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2-CEL - COMISSÕES ESPECIAIS\1-CEL - MASTER (Simone e Ana)\EDITAIS de T PREÇOS - 2018\T PREÇOS 01-2018 Execução Restaurante\"/>
    </mc:Choice>
  </mc:AlternateContent>
  <bookViews>
    <workbookView xWindow="0" yWindow="0" windowWidth="33525" windowHeight="9690" tabRatio="899" firstSheet="2" activeTab="2"/>
  </bookViews>
  <sheets>
    <sheet name="ORÇAMENTO " sheetId="18" r:id="rId1"/>
    <sheet name="Cronograma" sheetId="21" r:id="rId2"/>
    <sheet name=" BDI SERVIÇOS " sheetId="42" r:id="rId3"/>
    <sheet name=" BDI MATERIAIS " sheetId="48" r:id="rId4"/>
    <sheet name="ORÇAMENTO - PROPOSTA" sheetId="45" r:id="rId5"/>
    <sheet name="Cronograma  PROPOSTA" sheetId="46" r:id="rId6"/>
    <sheet name="BDI  SERVIÇOS PROPOSTA" sheetId="47" r:id="rId7"/>
    <sheet name="BDI MATERIAIS PROPOSTA" sheetId="49" r:id="rId8"/>
    <sheet name="Plan1" sheetId="4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I" localSheetId="3">#REF!</definedName>
    <definedName name="\I" localSheetId="6">#REF!</definedName>
    <definedName name="\I" localSheetId="5">#REF!</definedName>
    <definedName name="\I" localSheetId="4">#REF!</definedName>
    <definedName name="\I">#REF!</definedName>
    <definedName name="\S" localSheetId="3">[1]COMPOS1!#REF!</definedName>
    <definedName name="\S" localSheetId="6">[1]COMPOS1!#REF!</definedName>
    <definedName name="\S" localSheetId="5">[1]COMPOS1!#REF!</definedName>
    <definedName name="\S" localSheetId="4">[1]COMPOS1!#REF!</definedName>
    <definedName name="\S">[1]COMPOS1!#REF!</definedName>
    <definedName name="\t" localSheetId="3">#REF!</definedName>
    <definedName name="\t" localSheetId="6">#REF!</definedName>
    <definedName name="\t" localSheetId="5">#REF!</definedName>
    <definedName name="\t" localSheetId="4">#REF!</definedName>
    <definedName name="\t">#REF!</definedName>
    <definedName name="___Ext2" localSheetId="3">'[2]P A T O 99 B'!#REF!</definedName>
    <definedName name="___Ext2" localSheetId="6">'[2]P A T O 99 B'!#REF!</definedName>
    <definedName name="___Ext2" localSheetId="5">'[2]P A T O 99 B'!#REF!</definedName>
    <definedName name="___Ext2" localSheetId="4">'[2]P A T O 99 B'!#REF!</definedName>
    <definedName name="___Ext2">'[2]P A T O 99 B'!#REF!</definedName>
    <definedName name="__123Graph_A" localSheetId="3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B" localSheetId="3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hidden="1">#REF!</definedName>
    <definedName name="__123Graph_C" localSheetId="3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hidden="1">#REF!</definedName>
    <definedName name="__123Graph_D" hidden="1">'[3]Etapa Única'!$C$125:$C$134</definedName>
    <definedName name="__123Graph_E" hidden="1">'[3]Etapa Única'!$E$125:$E$134</definedName>
    <definedName name="__123Graph_X" localSheetId="3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hidden="1">#REF!</definedName>
    <definedName name="__6Excel_BuiltIn_Print_Area_3_1_1_1_1_1" localSheetId="3">#REF!</definedName>
    <definedName name="__6Excel_BuiltIn_Print_Area_3_1_1_1_1_1" localSheetId="6">#REF!</definedName>
    <definedName name="__6Excel_BuiltIn_Print_Area_3_1_1_1_1_1" localSheetId="5">#REF!</definedName>
    <definedName name="__6Excel_BuiltIn_Print_Area_3_1_1_1_1_1" localSheetId="4">#REF!</definedName>
    <definedName name="__6Excel_BuiltIn_Print_Area_3_1_1_1_1_1">#REF!</definedName>
    <definedName name="__PL1" localSheetId="3">#REF!</definedName>
    <definedName name="__PL1" localSheetId="6">#REF!</definedName>
    <definedName name="__PL1" localSheetId="5">#REF!</definedName>
    <definedName name="__PL1" localSheetId="4">#REF!</definedName>
    <definedName name="__PL1">#REF!</definedName>
    <definedName name="_01_09_96" localSheetId="3">#REF!</definedName>
    <definedName name="_01_09_96" localSheetId="6">#REF!</definedName>
    <definedName name="_01_09_96" localSheetId="5">#REF!</definedName>
    <definedName name="_01_09_96" localSheetId="4">#REF!</definedName>
    <definedName name="_01_09_96">#REF!</definedName>
    <definedName name="_10Excel_BuiltIn_Print_Area_5_1" localSheetId="3">#REF!</definedName>
    <definedName name="_10Excel_BuiltIn_Print_Area_5_1" localSheetId="6">#REF!</definedName>
    <definedName name="_10Excel_BuiltIn_Print_Area_5_1" localSheetId="5">#REF!</definedName>
    <definedName name="_10Excel_BuiltIn_Print_Area_5_1" localSheetId="4">#REF!</definedName>
    <definedName name="_10Excel_BuiltIn_Print_Area_5_1">#REF!</definedName>
    <definedName name="_10Excel_BuiltIn_Print_Area_7_1" localSheetId="3">#REF!</definedName>
    <definedName name="_10Excel_BuiltIn_Print_Area_7_1" localSheetId="6">#REF!</definedName>
    <definedName name="_10Excel_BuiltIn_Print_Area_7_1" localSheetId="5">#REF!</definedName>
    <definedName name="_10Excel_BuiltIn_Print_Area_7_1" localSheetId="4">#REF!</definedName>
    <definedName name="_10Excel_BuiltIn_Print_Area_7_1">#REF!</definedName>
    <definedName name="_11Excel_BuiltIn_Print_Area_8_1">([4]EMERGÊNCIA!$A$1:$N$213,[4]EMERGÊNCIA!$A$214:$N$290)</definedName>
    <definedName name="_12Excel_BuiltIn_Print_Area_6_1" localSheetId="3">#REF!</definedName>
    <definedName name="_12Excel_BuiltIn_Print_Area_6_1" localSheetId="6">#REF!</definedName>
    <definedName name="_12Excel_BuiltIn_Print_Area_6_1" localSheetId="5">#REF!</definedName>
    <definedName name="_12Excel_BuiltIn_Print_Area_6_1" localSheetId="4">#REF!</definedName>
    <definedName name="_12Excel_BuiltIn_Print_Area_6_1">#REF!</definedName>
    <definedName name="_12Excel_BuiltIn_Print_Area_9_1" localSheetId="3">#REF!</definedName>
    <definedName name="_12Excel_BuiltIn_Print_Area_9_1" localSheetId="6">#REF!</definedName>
    <definedName name="_12Excel_BuiltIn_Print_Area_9_1" localSheetId="5">#REF!</definedName>
    <definedName name="_12Excel_BuiltIn_Print_Area_9_1" localSheetId="4">#REF!</definedName>
    <definedName name="_12Excel_BuiltIn_Print_Area_9_1">#REF!</definedName>
    <definedName name="_13Excel_BuiltIn_Print_Titles_3_1" localSheetId="3">#REF!</definedName>
    <definedName name="_13Excel_BuiltIn_Print_Titles_3_1" localSheetId="6">#REF!</definedName>
    <definedName name="_13Excel_BuiltIn_Print_Titles_3_1" localSheetId="5">#REF!</definedName>
    <definedName name="_13Excel_BuiltIn_Print_Titles_3_1" localSheetId="4">#REF!</definedName>
    <definedName name="_13Excel_BuiltIn_Print_Titles_3_1">#REF!</definedName>
    <definedName name="_14Excel_BuiltIn_Print_Area_7_1" localSheetId="3">#REF!</definedName>
    <definedName name="_14Excel_BuiltIn_Print_Area_7_1" localSheetId="6">#REF!</definedName>
    <definedName name="_14Excel_BuiltIn_Print_Area_7_1" localSheetId="5">#REF!</definedName>
    <definedName name="_14Excel_BuiltIn_Print_Area_7_1" localSheetId="4">#REF!</definedName>
    <definedName name="_14Excel_BuiltIn_Print_Area_7_1">#REF!</definedName>
    <definedName name="_14Excel_BuiltIn_Print_Titles_4_1" localSheetId="3">#REF!</definedName>
    <definedName name="_14Excel_BuiltIn_Print_Titles_4_1" localSheetId="6">#REF!</definedName>
    <definedName name="_14Excel_BuiltIn_Print_Titles_4_1" localSheetId="5">#REF!</definedName>
    <definedName name="_14Excel_BuiltIn_Print_Titles_4_1" localSheetId="4">#REF!</definedName>
    <definedName name="_14Excel_BuiltIn_Print_Titles_4_1">#REF!</definedName>
    <definedName name="_15Excel_BuiltIn_Print_Area_8_1">([4]EMERGÊNCIA!$A$1:$N$213,[4]EMERGÊNCIA!$A$214:$N$290)</definedName>
    <definedName name="_15Excel_BuiltIn_Print_Titles_5_1" localSheetId="3">#REF!</definedName>
    <definedName name="_15Excel_BuiltIn_Print_Titles_5_1" localSheetId="6">#REF!</definedName>
    <definedName name="_15Excel_BuiltIn_Print_Titles_5_1" localSheetId="5">#REF!</definedName>
    <definedName name="_15Excel_BuiltIn_Print_Titles_5_1" localSheetId="4">#REF!</definedName>
    <definedName name="_15Excel_BuiltIn_Print_Titles_5_1">#REF!</definedName>
    <definedName name="_16Excel_BuiltIn_Print_Titles_6_1" localSheetId="3">#REF!</definedName>
    <definedName name="_16Excel_BuiltIn_Print_Titles_6_1" localSheetId="6">#REF!</definedName>
    <definedName name="_16Excel_BuiltIn_Print_Titles_6_1" localSheetId="5">#REF!</definedName>
    <definedName name="_16Excel_BuiltIn_Print_Titles_6_1" localSheetId="4">#REF!</definedName>
    <definedName name="_16Excel_BuiltIn_Print_Titles_6_1">#REF!</definedName>
    <definedName name="_17Excel_BuiltIn_Print_Area_9_1" localSheetId="3">#REF!</definedName>
    <definedName name="_17Excel_BuiltIn_Print_Area_9_1" localSheetId="6">#REF!</definedName>
    <definedName name="_17Excel_BuiltIn_Print_Area_9_1" localSheetId="5">#REF!</definedName>
    <definedName name="_17Excel_BuiltIn_Print_Area_9_1" localSheetId="4">#REF!</definedName>
    <definedName name="_17Excel_BuiltIn_Print_Area_9_1">#REF!</definedName>
    <definedName name="_17Excel_BuiltIn_Print_Titles_7_1" localSheetId="3">#REF!</definedName>
    <definedName name="_17Excel_BuiltIn_Print_Titles_7_1" localSheetId="6">#REF!</definedName>
    <definedName name="_17Excel_BuiltIn_Print_Titles_7_1" localSheetId="5">#REF!</definedName>
    <definedName name="_17Excel_BuiltIn_Print_Titles_7_1" localSheetId="4">#REF!</definedName>
    <definedName name="_17Excel_BuiltIn_Print_Titles_7_1">#REF!</definedName>
    <definedName name="_18_e_1" localSheetId="3">#REF!</definedName>
    <definedName name="_18_e_1" localSheetId="6">#REF!</definedName>
    <definedName name="_18_e_1" localSheetId="5">#REF!</definedName>
    <definedName name="_18_e_1" localSheetId="4">#REF!</definedName>
    <definedName name="_18_e_1">#REF!</definedName>
    <definedName name="_18Excel_BuiltIn_Print_Titles_9_1" localSheetId="3">#REF!</definedName>
    <definedName name="_18Excel_BuiltIn_Print_Titles_9_1" localSheetId="6">#REF!</definedName>
    <definedName name="_18Excel_BuiltIn_Print_Titles_9_1" localSheetId="5">#REF!</definedName>
    <definedName name="_18Excel_BuiltIn_Print_Titles_9_1" localSheetId="4">#REF!</definedName>
    <definedName name="_18Excel_BuiltIn_Print_Titles_9_1">#REF!</definedName>
    <definedName name="_1Excel_BuiltIn__FilterDatabase_12_1" localSheetId="3">#REF!</definedName>
    <definedName name="_1Excel_BuiltIn__FilterDatabase_12_1" localSheetId="6">#REF!</definedName>
    <definedName name="_1Excel_BuiltIn__FilterDatabase_12_1" localSheetId="5">#REF!</definedName>
    <definedName name="_1Excel_BuiltIn__FilterDatabase_12_1" localSheetId="4">#REF!</definedName>
    <definedName name="_1Excel_BuiltIn__FilterDatabase_12_1">#REF!</definedName>
    <definedName name="_1Excel_BuiltIn_Print_Area_2_1" localSheetId="3">#REF!</definedName>
    <definedName name="_1Excel_BuiltIn_Print_Area_2_1" localSheetId="6">#REF!</definedName>
    <definedName name="_1Excel_BuiltIn_Print_Area_2_1" localSheetId="5">#REF!</definedName>
    <definedName name="_1Excel_BuiltIn_Print_Area_2_1" localSheetId="4">#REF!</definedName>
    <definedName name="_1Excel_BuiltIn_Print_Area_2_1">#REF!</definedName>
    <definedName name="_2_e_1" localSheetId="3">#REF!</definedName>
    <definedName name="_2_e_1" localSheetId="6">#REF!</definedName>
    <definedName name="_2_e_1" localSheetId="5">#REF!</definedName>
    <definedName name="_2_e_1" localSheetId="4">#REF!</definedName>
    <definedName name="_2_e_1">#REF!</definedName>
    <definedName name="_28Excel_BuiltIn_Print_Titles_3_1" localSheetId="3">#REF!</definedName>
    <definedName name="_28Excel_BuiltIn_Print_Titles_3_1" localSheetId="6">#REF!</definedName>
    <definedName name="_28Excel_BuiltIn_Print_Titles_3_1" localSheetId="5">#REF!</definedName>
    <definedName name="_28Excel_BuiltIn_Print_Titles_3_1" localSheetId="4">#REF!</definedName>
    <definedName name="_28Excel_BuiltIn_Print_Titles_3_1">#REF!</definedName>
    <definedName name="_2Excel_BuiltIn__FilterDatabase_12_1" localSheetId="3">#REF!</definedName>
    <definedName name="_2Excel_BuiltIn__FilterDatabase_12_1" localSheetId="6">#REF!</definedName>
    <definedName name="_2Excel_BuiltIn__FilterDatabase_12_1" localSheetId="5">#REF!</definedName>
    <definedName name="_2Excel_BuiltIn__FilterDatabase_12_1" localSheetId="4">#REF!</definedName>
    <definedName name="_2Excel_BuiltIn__FilterDatabase_12_1">#REF!</definedName>
    <definedName name="_2Excel_BuiltIn_Print_Area_1_1_1_1_1_1_1" localSheetId="3">#REF!</definedName>
    <definedName name="_2Excel_BuiltIn_Print_Area_1_1_1_1_1_1_1" localSheetId="6">#REF!</definedName>
    <definedName name="_2Excel_BuiltIn_Print_Area_1_1_1_1_1_1_1" localSheetId="5">#REF!</definedName>
    <definedName name="_2Excel_BuiltIn_Print_Area_1_1_1_1_1_1_1" localSheetId="4">#REF!</definedName>
    <definedName name="_2Excel_BuiltIn_Print_Area_1_1_1_1_1_1_1">#REF!</definedName>
    <definedName name="_2Excel_BuiltIn_Print_Area_3_1_1" localSheetId="3">#REF!</definedName>
    <definedName name="_2Excel_BuiltIn_Print_Area_3_1_1" localSheetId="6">#REF!</definedName>
    <definedName name="_2Excel_BuiltIn_Print_Area_3_1_1" localSheetId="5">#REF!</definedName>
    <definedName name="_2Excel_BuiltIn_Print_Area_3_1_1" localSheetId="4">#REF!</definedName>
    <definedName name="_2Excel_BuiltIn_Print_Area_3_1_1">#REF!</definedName>
    <definedName name="_36_f_1" localSheetId="3">#REF!</definedName>
    <definedName name="_36_f_1" localSheetId="6">#REF!</definedName>
    <definedName name="_36_f_1" localSheetId="5">#REF!</definedName>
    <definedName name="_36_f_1" localSheetId="4">#REF!</definedName>
    <definedName name="_36_f_1">#REF!</definedName>
    <definedName name="_39Excel_BuiltIn_Print_Titles_4_1" localSheetId="3">#REF!</definedName>
    <definedName name="_39Excel_BuiltIn_Print_Titles_4_1" localSheetId="6">#REF!</definedName>
    <definedName name="_39Excel_BuiltIn_Print_Titles_4_1" localSheetId="5">#REF!</definedName>
    <definedName name="_39Excel_BuiltIn_Print_Titles_4_1" localSheetId="4">#REF!</definedName>
    <definedName name="_39Excel_BuiltIn_Print_Titles_4_1">#REF!</definedName>
    <definedName name="_3Excel_BuiltIn_Print_Area_2_1" localSheetId="3">#REF!</definedName>
    <definedName name="_3Excel_BuiltIn_Print_Area_2_1" localSheetId="6">#REF!</definedName>
    <definedName name="_3Excel_BuiltIn_Print_Area_2_1" localSheetId="5">#REF!</definedName>
    <definedName name="_3Excel_BuiltIn_Print_Area_2_1" localSheetId="4">#REF!</definedName>
    <definedName name="_3Excel_BuiltIn_Print_Area_2_1">#REF!</definedName>
    <definedName name="_3Excel_BuiltIn_Print_Area_3_1_1_1_1_1" localSheetId="3">#REF!</definedName>
    <definedName name="_3Excel_BuiltIn_Print_Area_3_1_1_1_1_1" localSheetId="6">#REF!</definedName>
    <definedName name="_3Excel_BuiltIn_Print_Area_3_1_1_1_1_1" localSheetId="5">#REF!</definedName>
    <definedName name="_3Excel_BuiltIn_Print_Area_3_1_1_1_1_1" localSheetId="4">#REF!</definedName>
    <definedName name="_3Excel_BuiltIn_Print_Area_3_1_1_1_1_1">#REF!</definedName>
    <definedName name="_4_f_1" localSheetId="3">#REF!</definedName>
    <definedName name="_4_f_1" localSheetId="6">#REF!</definedName>
    <definedName name="_4_f_1" localSheetId="5">#REF!</definedName>
    <definedName name="_4_f_1" localSheetId="4">#REF!</definedName>
    <definedName name="_4_f_1">#REF!</definedName>
    <definedName name="_4Excel_BuiltIn_Print_Area_3_1" localSheetId="3">#REF!</definedName>
    <definedName name="_4Excel_BuiltIn_Print_Area_3_1" localSheetId="6">#REF!</definedName>
    <definedName name="_4Excel_BuiltIn_Print_Area_3_1" localSheetId="5">#REF!</definedName>
    <definedName name="_4Excel_BuiltIn_Print_Area_3_1" localSheetId="4">#REF!</definedName>
    <definedName name="_4Excel_BuiltIn_Print_Area_3_1">#REF!</definedName>
    <definedName name="_4Excel_BuiltIn_Print_Area_3_1_1_1_1_1" localSheetId="3">#REF!</definedName>
    <definedName name="_4Excel_BuiltIn_Print_Area_3_1_1_1_1_1" localSheetId="6">#REF!</definedName>
    <definedName name="_4Excel_BuiltIn_Print_Area_3_1_1_1_1_1" localSheetId="5">#REF!</definedName>
    <definedName name="_4Excel_BuiltIn_Print_Area_3_1_1_1_1_1" localSheetId="4">#REF!</definedName>
    <definedName name="_4Excel_BuiltIn_Print_Area_3_1_1_1_1_1">#REF!</definedName>
    <definedName name="_50Excel_BuiltIn_Print_Titles_5_1" localSheetId="3">#REF!</definedName>
    <definedName name="_50Excel_BuiltIn_Print_Titles_5_1" localSheetId="6">#REF!</definedName>
    <definedName name="_50Excel_BuiltIn_Print_Titles_5_1" localSheetId="5">#REF!</definedName>
    <definedName name="_50Excel_BuiltIn_Print_Titles_5_1" localSheetId="4">#REF!</definedName>
    <definedName name="_50Excel_BuiltIn_Print_Titles_5_1">#REF!</definedName>
    <definedName name="_5Excel_BuiltIn_Print_Area_3_1" localSheetId="3">#REF!</definedName>
    <definedName name="_5Excel_BuiltIn_Print_Area_3_1" localSheetId="6">#REF!</definedName>
    <definedName name="_5Excel_BuiltIn_Print_Area_3_1" localSheetId="5">#REF!</definedName>
    <definedName name="_5Excel_BuiltIn_Print_Area_3_1" localSheetId="4">#REF!</definedName>
    <definedName name="_5Excel_BuiltIn_Print_Area_3_1">#REF!</definedName>
    <definedName name="_61Excel_BuiltIn_Print_Titles_6_1" localSheetId="3">#REF!</definedName>
    <definedName name="_61Excel_BuiltIn_Print_Titles_6_1" localSheetId="6">#REF!</definedName>
    <definedName name="_61Excel_BuiltIn_Print_Titles_6_1" localSheetId="5">#REF!</definedName>
    <definedName name="_61Excel_BuiltIn_Print_Titles_6_1" localSheetId="4">#REF!</definedName>
    <definedName name="_61Excel_BuiltIn_Print_Titles_6_1">#REF!</definedName>
    <definedName name="_6Excel_BuiltIn_Print_Area_3_1_1_1_1_1" localSheetId="3">#REF!</definedName>
    <definedName name="_6Excel_BuiltIn_Print_Area_3_1_1_1_1_1" localSheetId="6">#REF!</definedName>
    <definedName name="_6Excel_BuiltIn_Print_Area_3_1_1_1_1_1" localSheetId="5">#REF!</definedName>
    <definedName name="_6Excel_BuiltIn_Print_Area_3_1_1_1_1_1" localSheetId="4">#REF!</definedName>
    <definedName name="_6Excel_BuiltIn_Print_Area_3_1_1_1_1_1">#REF!</definedName>
    <definedName name="_72Excel_BuiltIn_Print_Titles_7_1" localSheetId="3">#REF!</definedName>
    <definedName name="_72Excel_BuiltIn_Print_Titles_7_1" localSheetId="6">#REF!</definedName>
    <definedName name="_72Excel_BuiltIn_Print_Titles_7_1" localSheetId="5">#REF!</definedName>
    <definedName name="_72Excel_BuiltIn_Print_Titles_7_1" localSheetId="4">#REF!</definedName>
    <definedName name="_72Excel_BuiltIn_Print_Titles_7_1">#REF!</definedName>
    <definedName name="_7Excel_BuiltIn_Print_Area_4_1" localSheetId="3">#REF!</definedName>
    <definedName name="_7Excel_BuiltIn_Print_Area_4_1" localSheetId="6">#REF!</definedName>
    <definedName name="_7Excel_BuiltIn_Print_Area_4_1" localSheetId="5">#REF!</definedName>
    <definedName name="_7Excel_BuiltIn_Print_Area_4_1" localSheetId="4">#REF!</definedName>
    <definedName name="_7Excel_BuiltIn_Print_Area_4_1">#REF!</definedName>
    <definedName name="_83Excel_BuiltIn_Print_Titles_9_1" localSheetId="3">#REF!</definedName>
    <definedName name="_83Excel_BuiltIn_Print_Titles_9_1" localSheetId="6">#REF!</definedName>
    <definedName name="_83Excel_BuiltIn_Print_Titles_9_1" localSheetId="5">#REF!</definedName>
    <definedName name="_83Excel_BuiltIn_Print_Titles_9_1" localSheetId="4">#REF!</definedName>
    <definedName name="_83Excel_BuiltIn_Print_Titles_9_1">#REF!</definedName>
    <definedName name="_8Excel_BuiltIn_Print_Area_4_1" localSheetId="3">#REF!</definedName>
    <definedName name="_8Excel_BuiltIn_Print_Area_4_1" localSheetId="6">#REF!</definedName>
    <definedName name="_8Excel_BuiltIn_Print_Area_4_1" localSheetId="5">#REF!</definedName>
    <definedName name="_8Excel_BuiltIn_Print_Area_4_1" localSheetId="4">#REF!</definedName>
    <definedName name="_8Excel_BuiltIn_Print_Area_4_1">#REF!</definedName>
    <definedName name="_8Excel_BuiltIn_Print_Area_5_1" localSheetId="3">#REF!</definedName>
    <definedName name="_8Excel_BuiltIn_Print_Area_5_1" localSheetId="6">#REF!</definedName>
    <definedName name="_8Excel_BuiltIn_Print_Area_5_1" localSheetId="5">#REF!</definedName>
    <definedName name="_8Excel_BuiltIn_Print_Area_5_1" localSheetId="4">#REF!</definedName>
    <definedName name="_8Excel_BuiltIn_Print_Area_5_1">#REF!</definedName>
    <definedName name="_9Excel_BuiltIn_Print_Area_6_1" localSheetId="3">#REF!</definedName>
    <definedName name="_9Excel_BuiltIn_Print_Area_6_1" localSheetId="6">#REF!</definedName>
    <definedName name="_9Excel_BuiltIn_Print_Area_6_1" localSheetId="5">#REF!</definedName>
    <definedName name="_9Excel_BuiltIn_Print_Area_6_1" localSheetId="4">#REF!</definedName>
    <definedName name="_9Excel_BuiltIn_Print_Area_6_1">#REF!</definedName>
    <definedName name="_aaa1" localSheetId="3">#REF!</definedName>
    <definedName name="_aaa1" localSheetId="6">#REF!</definedName>
    <definedName name="_aaa1" localSheetId="5">#REF!</definedName>
    <definedName name="_aaa1" localSheetId="4">#REF!</definedName>
    <definedName name="_aaa1">#REF!</definedName>
    <definedName name="_aaa2" localSheetId="3">#REF!</definedName>
    <definedName name="_aaa2" localSheetId="6">#REF!</definedName>
    <definedName name="_aaa2" localSheetId="5">#REF!</definedName>
    <definedName name="_aaa2" localSheetId="4">#REF!</definedName>
    <definedName name="_aaa2">#REF!</definedName>
    <definedName name="_e" localSheetId="3">#REF!</definedName>
    <definedName name="_e" localSheetId="6">#REF!</definedName>
    <definedName name="_e" localSheetId="5">#REF!</definedName>
    <definedName name="_e" localSheetId="4">#REF!</definedName>
    <definedName name="_e">#REF!</definedName>
    <definedName name="_Ext2" localSheetId="3">'[2]P A T O 99 B'!#REF!</definedName>
    <definedName name="_Ext2" localSheetId="6">'[2]P A T O 99 B'!#REF!</definedName>
    <definedName name="_Ext2" localSheetId="5">'[2]P A T O 99 B'!#REF!</definedName>
    <definedName name="_Ext2" localSheetId="4">'[2]P A T O 99 B'!#REF!</definedName>
    <definedName name="_Ext2">'[2]P A T O 99 B'!#REF!</definedName>
    <definedName name="_f" localSheetId="3">#REF!</definedName>
    <definedName name="_f" localSheetId="6">#REF!</definedName>
    <definedName name="_f" localSheetId="5">#REF!</definedName>
    <definedName name="_f" localSheetId="4">#REF!</definedName>
    <definedName name="_f">#REF!</definedName>
    <definedName name="_FilterDatabase" localSheetId="0" hidden="1">'ORÇAMENTO '!$B$152:$Q$152</definedName>
    <definedName name="_FilterDatabase" localSheetId="4" hidden="1">'ORÇAMENTO - PROPOSTA'!$B$152:$Q$152</definedName>
    <definedName name="_FilterDatabase" localSheetId="8" hidden="1">Plan1!$C$5:$V$1627</definedName>
    <definedName name="_For01" localSheetId="3">#REF!</definedName>
    <definedName name="_For01" localSheetId="6">#REF!</definedName>
    <definedName name="_For01" localSheetId="5">#REF!</definedName>
    <definedName name="_For01" localSheetId="4">#REF!</definedName>
    <definedName name="_For01">#REF!</definedName>
    <definedName name="_int01" localSheetId="3">#REF!</definedName>
    <definedName name="_int01" localSheetId="6">#REF!</definedName>
    <definedName name="_int01" localSheetId="5">#REF!</definedName>
    <definedName name="_int01" localSheetId="4">#REF!</definedName>
    <definedName name="_int01">#REF!</definedName>
    <definedName name="_int02" localSheetId="3">#REF!</definedName>
    <definedName name="_int02" localSheetId="6">#REF!</definedName>
    <definedName name="_int02" localSheetId="5">#REF!</definedName>
    <definedName name="_int02" localSheetId="4">#REF!</definedName>
    <definedName name="_int02">#REF!</definedName>
    <definedName name="_int03" localSheetId="3">#REF!</definedName>
    <definedName name="_int03" localSheetId="6">#REF!</definedName>
    <definedName name="_int03" localSheetId="5">#REF!</definedName>
    <definedName name="_int03" localSheetId="4">#REF!</definedName>
    <definedName name="_int03">#REF!</definedName>
    <definedName name="_int04" localSheetId="3">#REF!</definedName>
    <definedName name="_int04" localSheetId="6">#REF!</definedName>
    <definedName name="_int04" localSheetId="5">#REF!</definedName>
    <definedName name="_int04" localSheetId="4">#REF!</definedName>
    <definedName name="_int04">#REF!</definedName>
    <definedName name="_int05" localSheetId="3">#REF!</definedName>
    <definedName name="_int05" localSheetId="6">#REF!</definedName>
    <definedName name="_int05" localSheetId="5">#REF!</definedName>
    <definedName name="_int05" localSheetId="4">#REF!</definedName>
    <definedName name="_int05">#REF!</definedName>
    <definedName name="_lim01" localSheetId="3">#REF!</definedName>
    <definedName name="_lim01" localSheetId="6">#REF!</definedName>
    <definedName name="_lim01" localSheetId="5">#REF!</definedName>
    <definedName name="_lim01" localSheetId="4">#REF!</definedName>
    <definedName name="_lim01">#REF!</definedName>
    <definedName name="_MM" localSheetId="3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hidden="1">#REF!</definedName>
    <definedName name="_Order1" hidden="1">0</definedName>
    <definedName name="_Order2" hidden="1">0</definedName>
    <definedName name="_PL1" localSheetId="3">#REF!</definedName>
    <definedName name="_PL1" localSheetId="6">#REF!</definedName>
    <definedName name="_PL1" localSheetId="5">#REF!</definedName>
    <definedName name="_PL1" localSheetId="4">#REF!</definedName>
    <definedName name="_PL1">#REF!</definedName>
    <definedName name="_POS21" localSheetId="3">#REF!</definedName>
    <definedName name="_POS21" localSheetId="6">#REF!</definedName>
    <definedName name="_POS21" localSheetId="5">#REF!</definedName>
    <definedName name="_POS21" localSheetId="4">#REF!</definedName>
    <definedName name="_POS21">#REF!</definedName>
    <definedName name="_s" localSheetId="3">#REF!</definedName>
    <definedName name="_s" localSheetId="6">#REF!</definedName>
    <definedName name="_s" localSheetId="5">#REF!</definedName>
    <definedName name="_s" localSheetId="4">#REF!</definedName>
    <definedName name="_s">#REF!</definedName>
    <definedName name="_z" localSheetId="3">#REF!</definedName>
    <definedName name="_z" localSheetId="6">#REF!</definedName>
    <definedName name="_z" localSheetId="5">#REF!</definedName>
    <definedName name="_z" localSheetId="4">#REF!</definedName>
    <definedName name="_z">#REF!</definedName>
    <definedName name="A" localSheetId="3">#REF!</definedName>
    <definedName name="A" localSheetId="6">#REF!</definedName>
    <definedName name="A" localSheetId="5">#REF!</definedName>
    <definedName name="A" localSheetId="4">#REF!</definedName>
    <definedName name="A">#REF!</definedName>
    <definedName name="A___0" localSheetId="3">#REF!</definedName>
    <definedName name="A___0" localSheetId="6">#REF!</definedName>
    <definedName name="A___0" localSheetId="5">#REF!</definedName>
    <definedName name="A___0" localSheetId="4">#REF!</definedName>
    <definedName name="A___0">#REF!</definedName>
    <definedName name="AA">#N/A</definedName>
    <definedName name="AAA" localSheetId="3">#REF!</definedName>
    <definedName name="AAA" localSheetId="6">#REF!</definedName>
    <definedName name="AAA" localSheetId="5">#REF!</definedName>
    <definedName name="AAA" localSheetId="4">#REF!</definedName>
    <definedName name="AAA">#REF!</definedName>
    <definedName name="aaaa" localSheetId="3">#REF!</definedName>
    <definedName name="aaaa" localSheetId="6">#REF!</definedName>
    <definedName name="aaaa" localSheetId="5">#REF!</definedName>
    <definedName name="aaaa" localSheetId="4">#REF!</definedName>
    <definedName name="aaaa">#REF!</definedName>
    <definedName name="ALTA" localSheetId="3">'[5]PRO-08'!#REF!</definedName>
    <definedName name="ALTA" localSheetId="6">'[5]PRO-08'!#REF!</definedName>
    <definedName name="ALTA" localSheetId="5">'[5]PRO-08'!#REF!</definedName>
    <definedName name="ALTA" localSheetId="4">'[5]PRO-08'!#REF!</definedName>
    <definedName name="ALTA">'[5]PRO-08'!#REF!</definedName>
    <definedName name="amarela" localSheetId="3">#REF!</definedName>
    <definedName name="amarela" localSheetId="6">#REF!</definedName>
    <definedName name="amarela" localSheetId="5">#REF!</definedName>
    <definedName name="amarela" localSheetId="4">#REF!</definedName>
    <definedName name="amarela">#REF!</definedName>
    <definedName name="ancora2" localSheetId="3">#REF!</definedName>
    <definedName name="ancora2" localSheetId="6">#REF!</definedName>
    <definedName name="ancora2" localSheetId="5">#REF!</definedName>
    <definedName name="ancora2" localSheetId="4">#REF!</definedName>
    <definedName name="ancora2">#REF!</definedName>
    <definedName name="_xlnm.Print_Area" localSheetId="1">Cronograma!$A$1:$O$55</definedName>
    <definedName name="_xlnm.Print_Area" localSheetId="5">'Cronograma  PROPOSTA'!$A$1:$O$55</definedName>
    <definedName name="_xlnm.Print_Area" localSheetId="0">'ORÇAMENTO '!$A$1:$Q$243</definedName>
    <definedName name="_xlnm.Print_Area" localSheetId="4">'ORÇAMENTO - PROPOSTA'!$A$1:$Q$243</definedName>
    <definedName name="Área_de_impressão1" localSheetId="3">#REF!</definedName>
    <definedName name="Área_de_impressão1" localSheetId="6">#REF!</definedName>
    <definedName name="Área_de_impressão1" localSheetId="5">#REF!</definedName>
    <definedName name="Área_de_impressão1" localSheetId="4">#REF!</definedName>
    <definedName name="Área_de_impressão1">#REF!</definedName>
    <definedName name="Área_de_impressão2" localSheetId="3">#REF!</definedName>
    <definedName name="Área_de_impressão2" localSheetId="6">#REF!</definedName>
    <definedName name="Área_de_impressão2" localSheetId="5">#REF!</definedName>
    <definedName name="Área_de_impressão2" localSheetId="4">#REF!</definedName>
    <definedName name="Área_de_impressão2">#REF!</definedName>
    <definedName name="Área_impressão_IM" localSheetId="3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>#REF!</definedName>
    <definedName name="Área_impressão_IM___0" localSheetId="3">#REF!</definedName>
    <definedName name="Área_impressão_IM___0" localSheetId="6">#REF!</definedName>
    <definedName name="Área_impressão_IM___0" localSheetId="5">#REF!</definedName>
    <definedName name="Área_impressão_IM___0" localSheetId="4">#REF!</definedName>
    <definedName name="Área_impressão_IM___0">#REF!</definedName>
    <definedName name="Área_impressão_IM___0_2" localSheetId="3">#REF!</definedName>
    <definedName name="Área_impressão_IM___0_2" localSheetId="6">#REF!</definedName>
    <definedName name="Área_impressão_IM___0_2" localSheetId="5">#REF!</definedName>
    <definedName name="Área_impressão_IM___0_2" localSheetId="4">#REF!</definedName>
    <definedName name="Área_impressão_IM___0_2">#REF!</definedName>
    <definedName name="Área_impressão_IM_2" localSheetId="3">#REF!</definedName>
    <definedName name="Área_impressão_IM_2" localSheetId="6">#REF!</definedName>
    <definedName name="Área_impressão_IM_2" localSheetId="5">#REF!</definedName>
    <definedName name="Área_impressão_IM_2" localSheetId="4">#REF!</definedName>
    <definedName name="Área_impressão_IM_2">#REF!</definedName>
    <definedName name="asSDas" localSheetId="3">#REF!</definedName>
    <definedName name="asSDas" localSheetId="6">#REF!</definedName>
    <definedName name="asSDas" localSheetId="5">#REF!</definedName>
    <definedName name="asSDas" localSheetId="4">#REF!</definedName>
    <definedName name="asSDas">#REF!</definedName>
    <definedName name="ATUAL" localSheetId="3">#REF!</definedName>
    <definedName name="ATUAL" localSheetId="6">#REF!</definedName>
    <definedName name="ATUAL" localSheetId="5">#REF!</definedName>
    <definedName name="ATUAL" localSheetId="4">#REF!</definedName>
    <definedName name="ATUAL">#REF!</definedName>
    <definedName name="azul" localSheetId="3">#REF!</definedName>
    <definedName name="azul" localSheetId="6">#REF!</definedName>
    <definedName name="azul" localSheetId="5">#REF!</definedName>
    <definedName name="azul" localSheetId="4">#REF!</definedName>
    <definedName name="azul">#REF!</definedName>
    <definedName name="AZULSINAL" localSheetId="3">#REF!</definedName>
    <definedName name="AZULSINAL" localSheetId="6">#REF!</definedName>
    <definedName name="AZULSINAL" localSheetId="5">#REF!</definedName>
    <definedName name="AZULSINAL" localSheetId="4">#REF!</definedName>
    <definedName name="AZULSINAL">#REF!</definedName>
    <definedName name="B" hidden="1">{#N/A,#N/A,FALSE,"Planilha";#N/A,#N/A,FALSE,"Resumo";#N/A,#N/A,FALSE,"Fisico";#N/A,#N/A,FALSE,"Financeiro";#N/A,#N/A,FALSE,"Financeiro"}</definedName>
    <definedName name="basico" localSheetId="3">#REF!</definedName>
    <definedName name="basico" localSheetId="6">#REF!</definedName>
    <definedName name="basico" localSheetId="5">#REF!</definedName>
    <definedName name="basico" localSheetId="4">#REF!</definedName>
    <definedName name="basico">#REF!</definedName>
    <definedName name="BDI" localSheetId="3">#REF!</definedName>
    <definedName name="BDI" localSheetId="6">#REF!</definedName>
    <definedName name="BDI" localSheetId="5">#REF!</definedName>
    <definedName name="BDI" localSheetId="4">#REF!</definedName>
    <definedName name="BDI">#REF!</definedName>
    <definedName name="BG" localSheetId="3">#REF!</definedName>
    <definedName name="BG" localSheetId="6">#REF!</definedName>
    <definedName name="BG" localSheetId="5">#REF!</definedName>
    <definedName name="BG" localSheetId="4">#REF!</definedName>
    <definedName name="BG">#REF!</definedName>
    <definedName name="BGU" localSheetId="3">#REF!</definedName>
    <definedName name="BGU" localSheetId="6">#REF!</definedName>
    <definedName name="BGU" localSheetId="5">#REF!</definedName>
    <definedName name="BGU" localSheetId="4">#REF!</definedName>
    <definedName name="BGU">#REF!</definedName>
    <definedName name="bitmin" localSheetId="3">#REF!</definedName>
    <definedName name="bitmin" localSheetId="6">#REF!</definedName>
    <definedName name="bitmin" localSheetId="5">#REF!</definedName>
    <definedName name="bitmin" localSheetId="4">#REF!</definedName>
    <definedName name="bitmin">#REF!</definedName>
    <definedName name="BuiltIn_AutoFilter___7" localSheetId="3">#REF!</definedName>
    <definedName name="BuiltIn_AutoFilter___7" localSheetId="6">#REF!</definedName>
    <definedName name="BuiltIn_AutoFilter___7" localSheetId="5">#REF!</definedName>
    <definedName name="BuiltIn_AutoFilter___7" localSheetId="4">#REF!</definedName>
    <definedName name="BuiltIn_AutoFilter___7">#REF!</definedName>
    <definedName name="BuiltIn_AutoFilter___7_1" localSheetId="3">#REF!</definedName>
    <definedName name="BuiltIn_AutoFilter___7_1" localSheetId="6">#REF!</definedName>
    <definedName name="BuiltIn_AutoFilter___7_1" localSheetId="5">#REF!</definedName>
    <definedName name="BuiltIn_AutoFilter___7_1" localSheetId="4">#REF!</definedName>
    <definedName name="BuiltIn_AutoFilter___7_1">#REF!</definedName>
    <definedName name="BuiltIn_AutoFilter___7_10" localSheetId="3">#REF!</definedName>
    <definedName name="BuiltIn_AutoFilter___7_10" localSheetId="6">#REF!</definedName>
    <definedName name="BuiltIn_AutoFilter___7_10" localSheetId="5">#REF!</definedName>
    <definedName name="BuiltIn_AutoFilter___7_10" localSheetId="4">#REF!</definedName>
    <definedName name="BuiltIn_AutoFilter___7_10">#REF!</definedName>
    <definedName name="BuiltIn_AutoFilter___7_11" localSheetId="3">#REF!</definedName>
    <definedName name="BuiltIn_AutoFilter___7_11" localSheetId="6">#REF!</definedName>
    <definedName name="BuiltIn_AutoFilter___7_11" localSheetId="5">#REF!</definedName>
    <definedName name="BuiltIn_AutoFilter___7_11" localSheetId="4">#REF!</definedName>
    <definedName name="BuiltIn_AutoFilter___7_11">#REF!</definedName>
    <definedName name="BuiltIn_AutoFilter___7_12" localSheetId="3">#REF!</definedName>
    <definedName name="BuiltIn_AutoFilter___7_12" localSheetId="6">#REF!</definedName>
    <definedName name="BuiltIn_AutoFilter___7_12" localSheetId="5">#REF!</definedName>
    <definedName name="BuiltIn_AutoFilter___7_12" localSheetId="4">#REF!</definedName>
    <definedName name="BuiltIn_AutoFilter___7_12">#REF!</definedName>
    <definedName name="BuiltIn_AutoFilter___7_2" localSheetId="3">#REF!</definedName>
    <definedName name="BuiltIn_AutoFilter___7_2" localSheetId="6">#REF!</definedName>
    <definedName name="BuiltIn_AutoFilter___7_2" localSheetId="5">#REF!</definedName>
    <definedName name="BuiltIn_AutoFilter___7_2" localSheetId="4">#REF!</definedName>
    <definedName name="BuiltIn_AutoFilter___7_2">#REF!</definedName>
    <definedName name="BuiltIn_AutoFilter___7_3" localSheetId="3">#REF!</definedName>
    <definedName name="BuiltIn_AutoFilter___7_3" localSheetId="6">#REF!</definedName>
    <definedName name="BuiltIn_AutoFilter___7_3" localSheetId="5">#REF!</definedName>
    <definedName name="BuiltIn_AutoFilter___7_3" localSheetId="4">#REF!</definedName>
    <definedName name="BuiltIn_AutoFilter___7_3">#REF!</definedName>
    <definedName name="BuiltIn_AutoFilter___7_4" localSheetId="3">#REF!</definedName>
    <definedName name="BuiltIn_AutoFilter___7_4" localSheetId="6">#REF!</definedName>
    <definedName name="BuiltIn_AutoFilter___7_4" localSheetId="5">#REF!</definedName>
    <definedName name="BuiltIn_AutoFilter___7_4" localSheetId="4">#REF!</definedName>
    <definedName name="BuiltIn_AutoFilter___7_4">#REF!</definedName>
    <definedName name="BuiltIn_AutoFilter___7_5" localSheetId="3">#REF!</definedName>
    <definedName name="BuiltIn_AutoFilter___7_5" localSheetId="6">#REF!</definedName>
    <definedName name="BuiltIn_AutoFilter___7_5" localSheetId="5">#REF!</definedName>
    <definedName name="BuiltIn_AutoFilter___7_5" localSheetId="4">#REF!</definedName>
    <definedName name="BuiltIn_AutoFilter___7_5">#REF!</definedName>
    <definedName name="BuiltIn_AutoFilter___7_6" localSheetId="3">#REF!</definedName>
    <definedName name="BuiltIn_AutoFilter___7_6" localSheetId="6">#REF!</definedName>
    <definedName name="BuiltIn_AutoFilter___7_6" localSheetId="5">#REF!</definedName>
    <definedName name="BuiltIn_AutoFilter___7_6" localSheetId="4">#REF!</definedName>
    <definedName name="BuiltIn_AutoFilter___7_6">#REF!</definedName>
    <definedName name="BuiltIn_AutoFilter___7_7" localSheetId="3">#REF!</definedName>
    <definedName name="BuiltIn_AutoFilter___7_7" localSheetId="6">#REF!</definedName>
    <definedName name="BuiltIn_AutoFilter___7_7" localSheetId="5">#REF!</definedName>
    <definedName name="BuiltIn_AutoFilter___7_7" localSheetId="4">#REF!</definedName>
    <definedName name="BuiltIn_AutoFilter___7_7">#REF!</definedName>
    <definedName name="BuiltIn_AutoFilter___7_8" localSheetId="3">#REF!</definedName>
    <definedName name="BuiltIn_AutoFilter___7_8" localSheetId="6">#REF!</definedName>
    <definedName name="BuiltIn_AutoFilter___7_8" localSheetId="5">#REF!</definedName>
    <definedName name="BuiltIn_AutoFilter___7_8" localSheetId="4">#REF!</definedName>
    <definedName name="BuiltIn_AutoFilter___7_8">#REF!</definedName>
    <definedName name="BuiltIn_AutoFilter___7_9" localSheetId="3">#REF!</definedName>
    <definedName name="BuiltIn_AutoFilter___7_9" localSheetId="6">#REF!</definedName>
    <definedName name="BuiltIn_AutoFilter___7_9" localSheetId="5">#REF!</definedName>
    <definedName name="BuiltIn_AutoFilter___7_9" localSheetId="4">#REF!</definedName>
    <definedName name="BuiltIn_AutoFilter___7_9">#REF!</definedName>
    <definedName name="BuiltIn_AutoFilter___8" localSheetId="3">#REF!</definedName>
    <definedName name="BuiltIn_AutoFilter___8" localSheetId="6">#REF!</definedName>
    <definedName name="BuiltIn_AutoFilter___8" localSheetId="5">#REF!</definedName>
    <definedName name="BuiltIn_AutoFilter___8" localSheetId="4">#REF!</definedName>
    <definedName name="BuiltIn_AutoFilter___8">#REF!</definedName>
    <definedName name="BuiltIn_AutoFilter___8_1" localSheetId="3">#REF!</definedName>
    <definedName name="BuiltIn_AutoFilter___8_1" localSheetId="6">#REF!</definedName>
    <definedName name="BuiltIn_AutoFilter___8_1" localSheetId="5">#REF!</definedName>
    <definedName name="BuiltIn_AutoFilter___8_1" localSheetId="4">#REF!</definedName>
    <definedName name="BuiltIn_AutoFilter___8_1">#REF!</definedName>
    <definedName name="BuiltIn_AutoFilter___8_10" localSheetId="3">#REF!</definedName>
    <definedName name="BuiltIn_AutoFilter___8_10" localSheetId="6">#REF!</definedName>
    <definedName name="BuiltIn_AutoFilter___8_10" localSheetId="5">#REF!</definedName>
    <definedName name="BuiltIn_AutoFilter___8_10" localSheetId="4">#REF!</definedName>
    <definedName name="BuiltIn_AutoFilter___8_10">#REF!</definedName>
    <definedName name="BuiltIn_AutoFilter___8_11" localSheetId="3">#REF!</definedName>
    <definedName name="BuiltIn_AutoFilter___8_11" localSheetId="6">#REF!</definedName>
    <definedName name="BuiltIn_AutoFilter___8_11" localSheetId="5">#REF!</definedName>
    <definedName name="BuiltIn_AutoFilter___8_11" localSheetId="4">#REF!</definedName>
    <definedName name="BuiltIn_AutoFilter___8_11">#REF!</definedName>
    <definedName name="BuiltIn_AutoFilter___8_12" localSheetId="3">#REF!</definedName>
    <definedName name="BuiltIn_AutoFilter___8_12" localSheetId="6">#REF!</definedName>
    <definedName name="BuiltIn_AutoFilter___8_12" localSheetId="5">#REF!</definedName>
    <definedName name="BuiltIn_AutoFilter___8_12" localSheetId="4">#REF!</definedName>
    <definedName name="BuiltIn_AutoFilter___8_12">#REF!</definedName>
    <definedName name="BuiltIn_AutoFilter___8_13" localSheetId="3">#REF!</definedName>
    <definedName name="BuiltIn_AutoFilter___8_13" localSheetId="6">#REF!</definedName>
    <definedName name="BuiltIn_AutoFilter___8_13" localSheetId="5">#REF!</definedName>
    <definedName name="BuiltIn_AutoFilter___8_13" localSheetId="4">#REF!</definedName>
    <definedName name="BuiltIn_AutoFilter___8_13">#REF!</definedName>
    <definedName name="BuiltIn_AutoFilter___8_14" localSheetId="3">#REF!</definedName>
    <definedName name="BuiltIn_AutoFilter___8_14" localSheetId="6">#REF!</definedName>
    <definedName name="BuiltIn_AutoFilter___8_14" localSheetId="5">#REF!</definedName>
    <definedName name="BuiltIn_AutoFilter___8_14" localSheetId="4">#REF!</definedName>
    <definedName name="BuiltIn_AutoFilter___8_14">#REF!</definedName>
    <definedName name="BuiltIn_AutoFilter___8_15" localSheetId="3">#REF!</definedName>
    <definedName name="BuiltIn_AutoFilter___8_15" localSheetId="6">#REF!</definedName>
    <definedName name="BuiltIn_AutoFilter___8_15" localSheetId="5">#REF!</definedName>
    <definedName name="BuiltIn_AutoFilter___8_15" localSheetId="4">#REF!</definedName>
    <definedName name="BuiltIn_AutoFilter___8_15">#REF!</definedName>
    <definedName name="BuiltIn_AutoFilter___8_16" localSheetId="3">#REF!</definedName>
    <definedName name="BuiltIn_AutoFilter___8_16" localSheetId="6">#REF!</definedName>
    <definedName name="BuiltIn_AutoFilter___8_16" localSheetId="5">#REF!</definedName>
    <definedName name="BuiltIn_AutoFilter___8_16" localSheetId="4">#REF!</definedName>
    <definedName name="BuiltIn_AutoFilter___8_16">#REF!</definedName>
    <definedName name="BuiltIn_AutoFilter___8_17" localSheetId="3">#REF!</definedName>
    <definedName name="BuiltIn_AutoFilter___8_17" localSheetId="6">#REF!</definedName>
    <definedName name="BuiltIn_AutoFilter___8_17" localSheetId="5">#REF!</definedName>
    <definedName name="BuiltIn_AutoFilter___8_17" localSheetId="4">#REF!</definedName>
    <definedName name="BuiltIn_AutoFilter___8_17">#REF!</definedName>
    <definedName name="BuiltIn_AutoFilter___8_18" localSheetId="3">#REF!</definedName>
    <definedName name="BuiltIn_AutoFilter___8_18" localSheetId="6">#REF!</definedName>
    <definedName name="BuiltIn_AutoFilter___8_18" localSheetId="5">#REF!</definedName>
    <definedName name="BuiltIn_AutoFilter___8_18" localSheetId="4">#REF!</definedName>
    <definedName name="BuiltIn_AutoFilter___8_18">#REF!</definedName>
    <definedName name="BuiltIn_AutoFilter___8_19" localSheetId="3">#REF!</definedName>
    <definedName name="BuiltIn_AutoFilter___8_19" localSheetId="6">#REF!</definedName>
    <definedName name="BuiltIn_AutoFilter___8_19" localSheetId="5">#REF!</definedName>
    <definedName name="BuiltIn_AutoFilter___8_19" localSheetId="4">#REF!</definedName>
    <definedName name="BuiltIn_AutoFilter___8_19">#REF!</definedName>
    <definedName name="BuiltIn_AutoFilter___8_2" localSheetId="3">#REF!</definedName>
    <definedName name="BuiltIn_AutoFilter___8_2" localSheetId="6">#REF!</definedName>
    <definedName name="BuiltIn_AutoFilter___8_2" localSheetId="5">#REF!</definedName>
    <definedName name="BuiltIn_AutoFilter___8_2" localSheetId="4">#REF!</definedName>
    <definedName name="BuiltIn_AutoFilter___8_2">#REF!</definedName>
    <definedName name="BuiltIn_AutoFilter___8_20" localSheetId="3">#REF!</definedName>
    <definedName name="BuiltIn_AutoFilter___8_20" localSheetId="6">#REF!</definedName>
    <definedName name="BuiltIn_AutoFilter___8_20" localSheetId="5">#REF!</definedName>
    <definedName name="BuiltIn_AutoFilter___8_20" localSheetId="4">#REF!</definedName>
    <definedName name="BuiltIn_AutoFilter___8_20">#REF!</definedName>
    <definedName name="BuiltIn_AutoFilter___8_21" localSheetId="3">#REF!</definedName>
    <definedName name="BuiltIn_AutoFilter___8_21" localSheetId="6">#REF!</definedName>
    <definedName name="BuiltIn_AutoFilter___8_21" localSheetId="5">#REF!</definedName>
    <definedName name="BuiltIn_AutoFilter___8_21" localSheetId="4">#REF!</definedName>
    <definedName name="BuiltIn_AutoFilter___8_21">#REF!</definedName>
    <definedName name="BuiltIn_AutoFilter___8_22" localSheetId="3">#REF!</definedName>
    <definedName name="BuiltIn_AutoFilter___8_22" localSheetId="6">#REF!</definedName>
    <definedName name="BuiltIn_AutoFilter___8_22" localSheetId="5">#REF!</definedName>
    <definedName name="BuiltIn_AutoFilter___8_22" localSheetId="4">#REF!</definedName>
    <definedName name="BuiltIn_AutoFilter___8_22">#REF!</definedName>
    <definedName name="BuiltIn_AutoFilter___8_23" localSheetId="3">#REF!</definedName>
    <definedName name="BuiltIn_AutoFilter___8_23" localSheetId="6">#REF!</definedName>
    <definedName name="BuiltIn_AutoFilter___8_23" localSheetId="5">#REF!</definedName>
    <definedName name="BuiltIn_AutoFilter___8_23" localSheetId="4">#REF!</definedName>
    <definedName name="BuiltIn_AutoFilter___8_23">#REF!</definedName>
    <definedName name="BuiltIn_AutoFilter___8_24" localSheetId="3">#REF!</definedName>
    <definedName name="BuiltIn_AutoFilter___8_24" localSheetId="6">#REF!</definedName>
    <definedName name="BuiltIn_AutoFilter___8_24" localSheetId="5">#REF!</definedName>
    <definedName name="BuiltIn_AutoFilter___8_24" localSheetId="4">#REF!</definedName>
    <definedName name="BuiltIn_AutoFilter___8_24">#REF!</definedName>
    <definedName name="BuiltIn_AutoFilter___8_25" localSheetId="3">#REF!</definedName>
    <definedName name="BuiltIn_AutoFilter___8_25" localSheetId="6">#REF!</definedName>
    <definedName name="BuiltIn_AutoFilter___8_25" localSheetId="5">#REF!</definedName>
    <definedName name="BuiltIn_AutoFilter___8_25" localSheetId="4">#REF!</definedName>
    <definedName name="BuiltIn_AutoFilter___8_25">#REF!</definedName>
    <definedName name="BuiltIn_AutoFilter___8_26" localSheetId="3">#REF!</definedName>
    <definedName name="BuiltIn_AutoFilter___8_26" localSheetId="6">#REF!</definedName>
    <definedName name="BuiltIn_AutoFilter___8_26" localSheetId="5">#REF!</definedName>
    <definedName name="BuiltIn_AutoFilter___8_26" localSheetId="4">#REF!</definedName>
    <definedName name="BuiltIn_AutoFilter___8_26">#REF!</definedName>
    <definedName name="BuiltIn_AutoFilter___8_27" localSheetId="3">#REF!</definedName>
    <definedName name="BuiltIn_AutoFilter___8_27" localSheetId="6">#REF!</definedName>
    <definedName name="BuiltIn_AutoFilter___8_27" localSheetId="5">#REF!</definedName>
    <definedName name="BuiltIn_AutoFilter___8_27" localSheetId="4">#REF!</definedName>
    <definedName name="BuiltIn_AutoFilter___8_27">#REF!</definedName>
    <definedName name="BuiltIn_AutoFilter___8_28" localSheetId="3">#REF!</definedName>
    <definedName name="BuiltIn_AutoFilter___8_28" localSheetId="6">#REF!</definedName>
    <definedName name="BuiltIn_AutoFilter___8_28" localSheetId="5">#REF!</definedName>
    <definedName name="BuiltIn_AutoFilter___8_28" localSheetId="4">#REF!</definedName>
    <definedName name="BuiltIn_AutoFilter___8_28">#REF!</definedName>
    <definedName name="BuiltIn_AutoFilter___8_29" localSheetId="3">#REF!</definedName>
    <definedName name="BuiltIn_AutoFilter___8_29" localSheetId="6">#REF!</definedName>
    <definedName name="BuiltIn_AutoFilter___8_29" localSheetId="5">#REF!</definedName>
    <definedName name="BuiltIn_AutoFilter___8_29" localSheetId="4">#REF!</definedName>
    <definedName name="BuiltIn_AutoFilter___8_29">#REF!</definedName>
    <definedName name="BuiltIn_AutoFilter___8_3" localSheetId="3">#REF!</definedName>
    <definedName name="BuiltIn_AutoFilter___8_3" localSheetId="6">#REF!</definedName>
    <definedName name="BuiltIn_AutoFilter___8_3" localSheetId="5">#REF!</definedName>
    <definedName name="BuiltIn_AutoFilter___8_3" localSheetId="4">#REF!</definedName>
    <definedName name="BuiltIn_AutoFilter___8_3">#REF!</definedName>
    <definedName name="BuiltIn_AutoFilter___8_30" localSheetId="3">#REF!</definedName>
    <definedName name="BuiltIn_AutoFilter___8_30" localSheetId="6">#REF!</definedName>
    <definedName name="BuiltIn_AutoFilter___8_30" localSheetId="5">#REF!</definedName>
    <definedName name="BuiltIn_AutoFilter___8_30" localSheetId="4">#REF!</definedName>
    <definedName name="BuiltIn_AutoFilter___8_30">#REF!</definedName>
    <definedName name="BuiltIn_AutoFilter___8_31" localSheetId="3">#REF!</definedName>
    <definedName name="BuiltIn_AutoFilter___8_31" localSheetId="6">#REF!</definedName>
    <definedName name="BuiltIn_AutoFilter___8_31" localSheetId="5">#REF!</definedName>
    <definedName name="BuiltIn_AutoFilter___8_31" localSheetId="4">#REF!</definedName>
    <definedName name="BuiltIn_AutoFilter___8_31">#REF!</definedName>
    <definedName name="BuiltIn_AutoFilter___8_32" localSheetId="3">#REF!</definedName>
    <definedName name="BuiltIn_AutoFilter___8_32" localSheetId="6">#REF!</definedName>
    <definedName name="BuiltIn_AutoFilter___8_32" localSheetId="5">#REF!</definedName>
    <definedName name="BuiltIn_AutoFilter___8_32" localSheetId="4">#REF!</definedName>
    <definedName name="BuiltIn_AutoFilter___8_32">#REF!</definedName>
    <definedName name="BuiltIn_AutoFilter___8_4" localSheetId="3">#REF!</definedName>
    <definedName name="BuiltIn_AutoFilter___8_4" localSheetId="6">#REF!</definedName>
    <definedName name="BuiltIn_AutoFilter___8_4" localSheetId="5">#REF!</definedName>
    <definedName name="BuiltIn_AutoFilter___8_4" localSheetId="4">#REF!</definedName>
    <definedName name="BuiltIn_AutoFilter___8_4">#REF!</definedName>
    <definedName name="BuiltIn_AutoFilter___8_5" localSheetId="3">#REF!</definedName>
    <definedName name="BuiltIn_AutoFilter___8_5" localSheetId="6">#REF!</definedName>
    <definedName name="BuiltIn_AutoFilter___8_5" localSheetId="5">#REF!</definedName>
    <definedName name="BuiltIn_AutoFilter___8_5" localSheetId="4">#REF!</definedName>
    <definedName name="BuiltIn_AutoFilter___8_5">#REF!</definedName>
    <definedName name="BuiltIn_AutoFilter___8_6" localSheetId="3">#REF!</definedName>
    <definedName name="BuiltIn_AutoFilter___8_6" localSheetId="6">#REF!</definedName>
    <definedName name="BuiltIn_AutoFilter___8_6" localSheetId="5">#REF!</definedName>
    <definedName name="BuiltIn_AutoFilter___8_6" localSheetId="4">#REF!</definedName>
    <definedName name="BuiltIn_AutoFilter___8_6">#REF!</definedName>
    <definedName name="BuiltIn_AutoFilter___8_7" localSheetId="3">#REF!</definedName>
    <definedName name="BuiltIn_AutoFilter___8_7" localSheetId="6">#REF!</definedName>
    <definedName name="BuiltIn_AutoFilter___8_7" localSheetId="5">#REF!</definedName>
    <definedName name="BuiltIn_AutoFilter___8_7" localSheetId="4">#REF!</definedName>
    <definedName name="BuiltIn_AutoFilter___8_7">#REF!</definedName>
    <definedName name="BuiltIn_AutoFilter___8_8" localSheetId="3">#REF!</definedName>
    <definedName name="BuiltIn_AutoFilter___8_8" localSheetId="6">#REF!</definedName>
    <definedName name="BuiltIn_AutoFilter___8_8" localSheetId="5">#REF!</definedName>
    <definedName name="BuiltIn_AutoFilter___8_8" localSheetId="4">#REF!</definedName>
    <definedName name="BuiltIn_AutoFilter___8_8">#REF!</definedName>
    <definedName name="BuiltIn_AutoFilter___8_9" localSheetId="3">#REF!</definedName>
    <definedName name="BuiltIn_AutoFilter___8_9" localSheetId="6">#REF!</definedName>
    <definedName name="BuiltIn_AutoFilter___8_9" localSheetId="5">#REF!</definedName>
    <definedName name="BuiltIn_AutoFilter___8_9" localSheetId="4">#REF!</definedName>
    <definedName name="BuiltIn_AutoFilter___8_9">#REF!</definedName>
    <definedName name="BuiltIn_Database___0" localSheetId="3">#REF!</definedName>
    <definedName name="BuiltIn_Database___0" localSheetId="6">#REF!</definedName>
    <definedName name="BuiltIn_Database___0" localSheetId="5">#REF!</definedName>
    <definedName name="BuiltIn_Database___0" localSheetId="4">#REF!</definedName>
    <definedName name="BuiltIn_Database___0">#REF!</definedName>
    <definedName name="BuiltIn_Database___2" localSheetId="3">#REF!</definedName>
    <definedName name="BuiltIn_Database___2" localSheetId="6">#REF!</definedName>
    <definedName name="BuiltIn_Database___2" localSheetId="5">#REF!</definedName>
    <definedName name="BuiltIn_Database___2" localSheetId="4">#REF!</definedName>
    <definedName name="BuiltIn_Database___2">#REF!</definedName>
    <definedName name="BuiltIn_Database___3" localSheetId="3">#REF!</definedName>
    <definedName name="BuiltIn_Database___3" localSheetId="6">#REF!</definedName>
    <definedName name="BuiltIn_Database___3" localSheetId="5">#REF!</definedName>
    <definedName name="BuiltIn_Database___3" localSheetId="4">#REF!</definedName>
    <definedName name="BuiltIn_Database___3">#REF!</definedName>
    <definedName name="BuiltIn_Print_Area" localSheetId="3">#REF!</definedName>
    <definedName name="BuiltIn_Print_Area" localSheetId="6">#REF!</definedName>
    <definedName name="BuiltIn_Print_Area" localSheetId="5">#REF!</definedName>
    <definedName name="BuiltIn_Print_Area" localSheetId="4">#REF!</definedName>
    <definedName name="BuiltIn_Print_Area">#REF!</definedName>
    <definedName name="BuiltIn_Print_Area___0" localSheetId="3">#REF!</definedName>
    <definedName name="BuiltIn_Print_Area___0" localSheetId="6">#REF!</definedName>
    <definedName name="BuiltIn_Print_Area___0" localSheetId="5">#REF!</definedName>
    <definedName name="BuiltIn_Print_Area___0" localSheetId="4">#REF!</definedName>
    <definedName name="BuiltIn_Print_Area___0">#REF!</definedName>
    <definedName name="BuiltIn_Print_Area___0___0" localSheetId="3">#REF!</definedName>
    <definedName name="BuiltIn_Print_Area___0___0" localSheetId="6">#REF!</definedName>
    <definedName name="BuiltIn_Print_Area___0___0" localSheetId="5">#REF!</definedName>
    <definedName name="BuiltIn_Print_Area___0___0" localSheetId="4">#REF!</definedName>
    <definedName name="BuiltIn_Print_Area___0___0">#REF!</definedName>
    <definedName name="BuiltIn_Print_Area___0___0___0" localSheetId="3">#REF!</definedName>
    <definedName name="BuiltIn_Print_Area___0___0___0" localSheetId="6">#REF!</definedName>
    <definedName name="BuiltIn_Print_Area___0___0___0" localSheetId="5">#REF!</definedName>
    <definedName name="BuiltIn_Print_Area___0___0___0" localSheetId="4">#REF!</definedName>
    <definedName name="BuiltIn_Print_Area___0___0___0">#REF!</definedName>
    <definedName name="BuiltIn_Print_Area___0___0___0___0" localSheetId="3">#REF!</definedName>
    <definedName name="BuiltIn_Print_Area___0___0___0___0" localSheetId="6">#REF!</definedName>
    <definedName name="BuiltIn_Print_Area___0___0___0___0" localSheetId="5">#REF!</definedName>
    <definedName name="BuiltIn_Print_Area___0___0___0___0" localSheetId="4">#REF!</definedName>
    <definedName name="BuiltIn_Print_Area___0___0___0___0">#REF!</definedName>
    <definedName name="BuiltIn_Print_Area___0___0___0___0___0" localSheetId="3">#REF!</definedName>
    <definedName name="BuiltIn_Print_Area___0___0___0___0___0" localSheetId="6">#REF!</definedName>
    <definedName name="BuiltIn_Print_Area___0___0___0___0___0" localSheetId="5">#REF!</definedName>
    <definedName name="BuiltIn_Print_Area___0___0___0___0___0" localSheetId="4">#REF!</definedName>
    <definedName name="BuiltIn_Print_Area___0___0___0___0___0">#REF!</definedName>
    <definedName name="BuiltIn_Print_Area___0___0___0___0___0___0" localSheetId="3">#REF!</definedName>
    <definedName name="BuiltIn_Print_Area___0___0___0___0___0___0" localSheetId="6">#REF!</definedName>
    <definedName name="BuiltIn_Print_Area___0___0___0___0___0___0" localSheetId="5">#REF!</definedName>
    <definedName name="BuiltIn_Print_Area___0___0___0___0___0___0" localSheetId="4">#REF!</definedName>
    <definedName name="BuiltIn_Print_Area___0___0___0___0___0___0">#REF!</definedName>
    <definedName name="BuiltIn_Print_Area___0___0___0___0___0___0___0" localSheetId="3">#REF!</definedName>
    <definedName name="BuiltIn_Print_Area___0___0___0___0___0___0___0" localSheetId="6">#REF!</definedName>
    <definedName name="BuiltIn_Print_Area___0___0___0___0___0___0___0" localSheetId="5">#REF!</definedName>
    <definedName name="BuiltIn_Print_Area___0___0___0___0___0___0___0" localSheetId="4">#REF!</definedName>
    <definedName name="BuiltIn_Print_Area___0___0___0___0___0___0___0">#REF!</definedName>
    <definedName name="BuiltIn_Print_Area___0___0___0___0___0___0___0___0___0" localSheetId="3">#REF!</definedName>
    <definedName name="BuiltIn_Print_Area___0___0___0___0___0___0___0___0___0" localSheetId="6">#REF!</definedName>
    <definedName name="BuiltIn_Print_Area___0___0___0___0___0___0___0___0___0" localSheetId="5">#REF!</definedName>
    <definedName name="BuiltIn_Print_Area___0___0___0___0___0___0___0___0___0" localSheetId="4">#REF!</definedName>
    <definedName name="BuiltIn_Print_Area___0___0___0___0___0___0___0___0___0">#REF!</definedName>
    <definedName name="BuiltIn_Print_Area___0___0___10" localSheetId="3">#REF!</definedName>
    <definedName name="BuiltIn_Print_Area___0___0___10" localSheetId="6">#REF!</definedName>
    <definedName name="BuiltIn_Print_Area___0___0___10" localSheetId="5">#REF!</definedName>
    <definedName name="BuiltIn_Print_Area___0___0___10" localSheetId="4">#REF!</definedName>
    <definedName name="BuiltIn_Print_Area___0___0___10">#REF!</definedName>
    <definedName name="BuiltIn_Print_Area___0___1" localSheetId="3">#REF!</definedName>
    <definedName name="BuiltIn_Print_Area___0___1" localSheetId="6">#REF!</definedName>
    <definedName name="BuiltIn_Print_Area___0___1" localSheetId="5">#REF!</definedName>
    <definedName name="BuiltIn_Print_Area___0___1" localSheetId="4">#REF!</definedName>
    <definedName name="BuiltIn_Print_Area___0___1">#REF!</definedName>
    <definedName name="BuiltIn_Print_Area___0___1___0" localSheetId="3">#REF!</definedName>
    <definedName name="BuiltIn_Print_Area___0___1___0" localSheetId="6">#REF!</definedName>
    <definedName name="BuiltIn_Print_Area___0___1___0" localSheetId="5">#REF!</definedName>
    <definedName name="BuiltIn_Print_Area___0___1___0" localSheetId="4">#REF!</definedName>
    <definedName name="BuiltIn_Print_Area___0___1___0">#REF!</definedName>
    <definedName name="BuiltIn_Print_Area___0___1___0___0" localSheetId="3">#REF!</definedName>
    <definedName name="BuiltIn_Print_Area___0___1___0___0" localSheetId="6">#REF!</definedName>
    <definedName name="BuiltIn_Print_Area___0___1___0___0" localSheetId="5">#REF!</definedName>
    <definedName name="BuiltIn_Print_Area___0___1___0___0" localSheetId="4">#REF!</definedName>
    <definedName name="BuiltIn_Print_Area___0___1___0___0">#REF!</definedName>
    <definedName name="BuiltIn_Print_Area___0___1___0___0___0" localSheetId="3">#REF!</definedName>
    <definedName name="BuiltIn_Print_Area___0___1___0___0___0" localSheetId="6">#REF!</definedName>
    <definedName name="BuiltIn_Print_Area___0___1___0___0___0" localSheetId="5">#REF!</definedName>
    <definedName name="BuiltIn_Print_Area___0___1___0___0___0" localSheetId="4">#REF!</definedName>
    <definedName name="BuiltIn_Print_Area___0___1___0___0___0">#REF!</definedName>
    <definedName name="BuiltIn_Print_Area___0___1___0___0___0___0" localSheetId="3">#REF!</definedName>
    <definedName name="BuiltIn_Print_Area___0___1___0___0___0___0" localSheetId="6">#REF!</definedName>
    <definedName name="BuiltIn_Print_Area___0___1___0___0___0___0" localSheetId="5">#REF!</definedName>
    <definedName name="BuiltIn_Print_Area___0___1___0___0___0___0" localSheetId="4">#REF!</definedName>
    <definedName name="BuiltIn_Print_Area___0___1___0___0___0___0">#REF!</definedName>
    <definedName name="BuiltIn_Print_Area___0___1___0___0___0___0___0" localSheetId="3">#REF!</definedName>
    <definedName name="BuiltIn_Print_Area___0___1___0___0___0___0___0" localSheetId="6">#REF!</definedName>
    <definedName name="BuiltIn_Print_Area___0___1___0___0___0___0___0" localSheetId="5">#REF!</definedName>
    <definedName name="BuiltIn_Print_Area___0___1___0___0___0___0___0" localSheetId="4">#REF!</definedName>
    <definedName name="BuiltIn_Print_Area___0___1___0___0___0___0___0">#REF!</definedName>
    <definedName name="BuiltIn_Print_Area___0___1___0___0___0___0___0___0" localSheetId="3">#REF!</definedName>
    <definedName name="BuiltIn_Print_Area___0___1___0___0___0___0___0___0" localSheetId="6">#REF!</definedName>
    <definedName name="BuiltIn_Print_Area___0___1___0___0___0___0___0___0" localSheetId="5">#REF!</definedName>
    <definedName name="BuiltIn_Print_Area___0___1___0___0___0___0___0___0" localSheetId="4">#REF!</definedName>
    <definedName name="BuiltIn_Print_Area___0___1___0___0___0___0___0___0">#REF!</definedName>
    <definedName name="BuiltIn_Print_Area___0___1___0___0___0___0___0___0___0" localSheetId="3">#REF!</definedName>
    <definedName name="BuiltIn_Print_Area___0___1___0___0___0___0___0___0___0" localSheetId="6">#REF!</definedName>
    <definedName name="BuiltIn_Print_Area___0___1___0___0___0___0___0___0___0" localSheetId="5">#REF!</definedName>
    <definedName name="BuiltIn_Print_Area___0___1___0___0___0___0___0___0___0" localSheetId="4">#REF!</definedName>
    <definedName name="BuiltIn_Print_Area___0___1___0___0___0___0___0___0___0">#REF!</definedName>
    <definedName name="BuiltIn_Print_Area___0___1___0___0___0___0___0___0___0___0" localSheetId="3">#REF!</definedName>
    <definedName name="BuiltIn_Print_Area___0___1___0___0___0___0___0___0___0___0" localSheetId="6">#REF!</definedName>
    <definedName name="BuiltIn_Print_Area___0___1___0___0___0___0___0___0___0___0" localSheetId="5">#REF!</definedName>
    <definedName name="BuiltIn_Print_Area___0___1___0___0___0___0___0___0___0___0" localSheetId="4">#REF!</definedName>
    <definedName name="BuiltIn_Print_Area___0___1___0___0___0___0___0___0___0___0">#REF!</definedName>
    <definedName name="BuiltIn_Print_Area___0___1___0___0___0___0___0___0___0___0_1" localSheetId="3">#REF!</definedName>
    <definedName name="BuiltIn_Print_Area___0___1___0___0___0___0___0___0___0___0_1" localSheetId="6">#REF!</definedName>
    <definedName name="BuiltIn_Print_Area___0___1___0___0___0___0___0___0___0___0_1" localSheetId="5">#REF!</definedName>
    <definedName name="BuiltIn_Print_Area___0___1___0___0___0___0___0___0___0___0_1" localSheetId="4">#REF!</definedName>
    <definedName name="BuiltIn_Print_Area___0___1___0___0___0___0___0___0___0___0_1">#REF!</definedName>
    <definedName name="BuiltIn_Print_Area___0___1___0___0___0___0___0___0___0___0_1_1" localSheetId="3">#REF!</definedName>
    <definedName name="BuiltIn_Print_Area___0___1___0___0___0___0___0___0___0___0_1_1" localSheetId="6">#REF!</definedName>
    <definedName name="BuiltIn_Print_Area___0___1___0___0___0___0___0___0___0___0_1_1" localSheetId="5">#REF!</definedName>
    <definedName name="BuiltIn_Print_Area___0___1___0___0___0___0___0___0___0___0_1_1" localSheetId="4">#REF!</definedName>
    <definedName name="BuiltIn_Print_Area___0___1___0___0___0___0___0___0___0___0_1_1">#REF!</definedName>
    <definedName name="BuiltIn_Print_Area___0___1___0___0___0___0___0___0___0_1" localSheetId="3">#REF!</definedName>
    <definedName name="BuiltIn_Print_Area___0___1___0___0___0___0___0___0___0_1" localSheetId="6">#REF!</definedName>
    <definedName name="BuiltIn_Print_Area___0___1___0___0___0___0___0___0___0_1" localSheetId="5">#REF!</definedName>
    <definedName name="BuiltIn_Print_Area___0___1___0___0___0___0___0___0___0_1" localSheetId="4">#REF!</definedName>
    <definedName name="BuiltIn_Print_Area___0___1___0___0___0___0___0___0___0_1">#REF!</definedName>
    <definedName name="BuiltIn_Print_Area___0___1___0___0___0___0___0___0___0_1_1" localSheetId="3">#REF!</definedName>
    <definedName name="BuiltIn_Print_Area___0___1___0___0___0___0___0___0___0_1_1" localSheetId="6">#REF!</definedName>
    <definedName name="BuiltIn_Print_Area___0___1___0___0___0___0___0___0___0_1_1" localSheetId="5">#REF!</definedName>
    <definedName name="BuiltIn_Print_Area___0___1___0___0___0___0___0___0___0_1_1" localSheetId="4">#REF!</definedName>
    <definedName name="BuiltIn_Print_Area___0___1___0___0___0___0___0___0___0_1_1">#REF!</definedName>
    <definedName name="BuiltIn_Print_Area___0___1___0___0___0___0___0___0_1" localSheetId="3">#REF!</definedName>
    <definedName name="BuiltIn_Print_Area___0___1___0___0___0___0___0___0_1" localSheetId="6">#REF!</definedName>
    <definedName name="BuiltIn_Print_Area___0___1___0___0___0___0___0___0_1" localSheetId="5">#REF!</definedName>
    <definedName name="BuiltIn_Print_Area___0___1___0___0___0___0___0___0_1" localSheetId="4">#REF!</definedName>
    <definedName name="BuiltIn_Print_Area___0___1___0___0___0___0___0___0_1">#REF!</definedName>
    <definedName name="BuiltIn_Print_Area___0___1___0___0___0___0___0___0_1_1" localSheetId="3">#REF!</definedName>
    <definedName name="BuiltIn_Print_Area___0___1___0___0___0___0___0___0_1_1" localSheetId="6">#REF!</definedName>
    <definedName name="BuiltIn_Print_Area___0___1___0___0___0___0___0___0_1_1" localSheetId="5">#REF!</definedName>
    <definedName name="BuiltIn_Print_Area___0___1___0___0___0___0___0___0_1_1" localSheetId="4">#REF!</definedName>
    <definedName name="BuiltIn_Print_Area___0___1___0___0___0___0___0___0_1_1">#REF!</definedName>
    <definedName name="BuiltIn_Print_Area___0___1___0___0___0___0___0_1" localSheetId="3">#REF!</definedName>
    <definedName name="BuiltIn_Print_Area___0___1___0___0___0___0___0_1" localSheetId="6">#REF!</definedName>
    <definedName name="BuiltIn_Print_Area___0___1___0___0___0___0___0_1" localSheetId="5">#REF!</definedName>
    <definedName name="BuiltIn_Print_Area___0___1___0___0___0___0___0_1" localSheetId="4">#REF!</definedName>
    <definedName name="BuiltIn_Print_Area___0___1___0___0___0___0___0_1">#REF!</definedName>
    <definedName name="BuiltIn_Print_Area___0___1___0___0___0___0___0_1_1" localSheetId="3">#REF!</definedName>
    <definedName name="BuiltIn_Print_Area___0___1___0___0___0___0___0_1_1" localSheetId="6">#REF!</definedName>
    <definedName name="BuiltIn_Print_Area___0___1___0___0___0___0___0_1_1" localSheetId="5">#REF!</definedName>
    <definedName name="BuiltIn_Print_Area___0___1___0___0___0___0___0_1_1" localSheetId="4">#REF!</definedName>
    <definedName name="BuiltIn_Print_Area___0___1___0___0___0___0___0_1_1">#REF!</definedName>
    <definedName name="BuiltIn_Print_Area___0___1___0___0___0___0_1" localSheetId="3">#REF!</definedName>
    <definedName name="BuiltIn_Print_Area___0___1___0___0___0___0_1" localSheetId="6">#REF!</definedName>
    <definedName name="BuiltIn_Print_Area___0___1___0___0___0___0_1" localSheetId="5">#REF!</definedName>
    <definedName name="BuiltIn_Print_Area___0___1___0___0___0___0_1" localSheetId="4">#REF!</definedName>
    <definedName name="BuiltIn_Print_Area___0___1___0___0___0___0_1">#REF!</definedName>
    <definedName name="BuiltIn_Print_Area___0___1___0___0___0___0_1_1" localSheetId="3">#REF!</definedName>
    <definedName name="BuiltIn_Print_Area___0___1___0___0___0___0_1_1" localSheetId="6">#REF!</definedName>
    <definedName name="BuiltIn_Print_Area___0___1___0___0___0___0_1_1" localSheetId="5">#REF!</definedName>
    <definedName name="BuiltIn_Print_Area___0___1___0___0___0___0_1_1" localSheetId="4">#REF!</definedName>
    <definedName name="BuiltIn_Print_Area___0___1___0___0___0___0_1_1">#REF!</definedName>
    <definedName name="BuiltIn_Print_Area___0___1___0___0___0_1" localSheetId="3">#REF!</definedName>
    <definedName name="BuiltIn_Print_Area___0___1___0___0___0_1" localSheetId="6">#REF!</definedName>
    <definedName name="BuiltIn_Print_Area___0___1___0___0___0_1" localSheetId="5">#REF!</definedName>
    <definedName name="BuiltIn_Print_Area___0___1___0___0___0_1" localSheetId="4">#REF!</definedName>
    <definedName name="BuiltIn_Print_Area___0___1___0___0___0_1">#REF!</definedName>
    <definedName name="BuiltIn_Print_Area___0___1___0___0___0_1_1" localSheetId="3">#REF!</definedName>
    <definedName name="BuiltIn_Print_Area___0___1___0___0___0_1_1" localSheetId="6">#REF!</definedName>
    <definedName name="BuiltIn_Print_Area___0___1___0___0___0_1_1" localSheetId="5">#REF!</definedName>
    <definedName name="BuiltIn_Print_Area___0___1___0___0___0_1_1" localSheetId="4">#REF!</definedName>
    <definedName name="BuiltIn_Print_Area___0___1___0___0___0_1_1">#REF!</definedName>
    <definedName name="BuiltIn_Print_Area___0___1___0___0_1" localSheetId="3">#REF!</definedName>
    <definedName name="BuiltIn_Print_Area___0___1___0___0_1" localSheetId="6">#REF!</definedName>
    <definedName name="BuiltIn_Print_Area___0___1___0___0_1" localSheetId="5">#REF!</definedName>
    <definedName name="BuiltIn_Print_Area___0___1___0___0_1" localSheetId="4">#REF!</definedName>
    <definedName name="BuiltIn_Print_Area___0___1___0___0_1">#REF!</definedName>
    <definedName name="BuiltIn_Print_Area___0___1___0___0_1_1" localSheetId="3">#REF!</definedName>
    <definedName name="BuiltIn_Print_Area___0___1___0___0_1_1" localSheetId="6">#REF!</definedName>
    <definedName name="BuiltIn_Print_Area___0___1___0___0_1_1" localSheetId="5">#REF!</definedName>
    <definedName name="BuiltIn_Print_Area___0___1___0___0_1_1" localSheetId="4">#REF!</definedName>
    <definedName name="BuiltIn_Print_Area___0___1___0___0_1_1">#REF!</definedName>
    <definedName name="BuiltIn_Print_Area___0___1___0_1" localSheetId="3">#REF!</definedName>
    <definedName name="BuiltIn_Print_Area___0___1___0_1" localSheetId="6">#REF!</definedName>
    <definedName name="BuiltIn_Print_Area___0___1___0_1" localSheetId="5">#REF!</definedName>
    <definedName name="BuiltIn_Print_Area___0___1___0_1" localSheetId="4">#REF!</definedName>
    <definedName name="BuiltIn_Print_Area___0___1___0_1">#REF!</definedName>
    <definedName name="BuiltIn_Print_Area___0___1___0_1_1" localSheetId="3">#REF!</definedName>
    <definedName name="BuiltIn_Print_Area___0___1___0_1_1" localSheetId="6">#REF!</definedName>
    <definedName name="BuiltIn_Print_Area___0___1___0_1_1" localSheetId="5">#REF!</definedName>
    <definedName name="BuiltIn_Print_Area___0___1___0_1_1" localSheetId="4">#REF!</definedName>
    <definedName name="BuiltIn_Print_Area___0___1___0_1_1">#REF!</definedName>
    <definedName name="BuiltIn_Print_Area___0___1_1" localSheetId="3">#REF!</definedName>
    <definedName name="BuiltIn_Print_Area___0___1_1" localSheetId="6">#REF!</definedName>
    <definedName name="BuiltIn_Print_Area___0___1_1" localSheetId="5">#REF!</definedName>
    <definedName name="BuiltIn_Print_Area___0___1_1" localSheetId="4">#REF!</definedName>
    <definedName name="BuiltIn_Print_Area___0___1_1">#REF!</definedName>
    <definedName name="BuiltIn_Print_Area___0___1_1_1" localSheetId="3">#REF!</definedName>
    <definedName name="BuiltIn_Print_Area___0___1_1_1" localSheetId="6">#REF!</definedName>
    <definedName name="BuiltIn_Print_Area___0___1_1_1" localSheetId="5">#REF!</definedName>
    <definedName name="BuiltIn_Print_Area___0___1_1_1" localSheetId="4">#REF!</definedName>
    <definedName name="BuiltIn_Print_Area___0___1_1_1">#REF!</definedName>
    <definedName name="BuiltIn_Print_Area___0___16" localSheetId="3">#REF!</definedName>
    <definedName name="BuiltIn_Print_Area___0___16" localSheetId="6">#REF!</definedName>
    <definedName name="BuiltIn_Print_Area___0___16" localSheetId="5">#REF!</definedName>
    <definedName name="BuiltIn_Print_Area___0___16" localSheetId="4">#REF!</definedName>
    <definedName name="BuiltIn_Print_Area___0___16">#REF!</definedName>
    <definedName name="BuiltIn_Print_Area___0___16___0" localSheetId="3">#REF!</definedName>
    <definedName name="BuiltIn_Print_Area___0___16___0" localSheetId="6">#REF!</definedName>
    <definedName name="BuiltIn_Print_Area___0___16___0" localSheetId="5">#REF!</definedName>
    <definedName name="BuiltIn_Print_Area___0___16___0" localSheetId="4">#REF!</definedName>
    <definedName name="BuiltIn_Print_Area___0___16___0">#REF!</definedName>
    <definedName name="BuiltIn_Print_Area___0___16___0___0" localSheetId="3">#REF!</definedName>
    <definedName name="BuiltIn_Print_Area___0___16___0___0" localSheetId="6">#REF!</definedName>
    <definedName name="BuiltIn_Print_Area___0___16___0___0" localSheetId="5">#REF!</definedName>
    <definedName name="BuiltIn_Print_Area___0___16___0___0" localSheetId="4">#REF!</definedName>
    <definedName name="BuiltIn_Print_Area___0___16___0___0">#REF!</definedName>
    <definedName name="BuiltIn_Print_Area___0___16___0___0___0" localSheetId="3">#REF!</definedName>
    <definedName name="BuiltIn_Print_Area___0___16___0___0___0" localSheetId="6">#REF!</definedName>
    <definedName name="BuiltIn_Print_Area___0___16___0___0___0" localSheetId="5">#REF!</definedName>
    <definedName name="BuiltIn_Print_Area___0___16___0___0___0" localSheetId="4">#REF!</definedName>
    <definedName name="BuiltIn_Print_Area___0___16___0___0___0">#REF!</definedName>
    <definedName name="BuiltIn_Print_Area___0___16___0___0___0___0" localSheetId="3">#REF!</definedName>
    <definedName name="BuiltIn_Print_Area___0___16___0___0___0___0" localSheetId="6">#REF!</definedName>
    <definedName name="BuiltIn_Print_Area___0___16___0___0___0___0" localSheetId="5">#REF!</definedName>
    <definedName name="BuiltIn_Print_Area___0___16___0___0___0___0" localSheetId="4">#REF!</definedName>
    <definedName name="BuiltIn_Print_Area___0___16___0___0___0___0">#REF!</definedName>
    <definedName name="BuiltIn_Print_Area___0___16___0___0___0___0___0" localSheetId="3">#REF!</definedName>
    <definedName name="BuiltIn_Print_Area___0___16___0___0___0___0___0" localSheetId="6">#REF!</definedName>
    <definedName name="BuiltIn_Print_Area___0___16___0___0___0___0___0" localSheetId="5">#REF!</definedName>
    <definedName name="BuiltIn_Print_Area___0___16___0___0___0___0___0" localSheetId="4">#REF!</definedName>
    <definedName name="BuiltIn_Print_Area___0___16___0___0___0___0___0">#REF!</definedName>
    <definedName name="BuiltIn_Print_Area___0___16___0___0___0___0___0___0" localSheetId="3">#REF!</definedName>
    <definedName name="BuiltIn_Print_Area___0___16___0___0___0___0___0___0" localSheetId="6">#REF!</definedName>
    <definedName name="BuiltIn_Print_Area___0___16___0___0___0___0___0___0" localSheetId="5">#REF!</definedName>
    <definedName name="BuiltIn_Print_Area___0___16___0___0___0___0___0___0" localSheetId="4">#REF!</definedName>
    <definedName name="BuiltIn_Print_Area___0___16___0___0___0___0___0___0">#REF!</definedName>
    <definedName name="BuiltIn_Print_Area___0___16___0___0___0___0___0___0___0" localSheetId="3">#REF!</definedName>
    <definedName name="BuiltIn_Print_Area___0___16___0___0___0___0___0___0___0" localSheetId="6">#REF!</definedName>
    <definedName name="BuiltIn_Print_Area___0___16___0___0___0___0___0___0___0" localSheetId="5">#REF!</definedName>
    <definedName name="BuiltIn_Print_Area___0___16___0___0___0___0___0___0___0" localSheetId="4">#REF!</definedName>
    <definedName name="BuiltIn_Print_Area___0___16___0___0___0___0___0___0___0">#REF!</definedName>
    <definedName name="BuiltIn_Print_Area___0___4" localSheetId="3">#REF!</definedName>
    <definedName name="BuiltIn_Print_Area___0___4" localSheetId="6">#REF!</definedName>
    <definedName name="BuiltIn_Print_Area___0___4" localSheetId="5">#REF!</definedName>
    <definedName name="BuiltIn_Print_Area___0___4" localSheetId="4">#REF!</definedName>
    <definedName name="BuiltIn_Print_Area___0___4">#REF!</definedName>
    <definedName name="BuiltIn_Print_Area___0___5" localSheetId="3">#REF!</definedName>
    <definedName name="BuiltIn_Print_Area___0___5" localSheetId="6">#REF!</definedName>
    <definedName name="BuiltIn_Print_Area___0___5" localSheetId="5">#REF!</definedName>
    <definedName name="BuiltIn_Print_Area___0___5" localSheetId="4">#REF!</definedName>
    <definedName name="BuiltIn_Print_Area___0___5">#REF!</definedName>
    <definedName name="BuiltIn_Print_Area___0___5___0" localSheetId="3">#REF!</definedName>
    <definedName name="BuiltIn_Print_Area___0___5___0" localSheetId="6">#REF!</definedName>
    <definedName name="BuiltIn_Print_Area___0___5___0" localSheetId="5">#REF!</definedName>
    <definedName name="BuiltIn_Print_Area___0___5___0" localSheetId="4">#REF!</definedName>
    <definedName name="BuiltIn_Print_Area___0___5___0">#REF!</definedName>
    <definedName name="BuiltIn_Print_Area___0___6" localSheetId="3">#REF!</definedName>
    <definedName name="BuiltIn_Print_Area___0___6" localSheetId="6">#REF!</definedName>
    <definedName name="BuiltIn_Print_Area___0___6" localSheetId="5">#REF!</definedName>
    <definedName name="BuiltIn_Print_Area___0___6" localSheetId="4">#REF!</definedName>
    <definedName name="BuiltIn_Print_Area___0___6">#REF!</definedName>
    <definedName name="BuiltIn_Print_Area___0___6___0" localSheetId="3">#REF!</definedName>
    <definedName name="BuiltIn_Print_Area___0___6___0" localSheetId="6">#REF!</definedName>
    <definedName name="BuiltIn_Print_Area___0___6___0" localSheetId="5">#REF!</definedName>
    <definedName name="BuiltIn_Print_Area___0___6___0" localSheetId="4">#REF!</definedName>
    <definedName name="BuiltIn_Print_Area___0___6___0">#REF!</definedName>
    <definedName name="BuiltIn_Print_Area___0___7" localSheetId="3">#REF!</definedName>
    <definedName name="BuiltIn_Print_Area___0___7" localSheetId="6">#REF!</definedName>
    <definedName name="BuiltIn_Print_Area___0___7" localSheetId="5">#REF!</definedName>
    <definedName name="BuiltIn_Print_Area___0___7" localSheetId="4">#REF!</definedName>
    <definedName name="BuiltIn_Print_Area___0___7">#REF!</definedName>
    <definedName name="BuiltIn_Print_Area___0___7___0" localSheetId="3">#REF!</definedName>
    <definedName name="BuiltIn_Print_Area___0___7___0" localSheetId="6">#REF!</definedName>
    <definedName name="BuiltIn_Print_Area___0___7___0" localSheetId="5">#REF!</definedName>
    <definedName name="BuiltIn_Print_Area___0___7___0" localSheetId="4">#REF!</definedName>
    <definedName name="BuiltIn_Print_Area___0___7___0">#REF!</definedName>
    <definedName name="BuiltIn_Print_Area___0___8" localSheetId="3">#REF!</definedName>
    <definedName name="BuiltIn_Print_Area___0___8" localSheetId="6">#REF!</definedName>
    <definedName name="BuiltIn_Print_Area___0___8" localSheetId="5">#REF!</definedName>
    <definedName name="BuiltIn_Print_Area___0___8" localSheetId="4">#REF!</definedName>
    <definedName name="BuiltIn_Print_Area___0___8">#REF!</definedName>
    <definedName name="BuiltIn_Print_Area___0_1" localSheetId="3">#REF!</definedName>
    <definedName name="BuiltIn_Print_Area___0_1" localSheetId="6">#REF!</definedName>
    <definedName name="BuiltIn_Print_Area___0_1" localSheetId="5">#REF!</definedName>
    <definedName name="BuiltIn_Print_Area___0_1" localSheetId="4">#REF!</definedName>
    <definedName name="BuiltIn_Print_Area___0_1">#REF!</definedName>
    <definedName name="BuiltIn_Print_Area___0_1_1" localSheetId="3">#REF!</definedName>
    <definedName name="BuiltIn_Print_Area___0_1_1" localSheetId="6">#REF!</definedName>
    <definedName name="BuiltIn_Print_Area___0_1_1" localSheetId="5">#REF!</definedName>
    <definedName name="BuiltIn_Print_Area___0_1_1" localSheetId="4">#REF!</definedName>
    <definedName name="BuiltIn_Print_Area___0_1_1">#REF!</definedName>
    <definedName name="BuiltIn_Print_Area___0_2" localSheetId="3">#REF!</definedName>
    <definedName name="BuiltIn_Print_Area___0_2" localSheetId="6">#REF!</definedName>
    <definedName name="BuiltIn_Print_Area___0_2" localSheetId="5">#REF!</definedName>
    <definedName name="BuiltIn_Print_Area___0_2" localSheetId="4">#REF!</definedName>
    <definedName name="BuiltIn_Print_Area___0_2">#REF!</definedName>
    <definedName name="BuiltIn_Print_Area_1" localSheetId="3">#REF!</definedName>
    <definedName name="BuiltIn_Print_Area_1" localSheetId="6">#REF!</definedName>
    <definedName name="BuiltIn_Print_Area_1" localSheetId="5">#REF!</definedName>
    <definedName name="BuiltIn_Print_Area_1" localSheetId="4">#REF!</definedName>
    <definedName name="BuiltIn_Print_Area_1">#REF!</definedName>
    <definedName name="BuiltIn_Print_Area_1_1" localSheetId="3">#REF!</definedName>
    <definedName name="BuiltIn_Print_Area_1_1" localSheetId="6">#REF!</definedName>
    <definedName name="BuiltIn_Print_Area_1_1" localSheetId="5">#REF!</definedName>
    <definedName name="BuiltIn_Print_Area_1_1" localSheetId="4">#REF!</definedName>
    <definedName name="BuiltIn_Print_Area_1_1">#REF!</definedName>
    <definedName name="BuiltIn_Print_Area_2" localSheetId="3">#REF!</definedName>
    <definedName name="BuiltIn_Print_Area_2" localSheetId="6">#REF!</definedName>
    <definedName name="BuiltIn_Print_Area_2" localSheetId="5">#REF!</definedName>
    <definedName name="BuiltIn_Print_Area_2" localSheetId="4">#REF!</definedName>
    <definedName name="BuiltIn_Print_Area_2">#REF!</definedName>
    <definedName name="BuiltIn_Print_Titles" localSheetId="3">#REF!</definedName>
    <definedName name="BuiltIn_Print_Titles" localSheetId="6">#REF!</definedName>
    <definedName name="BuiltIn_Print_Titles" localSheetId="5">#REF!</definedName>
    <definedName name="BuiltIn_Print_Titles" localSheetId="4">#REF!</definedName>
    <definedName name="BuiltIn_Print_Titles">#REF!</definedName>
    <definedName name="BuiltIn_Print_Titles___0" localSheetId="3">#REF!</definedName>
    <definedName name="BuiltIn_Print_Titles___0" localSheetId="6">#REF!</definedName>
    <definedName name="BuiltIn_Print_Titles___0" localSheetId="5">#REF!</definedName>
    <definedName name="BuiltIn_Print_Titles___0" localSheetId="4">#REF!</definedName>
    <definedName name="BuiltIn_Print_Titles___0">#REF!</definedName>
    <definedName name="BuiltIn_Print_Titles___0___0" localSheetId="3">#REF!</definedName>
    <definedName name="BuiltIn_Print_Titles___0___0" localSheetId="6">#REF!</definedName>
    <definedName name="BuiltIn_Print_Titles___0___0" localSheetId="5">#REF!</definedName>
    <definedName name="BuiltIn_Print_Titles___0___0" localSheetId="4">#REF!</definedName>
    <definedName name="BuiltIn_Print_Titles___0___0">#REF!</definedName>
    <definedName name="BuiltIn_Print_Titles___0___0___0" localSheetId="3">#REF!</definedName>
    <definedName name="BuiltIn_Print_Titles___0___0___0" localSheetId="6">#REF!</definedName>
    <definedName name="BuiltIn_Print_Titles___0___0___0" localSheetId="5">#REF!</definedName>
    <definedName name="BuiltIn_Print_Titles___0___0___0" localSheetId="4">#REF!</definedName>
    <definedName name="BuiltIn_Print_Titles___0___0___0">#REF!</definedName>
    <definedName name="BuiltIn_Print_Titles___0___0___0___0" localSheetId="3">#REF!</definedName>
    <definedName name="BuiltIn_Print_Titles___0___0___0___0" localSheetId="6">#REF!</definedName>
    <definedName name="BuiltIn_Print_Titles___0___0___0___0" localSheetId="5">#REF!</definedName>
    <definedName name="BuiltIn_Print_Titles___0___0___0___0" localSheetId="4">#REF!</definedName>
    <definedName name="BuiltIn_Print_Titles___0___0___0___0">#REF!</definedName>
    <definedName name="BuiltIn_Print_Titles___0___0___0___0___0" localSheetId="3">#REF!</definedName>
    <definedName name="BuiltIn_Print_Titles___0___0___0___0___0" localSheetId="6">#REF!</definedName>
    <definedName name="BuiltIn_Print_Titles___0___0___0___0___0" localSheetId="5">#REF!</definedName>
    <definedName name="BuiltIn_Print_Titles___0___0___0___0___0" localSheetId="4">#REF!</definedName>
    <definedName name="BuiltIn_Print_Titles___0___0___0___0___0">#REF!</definedName>
    <definedName name="BuiltIn_Print_Titles___0___0___0___0___0___0" localSheetId="3">#REF!</definedName>
    <definedName name="BuiltIn_Print_Titles___0___0___0___0___0___0" localSheetId="6">#REF!</definedName>
    <definedName name="BuiltIn_Print_Titles___0___0___0___0___0___0" localSheetId="5">#REF!</definedName>
    <definedName name="BuiltIn_Print_Titles___0___0___0___0___0___0" localSheetId="4">#REF!</definedName>
    <definedName name="BuiltIn_Print_Titles___0___0___0___0___0___0">#REF!</definedName>
    <definedName name="BuiltIn_Print_Titles___0___0___0___0___0___0___0" localSheetId="3">#REF!</definedName>
    <definedName name="BuiltIn_Print_Titles___0___0___0___0___0___0___0" localSheetId="6">#REF!</definedName>
    <definedName name="BuiltIn_Print_Titles___0___0___0___0___0___0___0" localSheetId="5">#REF!</definedName>
    <definedName name="BuiltIn_Print_Titles___0___0___0___0___0___0___0" localSheetId="4">#REF!</definedName>
    <definedName name="BuiltIn_Print_Titles___0___0___0___0___0___0___0">#REF!</definedName>
    <definedName name="BuiltIn_Print_Titles___0___0___0___0___0___0___0___0___0" localSheetId="3">#REF!</definedName>
    <definedName name="BuiltIn_Print_Titles___0___0___0___0___0___0___0___0___0" localSheetId="6">#REF!</definedName>
    <definedName name="BuiltIn_Print_Titles___0___0___0___0___0___0___0___0___0" localSheetId="5">#REF!</definedName>
    <definedName name="BuiltIn_Print_Titles___0___0___0___0___0___0___0___0___0" localSheetId="4">#REF!</definedName>
    <definedName name="BuiltIn_Print_Titles___0___0___0___0___0___0___0___0___0">#REF!</definedName>
    <definedName name="BuiltIn_Print_Titles___0___0___10" localSheetId="3">#REF!</definedName>
    <definedName name="BuiltIn_Print_Titles___0___0___10" localSheetId="6">#REF!</definedName>
    <definedName name="BuiltIn_Print_Titles___0___0___10" localSheetId="5">#REF!</definedName>
    <definedName name="BuiltIn_Print_Titles___0___0___10" localSheetId="4">#REF!</definedName>
    <definedName name="BuiltIn_Print_Titles___0___0___10">#REF!</definedName>
    <definedName name="BuiltIn_Print_Titles___0___1" localSheetId="3">#REF!</definedName>
    <definedName name="BuiltIn_Print_Titles___0___1" localSheetId="6">#REF!</definedName>
    <definedName name="BuiltIn_Print_Titles___0___1" localSheetId="5">#REF!</definedName>
    <definedName name="BuiltIn_Print_Titles___0___1" localSheetId="4">#REF!</definedName>
    <definedName name="BuiltIn_Print_Titles___0___1">#REF!</definedName>
    <definedName name="BuiltIn_Print_Titles___0___16" localSheetId="3">#REF!</definedName>
    <definedName name="BuiltIn_Print_Titles___0___16" localSheetId="6">#REF!</definedName>
    <definedName name="BuiltIn_Print_Titles___0___16" localSheetId="5">#REF!</definedName>
    <definedName name="BuiltIn_Print_Titles___0___16" localSheetId="4">#REF!</definedName>
    <definedName name="BuiltIn_Print_Titles___0___16">#REF!</definedName>
    <definedName name="BuiltIn_Print_Titles___0___16___0" localSheetId="3">#REF!</definedName>
    <definedName name="BuiltIn_Print_Titles___0___16___0" localSheetId="6">#REF!</definedName>
    <definedName name="BuiltIn_Print_Titles___0___16___0" localSheetId="5">#REF!</definedName>
    <definedName name="BuiltIn_Print_Titles___0___16___0" localSheetId="4">#REF!</definedName>
    <definedName name="BuiltIn_Print_Titles___0___16___0">#REF!</definedName>
    <definedName name="BuiltIn_Print_Titles___0___16___0___0" localSheetId="3">#REF!</definedName>
    <definedName name="BuiltIn_Print_Titles___0___16___0___0" localSheetId="6">#REF!</definedName>
    <definedName name="BuiltIn_Print_Titles___0___16___0___0" localSheetId="5">#REF!</definedName>
    <definedName name="BuiltIn_Print_Titles___0___16___0___0" localSheetId="4">#REF!</definedName>
    <definedName name="BuiltIn_Print_Titles___0___16___0___0">#REF!</definedName>
    <definedName name="BuiltIn_Print_Titles___0___16___0___0___0" localSheetId="3">#REF!</definedName>
    <definedName name="BuiltIn_Print_Titles___0___16___0___0___0" localSheetId="6">#REF!</definedName>
    <definedName name="BuiltIn_Print_Titles___0___16___0___0___0" localSheetId="5">#REF!</definedName>
    <definedName name="BuiltIn_Print_Titles___0___16___0___0___0" localSheetId="4">#REF!</definedName>
    <definedName name="BuiltIn_Print_Titles___0___16___0___0___0">#REF!</definedName>
    <definedName name="BuiltIn_Print_Titles___0___16___0___0___0___0" localSheetId="3">#REF!</definedName>
    <definedName name="BuiltIn_Print_Titles___0___16___0___0___0___0" localSheetId="6">#REF!</definedName>
    <definedName name="BuiltIn_Print_Titles___0___16___0___0___0___0" localSheetId="5">#REF!</definedName>
    <definedName name="BuiltIn_Print_Titles___0___16___0___0___0___0" localSheetId="4">#REF!</definedName>
    <definedName name="BuiltIn_Print_Titles___0___16___0___0___0___0">#REF!</definedName>
    <definedName name="BuiltIn_Print_Titles___0___16___0___0___0___0___0" localSheetId="3">#REF!</definedName>
    <definedName name="BuiltIn_Print_Titles___0___16___0___0___0___0___0" localSheetId="6">#REF!</definedName>
    <definedName name="BuiltIn_Print_Titles___0___16___0___0___0___0___0" localSheetId="5">#REF!</definedName>
    <definedName name="BuiltIn_Print_Titles___0___16___0___0___0___0___0" localSheetId="4">#REF!</definedName>
    <definedName name="BuiltIn_Print_Titles___0___16___0___0___0___0___0">#REF!</definedName>
    <definedName name="BuiltIn_Print_Titles___0___5" localSheetId="3">#REF!</definedName>
    <definedName name="BuiltIn_Print_Titles___0___5" localSheetId="6">#REF!</definedName>
    <definedName name="BuiltIn_Print_Titles___0___5" localSheetId="5">#REF!</definedName>
    <definedName name="BuiltIn_Print_Titles___0___5" localSheetId="4">#REF!</definedName>
    <definedName name="BuiltIn_Print_Titles___0___5">#REF!</definedName>
    <definedName name="BuiltIn_Print_Titles___0___6" localSheetId="3">#REF!</definedName>
    <definedName name="BuiltIn_Print_Titles___0___6" localSheetId="6">#REF!</definedName>
    <definedName name="BuiltIn_Print_Titles___0___6" localSheetId="5">#REF!</definedName>
    <definedName name="BuiltIn_Print_Titles___0___6" localSheetId="4">#REF!</definedName>
    <definedName name="BuiltIn_Print_Titles___0___6">#REF!</definedName>
    <definedName name="BuiltIn_Print_Titles___0___7" localSheetId="3">#REF!</definedName>
    <definedName name="BuiltIn_Print_Titles___0___7" localSheetId="6">#REF!</definedName>
    <definedName name="BuiltIn_Print_Titles___0___7" localSheetId="5">#REF!</definedName>
    <definedName name="BuiltIn_Print_Titles___0___7" localSheetId="4">#REF!</definedName>
    <definedName name="BuiltIn_Print_Titles___0___7">#REF!</definedName>
    <definedName name="BuiltIn_Print_Titles___0___8" localSheetId="3">#REF!</definedName>
    <definedName name="BuiltIn_Print_Titles___0___8" localSheetId="6">#REF!</definedName>
    <definedName name="BuiltIn_Print_Titles___0___8" localSheetId="5">#REF!</definedName>
    <definedName name="BuiltIn_Print_Titles___0___8" localSheetId="4">#REF!</definedName>
    <definedName name="BuiltIn_Print_Titles___0___8">#REF!</definedName>
    <definedName name="BuiltIn_Print_Titles___0_1" localSheetId="3">#REF!</definedName>
    <definedName name="BuiltIn_Print_Titles___0_1" localSheetId="6">#REF!</definedName>
    <definedName name="BuiltIn_Print_Titles___0_1" localSheetId="5">#REF!</definedName>
    <definedName name="BuiltIn_Print_Titles___0_1" localSheetId="4">#REF!</definedName>
    <definedName name="BuiltIn_Print_Titles___0_1">#REF!</definedName>
    <definedName name="BuiltIn_Print_Titles___0_1_1" localSheetId="3">#REF!</definedName>
    <definedName name="BuiltIn_Print_Titles___0_1_1" localSheetId="6">#REF!</definedName>
    <definedName name="BuiltIn_Print_Titles___0_1_1" localSheetId="5">#REF!</definedName>
    <definedName name="BuiltIn_Print_Titles___0_1_1" localSheetId="4">#REF!</definedName>
    <definedName name="BuiltIn_Print_Titles___0_1_1">#REF!</definedName>
    <definedName name="BuiltIn_Print_Titles___0_2" localSheetId="3">#REF!</definedName>
    <definedName name="BuiltIn_Print_Titles___0_2" localSheetId="6">#REF!</definedName>
    <definedName name="BuiltIn_Print_Titles___0_2" localSheetId="5">#REF!</definedName>
    <definedName name="BuiltIn_Print_Titles___0_2" localSheetId="4">#REF!</definedName>
    <definedName name="BuiltIn_Print_Titles___0_2">#REF!</definedName>
    <definedName name="BuiltIn_Print_Titles___4___4" localSheetId="3">#REF!</definedName>
    <definedName name="BuiltIn_Print_Titles___4___4" localSheetId="6">#REF!</definedName>
    <definedName name="BuiltIn_Print_Titles___4___4" localSheetId="5">#REF!</definedName>
    <definedName name="BuiltIn_Print_Titles___4___4" localSheetId="4">#REF!</definedName>
    <definedName name="BuiltIn_Print_Titles___4___4">#REF!</definedName>
    <definedName name="BuiltIn_Print_Titles___5___5" localSheetId="3">#REF!</definedName>
    <definedName name="BuiltIn_Print_Titles___5___5" localSheetId="6">#REF!</definedName>
    <definedName name="BuiltIn_Print_Titles___5___5" localSheetId="5">#REF!</definedName>
    <definedName name="BuiltIn_Print_Titles___5___5" localSheetId="4">#REF!</definedName>
    <definedName name="BuiltIn_Print_Titles___5___5">#REF!</definedName>
    <definedName name="BuiltIn_Print_Titles___5___5___0" localSheetId="3">#REF!</definedName>
    <definedName name="BuiltIn_Print_Titles___5___5___0" localSheetId="6">#REF!</definedName>
    <definedName name="BuiltIn_Print_Titles___5___5___0" localSheetId="5">#REF!</definedName>
    <definedName name="BuiltIn_Print_Titles___5___5___0" localSheetId="4">#REF!</definedName>
    <definedName name="BuiltIn_Print_Titles___5___5___0">#REF!</definedName>
    <definedName name="BuiltIn_Print_Titles___6___6" localSheetId="3">#REF!</definedName>
    <definedName name="BuiltIn_Print_Titles___6___6" localSheetId="6">#REF!</definedName>
    <definedName name="BuiltIn_Print_Titles___6___6" localSheetId="5">#REF!</definedName>
    <definedName name="BuiltIn_Print_Titles___6___6" localSheetId="4">#REF!</definedName>
    <definedName name="BuiltIn_Print_Titles___6___6">#REF!</definedName>
    <definedName name="BuiltIn_Print_Titles___6___6___0" localSheetId="3">#REF!</definedName>
    <definedName name="BuiltIn_Print_Titles___6___6___0" localSheetId="6">#REF!</definedName>
    <definedName name="BuiltIn_Print_Titles___6___6___0" localSheetId="5">#REF!</definedName>
    <definedName name="BuiltIn_Print_Titles___6___6___0" localSheetId="4">#REF!</definedName>
    <definedName name="BuiltIn_Print_Titles___6___6___0">#REF!</definedName>
    <definedName name="BuiltIn_Print_Titles___7___7" localSheetId="3">#REF!</definedName>
    <definedName name="BuiltIn_Print_Titles___7___7" localSheetId="6">#REF!</definedName>
    <definedName name="BuiltIn_Print_Titles___7___7" localSheetId="5">#REF!</definedName>
    <definedName name="BuiltIn_Print_Titles___7___7" localSheetId="4">#REF!</definedName>
    <definedName name="BuiltIn_Print_Titles___7___7">#REF!</definedName>
    <definedName name="BuiltIn_Print_Titles_1" localSheetId="3">#REF!</definedName>
    <definedName name="BuiltIn_Print_Titles_1" localSheetId="6">#REF!</definedName>
    <definedName name="BuiltIn_Print_Titles_1" localSheetId="5">#REF!</definedName>
    <definedName name="BuiltIn_Print_Titles_1" localSheetId="4">#REF!</definedName>
    <definedName name="BuiltIn_Print_Titles_1">#REF!</definedName>
    <definedName name="BuiltIn_Print_Titles_1_1" localSheetId="3">#REF!</definedName>
    <definedName name="BuiltIn_Print_Titles_1_1" localSheetId="6">#REF!</definedName>
    <definedName name="BuiltIn_Print_Titles_1_1" localSheetId="5">#REF!</definedName>
    <definedName name="BuiltIn_Print_Titles_1_1" localSheetId="4">#REF!</definedName>
    <definedName name="BuiltIn_Print_Titles_1_1">#REF!</definedName>
    <definedName name="BuiltIn_Print_Titles_2" localSheetId="3">#REF!</definedName>
    <definedName name="BuiltIn_Print_Titles_2" localSheetId="6">#REF!</definedName>
    <definedName name="BuiltIn_Print_Titles_2" localSheetId="5">#REF!</definedName>
    <definedName name="BuiltIn_Print_Titles_2" localSheetId="4">#REF!</definedName>
    <definedName name="BuiltIn_Print_Titles_2">#REF!</definedName>
    <definedName name="BuiltIn_Recorder___0" localSheetId="3">#REF!</definedName>
    <definedName name="BuiltIn_Recorder___0" localSheetId="6">#REF!</definedName>
    <definedName name="BuiltIn_Recorder___0" localSheetId="5">#REF!</definedName>
    <definedName name="BuiltIn_Recorder___0" localSheetId="4">#REF!</definedName>
    <definedName name="BuiltIn_Recorder___0">#REF!</definedName>
    <definedName name="BuiltIn_Recorder___2" localSheetId="3">#REF!</definedName>
    <definedName name="BuiltIn_Recorder___2" localSheetId="6">#REF!</definedName>
    <definedName name="BuiltIn_Recorder___2" localSheetId="5">#REF!</definedName>
    <definedName name="BuiltIn_Recorder___2" localSheetId="4">#REF!</definedName>
    <definedName name="BuiltIn_Recorder___2">#REF!</definedName>
    <definedName name="BuiltIn_Recorder___3" localSheetId="3">#REF!</definedName>
    <definedName name="BuiltIn_Recorder___3" localSheetId="6">#REF!</definedName>
    <definedName name="BuiltIn_Recorder___3" localSheetId="5">#REF!</definedName>
    <definedName name="BuiltIn_Recorder___3" localSheetId="4">#REF!</definedName>
    <definedName name="BuiltIn_Recorder___3">#REF!</definedName>
    <definedName name="CA">[6]CAs!$C$1:$O$65536</definedName>
    <definedName name="Capa" hidden="1">{#N/A,#N/A,FALSE,"ET-CAPA";#N/A,#N/A,FALSE,"ET-PAG1";#N/A,#N/A,FALSE,"ET-PAG2";#N/A,#N/A,FALSE,"ET-PAG3";#N/A,#N/A,FALSE,"ET-PAG4";#N/A,#N/A,FALSE,"ET-PAG5"}</definedName>
    <definedName name="capa1" localSheetId="3">#REF!</definedName>
    <definedName name="capa1" localSheetId="6">#REF!</definedName>
    <definedName name="capa1" localSheetId="5">#REF!</definedName>
    <definedName name="capa1" localSheetId="4">#REF!</definedName>
    <definedName name="capa1">#REF!</definedName>
    <definedName name="Carimbo" localSheetId="3">#REF!</definedName>
    <definedName name="Carimbo" localSheetId="6">#REF!</definedName>
    <definedName name="Carimbo" localSheetId="5">#REF!</definedName>
    <definedName name="Carimbo" localSheetId="4">#REF!</definedName>
    <definedName name="Carimbo">#REF!</definedName>
    <definedName name="CBU" localSheetId="3">#REF!</definedName>
    <definedName name="CBU" localSheetId="6">#REF!</definedName>
    <definedName name="CBU" localSheetId="5">#REF!</definedName>
    <definedName name="CBU" localSheetId="4">#REF!</definedName>
    <definedName name="CBU">#REF!</definedName>
    <definedName name="CBUII" localSheetId="3">#REF!</definedName>
    <definedName name="CBUII" localSheetId="6">#REF!</definedName>
    <definedName name="CBUII" localSheetId="5">#REF!</definedName>
    <definedName name="CBUII" localSheetId="4">#REF!</definedName>
    <definedName name="CBUII">#REF!</definedName>
    <definedName name="CBUQB" localSheetId="3">#REF!</definedName>
    <definedName name="CBUQB" localSheetId="6">#REF!</definedName>
    <definedName name="CBUQB" localSheetId="5">#REF!</definedName>
    <definedName name="CBUQB" localSheetId="4">#REF!</definedName>
    <definedName name="CBUQB">#REF!</definedName>
    <definedName name="CBUQc" localSheetId="3">#REF!</definedName>
    <definedName name="CBUQc" localSheetId="6">#REF!</definedName>
    <definedName name="CBUQc" localSheetId="5">#REF!</definedName>
    <definedName name="CBUQc" localSheetId="4">#REF!</definedName>
    <definedName name="CBUQc">#REF!</definedName>
    <definedName name="Cod_Insumos">[6]CPUs!$D$1:$D$65536</definedName>
    <definedName name="CODIGO" localSheetId="3">#REF!</definedName>
    <definedName name="CODIGO" localSheetId="6">#REF!</definedName>
    <definedName name="CODIGO" localSheetId="5">#REF!</definedName>
    <definedName name="CODIGO" localSheetId="4">#REF!</definedName>
    <definedName name="CODIGO">#REF!</definedName>
    <definedName name="COMEÇO" localSheetId="3">'[7]CAPA -1'!#REF!</definedName>
    <definedName name="COMEÇO" localSheetId="6">'[7]CAPA -1'!#REF!</definedName>
    <definedName name="COMEÇO" localSheetId="5">'[7]CAPA -1'!#REF!</definedName>
    <definedName name="COMEÇO" localSheetId="4">'[7]CAPA -1'!#REF!</definedName>
    <definedName name="COMEÇO">'[7]CAPA -1'!#REF!</definedName>
    <definedName name="COMPOSIÇÃO" localSheetId="3">#REF!</definedName>
    <definedName name="COMPOSIÇÃO" localSheetId="6">#REF!</definedName>
    <definedName name="COMPOSIÇÃO" localSheetId="5">#REF!</definedName>
    <definedName name="COMPOSIÇÃO" localSheetId="4">#REF!</definedName>
    <definedName name="COMPOSIÇÃO">#REF!</definedName>
    <definedName name="CPU" localSheetId="3">#REF!</definedName>
    <definedName name="CPU" localSheetId="6">#REF!</definedName>
    <definedName name="CPU" localSheetId="5">#REF!</definedName>
    <definedName name="CPU" localSheetId="4">#REF!</definedName>
    <definedName name="CPU">#REF!</definedName>
    <definedName name="cronog2">#N/A</definedName>
    <definedName name="CUP">#N/A</definedName>
    <definedName name="d" localSheetId="3">#REF!</definedName>
    <definedName name="d" localSheetId="6">#REF!</definedName>
    <definedName name="d" localSheetId="5">#REF!</definedName>
    <definedName name="d" localSheetId="4">#REF!</definedName>
    <definedName name="d">#REF!</definedName>
    <definedName name="dadinho" localSheetId="3">#REF!</definedName>
    <definedName name="dadinho" localSheetId="6">#REF!</definedName>
    <definedName name="dadinho" localSheetId="5">#REF!</definedName>
    <definedName name="dadinho" localSheetId="4">#REF!</definedName>
    <definedName name="dadinho">#REF!</definedName>
    <definedName name="DADOS" localSheetId="3">#REF!</definedName>
    <definedName name="DADOS" localSheetId="6">#REF!</definedName>
    <definedName name="DADOS" localSheetId="5">#REF!</definedName>
    <definedName name="DADOS" localSheetId="4">#REF!</definedName>
    <definedName name="DADOS">#REF!</definedName>
    <definedName name="DAF" localSheetId="3">#REF!</definedName>
    <definedName name="DAF" localSheetId="6">#REF!</definedName>
    <definedName name="DAF" localSheetId="5">#REF!</definedName>
    <definedName name="DAF" localSheetId="4">#REF!</definedName>
    <definedName name="DAF">#REF!</definedName>
    <definedName name="daniel" localSheetId="3">#REF!</definedName>
    <definedName name="daniel" localSheetId="6">#REF!</definedName>
    <definedName name="daniel" localSheetId="5">#REF!</definedName>
    <definedName name="daniel" localSheetId="4">#REF!</definedName>
    <definedName name="daniel">#REF!</definedName>
    <definedName name="Data_Final" localSheetId="3">#REF!</definedName>
    <definedName name="Data_Final" localSheetId="6">#REF!</definedName>
    <definedName name="Data_Final" localSheetId="5">#REF!</definedName>
    <definedName name="Data_Final" localSheetId="4">#REF!</definedName>
    <definedName name="Data_Final">#REF!</definedName>
    <definedName name="Data_Início" localSheetId="3">#REF!</definedName>
    <definedName name="Data_Início" localSheetId="6">#REF!</definedName>
    <definedName name="Data_Início" localSheetId="5">#REF!</definedName>
    <definedName name="Data_Início" localSheetId="4">#REF!</definedName>
    <definedName name="Data_Início">#REF!</definedName>
    <definedName name="Database" localSheetId="3">#REF!</definedName>
    <definedName name="Database" localSheetId="6">#REF!</definedName>
    <definedName name="Database" localSheetId="5">#REF!</definedName>
    <definedName name="Database" localSheetId="4">#REF!</definedName>
    <definedName name="Database">#REF!</definedName>
    <definedName name="DD" localSheetId="3">#REF!</definedName>
    <definedName name="DD" localSheetId="6">#REF!</definedName>
    <definedName name="DD" localSheetId="5">#REF!</definedName>
    <definedName name="DD" localSheetId="4">#REF!</definedName>
    <definedName name="DD">#REF!</definedName>
    <definedName name="DDD" localSheetId="3">#REF!</definedName>
    <definedName name="DDD" localSheetId="6">#REF!</definedName>
    <definedName name="DDD" localSheetId="5">#REF!</definedName>
    <definedName name="DDD" localSheetId="4">#REF!</definedName>
    <definedName name="DDD">#REF!</definedName>
    <definedName name="DDDD">#N/A</definedName>
    <definedName name="def" localSheetId="3" hidden="1">#REF!</definedName>
    <definedName name="def" localSheetId="6" hidden="1">#REF!</definedName>
    <definedName name="def" localSheetId="5" hidden="1">#REF!</definedName>
    <definedName name="def" localSheetId="4" hidden="1">#REF!</definedName>
    <definedName name="def" hidden="1">#REF!</definedName>
    <definedName name="df" localSheetId="3" hidden="1">#REF!</definedName>
    <definedName name="df" localSheetId="6" hidden="1">#REF!</definedName>
    <definedName name="df" localSheetId="5" hidden="1">#REF!</definedName>
    <definedName name="df" localSheetId="4" hidden="1">#REF!</definedName>
    <definedName name="df" hidden="1">#REF!</definedName>
    <definedName name="DFADFA" localSheetId="3">#REF!</definedName>
    <definedName name="DFADFA" localSheetId="6">#REF!</definedName>
    <definedName name="DFADFA" localSheetId="5">#REF!</definedName>
    <definedName name="DFADFA" localSheetId="4">#REF!</definedName>
    <definedName name="DFADFA">#REF!</definedName>
    <definedName name="DFAFAF" localSheetId="3">#REF!</definedName>
    <definedName name="DFAFAF" localSheetId="6">#REF!</definedName>
    <definedName name="DFAFAF" localSheetId="5">#REF!</definedName>
    <definedName name="DFAFAF" localSheetId="4">#REF!</definedName>
    <definedName name="DFAFAF">#REF!</definedName>
    <definedName name="DFGGBB" localSheetId="3" hidden="1">#REF!</definedName>
    <definedName name="DFGGBB" localSheetId="6" hidden="1">#REF!</definedName>
    <definedName name="DFGGBB" localSheetId="5" hidden="1">#REF!</definedName>
    <definedName name="DFGGBB" localSheetId="4" hidden="1">#REF!</definedName>
    <definedName name="DFGGBB" hidden="1">#REF!</definedName>
    <definedName name="DGA" localSheetId="3">'[5]PRO-08'!#REF!</definedName>
    <definedName name="DGA" localSheetId="6">'[5]PRO-08'!#REF!</definedName>
    <definedName name="DGA" localSheetId="5">'[5]PRO-08'!#REF!</definedName>
    <definedName name="DGA" localSheetId="4">'[5]PRO-08'!#REF!</definedName>
    <definedName name="DGA">'[5]PRO-08'!#REF!</definedName>
    <definedName name="DJ" localSheetId="3">#REF!</definedName>
    <definedName name="DJ" localSheetId="6">#REF!</definedName>
    <definedName name="DJ" localSheetId="5">#REF!</definedName>
    <definedName name="DJ" localSheetId="4">#REF!</definedName>
    <definedName name="DJ">#REF!</definedName>
    <definedName name="ECJ" localSheetId="3">#REF!</definedName>
    <definedName name="ECJ" localSheetId="6">#REF!</definedName>
    <definedName name="ECJ" localSheetId="5">#REF!</definedName>
    <definedName name="ECJ" localSheetId="4">#REF!</definedName>
    <definedName name="ECJ">#REF!</definedName>
    <definedName name="EJ" localSheetId="3">#REF!</definedName>
    <definedName name="EJ" localSheetId="6">#REF!</definedName>
    <definedName name="EJ" localSheetId="5">#REF!</definedName>
    <definedName name="EJ" localSheetId="4">#REF!</definedName>
    <definedName name="EJ">#REF!</definedName>
    <definedName name="ENCARGO_HORISTA">[6]Encargos!$D$42</definedName>
    <definedName name="er" localSheetId="3" hidden="1">[8]Poço!#REF!</definedName>
    <definedName name="er" localSheetId="6" hidden="1">[8]Poço!#REF!</definedName>
    <definedName name="er" localSheetId="5" hidden="1">[8]Poço!#REF!</definedName>
    <definedName name="er" localSheetId="4" hidden="1">[8]Poço!#REF!</definedName>
    <definedName name="er" hidden="1">[8]Poço!#REF!</definedName>
    <definedName name="EXA" localSheetId="3">'[5]PRO-08'!#REF!</definedName>
    <definedName name="EXA" localSheetId="6">'[5]PRO-08'!#REF!</definedName>
    <definedName name="EXA" localSheetId="5">'[5]PRO-08'!#REF!</definedName>
    <definedName name="EXA" localSheetId="4">'[5]PRO-08'!#REF!</definedName>
    <definedName name="EXA">'[5]PRO-08'!#REF!</definedName>
    <definedName name="Excel_BuiltIn__FilterDatabase_10" localSheetId="3">#REF!</definedName>
    <definedName name="Excel_BuiltIn__FilterDatabase_10" localSheetId="6">#REF!</definedName>
    <definedName name="Excel_BuiltIn__FilterDatabase_10" localSheetId="5">#REF!</definedName>
    <definedName name="Excel_BuiltIn__FilterDatabase_10" localSheetId="4">#REF!</definedName>
    <definedName name="Excel_BuiltIn__FilterDatabase_10">#REF!</definedName>
    <definedName name="Excel_BuiltIn__FilterDatabase_10_1" localSheetId="3">#REF!</definedName>
    <definedName name="Excel_BuiltIn__FilterDatabase_10_1" localSheetId="6">#REF!</definedName>
    <definedName name="Excel_BuiltIn__FilterDatabase_10_1" localSheetId="5">#REF!</definedName>
    <definedName name="Excel_BuiltIn__FilterDatabase_10_1" localSheetId="4">#REF!</definedName>
    <definedName name="Excel_BuiltIn__FilterDatabase_10_1">#REF!</definedName>
    <definedName name="Excel_BuiltIn__FilterDatabase_11" localSheetId="3">#REF!</definedName>
    <definedName name="Excel_BuiltIn__FilterDatabase_11" localSheetId="6">#REF!</definedName>
    <definedName name="Excel_BuiltIn__FilterDatabase_11" localSheetId="5">#REF!</definedName>
    <definedName name="Excel_BuiltIn__FilterDatabase_11" localSheetId="4">#REF!</definedName>
    <definedName name="Excel_BuiltIn__FilterDatabase_11">#REF!</definedName>
    <definedName name="Excel_BuiltIn__FilterDatabase_12" localSheetId="3">#REF!</definedName>
    <definedName name="Excel_BuiltIn__FilterDatabase_12" localSheetId="6">#REF!</definedName>
    <definedName name="Excel_BuiltIn__FilterDatabase_12" localSheetId="5">#REF!</definedName>
    <definedName name="Excel_BuiltIn__FilterDatabase_12" localSheetId="4">#REF!</definedName>
    <definedName name="Excel_BuiltIn__FilterDatabase_12">#REF!</definedName>
    <definedName name="Excel_BuiltIn__FilterDatabase_13" localSheetId="3">#REF!</definedName>
    <definedName name="Excel_BuiltIn__FilterDatabase_13" localSheetId="6">#REF!</definedName>
    <definedName name="Excel_BuiltIn__FilterDatabase_13" localSheetId="5">#REF!</definedName>
    <definedName name="Excel_BuiltIn__FilterDatabase_13" localSheetId="4">#REF!</definedName>
    <definedName name="Excel_BuiltIn__FilterDatabase_13">#REF!</definedName>
    <definedName name="Excel_BuiltIn__FilterDatabase_14" localSheetId="3">#REF!</definedName>
    <definedName name="Excel_BuiltIn__FilterDatabase_14" localSheetId="6">#REF!</definedName>
    <definedName name="Excel_BuiltIn__FilterDatabase_14" localSheetId="5">#REF!</definedName>
    <definedName name="Excel_BuiltIn__FilterDatabase_14" localSheetId="4">#REF!</definedName>
    <definedName name="Excel_BuiltIn__FilterDatabase_14">#REF!</definedName>
    <definedName name="Excel_BuiltIn__FilterDatabase_15" localSheetId="3">#REF!</definedName>
    <definedName name="Excel_BuiltIn__FilterDatabase_15" localSheetId="6">#REF!</definedName>
    <definedName name="Excel_BuiltIn__FilterDatabase_15" localSheetId="5">#REF!</definedName>
    <definedName name="Excel_BuiltIn__FilterDatabase_15" localSheetId="4">#REF!</definedName>
    <definedName name="Excel_BuiltIn__FilterDatabase_15">#REF!</definedName>
    <definedName name="Excel_BuiltIn__FilterDatabase_16" localSheetId="3">#REF!</definedName>
    <definedName name="Excel_BuiltIn__FilterDatabase_16" localSheetId="6">#REF!</definedName>
    <definedName name="Excel_BuiltIn__FilterDatabase_16" localSheetId="5">#REF!</definedName>
    <definedName name="Excel_BuiltIn__FilterDatabase_16" localSheetId="4">#REF!</definedName>
    <definedName name="Excel_BuiltIn__FilterDatabase_16">#REF!</definedName>
    <definedName name="Excel_BuiltIn__FilterDatabase_17" localSheetId="3">#REF!</definedName>
    <definedName name="Excel_BuiltIn__FilterDatabase_17" localSheetId="6">#REF!</definedName>
    <definedName name="Excel_BuiltIn__FilterDatabase_17" localSheetId="5">#REF!</definedName>
    <definedName name="Excel_BuiltIn__FilterDatabase_17" localSheetId="4">#REF!</definedName>
    <definedName name="Excel_BuiltIn__FilterDatabase_17">#REF!</definedName>
    <definedName name="Excel_BuiltIn__FilterDatabase_18" localSheetId="3">#REF!</definedName>
    <definedName name="Excel_BuiltIn__FilterDatabase_18" localSheetId="6">#REF!</definedName>
    <definedName name="Excel_BuiltIn__FilterDatabase_18" localSheetId="5">#REF!</definedName>
    <definedName name="Excel_BuiltIn__FilterDatabase_18" localSheetId="4">#REF!</definedName>
    <definedName name="Excel_BuiltIn__FilterDatabase_18">#REF!</definedName>
    <definedName name="Excel_BuiltIn__FilterDatabase_2" localSheetId="3">#REF!</definedName>
    <definedName name="Excel_BuiltIn__FilterDatabase_2" localSheetId="6">#REF!</definedName>
    <definedName name="Excel_BuiltIn__FilterDatabase_2" localSheetId="5">#REF!</definedName>
    <definedName name="Excel_BuiltIn__FilterDatabase_2" localSheetId="4">#REF!</definedName>
    <definedName name="Excel_BuiltIn__FilterDatabase_2">#REF!</definedName>
    <definedName name="Excel_BuiltIn__FilterDatabase_3" localSheetId="3">#REF!</definedName>
    <definedName name="Excel_BuiltIn__FilterDatabase_3" localSheetId="6">#REF!</definedName>
    <definedName name="Excel_BuiltIn__FilterDatabase_3" localSheetId="5">#REF!</definedName>
    <definedName name="Excel_BuiltIn__FilterDatabase_3" localSheetId="4">#REF!</definedName>
    <definedName name="Excel_BuiltIn__FilterDatabase_3">#REF!</definedName>
    <definedName name="Excel_BuiltIn__FilterDatabase_3_1" localSheetId="3">#REF!</definedName>
    <definedName name="Excel_BuiltIn__FilterDatabase_3_1" localSheetId="6">#REF!</definedName>
    <definedName name="Excel_BuiltIn__FilterDatabase_3_1" localSheetId="5">#REF!</definedName>
    <definedName name="Excel_BuiltIn__FilterDatabase_3_1" localSheetId="4">#REF!</definedName>
    <definedName name="Excel_BuiltIn__FilterDatabase_3_1">#REF!</definedName>
    <definedName name="Excel_BuiltIn__FilterDatabase_3_1_1" localSheetId="3">#REF!</definedName>
    <definedName name="Excel_BuiltIn__FilterDatabase_3_1_1" localSheetId="6">#REF!</definedName>
    <definedName name="Excel_BuiltIn__FilterDatabase_3_1_1" localSheetId="5">#REF!</definedName>
    <definedName name="Excel_BuiltIn__FilterDatabase_3_1_1" localSheetId="4">#REF!</definedName>
    <definedName name="Excel_BuiltIn__FilterDatabase_3_1_1">#REF!</definedName>
    <definedName name="Excel_BuiltIn__FilterDatabase_3_4" localSheetId="3">#REF!</definedName>
    <definedName name="Excel_BuiltIn__FilterDatabase_3_4" localSheetId="6">#REF!</definedName>
    <definedName name="Excel_BuiltIn__FilterDatabase_3_4" localSheetId="5">#REF!</definedName>
    <definedName name="Excel_BuiltIn__FilterDatabase_3_4" localSheetId="4">#REF!</definedName>
    <definedName name="Excel_BuiltIn__FilterDatabase_3_4">#REF!</definedName>
    <definedName name="Excel_BuiltIn__FilterDatabase_3_5" localSheetId="3">#REF!</definedName>
    <definedName name="Excel_BuiltIn__FilterDatabase_3_5" localSheetId="6">#REF!</definedName>
    <definedName name="Excel_BuiltIn__FilterDatabase_3_5" localSheetId="5">#REF!</definedName>
    <definedName name="Excel_BuiltIn__FilterDatabase_3_5" localSheetId="4">#REF!</definedName>
    <definedName name="Excel_BuiltIn__FilterDatabase_3_5">#REF!</definedName>
    <definedName name="Excel_BuiltIn__FilterDatabase_3_6" localSheetId="3">#REF!</definedName>
    <definedName name="Excel_BuiltIn__FilterDatabase_3_6" localSheetId="6">#REF!</definedName>
    <definedName name="Excel_BuiltIn__FilterDatabase_3_6" localSheetId="5">#REF!</definedName>
    <definedName name="Excel_BuiltIn__FilterDatabase_3_6" localSheetId="4">#REF!</definedName>
    <definedName name="Excel_BuiltIn__FilterDatabase_3_6">#REF!</definedName>
    <definedName name="Excel_BuiltIn__FilterDatabase_3_7" localSheetId="3">#REF!</definedName>
    <definedName name="Excel_BuiltIn__FilterDatabase_3_7" localSheetId="6">#REF!</definedName>
    <definedName name="Excel_BuiltIn__FilterDatabase_3_7" localSheetId="5">#REF!</definedName>
    <definedName name="Excel_BuiltIn__FilterDatabase_3_7" localSheetId="4">#REF!</definedName>
    <definedName name="Excel_BuiltIn__FilterDatabase_3_7">#REF!</definedName>
    <definedName name="Excel_BuiltIn__FilterDatabase_3_8" localSheetId="3">#REF!</definedName>
    <definedName name="Excel_BuiltIn__FilterDatabase_3_8" localSheetId="6">#REF!</definedName>
    <definedName name="Excel_BuiltIn__FilterDatabase_3_8" localSheetId="5">#REF!</definedName>
    <definedName name="Excel_BuiltIn__FilterDatabase_3_8" localSheetId="4">#REF!</definedName>
    <definedName name="Excel_BuiltIn__FilterDatabase_3_8">#REF!</definedName>
    <definedName name="Excel_BuiltIn__FilterDatabase_3_9" localSheetId="3">#REF!</definedName>
    <definedName name="Excel_BuiltIn__FilterDatabase_3_9" localSheetId="6">#REF!</definedName>
    <definedName name="Excel_BuiltIn__FilterDatabase_3_9" localSheetId="5">#REF!</definedName>
    <definedName name="Excel_BuiltIn__FilterDatabase_3_9" localSheetId="4">#REF!</definedName>
    <definedName name="Excel_BuiltIn__FilterDatabase_3_9">#REF!</definedName>
    <definedName name="Excel_BuiltIn__FilterDatabase_4" localSheetId="3">#REF!</definedName>
    <definedName name="Excel_BuiltIn__FilterDatabase_4" localSheetId="6">#REF!</definedName>
    <definedName name="Excel_BuiltIn__FilterDatabase_4" localSheetId="5">#REF!</definedName>
    <definedName name="Excel_BuiltIn__FilterDatabase_4" localSheetId="4">#REF!</definedName>
    <definedName name="Excel_BuiltIn__FilterDatabase_4">#REF!</definedName>
    <definedName name="Excel_BuiltIn__FilterDatabase_4_1" localSheetId="3">#REF!</definedName>
    <definedName name="Excel_BuiltIn__FilterDatabase_4_1" localSheetId="6">#REF!</definedName>
    <definedName name="Excel_BuiltIn__FilterDatabase_4_1" localSheetId="5">#REF!</definedName>
    <definedName name="Excel_BuiltIn__FilterDatabase_4_1" localSheetId="4">#REF!</definedName>
    <definedName name="Excel_BuiltIn__FilterDatabase_4_1">#REF!</definedName>
    <definedName name="Excel_BuiltIn__FilterDatabase_5" localSheetId="3">#REF!</definedName>
    <definedName name="Excel_BuiltIn__FilterDatabase_5" localSheetId="6">#REF!</definedName>
    <definedName name="Excel_BuiltIn__FilterDatabase_5" localSheetId="5">#REF!</definedName>
    <definedName name="Excel_BuiltIn__FilterDatabase_5" localSheetId="4">#REF!</definedName>
    <definedName name="Excel_BuiltIn__FilterDatabase_5">#REF!</definedName>
    <definedName name="Excel_BuiltIn__FilterDatabase_5_1" localSheetId="3">#REF!</definedName>
    <definedName name="Excel_BuiltIn__FilterDatabase_5_1" localSheetId="6">#REF!</definedName>
    <definedName name="Excel_BuiltIn__FilterDatabase_5_1" localSheetId="5">#REF!</definedName>
    <definedName name="Excel_BuiltIn__FilterDatabase_5_1" localSheetId="4">#REF!</definedName>
    <definedName name="Excel_BuiltIn__FilterDatabase_5_1">#REF!</definedName>
    <definedName name="Excel_BuiltIn__FilterDatabase_5_1_1" localSheetId="3">#REF!</definedName>
    <definedName name="Excel_BuiltIn__FilterDatabase_5_1_1" localSheetId="6">#REF!</definedName>
    <definedName name="Excel_BuiltIn__FilterDatabase_5_1_1" localSheetId="5">#REF!</definedName>
    <definedName name="Excel_BuiltIn__FilterDatabase_5_1_1" localSheetId="4">#REF!</definedName>
    <definedName name="Excel_BuiltIn__FilterDatabase_5_1_1">#REF!</definedName>
    <definedName name="Excel_BuiltIn__FilterDatabase_6" localSheetId="3">#REF!</definedName>
    <definedName name="Excel_BuiltIn__FilterDatabase_6" localSheetId="6">#REF!</definedName>
    <definedName name="Excel_BuiltIn__FilterDatabase_6" localSheetId="5">#REF!</definedName>
    <definedName name="Excel_BuiltIn__FilterDatabase_6" localSheetId="4">#REF!</definedName>
    <definedName name="Excel_BuiltIn__FilterDatabase_6">#REF!</definedName>
    <definedName name="Excel_BuiltIn__FilterDatabase_6_1" localSheetId="3">#REF!</definedName>
    <definedName name="Excel_BuiltIn__FilterDatabase_6_1" localSheetId="6">#REF!</definedName>
    <definedName name="Excel_BuiltIn__FilterDatabase_6_1" localSheetId="5">#REF!</definedName>
    <definedName name="Excel_BuiltIn__FilterDatabase_6_1" localSheetId="4">#REF!</definedName>
    <definedName name="Excel_BuiltIn__FilterDatabase_6_1">#REF!</definedName>
    <definedName name="Excel_BuiltIn__FilterDatabase_7" localSheetId="3">#REF!</definedName>
    <definedName name="Excel_BuiltIn__FilterDatabase_7" localSheetId="6">#REF!</definedName>
    <definedName name="Excel_BuiltIn__FilterDatabase_7" localSheetId="5">#REF!</definedName>
    <definedName name="Excel_BuiltIn__FilterDatabase_7" localSheetId="4">#REF!</definedName>
    <definedName name="Excel_BuiltIn__FilterDatabase_7">#REF!</definedName>
    <definedName name="Excel_BuiltIn__FilterDatabase_7_1" localSheetId="3">#REF!</definedName>
    <definedName name="Excel_BuiltIn__FilterDatabase_7_1" localSheetId="6">#REF!</definedName>
    <definedName name="Excel_BuiltIn__FilterDatabase_7_1" localSheetId="5">#REF!</definedName>
    <definedName name="Excel_BuiltIn__FilterDatabase_7_1" localSheetId="4">#REF!</definedName>
    <definedName name="Excel_BuiltIn__FilterDatabase_7_1">#REF!</definedName>
    <definedName name="Excel_BuiltIn__FilterDatabase_8" localSheetId="3">#REF!</definedName>
    <definedName name="Excel_BuiltIn__FilterDatabase_8" localSheetId="6">#REF!</definedName>
    <definedName name="Excel_BuiltIn__FilterDatabase_8" localSheetId="5">#REF!</definedName>
    <definedName name="Excel_BuiltIn__FilterDatabase_8" localSheetId="4">#REF!</definedName>
    <definedName name="Excel_BuiltIn__FilterDatabase_8">#REF!</definedName>
    <definedName name="Excel_BuiltIn__FilterDatabase_8_1" localSheetId="3">#REF!</definedName>
    <definedName name="Excel_BuiltIn__FilterDatabase_8_1" localSheetId="6">#REF!</definedName>
    <definedName name="Excel_BuiltIn__FilterDatabase_8_1" localSheetId="5">#REF!</definedName>
    <definedName name="Excel_BuiltIn__FilterDatabase_8_1" localSheetId="4">#REF!</definedName>
    <definedName name="Excel_BuiltIn__FilterDatabase_8_1">#REF!</definedName>
    <definedName name="Excel_BuiltIn__FilterDatabase_9" localSheetId="3">#REF!</definedName>
    <definedName name="Excel_BuiltIn__FilterDatabase_9" localSheetId="6">#REF!</definedName>
    <definedName name="Excel_BuiltIn__FilterDatabase_9" localSheetId="5">#REF!</definedName>
    <definedName name="Excel_BuiltIn__FilterDatabase_9" localSheetId="4">#REF!</definedName>
    <definedName name="Excel_BuiltIn__FilterDatabase_9">#REF!</definedName>
    <definedName name="Excel_BuiltIn__FilterDatabase_9_1" localSheetId="3">#REF!</definedName>
    <definedName name="Excel_BuiltIn__FilterDatabase_9_1" localSheetId="6">#REF!</definedName>
    <definedName name="Excel_BuiltIn__FilterDatabase_9_1" localSheetId="5">#REF!</definedName>
    <definedName name="Excel_BuiltIn__FilterDatabase_9_1" localSheetId="4">#REF!</definedName>
    <definedName name="Excel_BuiltIn__FilterDatabase_9_1">#REF!</definedName>
    <definedName name="Excel_BuiltIn_Database" localSheetId="3">#REF!</definedName>
    <definedName name="Excel_BuiltIn_Database" localSheetId="6">#REF!</definedName>
    <definedName name="Excel_BuiltIn_Database" localSheetId="5">#REF!</definedName>
    <definedName name="Excel_BuiltIn_Database" localSheetId="4">#REF!</definedName>
    <definedName name="Excel_BuiltIn_Database">#REF!</definedName>
    <definedName name="Excel_BuiltIn_Database_0" localSheetId="3">#REF!</definedName>
    <definedName name="Excel_BuiltIn_Database_0" localSheetId="6">#REF!</definedName>
    <definedName name="Excel_BuiltIn_Database_0" localSheetId="5">#REF!</definedName>
    <definedName name="Excel_BuiltIn_Database_0" localSheetId="4">#REF!</definedName>
    <definedName name="Excel_BuiltIn_Database_0">#REF!</definedName>
    <definedName name="Excel_BuiltIn_Print_Area_1" localSheetId="3">#REF!</definedName>
    <definedName name="Excel_BuiltIn_Print_Area_1" localSheetId="6">#REF!</definedName>
    <definedName name="Excel_BuiltIn_Print_Area_1" localSheetId="5">#REF!</definedName>
    <definedName name="Excel_BuiltIn_Print_Area_1" localSheetId="4">#REF!</definedName>
    <definedName name="Excel_BuiltIn_Print_Area_1">#REF!</definedName>
    <definedName name="Excel_BuiltIn_Print_Area_1_1" localSheetId="3">#REF!</definedName>
    <definedName name="Excel_BuiltIn_Print_Area_1_1" localSheetId="6">#REF!</definedName>
    <definedName name="Excel_BuiltIn_Print_Area_1_1" localSheetId="5">#REF!</definedName>
    <definedName name="Excel_BuiltIn_Print_Area_1_1" localSheetId="4">#REF!</definedName>
    <definedName name="Excel_BuiltIn_Print_Area_1_1">#REF!</definedName>
    <definedName name="Excel_BuiltIn_Print_Area_1_1_1" localSheetId="3">#REF!</definedName>
    <definedName name="Excel_BuiltIn_Print_Area_1_1_1" localSheetId="6">#REF!</definedName>
    <definedName name="Excel_BuiltIn_Print_Area_1_1_1" localSheetId="5">#REF!</definedName>
    <definedName name="Excel_BuiltIn_Print_Area_1_1_1" localSheetId="4">#REF!</definedName>
    <definedName name="Excel_BuiltIn_Print_Area_1_1_1">#REF!</definedName>
    <definedName name="Excel_BuiltIn_Print_Area_1_1_1_1" localSheetId="3">#REF!</definedName>
    <definedName name="Excel_BuiltIn_Print_Area_1_1_1_1" localSheetId="6">#REF!</definedName>
    <definedName name="Excel_BuiltIn_Print_Area_1_1_1_1" localSheetId="5">#REF!</definedName>
    <definedName name="Excel_BuiltIn_Print_Area_1_1_1_1" localSheetId="4">#REF!</definedName>
    <definedName name="Excel_BuiltIn_Print_Area_1_1_1_1">#REF!</definedName>
    <definedName name="Excel_BuiltIn_Print_Area_1_1_1_1_1" localSheetId="3">#REF!</definedName>
    <definedName name="Excel_BuiltIn_Print_Area_1_1_1_1_1" localSheetId="6">#REF!</definedName>
    <definedName name="Excel_BuiltIn_Print_Area_1_1_1_1_1" localSheetId="5">#REF!</definedName>
    <definedName name="Excel_BuiltIn_Print_Area_1_1_1_1_1" localSheetId="4">#REF!</definedName>
    <definedName name="Excel_BuiltIn_Print_Area_1_1_1_1_1">#REF!</definedName>
    <definedName name="Excel_BuiltIn_Print_Area_1_1_1_1_1_1" localSheetId="3">#REF!</definedName>
    <definedName name="Excel_BuiltIn_Print_Area_1_1_1_1_1_1" localSheetId="6">#REF!</definedName>
    <definedName name="Excel_BuiltIn_Print_Area_1_1_1_1_1_1" localSheetId="5">#REF!</definedName>
    <definedName name="Excel_BuiltIn_Print_Area_1_1_1_1_1_1" localSheetId="4">#REF!</definedName>
    <definedName name="Excel_BuiltIn_Print_Area_1_1_1_1_1_1">#REF!</definedName>
    <definedName name="Excel_BuiltIn_Print_Area_1_1_1_1_1_1_1" localSheetId="3">#REF!</definedName>
    <definedName name="Excel_BuiltIn_Print_Area_1_1_1_1_1_1_1" localSheetId="6">#REF!</definedName>
    <definedName name="Excel_BuiltIn_Print_Area_1_1_1_1_1_1_1" localSheetId="5">#REF!</definedName>
    <definedName name="Excel_BuiltIn_Print_Area_1_1_1_1_1_1_1" localSheetId="4">#REF!</definedName>
    <definedName name="Excel_BuiltIn_Print_Area_1_1_1_1_1_1_1">#REF!</definedName>
    <definedName name="Excel_BuiltIn_Print_Area_1_1_1_1_1_1_1_1" localSheetId="3">#REF!</definedName>
    <definedName name="Excel_BuiltIn_Print_Area_1_1_1_1_1_1_1_1" localSheetId="6">#REF!</definedName>
    <definedName name="Excel_BuiltIn_Print_Area_1_1_1_1_1_1_1_1" localSheetId="5">#REF!</definedName>
    <definedName name="Excel_BuiltIn_Print_Area_1_1_1_1_1_1_1_1" localSheetId="4">#REF!</definedName>
    <definedName name="Excel_BuiltIn_Print_Area_1_1_1_1_1_1_1_1">#REF!</definedName>
    <definedName name="Excel_BuiltIn_Print_Area_1_1_1_1_1_1_1_1_1" localSheetId="3">#REF!</definedName>
    <definedName name="Excel_BuiltIn_Print_Area_1_1_1_1_1_1_1_1_1" localSheetId="6">#REF!</definedName>
    <definedName name="Excel_BuiltIn_Print_Area_1_1_1_1_1_1_1_1_1" localSheetId="5">#REF!</definedName>
    <definedName name="Excel_BuiltIn_Print_Area_1_1_1_1_1_1_1_1_1" localSheetId="4">#REF!</definedName>
    <definedName name="Excel_BuiltIn_Print_Area_1_1_1_1_1_1_1_1_1">#REF!</definedName>
    <definedName name="Excel_BuiltIn_Print_Area_10" localSheetId="3">#REF!</definedName>
    <definedName name="Excel_BuiltIn_Print_Area_10" localSheetId="6">#REF!</definedName>
    <definedName name="Excel_BuiltIn_Print_Area_10" localSheetId="5">#REF!</definedName>
    <definedName name="Excel_BuiltIn_Print_Area_10" localSheetId="4">#REF!</definedName>
    <definedName name="Excel_BuiltIn_Print_Area_10">#REF!</definedName>
    <definedName name="Excel_BuiltIn_Print_Area_10_1" localSheetId="3">#REF!</definedName>
    <definedName name="Excel_BuiltIn_Print_Area_10_1" localSheetId="6">#REF!</definedName>
    <definedName name="Excel_BuiltIn_Print_Area_10_1" localSheetId="5">#REF!</definedName>
    <definedName name="Excel_BuiltIn_Print_Area_10_1" localSheetId="4">#REF!</definedName>
    <definedName name="Excel_BuiltIn_Print_Area_10_1">#REF!</definedName>
    <definedName name="Excel_BuiltIn_Print_Area_11" localSheetId="3">#REF!</definedName>
    <definedName name="Excel_BuiltIn_Print_Area_11" localSheetId="6">#REF!</definedName>
    <definedName name="Excel_BuiltIn_Print_Area_11" localSheetId="5">#REF!</definedName>
    <definedName name="Excel_BuiltIn_Print_Area_11" localSheetId="4">#REF!</definedName>
    <definedName name="Excel_BuiltIn_Print_Area_11">#REF!</definedName>
    <definedName name="Excel_BuiltIn_Print_Area_11_1" localSheetId="3">#REF!</definedName>
    <definedName name="Excel_BuiltIn_Print_Area_11_1" localSheetId="6">#REF!</definedName>
    <definedName name="Excel_BuiltIn_Print_Area_11_1" localSheetId="5">#REF!</definedName>
    <definedName name="Excel_BuiltIn_Print_Area_11_1" localSheetId="4">#REF!</definedName>
    <definedName name="Excel_BuiltIn_Print_Area_11_1">#REF!</definedName>
    <definedName name="Excel_BuiltIn_Print_Area_13" localSheetId="3">#REF!</definedName>
    <definedName name="Excel_BuiltIn_Print_Area_13" localSheetId="6">#REF!</definedName>
    <definedName name="Excel_BuiltIn_Print_Area_13" localSheetId="5">#REF!</definedName>
    <definedName name="Excel_BuiltIn_Print_Area_13" localSheetId="4">#REF!</definedName>
    <definedName name="Excel_BuiltIn_Print_Area_13">#REF!</definedName>
    <definedName name="Excel_BuiltIn_Print_Area_14" localSheetId="3">#REF!</definedName>
    <definedName name="Excel_BuiltIn_Print_Area_14" localSheetId="6">#REF!</definedName>
    <definedName name="Excel_BuiltIn_Print_Area_14" localSheetId="5">#REF!</definedName>
    <definedName name="Excel_BuiltIn_Print_Area_14" localSheetId="4">#REF!</definedName>
    <definedName name="Excel_BuiltIn_Print_Area_14">#REF!</definedName>
    <definedName name="Excel_BuiltIn_Print_Area_15" localSheetId="3">#REF!</definedName>
    <definedName name="Excel_BuiltIn_Print_Area_15" localSheetId="6">#REF!</definedName>
    <definedName name="Excel_BuiltIn_Print_Area_15" localSheetId="5">#REF!</definedName>
    <definedName name="Excel_BuiltIn_Print_Area_15" localSheetId="4">#REF!</definedName>
    <definedName name="Excel_BuiltIn_Print_Area_15">#REF!</definedName>
    <definedName name="Excel_BuiltIn_Print_Area_16" localSheetId="3">#REF!</definedName>
    <definedName name="Excel_BuiltIn_Print_Area_16" localSheetId="6">#REF!</definedName>
    <definedName name="Excel_BuiltIn_Print_Area_16" localSheetId="5">#REF!</definedName>
    <definedName name="Excel_BuiltIn_Print_Area_16" localSheetId="4">#REF!</definedName>
    <definedName name="Excel_BuiltIn_Print_Area_16">#REF!</definedName>
    <definedName name="Excel_BuiltIn_Print_Area_17" localSheetId="3">#REF!</definedName>
    <definedName name="Excel_BuiltIn_Print_Area_17" localSheetId="6">#REF!</definedName>
    <definedName name="Excel_BuiltIn_Print_Area_17" localSheetId="5">#REF!</definedName>
    <definedName name="Excel_BuiltIn_Print_Area_17" localSheetId="4">#REF!</definedName>
    <definedName name="Excel_BuiltIn_Print_Area_17">#REF!</definedName>
    <definedName name="Excel_BuiltIn_Print_Area_18" localSheetId="3">#REF!</definedName>
    <definedName name="Excel_BuiltIn_Print_Area_18" localSheetId="6">#REF!</definedName>
    <definedName name="Excel_BuiltIn_Print_Area_18" localSheetId="5">#REF!</definedName>
    <definedName name="Excel_BuiltIn_Print_Area_18" localSheetId="4">#REF!</definedName>
    <definedName name="Excel_BuiltIn_Print_Area_18">#REF!</definedName>
    <definedName name="Excel_BuiltIn_Print_Area_2" localSheetId="3">#REF!</definedName>
    <definedName name="Excel_BuiltIn_Print_Area_2" localSheetId="6">#REF!</definedName>
    <definedName name="Excel_BuiltIn_Print_Area_2" localSheetId="5">#REF!</definedName>
    <definedName name="Excel_BuiltIn_Print_Area_2" localSheetId="4">#REF!</definedName>
    <definedName name="Excel_BuiltIn_Print_Area_2">#REF!</definedName>
    <definedName name="Excel_BuiltIn_Print_Area_2_1" localSheetId="3">#REF!</definedName>
    <definedName name="Excel_BuiltIn_Print_Area_2_1" localSheetId="6">#REF!</definedName>
    <definedName name="Excel_BuiltIn_Print_Area_2_1" localSheetId="5">#REF!</definedName>
    <definedName name="Excel_BuiltIn_Print_Area_2_1" localSheetId="4">#REF!</definedName>
    <definedName name="Excel_BuiltIn_Print_Area_2_1">#REF!</definedName>
    <definedName name="Excel_BuiltIn_Print_Area_3" localSheetId="3">#REF!</definedName>
    <definedName name="Excel_BuiltIn_Print_Area_3" localSheetId="6">#REF!</definedName>
    <definedName name="Excel_BuiltIn_Print_Area_3" localSheetId="5">#REF!</definedName>
    <definedName name="Excel_BuiltIn_Print_Area_3" localSheetId="4">#REF!</definedName>
    <definedName name="Excel_BuiltIn_Print_Area_3">#REF!</definedName>
    <definedName name="Excel_BuiltIn_Print_Area_3_1" localSheetId="3">#REF!</definedName>
    <definedName name="Excel_BuiltIn_Print_Area_3_1" localSheetId="6">#REF!</definedName>
    <definedName name="Excel_BuiltIn_Print_Area_3_1" localSheetId="5">#REF!</definedName>
    <definedName name="Excel_BuiltIn_Print_Area_3_1" localSheetId="4">#REF!</definedName>
    <definedName name="Excel_BuiltIn_Print_Area_3_1">#REF!</definedName>
    <definedName name="Excel_BuiltIn_Print_Area_3_1_1" localSheetId="3">#REF!</definedName>
    <definedName name="Excel_BuiltIn_Print_Area_3_1_1" localSheetId="6">#REF!</definedName>
    <definedName name="Excel_BuiltIn_Print_Area_3_1_1" localSheetId="5">#REF!</definedName>
    <definedName name="Excel_BuiltIn_Print_Area_3_1_1" localSheetId="4">#REF!</definedName>
    <definedName name="Excel_BuiltIn_Print_Area_3_1_1">#REF!</definedName>
    <definedName name="Excel_BuiltIn_Print_Area_3_1_1_1" localSheetId="3">#REF!</definedName>
    <definedName name="Excel_BuiltIn_Print_Area_3_1_1_1" localSheetId="6">#REF!</definedName>
    <definedName name="Excel_BuiltIn_Print_Area_3_1_1_1" localSheetId="5">#REF!</definedName>
    <definedName name="Excel_BuiltIn_Print_Area_3_1_1_1" localSheetId="4">#REF!</definedName>
    <definedName name="Excel_BuiltIn_Print_Area_3_1_1_1">#REF!</definedName>
    <definedName name="Excel_BuiltIn_Print_Area_3_1_1_1_1" localSheetId="3">#REF!</definedName>
    <definedName name="Excel_BuiltIn_Print_Area_3_1_1_1_1" localSheetId="6">#REF!</definedName>
    <definedName name="Excel_BuiltIn_Print_Area_3_1_1_1_1" localSheetId="5">#REF!</definedName>
    <definedName name="Excel_BuiltIn_Print_Area_3_1_1_1_1" localSheetId="4">#REF!</definedName>
    <definedName name="Excel_BuiltIn_Print_Area_3_1_1_1_1">#REF!</definedName>
    <definedName name="Excel_BuiltIn_Print_Area_4" localSheetId="3">#REF!</definedName>
    <definedName name="Excel_BuiltIn_Print_Area_4" localSheetId="6">#REF!</definedName>
    <definedName name="Excel_BuiltIn_Print_Area_4" localSheetId="5">#REF!</definedName>
    <definedName name="Excel_BuiltIn_Print_Area_4" localSheetId="4">#REF!</definedName>
    <definedName name="Excel_BuiltIn_Print_Area_4">#REF!</definedName>
    <definedName name="Excel_BuiltIn_Print_Area_4_1" localSheetId="3">#REF!</definedName>
    <definedName name="Excel_BuiltIn_Print_Area_4_1" localSheetId="6">#REF!</definedName>
    <definedName name="Excel_BuiltIn_Print_Area_4_1" localSheetId="5">#REF!</definedName>
    <definedName name="Excel_BuiltIn_Print_Area_4_1" localSheetId="4">#REF!</definedName>
    <definedName name="Excel_BuiltIn_Print_Area_4_1">#REF!</definedName>
    <definedName name="Excel_BuiltIn_Print_Area_4_1_1" localSheetId="3">#REF!</definedName>
    <definedName name="Excel_BuiltIn_Print_Area_4_1_1" localSheetId="6">#REF!</definedName>
    <definedName name="Excel_BuiltIn_Print_Area_4_1_1" localSheetId="5">#REF!</definedName>
    <definedName name="Excel_BuiltIn_Print_Area_4_1_1" localSheetId="4">#REF!</definedName>
    <definedName name="Excel_BuiltIn_Print_Area_4_1_1">#REF!</definedName>
    <definedName name="Excel_BuiltIn_Print_Area_5" localSheetId="3">#REF!</definedName>
    <definedName name="Excel_BuiltIn_Print_Area_5" localSheetId="6">#REF!</definedName>
    <definedName name="Excel_BuiltIn_Print_Area_5" localSheetId="5">#REF!</definedName>
    <definedName name="Excel_BuiltIn_Print_Area_5" localSheetId="4">#REF!</definedName>
    <definedName name="Excel_BuiltIn_Print_Area_5">#REF!</definedName>
    <definedName name="Excel_BuiltIn_Print_Area_5_1" localSheetId="3">#REF!</definedName>
    <definedName name="Excel_BuiltIn_Print_Area_5_1" localSheetId="6">#REF!</definedName>
    <definedName name="Excel_BuiltIn_Print_Area_5_1" localSheetId="5">#REF!</definedName>
    <definedName name="Excel_BuiltIn_Print_Area_5_1" localSheetId="4">#REF!</definedName>
    <definedName name="Excel_BuiltIn_Print_Area_5_1">#REF!</definedName>
    <definedName name="Excel_BuiltIn_Print_Area_5_1_1" localSheetId="3">#REF!</definedName>
    <definedName name="Excel_BuiltIn_Print_Area_5_1_1" localSheetId="6">#REF!</definedName>
    <definedName name="Excel_BuiltIn_Print_Area_5_1_1" localSheetId="5">#REF!</definedName>
    <definedName name="Excel_BuiltIn_Print_Area_5_1_1" localSheetId="4">#REF!</definedName>
    <definedName name="Excel_BuiltIn_Print_Area_5_1_1">#REF!</definedName>
    <definedName name="Excel_BuiltIn_Print_Area_5_1_1_1" localSheetId="3">#REF!</definedName>
    <definedName name="Excel_BuiltIn_Print_Area_5_1_1_1" localSheetId="6">#REF!</definedName>
    <definedName name="Excel_BuiltIn_Print_Area_5_1_1_1" localSheetId="5">#REF!</definedName>
    <definedName name="Excel_BuiltIn_Print_Area_5_1_1_1" localSheetId="4">#REF!</definedName>
    <definedName name="Excel_BuiltIn_Print_Area_5_1_1_1">#REF!</definedName>
    <definedName name="Excel_BuiltIn_Print_Area_5_6" localSheetId="3">#REF!</definedName>
    <definedName name="Excel_BuiltIn_Print_Area_5_6" localSheetId="6">#REF!</definedName>
    <definedName name="Excel_BuiltIn_Print_Area_5_6" localSheetId="5">#REF!</definedName>
    <definedName name="Excel_BuiltIn_Print_Area_5_6" localSheetId="4">#REF!</definedName>
    <definedName name="Excel_BuiltIn_Print_Area_5_6">#REF!</definedName>
    <definedName name="Excel_BuiltIn_Print_Area_5_7" localSheetId="3">#REF!</definedName>
    <definedName name="Excel_BuiltIn_Print_Area_5_7" localSheetId="6">#REF!</definedName>
    <definedName name="Excel_BuiltIn_Print_Area_5_7" localSheetId="5">#REF!</definedName>
    <definedName name="Excel_BuiltIn_Print_Area_5_7" localSheetId="4">#REF!</definedName>
    <definedName name="Excel_BuiltIn_Print_Area_5_7">#REF!</definedName>
    <definedName name="Excel_BuiltIn_Print_Area_6" localSheetId="3">#REF!</definedName>
    <definedName name="Excel_BuiltIn_Print_Area_6" localSheetId="6">#REF!</definedName>
    <definedName name="Excel_BuiltIn_Print_Area_6" localSheetId="5">#REF!</definedName>
    <definedName name="Excel_BuiltIn_Print_Area_6" localSheetId="4">#REF!</definedName>
    <definedName name="Excel_BuiltIn_Print_Area_6">#REF!</definedName>
    <definedName name="Excel_BuiltIn_Print_Area_6_1" localSheetId="3">#REF!</definedName>
    <definedName name="Excel_BuiltIn_Print_Area_6_1" localSheetId="6">#REF!</definedName>
    <definedName name="Excel_BuiltIn_Print_Area_6_1" localSheetId="5">#REF!</definedName>
    <definedName name="Excel_BuiltIn_Print_Area_6_1" localSheetId="4">#REF!</definedName>
    <definedName name="Excel_BuiltIn_Print_Area_6_1">#REF!</definedName>
    <definedName name="Excel_BuiltIn_Print_Area_6_1_1" localSheetId="3">#REF!</definedName>
    <definedName name="Excel_BuiltIn_Print_Area_6_1_1" localSheetId="6">#REF!</definedName>
    <definedName name="Excel_BuiltIn_Print_Area_6_1_1" localSheetId="5">#REF!</definedName>
    <definedName name="Excel_BuiltIn_Print_Area_6_1_1" localSheetId="4">#REF!</definedName>
    <definedName name="Excel_BuiltIn_Print_Area_6_1_1">#REF!</definedName>
    <definedName name="Excel_BuiltIn_Print_Area_6_1_1_1" localSheetId="3">#REF!</definedName>
    <definedName name="Excel_BuiltIn_Print_Area_6_1_1_1" localSheetId="6">#REF!</definedName>
    <definedName name="Excel_BuiltIn_Print_Area_6_1_1_1" localSheetId="5">#REF!</definedName>
    <definedName name="Excel_BuiltIn_Print_Area_6_1_1_1" localSheetId="4">#REF!</definedName>
    <definedName name="Excel_BuiltIn_Print_Area_6_1_1_1">#REF!</definedName>
    <definedName name="Excel_BuiltIn_Print_Area_7" localSheetId="3">#REF!</definedName>
    <definedName name="Excel_BuiltIn_Print_Area_7" localSheetId="6">#REF!</definedName>
    <definedName name="Excel_BuiltIn_Print_Area_7" localSheetId="5">#REF!</definedName>
    <definedName name="Excel_BuiltIn_Print_Area_7" localSheetId="4">#REF!</definedName>
    <definedName name="Excel_BuiltIn_Print_Area_7">#REF!</definedName>
    <definedName name="Excel_BuiltIn_Print_Area_7_1" localSheetId="3">#REF!</definedName>
    <definedName name="Excel_BuiltIn_Print_Area_7_1" localSheetId="6">#REF!</definedName>
    <definedName name="Excel_BuiltIn_Print_Area_7_1" localSheetId="5">#REF!</definedName>
    <definedName name="Excel_BuiltIn_Print_Area_7_1" localSheetId="4">#REF!</definedName>
    <definedName name="Excel_BuiltIn_Print_Area_7_1">#REF!</definedName>
    <definedName name="Excel_BuiltIn_Print_Area_7_1_1" localSheetId="3">#REF!</definedName>
    <definedName name="Excel_BuiltIn_Print_Area_7_1_1" localSheetId="6">#REF!</definedName>
    <definedName name="Excel_BuiltIn_Print_Area_7_1_1" localSheetId="5">#REF!</definedName>
    <definedName name="Excel_BuiltIn_Print_Area_7_1_1" localSheetId="4">#REF!</definedName>
    <definedName name="Excel_BuiltIn_Print_Area_7_1_1">#REF!</definedName>
    <definedName name="Excel_BuiltIn_Print_Area_8" localSheetId="3">#REF!</definedName>
    <definedName name="Excel_BuiltIn_Print_Area_8" localSheetId="6">#REF!</definedName>
    <definedName name="Excel_BuiltIn_Print_Area_8" localSheetId="5">#REF!</definedName>
    <definedName name="Excel_BuiltIn_Print_Area_8" localSheetId="4">#REF!</definedName>
    <definedName name="Excel_BuiltIn_Print_Area_8">#REF!</definedName>
    <definedName name="Excel_BuiltIn_Print_Area_8_1" localSheetId="3">#REF!</definedName>
    <definedName name="Excel_BuiltIn_Print_Area_8_1" localSheetId="6">#REF!</definedName>
    <definedName name="Excel_BuiltIn_Print_Area_8_1" localSheetId="5">#REF!</definedName>
    <definedName name="Excel_BuiltIn_Print_Area_8_1" localSheetId="4">#REF!</definedName>
    <definedName name="Excel_BuiltIn_Print_Area_8_1">#REF!</definedName>
    <definedName name="Excel_BuiltIn_Print_Area_8_1_1">([4]EMERGÊNCIA!$A$1:$N$213,[4]EMERGÊNCIA!$A$214:$N$290)</definedName>
    <definedName name="Excel_BuiltIn_Print_Area_8_1_1_1">([4]EMERGÊNCIA!$A$1:$N$213,[4]EMERGÊNCIA!$A$214:$N$290)</definedName>
    <definedName name="Excel_BuiltIn_Print_Area_9" localSheetId="3">#REF!</definedName>
    <definedName name="Excel_BuiltIn_Print_Area_9" localSheetId="6">#REF!</definedName>
    <definedName name="Excel_BuiltIn_Print_Area_9" localSheetId="5">#REF!</definedName>
    <definedName name="Excel_BuiltIn_Print_Area_9" localSheetId="4">#REF!</definedName>
    <definedName name="Excel_BuiltIn_Print_Area_9">#REF!</definedName>
    <definedName name="Excel_BuiltIn_Print_Area_9_1" localSheetId="3">#REF!</definedName>
    <definedName name="Excel_BuiltIn_Print_Area_9_1" localSheetId="6">#REF!</definedName>
    <definedName name="Excel_BuiltIn_Print_Area_9_1" localSheetId="5">#REF!</definedName>
    <definedName name="Excel_BuiltIn_Print_Area_9_1" localSheetId="4">#REF!</definedName>
    <definedName name="Excel_BuiltIn_Print_Area_9_1">#REF!</definedName>
    <definedName name="Excel_BuiltIn_Print_Area_9_1_1" localSheetId="3">#REF!</definedName>
    <definedName name="Excel_BuiltIn_Print_Area_9_1_1" localSheetId="6">#REF!</definedName>
    <definedName name="Excel_BuiltIn_Print_Area_9_1_1" localSheetId="5">#REF!</definedName>
    <definedName name="Excel_BuiltIn_Print_Area_9_1_1" localSheetId="4">#REF!</definedName>
    <definedName name="Excel_BuiltIn_Print_Area_9_1_1">#REF!</definedName>
    <definedName name="Excel_BuiltIn_Print_Area_9_1_1_1" localSheetId="3">#REF!</definedName>
    <definedName name="Excel_BuiltIn_Print_Area_9_1_1_1" localSheetId="6">#REF!</definedName>
    <definedName name="Excel_BuiltIn_Print_Area_9_1_1_1" localSheetId="5">#REF!</definedName>
    <definedName name="Excel_BuiltIn_Print_Area_9_1_1_1" localSheetId="4">#REF!</definedName>
    <definedName name="Excel_BuiltIn_Print_Area_9_1_1_1">#REF!</definedName>
    <definedName name="Excel_BuiltIn_Print_Titles_1" localSheetId="3">#REF!</definedName>
    <definedName name="Excel_BuiltIn_Print_Titles_1" localSheetId="6">#REF!</definedName>
    <definedName name="Excel_BuiltIn_Print_Titles_1" localSheetId="5">#REF!</definedName>
    <definedName name="Excel_BuiltIn_Print_Titles_1" localSheetId="4">#REF!</definedName>
    <definedName name="Excel_BuiltIn_Print_Titles_1">#REF!</definedName>
    <definedName name="Excel_BuiltIn_Print_Titles_1_1" localSheetId="3">#REF!</definedName>
    <definedName name="Excel_BuiltIn_Print_Titles_1_1" localSheetId="6">#REF!</definedName>
    <definedName name="Excel_BuiltIn_Print_Titles_1_1" localSheetId="5">#REF!</definedName>
    <definedName name="Excel_BuiltIn_Print_Titles_1_1" localSheetId="4">#REF!</definedName>
    <definedName name="Excel_BuiltIn_Print_Titles_1_1">#REF!</definedName>
    <definedName name="Excel_BuiltIn_Print_Titles_1_1_1" localSheetId="3">#REF!</definedName>
    <definedName name="Excel_BuiltIn_Print_Titles_1_1_1" localSheetId="6">#REF!</definedName>
    <definedName name="Excel_BuiltIn_Print_Titles_1_1_1" localSheetId="5">#REF!</definedName>
    <definedName name="Excel_BuiltIn_Print_Titles_1_1_1" localSheetId="4">#REF!</definedName>
    <definedName name="Excel_BuiltIn_Print_Titles_1_1_1">#REF!</definedName>
    <definedName name="Excel_BuiltIn_Print_Titles_11" localSheetId="3">#REF!</definedName>
    <definedName name="Excel_BuiltIn_Print_Titles_11" localSheetId="6">#REF!</definedName>
    <definedName name="Excel_BuiltIn_Print_Titles_11" localSheetId="5">#REF!</definedName>
    <definedName name="Excel_BuiltIn_Print_Titles_11" localSheetId="4">#REF!</definedName>
    <definedName name="Excel_BuiltIn_Print_Titles_11">#REF!</definedName>
    <definedName name="Excel_BuiltIn_Print_Titles_13" localSheetId="3">#REF!</definedName>
    <definedName name="Excel_BuiltIn_Print_Titles_13" localSheetId="6">#REF!</definedName>
    <definedName name="Excel_BuiltIn_Print_Titles_13" localSheetId="5">#REF!</definedName>
    <definedName name="Excel_BuiltIn_Print_Titles_13" localSheetId="4">#REF!</definedName>
    <definedName name="Excel_BuiltIn_Print_Titles_13">#REF!</definedName>
    <definedName name="Excel_BuiltIn_Print_Titles_14" localSheetId="3">#REF!</definedName>
    <definedName name="Excel_BuiltIn_Print_Titles_14" localSheetId="6">#REF!</definedName>
    <definedName name="Excel_BuiltIn_Print_Titles_14" localSheetId="5">#REF!</definedName>
    <definedName name="Excel_BuiltIn_Print_Titles_14" localSheetId="4">#REF!</definedName>
    <definedName name="Excel_BuiltIn_Print_Titles_14">#REF!</definedName>
    <definedName name="Excel_BuiltIn_Print_Titles_15" localSheetId="3">#REF!</definedName>
    <definedName name="Excel_BuiltIn_Print_Titles_15" localSheetId="6">#REF!</definedName>
    <definedName name="Excel_BuiltIn_Print_Titles_15" localSheetId="5">#REF!</definedName>
    <definedName name="Excel_BuiltIn_Print_Titles_15" localSheetId="4">#REF!</definedName>
    <definedName name="Excel_BuiltIn_Print_Titles_15">#REF!</definedName>
    <definedName name="Excel_BuiltIn_Print_Titles_16" localSheetId="3">#REF!</definedName>
    <definedName name="Excel_BuiltIn_Print_Titles_16" localSheetId="6">#REF!</definedName>
    <definedName name="Excel_BuiltIn_Print_Titles_16" localSheetId="5">#REF!</definedName>
    <definedName name="Excel_BuiltIn_Print_Titles_16" localSheetId="4">#REF!</definedName>
    <definedName name="Excel_BuiltIn_Print_Titles_16">#REF!</definedName>
    <definedName name="Excel_BuiltIn_Print_Titles_17" localSheetId="3">#REF!</definedName>
    <definedName name="Excel_BuiltIn_Print_Titles_17" localSheetId="6">#REF!</definedName>
    <definedName name="Excel_BuiltIn_Print_Titles_17" localSheetId="5">#REF!</definedName>
    <definedName name="Excel_BuiltIn_Print_Titles_17" localSheetId="4">#REF!</definedName>
    <definedName name="Excel_BuiltIn_Print_Titles_17">#REF!</definedName>
    <definedName name="Excel_BuiltIn_Print_Titles_18" localSheetId="3">#REF!</definedName>
    <definedName name="Excel_BuiltIn_Print_Titles_18" localSheetId="6">#REF!</definedName>
    <definedName name="Excel_BuiltIn_Print_Titles_18" localSheetId="5">#REF!</definedName>
    <definedName name="Excel_BuiltIn_Print_Titles_18" localSheetId="4">#REF!</definedName>
    <definedName name="Excel_BuiltIn_Print_Titles_18">#REF!</definedName>
    <definedName name="Excel_BuiltIn_Print_Titles_2" localSheetId="3">#REF!</definedName>
    <definedName name="Excel_BuiltIn_Print_Titles_2" localSheetId="6">#REF!</definedName>
    <definedName name="Excel_BuiltIn_Print_Titles_2" localSheetId="5">#REF!</definedName>
    <definedName name="Excel_BuiltIn_Print_Titles_2" localSheetId="4">#REF!</definedName>
    <definedName name="Excel_BuiltIn_Print_Titles_2">#REF!</definedName>
    <definedName name="Excel_BuiltIn_Print_Titles_3" localSheetId="3">#REF!</definedName>
    <definedName name="Excel_BuiltIn_Print_Titles_3" localSheetId="6">#REF!</definedName>
    <definedName name="Excel_BuiltIn_Print_Titles_3" localSheetId="5">#REF!</definedName>
    <definedName name="Excel_BuiltIn_Print_Titles_3" localSheetId="4">#REF!</definedName>
    <definedName name="Excel_BuiltIn_Print_Titles_3">#REF!</definedName>
    <definedName name="Excel_BuiltIn_Print_Titles_3_1" localSheetId="3">#REF!</definedName>
    <definedName name="Excel_BuiltIn_Print_Titles_3_1" localSheetId="6">#REF!</definedName>
    <definedName name="Excel_BuiltIn_Print_Titles_3_1" localSheetId="5">#REF!</definedName>
    <definedName name="Excel_BuiltIn_Print_Titles_3_1" localSheetId="4">#REF!</definedName>
    <definedName name="Excel_BuiltIn_Print_Titles_3_1">#REF!</definedName>
    <definedName name="Excel_BuiltIn_Print_Titles_3_1_1" localSheetId="3">#REF!</definedName>
    <definedName name="Excel_BuiltIn_Print_Titles_3_1_1" localSheetId="6">#REF!</definedName>
    <definedName name="Excel_BuiltIn_Print_Titles_3_1_1" localSheetId="5">#REF!</definedName>
    <definedName name="Excel_BuiltIn_Print_Titles_3_1_1" localSheetId="4">#REF!</definedName>
    <definedName name="Excel_BuiltIn_Print_Titles_3_1_1">#REF!</definedName>
    <definedName name="Excel_BuiltIn_Print_Titles_3_1_1_1" localSheetId="3">#REF!</definedName>
    <definedName name="Excel_BuiltIn_Print_Titles_3_1_1_1" localSheetId="6">#REF!</definedName>
    <definedName name="Excel_BuiltIn_Print_Titles_3_1_1_1" localSheetId="5">#REF!</definedName>
    <definedName name="Excel_BuiltIn_Print_Titles_3_1_1_1" localSheetId="4">#REF!</definedName>
    <definedName name="Excel_BuiltIn_Print_Titles_3_1_1_1">#REF!</definedName>
    <definedName name="Excel_BuiltIn_Print_Titles_3_4" localSheetId="3">#REF!</definedName>
    <definedName name="Excel_BuiltIn_Print_Titles_3_4" localSheetId="6">#REF!</definedName>
    <definedName name="Excel_BuiltIn_Print_Titles_3_4" localSheetId="5">#REF!</definedName>
    <definedName name="Excel_BuiltIn_Print_Titles_3_4" localSheetId="4">#REF!</definedName>
    <definedName name="Excel_BuiltIn_Print_Titles_3_4">#REF!</definedName>
    <definedName name="Excel_BuiltIn_Print_Titles_3_5" localSheetId="3">#REF!</definedName>
    <definedName name="Excel_BuiltIn_Print_Titles_3_5" localSheetId="6">#REF!</definedName>
    <definedName name="Excel_BuiltIn_Print_Titles_3_5" localSheetId="5">#REF!</definedName>
    <definedName name="Excel_BuiltIn_Print_Titles_3_5" localSheetId="4">#REF!</definedName>
    <definedName name="Excel_BuiltIn_Print_Titles_3_5">#REF!</definedName>
    <definedName name="Excel_BuiltIn_Print_Titles_3_6" localSheetId="3">#REF!</definedName>
    <definedName name="Excel_BuiltIn_Print_Titles_3_6" localSheetId="6">#REF!</definedName>
    <definedName name="Excel_BuiltIn_Print_Titles_3_6" localSheetId="5">#REF!</definedName>
    <definedName name="Excel_BuiltIn_Print_Titles_3_6" localSheetId="4">#REF!</definedName>
    <definedName name="Excel_BuiltIn_Print_Titles_3_6">#REF!</definedName>
    <definedName name="Excel_BuiltIn_Print_Titles_3_7" localSheetId="3">#REF!</definedName>
    <definedName name="Excel_BuiltIn_Print_Titles_3_7" localSheetId="6">#REF!</definedName>
    <definedName name="Excel_BuiltIn_Print_Titles_3_7" localSheetId="5">#REF!</definedName>
    <definedName name="Excel_BuiltIn_Print_Titles_3_7" localSheetId="4">#REF!</definedName>
    <definedName name="Excel_BuiltIn_Print_Titles_3_7">#REF!</definedName>
    <definedName name="Excel_BuiltIn_Print_Titles_3_8" localSheetId="3">#REF!</definedName>
    <definedName name="Excel_BuiltIn_Print_Titles_3_8" localSheetId="6">#REF!</definedName>
    <definedName name="Excel_BuiltIn_Print_Titles_3_8" localSheetId="5">#REF!</definedName>
    <definedName name="Excel_BuiltIn_Print_Titles_3_8" localSheetId="4">#REF!</definedName>
    <definedName name="Excel_BuiltIn_Print_Titles_3_8">#REF!</definedName>
    <definedName name="Excel_BuiltIn_Print_Titles_3_9" localSheetId="3">#REF!</definedName>
    <definedName name="Excel_BuiltIn_Print_Titles_3_9" localSheetId="6">#REF!</definedName>
    <definedName name="Excel_BuiltIn_Print_Titles_3_9" localSheetId="5">#REF!</definedName>
    <definedName name="Excel_BuiltIn_Print_Titles_3_9" localSheetId="4">#REF!</definedName>
    <definedName name="Excel_BuiltIn_Print_Titles_3_9">#REF!</definedName>
    <definedName name="Excel_BuiltIn_Print_Titles_4" localSheetId="3">#REF!</definedName>
    <definedName name="Excel_BuiltIn_Print_Titles_4" localSheetId="6">#REF!</definedName>
    <definedName name="Excel_BuiltIn_Print_Titles_4" localSheetId="5">#REF!</definedName>
    <definedName name="Excel_BuiltIn_Print_Titles_4" localSheetId="4">#REF!</definedName>
    <definedName name="Excel_BuiltIn_Print_Titles_4">#REF!</definedName>
    <definedName name="Excel_BuiltIn_Print_Titles_4_1" localSheetId="3">#REF!</definedName>
    <definedName name="Excel_BuiltIn_Print_Titles_4_1" localSheetId="6">#REF!</definedName>
    <definedName name="Excel_BuiltIn_Print_Titles_4_1" localSheetId="5">#REF!</definedName>
    <definedName name="Excel_BuiltIn_Print_Titles_4_1" localSheetId="4">#REF!</definedName>
    <definedName name="Excel_BuiltIn_Print_Titles_4_1">#REF!</definedName>
    <definedName name="Excel_BuiltIn_Print_Titles_4_1_1" localSheetId="3">#REF!</definedName>
    <definedName name="Excel_BuiltIn_Print_Titles_4_1_1" localSheetId="6">#REF!</definedName>
    <definedName name="Excel_BuiltIn_Print_Titles_4_1_1" localSheetId="5">#REF!</definedName>
    <definedName name="Excel_BuiltIn_Print_Titles_4_1_1" localSheetId="4">#REF!</definedName>
    <definedName name="Excel_BuiltIn_Print_Titles_4_1_1">#REF!</definedName>
    <definedName name="Excel_BuiltIn_Print_Titles_5" localSheetId="3">#REF!</definedName>
    <definedName name="Excel_BuiltIn_Print_Titles_5" localSheetId="6">#REF!</definedName>
    <definedName name="Excel_BuiltIn_Print_Titles_5" localSheetId="5">#REF!</definedName>
    <definedName name="Excel_BuiltIn_Print_Titles_5" localSheetId="4">#REF!</definedName>
    <definedName name="Excel_BuiltIn_Print_Titles_5">#REF!</definedName>
    <definedName name="Excel_BuiltIn_Print_Titles_5_1" localSheetId="3">#REF!</definedName>
    <definedName name="Excel_BuiltIn_Print_Titles_5_1" localSheetId="6">#REF!</definedName>
    <definedName name="Excel_BuiltIn_Print_Titles_5_1" localSheetId="5">#REF!</definedName>
    <definedName name="Excel_BuiltIn_Print_Titles_5_1" localSheetId="4">#REF!</definedName>
    <definedName name="Excel_BuiltIn_Print_Titles_5_1">#REF!</definedName>
    <definedName name="Excel_BuiltIn_Print_Titles_5_1_1" localSheetId="3">#REF!</definedName>
    <definedName name="Excel_BuiltIn_Print_Titles_5_1_1" localSheetId="6">#REF!</definedName>
    <definedName name="Excel_BuiltIn_Print_Titles_5_1_1" localSheetId="5">#REF!</definedName>
    <definedName name="Excel_BuiltIn_Print_Titles_5_1_1" localSheetId="4">#REF!</definedName>
    <definedName name="Excel_BuiltIn_Print_Titles_5_1_1">#REF!</definedName>
    <definedName name="Excel_BuiltIn_Print_Titles_5_1_1_1" localSheetId="3">#REF!</definedName>
    <definedName name="Excel_BuiltIn_Print_Titles_5_1_1_1" localSheetId="6">#REF!</definedName>
    <definedName name="Excel_BuiltIn_Print_Titles_5_1_1_1" localSheetId="5">#REF!</definedName>
    <definedName name="Excel_BuiltIn_Print_Titles_5_1_1_1" localSheetId="4">#REF!</definedName>
    <definedName name="Excel_BuiltIn_Print_Titles_5_1_1_1">#REF!</definedName>
    <definedName name="Excel_BuiltIn_Print_Titles_6" localSheetId="3">#REF!</definedName>
    <definedName name="Excel_BuiltIn_Print_Titles_6" localSheetId="6">#REF!</definedName>
    <definedName name="Excel_BuiltIn_Print_Titles_6" localSheetId="5">#REF!</definedName>
    <definedName name="Excel_BuiltIn_Print_Titles_6" localSheetId="4">#REF!</definedName>
    <definedName name="Excel_BuiltIn_Print_Titles_6">#REF!</definedName>
    <definedName name="Excel_BuiltIn_Print_Titles_6_1" localSheetId="3">#REF!</definedName>
    <definedName name="Excel_BuiltIn_Print_Titles_6_1" localSheetId="6">#REF!</definedName>
    <definedName name="Excel_BuiltIn_Print_Titles_6_1" localSheetId="5">#REF!</definedName>
    <definedName name="Excel_BuiltIn_Print_Titles_6_1" localSheetId="4">#REF!</definedName>
    <definedName name="Excel_BuiltIn_Print_Titles_6_1">#REF!</definedName>
    <definedName name="Excel_BuiltIn_Print_Titles_6_1_1" localSheetId="3">#REF!</definedName>
    <definedName name="Excel_BuiltIn_Print_Titles_6_1_1" localSheetId="6">#REF!</definedName>
    <definedName name="Excel_BuiltIn_Print_Titles_6_1_1" localSheetId="5">#REF!</definedName>
    <definedName name="Excel_BuiltIn_Print_Titles_6_1_1" localSheetId="4">#REF!</definedName>
    <definedName name="Excel_BuiltIn_Print_Titles_6_1_1">#REF!</definedName>
    <definedName name="Excel_BuiltIn_Print_Titles_7" localSheetId="3">#REF!</definedName>
    <definedName name="Excel_BuiltIn_Print_Titles_7" localSheetId="6">#REF!</definedName>
    <definedName name="Excel_BuiltIn_Print_Titles_7" localSheetId="5">#REF!</definedName>
    <definedName name="Excel_BuiltIn_Print_Titles_7" localSheetId="4">#REF!</definedName>
    <definedName name="Excel_BuiltIn_Print_Titles_7">#REF!</definedName>
    <definedName name="Excel_BuiltIn_Print_Titles_7_1" localSheetId="3">#REF!</definedName>
    <definedName name="Excel_BuiltIn_Print_Titles_7_1" localSheetId="6">#REF!</definedName>
    <definedName name="Excel_BuiltIn_Print_Titles_7_1" localSheetId="5">#REF!</definedName>
    <definedName name="Excel_BuiltIn_Print_Titles_7_1" localSheetId="4">#REF!</definedName>
    <definedName name="Excel_BuiltIn_Print_Titles_7_1">#REF!</definedName>
    <definedName name="Excel_BuiltIn_Print_Titles_8" localSheetId="3">#REF!</definedName>
    <definedName name="Excel_BuiltIn_Print_Titles_8" localSheetId="6">#REF!</definedName>
    <definedName name="Excel_BuiltIn_Print_Titles_8" localSheetId="5">#REF!</definedName>
    <definedName name="Excel_BuiltIn_Print_Titles_8" localSheetId="4">#REF!</definedName>
    <definedName name="Excel_BuiltIn_Print_Titles_8">#REF!</definedName>
    <definedName name="Excel_BuiltIn_Print_Titles_9" localSheetId="3">#REF!</definedName>
    <definedName name="Excel_BuiltIn_Print_Titles_9" localSheetId="6">#REF!</definedName>
    <definedName name="Excel_BuiltIn_Print_Titles_9" localSheetId="5">#REF!</definedName>
    <definedName name="Excel_BuiltIn_Print_Titles_9" localSheetId="4">#REF!</definedName>
    <definedName name="Excel_BuiltIn_Print_Titles_9">#REF!</definedName>
    <definedName name="Excel_BuiltIn_Print_Titles_9_1" localSheetId="3">#REF!</definedName>
    <definedName name="Excel_BuiltIn_Print_Titles_9_1" localSheetId="6">#REF!</definedName>
    <definedName name="Excel_BuiltIn_Print_Titles_9_1" localSheetId="5">#REF!</definedName>
    <definedName name="Excel_BuiltIn_Print_Titles_9_1" localSheetId="4">#REF!</definedName>
    <definedName name="Excel_BuiltIn_Print_Titles_9_1">#REF!</definedName>
    <definedName name="Excel_BuiltIn_Recorder_0" localSheetId="3">#REF!</definedName>
    <definedName name="Excel_BuiltIn_Recorder_0" localSheetId="6">#REF!</definedName>
    <definedName name="Excel_BuiltIn_Recorder_0" localSheetId="5">#REF!</definedName>
    <definedName name="Excel_BuiltIn_Recorder_0" localSheetId="4">#REF!</definedName>
    <definedName name="Excel_BuiltIn_Recorder_0">#REF!</definedName>
    <definedName name="Ext" localSheetId="3">#REF!</definedName>
    <definedName name="Ext" localSheetId="6">#REF!</definedName>
    <definedName name="Ext" localSheetId="5">#REF!</definedName>
    <definedName name="Ext" localSheetId="4">#REF!</definedName>
    <definedName name="Ext">#REF!</definedName>
    <definedName name="Extenso">#N/A</definedName>
    <definedName name="ExtFaixa" localSheetId="3">#REF!</definedName>
    <definedName name="ExtFaixa" localSheetId="6">#REF!</definedName>
    <definedName name="ExtFaixa" localSheetId="5">#REF!</definedName>
    <definedName name="ExtFaixa" localSheetId="4">#REF!</definedName>
    <definedName name="ExtFaixa">#REF!</definedName>
    <definedName name="ExtFaixa2" localSheetId="3">'[2]P A T O 99 B'!#REF!</definedName>
    <definedName name="ExtFaixa2" localSheetId="6">'[2]P A T O 99 B'!#REF!</definedName>
    <definedName name="ExtFaixa2" localSheetId="5">'[2]P A T O 99 B'!#REF!</definedName>
    <definedName name="ExtFaixa2" localSheetId="4">'[2]P A T O 99 B'!#REF!</definedName>
    <definedName name="ExtFaixa2">'[2]P A T O 99 B'!#REF!</definedName>
    <definedName name="Extract" localSheetId="3">[9]Anexos!#REF!</definedName>
    <definedName name="Extract" localSheetId="6">[9]Anexos!#REF!</definedName>
    <definedName name="Extract" localSheetId="5">[9]Anexos!#REF!</definedName>
    <definedName name="Extract" localSheetId="4">[9]Anexos!#REF!</definedName>
    <definedName name="Extract">[9]Anexos!#REF!</definedName>
    <definedName name="F" localSheetId="3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hidden="1">#REF!</definedName>
    <definedName name="FAMILIAS" localSheetId="3">#REF!</definedName>
    <definedName name="FAMILIAS" localSheetId="6">#REF!</definedName>
    <definedName name="FAMILIAS" localSheetId="5">#REF!</definedName>
    <definedName name="FAMILIAS" localSheetId="4">#REF!</definedName>
    <definedName name="FAMILIAS">#REF!</definedName>
    <definedName name="fc1a" localSheetId="3">'[5]PRO-08'!#REF!</definedName>
    <definedName name="fc1a" localSheetId="6">'[5]PRO-08'!#REF!</definedName>
    <definedName name="fc1a" localSheetId="5">'[5]PRO-08'!#REF!</definedName>
    <definedName name="fc1a" localSheetId="4">'[5]PRO-08'!#REF!</definedName>
    <definedName name="fc1a">'[5]PRO-08'!#REF!</definedName>
    <definedName name="FC2A" localSheetId="3">'[5]PRO-08'!#REF!</definedName>
    <definedName name="FC2A" localSheetId="6">'[5]PRO-08'!#REF!</definedName>
    <definedName name="FC2A" localSheetId="5">'[5]PRO-08'!#REF!</definedName>
    <definedName name="FC2A" localSheetId="4">'[5]PRO-08'!#REF!</definedName>
    <definedName name="FC2A">'[5]PRO-08'!#REF!</definedName>
    <definedName name="FC3A" localSheetId="3">'[5]PRO-08'!#REF!</definedName>
    <definedName name="FC3A" localSheetId="6">'[5]PRO-08'!#REF!</definedName>
    <definedName name="FC3A" localSheetId="5">'[5]PRO-08'!#REF!</definedName>
    <definedName name="FC3A" localSheetId="4">'[5]PRO-08'!#REF!</definedName>
    <definedName name="FC3A">'[5]PRO-08'!#REF!</definedName>
    <definedName name="FDDFASD" localSheetId="3">#REF!</definedName>
    <definedName name="FDDFASD" localSheetId="6">#REF!</definedName>
    <definedName name="FDDFASD" localSheetId="5">#REF!</definedName>
    <definedName name="FDDFASD" localSheetId="4">#REF!</definedName>
    <definedName name="FDDFASD">#REF!</definedName>
    <definedName name="FFF" localSheetId="3" hidden="1">#REF!</definedName>
    <definedName name="FFF" localSheetId="6" hidden="1">#REF!</definedName>
    <definedName name="FFF" localSheetId="5" hidden="1">#REF!</definedName>
    <definedName name="FFF" localSheetId="4" hidden="1">#REF!</definedName>
    <definedName name="FFF" hidden="1">#REF!</definedName>
    <definedName name="FFFFFFFFFF" localSheetId="3" hidden="1">#REF!</definedName>
    <definedName name="FFFFFFFFFF" localSheetId="6" hidden="1">#REF!</definedName>
    <definedName name="FFFFFFFFFF" localSheetId="5" hidden="1">#REF!</definedName>
    <definedName name="FFFFFFFFFF" localSheetId="4" hidden="1">#REF!</definedName>
    <definedName name="FFFFFFFFFF" hidden="1">#REF!</definedName>
    <definedName name="folha" localSheetId="3">#REF!</definedName>
    <definedName name="folha" localSheetId="6">#REF!</definedName>
    <definedName name="folha" localSheetId="5">#REF!</definedName>
    <definedName name="folha" localSheetId="4">#REF!</definedName>
    <definedName name="folha">#REF!</definedName>
    <definedName name="folhas" localSheetId="3">#REF!</definedName>
    <definedName name="folhas" localSheetId="6">#REF!</definedName>
    <definedName name="folhas" localSheetId="5">#REF!</definedName>
    <definedName name="folhas" localSheetId="4">#REF!</definedName>
    <definedName name="folhas">#REF!</definedName>
    <definedName name="form01a" localSheetId="3">#REF!</definedName>
    <definedName name="form01a" localSheetId="6">#REF!</definedName>
    <definedName name="form01a" localSheetId="5">#REF!</definedName>
    <definedName name="form01a" localSheetId="4">#REF!</definedName>
    <definedName name="form01a">#REF!</definedName>
    <definedName name="form01b" localSheetId="3">#REF!</definedName>
    <definedName name="form01b" localSheetId="6">#REF!</definedName>
    <definedName name="form01b" localSheetId="5">#REF!</definedName>
    <definedName name="form01b" localSheetId="4">#REF!</definedName>
    <definedName name="form01b">#REF!</definedName>
    <definedName name="gasdfsdfase" localSheetId="3">#REF!</definedName>
    <definedName name="gasdfsdfase" localSheetId="6">#REF!</definedName>
    <definedName name="gasdfsdfase" localSheetId="5">#REF!</definedName>
    <definedName name="gasdfsdfase" localSheetId="4">#REF!</definedName>
    <definedName name="gasdfsdfase">#REF!</definedName>
    <definedName name="geral" localSheetId="3">#REF!</definedName>
    <definedName name="geral" localSheetId="6">#REF!</definedName>
    <definedName name="geral" localSheetId="5">#REF!</definedName>
    <definedName name="geral" localSheetId="4">#REF!</definedName>
    <definedName name="geral">#REF!</definedName>
    <definedName name="gfhfgh" localSheetId="3">#REF!</definedName>
    <definedName name="gfhfgh" localSheetId="6">#REF!</definedName>
    <definedName name="gfhfgh" localSheetId="5">#REF!</definedName>
    <definedName name="gfhfgh" localSheetId="4">#REF!</definedName>
    <definedName name="gfhfgh">#REF!</definedName>
    <definedName name="gfhfgh___6" localSheetId="3">#REF!</definedName>
    <definedName name="gfhfgh___6" localSheetId="6">#REF!</definedName>
    <definedName name="gfhfgh___6" localSheetId="5">#REF!</definedName>
    <definedName name="gfhfgh___6" localSheetId="4">#REF!</definedName>
    <definedName name="gfhfgh___6">#REF!</definedName>
    <definedName name="gfhfgh___6_1" localSheetId="3">#REF!</definedName>
    <definedName name="gfhfgh___6_1" localSheetId="6">#REF!</definedName>
    <definedName name="gfhfgh___6_1" localSheetId="5">#REF!</definedName>
    <definedName name="gfhfgh___6_1" localSheetId="4">#REF!</definedName>
    <definedName name="gfhfgh___6_1">#REF!</definedName>
    <definedName name="gfhfgh___6_1_1" localSheetId="3">#REF!</definedName>
    <definedName name="gfhfgh___6_1_1" localSheetId="6">#REF!</definedName>
    <definedName name="gfhfgh___6_1_1" localSheetId="5">#REF!</definedName>
    <definedName name="gfhfgh___6_1_1" localSheetId="4">#REF!</definedName>
    <definedName name="gfhfgh___6_1_1">#REF!</definedName>
    <definedName name="gfhfgh_1" localSheetId="3">#REF!</definedName>
    <definedName name="gfhfgh_1" localSheetId="6">#REF!</definedName>
    <definedName name="gfhfgh_1" localSheetId="5">#REF!</definedName>
    <definedName name="gfhfgh_1" localSheetId="4">#REF!</definedName>
    <definedName name="gfhfgh_1">#REF!</definedName>
    <definedName name="gfhfgh_1_1" localSheetId="3">#REF!</definedName>
    <definedName name="gfhfgh_1_1" localSheetId="6">#REF!</definedName>
    <definedName name="gfhfgh_1_1" localSheetId="5">#REF!</definedName>
    <definedName name="gfhfgh_1_1" localSheetId="4">#REF!</definedName>
    <definedName name="gfhfgh_1_1">#REF!</definedName>
    <definedName name="GGGG" localSheetId="3">#REF!</definedName>
    <definedName name="GGGG" localSheetId="6">#REF!</definedName>
    <definedName name="GGGG" localSheetId="5">#REF!</definedName>
    <definedName name="GGGG" localSheetId="4">#REF!</definedName>
    <definedName name="GGGG">#REF!</definedName>
    <definedName name="grupoA" localSheetId="3">#REF!</definedName>
    <definedName name="grupoA" localSheetId="6">#REF!</definedName>
    <definedName name="grupoA" localSheetId="5">#REF!</definedName>
    <definedName name="grupoA" localSheetId="4">#REF!</definedName>
    <definedName name="grupoA">#REF!</definedName>
    <definedName name="grupoB" localSheetId="3">#REF!</definedName>
    <definedName name="grupoB" localSheetId="6">#REF!</definedName>
    <definedName name="grupoB" localSheetId="5">#REF!</definedName>
    <definedName name="grupoB" localSheetId="4">#REF!</definedName>
    <definedName name="grupoB">#REF!</definedName>
    <definedName name="grupoC" localSheetId="3">#REF!</definedName>
    <definedName name="grupoC" localSheetId="6">#REF!</definedName>
    <definedName name="grupoC" localSheetId="5">#REF!</definedName>
    <definedName name="grupoC" localSheetId="4">#REF!</definedName>
    <definedName name="grupoC">#REF!</definedName>
    <definedName name="grupoD" localSheetId="3">#REF!</definedName>
    <definedName name="grupoD" localSheetId="6">#REF!</definedName>
    <definedName name="grupoD" localSheetId="5">#REF!</definedName>
    <definedName name="grupoD" localSheetId="4">#REF!</definedName>
    <definedName name="grupoD">#REF!</definedName>
    <definedName name="grupoE" localSheetId="3">#REF!</definedName>
    <definedName name="grupoE" localSheetId="6">#REF!</definedName>
    <definedName name="grupoE" localSheetId="5">#REF!</definedName>
    <definedName name="grupoE" localSheetId="4">#REF!</definedName>
    <definedName name="grupoE">#REF!</definedName>
    <definedName name="grupoF" localSheetId="3">#REF!</definedName>
    <definedName name="grupoF" localSheetId="6">#REF!</definedName>
    <definedName name="grupoF" localSheetId="5">#REF!</definedName>
    <definedName name="grupoF" localSheetId="4">#REF!</definedName>
    <definedName name="grupoF">#REF!</definedName>
    <definedName name="hi" localSheetId="3">#REF!</definedName>
    <definedName name="hi" localSheetId="6">#REF!</definedName>
    <definedName name="hi" localSheetId="5">#REF!</definedName>
    <definedName name="hi" localSheetId="4">#REF!</definedName>
    <definedName name="hi">#REF!</definedName>
    <definedName name="hjjhj" localSheetId="3">#REF!</definedName>
    <definedName name="hjjhj" localSheetId="6">#REF!</definedName>
    <definedName name="hjjhj" localSheetId="5">#REF!</definedName>
    <definedName name="hjjhj" localSheetId="4">#REF!</definedName>
    <definedName name="hjjhj">#REF!</definedName>
    <definedName name="hjjhj_1" localSheetId="3">#REF!</definedName>
    <definedName name="hjjhj_1" localSheetId="6">#REF!</definedName>
    <definedName name="hjjhj_1" localSheetId="5">#REF!</definedName>
    <definedName name="hjjhj_1" localSheetId="4">#REF!</definedName>
    <definedName name="hjjhj_1">#REF!</definedName>
    <definedName name="hjjhj_1_1" localSheetId="3">#REF!</definedName>
    <definedName name="hjjhj_1_1" localSheetId="6">#REF!</definedName>
    <definedName name="hjjhj_1_1" localSheetId="5">#REF!</definedName>
    <definedName name="hjjhj_1_1" localSheetId="4">#REF!</definedName>
    <definedName name="hjjhj_1_1">#REF!</definedName>
    <definedName name="I" localSheetId="3" hidden="1">[8]Poço!#REF!</definedName>
    <definedName name="I" localSheetId="6" hidden="1">[8]Poço!#REF!</definedName>
    <definedName name="I" localSheetId="5" hidden="1">[8]Poço!#REF!</definedName>
    <definedName name="I" localSheetId="4" hidden="1">[8]Poço!#REF!</definedName>
    <definedName name="I" hidden="1">[8]Poço!#REF!</definedName>
    <definedName name="IM" localSheetId="3">#REF!</definedName>
    <definedName name="IM" localSheetId="6">#REF!</definedName>
    <definedName name="IM" localSheetId="5">#REF!</definedName>
    <definedName name="IM" localSheetId="4">#REF!</definedName>
    <definedName name="IM">#REF!</definedName>
    <definedName name="Insumos" localSheetId="3">#REF!</definedName>
    <definedName name="Insumos" localSheetId="6">#REF!</definedName>
    <definedName name="Insumos" localSheetId="5">#REF!</definedName>
    <definedName name="Insumos" localSheetId="4">#REF!</definedName>
    <definedName name="Insumos">#REF!</definedName>
    <definedName name="J" localSheetId="3" hidden="1">#REF!</definedName>
    <definedName name="J" localSheetId="6" hidden="1">#REF!</definedName>
    <definedName name="J" localSheetId="5" hidden="1">#REF!</definedName>
    <definedName name="J" localSheetId="4" hidden="1">#REF!</definedName>
    <definedName name="J" hidden="1">#REF!</definedName>
    <definedName name="jhj">#N/A</definedName>
    <definedName name="JOBINFO" localSheetId="3">#REF!</definedName>
    <definedName name="JOBINFO" localSheetId="6">#REF!</definedName>
    <definedName name="JOBINFO" localSheetId="5">#REF!</definedName>
    <definedName name="JOBINFO" localSheetId="4">#REF!</definedName>
    <definedName name="JOBINFO">#REF!</definedName>
    <definedName name="JUR" localSheetId="3">#REF!</definedName>
    <definedName name="JUR" localSheetId="6">#REF!</definedName>
    <definedName name="JUR" localSheetId="5">#REF!</definedName>
    <definedName name="JUR" localSheetId="4">#REF!</definedName>
    <definedName name="JUR">#REF!</definedName>
    <definedName name="LILASDRENA" localSheetId="3">#REF!</definedName>
    <definedName name="LILASDRENA" localSheetId="6">#REF!</definedName>
    <definedName name="LILASDRENA" localSheetId="5">#REF!</definedName>
    <definedName name="LILASDRENA" localSheetId="4">#REF!</definedName>
    <definedName name="LILASDRENA">#REF!</definedName>
    <definedName name="LL" localSheetId="3">#REF!</definedName>
    <definedName name="LL" localSheetId="6">#REF!</definedName>
    <definedName name="LL" localSheetId="5">#REF!</definedName>
    <definedName name="LL" localSheetId="4">#REF!</definedName>
    <definedName name="LL">#REF!</definedName>
    <definedName name="LL_1" localSheetId="3">#REF!</definedName>
    <definedName name="LL_1" localSheetId="6">#REF!</definedName>
    <definedName name="LL_1" localSheetId="5">#REF!</definedName>
    <definedName name="LL_1" localSheetId="4">#REF!</definedName>
    <definedName name="LL_1">#REF!</definedName>
    <definedName name="LL_1_1" localSheetId="3">#REF!</definedName>
    <definedName name="LL_1_1" localSheetId="6">#REF!</definedName>
    <definedName name="LL_1_1" localSheetId="5">#REF!</definedName>
    <definedName name="LL_1_1" localSheetId="4">#REF!</definedName>
    <definedName name="LL_1_1">#REF!</definedName>
    <definedName name="Macro2" localSheetId="3">#REF!</definedName>
    <definedName name="Macro2" localSheetId="6">#REF!</definedName>
    <definedName name="Macro2" localSheetId="5">#REF!</definedName>
    <definedName name="Macro2" localSheetId="4">#REF!</definedName>
    <definedName name="Macro2">#REF!</definedName>
    <definedName name="Macro2___0" localSheetId="3">#REF!</definedName>
    <definedName name="Macro2___0" localSheetId="6">#REF!</definedName>
    <definedName name="Macro2___0" localSheetId="5">#REF!</definedName>
    <definedName name="Macro2___0" localSheetId="4">#REF!</definedName>
    <definedName name="Macro2___0">#REF!</definedName>
    <definedName name="Macro2___3" localSheetId="3">#REF!</definedName>
    <definedName name="Macro2___3" localSheetId="6">#REF!</definedName>
    <definedName name="Macro2___3" localSheetId="5">#REF!</definedName>
    <definedName name="Macro2___3" localSheetId="4">#REF!</definedName>
    <definedName name="Macro2___3">#REF!</definedName>
    <definedName name="macro3" localSheetId="3">#REF!</definedName>
    <definedName name="macro3" localSheetId="6">#REF!</definedName>
    <definedName name="macro3" localSheetId="5">#REF!</definedName>
    <definedName name="macro3" localSheetId="4">#REF!</definedName>
    <definedName name="macro3">#REF!</definedName>
    <definedName name="mat">[10]Mat!$B$4:$E$528</definedName>
    <definedName name="Medição" localSheetId="3">#REF!</definedName>
    <definedName name="Medição" localSheetId="6">#REF!</definedName>
    <definedName name="Medição" localSheetId="5">#REF!</definedName>
    <definedName name="Medição" localSheetId="4">#REF!</definedName>
    <definedName name="Medição">#REF!</definedName>
    <definedName name="MMMM" localSheetId="3" hidden="1">[8]Poço!#REF!</definedName>
    <definedName name="MMMM" localSheetId="6" hidden="1">[8]Poço!#REF!</definedName>
    <definedName name="MMMM" localSheetId="5" hidden="1">[8]Poço!#REF!</definedName>
    <definedName name="MMMM" localSheetId="4" hidden="1">[8]Poço!#REF!</definedName>
    <definedName name="MMMM" hidden="1">[8]Poço!#REF!</definedName>
    <definedName name="mmmmmm" localSheetId="3">#REF!</definedName>
    <definedName name="mmmmmm" localSheetId="6">#REF!</definedName>
    <definedName name="mmmmmm" localSheetId="5">#REF!</definedName>
    <definedName name="mmmmmm" localSheetId="4">#REF!</definedName>
    <definedName name="mmmmmm">#REF!</definedName>
    <definedName name="módulo1.Extenso">#N/A</definedName>
    <definedName name="NTEI" localSheetId="3">'[5]PRO-08'!#REF!</definedName>
    <definedName name="NTEI" localSheetId="6">'[5]PRO-08'!#REF!</definedName>
    <definedName name="NTEI" localSheetId="5">'[5]PRO-08'!#REF!</definedName>
    <definedName name="NTEI" localSheetId="4">'[5]PRO-08'!#REF!</definedName>
    <definedName name="NTEI">'[5]PRO-08'!#REF!</definedName>
    <definedName name="numcond1" localSheetId="3">#REF!</definedName>
    <definedName name="numcond1" localSheetId="6">#REF!</definedName>
    <definedName name="numcond1" localSheetId="5">#REF!</definedName>
    <definedName name="numcond1" localSheetId="4">#REF!</definedName>
    <definedName name="numcond1">#REF!</definedName>
    <definedName name="numcond3" localSheetId="3">#REF!</definedName>
    <definedName name="numcond3" localSheetId="6">#REF!</definedName>
    <definedName name="numcond3" localSheetId="5">#REF!</definedName>
    <definedName name="numcond3" localSheetId="4">#REF!</definedName>
    <definedName name="numcond3">#REF!</definedName>
    <definedName name="OPA" localSheetId="3">'[5]PRO-08'!#REF!</definedName>
    <definedName name="OPA" localSheetId="6">'[5]PRO-08'!#REF!</definedName>
    <definedName name="OPA" localSheetId="5">'[5]PRO-08'!#REF!</definedName>
    <definedName name="OPA" localSheetId="4">'[5]PRO-08'!#REF!</definedName>
    <definedName name="OPA">'[5]PRO-08'!#REF!</definedName>
    <definedName name="ORÇAMENTO" localSheetId="3">#REF!</definedName>
    <definedName name="ORÇAMENTO" localSheetId="6">#REF!</definedName>
    <definedName name="ORÇAMENTO" localSheetId="5">#REF!</definedName>
    <definedName name="ORÇAMENTO" localSheetId="4">#REF!</definedName>
    <definedName name="ORÇAMENTO">#REF!</definedName>
    <definedName name="PassaExtenso" localSheetId="3">[11]!PassaExtenso</definedName>
    <definedName name="PassaExtenso" localSheetId="6">[11]!PassaExtenso</definedName>
    <definedName name="PassaExtenso" localSheetId="5">[11]!PassaExtenso</definedName>
    <definedName name="PassaExtenso" localSheetId="4">[11]!PassaExtenso</definedName>
    <definedName name="PassaExtenso">[11]!PassaExtenso</definedName>
    <definedName name="PATO">[12]PT!$A$11:$J$121</definedName>
    <definedName name="pesquisa" localSheetId="3">#REF!</definedName>
    <definedName name="pesquisa" localSheetId="6">#REF!</definedName>
    <definedName name="pesquisa" localSheetId="5">#REF!</definedName>
    <definedName name="pesquisa" localSheetId="4">#REF!</definedName>
    <definedName name="pesquisa">#REF!</definedName>
    <definedName name="Pfim0" localSheetId="3">#REF!</definedName>
    <definedName name="Pfim0" localSheetId="6">#REF!</definedName>
    <definedName name="Pfim0" localSheetId="5">#REF!</definedName>
    <definedName name="Pfim0" localSheetId="4">#REF!</definedName>
    <definedName name="Pfim0">#REF!</definedName>
    <definedName name="Pfim0a" localSheetId="3">#REF!</definedName>
    <definedName name="Pfim0a" localSheetId="6">#REF!</definedName>
    <definedName name="Pfim0a" localSheetId="5">#REF!</definedName>
    <definedName name="Pfim0a" localSheetId="4">#REF!</definedName>
    <definedName name="Pfim0a">#REF!</definedName>
    <definedName name="Pfim1" localSheetId="3">#REF!</definedName>
    <definedName name="Pfim1" localSheetId="6">#REF!</definedName>
    <definedName name="Pfim1" localSheetId="5">#REF!</definedName>
    <definedName name="Pfim1" localSheetId="4">#REF!</definedName>
    <definedName name="Pfim1">#REF!</definedName>
    <definedName name="PL" localSheetId="3">#REF!</definedName>
    <definedName name="PL" localSheetId="6">#REF!</definedName>
    <definedName name="PL" localSheetId="5">#REF!</definedName>
    <definedName name="PL" localSheetId="4">#REF!</definedName>
    <definedName name="PL">#REF!</definedName>
    <definedName name="PLAN_EDITAL">'[6]Plan Edital'!$B$1:$S$65536</definedName>
    <definedName name="Planilha">'[6]Plan Apres'!$D$1:$R$65536</definedName>
    <definedName name="Print_Area" localSheetId="1">Cronograma!$A$10:$O$42</definedName>
    <definedName name="Print_Area" localSheetId="5">'Cronograma  PROPOSTA'!$A$10:$O$42</definedName>
    <definedName name="Print_Area" localSheetId="0">'ORÇAMENTO '!$A$1:$Q$244</definedName>
    <definedName name="Print_Area" localSheetId="4">'ORÇAMENTO - PROPOSTA'!$A$1:$Q$244</definedName>
    <definedName name="Print_Area" localSheetId="8">Plan1!$C$5:$N$1627</definedName>
    <definedName name="Print_Area_MI" localSheetId="3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>#REF!</definedName>
    <definedName name="Print_Titles" localSheetId="1">Cronograma!$A:$B</definedName>
    <definedName name="Print_Titles" localSheetId="5">'Cronograma  PROPOSTA'!$A:$B</definedName>
    <definedName name="Print_Titles" localSheetId="0">'ORÇAMENTO '!$1:$17</definedName>
    <definedName name="Print_Titles" localSheetId="4">'ORÇAMENTO - PROPOSTA'!$1:$17</definedName>
    <definedName name="Print_Titles" localSheetId="8">Plan1!$5:$5</definedName>
    <definedName name="Print_Titles_MI" localSheetId="3">#REF!</definedName>
    <definedName name="Print_Titles_MI" localSheetId="6">#REF!</definedName>
    <definedName name="Print_Titles_MI" localSheetId="5">#REF!</definedName>
    <definedName name="Print_Titles_MI" localSheetId="4">#REF!</definedName>
    <definedName name="Print_Titles_MI">#REF!</definedName>
    <definedName name="proposta" localSheetId="3">#REF!</definedName>
    <definedName name="proposta" localSheetId="6">#REF!</definedName>
    <definedName name="proposta" localSheetId="5">#REF!</definedName>
    <definedName name="proposta" localSheetId="4">#REF!</definedName>
    <definedName name="proposta">#REF!</definedName>
    <definedName name="qq">#N/A</definedName>
    <definedName name="QQ_2">#N/A</definedName>
    <definedName name="Qtde_Insumos">[6]CPUs!$L$1:$L$65536</definedName>
    <definedName name="RBV">'[13]Mão de Obra'!$C$3:$C$7</definedName>
    <definedName name="REC">[14]Insumos!$A$4:$F$6000</definedName>
    <definedName name="Recorder" localSheetId="3">#REF!</definedName>
    <definedName name="Recorder" localSheetId="6">#REF!</definedName>
    <definedName name="Recorder" localSheetId="5">#REF!</definedName>
    <definedName name="Recorder" localSheetId="4">#REF!</definedName>
    <definedName name="Recorder">#REF!</definedName>
    <definedName name="REG" localSheetId="3">#REF!</definedName>
    <definedName name="REG" localSheetId="6">#REF!</definedName>
    <definedName name="REG" localSheetId="5">#REF!</definedName>
    <definedName name="REG" localSheetId="4">#REF!</definedName>
    <definedName name="REG">#REF!</definedName>
    <definedName name="REGULA" localSheetId="3">#REF!</definedName>
    <definedName name="REGULA" localSheetId="6">#REF!</definedName>
    <definedName name="REGULA" localSheetId="5">#REF!</definedName>
    <definedName name="REGULA" localSheetId="4">#REF!</definedName>
    <definedName name="REGULA">#REF!</definedName>
    <definedName name="RESUMO">#N/A</definedName>
    <definedName name="Rev" localSheetId="3">#REF!</definedName>
    <definedName name="Rev" localSheetId="6">#REF!</definedName>
    <definedName name="Rev" localSheetId="5">#REF!</definedName>
    <definedName name="Rev" localSheetId="4">#REF!</definedName>
    <definedName name="Rev">#REF!</definedName>
    <definedName name="revvvvvvvvvvvvv" localSheetId="3">#REF!</definedName>
    <definedName name="revvvvvvvvvvvvv" localSheetId="6">#REF!</definedName>
    <definedName name="revvvvvvvvvvvvv" localSheetId="5">#REF!</definedName>
    <definedName name="revvvvvvvvvvvvv" localSheetId="4">#REF!</definedName>
    <definedName name="revvvvvvvvvvvvv">#REF!</definedName>
    <definedName name="RMA" localSheetId="3">'[5]PRO-08'!#REF!</definedName>
    <definedName name="RMA" localSheetId="6">'[5]PRO-08'!#REF!</definedName>
    <definedName name="RMA" localSheetId="5">'[5]PRO-08'!#REF!</definedName>
    <definedName name="RMA" localSheetId="4">'[5]PRO-08'!#REF!</definedName>
    <definedName name="RMA">'[5]PRO-08'!#REF!</definedName>
    <definedName name="roerio5" localSheetId="3">#REF!</definedName>
    <definedName name="roerio5" localSheetId="6">#REF!</definedName>
    <definedName name="roerio5" localSheetId="5">#REF!</definedName>
    <definedName name="roerio5" localSheetId="4">#REF!</definedName>
    <definedName name="roerio5">#REF!</definedName>
    <definedName name="roerio7" localSheetId="3">#REF!</definedName>
    <definedName name="roerio7" localSheetId="6">#REF!</definedName>
    <definedName name="roerio7" localSheetId="5">#REF!</definedName>
    <definedName name="roerio7" localSheetId="4">#REF!</definedName>
    <definedName name="roerio7">#REF!</definedName>
    <definedName name="rogerio" localSheetId="3">#REF!</definedName>
    <definedName name="rogerio" localSheetId="6">#REF!</definedName>
    <definedName name="rogerio" localSheetId="5">#REF!</definedName>
    <definedName name="rogerio" localSheetId="4">#REF!</definedName>
    <definedName name="rogerio">#REF!</definedName>
    <definedName name="rogerio1" localSheetId="3">#REF!</definedName>
    <definedName name="rogerio1" localSheetId="6">#REF!</definedName>
    <definedName name="rogerio1" localSheetId="5">#REF!</definedName>
    <definedName name="rogerio1" localSheetId="4">#REF!</definedName>
    <definedName name="rogerio1">#REF!</definedName>
    <definedName name="rogerio11" localSheetId="3">#REF!</definedName>
    <definedName name="rogerio11" localSheetId="6">#REF!</definedName>
    <definedName name="rogerio11" localSheetId="5">#REF!</definedName>
    <definedName name="rogerio11" localSheetId="4">#REF!</definedName>
    <definedName name="rogerio11">#REF!</definedName>
    <definedName name="rogerio12" localSheetId="3">#REF!</definedName>
    <definedName name="rogerio12" localSheetId="6">#REF!</definedName>
    <definedName name="rogerio12" localSheetId="5">#REF!</definedName>
    <definedName name="rogerio12" localSheetId="4">#REF!</definedName>
    <definedName name="rogerio12">#REF!</definedName>
    <definedName name="rogerio14">#N/A</definedName>
    <definedName name="rogerio15">#N/A</definedName>
    <definedName name="rogerio3" localSheetId="3">#REF!</definedName>
    <definedName name="rogerio3" localSheetId="6">#REF!</definedName>
    <definedName name="rogerio3" localSheetId="5">#REF!</definedName>
    <definedName name="rogerio3" localSheetId="4">#REF!</definedName>
    <definedName name="rogerio3">#REF!</definedName>
    <definedName name="rogerio6" localSheetId="3">#REF!</definedName>
    <definedName name="rogerio6" localSheetId="6">#REF!</definedName>
    <definedName name="rogerio6" localSheetId="5">#REF!</definedName>
    <definedName name="rogerio6" localSheetId="4">#REF!</definedName>
    <definedName name="rogerio6">#REF!</definedName>
    <definedName name="rogerio8" localSheetId="3">#REF!</definedName>
    <definedName name="rogerio8" localSheetId="6">#REF!</definedName>
    <definedName name="rogerio8" localSheetId="5">#REF!</definedName>
    <definedName name="rogerio8" localSheetId="4">#REF!</definedName>
    <definedName name="rogerio8">#REF!</definedName>
    <definedName name="RRRR" localSheetId="3">#REF!</definedName>
    <definedName name="RRRR" localSheetId="6">#REF!</definedName>
    <definedName name="RRRR" localSheetId="5">#REF!</definedName>
    <definedName name="RRRR" localSheetId="4">#REF!</definedName>
    <definedName name="RRRR">#REF!</definedName>
    <definedName name="RS" localSheetId="3">#REF!</definedName>
    <definedName name="RS" localSheetId="6">#REF!</definedName>
    <definedName name="RS" localSheetId="5">#REF!</definedName>
    <definedName name="RS" localSheetId="4">#REF!</definedName>
    <definedName name="RS">#REF!</definedName>
    <definedName name="S" localSheetId="3">#REF!</definedName>
    <definedName name="S" localSheetId="6">#REF!</definedName>
    <definedName name="S" localSheetId="5">#REF!</definedName>
    <definedName name="S" localSheetId="4">#REF!</definedName>
    <definedName name="S">#REF!</definedName>
    <definedName name="sbg" localSheetId="3">#REF!</definedName>
    <definedName name="sbg" localSheetId="6">#REF!</definedName>
    <definedName name="sbg" localSheetId="5">#REF!</definedName>
    <definedName name="sbg" localSheetId="4">#REF!</definedName>
    <definedName name="sbg">#REF!</definedName>
    <definedName name="SBTC" localSheetId="3">#REF!</definedName>
    <definedName name="SBTC" localSheetId="6">#REF!</definedName>
    <definedName name="SBTC" localSheetId="5">#REF!</definedName>
    <definedName name="SBTC" localSheetId="4">#REF!</definedName>
    <definedName name="SBTC">#REF!</definedName>
    <definedName name="sd" localSheetId="3">#REF!</definedName>
    <definedName name="sd" localSheetId="6">#REF!</definedName>
    <definedName name="sd" localSheetId="5">#REF!</definedName>
    <definedName name="sd" localSheetId="4">#REF!</definedName>
    <definedName name="sd">#REF!</definedName>
    <definedName name="SDF" localSheetId="3">#REF!</definedName>
    <definedName name="SDF" localSheetId="6">#REF!</definedName>
    <definedName name="SDF" localSheetId="5">#REF!</definedName>
    <definedName name="SDF" localSheetId="4">#REF!</definedName>
    <definedName name="SDF">#REF!</definedName>
    <definedName name="SDFDSF" localSheetId="3">#REF!</definedName>
    <definedName name="SDFDSF" localSheetId="6">#REF!</definedName>
    <definedName name="SDFDSF" localSheetId="5">#REF!</definedName>
    <definedName name="SDFDSF" localSheetId="4">#REF!</definedName>
    <definedName name="SDFDSF">#REF!</definedName>
    <definedName name="Semnome" localSheetId="3">#REF!</definedName>
    <definedName name="Semnome" localSheetId="6">#REF!</definedName>
    <definedName name="Semnome" localSheetId="5">#REF!</definedName>
    <definedName name="Semnome" localSheetId="4">#REF!</definedName>
    <definedName name="Semnome">#REF!</definedName>
    <definedName name="Semnome___0" localSheetId="3">#REF!</definedName>
    <definedName name="Semnome___0" localSheetId="6">#REF!</definedName>
    <definedName name="Semnome___0" localSheetId="5">#REF!</definedName>
    <definedName name="Semnome___0" localSheetId="4">#REF!</definedName>
    <definedName name="Semnome___0">#REF!</definedName>
    <definedName name="Semnome___0___0" localSheetId="3">#REF!</definedName>
    <definedName name="Semnome___0___0" localSheetId="6">#REF!</definedName>
    <definedName name="Semnome___0___0" localSheetId="5">#REF!</definedName>
    <definedName name="Semnome___0___0" localSheetId="4">#REF!</definedName>
    <definedName name="Semnome___0___0">#REF!</definedName>
    <definedName name="Semnome___0___0___0" localSheetId="3">#REF!</definedName>
    <definedName name="Semnome___0___0___0" localSheetId="6">#REF!</definedName>
    <definedName name="Semnome___0___0___0" localSheetId="5">#REF!</definedName>
    <definedName name="Semnome___0___0___0" localSheetId="4">#REF!</definedName>
    <definedName name="Semnome___0___0___0">#REF!</definedName>
    <definedName name="Semnome___0___0___0___0" localSheetId="3">#REF!</definedName>
    <definedName name="Semnome___0___0___0___0" localSheetId="6">#REF!</definedName>
    <definedName name="Semnome___0___0___0___0" localSheetId="5">#REF!</definedName>
    <definedName name="Semnome___0___0___0___0" localSheetId="4">#REF!</definedName>
    <definedName name="Semnome___0___0___0___0">#REF!</definedName>
    <definedName name="Semnome___0___0___0___0___0" localSheetId="3">#REF!</definedName>
    <definedName name="Semnome___0___0___0___0___0" localSheetId="6">#REF!</definedName>
    <definedName name="Semnome___0___0___0___0___0" localSheetId="5">#REF!</definedName>
    <definedName name="Semnome___0___0___0___0___0" localSheetId="4">#REF!</definedName>
    <definedName name="Semnome___0___0___0___0___0">#REF!</definedName>
    <definedName name="Semnome___0___0___0___0___0___0" localSheetId="3">#REF!</definedName>
    <definedName name="Semnome___0___0___0___0___0___0" localSheetId="6">#REF!</definedName>
    <definedName name="Semnome___0___0___0___0___0___0" localSheetId="5">#REF!</definedName>
    <definedName name="Semnome___0___0___0___0___0___0" localSheetId="4">#REF!</definedName>
    <definedName name="Semnome___0___0___0___0___0___0">#REF!</definedName>
    <definedName name="Semnome___0___0___0___0___0___0___0" localSheetId="3">#REF!</definedName>
    <definedName name="Semnome___0___0___0___0___0___0___0" localSheetId="6">#REF!</definedName>
    <definedName name="Semnome___0___0___0___0___0___0___0" localSheetId="5">#REF!</definedName>
    <definedName name="Semnome___0___0___0___0___0___0___0" localSheetId="4">#REF!</definedName>
    <definedName name="Semnome___0___0___0___0___0___0___0">#REF!</definedName>
    <definedName name="Semnome_1" localSheetId="3">#REF!</definedName>
    <definedName name="Semnome_1" localSheetId="6">#REF!</definedName>
    <definedName name="Semnome_1" localSheetId="5">#REF!</definedName>
    <definedName name="Semnome_1" localSheetId="4">#REF!</definedName>
    <definedName name="Semnome_1">#REF!</definedName>
    <definedName name="Semnome_1_1" localSheetId="3">#REF!</definedName>
    <definedName name="Semnome_1_1" localSheetId="6">#REF!</definedName>
    <definedName name="Semnome_1_1" localSheetId="5">#REF!</definedName>
    <definedName name="Semnome_1_1" localSheetId="4">#REF!</definedName>
    <definedName name="Semnome_1_1">#REF!</definedName>
    <definedName name="SHARED_FORMULA_0">#N/A</definedName>
    <definedName name="SHARED_FORMULA_1">#N/A</definedName>
    <definedName name="SHARED_FORMULA_10">#N/A</definedName>
    <definedName name="SHARED_FORMULA_100">#N/A</definedName>
    <definedName name="SHARED_FORMULA_101">#N/A</definedName>
    <definedName name="SHARED_FORMULA_102">#N/A</definedName>
    <definedName name="SHARED_FORMULA_103">#N/A</definedName>
    <definedName name="SHARED_FORMULA_104">#N/A</definedName>
    <definedName name="SHARED_FORMULA_105">#N/A</definedName>
    <definedName name="SHARED_FORMULA_106">#N/A</definedName>
    <definedName name="SHARED_FORMULA_107">#N/A</definedName>
    <definedName name="SHARED_FORMULA_108">#N/A</definedName>
    <definedName name="SHARED_FORMULA_109">#N/A</definedName>
    <definedName name="SHARED_FORMULA_11">#N/A</definedName>
    <definedName name="SHARED_FORMULA_110">#N/A</definedName>
    <definedName name="SHARED_FORMULA_111">#N/A</definedName>
    <definedName name="SHARED_FORMULA_112">#N/A</definedName>
    <definedName name="SHARED_FORMULA_113">#N/A</definedName>
    <definedName name="SHARED_FORMULA_114">#N/A</definedName>
    <definedName name="SHARED_FORMULA_115">#N/A</definedName>
    <definedName name="SHARED_FORMULA_116">#N/A</definedName>
    <definedName name="SHARED_FORMULA_117">#N/A</definedName>
    <definedName name="SHARED_FORMULA_118">#N/A</definedName>
    <definedName name="SHARED_FORMULA_119">#N/A</definedName>
    <definedName name="SHARED_FORMULA_12">#N/A</definedName>
    <definedName name="SHARED_FORMULA_120">#N/A</definedName>
    <definedName name="SHARED_FORMULA_121">#N/A</definedName>
    <definedName name="SHARED_FORMULA_122">#N/A</definedName>
    <definedName name="SHARED_FORMULA_123">#N/A</definedName>
    <definedName name="SHARED_FORMULA_124">#N/A</definedName>
    <definedName name="SHARED_FORMULA_125">#N/A</definedName>
    <definedName name="SHARED_FORMULA_126">#N/A</definedName>
    <definedName name="SHARED_FORMULA_127">#N/A</definedName>
    <definedName name="SHARED_FORMULA_128">#N/A</definedName>
    <definedName name="SHARED_FORMULA_129">#N/A</definedName>
    <definedName name="SHARED_FORMULA_13">#N/A</definedName>
    <definedName name="SHARED_FORMULA_130">#N/A</definedName>
    <definedName name="SHARED_FORMULA_131">#N/A</definedName>
    <definedName name="SHARED_FORMULA_132">#N/A</definedName>
    <definedName name="SHARED_FORMULA_133">#N/A</definedName>
    <definedName name="SHARED_FORMULA_134">#N/A</definedName>
    <definedName name="SHARED_FORMULA_135">#N/A</definedName>
    <definedName name="SHARED_FORMULA_136">#N/A</definedName>
    <definedName name="SHARED_FORMULA_137">#N/A</definedName>
    <definedName name="SHARED_FORMULA_138">#N/A</definedName>
    <definedName name="SHARED_FORMULA_139">#N/A</definedName>
    <definedName name="SHARED_FORMULA_14">#N/A</definedName>
    <definedName name="SHARED_FORMULA_140">#N/A</definedName>
    <definedName name="SHARED_FORMULA_141">#N/A</definedName>
    <definedName name="SHARED_FORMULA_142">#N/A</definedName>
    <definedName name="SHARED_FORMULA_143">#N/A</definedName>
    <definedName name="SHARED_FORMULA_144">#N/A</definedName>
    <definedName name="SHARED_FORMULA_145">#N/A</definedName>
    <definedName name="SHARED_FORMULA_146">#N/A</definedName>
    <definedName name="SHARED_FORMULA_147">#N/A</definedName>
    <definedName name="SHARED_FORMULA_148">#N/A</definedName>
    <definedName name="SHARED_FORMULA_149">#N/A</definedName>
    <definedName name="SHARED_FORMULA_15">#N/A</definedName>
    <definedName name="SHARED_FORMULA_150">#N/A</definedName>
    <definedName name="SHARED_FORMULA_151">#N/A</definedName>
    <definedName name="SHARED_FORMULA_152">#N/A</definedName>
    <definedName name="SHARED_FORMULA_153">#N/A</definedName>
    <definedName name="SHARED_FORMULA_154">#N/A</definedName>
    <definedName name="SHARED_FORMULA_155">#N/A</definedName>
    <definedName name="SHARED_FORMULA_156">#N/A</definedName>
    <definedName name="SHARED_FORMULA_157">#N/A</definedName>
    <definedName name="SHARED_FORMULA_158">#N/A</definedName>
    <definedName name="SHARED_FORMULA_159">#N/A</definedName>
    <definedName name="SHARED_FORMULA_16">#N/A</definedName>
    <definedName name="SHARED_FORMULA_160">#N/A</definedName>
    <definedName name="SHARED_FORMULA_161">#N/A</definedName>
    <definedName name="SHARED_FORMULA_162">#N/A</definedName>
    <definedName name="SHARED_FORMULA_163">#N/A</definedName>
    <definedName name="SHARED_FORMULA_164">#N/A</definedName>
    <definedName name="SHARED_FORMULA_165">#N/A</definedName>
    <definedName name="SHARED_FORMULA_166">#N/A</definedName>
    <definedName name="SHARED_FORMULA_167">#N/A</definedName>
    <definedName name="SHARED_FORMULA_168">#N/A</definedName>
    <definedName name="SHARED_FORMULA_169">#N/A</definedName>
    <definedName name="SHARED_FORMULA_17">#N/A</definedName>
    <definedName name="SHARED_FORMULA_170">#N/A</definedName>
    <definedName name="SHARED_FORMULA_171">#N/A</definedName>
    <definedName name="SHARED_FORMULA_172">#N/A</definedName>
    <definedName name="SHARED_FORMULA_173">#N/A</definedName>
    <definedName name="SHARED_FORMULA_174">#N/A</definedName>
    <definedName name="SHARED_FORMULA_175">#N/A</definedName>
    <definedName name="SHARED_FORMULA_176">#N/A</definedName>
    <definedName name="SHARED_FORMULA_177">#N/A</definedName>
    <definedName name="SHARED_FORMULA_178">#N/A</definedName>
    <definedName name="SHARED_FORMULA_179">#N/A</definedName>
    <definedName name="SHARED_FORMULA_18">#N/A</definedName>
    <definedName name="SHARED_FORMULA_180">#N/A</definedName>
    <definedName name="SHARED_FORMULA_181">#N/A</definedName>
    <definedName name="SHARED_FORMULA_182">#N/A</definedName>
    <definedName name="SHARED_FORMULA_183">#N/A</definedName>
    <definedName name="SHARED_FORMULA_184">#N/A</definedName>
    <definedName name="SHARED_FORMULA_185">#N/A</definedName>
    <definedName name="SHARED_FORMULA_186">#N/A</definedName>
    <definedName name="SHARED_FORMULA_187">#N/A</definedName>
    <definedName name="SHARED_FORMULA_188">#N/A</definedName>
    <definedName name="SHARED_FORMULA_189">#N/A</definedName>
    <definedName name="SHARED_FORMULA_19">#N/A</definedName>
    <definedName name="SHARED_FORMULA_190">#N/A</definedName>
    <definedName name="SHARED_FORMULA_191">#N/A</definedName>
    <definedName name="SHARED_FORMULA_192">#N/A</definedName>
    <definedName name="SHARED_FORMULA_193">#N/A</definedName>
    <definedName name="SHARED_FORMULA_194">#N/A</definedName>
    <definedName name="SHARED_FORMULA_195">#N/A</definedName>
    <definedName name="SHARED_FORMULA_196">#N/A</definedName>
    <definedName name="SHARED_FORMULA_197">#N/A</definedName>
    <definedName name="SHARED_FORMULA_198">#N/A</definedName>
    <definedName name="SHARED_FORMULA_199">#N/A</definedName>
    <definedName name="SHARED_FORMULA_2">#N/A</definedName>
    <definedName name="SHARED_FORMULA_20">#N/A</definedName>
    <definedName name="SHARED_FORMULA_200">#N/A</definedName>
    <definedName name="SHARED_FORMULA_201">#N/A</definedName>
    <definedName name="SHARED_FORMULA_202">#N/A</definedName>
    <definedName name="SHARED_FORMULA_203">#N/A</definedName>
    <definedName name="SHARED_FORMULA_204">#N/A</definedName>
    <definedName name="SHARED_FORMULA_205">#N/A</definedName>
    <definedName name="SHARED_FORMULA_206">#N/A</definedName>
    <definedName name="SHARED_FORMULA_207">#N/A</definedName>
    <definedName name="SHARED_FORMULA_208">#N/A</definedName>
    <definedName name="SHARED_FORMULA_209">#N/A</definedName>
    <definedName name="SHARED_FORMULA_21">#N/A</definedName>
    <definedName name="SHARED_FORMULA_210">#N/A</definedName>
    <definedName name="SHARED_FORMULA_211">#N/A</definedName>
    <definedName name="SHARED_FORMULA_212">#N/A</definedName>
    <definedName name="SHARED_FORMULA_213">#N/A</definedName>
    <definedName name="SHARED_FORMULA_214">#N/A</definedName>
    <definedName name="SHARED_FORMULA_215">#N/A</definedName>
    <definedName name="SHARED_FORMULA_216">#N/A</definedName>
    <definedName name="SHARED_FORMULA_217">#N/A</definedName>
    <definedName name="SHARED_FORMULA_218">#N/A</definedName>
    <definedName name="SHARED_FORMULA_219">#N/A</definedName>
    <definedName name="SHARED_FORMULA_22">#N/A</definedName>
    <definedName name="SHARED_FORMULA_220">#N/A</definedName>
    <definedName name="SHARED_FORMULA_221">#N/A</definedName>
    <definedName name="SHARED_FORMULA_222">#N/A</definedName>
    <definedName name="SHARED_FORMULA_223">#N/A</definedName>
    <definedName name="SHARED_FORMULA_224">#N/A</definedName>
    <definedName name="SHARED_FORMULA_225">#N/A</definedName>
    <definedName name="SHARED_FORMULA_226">#N/A</definedName>
    <definedName name="SHARED_FORMULA_227">#N/A</definedName>
    <definedName name="SHARED_FORMULA_228">#N/A</definedName>
    <definedName name="SHARED_FORMULA_229">#N/A</definedName>
    <definedName name="SHARED_FORMULA_23">#N/A</definedName>
    <definedName name="SHARED_FORMULA_230">#N/A</definedName>
    <definedName name="SHARED_FORMULA_231">#N/A</definedName>
    <definedName name="SHARED_FORMULA_232">#N/A</definedName>
    <definedName name="SHARED_FORMULA_233">#N/A</definedName>
    <definedName name="SHARED_FORMULA_234">#N/A</definedName>
    <definedName name="SHARED_FORMULA_235">#N/A</definedName>
    <definedName name="SHARED_FORMULA_236">#N/A</definedName>
    <definedName name="SHARED_FORMULA_237">#N/A</definedName>
    <definedName name="SHARED_FORMULA_238">#N/A</definedName>
    <definedName name="SHARED_FORMULA_239">#N/A</definedName>
    <definedName name="SHARED_FORMULA_24">#N/A</definedName>
    <definedName name="SHARED_FORMULA_240">#N/A</definedName>
    <definedName name="SHARED_FORMULA_241">#N/A</definedName>
    <definedName name="SHARED_FORMULA_242">#N/A</definedName>
    <definedName name="SHARED_FORMULA_243">#N/A</definedName>
    <definedName name="SHARED_FORMULA_244">#N/A</definedName>
    <definedName name="SHARED_FORMULA_245">#N/A</definedName>
    <definedName name="SHARED_FORMULA_246">#N/A</definedName>
    <definedName name="SHARED_FORMULA_247">#N/A</definedName>
    <definedName name="SHARED_FORMULA_248">#N/A</definedName>
    <definedName name="SHARED_FORMULA_249">#N/A</definedName>
    <definedName name="SHARED_FORMULA_25">#N/A</definedName>
    <definedName name="SHARED_FORMULA_250">#N/A</definedName>
    <definedName name="SHARED_FORMULA_251">#N/A</definedName>
    <definedName name="SHARED_FORMULA_252">#N/A</definedName>
    <definedName name="SHARED_FORMULA_253">#N/A</definedName>
    <definedName name="SHARED_FORMULA_254">#N/A</definedName>
    <definedName name="SHARED_FORMULA_255">#N/A</definedName>
    <definedName name="SHARED_FORMULA_256">#N/A</definedName>
    <definedName name="SHARED_FORMULA_257">#N/A</definedName>
    <definedName name="SHARED_FORMULA_258">#N/A</definedName>
    <definedName name="SHARED_FORMULA_259">#N/A</definedName>
    <definedName name="SHARED_FORMULA_26">#N/A</definedName>
    <definedName name="SHARED_FORMULA_260">#N/A</definedName>
    <definedName name="SHARED_FORMULA_261">#N/A</definedName>
    <definedName name="SHARED_FORMULA_262">#N/A</definedName>
    <definedName name="SHARED_FORMULA_263">#N/A</definedName>
    <definedName name="SHARED_FORMULA_264">#N/A</definedName>
    <definedName name="SHARED_FORMULA_265">#N/A</definedName>
    <definedName name="SHARED_FORMULA_266">#N/A</definedName>
    <definedName name="SHARED_FORMULA_267">#N/A</definedName>
    <definedName name="SHARED_FORMULA_268">#N/A</definedName>
    <definedName name="SHARED_FORMULA_269">#N/A</definedName>
    <definedName name="SHARED_FORMULA_27">#N/A</definedName>
    <definedName name="SHARED_FORMULA_270">#N/A</definedName>
    <definedName name="SHARED_FORMULA_271">#N/A</definedName>
    <definedName name="SHARED_FORMULA_272">#N/A</definedName>
    <definedName name="SHARED_FORMULA_273">#N/A</definedName>
    <definedName name="SHARED_FORMULA_274">#N/A</definedName>
    <definedName name="SHARED_FORMULA_275">#N/A</definedName>
    <definedName name="SHARED_FORMULA_276">#N/A</definedName>
    <definedName name="SHARED_FORMULA_277">#N/A</definedName>
    <definedName name="SHARED_FORMULA_278">#N/A</definedName>
    <definedName name="SHARED_FORMULA_279">#N/A</definedName>
    <definedName name="SHARED_FORMULA_28">#N/A</definedName>
    <definedName name="SHARED_FORMULA_280">#N/A</definedName>
    <definedName name="SHARED_FORMULA_281">#N/A</definedName>
    <definedName name="SHARED_FORMULA_282">#N/A</definedName>
    <definedName name="SHARED_FORMULA_283">#N/A</definedName>
    <definedName name="SHARED_FORMULA_284">#N/A</definedName>
    <definedName name="SHARED_FORMULA_285">#N/A</definedName>
    <definedName name="SHARED_FORMULA_286">#N/A</definedName>
    <definedName name="SHARED_FORMULA_287">#N/A</definedName>
    <definedName name="SHARED_FORMULA_288">#N/A</definedName>
    <definedName name="SHARED_FORMULA_289">#N/A</definedName>
    <definedName name="SHARED_FORMULA_29">#N/A</definedName>
    <definedName name="SHARED_FORMULA_290">#N/A</definedName>
    <definedName name="SHARED_FORMULA_291">#N/A</definedName>
    <definedName name="SHARED_FORMULA_292">#N/A</definedName>
    <definedName name="SHARED_FORMULA_293">#N/A</definedName>
    <definedName name="SHARED_FORMULA_294">#N/A</definedName>
    <definedName name="SHARED_FORMULA_295">#N/A</definedName>
    <definedName name="SHARED_FORMULA_296">#N/A</definedName>
    <definedName name="SHARED_FORMULA_297">#N/A</definedName>
    <definedName name="SHARED_FORMULA_298">#N/A</definedName>
    <definedName name="SHARED_FORMULA_299">#N/A</definedName>
    <definedName name="SHARED_FORMULA_3">#N/A</definedName>
    <definedName name="SHARED_FORMULA_30">#N/A</definedName>
    <definedName name="SHARED_FORMULA_300">#N/A</definedName>
    <definedName name="SHARED_FORMULA_301">#N/A</definedName>
    <definedName name="SHARED_FORMULA_302">#N/A</definedName>
    <definedName name="SHARED_FORMULA_303">#N/A</definedName>
    <definedName name="SHARED_FORMULA_304">#N/A</definedName>
    <definedName name="SHARED_FORMULA_305">#N/A</definedName>
    <definedName name="SHARED_FORMULA_306">#N/A</definedName>
    <definedName name="SHARED_FORMULA_307">#N/A</definedName>
    <definedName name="SHARED_FORMULA_308">#N/A</definedName>
    <definedName name="SHARED_FORMULA_309">#N/A</definedName>
    <definedName name="SHARED_FORMULA_31">#N/A</definedName>
    <definedName name="SHARED_FORMULA_310">#N/A</definedName>
    <definedName name="SHARED_FORMULA_311">#N/A</definedName>
    <definedName name="SHARED_FORMULA_312">#N/A</definedName>
    <definedName name="SHARED_FORMULA_313">#N/A</definedName>
    <definedName name="SHARED_FORMULA_314">#N/A</definedName>
    <definedName name="SHARED_FORMULA_315">#N/A</definedName>
    <definedName name="SHARED_FORMULA_316">#N/A</definedName>
    <definedName name="SHARED_FORMULA_317">#N/A</definedName>
    <definedName name="SHARED_FORMULA_318">#N/A</definedName>
    <definedName name="SHARED_FORMULA_319">#N/A</definedName>
    <definedName name="SHARED_FORMULA_32">#N/A</definedName>
    <definedName name="SHARED_FORMULA_320">#N/A</definedName>
    <definedName name="SHARED_FORMULA_321">#N/A</definedName>
    <definedName name="SHARED_FORMULA_322">#N/A</definedName>
    <definedName name="SHARED_FORMULA_323">#N/A</definedName>
    <definedName name="SHARED_FORMULA_324">#N/A</definedName>
    <definedName name="SHARED_FORMULA_325">#N/A</definedName>
    <definedName name="SHARED_FORMULA_326">#N/A</definedName>
    <definedName name="SHARED_FORMULA_327">#N/A</definedName>
    <definedName name="SHARED_FORMULA_328">#N/A</definedName>
    <definedName name="SHARED_FORMULA_329">#N/A</definedName>
    <definedName name="SHARED_FORMULA_33">#N/A</definedName>
    <definedName name="SHARED_FORMULA_330">#N/A</definedName>
    <definedName name="SHARED_FORMULA_331">#N/A</definedName>
    <definedName name="SHARED_FORMULA_332">#N/A</definedName>
    <definedName name="SHARED_FORMULA_333">#N/A</definedName>
    <definedName name="SHARED_FORMULA_334">#N/A</definedName>
    <definedName name="SHARED_FORMULA_335">#N/A</definedName>
    <definedName name="SHARED_FORMULA_336">#N/A</definedName>
    <definedName name="SHARED_FORMULA_337">#N/A</definedName>
    <definedName name="SHARED_FORMULA_338">#N/A</definedName>
    <definedName name="SHARED_FORMULA_339">#N/A</definedName>
    <definedName name="SHARED_FORMULA_34">#N/A</definedName>
    <definedName name="SHARED_FORMULA_340">#N/A</definedName>
    <definedName name="SHARED_FORMULA_341">#N/A</definedName>
    <definedName name="SHARED_FORMULA_342">#N/A</definedName>
    <definedName name="SHARED_FORMULA_343">#N/A</definedName>
    <definedName name="SHARED_FORMULA_344">#N/A</definedName>
    <definedName name="SHARED_FORMULA_345">#N/A</definedName>
    <definedName name="SHARED_FORMULA_346">#N/A</definedName>
    <definedName name="SHARED_FORMULA_347">#N/A</definedName>
    <definedName name="SHARED_FORMULA_348">#N/A</definedName>
    <definedName name="SHARED_FORMULA_349">#N/A</definedName>
    <definedName name="SHARED_FORMULA_35">#N/A</definedName>
    <definedName name="SHARED_FORMULA_350">#N/A</definedName>
    <definedName name="SHARED_FORMULA_351">#N/A</definedName>
    <definedName name="SHARED_FORMULA_352">#N/A</definedName>
    <definedName name="SHARED_FORMULA_353">#N/A</definedName>
    <definedName name="SHARED_FORMULA_354">#N/A</definedName>
    <definedName name="SHARED_FORMULA_355">#N/A</definedName>
    <definedName name="SHARED_FORMULA_356">#N/A</definedName>
    <definedName name="SHARED_FORMULA_357">#N/A</definedName>
    <definedName name="SHARED_FORMULA_358">#N/A</definedName>
    <definedName name="SHARED_FORMULA_359">#N/A</definedName>
    <definedName name="SHARED_FORMULA_36">#N/A</definedName>
    <definedName name="SHARED_FORMULA_360">#N/A</definedName>
    <definedName name="SHARED_FORMULA_361">#N/A</definedName>
    <definedName name="SHARED_FORMULA_362">#N/A</definedName>
    <definedName name="SHARED_FORMULA_363">#N/A</definedName>
    <definedName name="SHARED_FORMULA_364">#N/A</definedName>
    <definedName name="SHARED_FORMULA_365">#N/A</definedName>
    <definedName name="SHARED_FORMULA_366">#N/A</definedName>
    <definedName name="SHARED_FORMULA_367">#N/A</definedName>
    <definedName name="SHARED_FORMULA_368">#N/A</definedName>
    <definedName name="SHARED_FORMULA_369">#N/A</definedName>
    <definedName name="SHARED_FORMULA_37">#N/A</definedName>
    <definedName name="SHARED_FORMULA_370">#N/A</definedName>
    <definedName name="SHARED_FORMULA_371">#N/A</definedName>
    <definedName name="SHARED_FORMULA_372">#N/A</definedName>
    <definedName name="SHARED_FORMULA_373">#N/A</definedName>
    <definedName name="SHARED_FORMULA_374">#N/A</definedName>
    <definedName name="SHARED_FORMULA_375">#N/A</definedName>
    <definedName name="SHARED_FORMULA_376">#N/A</definedName>
    <definedName name="SHARED_FORMULA_377">#N/A</definedName>
    <definedName name="SHARED_FORMULA_378">#N/A</definedName>
    <definedName name="SHARED_FORMULA_379">#N/A</definedName>
    <definedName name="SHARED_FORMULA_38">#N/A</definedName>
    <definedName name="SHARED_FORMULA_380">#N/A</definedName>
    <definedName name="SHARED_FORMULA_381">#N/A</definedName>
    <definedName name="SHARED_FORMULA_382">#N/A</definedName>
    <definedName name="SHARED_FORMULA_383">#N/A</definedName>
    <definedName name="SHARED_FORMULA_384">#N/A</definedName>
    <definedName name="SHARED_FORMULA_385">#N/A</definedName>
    <definedName name="SHARED_FORMULA_386">#N/A</definedName>
    <definedName name="SHARED_FORMULA_387">#N/A</definedName>
    <definedName name="SHARED_FORMULA_388">#N/A</definedName>
    <definedName name="SHARED_FORMULA_389">#N/A</definedName>
    <definedName name="SHARED_FORMULA_39">#N/A</definedName>
    <definedName name="SHARED_FORMULA_390">#N/A</definedName>
    <definedName name="SHARED_FORMULA_391">#N/A</definedName>
    <definedName name="SHARED_FORMULA_392">#N/A</definedName>
    <definedName name="SHARED_FORMULA_393">#N/A</definedName>
    <definedName name="SHARED_FORMULA_394">#N/A</definedName>
    <definedName name="SHARED_FORMULA_395">#N/A</definedName>
    <definedName name="SHARED_FORMULA_396">#N/A</definedName>
    <definedName name="SHARED_FORMULA_397">#N/A</definedName>
    <definedName name="SHARED_FORMULA_398">#N/A</definedName>
    <definedName name="SHARED_FORMULA_399">#N/A</definedName>
    <definedName name="SHARED_FORMULA_4">#N/A</definedName>
    <definedName name="SHARED_FORMULA_40">#N/A</definedName>
    <definedName name="SHARED_FORMULA_400">#N/A</definedName>
    <definedName name="SHARED_FORMULA_401">#N/A</definedName>
    <definedName name="SHARED_FORMULA_402">#N/A</definedName>
    <definedName name="SHARED_FORMULA_403">#N/A</definedName>
    <definedName name="SHARED_FORMULA_404">#N/A</definedName>
    <definedName name="SHARED_FORMULA_405">#N/A</definedName>
    <definedName name="SHARED_FORMULA_406">#N/A</definedName>
    <definedName name="SHARED_FORMULA_407">#N/A</definedName>
    <definedName name="SHARED_FORMULA_408">#N/A</definedName>
    <definedName name="SHARED_FORMULA_409">#N/A</definedName>
    <definedName name="SHARED_FORMULA_41">#N/A</definedName>
    <definedName name="SHARED_FORMULA_410">#N/A</definedName>
    <definedName name="SHARED_FORMULA_411">#N/A</definedName>
    <definedName name="SHARED_FORMULA_412">#N/A</definedName>
    <definedName name="SHARED_FORMULA_413">#N/A</definedName>
    <definedName name="SHARED_FORMULA_414">#N/A</definedName>
    <definedName name="SHARED_FORMULA_415">#N/A</definedName>
    <definedName name="SHARED_FORMULA_416">#N/A</definedName>
    <definedName name="SHARED_FORMULA_417">#N/A</definedName>
    <definedName name="SHARED_FORMULA_418">#N/A</definedName>
    <definedName name="SHARED_FORMULA_419">#N/A</definedName>
    <definedName name="SHARED_FORMULA_42">#N/A</definedName>
    <definedName name="SHARED_FORMULA_420">#N/A</definedName>
    <definedName name="SHARED_FORMULA_421">#N/A</definedName>
    <definedName name="SHARED_FORMULA_422">#N/A</definedName>
    <definedName name="SHARED_FORMULA_423">#N/A</definedName>
    <definedName name="SHARED_FORMULA_424">#N/A</definedName>
    <definedName name="SHARED_FORMULA_425">#N/A</definedName>
    <definedName name="SHARED_FORMULA_426">#N/A</definedName>
    <definedName name="SHARED_FORMULA_427">#N/A</definedName>
    <definedName name="SHARED_FORMULA_428">#N/A</definedName>
    <definedName name="SHARED_FORMULA_429">#N/A</definedName>
    <definedName name="SHARED_FORMULA_43">#N/A</definedName>
    <definedName name="SHARED_FORMULA_430">#N/A</definedName>
    <definedName name="SHARED_FORMULA_431">#N/A</definedName>
    <definedName name="SHARED_FORMULA_432">#N/A</definedName>
    <definedName name="SHARED_FORMULA_433">#N/A</definedName>
    <definedName name="SHARED_FORMULA_434">#N/A</definedName>
    <definedName name="SHARED_FORMULA_435">#N/A</definedName>
    <definedName name="SHARED_FORMULA_436">#N/A</definedName>
    <definedName name="SHARED_FORMULA_437">#N/A</definedName>
    <definedName name="SHARED_FORMULA_438">#N/A</definedName>
    <definedName name="SHARED_FORMULA_439">#N/A</definedName>
    <definedName name="SHARED_FORMULA_44">#N/A</definedName>
    <definedName name="SHARED_FORMULA_440">#N/A</definedName>
    <definedName name="SHARED_FORMULA_441">#N/A</definedName>
    <definedName name="SHARED_FORMULA_442">#N/A</definedName>
    <definedName name="SHARED_FORMULA_443">#N/A</definedName>
    <definedName name="SHARED_FORMULA_444">#N/A</definedName>
    <definedName name="SHARED_FORMULA_445">#N/A</definedName>
    <definedName name="SHARED_FORMULA_446">#N/A</definedName>
    <definedName name="SHARED_FORMULA_447">#N/A</definedName>
    <definedName name="SHARED_FORMULA_448">#N/A</definedName>
    <definedName name="SHARED_FORMULA_449">#N/A</definedName>
    <definedName name="SHARED_FORMULA_45">#N/A</definedName>
    <definedName name="SHARED_FORMULA_450">#N/A</definedName>
    <definedName name="SHARED_FORMULA_451">#N/A</definedName>
    <definedName name="SHARED_FORMULA_452">#N/A</definedName>
    <definedName name="SHARED_FORMULA_453">#N/A</definedName>
    <definedName name="SHARED_FORMULA_454">#N/A</definedName>
    <definedName name="SHARED_FORMULA_455">#N/A</definedName>
    <definedName name="SHARED_FORMULA_456">#N/A</definedName>
    <definedName name="SHARED_FORMULA_457">#N/A</definedName>
    <definedName name="SHARED_FORMULA_458">#N/A</definedName>
    <definedName name="SHARED_FORMULA_459">#N/A</definedName>
    <definedName name="SHARED_FORMULA_46">#N/A</definedName>
    <definedName name="SHARED_FORMULA_460">#N/A</definedName>
    <definedName name="SHARED_FORMULA_461">#N/A</definedName>
    <definedName name="SHARED_FORMULA_462">#N/A</definedName>
    <definedName name="SHARED_FORMULA_463">#N/A</definedName>
    <definedName name="SHARED_FORMULA_464">#N/A</definedName>
    <definedName name="SHARED_FORMULA_465">#N/A</definedName>
    <definedName name="SHARED_FORMULA_466">#N/A</definedName>
    <definedName name="SHARED_FORMULA_467">#N/A</definedName>
    <definedName name="SHARED_FORMULA_468">#N/A</definedName>
    <definedName name="SHARED_FORMULA_469">#N/A</definedName>
    <definedName name="SHARED_FORMULA_47">#N/A</definedName>
    <definedName name="SHARED_FORMULA_470">#N/A</definedName>
    <definedName name="SHARED_FORMULA_471">#N/A</definedName>
    <definedName name="SHARED_FORMULA_472">#N/A</definedName>
    <definedName name="SHARED_FORMULA_473">#N/A</definedName>
    <definedName name="SHARED_FORMULA_474">#N/A</definedName>
    <definedName name="SHARED_FORMULA_475">#N/A</definedName>
    <definedName name="SHARED_FORMULA_476">#N/A</definedName>
    <definedName name="SHARED_FORMULA_477">#N/A</definedName>
    <definedName name="SHARED_FORMULA_478">#N/A</definedName>
    <definedName name="SHARED_FORMULA_479">#N/A</definedName>
    <definedName name="SHARED_FORMULA_48">#N/A</definedName>
    <definedName name="SHARED_FORMULA_480">#N/A</definedName>
    <definedName name="SHARED_FORMULA_481">#N/A</definedName>
    <definedName name="SHARED_FORMULA_482">#N/A</definedName>
    <definedName name="SHARED_FORMULA_483">#N/A</definedName>
    <definedName name="SHARED_FORMULA_484">#N/A</definedName>
    <definedName name="SHARED_FORMULA_485">#N/A</definedName>
    <definedName name="SHARED_FORMULA_486">#N/A</definedName>
    <definedName name="SHARED_FORMULA_487">#N/A</definedName>
    <definedName name="SHARED_FORMULA_488">#N/A</definedName>
    <definedName name="SHARED_FORMULA_489">#N/A</definedName>
    <definedName name="SHARED_FORMULA_49">#N/A</definedName>
    <definedName name="SHARED_FORMULA_490">#N/A</definedName>
    <definedName name="SHARED_FORMULA_491">#N/A</definedName>
    <definedName name="SHARED_FORMULA_492">#N/A</definedName>
    <definedName name="SHARED_FORMULA_493">#N/A</definedName>
    <definedName name="SHARED_FORMULA_494">#N/A</definedName>
    <definedName name="SHARED_FORMULA_495">#N/A</definedName>
    <definedName name="SHARED_FORMULA_496">#N/A</definedName>
    <definedName name="SHARED_FORMULA_497">#N/A</definedName>
    <definedName name="SHARED_FORMULA_498">#N/A</definedName>
    <definedName name="SHARED_FORMULA_499">#N/A</definedName>
    <definedName name="SHARED_FORMULA_5">#N/A</definedName>
    <definedName name="SHARED_FORMULA_50">#N/A</definedName>
    <definedName name="SHARED_FORMULA_500">#N/A</definedName>
    <definedName name="SHARED_FORMULA_501">#N/A</definedName>
    <definedName name="SHARED_FORMULA_502">#N/A</definedName>
    <definedName name="SHARED_FORMULA_503">#N/A</definedName>
    <definedName name="SHARED_FORMULA_504">#N/A</definedName>
    <definedName name="SHARED_FORMULA_505">#N/A</definedName>
    <definedName name="SHARED_FORMULA_506">#N/A</definedName>
    <definedName name="SHARED_FORMULA_507">#N/A</definedName>
    <definedName name="SHARED_FORMULA_508">#N/A</definedName>
    <definedName name="SHARED_FORMULA_509">#N/A</definedName>
    <definedName name="SHARED_FORMULA_51">#N/A</definedName>
    <definedName name="SHARED_FORMULA_510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59">#N/A</definedName>
    <definedName name="SHARED_FORMULA_6">#N/A</definedName>
    <definedName name="SHARED_FORMULA_60">#N/A</definedName>
    <definedName name="SHARED_FORMULA_61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81">#N/A</definedName>
    <definedName name="SHARED_FORMULA_82">#N/A</definedName>
    <definedName name="SHARED_FORMULA_83">#N/A</definedName>
    <definedName name="SHARED_FORMULA_84">#N/A</definedName>
    <definedName name="SHARED_FORMULA_85">#N/A</definedName>
    <definedName name="SHARED_FORMULA_86">#N/A</definedName>
    <definedName name="SHARED_FORMULA_87">#N/A</definedName>
    <definedName name="SHARED_FORMULA_88">#N/A</definedName>
    <definedName name="SHARED_FORMULA_89">#N/A</definedName>
    <definedName name="SHARED_FORMULA_9">#N/A</definedName>
    <definedName name="SHARED_FORMULA_90">#N/A</definedName>
    <definedName name="SHARED_FORMULA_91">#N/A</definedName>
    <definedName name="SHARED_FORMULA_92">#N/A</definedName>
    <definedName name="SHARED_FORMULA_93">#N/A</definedName>
    <definedName name="SHARED_FORMULA_94">#N/A</definedName>
    <definedName name="SHARED_FORMULA_95">#N/A</definedName>
    <definedName name="SHARED_FORMULA_96">#N/A</definedName>
    <definedName name="SHARED_FORMULA_97">#N/A</definedName>
    <definedName name="SHARED_FORMULA_98">#N/A</definedName>
    <definedName name="SHARED_FORMULA_99">#N/A</definedName>
    <definedName name="SIM" localSheetId="3">#REF!</definedName>
    <definedName name="SIM" localSheetId="6">#REF!</definedName>
    <definedName name="SIM" localSheetId="5">#REF!</definedName>
    <definedName name="SIM" localSheetId="4">#REF!</definedName>
    <definedName name="SIM">#REF!</definedName>
    <definedName name="SR">'[15]Composições Analíticas'!$A$8:$G$31112</definedName>
    <definedName name="SS" localSheetId="3">#REF!</definedName>
    <definedName name="SS" localSheetId="6">#REF!</definedName>
    <definedName name="SS" localSheetId="5">#REF!</definedName>
    <definedName name="SS" localSheetId="4">#REF!</definedName>
    <definedName name="SS">#REF!</definedName>
    <definedName name="SSS" localSheetId="3">#REF!</definedName>
    <definedName name="SSS" localSheetId="6">#REF!</definedName>
    <definedName name="SSS" localSheetId="5">#REF!</definedName>
    <definedName name="SSS" localSheetId="4">#REF!</definedName>
    <definedName name="SSS">#REF!</definedName>
    <definedName name="SSSSS" localSheetId="3">#REF!</definedName>
    <definedName name="SSSSS" localSheetId="6">#REF!</definedName>
    <definedName name="SSSSS" localSheetId="5">#REF!</definedName>
    <definedName name="SSSSS" localSheetId="4">#REF!</definedName>
    <definedName name="SSSSS">#REF!</definedName>
    <definedName name="SSSSSSS" localSheetId="3">#REF!</definedName>
    <definedName name="SSSSSSS" localSheetId="6">#REF!</definedName>
    <definedName name="SSSSSSS" localSheetId="5">#REF!</definedName>
    <definedName name="SSSSSSS" localSheetId="4">#REF!</definedName>
    <definedName name="SSSSSSS">#REF!</definedName>
    <definedName name="START" localSheetId="3">#REF!</definedName>
    <definedName name="START" localSheetId="6">#REF!</definedName>
    <definedName name="START" localSheetId="5">#REF!</definedName>
    <definedName name="START" localSheetId="4">#REF!</definedName>
    <definedName name="START">#REF!</definedName>
    <definedName name="STATUS" localSheetId="3">#REF!</definedName>
    <definedName name="STATUS" localSheetId="6">#REF!</definedName>
    <definedName name="STATUS" localSheetId="5">#REF!</definedName>
    <definedName name="STATUS" localSheetId="4">#REF!</definedName>
    <definedName name="STATUS">#REF!</definedName>
    <definedName name="TECH" localSheetId="3">#REF!</definedName>
    <definedName name="TECH" localSheetId="6">#REF!</definedName>
    <definedName name="TECH" localSheetId="5">#REF!</definedName>
    <definedName name="TECH" localSheetId="4">#REF!</definedName>
    <definedName name="TECH">#REF!</definedName>
    <definedName name="Teor">'[13]Mão de Obra'!$A$3:$A$7</definedName>
    <definedName name="teste" localSheetId="3">#REF!</definedName>
    <definedName name="teste" localSheetId="6">#REF!</definedName>
    <definedName name="teste" localSheetId="5">#REF!</definedName>
    <definedName name="teste" localSheetId="4">#REF!</definedName>
    <definedName name="teste">#REF!</definedName>
    <definedName name="teste1" localSheetId="3">#REF!</definedName>
    <definedName name="teste1" localSheetId="6">#REF!</definedName>
    <definedName name="teste1" localSheetId="5">#REF!</definedName>
    <definedName name="teste1" localSheetId="4">#REF!</definedName>
    <definedName name="teste1">#REF!</definedName>
    <definedName name="teste2" localSheetId="3">'[7]CAPA -1'!#REF!</definedName>
    <definedName name="teste2" localSheetId="6">'[7]CAPA -1'!#REF!</definedName>
    <definedName name="teste2" localSheetId="5">'[7]CAPA -1'!#REF!</definedName>
    <definedName name="teste2" localSheetId="4">'[7]CAPA -1'!#REF!</definedName>
    <definedName name="teste2">'[7]CAPA -1'!#REF!</definedName>
    <definedName name="teste3" localSheetId="3">#REF!</definedName>
    <definedName name="teste3" localSheetId="6">#REF!</definedName>
    <definedName name="teste3" localSheetId="5">#REF!</definedName>
    <definedName name="teste3" localSheetId="4">#REF!</definedName>
    <definedName name="teste3">#REF!</definedName>
    <definedName name="TESTE4" localSheetId="3">#REF!</definedName>
    <definedName name="TESTE4" localSheetId="6">#REF!</definedName>
    <definedName name="TESTE4" localSheetId="5">#REF!</definedName>
    <definedName name="TESTE4" localSheetId="4">#REF!</definedName>
    <definedName name="TESTE4">#REF!</definedName>
    <definedName name="TESTE5" localSheetId="3">#REF!</definedName>
    <definedName name="TESTE5" localSheetId="6">#REF!</definedName>
    <definedName name="TESTE5" localSheetId="5">#REF!</definedName>
    <definedName name="TESTE5" localSheetId="4">#REF!</definedName>
    <definedName name="TESTE5">#REF!</definedName>
    <definedName name="_xlnm.Print_Titles" localSheetId="0">'ORÇAMENTO '!$1:$17</definedName>
    <definedName name="_xlnm.Print_Titles" localSheetId="4">'ORÇAMENTO - PROPOSTA'!$1:$17</definedName>
    <definedName name="Títulos_impressão_IM" localSheetId="3">#REF!</definedName>
    <definedName name="Títulos_impressão_IM" localSheetId="6">#REF!</definedName>
    <definedName name="Títulos_impressão_IM" localSheetId="5">#REF!</definedName>
    <definedName name="Títulos_impressão_IM" localSheetId="4">#REF!</definedName>
    <definedName name="Títulos_impressão_IM">#REF!</definedName>
    <definedName name="Títulos_impressão_IM___0" localSheetId="3">#REF!</definedName>
    <definedName name="Títulos_impressão_IM___0" localSheetId="6">#REF!</definedName>
    <definedName name="Títulos_impressão_IM___0" localSheetId="5">#REF!</definedName>
    <definedName name="Títulos_impressão_IM___0" localSheetId="4">#REF!</definedName>
    <definedName name="Títulos_impressão_IM___0">#REF!</definedName>
    <definedName name="Títulos_impressão_IM___0_2" localSheetId="3">#REF!</definedName>
    <definedName name="Títulos_impressão_IM___0_2" localSheetId="6">#REF!</definedName>
    <definedName name="Títulos_impressão_IM___0_2" localSheetId="5">#REF!</definedName>
    <definedName name="Títulos_impressão_IM___0_2" localSheetId="4">#REF!</definedName>
    <definedName name="Títulos_impressão_IM___0_2">#REF!</definedName>
    <definedName name="Títulos_impressão_IM_2" localSheetId="3">#REF!</definedName>
    <definedName name="Títulos_impressão_IM_2" localSheetId="6">#REF!</definedName>
    <definedName name="Títulos_impressão_IM_2" localSheetId="5">#REF!</definedName>
    <definedName name="Títulos_impressão_IM_2" localSheetId="4">#REF!</definedName>
    <definedName name="Títulos_impressão_IM_2">#REF!</definedName>
    <definedName name="total" localSheetId="3">[16]Completo!#REF!</definedName>
    <definedName name="total" localSheetId="6">[16]Completo!#REF!</definedName>
    <definedName name="total" localSheetId="5">[16]Completo!#REF!</definedName>
    <definedName name="total" localSheetId="4">[16]Completo!#REF!</definedName>
    <definedName name="total">[16]Completo!#REF!</definedName>
    <definedName name="TPM" localSheetId="3">#REF!</definedName>
    <definedName name="TPM" localSheetId="6">#REF!</definedName>
    <definedName name="TPM" localSheetId="5">#REF!</definedName>
    <definedName name="TPM" localSheetId="4">#REF!</definedName>
    <definedName name="TPM">#REF!</definedName>
    <definedName name="Tribunal_de_Justiça___Foro_da_Comarca_de_Taquara">"geral"</definedName>
    <definedName name="tudo" localSheetId="3">#REF!</definedName>
    <definedName name="tudo" localSheetId="6">#REF!</definedName>
    <definedName name="tudo" localSheetId="5">#REF!</definedName>
    <definedName name="tudo" localSheetId="4">#REF!</definedName>
    <definedName name="tudo">#REF!</definedName>
    <definedName name="tyuu" localSheetId="3" hidden="1">[8]Poço!#REF!</definedName>
    <definedName name="tyuu" localSheetId="6" hidden="1">[8]Poço!#REF!</definedName>
    <definedName name="tyuu" localSheetId="5" hidden="1">[8]Poço!#REF!</definedName>
    <definedName name="tyuu" localSheetId="4" hidden="1">[8]Poço!#REF!</definedName>
    <definedName name="tyuu" hidden="1">[8]Poço!#REF!</definedName>
    <definedName name="Vazios">'[13]Mão de Obra'!$B$3:$B$7</definedName>
    <definedName name="VentosSul" localSheetId="3">#REF!</definedName>
    <definedName name="VentosSul" localSheetId="6">#REF!</definedName>
    <definedName name="VentosSul" localSheetId="5">#REF!</definedName>
    <definedName name="VentosSul" localSheetId="4">#REF!</definedName>
    <definedName name="VentosSul">#REF!</definedName>
    <definedName name="verde" localSheetId="3">#REF!</definedName>
    <definedName name="verde" localSheetId="6">#REF!</definedName>
    <definedName name="verde" localSheetId="5">#REF!</definedName>
    <definedName name="verde" localSheetId="4">#REF!</definedName>
    <definedName name="verde">#REF!</definedName>
    <definedName name="verdepav" localSheetId="3">#REF!</definedName>
    <definedName name="verdepav" localSheetId="6">#REF!</definedName>
    <definedName name="verdepav" localSheetId="5">#REF!</definedName>
    <definedName name="verdepav" localSheetId="4">#REF!</definedName>
    <definedName name="verdepav">#REF!</definedName>
    <definedName name="Vsul" localSheetId="3">#REF!</definedName>
    <definedName name="Vsul" localSheetId="6">#REF!</definedName>
    <definedName name="Vsul" localSheetId="5">#REF!</definedName>
    <definedName name="Vsul" localSheetId="4">#REF!</definedName>
    <definedName name="Vsul">#REF!</definedName>
    <definedName name="w">#N/A</definedName>
    <definedName name="WEWRWR">#N/A</definedName>
    <definedName name="wrn.GERAL." hidden="1">{#N/A,#N/A,FALSE,"ET-CAPA";#N/A,#N/A,FALSE,"ET-PAG1";#N/A,#N/A,FALSE,"ET-PAG2";#N/A,#N/A,FALSE,"ET-PAG3";#N/A,#N/A,FALSE,"ET-PAG4";#N/A,#N/A,FALSE,"ET-PAG5"}</definedName>
    <definedName name="wrn.GERAL2" hidden="1">{#N/A,#N/A,FALSE,"ET-CAPA";#N/A,#N/A,FALSE,"ET-PAG1";#N/A,#N/A,FALSE,"ET-PAG2";#N/A,#N/A,FALSE,"ET-PAG3";#N/A,#N/A,FALSE,"ET-PAG4";#N/A,#N/A,FALSE,"ET-PAG5"}</definedName>
    <definedName name="wrn.Orçamento." hidden="1">{#N/A,#N/A,FALSE,"Planilha";#N/A,#N/A,FALSE,"Resumo";#N/A,#N/A,FALSE,"Fisico";#N/A,#N/A,FALSE,"Financeiro";#N/A,#N/A,FALSE,"Financeiro"}</definedName>
    <definedName name="x" localSheetId="3">#REF!</definedName>
    <definedName name="x" localSheetId="6">#REF!</definedName>
    <definedName name="x" localSheetId="5">#REF!</definedName>
    <definedName name="x" localSheetId="4">#REF!</definedName>
    <definedName name="x">#REF!</definedName>
    <definedName name="xxx" localSheetId="3">[17]CCU_Reformas!#REF!</definedName>
    <definedName name="xxx" localSheetId="6">[17]CCU_Reformas!#REF!</definedName>
    <definedName name="xxx" localSheetId="5">[17]CCU_Reformas!#REF!</definedName>
    <definedName name="xxx" localSheetId="4">[17]CCU_Reformas!#REF!</definedName>
    <definedName name="xxx">[17]CCU_Reformas!#REF!</definedName>
  </definedNames>
  <calcPr calcId="152511"/>
</workbook>
</file>

<file path=xl/calcChain.xml><?xml version="1.0" encoding="utf-8"?>
<calcChain xmlns="http://schemas.openxmlformats.org/spreadsheetml/2006/main">
  <c r="G9" i="49" l="1"/>
  <c r="E42" i="49"/>
  <c r="E34" i="49"/>
  <c r="E37" i="49" s="1"/>
  <c r="E30" i="49"/>
  <c r="C7" i="49"/>
  <c r="E37" i="48"/>
  <c r="E21" i="48" s="1"/>
  <c r="G8" i="48" s="1"/>
  <c r="G9" i="48"/>
  <c r="G7" i="48"/>
  <c r="C7" i="48"/>
  <c r="M219" i="45" l="1"/>
  <c r="L219" i="45"/>
  <c r="M218" i="45"/>
  <c r="L218" i="45"/>
  <c r="M217" i="45"/>
  <c r="L217" i="45"/>
  <c r="M214" i="45"/>
  <c r="L214" i="45"/>
  <c r="M213" i="45"/>
  <c r="L213" i="45"/>
  <c r="M212" i="45"/>
  <c r="L212" i="45"/>
  <c r="M211" i="45"/>
  <c r="L211" i="45"/>
  <c r="M210" i="45"/>
  <c r="L210" i="45"/>
  <c r="M209" i="45"/>
  <c r="L209" i="45"/>
  <c r="M208" i="45"/>
  <c r="L208" i="45"/>
  <c r="M207" i="45"/>
  <c r="L207" i="45"/>
  <c r="M206" i="45"/>
  <c r="L206" i="45"/>
  <c r="M205" i="45"/>
  <c r="L205" i="45"/>
  <c r="M204" i="45"/>
  <c r="L204" i="45"/>
  <c r="M203" i="45"/>
  <c r="L203" i="45"/>
  <c r="M202" i="45"/>
  <c r="L202" i="45"/>
  <c r="M201" i="45"/>
  <c r="L201" i="45"/>
  <c r="M200" i="45"/>
  <c r="L200" i="45"/>
  <c r="M199" i="45"/>
  <c r="L199" i="45"/>
  <c r="M198" i="45"/>
  <c r="L198" i="45"/>
  <c r="M197" i="45"/>
  <c r="L197" i="45"/>
  <c r="M196" i="45"/>
  <c r="L196" i="45"/>
  <c r="M195" i="45"/>
  <c r="L195" i="45"/>
  <c r="M194" i="45"/>
  <c r="L194" i="45"/>
  <c r="M193" i="45"/>
  <c r="L193" i="45"/>
  <c r="M192" i="45"/>
  <c r="L192" i="45"/>
  <c r="M191" i="45"/>
  <c r="L191" i="45"/>
  <c r="M190" i="45"/>
  <c r="L190" i="45"/>
  <c r="M189" i="45"/>
  <c r="L189" i="45"/>
  <c r="M188" i="45"/>
  <c r="L188" i="45"/>
  <c r="M185" i="45"/>
  <c r="L185" i="45"/>
  <c r="M184" i="45"/>
  <c r="L184" i="45"/>
  <c r="M183" i="45"/>
  <c r="L183" i="45"/>
  <c r="M182" i="45"/>
  <c r="L182" i="45"/>
  <c r="M181" i="45"/>
  <c r="L181" i="45"/>
  <c r="M180" i="45"/>
  <c r="L180" i="45"/>
  <c r="M179" i="45"/>
  <c r="L179" i="45"/>
  <c r="M178" i="45"/>
  <c r="L178" i="45"/>
  <c r="M177" i="45"/>
  <c r="L177" i="45"/>
  <c r="M176" i="45"/>
  <c r="L176" i="45"/>
  <c r="M175" i="45"/>
  <c r="L175" i="45"/>
  <c r="M174" i="45"/>
  <c r="L174" i="45"/>
  <c r="M173" i="45"/>
  <c r="L173" i="45"/>
  <c r="M172" i="45"/>
  <c r="L172" i="45"/>
  <c r="M171" i="45"/>
  <c r="L171" i="45"/>
  <c r="M170" i="45"/>
  <c r="L170" i="45"/>
  <c r="M169" i="45"/>
  <c r="L169" i="45"/>
  <c r="M168" i="45"/>
  <c r="L168" i="45"/>
  <c r="M167" i="45"/>
  <c r="L167" i="45"/>
  <c r="M166" i="45"/>
  <c r="L166" i="45"/>
  <c r="M165" i="45"/>
  <c r="L165" i="45"/>
  <c r="M164" i="45"/>
  <c r="L164" i="45"/>
  <c r="M163" i="45"/>
  <c r="L163" i="45"/>
  <c r="M162" i="45"/>
  <c r="L162" i="45"/>
  <c r="M161" i="45"/>
  <c r="L161" i="45"/>
  <c r="M160" i="45"/>
  <c r="L160" i="45"/>
  <c r="M159" i="45"/>
  <c r="L159" i="45"/>
  <c r="M158" i="45"/>
  <c r="L158" i="45"/>
  <c r="M157" i="45"/>
  <c r="L157" i="45"/>
  <c r="M156" i="45"/>
  <c r="L156" i="45"/>
  <c r="M155" i="45"/>
  <c r="L155" i="45"/>
  <c r="M154" i="45"/>
  <c r="L154" i="45"/>
  <c r="M151" i="45"/>
  <c r="L151" i="45"/>
  <c r="M150" i="45"/>
  <c r="L150" i="45"/>
  <c r="M149" i="45"/>
  <c r="L149" i="45"/>
  <c r="M148" i="45"/>
  <c r="L148" i="45"/>
  <c r="M147" i="45"/>
  <c r="L147" i="45"/>
  <c r="M146" i="45"/>
  <c r="L146" i="45"/>
  <c r="M145" i="45"/>
  <c r="L145" i="45"/>
  <c r="M144" i="45"/>
  <c r="L144" i="45"/>
  <c r="M143" i="45"/>
  <c r="L143" i="45"/>
  <c r="M142" i="45"/>
  <c r="L142" i="45"/>
  <c r="M141" i="45"/>
  <c r="L141" i="45"/>
  <c r="M140" i="45"/>
  <c r="L140" i="45"/>
  <c r="M139" i="45"/>
  <c r="L139" i="45"/>
  <c r="M138" i="45"/>
  <c r="L138" i="45"/>
  <c r="M137" i="45"/>
  <c r="L137" i="45"/>
  <c r="M136" i="45"/>
  <c r="L136" i="45"/>
  <c r="M135" i="45"/>
  <c r="L135" i="45"/>
  <c r="M134" i="45"/>
  <c r="L134" i="45"/>
  <c r="M133" i="45"/>
  <c r="L133" i="45"/>
  <c r="M132" i="45"/>
  <c r="L132" i="45"/>
  <c r="M131" i="45"/>
  <c r="L131" i="45"/>
  <c r="M130" i="45"/>
  <c r="L130" i="45"/>
  <c r="M129" i="45"/>
  <c r="L129" i="45"/>
  <c r="M128" i="45"/>
  <c r="L128" i="45"/>
  <c r="M127" i="45"/>
  <c r="L127" i="45"/>
  <c r="M126" i="45"/>
  <c r="L126" i="45"/>
  <c r="M125" i="45"/>
  <c r="L125" i="45"/>
  <c r="M124" i="45"/>
  <c r="L124" i="45"/>
  <c r="M123" i="45"/>
  <c r="L123" i="45"/>
  <c r="M122" i="45"/>
  <c r="L122" i="45"/>
  <c r="M121" i="45"/>
  <c r="L121" i="45"/>
  <c r="M120" i="45"/>
  <c r="L120" i="45"/>
  <c r="M119" i="45"/>
  <c r="L119" i="45"/>
  <c r="M118" i="45"/>
  <c r="L118" i="45"/>
  <c r="M117" i="45"/>
  <c r="L117" i="45"/>
  <c r="M116" i="45"/>
  <c r="L116" i="45"/>
  <c r="M115" i="45"/>
  <c r="L115" i="45"/>
  <c r="M114" i="45"/>
  <c r="L114" i="45"/>
  <c r="M113" i="45"/>
  <c r="L113" i="45"/>
  <c r="M112" i="45"/>
  <c r="L112" i="45"/>
  <c r="M111" i="45"/>
  <c r="L111" i="45"/>
  <c r="M110" i="45"/>
  <c r="L110" i="45"/>
  <c r="M109" i="45"/>
  <c r="L109" i="45"/>
  <c r="M108" i="45"/>
  <c r="L108" i="45"/>
  <c r="M107" i="45"/>
  <c r="L107" i="45"/>
  <c r="M106" i="45"/>
  <c r="L106" i="45"/>
  <c r="M105" i="45"/>
  <c r="L105" i="45"/>
  <c r="M104" i="45"/>
  <c r="L104" i="45"/>
  <c r="M103" i="45"/>
  <c r="L103" i="45"/>
  <c r="M102" i="45"/>
  <c r="L102" i="45"/>
  <c r="M101" i="45"/>
  <c r="L101" i="45"/>
  <c r="M98" i="45"/>
  <c r="L98" i="45"/>
  <c r="M97" i="45"/>
  <c r="L97" i="45"/>
  <c r="M96" i="45"/>
  <c r="L96" i="45"/>
  <c r="M95" i="45"/>
  <c r="L95" i="45"/>
  <c r="M94" i="45"/>
  <c r="L94" i="45"/>
  <c r="M93" i="45"/>
  <c r="L93" i="45"/>
  <c r="M92" i="45"/>
  <c r="L92" i="45"/>
  <c r="M91" i="45"/>
  <c r="L91" i="45"/>
  <c r="M90" i="45"/>
  <c r="L90" i="45"/>
  <c r="M89" i="45"/>
  <c r="L89" i="45"/>
  <c r="M88" i="45"/>
  <c r="L88" i="45"/>
  <c r="M87" i="45"/>
  <c r="L87" i="45"/>
  <c r="M86" i="45"/>
  <c r="L86" i="45"/>
  <c r="M85" i="45"/>
  <c r="L85" i="45"/>
  <c r="M82" i="45"/>
  <c r="L82" i="45"/>
  <c r="M81" i="45"/>
  <c r="L81" i="45"/>
  <c r="M80" i="45"/>
  <c r="L80" i="45"/>
  <c r="M79" i="45"/>
  <c r="L79" i="45"/>
  <c r="M76" i="45"/>
  <c r="L76" i="45"/>
  <c r="M75" i="45"/>
  <c r="L75" i="45"/>
  <c r="M74" i="45"/>
  <c r="L74" i="45"/>
  <c r="M71" i="45"/>
  <c r="L71" i="45"/>
  <c r="M70" i="45"/>
  <c r="L70" i="45"/>
  <c r="M69" i="45"/>
  <c r="L69" i="45"/>
  <c r="M68" i="45"/>
  <c r="L68" i="45"/>
  <c r="M64" i="45"/>
  <c r="L64" i="45"/>
  <c r="M63" i="45"/>
  <c r="L63" i="45"/>
  <c r="M62" i="45"/>
  <c r="L62" i="45"/>
  <c r="M61" i="45"/>
  <c r="L61" i="45"/>
  <c r="M60" i="45"/>
  <c r="L60" i="45"/>
  <c r="M59" i="45"/>
  <c r="L59" i="45"/>
  <c r="M56" i="45"/>
  <c r="L56" i="45"/>
  <c r="M55" i="45"/>
  <c r="L55" i="45"/>
  <c r="M54" i="45"/>
  <c r="L54" i="45"/>
  <c r="M53" i="45"/>
  <c r="L53" i="45"/>
  <c r="M52" i="45"/>
  <c r="L52" i="45"/>
  <c r="M51" i="45"/>
  <c r="L51" i="45"/>
  <c r="M50" i="45"/>
  <c r="L50" i="45"/>
  <c r="M49" i="45"/>
  <c r="L49" i="45"/>
  <c r="M48" i="45"/>
  <c r="L48" i="45"/>
  <c r="M45" i="45"/>
  <c r="L45" i="45"/>
  <c r="M44" i="45"/>
  <c r="L44" i="45"/>
  <c r="M43" i="45"/>
  <c r="L43" i="45"/>
  <c r="M42" i="45"/>
  <c r="L42" i="45"/>
  <c r="M41" i="45"/>
  <c r="L41" i="45"/>
  <c r="M40" i="45"/>
  <c r="L40" i="45"/>
  <c r="M39" i="45"/>
  <c r="L39" i="45"/>
  <c r="M38" i="45"/>
  <c r="L38" i="45"/>
  <c r="M37" i="45"/>
  <c r="L37" i="45"/>
  <c r="M36" i="45"/>
  <c r="L36" i="45"/>
  <c r="M35" i="45"/>
  <c r="L35" i="45"/>
  <c r="M34" i="45"/>
  <c r="L34" i="45"/>
  <c r="M31" i="45"/>
  <c r="L31" i="45"/>
  <c r="M30" i="45"/>
  <c r="L30" i="45"/>
  <c r="M29" i="45"/>
  <c r="L29" i="45"/>
  <c r="M28" i="45"/>
  <c r="L28" i="45"/>
  <c r="M27" i="45"/>
  <c r="L27" i="45"/>
  <c r="M26" i="45"/>
  <c r="L26" i="45"/>
  <c r="M23" i="45"/>
  <c r="L23" i="45"/>
  <c r="M22" i="45"/>
  <c r="L22" i="45"/>
  <c r="O22" i="45" s="1"/>
  <c r="M21" i="45"/>
  <c r="L21" i="45"/>
  <c r="E43" i="47"/>
  <c r="E34" i="47" s="1"/>
  <c r="E38" i="47" s="1"/>
  <c r="E21" i="47" s="1"/>
  <c r="C7" i="47"/>
  <c r="M219" i="18"/>
  <c r="M218" i="18"/>
  <c r="M217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2" i="18"/>
  <c r="M81" i="18"/>
  <c r="M80" i="18"/>
  <c r="M79" i="18"/>
  <c r="M76" i="18"/>
  <c r="M75" i="18"/>
  <c r="M74" i="18"/>
  <c r="M71" i="18"/>
  <c r="M70" i="18"/>
  <c r="M69" i="18"/>
  <c r="M68" i="18"/>
  <c r="M64" i="18"/>
  <c r="M63" i="18"/>
  <c r="M62" i="18"/>
  <c r="M61" i="18"/>
  <c r="M60" i="18"/>
  <c r="M59" i="18"/>
  <c r="M56" i="18"/>
  <c r="M55" i="18"/>
  <c r="M54" i="18"/>
  <c r="M53" i="18"/>
  <c r="M52" i="18"/>
  <c r="M51" i="18"/>
  <c r="M50" i="18"/>
  <c r="M49" i="18"/>
  <c r="M48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1" i="18"/>
  <c r="M30" i="18"/>
  <c r="M29" i="18"/>
  <c r="M28" i="18"/>
  <c r="M27" i="18"/>
  <c r="M26" i="18"/>
  <c r="M23" i="18"/>
  <c r="M22" i="18"/>
  <c r="M21" i="18"/>
  <c r="L219" i="18"/>
  <c r="L218" i="18"/>
  <c r="L217" i="18"/>
  <c r="L214" i="18"/>
  <c r="L213" i="18"/>
  <c r="L212" i="18"/>
  <c r="L211" i="18"/>
  <c r="L210" i="18"/>
  <c r="L209" i="18"/>
  <c r="L208" i="18"/>
  <c r="L207" i="18"/>
  <c r="L206" i="18"/>
  <c r="L205" i="18"/>
  <c r="L204" i="18"/>
  <c r="L203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5" i="18"/>
  <c r="L184" i="18"/>
  <c r="L183" i="18"/>
  <c r="L182" i="18"/>
  <c r="L181" i="18"/>
  <c r="L180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1" i="18"/>
  <c r="L150" i="18"/>
  <c r="L149" i="18"/>
  <c r="L148" i="18"/>
  <c r="L147" i="18"/>
  <c r="L146" i="18"/>
  <c r="L145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8" i="18"/>
  <c r="L127" i="18"/>
  <c r="L126" i="18"/>
  <c r="L125" i="18"/>
  <c r="L124" i="18"/>
  <c r="L123" i="18"/>
  <c r="L122" i="18"/>
  <c r="L121" i="18"/>
  <c r="L120" i="18"/>
  <c r="L119" i="18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2" i="18"/>
  <c r="L81" i="18"/>
  <c r="L80" i="18"/>
  <c r="L79" i="18"/>
  <c r="L76" i="18"/>
  <c r="L75" i="18"/>
  <c r="L74" i="18"/>
  <c r="L71" i="18"/>
  <c r="L70" i="18"/>
  <c r="L69" i="18"/>
  <c r="L68" i="18"/>
  <c r="L64" i="18"/>
  <c r="L63" i="18"/>
  <c r="L62" i="18"/>
  <c r="L61" i="18"/>
  <c r="L60" i="18"/>
  <c r="L59" i="18"/>
  <c r="L56" i="18"/>
  <c r="L55" i="18"/>
  <c r="L54" i="18"/>
  <c r="L53" i="18"/>
  <c r="L52" i="18"/>
  <c r="L51" i="18"/>
  <c r="L50" i="18"/>
  <c r="L49" i="18"/>
  <c r="L48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1" i="18"/>
  <c r="L30" i="18"/>
  <c r="L29" i="18"/>
  <c r="L28" i="18"/>
  <c r="L27" i="18"/>
  <c r="L26" i="18"/>
  <c r="L23" i="18"/>
  <c r="L22" i="18"/>
  <c r="L21" i="18"/>
  <c r="O40" i="46"/>
  <c r="B40" i="46"/>
  <c r="B38" i="46"/>
  <c r="O36" i="46"/>
  <c r="B36" i="46"/>
  <c r="O34" i="46"/>
  <c r="B34" i="46"/>
  <c r="O32" i="46"/>
  <c r="B32" i="46"/>
  <c r="O30" i="46"/>
  <c r="B30" i="46"/>
  <c r="O29" i="46"/>
  <c r="B29" i="46"/>
  <c r="O28" i="46"/>
  <c r="B28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O25" i="46"/>
  <c r="B25" i="46"/>
  <c r="O23" i="46"/>
  <c r="B23" i="46"/>
  <c r="D18" i="46"/>
  <c r="D42" i="46" s="1"/>
  <c r="B21" i="46"/>
  <c r="O20" i="46"/>
  <c r="B20" i="46"/>
  <c r="O19" i="46"/>
  <c r="B19" i="46"/>
  <c r="N18" i="46"/>
  <c r="M18" i="46"/>
  <c r="L18" i="46"/>
  <c r="L42" i="46" s="1"/>
  <c r="K18" i="46"/>
  <c r="J18" i="46"/>
  <c r="I18" i="46"/>
  <c r="H18" i="46"/>
  <c r="G18" i="46"/>
  <c r="F18" i="46"/>
  <c r="C18" i="46"/>
  <c r="C42" i="46" s="1"/>
  <c r="B18" i="46"/>
  <c r="O20" i="21"/>
  <c r="O23" i="21"/>
  <c r="O19" i="21"/>
  <c r="E30" i="47" l="1"/>
  <c r="G8" i="47" s="1"/>
  <c r="I42" i="46"/>
  <c r="F42" i="46"/>
  <c r="N42" i="46"/>
  <c r="G42" i="46"/>
  <c r="K42" i="46"/>
  <c r="O27" i="46"/>
  <c r="O38" i="46"/>
  <c r="J42" i="46"/>
  <c r="H42" i="46"/>
  <c r="E18" i="46"/>
  <c r="E42" i="46" s="1"/>
  <c r="O21" i="46"/>
  <c r="O18" i="46" s="1"/>
  <c r="M42" i="46"/>
  <c r="B227" i="45"/>
  <c r="J219" i="45"/>
  <c r="I219" i="45"/>
  <c r="N219" i="45" s="1"/>
  <c r="J218" i="45"/>
  <c r="K218" i="45" s="1"/>
  <c r="I218" i="45"/>
  <c r="N218" i="45" s="1"/>
  <c r="J217" i="45"/>
  <c r="I217" i="45"/>
  <c r="J214" i="45"/>
  <c r="I214" i="45"/>
  <c r="O213" i="45"/>
  <c r="K213" i="45"/>
  <c r="J213" i="45"/>
  <c r="I213" i="45"/>
  <c r="N213" i="45" s="1"/>
  <c r="O212" i="45"/>
  <c r="J212" i="45"/>
  <c r="I212" i="45"/>
  <c r="K212" i="45" s="1"/>
  <c r="J211" i="45"/>
  <c r="O211" i="45" s="1"/>
  <c r="I211" i="45"/>
  <c r="J210" i="45"/>
  <c r="I210" i="45"/>
  <c r="N210" i="45" s="1"/>
  <c r="O209" i="45"/>
  <c r="K209" i="45"/>
  <c r="J209" i="45"/>
  <c r="I209" i="45"/>
  <c r="N209" i="45" s="1"/>
  <c r="O208" i="45"/>
  <c r="J208" i="45"/>
  <c r="I208" i="45"/>
  <c r="K208" i="45" s="1"/>
  <c r="J207" i="45"/>
  <c r="I207" i="45"/>
  <c r="J206" i="45"/>
  <c r="I206" i="45"/>
  <c r="N206" i="45" s="1"/>
  <c r="O205" i="45"/>
  <c r="K205" i="45"/>
  <c r="J205" i="45"/>
  <c r="I205" i="45"/>
  <c r="N205" i="45" s="1"/>
  <c r="O204" i="45"/>
  <c r="J204" i="45"/>
  <c r="I204" i="45"/>
  <c r="K204" i="45" s="1"/>
  <c r="J203" i="45"/>
  <c r="O203" i="45" s="1"/>
  <c r="I203" i="45"/>
  <c r="J202" i="45"/>
  <c r="I202" i="45"/>
  <c r="N202" i="45" s="1"/>
  <c r="O201" i="45"/>
  <c r="K201" i="45"/>
  <c r="J201" i="45"/>
  <c r="I201" i="45"/>
  <c r="N201" i="45" s="1"/>
  <c r="O200" i="45"/>
  <c r="J200" i="45"/>
  <c r="I200" i="45"/>
  <c r="K200" i="45" s="1"/>
  <c r="J199" i="45"/>
  <c r="I199" i="45"/>
  <c r="J198" i="45"/>
  <c r="I198" i="45"/>
  <c r="N198" i="45" s="1"/>
  <c r="O197" i="45"/>
  <c r="K197" i="45"/>
  <c r="J197" i="45"/>
  <c r="I197" i="45"/>
  <c r="N197" i="45" s="1"/>
  <c r="O196" i="45"/>
  <c r="J196" i="45"/>
  <c r="I196" i="45"/>
  <c r="K196" i="45" s="1"/>
  <c r="J195" i="45"/>
  <c r="O195" i="45" s="1"/>
  <c r="I195" i="45"/>
  <c r="J194" i="45"/>
  <c r="I194" i="45"/>
  <c r="N194" i="45" s="1"/>
  <c r="O193" i="45"/>
  <c r="K193" i="45"/>
  <c r="J193" i="45"/>
  <c r="I193" i="45"/>
  <c r="N193" i="45" s="1"/>
  <c r="O192" i="45"/>
  <c r="J192" i="45"/>
  <c r="I192" i="45"/>
  <c r="K192" i="45" s="1"/>
  <c r="J191" i="45"/>
  <c r="I191" i="45"/>
  <c r="J190" i="45"/>
  <c r="I190" i="45"/>
  <c r="N190" i="45" s="1"/>
  <c r="O189" i="45"/>
  <c r="K189" i="45"/>
  <c r="J189" i="45"/>
  <c r="I189" i="45"/>
  <c r="N189" i="45" s="1"/>
  <c r="O188" i="45"/>
  <c r="J188" i="45"/>
  <c r="I188" i="45"/>
  <c r="K188" i="45" s="1"/>
  <c r="J185" i="45"/>
  <c r="I185" i="45"/>
  <c r="N185" i="45" s="1"/>
  <c r="J184" i="45"/>
  <c r="I184" i="45"/>
  <c r="K183" i="45"/>
  <c r="J183" i="45"/>
  <c r="I183" i="45"/>
  <c r="N183" i="45" s="1"/>
  <c r="J182" i="45"/>
  <c r="O182" i="45" s="1"/>
  <c r="I182" i="45"/>
  <c r="J181" i="45"/>
  <c r="K181" i="45" s="1"/>
  <c r="I181" i="45"/>
  <c r="N181" i="45" s="1"/>
  <c r="J180" i="45"/>
  <c r="I180" i="45"/>
  <c r="N180" i="45" s="1"/>
  <c r="O179" i="45"/>
  <c r="J179" i="45"/>
  <c r="I179" i="45"/>
  <c r="J178" i="45"/>
  <c r="I178" i="45"/>
  <c r="N178" i="45" s="1"/>
  <c r="J177" i="45"/>
  <c r="I177" i="45"/>
  <c r="N177" i="45" s="1"/>
  <c r="J176" i="45"/>
  <c r="I176" i="45"/>
  <c r="N176" i="45" s="1"/>
  <c r="J175" i="45"/>
  <c r="I175" i="45"/>
  <c r="N175" i="45" s="1"/>
  <c r="J174" i="45"/>
  <c r="I174" i="45"/>
  <c r="N174" i="45" s="1"/>
  <c r="K173" i="45"/>
  <c r="J173" i="45"/>
  <c r="I173" i="45"/>
  <c r="N173" i="45" s="1"/>
  <c r="J172" i="45"/>
  <c r="I172" i="45"/>
  <c r="N172" i="45" s="1"/>
  <c r="J171" i="45"/>
  <c r="O171" i="45" s="1"/>
  <c r="I171" i="45"/>
  <c r="N171" i="45" s="1"/>
  <c r="J170" i="45"/>
  <c r="I170" i="45"/>
  <c r="N170" i="45" s="1"/>
  <c r="K169" i="45"/>
  <c r="J169" i="45"/>
  <c r="O169" i="45" s="1"/>
  <c r="I169" i="45"/>
  <c r="N169" i="45" s="1"/>
  <c r="J168" i="45"/>
  <c r="I168" i="45"/>
  <c r="N168" i="45" s="1"/>
  <c r="J167" i="45"/>
  <c r="O167" i="45" s="1"/>
  <c r="I167" i="45"/>
  <c r="N167" i="45" s="1"/>
  <c r="J166" i="45"/>
  <c r="I166" i="45"/>
  <c r="N166" i="45" s="1"/>
  <c r="K165" i="45"/>
  <c r="J165" i="45"/>
  <c r="I165" i="45"/>
  <c r="N165" i="45" s="1"/>
  <c r="J164" i="45"/>
  <c r="I164" i="45"/>
  <c r="N164" i="45" s="1"/>
  <c r="J163" i="45"/>
  <c r="I163" i="45"/>
  <c r="N163" i="45" s="1"/>
  <c r="O162" i="45"/>
  <c r="J162" i="45"/>
  <c r="I162" i="45"/>
  <c r="K162" i="45" s="1"/>
  <c r="J161" i="45"/>
  <c r="I161" i="45"/>
  <c r="N161" i="45" s="1"/>
  <c r="J160" i="45"/>
  <c r="I160" i="45"/>
  <c r="N160" i="45" s="1"/>
  <c r="J159" i="45"/>
  <c r="I159" i="45"/>
  <c r="N159" i="45" s="1"/>
  <c r="N158" i="45"/>
  <c r="J158" i="45"/>
  <c r="O158" i="45" s="1"/>
  <c r="I158" i="45"/>
  <c r="J157" i="45"/>
  <c r="O157" i="45" s="1"/>
  <c r="I157" i="45"/>
  <c r="N157" i="45" s="1"/>
  <c r="J156" i="45"/>
  <c r="I156" i="45"/>
  <c r="N156" i="45" s="1"/>
  <c r="J155" i="45"/>
  <c r="I155" i="45"/>
  <c r="N155" i="45" s="1"/>
  <c r="N154" i="45"/>
  <c r="J154" i="45"/>
  <c r="O154" i="45" s="1"/>
  <c r="I154" i="45"/>
  <c r="O151" i="45"/>
  <c r="J151" i="45"/>
  <c r="I151" i="45"/>
  <c r="J150" i="45"/>
  <c r="I150" i="45"/>
  <c r="N150" i="45" s="1"/>
  <c r="J149" i="45"/>
  <c r="O149" i="45" s="1"/>
  <c r="I149" i="45"/>
  <c r="N149" i="45" s="1"/>
  <c r="O148" i="45"/>
  <c r="J148" i="45"/>
  <c r="I148" i="45"/>
  <c r="N148" i="45" s="1"/>
  <c r="J147" i="45"/>
  <c r="I147" i="45"/>
  <c r="N147" i="45" s="1"/>
  <c r="J146" i="45"/>
  <c r="K146" i="45" s="1"/>
  <c r="I146" i="45"/>
  <c r="N146" i="45" s="1"/>
  <c r="J145" i="45"/>
  <c r="I145" i="45"/>
  <c r="N145" i="45" s="1"/>
  <c r="O144" i="45"/>
  <c r="J144" i="45"/>
  <c r="I144" i="45"/>
  <c r="N144" i="45" s="1"/>
  <c r="J143" i="45"/>
  <c r="I143" i="45"/>
  <c r="O142" i="45"/>
  <c r="J142" i="45"/>
  <c r="K142" i="45" s="1"/>
  <c r="I142" i="45"/>
  <c r="N142" i="45" s="1"/>
  <c r="J141" i="45"/>
  <c r="I141" i="45"/>
  <c r="N141" i="45" s="1"/>
  <c r="O140" i="45"/>
  <c r="J140" i="45"/>
  <c r="I140" i="45"/>
  <c r="N140" i="45" s="1"/>
  <c r="J139" i="45"/>
  <c r="I139" i="45"/>
  <c r="N139" i="45" s="1"/>
  <c r="K138" i="45"/>
  <c r="J138" i="45"/>
  <c r="I138" i="45"/>
  <c r="N138" i="45" s="1"/>
  <c r="J137" i="45"/>
  <c r="I137" i="45"/>
  <c r="N137" i="45" s="1"/>
  <c r="J136" i="45"/>
  <c r="O136" i="45" s="1"/>
  <c r="I136" i="45"/>
  <c r="N136" i="45" s="1"/>
  <c r="J135" i="45"/>
  <c r="I135" i="45"/>
  <c r="O134" i="45"/>
  <c r="J134" i="45"/>
  <c r="I134" i="45"/>
  <c r="N134" i="45" s="1"/>
  <c r="J133" i="45"/>
  <c r="I133" i="45"/>
  <c r="N133" i="45" s="1"/>
  <c r="J132" i="45"/>
  <c r="O132" i="45" s="1"/>
  <c r="I132" i="45"/>
  <c r="N132" i="45" s="1"/>
  <c r="J131" i="45"/>
  <c r="I131" i="45"/>
  <c r="N131" i="45" s="1"/>
  <c r="K130" i="45"/>
  <c r="J130" i="45"/>
  <c r="I130" i="45"/>
  <c r="N130" i="45" s="1"/>
  <c r="J129" i="45"/>
  <c r="I129" i="45"/>
  <c r="N129" i="45" s="1"/>
  <c r="J128" i="45"/>
  <c r="I128" i="45"/>
  <c r="N128" i="45" s="1"/>
  <c r="J127" i="45"/>
  <c r="I127" i="45"/>
  <c r="J126" i="45"/>
  <c r="I126" i="45"/>
  <c r="N126" i="45" s="1"/>
  <c r="J125" i="45"/>
  <c r="I125" i="45"/>
  <c r="N125" i="45" s="1"/>
  <c r="N124" i="45"/>
  <c r="J124" i="45"/>
  <c r="O124" i="45" s="1"/>
  <c r="I124" i="45"/>
  <c r="J123" i="45"/>
  <c r="I123" i="45"/>
  <c r="J122" i="45"/>
  <c r="O122" i="45" s="1"/>
  <c r="I122" i="45"/>
  <c r="J121" i="45"/>
  <c r="K121" i="45" s="1"/>
  <c r="I121" i="45"/>
  <c r="N121" i="45" s="1"/>
  <c r="J120" i="45"/>
  <c r="I120" i="45"/>
  <c r="J119" i="45"/>
  <c r="I119" i="45"/>
  <c r="N119" i="45" s="1"/>
  <c r="J118" i="45"/>
  <c r="O118" i="45" s="1"/>
  <c r="I118" i="45"/>
  <c r="N118" i="45" s="1"/>
  <c r="J117" i="45"/>
  <c r="I117" i="45"/>
  <c r="N117" i="45" s="1"/>
  <c r="O116" i="45"/>
  <c r="J116" i="45"/>
  <c r="K116" i="45" s="1"/>
  <c r="I116" i="45"/>
  <c r="N116" i="45" s="1"/>
  <c r="J115" i="45"/>
  <c r="I115" i="45"/>
  <c r="N115" i="45" s="1"/>
  <c r="O114" i="45"/>
  <c r="J114" i="45"/>
  <c r="I114" i="45"/>
  <c r="N114" i="45" s="1"/>
  <c r="J113" i="45"/>
  <c r="I113" i="45"/>
  <c r="J112" i="45"/>
  <c r="K112" i="45" s="1"/>
  <c r="I112" i="45"/>
  <c r="N112" i="45" s="1"/>
  <c r="J111" i="45"/>
  <c r="I111" i="45"/>
  <c r="N111" i="45" s="1"/>
  <c r="J110" i="45"/>
  <c r="I110" i="45"/>
  <c r="N110" i="45" s="1"/>
  <c r="J109" i="45"/>
  <c r="I109" i="45"/>
  <c r="N109" i="45" s="1"/>
  <c r="K108" i="45"/>
  <c r="J108" i="45"/>
  <c r="I108" i="45"/>
  <c r="N108" i="45" s="1"/>
  <c r="J107" i="45"/>
  <c r="I107" i="45"/>
  <c r="N107" i="45" s="1"/>
  <c r="J106" i="45"/>
  <c r="O106" i="45" s="1"/>
  <c r="I106" i="45"/>
  <c r="N106" i="45" s="1"/>
  <c r="J105" i="45"/>
  <c r="I105" i="45"/>
  <c r="N105" i="45" s="1"/>
  <c r="J104" i="45"/>
  <c r="I104" i="45"/>
  <c r="N104" i="45" s="1"/>
  <c r="J103" i="45"/>
  <c r="I103" i="45"/>
  <c r="N103" i="45" s="1"/>
  <c r="J102" i="45"/>
  <c r="I102" i="45"/>
  <c r="N102" i="45" s="1"/>
  <c r="J101" i="45"/>
  <c r="I101" i="45"/>
  <c r="N101" i="45" s="1"/>
  <c r="I98" i="45"/>
  <c r="N98" i="45" s="1"/>
  <c r="J98" i="45"/>
  <c r="N97" i="45"/>
  <c r="I97" i="45"/>
  <c r="J97" i="45"/>
  <c r="I96" i="45"/>
  <c r="N96" i="45" s="1"/>
  <c r="J96" i="45"/>
  <c r="J95" i="45"/>
  <c r="I95" i="45"/>
  <c r="N95" i="45" s="1"/>
  <c r="F95" i="45"/>
  <c r="O94" i="45"/>
  <c r="J94" i="45"/>
  <c r="I94" i="45"/>
  <c r="O93" i="45"/>
  <c r="K93" i="45"/>
  <c r="J93" i="45"/>
  <c r="I93" i="45"/>
  <c r="N93" i="45" s="1"/>
  <c r="J92" i="45"/>
  <c r="I92" i="45"/>
  <c r="N92" i="45" s="1"/>
  <c r="J91" i="45"/>
  <c r="K91" i="45" s="1"/>
  <c r="I91" i="45"/>
  <c r="N91" i="45" s="1"/>
  <c r="O90" i="45"/>
  <c r="J90" i="45"/>
  <c r="I90" i="45"/>
  <c r="K90" i="45" s="1"/>
  <c r="O89" i="45"/>
  <c r="J89" i="45"/>
  <c r="I89" i="45"/>
  <c r="N89" i="45" s="1"/>
  <c r="O88" i="45"/>
  <c r="N88" i="45"/>
  <c r="J88" i="45"/>
  <c r="I88" i="45"/>
  <c r="K88" i="45" s="1"/>
  <c r="O87" i="45"/>
  <c r="K87" i="45"/>
  <c r="I87" i="45"/>
  <c r="N87" i="45" s="1"/>
  <c r="J87" i="45"/>
  <c r="O86" i="45"/>
  <c r="K86" i="45"/>
  <c r="J86" i="45"/>
  <c r="I86" i="45"/>
  <c r="N86" i="45" s="1"/>
  <c r="J85" i="45"/>
  <c r="I85" i="45"/>
  <c r="N85" i="45" s="1"/>
  <c r="J82" i="45"/>
  <c r="O82" i="45" s="1"/>
  <c r="I82" i="45"/>
  <c r="N82" i="45" s="1"/>
  <c r="J81" i="45"/>
  <c r="K81" i="45" s="1"/>
  <c r="I81" i="45"/>
  <c r="N81" i="45" s="1"/>
  <c r="K80" i="45"/>
  <c r="J80" i="45"/>
  <c r="O80" i="45" s="1"/>
  <c r="I80" i="45"/>
  <c r="N80" i="45" s="1"/>
  <c r="O79" i="45"/>
  <c r="I79" i="45"/>
  <c r="F79" i="45"/>
  <c r="J79" i="45" s="1"/>
  <c r="J76" i="45"/>
  <c r="I76" i="45"/>
  <c r="N76" i="45" s="1"/>
  <c r="J75" i="45"/>
  <c r="O75" i="45" s="1"/>
  <c r="I75" i="45"/>
  <c r="K75" i="45" s="1"/>
  <c r="J74" i="45"/>
  <c r="O74" i="45" s="1"/>
  <c r="I74" i="45"/>
  <c r="N74" i="45" s="1"/>
  <c r="I71" i="45"/>
  <c r="J71" i="45"/>
  <c r="I70" i="45"/>
  <c r="N70" i="45" s="1"/>
  <c r="J70" i="45"/>
  <c r="O70" i="45" s="1"/>
  <c r="N69" i="45"/>
  <c r="I69" i="45"/>
  <c r="J69" i="45"/>
  <c r="O69" i="45" s="1"/>
  <c r="J68" i="45"/>
  <c r="K68" i="45" s="1"/>
  <c r="I68" i="45"/>
  <c r="N68" i="45" s="1"/>
  <c r="N64" i="45"/>
  <c r="J64" i="45"/>
  <c r="I64" i="45"/>
  <c r="N63" i="45"/>
  <c r="J63" i="45"/>
  <c r="I63" i="45"/>
  <c r="O62" i="45"/>
  <c r="J62" i="45"/>
  <c r="I62" i="45"/>
  <c r="N62" i="45" s="1"/>
  <c r="J61" i="45"/>
  <c r="I61" i="45"/>
  <c r="F60" i="45"/>
  <c r="J60" i="45" s="1"/>
  <c r="J59" i="45"/>
  <c r="O59" i="45" s="1"/>
  <c r="I59" i="45"/>
  <c r="N59" i="45" s="1"/>
  <c r="J55" i="45"/>
  <c r="I55" i="45"/>
  <c r="N55" i="45" s="1"/>
  <c r="J54" i="45"/>
  <c r="I54" i="45"/>
  <c r="N54" i="45" s="1"/>
  <c r="J53" i="45"/>
  <c r="O53" i="45" s="1"/>
  <c r="I53" i="45"/>
  <c r="N53" i="45" s="1"/>
  <c r="J52" i="45"/>
  <c r="O52" i="45" s="1"/>
  <c r="I52" i="45"/>
  <c r="J51" i="45"/>
  <c r="K51" i="45" s="1"/>
  <c r="I51" i="45"/>
  <c r="N51" i="45" s="1"/>
  <c r="I50" i="45"/>
  <c r="N50" i="45" s="1"/>
  <c r="J50" i="45"/>
  <c r="J49" i="45"/>
  <c r="I49" i="45"/>
  <c r="N49" i="45" s="1"/>
  <c r="F49" i="45"/>
  <c r="F56" i="45" s="1"/>
  <c r="I56" i="45" s="1"/>
  <c r="J48" i="45"/>
  <c r="I48" i="45"/>
  <c r="N48" i="45" s="1"/>
  <c r="J45" i="45"/>
  <c r="K45" i="45" s="1"/>
  <c r="I45" i="45"/>
  <c r="N45" i="45" s="1"/>
  <c r="J44" i="45"/>
  <c r="F44" i="45"/>
  <c r="J43" i="45"/>
  <c r="I43" i="45"/>
  <c r="N43" i="45" s="1"/>
  <c r="F43" i="45"/>
  <c r="O42" i="45"/>
  <c r="J42" i="45"/>
  <c r="I42" i="45"/>
  <c r="N42" i="45" s="1"/>
  <c r="J41" i="45"/>
  <c r="I41" i="45"/>
  <c r="N41" i="45" s="1"/>
  <c r="J40" i="45"/>
  <c r="O40" i="45" s="1"/>
  <c r="I40" i="45"/>
  <c r="N40" i="45" s="1"/>
  <c r="J39" i="45"/>
  <c r="I39" i="45"/>
  <c r="N39" i="45" s="1"/>
  <c r="O38" i="45"/>
  <c r="J38" i="45"/>
  <c r="I38" i="45"/>
  <c r="K38" i="45" s="1"/>
  <c r="F37" i="45"/>
  <c r="I37" i="45" s="1"/>
  <c r="N37" i="45" s="1"/>
  <c r="J36" i="45"/>
  <c r="I36" i="45"/>
  <c r="N36" i="45" s="1"/>
  <c r="J35" i="45"/>
  <c r="I35" i="45"/>
  <c r="N35" i="45" s="1"/>
  <c r="J34" i="45"/>
  <c r="I34" i="45"/>
  <c r="N34" i="45" s="1"/>
  <c r="J31" i="45"/>
  <c r="O31" i="45" s="1"/>
  <c r="I31" i="45"/>
  <c r="N31" i="45" s="1"/>
  <c r="J30" i="45"/>
  <c r="O30" i="45" s="1"/>
  <c r="I30" i="45"/>
  <c r="N30" i="45" s="1"/>
  <c r="J29" i="45"/>
  <c r="I29" i="45"/>
  <c r="N29" i="45" s="1"/>
  <c r="J28" i="45"/>
  <c r="O28" i="45" s="1"/>
  <c r="I28" i="45"/>
  <c r="N28" i="45" s="1"/>
  <c r="J27" i="45"/>
  <c r="O27" i="45" s="1"/>
  <c r="I27" i="45"/>
  <c r="N27" i="45" s="1"/>
  <c r="J26" i="45"/>
  <c r="I26" i="45"/>
  <c r="N26" i="45" s="1"/>
  <c r="J23" i="45"/>
  <c r="O23" i="45" s="1"/>
  <c r="I23" i="45"/>
  <c r="N23" i="45" s="1"/>
  <c r="J22" i="45"/>
  <c r="I22" i="45"/>
  <c r="K22" i="45" s="1"/>
  <c r="J21" i="45"/>
  <c r="I21" i="45"/>
  <c r="N21" i="45" s="1"/>
  <c r="P12" i="45"/>
  <c r="O218" i="18"/>
  <c r="N218" i="18"/>
  <c r="P218" i="18" s="1"/>
  <c r="O217" i="18"/>
  <c r="N217" i="18"/>
  <c r="O214" i="18"/>
  <c r="N214" i="18"/>
  <c r="O213" i="18"/>
  <c r="N213" i="18"/>
  <c r="O212" i="18"/>
  <c r="N212" i="18"/>
  <c r="P212" i="18" s="1"/>
  <c r="O211" i="18"/>
  <c r="P211" i="18" s="1"/>
  <c r="N211" i="18"/>
  <c r="O210" i="18"/>
  <c r="N210" i="18"/>
  <c r="P210" i="18" s="1"/>
  <c r="O209" i="18"/>
  <c r="N209" i="18"/>
  <c r="P209" i="18" s="1"/>
  <c r="O208" i="18"/>
  <c r="N208" i="18"/>
  <c r="O207" i="18"/>
  <c r="P207" i="18" s="1"/>
  <c r="N207" i="18"/>
  <c r="O206" i="18"/>
  <c r="N206" i="18"/>
  <c r="O205" i="18"/>
  <c r="N205" i="18"/>
  <c r="O204" i="18"/>
  <c r="N204" i="18"/>
  <c r="P204" i="18" s="1"/>
  <c r="O203" i="18"/>
  <c r="N203" i="18"/>
  <c r="O202" i="18"/>
  <c r="N202" i="18"/>
  <c r="P202" i="18" s="1"/>
  <c r="O201" i="18"/>
  <c r="N201" i="18"/>
  <c r="P201" i="18" s="1"/>
  <c r="O200" i="18"/>
  <c r="N200" i="18"/>
  <c r="O199" i="18"/>
  <c r="N199" i="18"/>
  <c r="O198" i="18"/>
  <c r="N198" i="18"/>
  <c r="O197" i="18"/>
  <c r="N197" i="18"/>
  <c r="P196" i="18"/>
  <c r="O196" i="18"/>
  <c r="N196" i="18"/>
  <c r="O195" i="18"/>
  <c r="N195" i="18"/>
  <c r="O194" i="18"/>
  <c r="N194" i="18"/>
  <c r="P194" i="18" s="1"/>
  <c r="O193" i="18"/>
  <c r="N193" i="18"/>
  <c r="P193" i="18" s="1"/>
  <c r="O192" i="18"/>
  <c r="P192" i="18" s="1"/>
  <c r="N192" i="18"/>
  <c r="O191" i="18"/>
  <c r="N191" i="18"/>
  <c r="O190" i="18"/>
  <c r="N190" i="18"/>
  <c r="O189" i="18"/>
  <c r="N189" i="18"/>
  <c r="P188" i="18"/>
  <c r="O188" i="18"/>
  <c r="N188" i="18"/>
  <c r="O185" i="18"/>
  <c r="N185" i="18"/>
  <c r="O184" i="18"/>
  <c r="N184" i="18"/>
  <c r="O183" i="18"/>
  <c r="N183" i="18"/>
  <c r="P183" i="18" s="1"/>
  <c r="O182" i="18"/>
  <c r="P182" i="18" s="1"/>
  <c r="N182" i="18"/>
  <c r="O181" i="18"/>
  <c r="N181" i="18"/>
  <c r="P181" i="18" s="1"/>
  <c r="O180" i="18"/>
  <c r="N180" i="18"/>
  <c r="P180" i="18" s="1"/>
  <c r="O179" i="18"/>
  <c r="P179" i="18" s="1"/>
  <c r="N179" i="18"/>
  <c r="O178" i="18"/>
  <c r="P178" i="18" s="1"/>
  <c r="N178" i="18"/>
  <c r="O177" i="18"/>
  <c r="N177" i="18"/>
  <c r="O176" i="18"/>
  <c r="N176" i="18"/>
  <c r="P175" i="18"/>
  <c r="O175" i="18"/>
  <c r="N175" i="18"/>
  <c r="O174" i="18"/>
  <c r="N174" i="18"/>
  <c r="O173" i="18"/>
  <c r="N173" i="18"/>
  <c r="P173" i="18" s="1"/>
  <c r="O172" i="18"/>
  <c r="N172" i="18"/>
  <c r="P172" i="18" s="1"/>
  <c r="O171" i="18"/>
  <c r="N171" i="18"/>
  <c r="O170" i="18"/>
  <c r="N170" i="18"/>
  <c r="O169" i="18"/>
  <c r="N169" i="18"/>
  <c r="O168" i="18"/>
  <c r="N168" i="18"/>
  <c r="O167" i="18"/>
  <c r="N167" i="18"/>
  <c r="P167" i="18" s="1"/>
  <c r="O166" i="18"/>
  <c r="P166" i="18" s="1"/>
  <c r="N166" i="18"/>
  <c r="O165" i="18"/>
  <c r="N165" i="18"/>
  <c r="P165" i="18" s="1"/>
  <c r="O164" i="18"/>
  <c r="N164" i="18"/>
  <c r="P164" i="18" s="1"/>
  <c r="O163" i="18"/>
  <c r="P163" i="18" s="1"/>
  <c r="N163" i="18"/>
  <c r="O162" i="18"/>
  <c r="P162" i="18" s="1"/>
  <c r="N162" i="18"/>
  <c r="O161" i="18"/>
  <c r="N161" i="18"/>
  <c r="O160" i="18"/>
  <c r="N160" i="18"/>
  <c r="O159" i="18"/>
  <c r="N159" i="18"/>
  <c r="P159" i="18" s="1"/>
  <c r="O158" i="18"/>
  <c r="N158" i="18"/>
  <c r="O157" i="18"/>
  <c r="N157" i="18"/>
  <c r="P157" i="18" s="1"/>
  <c r="O156" i="18"/>
  <c r="N156" i="18"/>
  <c r="P156" i="18" s="1"/>
  <c r="O155" i="18"/>
  <c r="N155" i="18"/>
  <c r="O154" i="18"/>
  <c r="N154" i="18"/>
  <c r="O151" i="18"/>
  <c r="N151" i="18"/>
  <c r="P151" i="18" s="1"/>
  <c r="O150" i="18"/>
  <c r="N150" i="18"/>
  <c r="P150" i="18" s="1"/>
  <c r="O149" i="18"/>
  <c r="N149" i="18"/>
  <c r="O148" i="18"/>
  <c r="P148" i="18" s="1"/>
  <c r="N148" i="18"/>
  <c r="O147" i="18"/>
  <c r="N147" i="18"/>
  <c r="P147" i="18" s="1"/>
  <c r="O146" i="18"/>
  <c r="N146" i="18"/>
  <c r="O145" i="18"/>
  <c r="N145" i="18"/>
  <c r="O144" i="18"/>
  <c r="P144" i="18" s="1"/>
  <c r="N144" i="18"/>
  <c r="O143" i="18"/>
  <c r="N143" i="18"/>
  <c r="P143" i="18" s="1"/>
  <c r="O142" i="18"/>
  <c r="N142" i="18"/>
  <c r="P142" i="18" s="1"/>
  <c r="O141" i="18"/>
  <c r="N141" i="18"/>
  <c r="O140" i="18"/>
  <c r="P140" i="18" s="1"/>
  <c r="N140" i="18"/>
  <c r="O139" i="18"/>
  <c r="N139" i="18"/>
  <c r="O138" i="18"/>
  <c r="N138" i="18"/>
  <c r="P138" i="18" s="1"/>
  <c r="O137" i="18"/>
  <c r="N137" i="18"/>
  <c r="P137" i="18" s="1"/>
  <c r="O136" i="18"/>
  <c r="N136" i="18"/>
  <c r="O135" i="18"/>
  <c r="N135" i="18"/>
  <c r="P135" i="18" s="1"/>
  <c r="O134" i="18"/>
  <c r="N134" i="18"/>
  <c r="P134" i="18" s="1"/>
  <c r="O133" i="18"/>
  <c r="N133" i="18"/>
  <c r="O132" i="18"/>
  <c r="N132" i="18"/>
  <c r="O131" i="18"/>
  <c r="N131" i="18"/>
  <c r="P131" i="18" s="1"/>
  <c r="O130" i="18"/>
  <c r="N130" i="18"/>
  <c r="O129" i="18"/>
  <c r="N129" i="18"/>
  <c r="O128" i="18"/>
  <c r="N128" i="18"/>
  <c r="O127" i="18"/>
  <c r="N127" i="18"/>
  <c r="P127" i="18" s="1"/>
  <c r="O126" i="18"/>
  <c r="N126" i="18"/>
  <c r="P126" i="18" s="1"/>
  <c r="O125" i="18"/>
  <c r="N125" i="18"/>
  <c r="O124" i="18"/>
  <c r="N124" i="18"/>
  <c r="O123" i="18"/>
  <c r="N123" i="18"/>
  <c r="O122" i="18"/>
  <c r="N122" i="18"/>
  <c r="P122" i="18" s="1"/>
  <c r="P121" i="18"/>
  <c r="O121" i="18"/>
  <c r="N121" i="18"/>
  <c r="O120" i="18"/>
  <c r="N120" i="18"/>
  <c r="O119" i="18"/>
  <c r="N119" i="18"/>
  <c r="P119" i="18" s="1"/>
  <c r="O118" i="18"/>
  <c r="N118" i="18"/>
  <c r="P118" i="18" s="1"/>
  <c r="O117" i="18"/>
  <c r="P117" i="18" s="1"/>
  <c r="N117" i="18"/>
  <c r="O116" i="18"/>
  <c r="N116" i="18"/>
  <c r="O115" i="18"/>
  <c r="N115" i="18"/>
  <c r="P115" i="18" s="1"/>
  <c r="O114" i="18"/>
  <c r="N114" i="18"/>
  <c r="O113" i="18"/>
  <c r="P113" i="18" s="1"/>
  <c r="N113" i="18"/>
  <c r="O112" i="18"/>
  <c r="N112" i="18"/>
  <c r="O111" i="18"/>
  <c r="N111" i="18"/>
  <c r="P111" i="18" s="1"/>
  <c r="O110" i="18"/>
  <c r="N110" i="18"/>
  <c r="P110" i="18" s="1"/>
  <c r="O109" i="18"/>
  <c r="P109" i="18" s="1"/>
  <c r="N109" i="18"/>
  <c r="O108" i="18"/>
  <c r="N108" i="18"/>
  <c r="O107" i="18"/>
  <c r="N107" i="18"/>
  <c r="O106" i="18"/>
  <c r="N106" i="18"/>
  <c r="P106" i="18" s="1"/>
  <c r="P105" i="18"/>
  <c r="O105" i="18"/>
  <c r="N105" i="18"/>
  <c r="O104" i="18"/>
  <c r="N104" i="18"/>
  <c r="O103" i="18"/>
  <c r="N103" i="18"/>
  <c r="P103" i="18" s="1"/>
  <c r="O102" i="18"/>
  <c r="N102" i="18"/>
  <c r="P102" i="18" s="1"/>
  <c r="O101" i="18"/>
  <c r="N101" i="18"/>
  <c r="O98" i="18"/>
  <c r="N98" i="18"/>
  <c r="O97" i="18"/>
  <c r="N97" i="18"/>
  <c r="P96" i="18"/>
  <c r="O96" i="18"/>
  <c r="N96" i="18"/>
  <c r="O95" i="18"/>
  <c r="N95" i="18"/>
  <c r="O94" i="18"/>
  <c r="N94" i="18"/>
  <c r="P94" i="18" s="1"/>
  <c r="O93" i="18"/>
  <c r="N93" i="18"/>
  <c r="O92" i="18"/>
  <c r="N92" i="18"/>
  <c r="O91" i="18"/>
  <c r="N91" i="18"/>
  <c r="O90" i="18"/>
  <c r="N90" i="18"/>
  <c r="O89" i="18"/>
  <c r="N89" i="18"/>
  <c r="O88" i="18"/>
  <c r="N88" i="18"/>
  <c r="P88" i="18" s="1"/>
  <c r="O87" i="18"/>
  <c r="P87" i="18" s="1"/>
  <c r="N87" i="18"/>
  <c r="O86" i="18"/>
  <c r="N86" i="18"/>
  <c r="O85" i="18"/>
  <c r="N85" i="18"/>
  <c r="P85" i="18" s="1"/>
  <c r="O82" i="18"/>
  <c r="N82" i="18"/>
  <c r="O81" i="18"/>
  <c r="N81" i="18"/>
  <c r="P81" i="18" s="1"/>
  <c r="O80" i="18"/>
  <c r="N80" i="18"/>
  <c r="O79" i="18"/>
  <c r="N79" i="18"/>
  <c r="O76" i="18"/>
  <c r="N76" i="18"/>
  <c r="P76" i="18" s="1"/>
  <c r="O75" i="18"/>
  <c r="P75" i="18" s="1"/>
  <c r="N75" i="18"/>
  <c r="O74" i="18"/>
  <c r="N74" i="18"/>
  <c r="P74" i="18" s="1"/>
  <c r="O71" i="18"/>
  <c r="N71" i="18"/>
  <c r="P71" i="18" s="1"/>
  <c r="O70" i="18"/>
  <c r="N70" i="18"/>
  <c r="P70" i="18" s="1"/>
  <c r="O69" i="18"/>
  <c r="P69" i="18" s="1"/>
  <c r="N69" i="18"/>
  <c r="O68" i="18"/>
  <c r="N68" i="18"/>
  <c r="O64" i="18"/>
  <c r="N64" i="18"/>
  <c r="O63" i="18"/>
  <c r="N63" i="18"/>
  <c r="P63" i="18" s="1"/>
  <c r="O62" i="18"/>
  <c r="N62" i="18"/>
  <c r="O61" i="18"/>
  <c r="P61" i="18" s="1"/>
  <c r="N61" i="18"/>
  <c r="O60" i="18"/>
  <c r="N60" i="18"/>
  <c r="O59" i="18"/>
  <c r="N59" i="18"/>
  <c r="O56" i="18"/>
  <c r="N56" i="18"/>
  <c r="O55" i="18"/>
  <c r="N55" i="18"/>
  <c r="P55" i="18" s="1"/>
  <c r="P54" i="18"/>
  <c r="O54" i="18"/>
  <c r="N54" i="18"/>
  <c r="O53" i="18"/>
  <c r="N53" i="18"/>
  <c r="O52" i="18"/>
  <c r="N52" i="18"/>
  <c r="P52" i="18" s="1"/>
  <c r="O51" i="18"/>
  <c r="N51" i="18"/>
  <c r="O50" i="18"/>
  <c r="N50" i="18"/>
  <c r="O49" i="18"/>
  <c r="N49" i="18"/>
  <c r="O48" i="18"/>
  <c r="N48" i="18"/>
  <c r="P48" i="18" s="1"/>
  <c r="O45" i="18"/>
  <c r="N45" i="18"/>
  <c r="O44" i="18"/>
  <c r="N44" i="18"/>
  <c r="P44" i="18" s="1"/>
  <c r="P43" i="18"/>
  <c r="O43" i="18"/>
  <c r="N43" i="18"/>
  <c r="O42" i="18"/>
  <c r="N42" i="18"/>
  <c r="O41" i="18"/>
  <c r="N41" i="18"/>
  <c r="O40" i="18"/>
  <c r="N40" i="18"/>
  <c r="P39" i="18"/>
  <c r="O39" i="18"/>
  <c r="N39" i="18"/>
  <c r="O38" i="18"/>
  <c r="N38" i="18"/>
  <c r="O37" i="18"/>
  <c r="N37" i="18"/>
  <c r="P37" i="18" s="1"/>
  <c r="O36" i="18"/>
  <c r="N36" i="18"/>
  <c r="O35" i="18"/>
  <c r="N35" i="18"/>
  <c r="O34" i="18"/>
  <c r="N34" i="18"/>
  <c r="O31" i="18"/>
  <c r="N31" i="18"/>
  <c r="O30" i="18"/>
  <c r="N30" i="18"/>
  <c r="P30" i="18" s="1"/>
  <c r="O29" i="18"/>
  <c r="N29" i="18"/>
  <c r="P29" i="18" s="1"/>
  <c r="O28" i="18"/>
  <c r="N28" i="18"/>
  <c r="O27" i="18"/>
  <c r="N27" i="18"/>
  <c r="O26" i="18"/>
  <c r="P26" i="18" s="1"/>
  <c r="N26" i="18"/>
  <c r="O23" i="18"/>
  <c r="N23" i="18"/>
  <c r="O22" i="18"/>
  <c r="N22" i="18"/>
  <c r="I219" i="18"/>
  <c r="J219" i="18"/>
  <c r="K219" i="18" s="1"/>
  <c r="K218" i="18"/>
  <c r="J218" i="18"/>
  <c r="I218" i="18"/>
  <c r="J217" i="18"/>
  <c r="K217" i="18" s="1"/>
  <c r="I217" i="18"/>
  <c r="J212" i="18"/>
  <c r="K212" i="18" s="1"/>
  <c r="J213" i="18"/>
  <c r="K213" i="18" s="1"/>
  <c r="K214" i="18"/>
  <c r="J214" i="18"/>
  <c r="I214" i="18"/>
  <c r="I213" i="18"/>
  <c r="I212" i="18"/>
  <c r="J211" i="18"/>
  <c r="I211" i="18"/>
  <c r="K211" i="18" s="1"/>
  <c r="K210" i="18"/>
  <c r="J210" i="18"/>
  <c r="I210" i="18"/>
  <c r="J209" i="18"/>
  <c r="K209" i="18" s="1"/>
  <c r="I209" i="18"/>
  <c r="J208" i="18"/>
  <c r="K208" i="18" s="1"/>
  <c r="I208" i="18"/>
  <c r="J207" i="18"/>
  <c r="I207" i="18"/>
  <c r="K206" i="18"/>
  <c r="J206" i="18"/>
  <c r="I206" i="18"/>
  <c r="J205" i="18"/>
  <c r="K205" i="18" s="1"/>
  <c r="I205" i="18"/>
  <c r="J204" i="18"/>
  <c r="K204" i="18" s="1"/>
  <c r="I204" i="18"/>
  <c r="J203" i="18"/>
  <c r="I203" i="18"/>
  <c r="K202" i="18"/>
  <c r="J202" i="18"/>
  <c r="I202" i="18"/>
  <c r="J201" i="18"/>
  <c r="K201" i="18" s="1"/>
  <c r="I201" i="18"/>
  <c r="J200" i="18"/>
  <c r="K200" i="18" s="1"/>
  <c r="I200" i="18"/>
  <c r="J199" i="18"/>
  <c r="I199" i="18"/>
  <c r="K198" i="18"/>
  <c r="J198" i="18"/>
  <c r="I198" i="18"/>
  <c r="J197" i="18"/>
  <c r="K197" i="18" s="1"/>
  <c r="I197" i="18"/>
  <c r="J196" i="18"/>
  <c r="K196" i="18" s="1"/>
  <c r="I196" i="18"/>
  <c r="J195" i="18"/>
  <c r="I195" i="18"/>
  <c r="K194" i="18"/>
  <c r="J194" i="18"/>
  <c r="I194" i="18"/>
  <c r="J193" i="18"/>
  <c r="K193" i="18" s="1"/>
  <c r="I193" i="18"/>
  <c r="J192" i="18"/>
  <c r="K192" i="18" s="1"/>
  <c r="I192" i="18"/>
  <c r="J191" i="18"/>
  <c r="I191" i="18"/>
  <c r="K190" i="18"/>
  <c r="J190" i="18"/>
  <c r="I190" i="18"/>
  <c r="J189" i="18"/>
  <c r="K189" i="18" s="1"/>
  <c r="I189" i="18"/>
  <c r="J188" i="18"/>
  <c r="K188" i="18" s="1"/>
  <c r="I188" i="18"/>
  <c r="J185" i="18"/>
  <c r="K185" i="18" s="1"/>
  <c r="I185" i="18"/>
  <c r="J184" i="18"/>
  <c r="K184" i="18" s="1"/>
  <c r="I184" i="18"/>
  <c r="J183" i="18"/>
  <c r="K183" i="18" s="1"/>
  <c r="I183" i="18"/>
  <c r="K182" i="18"/>
  <c r="J182" i="18"/>
  <c r="I182" i="18"/>
  <c r="K181" i="18"/>
  <c r="J181" i="18"/>
  <c r="I181" i="18"/>
  <c r="J180" i="18"/>
  <c r="K180" i="18" s="1"/>
  <c r="I180" i="18"/>
  <c r="J179" i="18"/>
  <c r="K179" i="18" s="1"/>
  <c r="I179" i="18"/>
  <c r="K178" i="18"/>
  <c r="J178" i="18"/>
  <c r="I178" i="18"/>
  <c r="K177" i="18"/>
  <c r="J177" i="18"/>
  <c r="I177" i="18"/>
  <c r="J176" i="18"/>
  <c r="K176" i="18" s="1"/>
  <c r="I176" i="18"/>
  <c r="J175" i="18"/>
  <c r="K175" i="18" s="1"/>
  <c r="I175" i="18"/>
  <c r="K174" i="18"/>
  <c r="J174" i="18"/>
  <c r="I174" i="18"/>
  <c r="K173" i="18"/>
  <c r="J173" i="18"/>
  <c r="I173" i="18"/>
  <c r="J172" i="18"/>
  <c r="K172" i="18" s="1"/>
  <c r="I172" i="18"/>
  <c r="J171" i="18"/>
  <c r="K171" i="18" s="1"/>
  <c r="I171" i="18"/>
  <c r="K170" i="18"/>
  <c r="J170" i="18"/>
  <c r="I170" i="18"/>
  <c r="K169" i="18"/>
  <c r="J169" i="18"/>
  <c r="I169" i="18"/>
  <c r="J168" i="18"/>
  <c r="K168" i="18" s="1"/>
  <c r="I168" i="18"/>
  <c r="J167" i="18"/>
  <c r="K167" i="18" s="1"/>
  <c r="I167" i="18"/>
  <c r="K166" i="18"/>
  <c r="J166" i="18"/>
  <c r="I166" i="18"/>
  <c r="K165" i="18"/>
  <c r="J165" i="18"/>
  <c r="I165" i="18"/>
  <c r="J164" i="18"/>
  <c r="K164" i="18" s="1"/>
  <c r="I164" i="18"/>
  <c r="J163" i="18"/>
  <c r="K163" i="18" s="1"/>
  <c r="I163" i="18"/>
  <c r="K162" i="18"/>
  <c r="J162" i="18"/>
  <c r="I162" i="18"/>
  <c r="K161" i="18"/>
  <c r="J161" i="18"/>
  <c r="I161" i="18"/>
  <c r="J160" i="18"/>
  <c r="K160" i="18" s="1"/>
  <c r="I160" i="18"/>
  <c r="J159" i="18"/>
  <c r="K159" i="18" s="1"/>
  <c r="I159" i="18"/>
  <c r="K158" i="18"/>
  <c r="J158" i="18"/>
  <c r="I158" i="18"/>
  <c r="K157" i="18"/>
  <c r="J157" i="18"/>
  <c r="I157" i="18"/>
  <c r="J156" i="18"/>
  <c r="K156" i="18" s="1"/>
  <c r="I156" i="18"/>
  <c r="J155" i="18"/>
  <c r="K155" i="18" s="1"/>
  <c r="I155" i="18"/>
  <c r="K154" i="18"/>
  <c r="J154" i="18"/>
  <c r="I154" i="18"/>
  <c r="J151" i="18"/>
  <c r="K151" i="18" s="1"/>
  <c r="I151" i="18"/>
  <c r="K150" i="18"/>
  <c r="J150" i="18"/>
  <c r="I150" i="18"/>
  <c r="J149" i="18"/>
  <c r="K149" i="18" s="1"/>
  <c r="I149" i="18"/>
  <c r="J148" i="18"/>
  <c r="I148" i="18"/>
  <c r="K148" i="18" s="1"/>
  <c r="J147" i="18"/>
  <c r="K147" i="18" s="1"/>
  <c r="I147" i="18"/>
  <c r="K146" i="18"/>
  <c r="J146" i="18"/>
  <c r="I146" i="18"/>
  <c r="J145" i="18"/>
  <c r="K145" i="18" s="1"/>
  <c r="I145" i="18"/>
  <c r="J144" i="18"/>
  <c r="I144" i="18"/>
  <c r="K144" i="18" s="1"/>
  <c r="J143" i="18"/>
  <c r="K143" i="18" s="1"/>
  <c r="I143" i="18"/>
  <c r="K142" i="18"/>
  <c r="J142" i="18"/>
  <c r="I142" i="18"/>
  <c r="J141" i="18"/>
  <c r="K141" i="18" s="1"/>
  <c r="I141" i="18"/>
  <c r="J140" i="18"/>
  <c r="I140" i="18"/>
  <c r="K140" i="18" s="1"/>
  <c r="J139" i="18"/>
  <c r="K139" i="18" s="1"/>
  <c r="I139" i="18"/>
  <c r="K138" i="18"/>
  <c r="J138" i="18"/>
  <c r="I138" i="18"/>
  <c r="J137" i="18"/>
  <c r="K137" i="18" s="1"/>
  <c r="I137" i="18"/>
  <c r="J136" i="18"/>
  <c r="I136" i="18"/>
  <c r="K136" i="18" s="1"/>
  <c r="J135" i="18"/>
  <c r="K135" i="18" s="1"/>
  <c r="I135" i="18"/>
  <c r="K134" i="18"/>
  <c r="J134" i="18"/>
  <c r="I134" i="18"/>
  <c r="J133" i="18"/>
  <c r="K133" i="18" s="1"/>
  <c r="I133" i="18"/>
  <c r="J132" i="18"/>
  <c r="I132" i="18"/>
  <c r="K132" i="18" s="1"/>
  <c r="J131" i="18"/>
  <c r="K131" i="18" s="1"/>
  <c r="I131" i="18"/>
  <c r="K130" i="18"/>
  <c r="J130" i="18"/>
  <c r="I130" i="18"/>
  <c r="J129" i="18"/>
  <c r="K129" i="18" s="1"/>
  <c r="I129" i="18"/>
  <c r="J128" i="18"/>
  <c r="I128" i="18"/>
  <c r="K128" i="18" s="1"/>
  <c r="J127" i="18"/>
  <c r="K127" i="18" s="1"/>
  <c r="I127" i="18"/>
  <c r="K126" i="18"/>
  <c r="J126" i="18"/>
  <c r="I126" i="18"/>
  <c r="J125" i="18"/>
  <c r="K125" i="18" s="1"/>
  <c r="I125" i="18"/>
  <c r="J124" i="18"/>
  <c r="I124" i="18"/>
  <c r="K124" i="18" s="1"/>
  <c r="J123" i="18"/>
  <c r="K123" i="18" s="1"/>
  <c r="I123" i="18"/>
  <c r="K122" i="18"/>
  <c r="J122" i="18"/>
  <c r="I122" i="18"/>
  <c r="J121" i="18"/>
  <c r="K121" i="18" s="1"/>
  <c r="I121" i="18"/>
  <c r="J120" i="18"/>
  <c r="I120" i="18"/>
  <c r="K120" i="18" s="1"/>
  <c r="J119" i="18"/>
  <c r="K119" i="18" s="1"/>
  <c r="I119" i="18"/>
  <c r="K118" i="18"/>
  <c r="J118" i="18"/>
  <c r="I118" i="18"/>
  <c r="J117" i="18"/>
  <c r="K117" i="18" s="1"/>
  <c r="I117" i="18"/>
  <c r="J116" i="18"/>
  <c r="I116" i="18"/>
  <c r="K116" i="18" s="1"/>
  <c r="J115" i="18"/>
  <c r="K115" i="18" s="1"/>
  <c r="I115" i="18"/>
  <c r="K114" i="18"/>
  <c r="J114" i="18"/>
  <c r="I114" i="18"/>
  <c r="J113" i="18"/>
  <c r="K113" i="18" s="1"/>
  <c r="I113" i="18"/>
  <c r="J112" i="18"/>
  <c r="I112" i="18"/>
  <c r="K112" i="18" s="1"/>
  <c r="J111" i="18"/>
  <c r="K111" i="18" s="1"/>
  <c r="I111" i="18"/>
  <c r="K110" i="18"/>
  <c r="J110" i="18"/>
  <c r="I110" i="18"/>
  <c r="J109" i="18"/>
  <c r="K109" i="18" s="1"/>
  <c r="I109" i="18"/>
  <c r="J108" i="18"/>
  <c r="I108" i="18"/>
  <c r="K108" i="18" s="1"/>
  <c r="J107" i="18"/>
  <c r="K107" i="18" s="1"/>
  <c r="I107" i="18"/>
  <c r="K106" i="18"/>
  <c r="J106" i="18"/>
  <c r="I106" i="18"/>
  <c r="J105" i="18"/>
  <c r="K105" i="18" s="1"/>
  <c r="I105" i="18"/>
  <c r="J104" i="18"/>
  <c r="I104" i="18"/>
  <c r="K104" i="18" s="1"/>
  <c r="J103" i="18"/>
  <c r="K103" i="18" s="1"/>
  <c r="I103" i="18"/>
  <c r="K102" i="18"/>
  <c r="J102" i="18"/>
  <c r="I102" i="18"/>
  <c r="J101" i="18"/>
  <c r="K101" i="18" s="1"/>
  <c r="I101" i="18"/>
  <c r="J98" i="18"/>
  <c r="K98" i="18" s="1"/>
  <c r="I98" i="18"/>
  <c r="J97" i="18"/>
  <c r="K97" i="18" s="1"/>
  <c r="I97" i="18"/>
  <c r="K96" i="18"/>
  <c r="J96" i="18"/>
  <c r="I96" i="18"/>
  <c r="J95" i="18"/>
  <c r="K95" i="18" s="1"/>
  <c r="I95" i="18"/>
  <c r="J94" i="18"/>
  <c r="K94" i="18" s="1"/>
  <c r="I94" i="18"/>
  <c r="J93" i="18"/>
  <c r="K93" i="18" s="1"/>
  <c r="I93" i="18"/>
  <c r="K92" i="18"/>
  <c r="J92" i="18"/>
  <c r="I92" i="18"/>
  <c r="J91" i="18"/>
  <c r="K91" i="18" s="1"/>
  <c r="I91" i="18"/>
  <c r="J90" i="18"/>
  <c r="K90" i="18" s="1"/>
  <c r="I90" i="18"/>
  <c r="J89" i="18"/>
  <c r="K89" i="18" s="1"/>
  <c r="I89" i="18"/>
  <c r="K88" i="18"/>
  <c r="J88" i="18"/>
  <c r="I88" i="18"/>
  <c r="J87" i="18"/>
  <c r="K87" i="18" s="1"/>
  <c r="I87" i="18"/>
  <c r="J86" i="18"/>
  <c r="K86" i="18" s="1"/>
  <c r="I86" i="18"/>
  <c r="J85" i="18"/>
  <c r="K85" i="18" s="1"/>
  <c r="I85" i="18"/>
  <c r="J82" i="18"/>
  <c r="K82" i="18" s="1"/>
  <c r="I82" i="18"/>
  <c r="J81" i="18"/>
  <c r="K81" i="18" s="1"/>
  <c r="I81" i="18"/>
  <c r="J80" i="18"/>
  <c r="I80" i="18"/>
  <c r="K80" i="18" s="1"/>
  <c r="K79" i="18"/>
  <c r="J79" i="18"/>
  <c r="I79" i="18"/>
  <c r="J76" i="18"/>
  <c r="K76" i="18" s="1"/>
  <c r="I76" i="18"/>
  <c r="J75" i="18"/>
  <c r="K75" i="18" s="1"/>
  <c r="I75" i="18"/>
  <c r="K74" i="18"/>
  <c r="J74" i="18"/>
  <c r="I74" i="18"/>
  <c r="J71" i="18"/>
  <c r="K71" i="18" s="1"/>
  <c r="I71" i="18"/>
  <c r="J70" i="18"/>
  <c r="K70" i="18" s="1"/>
  <c r="I70" i="18"/>
  <c r="K69" i="18"/>
  <c r="J69" i="18"/>
  <c r="I69" i="18"/>
  <c r="J68" i="18"/>
  <c r="K68" i="18" s="1"/>
  <c r="I68" i="18"/>
  <c r="J64" i="18"/>
  <c r="K64" i="18" s="1"/>
  <c r="I64" i="18"/>
  <c r="J63" i="18"/>
  <c r="K63" i="18" s="1"/>
  <c r="I63" i="18"/>
  <c r="K62" i="18"/>
  <c r="J62" i="18"/>
  <c r="I62" i="18"/>
  <c r="J61" i="18"/>
  <c r="K61" i="18" s="1"/>
  <c r="I61" i="18"/>
  <c r="J60" i="18"/>
  <c r="K60" i="18" s="1"/>
  <c r="I60" i="18"/>
  <c r="J59" i="18"/>
  <c r="K59" i="18" s="1"/>
  <c r="I59" i="18"/>
  <c r="J56" i="18"/>
  <c r="K56" i="18" s="1"/>
  <c r="I56" i="18"/>
  <c r="J55" i="18"/>
  <c r="K55" i="18" s="1"/>
  <c r="I55" i="18"/>
  <c r="J54" i="18"/>
  <c r="K54" i="18" s="1"/>
  <c r="I54" i="18"/>
  <c r="K53" i="18"/>
  <c r="J53" i="18"/>
  <c r="I53" i="18"/>
  <c r="J52" i="18"/>
  <c r="K52" i="18" s="1"/>
  <c r="I52" i="18"/>
  <c r="J51" i="18"/>
  <c r="K51" i="18" s="1"/>
  <c r="I51" i="18"/>
  <c r="J50" i="18"/>
  <c r="K50" i="18" s="1"/>
  <c r="I50" i="18"/>
  <c r="K49" i="18"/>
  <c r="J49" i="18"/>
  <c r="I49" i="18"/>
  <c r="J48" i="18"/>
  <c r="K48" i="18" s="1"/>
  <c r="I48" i="18"/>
  <c r="J45" i="18"/>
  <c r="K45" i="18" s="1"/>
  <c r="I45" i="18"/>
  <c r="J44" i="18"/>
  <c r="K44" i="18" s="1"/>
  <c r="I44" i="18"/>
  <c r="K43" i="18"/>
  <c r="J43" i="18"/>
  <c r="I43" i="18"/>
  <c r="J42" i="18"/>
  <c r="K42" i="18" s="1"/>
  <c r="I42" i="18"/>
  <c r="J41" i="18"/>
  <c r="K41" i="18" s="1"/>
  <c r="I41" i="18"/>
  <c r="J40" i="18"/>
  <c r="K40" i="18" s="1"/>
  <c r="I40" i="18"/>
  <c r="K39" i="18"/>
  <c r="J39" i="18"/>
  <c r="I39" i="18"/>
  <c r="J38" i="18"/>
  <c r="K38" i="18" s="1"/>
  <c r="I38" i="18"/>
  <c r="J37" i="18"/>
  <c r="K37" i="18" s="1"/>
  <c r="I37" i="18"/>
  <c r="J36" i="18"/>
  <c r="K36" i="18" s="1"/>
  <c r="I36" i="18"/>
  <c r="K35" i="18"/>
  <c r="J35" i="18"/>
  <c r="I35" i="18"/>
  <c r="J34" i="18"/>
  <c r="K34" i="18" s="1"/>
  <c r="I34" i="18"/>
  <c r="J31" i="18"/>
  <c r="K31" i="18" s="1"/>
  <c r="I31" i="18"/>
  <c r="K30" i="18"/>
  <c r="J30" i="18"/>
  <c r="I30" i="18"/>
  <c r="J29" i="18"/>
  <c r="K29" i="18" s="1"/>
  <c r="I29" i="18"/>
  <c r="J28" i="18"/>
  <c r="K28" i="18" s="1"/>
  <c r="I28" i="18"/>
  <c r="J27" i="18"/>
  <c r="K27" i="18" s="1"/>
  <c r="I27" i="18"/>
  <c r="K26" i="18"/>
  <c r="J26" i="18"/>
  <c r="I26" i="18"/>
  <c r="I23" i="18"/>
  <c r="J23" i="18"/>
  <c r="K23" i="18" s="1"/>
  <c r="I22" i="18"/>
  <c r="J22" i="18"/>
  <c r="K22" i="18"/>
  <c r="N21" i="18"/>
  <c r="O21" i="18"/>
  <c r="P21" i="18" s="1"/>
  <c r="J21" i="18"/>
  <c r="K21" i="18" s="1"/>
  <c r="I21" i="18"/>
  <c r="E30" i="42"/>
  <c r="E38" i="42"/>
  <c r="E21" i="42" s="1"/>
  <c r="G8" i="42" s="1"/>
  <c r="G9" i="42"/>
  <c r="G7" i="42"/>
  <c r="C7" i="42"/>
  <c r="P88" i="45" l="1"/>
  <c r="P142" i="45"/>
  <c r="P116" i="45"/>
  <c r="P62" i="45"/>
  <c r="O34" i="45"/>
  <c r="P34" i="45" s="1"/>
  <c r="O35" i="45"/>
  <c r="P35" i="45" s="1"/>
  <c r="O43" i="45"/>
  <c r="P43" i="45" s="1"/>
  <c r="P144" i="45"/>
  <c r="O165" i="45"/>
  <c r="P165" i="45" s="1"/>
  <c r="O184" i="45"/>
  <c r="O185" i="45"/>
  <c r="P185" i="45" s="1"/>
  <c r="O71" i="45"/>
  <c r="O183" i="45"/>
  <c r="P217" i="18"/>
  <c r="P200" i="18"/>
  <c r="P191" i="18"/>
  <c r="P195" i="18"/>
  <c r="P208" i="18"/>
  <c r="P199" i="18"/>
  <c r="P203" i="18"/>
  <c r="P154" i="18"/>
  <c r="P158" i="18"/>
  <c r="P171" i="18"/>
  <c r="P155" i="18"/>
  <c r="P170" i="18"/>
  <c r="P174" i="18"/>
  <c r="P125" i="18"/>
  <c r="P129" i="18"/>
  <c r="P133" i="18"/>
  <c r="P101" i="18"/>
  <c r="P124" i="18"/>
  <c r="P128" i="18"/>
  <c r="P132" i="18"/>
  <c r="P136" i="18"/>
  <c r="P104" i="18"/>
  <c r="P108" i="18"/>
  <c r="P112" i="18"/>
  <c r="P116" i="18"/>
  <c r="P120" i="18"/>
  <c r="P141" i="18"/>
  <c r="P145" i="18"/>
  <c r="P149" i="18"/>
  <c r="P92" i="18"/>
  <c r="P91" i="18"/>
  <c r="P95" i="18"/>
  <c r="P79" i="18"/>
  <c r="P82" i="18"/>
  <c r="P77" i="18"/>
  <c r="P68" i="18"/>
  <c r="P62" i="18"/>
  <c r="P50" i="18"/>
  <c r="P49" i="18"/>
  <c r="P53" i="18"/>
  <c r="P34" i="18"/>
  <c r="P38" i="18"/>
  <c r="P35" i="18"/>
  <c r="P42" i="18"/>
  <c r="P31" i="18"/>
  <c r="P27" i="18"/>
  <c r="P189" i="18"/>
  <c r="P198" i="18"/>
  <c r="P205" i="18"/>
  <c r="P214" i="18"/>
  <c r="P190" i="18"/>
  <c r="P197" i="18"/>
  <c r="P206" i="18"/>
  <c r="P213" i="18"/>
  <c r="P160" i="18"/>
  <c r="P169" i="18"/>
  <c r="P176" i="18"/>
  <c r="P185" i="18"/>
  <c r="P161" i="18"/>
  <c r="P168" i="18"/>
  <c r="P177" i="18"/>
  <c r="P184" i="18"/>
  <c r="P107" i="18"/>
  <c r="P114" i="18"/>
  <c r="P123" i="18"/>
  <c r="P130" i="18"/>
  <c r="P139" i="18"/>
  <c r="P146" i="18"/>
  <c r="P89" i="18"/>
  <c r="P98" i="18"/>
  <c r="P86" i="18"/>
  <c r="P93" i="18"/>
  <c r="P90" i="18"/>
  <c r="P97" i="18"/>
  <c r="P80" i="18"/>
  <c r="P72" i="18"/>
  <c r="P59" i="18"/>
  <c r="P60" i="18"/>
  <c r="P64" i="18"/>
  <c r="P56" i="18"/>
  <c r="P51" i="18"/>
  <c r="P41" i="18"/>
  <c r="P36" i="18"/>
  <c r="P45" i="18"/>
  <c r="P40" i="18"/>
  <c r="P28" i="18"/>
  <c r="P22" i="18"/>
  <c r="P23" i="18"/>
  <c r="O21" i="45"/>
  <c r="P30" i="45"/>
  <c r="P40" i="45"/>
  <c r="O126" i="45"/>
  <c r="P126" i="45" s="1"/>
  <c r="O128" i="45"/>
  <c r="O161" i="45"/>
  <c r="P161" i="45" s="1"/>
  <c r="O175" i="45"/>
  <c r="P175" i="45" s="1"/>
  <c r="O191" i="45"/>
  <c r="O199" i="45"/>
  <c r="O207" i="45"/>
  <c r="O214" i="45"/>
  <c r="O217" i="45"/>
  <c r="P140" i="45"/>
  <c r="O110" i="45"/>
  <c r="P110" i="45" s="1"/>
  <c r="P114" i="45"/>
  <c r="P148" i="45"/>
  <c r="O173" i="45"/>
  <c r="P173" i="45" s="1"/>
  <c r="O42" i="46"/>
  <c r="O218" i="45"/>
  <c r="P218" i="45" s="1"/>
  <c r="P189" i="45"/>
  <c r="P193" i="45"/>
  <c r="P197" i="45"/>
  <c r="P201" i="45"/>
  <c r="P205" i="45"/>
  <c r="P209" i="45"/>
  <c r="P213" i="45"/>
  <c r="K185" i="45"/>
  <c r="O177" i="45"/>
  <c r="P177" i="45" s="1"/>
  <c r="K177" i="45"/>
  <c r="O181" i="45"/>
  <c r="P181" i="45" s="1"/>
  <c r="K171" i="45"/>
  <c r="K175" i="45"/>
  <c r="K167" i="45"/>
  <c r="N162" i="45"/>
  <c r="P162" i="45" s="1"/>
  <c r="K154" i="45"/>
  <c r="K158" i="45"/>
  <c r="P157" i="45"/>
  <c r="K149" i="45"/>
  <c r="O146" i="45"/>
  <c r="P146" i="45" s="1"/>
  <c r="P136" i="45"/>
  <c r="O138" i="45"/>
  <c r="P138" i="45" s="1"/>
  <c r="K134" i="45"/>
  <c r="P132" i="45"/>
  <c r="P134" i="45"/>
  <c r="P128" i="45"/>
  <c r="O130" i="45"/>
  <c r="P130" i="45" s="1"/>
  <c r="K126" i="45"/>
  <c r="O121" i="45"/>
  <c r="P121" i="45" s="1"/>
  <c r="O123" i="45"/>
  <c r="K124" i="45"/>
  <c r="P118" i="45"/>
  <c r="O120" i="45"/>
  <c r="O112" i="45"/>
  <c r="P112" i="45" s="1"/>
  <c r="P106" i="45"/>
  <c r="O108" i="45"/>
  <c r="P108" i="45" s="1"/>
  <c r="K95" i="45"/>
  <c r="P93" i="45"/>
  <c r="O91" i="45"/>
  <c r="P91" i="45" s="1"/>
  <c r="P87" i="45"/>
  <c r="P82" i="45"/>
  <c r="P80" i="45"/>
  <c r="K74" i="45"/>
  <c r="N75" i="45"/>
  <c r="P75" i="45" s="1"/>
  <c r="O76" i="45"/>
  <c r="P76" i="45" s="1"/>
  <c r="P74" i="45"/>
  <c r="K70" i="45"/>
  <c r="O68" i="45"/>
  <c r="P68" i="45" s="1"/>
  <c r="K71" i="45"/>
  <c r="P59" i="45"/>
  <c r="K62" i="45"/>
  <c r="O51" i="45"/>
  <c r="P51" i="45" s="1"/>
  <c r="K53" i="45"/>
  <c r="K41" i="45"/>
  <c r="K42" i="45"/>
  <c r="O45" i="45"/>
  <c r="P45" i="45" s="1"/>
  <c r="P42" i="45"/>
  <c r="P27" i="45"/>
  <c r="P23" i="45"/>
  <c r="K97" i="45"/>
  <c r="O97" i="45"/>
  <c r="P97" i="45" s="1"/>
  <c r="P21" i="45"/>
  <c r="P28" i="45"/>
  <c r="O60" i="45"/>
  <c r="K96" i="45"/>
  <c r="O96" i="45"/>
  <c r="P96" i="45" s="1"/>
  <c r="O98" i="45"/>
  <c r="P98" i="45" s="1"/>
  <c r="K98" i="45"/>
  <c r="N52" i="45"/>
  <c r="P52" i="45" s="1"/>
  <c r="K52" i="45"/>
  <c r="N79" i="45"/>
  <c r="P79" i="45" s="1"/>
  <c r="K79" i="45"/>
  <c r="O92" i="45"/>
  <c r="P92" i="45" s="1"/>
  <c r="K92" i="45"/>
  <c r="O36" i="45"/>
  <c r="P36" i="45" s="1"/>
  <c r="K36" i="45"/>
  <c r="K23" i="45"/>
  <c r="K34" i="45"/>
  <c r="K35" i="45"/>
  <c r="I44" i="45"/>
  <c r="N44" i="45" s="1"/>
  <c r="N56" i="45"/>
  <c r="K50" i="45"/>
  <c r="O50" i="45"/>
  <c r="P50" i="45" s="1"/>
  <c r="P53" i="45"/>
  <c r="K69" i="45"/>
  <c r="P70" i="45"/>
  <c r="P86" i="45"/>
  <c r="K89" i="45"/>
  <c r="N90" i="45"/>
  <c r="P90" i="45" s="1"/>
  <c r="O95" i="45"/>
  <c r="P95" i="45" s="1"/>
  <c r="O111" i="45"/>
  <c r="P111" i="45" s="1"/>
  <c r="K111" i="45"/>
  <c r="O129" i="45"/>
  <c r="P129" i="45" s="1"/>
  <c r="K129" i="45"/>
  <c r="O41" i="45"/>
  <c r="P41" i="45" s="1"/>
  <c r="K63" i="45"/>
  <c r="O63" i="45"/>
  <c r="P63" i="45" s="1"/>
  <c r="O102" i="45"/>
  <c r="P102" i="45" s="1"/>
  <c r="K102" i="45"/>
  <c r="O115" i="45"/>
  <c r="P115" i="45" s="1"/>
  <c r="K115" i="45"/>
  <c r="O145" i="45"/>
  <c r="P145" i="45" s="1"/>
  <c r="K145" i="45"/>
  <c r="K21" i="45"/>
  <c r="N22" i="45"/>
  <c r="P22" i="45" s="1"/>
  <c r="O26" i="45"/>
  <c r="P26" i="45" s="1"/>
  <c r="K26" i="45"/>
  <c r="K27" i="45"/>
  <c r="K28" i="45"/>
  <c r="O29" i="45"/>
  <c r="P29" i="45" s="1"/>
  <c r="K29" i="45"/>
  <c r="K30" i="45"/>
  <c r="K31" i="45"/>
  <c r="J37" i="45"/>
  <c r="N38" i="45"/>
  <c r="P38" i="45" s="1"/>
  <c r="O39" i="45"/>
  <c r="P39" i="45" s="1"/>
  <c r="K39" i="45"/>
  <c r="K40" i="45"/>
  <c r="K43" i="45"/>
  <c r="O48" i="45"/>
  <c r="P48" i="45" s="1"/>
  <c r="K48" i="45"/>
  <c r="J56" i="45"/>
  <c r="K64" i="45"/>
  <c r="O64" i="45"/>
  <c r="P64" i="45" s="1"/>
  <c r="O81" i="45"/>
  <c r="P81" i="45" s="1"/>
  <c r="O85" i="45"/>
  <c r="P85" i="45" s="1"/>
  <c r="K85" i="45"/>
  <c r="P89" i="45"/>
  <c r="O104" i="45"/>
  <c r="P104" i="45" s="1"/>
  <c r="K104" i="45"/>
  <c r="N113" i="45"/>
  <c r="O119" i="45"/>
  <c r="P119" i="45" s="1"/>
  <c r="K119" i="45"/>
  <c r="K120" i="45"/>
  <c r="N120" i="45"/>
  <c r="K122" i="45"/>
  <c r="N122" i="45"/>
  <c r="P122" i="45" s="1"/>
  <c r="P31" i="45"/>
  <c r="O44" i="45"/>
  <c r="O55" i="45"/>
  <c r="P55" i="45" s="1"/>
  <c r="K55" i="45"/>
  <c r="O49" i="45"/>
  <c r="P49" i="45" s="1"/>
  <c r="K49" i="45"/>
  <c r="K59" i="45"/>
  <c r="O61" i="45"/>
  <c r="K61" i="45"/>
  <c r="K76" i="45"/>
  <c r="K82" i="45"/>
  <c r="N94" i="45"/>
  <c r="P94" i="45" s="1"/>
  <c r="K94" i="45"/>
  <c r="O107" i="45"/>
  <c r="P107" i="45" s="1"/>
  <c r="K107" i="45"/>
  <c r="O54" i="45"/>
  <c r="P54" i="45" s="1"/>
  <c r="K54" i="45"/>
  <c r="I60" i="45"/>
  <c r="N60" i="45" s="1"/>
  <c r="P69" i="45"/>
  <c r="N135" i="45"/>
  <c r="O141" i="45"/>
  <c r="P141" i="45" s="1"/>
  <c r="K141" i="45"/>
  <c r="K151" i="45"/>
  <c r="N151" i="45"/>
  <c r="P151" i="45" s="1"/>
  <c r="O160" i="45"/>
  <c r="P160" i="45" s="1"/>
  <c r="K160" i="45"/>
  <c r="N61" i="45"/>
  <c r="N71" i="45"/>
  <c r="O101" i="45"/>
  <c r="P101" i="45" s="1"/>
  <c r="K101" i="45"/>
  <c r="O103" i="45"/>
  <c r="P103" i="45" s="1"/>
  <c r="K103" i="45"/>
  <c r="O105" i="45"/>
  <c r="P105" i="45" s="1"/>
  <c r="K105" i="45"/>
  <c r="K106" i="45"/>
  <c r="K110" i="45"/>
  <c r="K114" i="45"/>
  <c r="K118" i="45"/>
  <c r="N123" i="45"/>
  <c r="K123" i="45"/>
  <c r="N127" i="45"/>
  <c r="O133" i="45"/>
  <c r="P133" i="45" s="1"/>
  <c r="K133" i="45"/>
  <c r="N143" i="45"/>
  <c r="O156" i="45"/>
  <c r="P156" i="45" s="1"/>
  <c r="K156" i="45"/>
  <c r="O164" i="45"/>
  <c r="P164" i="45" s="1"/>
  <c r="K164" i="45"/>
  <c r="O109" i="45"/>
  <c r="P109" i="45" s="1"/>
  <c r="K109" i="45"/>
  <c r="O113" i="45"/>
  <c r="K113" i="45"/>
  <c r="O117" i="45"/>
  <c r="P117" i="45" s="1"/>
  <c r="K117" i="45"/>
  <c r="O137" i="45"/>
  <c r="P137" i="45" s="1"/>
  <c r="K137" i="45"/>
  <c r="O172" i="45"/>
  <c r="P172" i="45" s="1"/>
  <c r="K172" i="45"/>
  <c r="K128" i="45"/>
  <c r="K132" i="45"/>
  <c r="K136" i="45"/>
  <c r="K140" i="45"/>
  <c r="K144" i="45"/>
  <c r="K148" i="45"/>
  <c r="O170" i="45"/>
  <c r="P170" i="45" s="1"/>
  <c r="K170" i="45"/>
  <c r="P171" i="45"/>
  <c r="N179" i="45"/>
  <c r="P179" i="45" s="1"/>
  <c r="K179" i="45"/>
  <c r="O127" i="45"/>
  <c r="K127" i="45"/>
  <c r="O131" i="45"/>
  <c r="P131" i="45" s="1"/>
  <c r="K131" i="45"/>
  <c r="O135" i="45"/>
  <c r="K135" i="45"/>
  <c r="O139" i="45"/>
  <c r="P139" i="45" s="1"/>
  <c r="K139" i="45"/>
  <c r="O143" i="45"/>
  <c r="K143" i="45"/>
  <c r="O147" i="45"/>
  <c r="P147" i="45" s="1"/>
  <c r="K147" i="45"/>
  <c r="P154" i="45"/>
  <c r="O155" i="45"/>
  <c r="P155" i="45" s="1"/>
  <c r="P158" i="45"/>
  <c r="O159" i="45"/>
  <c r="P159" i="45" s="1"/>
  <c r="O163" i="45"/>
  <c r="P163" i="45" s="1"/>
  <c r="O168" i="45"/>
  <c r="P168" i="45" s="1"/>
  <c r="K168" i="45"/>
  <c r="P169" i="45"/>
  <c r="O176" i="45"/>
  <c r="P176" i="45" s="1"/>
  <c r="K176" i="45"/>
  <c r="P124" i="45"/>
  <c r="O125" i="45"/>
  <c r="P125" i="45" s="1"/>
  <c r="K125" i="45"/>
  <c r="P149" i="45"/>
  <c r="O150" i="45"/>
  <c r="P150" i="45" s="1"/>
  <c r="O166" i="45"/>
  <c r="P166" i="45" s="1"/>
  <c r="K166" i="45"/>
  <c r="P167" i="45"/>
  <c r="O174" i="45"/>
  <c r="P174" i="45" s="1"/>
  <c r="K174" i="45"/>
  <c r="K150" i="45"/>
  <c r="K155" i="45"/>
  <c r="K157" i="45"/>
  <c r="K159" i="45"/>
  <c r="K161" i="45"/>
  <c r="K163" i="45"/>
  <c r="O178" i="45"/>
  <c r="P178" i="45" s="1"/>
  <c r="K178" i="45"/>
  <c r="P183" i="45"/>
  <c r="O190" i="45"/>
  <c r="P190" i="45" s="1"/>
  <c r="K190" i="45"/>
  <c r="N191" i="45"/>
  <c r="P191" i="45" s="1"/>
  <c r="O198" i="45"/>
  <c r="P198" i="45" s="1"/>
  <c r="K198" i="45"/>
  <c r="N199" i="45"/>
  <c r="P199" i="45" s="1"/>
  <c r="O206" i="45"/>
  <c r="P206" i="45" s="1"/>
  <c r="K206" i="45"/>
  <c r="N207" i="45"/>
  <c r="N214" i="45"/>
  <c r="O180" i="45"/>
  <c r="P180" i="45" s="1"/>
  <c r="K180" i="45"/>
  <c r="O194" i="45"/>
  <c r="P194" i="45" s="1"/>
  <c r="K194" i="45"/>
  <c r="N195" i="45"/>
  <c r="P195" i="45" s="1"/>
  <c r="O202" i="45"/>
  <c r="P202" i="45" s="1"/>
  <c r="K202" i="45"/>
  <c r="N203" i="45"/>
  <c r="P203" i="45" s="1"/>
  <c r="O210" i="45"/>
  <c r="P210" i="45" s="1"/>
  <c r="K210" i="45"/>
  <c r="N211" i="45"/>
  <c r="P211" i="45" s="1"/>
  <c r="N217" i="45"/>
  <c r="O219" i="45"/>
  <c r="P219" i="45" s="1"/>
  <c r="K219" i="45"/>
  <c r="N182" i="45"/>
  <c r="P182" i="45" s="1"/>
  <c r="N184" i="45"/>
  <c r="P184" i="45" s="1"/>
  <c r="K182" i="45"/>
  <c r="K184" i="45"/>
  <c r="N188" i="45"/>
  <c r="P188" i="45" s="1"/>
  <c r="K191" i="45"/>
  <c r="N192" i="45"/>
  <c r="P192" i="45" s="1"/>
  <c r="K195" i="45"/>
  <c r="N196" i="45"/>
  <c r="P196" i="45" s="1"/>
  <c r="K199" i="45"/>
  <c r="N200" i="45"/>
  <c r="P200" i="45" s="1"/>
  <c r="K203" i="45"/>
  <c r="N204" i="45"/>
  <c r="P204" i="45" s="1"/>
  <c r="K207" i="45"/>
  <c r="N208" i="45"/>
  <c r="P208" i="45" s="1"/>
  <c r="K211" i="45"/>
  <c r="N212" i="45"/>
  <c r="P212" i="45" s="1"/>
  <c r="K214" i="45"/>
  <c r="K217" i="45"/>
  <c r="K191" i="18"/>
  <c r="K199" i="18"/>
  <c r="K207" i="18"/>
  <c r="K195" i="18"/>
  <c r="K203" i="18"/>
  <c r="P12" i="18"/>
  <c r="P120" i="45" l="1"/>
  <c r="P217" i="45"/>
  <c r="P220" i="45" s="1"/>
  <c r="P207" i="45"/>
  <c r="P60" i="45"/>
  <c r="P214" i="45"/>
  <c r="P71" i="45"/>
  <c r="P72" i="45" s="1"/>
  <c r="P123" i="45"/>
  <c r="P77" i="45"/>
  <c r="K60" i="45"/>
  <c r="P61" i="45"/>
  <c r="P99" i="45"/>
  <c r="P32" i="45"/>
  <c r="P143" i="45"/>
  <c r="P135" i="45"/>
  <c r="O56" i="45"/>
  <c r="P56" i="45" s="1"/>
  <c r="K56" i="45"/>
  <c r="K44" i="45"/>
  <c r="P24" i="45"/>
  <c r="P186" i="45"/>
  <c r="P127" i="45"/>
  <c r="P113" i="45"/>
  <c r="P83" i="45"/>
  <c r="P44" i="45"/>
  <c r="O37" i="45"/>
  <c r="P37" i="45" s="1"/>
  <c r="K37" i="45"/>
  <c r="P65" i="45" l="1"/>
  <c r="P215" i="45"/>
  <c r="P46" i="45"/>
  <c r="P57" i="45"/>
  <c r="P152" i="45"/>
  <c r="G44" i="18"/>
  <c r="F44" i="18"/>
  <c r="P222" i="45" l="1"/>
  <c r="Q132" i="45" s="1"/>
  <c r="D27" i="21"/>
  <c r="E27" i="21"/>
  <c r="F27" i="21"/>
  <c r="G27" i="21"/>
  <c r="H27" i="21"/>
  <c r="I27" i="21"/>
  <c r="L27" i="21"/>
  <c r="M27" i="21"/>
  <c r="C27" i="21"/>
  <c r="Q166" i="45" l="1"/>
  <c r="Q115" i="45"/>
  <c r="Q41" i="45"/>
  <c r="Q174" i="45"/>
  <c r="Q119" i="45"/>
  <c r="Q184" i="45"/>
  <c r="Q44" i="45"/>
  <c r="Q94" i="45"/>
  <c r="Q52" i="45"/>
  <c r="Q133" i="45"/>
  <c r="Q195" i="45"/>
  <c r="Q35" i="45"/>
  <c r="Q64" i="45"/>
  <c r="Q103" i="45"/>
  <c r="Q130" i="45"/>
  <c r="Q37" i="45"/>
  <c r="Q196" i="45"/>
  <c r="Q204" i="45"/>
  <c r="Q163" i="45"/>
  <c r="Q185" i="45"/>
  <c r="Q43" i="45"/>
  <c r="Q105" i="45"/>
  <c r="Q156" i="45"/>
  <c r="Q101" i="45"/>
  <c r="Q219" i="45"/>
  <c r="Q157" i="45"/>
  <c r="Q161" i="45"/>
  <c r="Q75" i="45"/>
  <c r="Q36" i="45"/>
  <c r="Q124" i="45"/>
  <c r="Q98" i="45"/>
  <c r="Q197" i="45"/>
  <c r="Q128" i="45"/>
  <c r="Q80" i="45"/>
  <c r="Q24" i="45"/>
  <c r="Q122" i="45"/>
  <c r="Q214" i="45"/>
  <c r="Q164" i="45"/>
  <c r="Q141" i="45"/>
  <c r="Q69" i="45"/>
  <c r="Q49" i="45"/>
  <c r="Q209" i="45"/>
  <c r="Q76" i="45"/>
  <c r="Q83" i="45"/>
  <c r="Q68" i="45"/>
  <c r="Q171" i="45"/>
  <c r="Q127" i="45"/>
  <c r="Q152" i="45"/>
  <c r="Q179" i="45"/>
  <c r="Q31" i="45"/>
  <c r="Q162" i="45"/>
  <c r="Q50" i="45"/>
  <c r="Q154" i="45"/>
  <c r="Q147" i="45"/>
  <c r="Q22" i="45"/>
  <c r="Q26" i="45"/>
  <c r="Q123" i="45"/>
  <c r="Q137" i="45"/>
  <c r="Q144" i="45"/>
  <c r="Q110" i="45"/>
  <c r="Q42" i="45"/>
  <c r="Q34" i="45"/>
  <c r="Q113" i="45"/>
  <c r="Q186" i="45"/>
  <c r="Q220" i="45"/>
  <c r="Q32" i="45"/>
  <c r="Q79" i="45"/>
  <c r="Q211" i="45"/>
  <c r="Q39" i="45"/>
  <c r="Q71" i="45"/>
  <c r="Q90" i="45"/>
  <c r="Q21" i="45"/>
  <c r="Q28" i="45"/>
  <c r="Q172" i="45"/>
  <c r="Q206" i="45"/>
  <c r="Q208" i="45"/>
  <c r="Q210" i="45"/>
  <c r="Q96" i="45"/>
  <c r="Q125" i="45"/>
  <c r="Q60" i="45"/>
  <c r="Q212" i="45"/>
  <c r="Q85" i="45"/>
  <c r="Q131" i="45"/>
  <c r="Q150" i="45"/>
  <c r="Q97" i="45"/>
  <c r="Q198" i="45"/>
  <c r="Q107" i="45"/>
  <c r="Q136" i="45"/>
  <c r="Q142" i="45"/>
  <c r="Q27" i="45"/>
  <c r="Q140" i="45"/>
  <c r="Q118" i="45"/>
  <c r="Q108" i="45"/>
  <c r="Q218" i="45"/>
  <c r="Q65" i="45"/>
  <c r="Q135" i="45"/>
  <c r="Q57" i="45"/>
  <c r="Q182" i="45"/>
  <c r="Q129" i="45"/>
  <c r="Q160" i="45"/>
  <c r="Q139" i="45"/>
  <c r="Q89" i="45"/>
  <c r="Q63" i="45"/>
  <c r="Q86" i="45"/>
  <c r="Q102" i="45"/>
  <c r="Q178" i="45"/>
  <c r="Q61" i="45"/>
  <c r="Q120" i="45"/>
  <c r="Q145" i="45"/>
  <c r="Q117" i="45"/>
  <c r="Q169" i="45"/>
  <c r="Q203" i="45"/>
  <c r="Q111" i="45"/>
  <c r="Q190" i="45"/>
  <c r="Q188" i="45"/>
  <c r="Q167" i="45"/>
  <c r="Q95" i="45"/>
  <c r="Q109" i="45"/>
  <c r="Q168" i="45"/>
  <c r="Q213" i="45"/>
  <c r="Q134" i="45"/>
  <c r="Q30" i="45"/>
  <c r="Q114" i="45"/>
  <c r="Q93" i="45"/>
  <c r="Q82" i="45"/>
  <c r="Q121" i="45"/>
  <c r="Q14" i="45"/>
  <c r="Q15" i="45" s="1"/>
  <c r="Q201" i="45"/>
  <c r="Q112" i="45"/>
  <c r="Q51" i="45"/>
  <c r="Q173" i="45"/>
  <c r="Q165" i="45"/>
  <c r="Q91" i="45"/>
  <c r="Q177" i="45"/>
  <c r="Q59" i="45"/>
  <c r="Q23" i="45"/>
  <c r="Q116" i="45"/>
  <c r="Q45" i="45"/>
  <c r="Q189" i="45"/>
  <c r="Q56" i="45"/>
  <c r="Q215" i="45"/>
  <c r="Q143" i="45"/>
  <c r="Q46" i="45"/>
  <c r="Q72" i="45"/>
  <c r="Q53" i="45"/>
  <c r="Q149" i="45"/>
  <c r="Q217" i="45"/>
  <c r="Q194" i="45"/>
  <c r="Q70" i="45"/>
  <c r="Q158" i="45"/>
  <c r="Q38" i="45"/>
  <c r="Q192" i="45"/>
  <c r="Q183" i="45"/>
  <c r="Q55" i="45"/>
  <c r="Q202" i="45"/>
  <c r="Q54" i="45"/>
  <c r="Q92" i="45"/>
  <c r="Q199" i="45"/>
  <c r="Q175" i="45"/>
  <c r="Q155" i="45"/>
  <c r="Q81" i="45"/>
  <c r="Q200" i="45"/>
  <c r="Q191" i="45"/>
  <c r="Q176" i="45"/>
  <c r="Q159" i="45"/>
  <c r="Q104" i="45"/>
  <c r="Q180" i="45"/>
  <c r="Q170" i="45"/>
  <c r="Q207" i="45"/>
  <c r="Q151" i="45"/>
  <c r="Q29" i="45"/>
  <c r="Q48" i="45"/>
  <c r="Q181" i="45"/>
  <c r="Q205" i="45"/>
  <c r="Q193" i="45"/>
  <c r="Q62" i="45"/>
  <c r="Q40" i="45"/>
  <c r="Q138" i="45"/>
  <c r="Q74" i="45"/>
  <c r="Q87" i="45"/>
  <c r="Q148" i="45"/>
  <c r="Q126" i="45"/>
  <c r="Q146" i="45"/>
  <c r="Q106" i="45"/>
  <c r="Q88" i="45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3" i="18"/>
  <c r="Q77" i="45" l="1"/>
  <c r="Q99" i="45"/>
  <c r="G185" i="18"/>
  <c r="G183" i="18"/>
  <c r="Q222" i="45" l="1"/>
  <c r="G133" i="18"/>
  <c r="G134" i="18"/>
  <c r="G135" i="18"/>
  <c r="G136" i="18"/>
  <c r="G137" i="18"/>
  <c r="G138" i="18"/>
  <c r="G139" i="18"/>
  <c r="G132" i="18"/>
  <c r="G131" i="18"/>
  <c r="G130" i="18"/>
  <c r="G129" i="18"/>
  <c r="G128" i="18"/>
  <c r="G127" i="18"/>
  <c r="G126" i="18"/>
  <c r="G124" i="18"/>
  <c r="G123" i="18"/>
  <c r="G122" i="18"/>
  <c r="G121" i="18"/>
  <c r="G120" i="18"/>
  <c r="G119" i="18"/>
  <c r="G118" i="18"/>
  <c r="G117" i="18"/>
  <c r="G116" i="18"/>
  <c r="G115" i="18"/>
  <c r="G144" i="18"/>
  <c r="G143" i="18"/>
  <c r="G142" i="18"/>
  <c r="G141" i="18"/>
  <c r="G145" i="18"/>
  <c r="G146" i="18"/>
  <c r="G147" i="18"/>
  <c r="G148" i="18"/>
  <c r="G150" i="18"/>
  <c r="G151" i="18"/>
  <c r="G114" i="18"/>
  <c r="G113" i="18"/>
  <c r="G112" i="18"/>
  <c r="G111" i="18"/>
  <c r="G110" i="18"/>
  <c r="G109" i="18"/>
  <c r="G108" i="18"/>
  <c r="G107" i="18"/>
  <c r="G105" i="18"/>
  <c r="G104" i="18"/>
  <c r="G103" i="18"/>
  <c r="G102" i="18"/>
  <c r="G101" i="18"/>
  <c r="G214" i="18"/>
  <c r="G140" i="18" l="1"/>
  <c r="G106" i="18" l="1"/>
  <c r="G94" i="18"/>
  <c r="G93" i="18"/>
  <c r="G92" i="18"/>
  <c r="G91" i="18"/>
  <c r="G74" i="18"/>
  <c r="G90" i="18"/>
  <c r="G75" i="18"/>
  <c r="H71" i="18"/>
  <c r="H70" i="18"/>
  <c r="H69" i="18"/>
  <c r="H50" i="18"/>
  <c r="H97" i="18"/>
  <c r="H96" i="18"/>
  <c r="H87" i="18"/>
  <c r="G55" i="18"/>
  <c r="H56" i="18"/>
  <c r="B40" i="21" l="1"/>
  <c r="B38" i="21"/>
  <c r="B36" i="21"/>
  <c r="B34" i="21"/>
  <c r="B32" i="21"/>
  <c r="B30" i="21"/>
  <c r="B29" i="21"/>
  <c r="B28" i="21"/>
  <c r="B27" i="21"/>
  <c r="B25" i="21"/>
  <c r="B23" i="21"/>
  <c r="B21" i="21"/>
  <c r="B20" i="21"/>
  <c r="B19" i="21"/>
  <c r="B18" i="21"/>
  <c r="G76" i="18"/>
  <c r="H63" i="18"/>
  <c r="G89" i="18"/>
  <c r="G88" i="18"/>
  <c r="G86" i="18"/>
  <c r="G95" i="18" l="1"/>
  <c r="G80" i="18"/>
  <c r="G81" i="18"/>
  <c r="G59" i="18"/>
  <c r="G60" i="18"/>
  <c r="G62" i="18"/>
  <c r="G61" i="18"/>
  <c r="G51" i="18"/>
  <c r="G53" i="18"/>
  <c r="G52" i="18"/>
  <c r="G40" i="18" l="1"/>
  <c r="G29" i="18"/>
  <c r="G30" i="18"/>
  <c r="G218" i="18"/>
  <c r="G217" i="18"/>
  <c r="G184" i="18"/>
  <c r="G166" i="18"/>
  <c r="G165" i="18"/>
  <c r="G164" i="18"/>
  <c r="G162" i="18"/>
  <c r="G161" i="18"/>
  <c r="G160" i="18"/>
  <c r="G154" i="18"/>
  <c r="G158" i="18"/>
  <c r="G159" i="18"/>
  <c r="G157" i="18"/>
  <c r="G156" i="18"/>
  <c r="G155" i="18"/>
  <c r="G82" i="18"/>
  <c r="G68" i="18"/>
  <c r="G49" i="18"/>
  <c r="F43" i="18"/>
  <c r="G42" i="18"/>
  <c r="F79" i="18"/>
  <c r="F60" i="18"/>
  <c r="F49" i="18"/>
  <c r="F56" i="18" s="1"/>
  <c r="F37" i="18"/>
  <c r="F95" i="18"/>
  <c r="H85" i="18" l="1"/>
  <c r="H98" i="18"/>
  <c r="N5" i="41" l="1"/>
  <c r="V5" i="41" s="1"/>
  <c r="O5" i="41"/>
  <c r="C1432" i="41"/>
  <c r="D1432" i="41"/>
  <c r="E1432" i="41"/>
  <c r="F1432" i="41"/>
  <c r="G1432" i="41"/>
  <c r="H1432" i="41"/>
  <c r="I1432" i="41"/>
  <c r="J1432" i="41"/>
  <c r="C35" i="41"/>
  <c r="D35" i="41"/>
  <c r="E35" i="41"/>
  <c r="F35" i="41"/>
  <c r="G35" i="41"/>
  <c r="H35" i="41"/>
  <c r="I35" i="41"/>
  <c r="J35" i="41"/>
  <c r="C34" i="41"/>
  <c r="D34" i="41"/>
  <c r="E34" i="41"/>
  <c r="F34" i="41"/>
  <c r="G34" i="41"/>
  <c r="H34" i="41"/>
  <c r="I34" i="41"/>
  <c r="J34" i="41"/>
  <c r="C843" i="41"/>
  <c r="D843" i="41"/>
  <c r="E843" i="41"/>
  <c r="F843" i="41"/>
  <c r="G843" i="41"/>
  <c r="H843" i="41"/>
  <c r="I843" i="41"/>
  <c r="J843" i="41"/>
  <c r="C901" i="41"/>
  <c r="D901" i="41"/>
  <c r="E901" i="41"/>
  <c r="F901" i="41"/>
  <c r="G901" i="41"/>
  <c r="H901" i="41"/>
  <c r="I901" i="41"/>
  <c r="J901" i="41"/>
  <c r="C1493" i="41"/>
  <c r="D1493" i="41"/>
  <c r="E1493" i="41"/>
  <c r="F1493" i="41"/>
  <c r="G1493" i="41"/>
  <c r="H1493" i="41"/>
  <c r="I1493" i="41"/>
  <c r="J1493" i="41"/>
  <c r="C138" i="41"/>
  <c r="D138" i="41"/>
  <c r="E138" i="41"/>
  <c r="F138" i="41"/>
  <c r="G138" i="41"/>
  <c r="H138" i="41"/>
  <c r="I138" i="41"/>
  <c r="J138" i="41"/>
  <c r="C989" i="41"/>
  <c r="D989" i="41"/>
  <c r="E989" i="41"/>
  <c r="F989" i="41"/>
  <c r="G989" i="41"/>
  <c r="H989" i="41"/>
  <c r="I989" i="41"/>
  <c r="J989" i="41"/>
  <c r="C143" i="41"/>
  <c r="D143" i="41"/>
  <c r="E143" i="41"/>
  <c r="F143" i="41"/>
  <c r="G143" i="41"/>
  <c r="H143" i="41"/>
  <c r="I143" i="41"/>
  <c r="J143" i="41"/>
  <c r="C159" i="41"/>
  <c r="D159" i="41"/>
  <c r="E159" i="41"/>
  <c r="F159" i="41"/>
  <c r="G159" i="41"/>
  <c r="H159" i="41"/>
  <c r="I159" i="41"/>
  <c r="J159" i="41"/>
  <c r="C168" i="41"/>
  <c r="D168" i="41"/>
  <c r="E168" i="41"/>
  <c r="F168" i="41"/>
  <c r="G168" i="41"/>
  <c r="H168" i="41"/>
  <c r="I168" i="41"/>
  <c r="J168" i="41"/>
  <c r="C465" i="41"/>
  <c r="D465" i="41"/>
  <c r="E465" i="41"/>
  <c r="F465" i="41"/>
  <c r="G465" i="41"/>
  <c r="H465" i="41"/>
  <c r="I465" i="41"/>
  <c r="J465" i="41"/>
  <c r="C51" i="41"/>
  <c r="D51" i="41"/>
  <c r="E51" i="41"/>
  <c r="F51" i="41"/>
  <c r="G51" i="41"/>
  <c r="H51" i="41"/>
  <c r="I51" i="41"/>
  <c r="J51" i="41"/>
  <c r="C1070" i="41"/>
  <c r="D1070" i="41"/>
  <c r="E1070" i="41"/>
  <c r="F1070" i="41"/>
  <c r="G1070" i="41"/>
  <c r="H1070" i="41"/>
  <c r="I1070" i="41"/>
  <c r="J1070" i="41"/>
  <c r="C902" i="41"/>
  <c r="D902" i="41"/>
  <c r="E902" i="41"/>
  <c r="F902" i="41"/>
  <c r="G902" i="41"/>
  <c r="H902" i="41"/>
  <c r="I902" i="41"/>
  <c r="J902" i="41"/>
  <c r="C1062" i="41"/>
  <c r="D1062" i="41"/>
  <c r="E1062" i="41"/>
  <c r="F1062" i="41"/>
  <c r="G1062" i="41"/>
  <c r="H1062" i="41"/>
  <c r="I1062" i="41"/>
  <c r="J1062" i="41"/>
  <c r="C122" i="41"/>
  <c r="D122" i="41"/>
  <c r="E122" i="41"/>
  <c r="F122" i="41"/>
  <c r="G122" i="41"/>
  <c r="H122" i="41"/>
  <c r="I122" i="41"/>
  <c r="J122" i="41"/>
  <c r="C413" i="41"/>
  <c r="D413" i="41"/>
  <c r="E413" i="41"/>
  <c r="F413" i="41"/>
  <c r="G413" i="41"/>
  <c r="H413" i="41"/>
  <c r="I413" i="41"/>
  <c r="J413" i="41"/>
  <c r="C1212" i="41"/>
  <c r="D1212" i="41"/>
  <c r="E1212" i="41"/>
  <c r="F1212" i="41"/>
  <c r="G1212" i="41"/>
  <c r="H1212" i="41"/>
  <c r="I1212" i="41"/>
  <c r="J1212" i="41"/>
  <c r="C1207" i="41"/>
  <c r="D1207" i="41"/>
  <c r="E1207" i="41"/>
  <c r="F1207" i="41"/>
  <c r="G1207" i="41"/>
  <c r="H1207" i="41"/>
  <c r="I1207" i="41"/>
  <c r="J1207" i="41"/>
  <c r="C909" i="41"/>
  <c r="D909" i="41"/>
  <c r="E909" i="41"/>
  <c r="F909" i="41"/>
  <c r="G909" i="41"/>
  <c r="H909" i="41"/>
  <c r="I909" i="41"/>
  <c r="J909" i="41"/>
  <c r="C751" i="41"/>
  <c r="D751" i="41"/>
  <c r="E751" i="41"/>
  <c r="F751" i="41"/>
  <c r="G751" i="41"/>
  <c r="H751" i="41"/>
  <c r="I751" i="41"/>
  <c r="J751" i="41"/>
  <c r="C1068" i="41"/>
  <c r="D1068" i="41"/>
  <c r="E1068" i="41"/>
  <c r="F1068" i="41"/>
  <c r="G1068" i="41"/>
  <c r="H1068" i="41"/>
  <c r="I1068" i="41"/>
  <c r="J1068" i="41"/>
  <c r="C987" i="41"/>
  <c r="D987" i="41"/>
  <c r="E987" i="41"/>
  <c r="F987" i="41"/>
  <c r="G987" i="41"/>
  <c r="I987" i="41"/>
  <c r="J987" i="41"/>
  <c r="C424" i="41"/>
  <c r="D424" i="41"/>
  <c r="E424" i="41"/>
  <c r="F424" i="41"/>
  <c r="G424" i="41"/>
  <c r="H424" i="41"/>
  <c r="I424" i="41"/>
  <c r="J424" i="41"/>
  <c r="C1130" i="41"/>
  <c r="D1130" i="41"/>
  <c r="E1130" i="41"/>
  <c r="F1130" i="41"/>
  <c r="G1130" i="41"/>
  <c r="I1130" i="41"/>
  <c r="C1296" i="41"/>
  <c r="D1296" i="41"/>
  <c r="E1296" i="41"/>
  <c r="F1296" i="41"/>
  <c r="G1296" i="41"/>
  <c r="I1296" i="41"/>
  <c r="C1297" i="41"/>
  <c r="D1297" i="41"/>
  <c r="E1297" i="41"/>
  <c r="F1297" i="41"/>
  <c r="G1297" i="41"/>
  <c r="I1297" i="41"/>
  <c r="J1297" i="41"/>
  <c r="K1297" i="41"/>
  <c r="C52" i="41"/>
  <c r="D52" i="41"/>
  <c r="E52" i="41"/>
  <c r="F52" i="41"/>
  <c r="G52" i="41"/>
  <c r="H52" i="41"/>
  <c r="I52" i="41"/>
  <c r="J52" i="41"/>
  <c r="C1242" i="41"/>
  <c r="D1242" i="41"/>
  <c r="E1242" i="41"/>
  <c r="F1242" i="41"/>
  <c r="G1242" i="41"/>
  <c r="H1242" i="41"/>
  <c r="I1242" i="41"/>
  <c r="J1242" i="41"/>
  <c r="C1500" i="41"/>
  <c r="D1500" i="41"/>
  <c r="E1500" i="41"/>
  <c r="F1500" i="41"/>
  <c r="G1500" i="41"/>
  <c r="H1500" i="41"/>
  <c r="I1500" i="41"/>
  <c r="J1500" i="41"/>
  <c r="C991" i="41"/>
  <c r="D991" i="41"/>
  <c r="E991" i="41"/>
  <c r="F991" i="41"/>
  <c r="G991" i="41"/>
  <c r="I991" i="41"/>
  <c r="J991" i="41"/>
  <c r="C992" i="41"/>
  <c r="D992" i="41"/>
  <c r="E992" i="41"/>
  <c r="F992" i="41"/>
  <c r="G992" i="41"/>
  <c r="H992" i="41"/>
  <c r="I992" i="41"/>
  <c r="J992" i="41"/>
  <c r="C49" i="41"/>
  <c r="D49" i="41"/>
  <c r="E49" i="41"/>
  <c r="F49" i="41"/>
  <c r="G49" i="41"/>
  <c r="H49" i="41"/>
  <c r="I49" i="41"/>
  <c r="J49" i="41"/>
  <c r="C50" i="41"/>
  <c r="D50" i="41"/>
  <c r="E50" i="41"/>
  <c r="F50" i="41"/>
  <c r="G50" i="41"/>
  <c r="H50" i="41"/>
  <c r="I50" i="41"/>
  <c r="J50" i="41"/>
  <c r="C142" i="41"/>
  <c r="D142" i="41"/>
  <c r="E142" i="41"/>
  <c r="F142" i="41"/>
  <c r="G142" i="41"/>
  <c r="H142" i="41"/>
  <c r="I142" i="41"/>
  <c r="J142" i="41"/>
  <c r="C896" i="41"/>
  <c r="D896" i="41"/>
  <c r="E896" i="41"/>
  <c r="F896" i="41"/>
  <c r="G896" i="41"/>
  <c r="H896" i="41"/>
  <c r="I896" i="41"/>
  <c r="J896" i="41"/>
  <c r="C1434" i="41"/>
  <c r="D1434" i="41"/>
  <c r="E1434" i="41"/>
  <c r="F1434" i="41"/>
  <c r="G1434" i="41"/>
  <c r="H1434" i="41"/>
  <c r="I1434" i="41"/>
  <c r="J1434" i="41"/>
  <c r="C922" i="41"/>
  <c r="D922" i="41"/>
  <c r="E922" i="41"/>
  <c r="F922" i="41"/>
  <c r="G922" i="41"/>
  <c r="H922" i="41"/>
  <c r="I922" i="41"/>
  <c r="J922" i="41"/>
  <c r="C893" i="41"/>
  <c r="D893" i="41"/>
  <c r="E893" i="41"/>
  <c r="F893" i="41"/>
  <c r="G893" i="41"/>
  <c r="H893" i="41"/>
  <c r="I893" i="41"/>
  <c r="J893" i="41"/>
  <c r="C139" i="41"/>
  <c r="D139" i="41"/>
  <c r="E139" i="41"/>
  <c r="F139" i="41"/>
  <c r="G139" i="41"/>
  <c r="H139" i="41"/>
  <c r="I139" i="41"/>
  <c r="J139" i="41"/>
  <c r="C993" i="41"/>
  <c r="D993" i="41"/>
  <c r="E993" i="41"/>
  <c r="F993" i="41"/>
  <c r="G993" i="41"/>
  <c r="H993" i="41"/>
  <c r="I993" i="41"/>
  <c r="J993" i="41"/>
  <c r="C1301" i="41"/>
  <c r="D1301" i="41"/>
  <c r="E1301" i="41"/>
  <c r="F1301" i="41"/>
  <c r="G1301" i="41"/>
  <c r="H1301" i="41"/>
  <c r="I1301" i="41"/>
  <c r="J1301" i="41"/>
  <c r="C988" i="41"/>
  <c r="D988" i="41"/>
  <c r="E988" i="41"/>
  <c r="F988" i="41"/>
  <c r="G988" i="41"/>
  <c r="I988" i="41"/>
  <c r="J988" i="41"/>
  <c r="C423" i="41"/>
  <c r="D423" i="41"/>
  <c r="E423" i="41"/>
  <c r="F423" i="41"/>
  <c r="G423" i="41"/>
  <c r="H423" i="41"/>
  <c r="I423" i="41"/>
  <c r="J423" i="41"/>
  <c r="C845" i="41"/>
  <c r="D845" i="41"/>
  <c r="E845" i="41"/>
  <c r="F845" i="41"/>
  <c r="G845" i="41"/>
  <c r="H845" i="41"/>
  <c r="J845" i="41"/>
  <c r="C846" i="41"/>
  <c r="D846" i="41"/>
  <c r="E846" i="41"/>
  <c r="F846" i="41"/>
  <c r="G846" i="41"/>
  <c r="J846" i="41"/>
  <c r="C849" i="41"/>
  <c r="D849" i="41"/>
  <c r="E849" i="41"/>
  <c r="F849" i="41"/>
  <c r="G849" i="41"/>
  <c r="J849" i="41"/>
  <c r="C844" i="41"/>
  <c r="D844" i="41"/>
  <c r="E844" i="41"/>
  <c r="F844" i="41"/>
  <c r="G844" i="41"/>
  <c r="H844" i="41"/>
  <c r="J844" i="41"/>
  <c r="C490" i="41"/>
  <c r="D490" i="41"/>
  <c r="E490" i="41"/>
  <c r="F490" i="41"/>
  <c r="G490" i="41"/>
  <c r="H490" i="41"/>
  <c r="I490" i="41"/>
  <c r="J490" i="41"/>
  <c r="C492" i="41"/>
  <c r="D492" i="41"/>
  <c r="E492" i="41"/>
  <c r="F492" i="41"/>
  <c r="G492" i="41"/>
  <c r="H492" i="41"/>
  <c r="I492" i="41"/>
  <c r="J492" i="41"/>
  <c r="C491" i="41"/>
  <c r="D491" i="41"/>
  <c r="E491" i="41"/>
  <c r="F491" i="41"/>
  <c r="G491" i="41"/>
  <c r="H491" i="41"/>
  <c r="I491" i="41"/>
  <c r="J491" i="41"/>
  <c r="C83" i="41"/>
  <c r="D83" i="41"/>
  <c r="E83" i="41"/>
  <c r="F83" i="41"/>
  <c r="G83" i="41"/>
  <c r="H83" i="41"/>
  <c r="I83" i="41"/>
  <c r="J83" i="41"/>
  <c r="C106" i="41"/>
  <c r="D106" i="41"/>
  <c r="E106" i="41"/>
  <c r="F106" i="41"/>
  <c r="G106" i="41"/>
  <c r="H106" i="41"/>
  <c r="I106" i="41"/>
  <c r="J106" i="41"/>
  <c r="C88" i="41"/>
  <c r="D88" i="41"/>
  <c r="E88" i="41"/>
  <c r="F88" i="41"/>
  <c r="G88" i="41"/>
  <c r="H88" i="41"/>
  <c r="I88" i="41"/>
  <c r="J88" i="41"/>
  <c r="C108" i="41"/>
  <c r="D108" i="41"/>
  <c r="E108" i="41"/>
  <c r="F108" i="41"/>
  <c r="G108" i="41"/>
  <c r="H108" i="41"/>
  <c r="I108" i="41"/>
  <c r="J108" i="41"/>
  <c r="C847" i="41"/>
  <c r="D847" i="41"/>
  <c r="E847" i="41"/>
  <c r="F847" i="41"/>
  <c r="G847" i="41"/>
  <c r="H847" i="41"/>
  <c r="J847" i="41"/>
  <c r="C848" i="41"/>
  <c r="D848" i="41"/>
  <c r="E848" i="41"/>
  <c r="F848" i="41"/>
  <c r="G848" i="41"/>
  <c r="H848" i="41"/>
  <c r="J848" i="41"/>
  <c r="C468" i="41"/>
  <c r="D468" i="41"/>
  <c r="E468" i="41"/>
  <c r="F468" i="41"/>
  <c r="G468" i="41"/>
  <c r="H468" i="41"/>
  <c r="I468" i="41"/>
  <c r="J468" i="41"/>
  <c r="C68" i="41"/>
  <c r="D68" i="41"/>
  <c r="E68" i="41"/>
  <c r="F68" i="41"/>
  <c r="G68" i="41"/>
  <c r="H68" i="41"/>
  <c r="I68" i="41"/>
  <c r="J68" i="41"/>
  <c r="C91" i="41"/>
  <c r="D91" i="41"/>
  <c r="E91" i="41"/>
  <c r="F91" i="41"/>
  <c r="G91" i="41"/>
  <c r="H91" i="41"/>
  <c r="I91" i="41"/>
  <c r="J91" i="41"/>
  <c r="C866" i="41"/>
  <c r="D866" i="41"/>
  <c r="E866" i="41"/>
  <c r="F866" i="41"/>
  <c r="G866" i="41"/>
  <c r="H866" i="41"/>
  <c r="I866" i="41"/>
  <c r="J866" i="41"/>
  <c r="C469" i="41"/>
  <c r="D469" i="41"/>
  <c r="E469" i="41"/>
  <c r="F469" i="41"/>
  <c r="G469" i="41"/>
  <c r="H469" i="41"/>
  <c r="I469" i="41"/>
  <c r="J469" i="41"/>
  <c r="C69" i="41"/>
  <c r="D69" i="41"/>
  <c r="E69" i="41"/>
  <c r="F69" i="41"/>
  <c r="G69" i="41"/>
  <c r="H69" i="41"/>
  <c r="I69" i="41"/>
  <c r="J69" i="41"/>
  <c r="C92" i="41"/>
  <c r="D92" i="41"/>
  <c r="E92" i="41"/>
  <c r="F92" i="41"/>
  <c r="G92" i="41"/>
  <c r="H92" i="41"/>
  <c r="I92" i="41"/>
  <c r="J92" i="41"/>
  <c r="C867" i="41"/>
  <c r="D867" i="41"/>
  <c r="E867" i="41"/>
  <c r="F867" i="41"/>
  <c r="G867" i="41"/>
  <c r="H867" i="41"/>
  <c r="I867" i="41"/>
  <c r="J867" i="41"/>
  <c r="C470" i="41"/>
  <c r="D470" i="41"/>
  <c r="E470" i="41"/>
  <c r="F470" i="41"/>
  <c r="G470" i="41"/>
  <c r="H470" i="41"/>
  <c r="I470" i="41"/>
  <c r="J470" i="41"/>
  <c r="C70" i="41"/>
  <c r="D70" i="41"/>
  <c r="E70" i="41"/>
  <c r="F70" i="41"/>
  <c r="G70" i="41"/>
  <c r="H70" i="41"/>
  <c r="I70" i="41"/>
  <c r="J70" i="41"/>
  <c r="C93" i="41"/>
  <c r="D93" i="41"/>
  <c r="E93" i="41"/>
  <c r="F93" i="41"/>
  <c r="G93" i="41"/>
  <c r="H93" i="41"/>
  <c r="I93" i="41"/>
  <c r="J93" i="41"/>
  <c r="C868" i="41"/>
  <c r="D868" i="41"/>
  <c r="E868" i="41"/>
  <c r="F868" i="41"/>
  <c r="G868" i="41"/>
  <c r="H868" i="41"/>
  <c r="I868" i="41"/>
  <c r="J868" i="41"/>
  <c r="C471" i="41"/>
  <c r="D471" i="41"/>
  <c r="E471" i="41"/>
  <c r="F471" i="41"/>
  <c r="G471" i="41"/>
  <c r="H471" i="41"/>
  <c r="I471" i="41"/>
  <c r="J471" i="41"/>
  <c r="C71" i="41"/>
  <c r="D71" i="41"/>
  <c r="E71" i="41"/>
  <c r="F71" i="41"/>
  <c r="V71" i="41" s="1"/>
  <c r="G71" i="41"/>
  <c r="H71" i="41"/>
  <c r="I71" i="41"/>
  <c r="J71" i="41"/>
  <c r="C94" i="41"/>
  <c r="D94" i="41"/>
  <c r="E94" i="41"/>
  <c r="F94" i="41"/>
  <c r="U94" i="41" s="1"/>
  <c r="G94" i="41"/>
  <c r="H94" i="41"/>
  <c r="I94" i="41"/>
  <c r="J94" i="41"/>
  <c r="C869" i="41"/>
  <c r="D869" i="41"/>
  <c r="E869" i="41"/>
  <c r="F869" i="41"/>
  <c r="U869" i="41" s="1"/>
  <c r="G869" i="41"/>
  <c r="H869" i="41"/>
  <c r="I869" i="41"/>
  <c r="J869" i="41"/>
  <c r="C472" i="41"/>
  <c r="D472" i="41"/>
  <c r="E472" i="41"/>
  <c r="F472" i="41"/>
  <c r="U472" i="41" s="1"/>
  <c r="G472" i="41"/>
  <c r="H472" i="41"/>
  <c r="I472" i="41"/>
  <c r="J472" i="41"/>
  <c r="C72" i="41"/>
  <c r="D72" i="41"/>
  <c r="E72" i="41"/>
  <c r="F72" i="41"/>
  <c r="T72" i="41" s="1"/>
  <c r="G72" i="41"/>
  <c r="H72" i="41"/>
  <c r="I72" i="41"/>
  <c r="J72" i="41"/>
  <c r="C95" i="41"/>
  <c r="D95" i="41"/>
  <c r="E95" i="41"/>
  <c r="F95" i="41"/>
  <c r="G95" i="41"/>
  <c r="H95" i="41"/>
  <c r="I95" i="41"/>
  <c r="J95" i="41"/>
  <c r="C870" i="41"/>
  <c r="D870" i="41"/>
  <c r="E870" i="41"/>
  <c r="F870" i="41"/>
  <c r="V870" i="41" s="1"/>
  <c r="G870" i="41"/>
  <c r="H870" i="41"/>
  <c r="I870" i="41"/>
  <c r="J870" i="41"/>
  <c r="C473" i="41"/>
  <c r="D473" i="41"/>
  <c r="E473" i="41"/>
  <c r="F473" i="41"/>
  <c r="G473" i="41"/>
  <c r="H473" i="41"/>
  <c r="I473" i="41"/>
  <c r="J473" i="41"/>
  <c r="C1508" i="41"/>
  <c r="D1508" i="41"/>
  <c r="E1508" i="41"/>
  <c r="F1508" i="41"/>
  <c r="G1508" i="41"/>
  <c r="H1508" i="41"/>
  <c r="I1508" i="41"/>
  <c r="J1508" i="41"/>
  <c r="C871" i="41"/>
  <c r="D871" i="41"/>
  <c r="E871" i="41"/>
  <c r="F871" i="41"/>
  <c r="R871" i="41" s="1"/>
  <c r="G871" i="41"/>
  <c r="H871" i="41"/>
  <c r="I871" i="41"/>
  <c r="J871" i="41"/>
  <c r="C474" i="41"/>
  <c r="D474" i="41"/>
  <c r="E474" i="41"/>
  <c r="F474" i="41"/>
  <c r="G474" i="41"/>
  <c r="H474" i="41"/>
  <c r="I474" i="41"/>
  <c r="J474" i="41"/>
  <c r="C73" i="41"/>
  <c r="D73" i="41"/>
  <c r="E73" i="41"/>
  <c r="F73" i="41"/>
  <c r="S73" i="41" s="1"/>
  <c r="G73" i="41"/>
  <c r="H73" i="41"/>
  <c r="I73" i="41"/>
  <c r="J73" i="41"/>
  <c r="C96" i="41"/>
  <c r="D96" i="41"/>
  <c r="E96" i="41"/>
  <c r="F96" i="41"/>
  <c r="U96" i="41" s="1"/>
  <c r="G96" i="41"/>
  <c r="H96" i="41"/>
  <c r="I96" i="41"/>
  <c r="J96" i="41"/>
  <c r="C872" i="41"/>
  <c r="D872" i="41"/>
  <c r="E872" i="41"/>
  <c r="F872" i="41"/>
  <c r="G872" i="41"/>
  <c r="H872" i="41"/>
  <c r="I872" i="41"/>
  <c r="J872" i="41"/>
  <c r="C485" i="41"/>
  <c r="D485" i="41"/>
  <c r="E485" i="41"/>
  <c r="F485" i="41"/>
  <c r="G485" i="41"/>
  <c r="H485" i="41"/>
  <c r="I485" i="41"/>
  <c r="J485" i="41"/>
  <c r="C883" i="41"/>
  <c r="D883" i="41"/>
  <c r="E883" i="41"/>
  <c r="F883" i="41"/>
  <c r="G883" i="41"/>
  <c r="H883" i="41"/>
  <c r="I883" i="41"/>
  <c r="J883" i="41"/>
  <c r="C484" i="41"/>
  <c r="D484" i="41"/>
  <c r="E484" i="41"/>
  <c r="F484" i="41"/>
  <c r="G484" i="41"/>
  <c r="H484" i="41"/>
  <c r="I484" i="41"/>
  <c r="J484" i="41"/>
  <c r="C882" i="41"/>
  <c r="D882" i="41"/>
  <c r="E882" i="41"/>
  <c r="F882" i="41"/>
  <c r="G882" i="41"/>
  <c r="H882" i="41"/>
  <c r="I882" i="41"/>
  <c r="J882" i="41"/>
  <c r="C488" i="41"/>
  <c r="D488" i="41"/>
  <c r="E488" i="41"/>
  <c r="F488" i="41"/>
  <c r="G488" i="41"/>
  <c r="H488" i="41"/>
  <c r="I488" i="41"/>
  <c r="J488" i="41"/>
  <c r="C884" i="41"/>
  <c r="D884" i="41"/>
  <c r="E884" i="41"/>
  <c r="F884" i="41"/>
  <c r="G884" i="41"/>
  <c r="H884" i="41"/>
  <c r="I884" i="41"/>
  <c r="J884" i="41"/>
  <c r="C86" i="41"/>
  <c r="D86" i="41"/>
  <c r="E86" i="41"/>
  <c r="F86" i="41"/>
  <c r="G86" i="41"/>
  <c r="H86" i="41"/>
  <c r="I86" i="41"/>
  <c r="J86" i="41"/>
  <c r="C107" i="41"/>
  <c r="D107" i="41"/>
  <c r="E107" i="41"/>
  <c r="F107" i="41"/>
  <c r="G107" i="41"/>
  <c r="H107" i="41"/>
  <c r="I107" i="41"/>
  <c r="J107" i="41"/>
  <c r="C87" i="41"/>
  <c r="D87" i="41"/>
  <c r="E87" i="41"/>
  <c r="F87" i="41"/>
  <c r="G87" i="41"/>
  <c r="H87" i="41"/>
  <c r="I87" i="41"/>
  <c r="J87" i="41"/>
  <c r="C475" i="41"/>
  <c r="D475" i="41"/>
  <c r="E475" i="41"/>
  <c r="F475" i="41"/>
  <c r="S475" i="41" s="1"/>
  <c r="G475" i="41"/>
  <c r="H475" i="41"/>
  <c r="I475" i="41"/>
  <c r="J475" i="41"/>
  <c r="C74" i="41"/>
  <c r="D74" i="41"/>
  <c r="E74" i="41"/>
  <c r="F74" i="41"/>
  <c r="G74" i="41"/>
  <c r="H74" i="41"/>
  <c r="I74" i="41"/>
  <c r="J74" i="41"/>
  <c r="C97" i="41"/>
  <c r="D97" i="41"/>
  <c r="E97" i="41"/>
  <c r="F97" i="41"/>
  <c r="R97" i="41" s="1"/>
  <c r="G97" i="41"/>
  <c r="H97" i="41"/>
  <c r="I97" i="41"/>
  <c r="J97" i="41"/>
  <c r="C873" i="41"/>
  <c r="D873" i="41"/>
  <c r="E873" i="41"/>
  <c r="F873" i="41"/>
  <c r="G873" i="41"/>
  <c r="H873" i="41"/>
  <c r="I873" i="41"/>
  <c r="J873" i="41"/>
  <c r="C476" i="41"/>
  <c r="D476" i="41"/>
  <c r="E476" i="41"/>
  <c r="F476" i="41"/>
  <c r="R476" i="41" s="1"/>
  <c r="G476" i="41"/>
  <c r="H476" i="41"/>
  <c r="I476" i="41"/>
  <c r="J476" i="41"/>
  <c r="C494" i="41"/>
  <c r="D494" i="41"/>
  <c r="E494" i="41"/>
  <c r="F494" i="41"/>
  <c r="G494" i="41"/>
  <c r="H494" i="41"/>
  <c r="I494" i="41"/>
  <c r="J494" i="41"/>
  <c r="C76" i="41"/>
  <c r="D76" i="41"/>
  <c r="E76" i="41"/>
  <c r="F76" i="41"/>
  <c r="G76" i="41"/>
  <c r="H76" i="41"/>
  <c r="I76" i="41"/>
  <c r="J76" i="41"/>
  <c r="C99" i="41"/>
  <c r="D99" i="41"/>
  <c r="E99" i="41"/>
  <c r="F99" i="41"/>
  <c r="G99" i="41"/>
  <c r="H99" i="41"/>
  <c r="I99" i="41"/>
  <c r="J99" i="41"/>
  <c r="C875" i="41"/>
  <c r="D875" i="41"/>
  <c r="E875" i="41"/>
  <c r="F875" i="41"/>
  <c r="G875" i="41"/>
  <c r="H875" i="41"/>
  <c r="I875" i="41"/>
  <c r="J875" i="41"/>
  <c r="C477" i="41"/>
  <c r="D477" i="41"/>
  <c r="E477" i="41"/>
  <c r="F477" i="41"/>
  <c r="G477" i="41"/>
  <c r="H477" i="41"/>
  <c r="I477" i="41"/>
  <c r="J477" i="41"/>
  <c r="C495" i="41"/>
  <c r="D495" i="41"/>
  <c r="E495" i="41"/>
  <c r="F495" i="41"/>
  <c r="T495" i="41" s="1"/>
  <c r="G495" i="41"/>
  <c r="H495" i="41"/>
  <c r="I495" i="41"/>
  <c r="J495" i="41"/>
  <c r="C77" i="41"/>
  <c r="D77" i="41"/>
  <c r="E77" i="41"/>
  <c r="F77" i="41"/>
  <c r="G77" i="41"/>
  <c r="H77" i="41"/>
  <c r="I77" i="41"/>
  <c r="J77" i="41"/>
  <c r="C100" i="41"/>
  <c r="D100" i="41"/>
  <c r="E100" i="41"/>
  <c r="F100" i="41"/>
  <c r="T100" i="41" s="1"/>
  <c r="G100" i="41"/>
  <c r="H100" i="41"/>
  <c r="I100" i="41"/>
  <c r="J100" i="41"/>
  <c r="C876" i="41"/>
  <c r="D876" i="41"/>
  <c r="E876" i="41"/>
  <c r="F876" i="41"/>
  <c r="T876" i="41" s="1"/>
  <c r="G876" i="41"/>
  <c r="H876" i="41"/>
  <c r="I876" i="41"/>
  <c r="J876" i="41"/>
  <c r="C493" i="41"/>
  <c r="D493" i="41"/>
  <c r="E493" i="41"/>
  <c r="F493" i="41"/>
  <c r="G493" i="41"/>
  <c r="H493" i="41"/>
  <c r="I493" i="41"/>
  <c r="J493" i="41"/>
  <c r="C75" i="41"/>
  <c r="D75" i="41"/>
  <c r="E75" i="41"/>
  <c r="F75" i="41"/>
  <c r="R75" i="41" s="1"/>
  <c r="G75" i="41"/>
  <c r="H75" i="41"/>
  <c r="I75" i="41"/>
  <c r="J75" i="41"/>
  <c r="C98" i="41"/>
  <c r="D98" i="41"/>
  <c r="E98" i="41"/>
  <c r="F98" i="41"/>
  <c r="V98" i="41" s="1"/>
  <c r="G98" i="41"/>
  <c r="H98" i="41"/>
  <c r="I98" i="41"/>
  <c r="J98" i="41"/>
  <c r="C874" i="41"/>
  <c r="D874" i="41"/>
  <c r="E874" i="41"/>
  <c r="F874" i="41"/>
  <c r="G874" i="41"/>
  <c r="H874" i="41"/>
  <c r="I874" i="41"/>
  <c r="J874" i="41"/>
  <c r="C478" i="41"/>
  <c r="D478" i="41"/>
  <c r="E478" i="41"/>
  <c r="F478" i="41"/>
  <c r="G478" i="41"/>
  <c r="H478" i="41"/>
  <c r="I478" i="41"/>
  <c r="J478" i="41"/>
  <c r="C496" i="41"/>
  <c r="D496" i="41"/>
  <c r="E496" i="41"/>
  <c r="F496" i="41"/>
  <c r="G496" i="41"/>
  <c r="H496" i="41"/>
  <c r="I496" i="41"/>
  <c r="J496" i="41"/>
  <c r="C78" i="41"/>
  <c r="D78" i="41"/>
  <c r="E78" i="41"/>
  <c r="F78" i="41"/>
  <c r="G78" i="41"/>
  <c r="H78" i="41"/>
  <c r="I78" i="41"/>
  <c r="J78" i="41"/>
  <c r="C101" i="41"/>
  <c r="D101" i="41"/>
  <c r="E101" i="41"/>
  <c r="F101" i="41"/>
  <c r="G101" i="41"/>
  <c r="H101" i="41"/>
  <c r="I101" i="41"/>
  <c r="J101" i="41"/>
  <c r="C1504" i="41"/>
  <c r="D1504" i="41"/>
  <c r="E1504" i="41"/>
  <c r="F1504" i="41"/>
  <c r="G1504" i="41"/>
  <c r="H1504" i="41"/>
  <c r="I1504" i="41"/>
  <c r="J1504" i="41"/>
  <c r="C879" i="41"/>
  <c r="D879" i="41"/>
  <c r="E879" i="41"/>
  <c r="F879" i="41"/>
  <c r="G879" i="41"/>
  <c r="H879" i="41"/>
  <c r="I879" i="41"/>
  <c r="J879" i="41"/>
  <c r="C479" i="41"/>
  <c r="D479" i="41"/>
  <c r="E479" i="41"/>
  <c r="F479" i="41"/>
  <c r="R479" i="41" s="1"/>
  <c r="G479" i="41"/>
  <c r="H479" i="41"/>
  <c r="I479" i="41"/>
  <c r="J479" i="41"/>
  <c r="C497" i="41"/>
  <c r="D497" i="41"/>
  <c r="E497" i="41"/>
  <c r="F497" i="41"/>
  <c r="G497" i="41"/>
  <c r="H497" i="41"/>
  <c r="I497" i="41"/>
  <c r="J497" i="41"/>
  <c r="C79" i="41"/>
  <c r="D79" i="41"/>
  <c r="E79" i="41"/>
  <c r="F79" i="41"/>
  <c r="T79" i="41" s="1"/>
  <c r="G79" i="41"/>
  <c r="H79" i="41"/>
  <c r="I79" i="41"/>
  <c r="J79" i="41"/>
  <c r="C102" i="41"/>
  <c r="D102" i="41"/>
  <c r="E102" i="41"/>
  <c r="F102" i="41"/>
  <c r="U102" i="41" s="1"/>
  <c r="G102" i="41"/>
  <c r="H102" i="41"/>
  <c r="I102" i="41"/>
  <c r="J102" i="41"/>
  <c r="C877" i="41"/>
  <c r="D877" i="41"/>
  <c r="E877" i="41"/>
  <c r="F877" i="41"/>
  <c r="G877" i="41"/>
  <c r="H877" i="41"/>
  <c r="I877" i="41"/>
  <c r="J877" i="41"/>
  <c r="C480" i="41"/>
  <c r="D480" i="41"/>
  <c r="E480" i="41"/>
  <c r="F480" i="41"/>
  <c r="T480" i="41" s="1"/>
  <c r="G480" i="41"/>
  <c r="H480" i="41"/>
  <c r="I480" i="41"/>
  <c r="J480" i="41"/>
  <c r="C498" i="41"/>
  <c r="D498" i="41"/>
  <c r="E498" i="41"/>
  <c r="F498" i="41"/>
  <c r="G498" i="41"/>
  <c r="H498" i="41"/>
  <c r="I498" i="41"/>
  <c r="J498" i="41"/>
  <c r="C80" i="41"/>
  <c r="D80" i="41"/>
  <c r="E80" i="41"/>
  <c r="F80" i="41"/>
  <c r="R80" i="41" s="1"/>
  <c r="G80" i="41"/>
  <c r="H80" i="41"/>
  <c r="I80" i="41"/>
  <c r="J80" i="41"/>
  <c r="C103" i="41"/>
  <c r="D103" i="41"/>
  <c r="E103" i="41"/>
  <c r="F103" i="41"/>
  <c r="S103" i="41" s="1"/>
  <c r="G103" i="41"/>
  <c r="H103" i="41"/>
  <c r="I103" i="41"/>
  <c r="J103" i="41"/>
  <c r="C878" i="41"/>
  <c r="D878" i="41"/>
  <c r="E878" i="41"/>
  <c r="F878" i="41"/>
  <c r="G878" i="41"/>
  <c r="H878" i="41"/>
  <c r="I878" i="41"/>
  <c r="J878" i="41"/>
  <c r="C481" i="41"/>
  <c r="D481" i="41"/>
  <c r="E481" i="41"/>
  <c r="F481" i="41"/>
  <c r="T481" i="41" s="1"/>
  <c r="G481" i="41"/>
  <c r="H481" i="41"/>
  <c r="I481" i="41"/>
  <c r="J481" i="41"/>
  <c r="C499" i="41"/>
  <c r="D499" i="41"/>
  <c r="E499" i="41"/>
  <c r="F499" i="41"/>
  <c r="T499" i="41" s="1"/>
  <c r="G499" i="41"/>
  <c r="H499" i="41"/>
  <c r="I499" i="41"/>
  <c r="J499" i="41"/>
  <c r="C81" i="41"/>
  <c r="D81" i="41"/>
  <c r="E81" i="41"/>
  <c r="F81" i="41"/>
  <c r="T81" i="41" s="1"/>
  <c r="G81" i="41"/>
  <c r="H81" i="41"/>
  <c r="I81" i="41"/>
  <c r="J81" i="41"/>
  <c r="C104" i="41"/>
  <c r="D104" i="41"/>
  <c r="E104" i="41"/>
  <c r="F104" i="41"/>
  <c r="T104" i="41" s="1"/>
  <c r="G104" i="41"/>
  <c r="H104" i="41"/>
  <c r="I104" i="41"/>
  <c r="J104" i="41"/>
  <c r="C1505" i="41"/>
  <c r="D1505" i="41"/>
  <c r="E1505" i="41"/>
  <c r="F1505" i="41"/>
  <c r="G1505" i="41"/>
  <c r="H1505" i="41"/>
  <c r="I1505" i="41"/>
  <c r="J1505" i="41"/>
  <c r="C880" i="41"/>
  <c r="D880" i="41"/>
  <c r="E880" i="41"/>
  <c r="F880" i="41"/>
  <c r="R880" i="41" s="1"/>
  <c r="G880" i="41"/>
  <c r="H880" i="41"/>
  <c r="I880" i="41"/>
  <c r="J880" i="41"/>
  <c r="C489" i="41"/>
  <c r="D489" i="41"/>
  <c r="E489" i="41"/>
  <c r="F489" i="41"/>
  <c r="G489" i="41"/>
  <c r="H489" i="41"/>
  <c r="I489" i="41"/>
  <c r="J489" i="41"/>
  <c r="C886" i="41"/>
  <c r="D886" i="41"/>
  <c r="E886" i="41"/>
  <c r="F886" i="41"/>
  <c r="G886" i="41"/>
  <c r="H886" i="41"/>
  <c r="I886" i="41"/>
  <c r="J886" i="41"/>
  <c r="C486" i="41"/>
  <c r="D486" i="41"/>
  <c r="E486" i="41"/>
  <c r="F486" i="41"/>
  <c r="T486" i="41" s="1"/>
  <c r="G486" i="41"/>
  <c r="H486" i="41"/>
  <c r="I486" i="41"/>
  <c r="J486" i="41"/>
  <c r="C864" i="41"/>
  <c r="D864" i="41"/>
  <c r="E864" i="41"/>
  <c r="F864" i="41"/>
  <c r="G864" i="41"/>
  <c r="H864" i="41"/>
  <c r="I864" i="41"/>
  <c r="J864" i="41"/>
  <c r="C467" i="41"/>
  <c r="D467" i="41"/>
  <c r="E467" i="41"/>
  <c r="F467" i="41"/>
  <c r="G467" i="41"/>
  <c r="H467" i="41"/>
  <c r="I467" i="41"/>
  <c r="J467" i="41"/>
  <c r="C863" i="41"/>
  <c r="D863" i="41"/>
  <c r="E863" i="41"/>
  <c r="F863" i="41"/>
  <c r="G863" i="41"/>
  <c r="H863" i="41"/>
  <c r="I863" i="41"/>
  <c r="J863" i="41"/>
  <c r="C483" i="41"/>
  <c r="D483" i="41"/>
  <c r="E483" i="41"/>
  <c r="F483" i="41"/>
  <c r="G483" i="41"/>
  <c r="H483" i="41"/>
  <c r="I483" i="41"/>
  <c r="J483" i="41"/>
  <c r="C885" i="41"/>
  <c r="D885" i="41"/>
  <c r="E885" i="41"/>
  <c r="F885" i="41"/>
  <c r="G885" i="41"/>
  <c r="H885" i="41"/>
  <c r="I885" i="41"/>
  <c r="J885" i="41"/>
  <c r="C84" i="41"/>
  <c r="D84" i="41"/>
  <c r="E84" i="41"/>
  <c r="F84" i="41"/>
  <c r="G84" i="41"/>
  <c r="H84" i="41"/>
  <c r="I84" i="41"/>
  <c r="J84" i="41"/>
  <c r="C109" i="41"/>
  <c r="D109" i="41"/>
  <c r="E109" i="41"/>
  <c r="F109" i="41"/>
  <c r="G109" i="41"/>
  <c r="H109" i="41"/>
  <c r="I109" i="41"/>
  <c r="J109" i="41"/>
  <c r="C85" i="41"/>
  <c r="D85" i="41"/>
  <c r="E85" i="41"/>
  <c r="F85" i="41"/>
  <c r="G85" i="41"/>
  <c r="H85" i="41"/>
  <c r="I85" i="41"/>
  <c r="J85" i="41"/>
  <c r="C110" i="41"/>
  <c r="D110" i="41"/>
  <c r="E110" i="41"/>
  <c r="F110" i="41"/>
  <c r="G110" i="41"/>
  <c r="H110" i="41"/>
  <c r="I110" i="41"/>
  <c r="J110" i="41"/>
  <c r="C90" i="41"/>
  <c r="D90" i="41"/>
  <c r="E90" i="41"/>
  <c r="F90" i="41"/>
  <c r="G90" i="41"/>
  <c r="H90" i="41"/>
  <c r="I90" i="41"/>
  <c r="J90" i="41"/>
  <c r="C112" i="41"/>
  <c r="D112" i="41"/>
  <c r="E112" i="41"/>
  <c r="F112" i="41"/>
  <c r="G112" i="41"/>
  <c r="H112" i="41"/>
  <c r="I112" i="41"/>
  <c r="J112" i="41"/>
  <c r="C487" i="41"/>
  <c r="D487" i="41"/>
  <c r="E487" i="41"/>
  <c r="F487" i="41"/>
  <c r="G487" i="41"/>
  <c r="H487" i="41"/>
  <c r="I487" i="41"/>
  <c r="J487" i="41"/>
  <c r="C865" i="41"/>
  <c r="D865" i="41"/>
  <c r="E865" i="41"/>
  <c r="F865" i="41"/>
  <c r="G865" i="41"/>
  <c r="H865" i="41"/>
  <c r="I865" i="41"/>
  <c r="J865" i="41"/>
  <c r="C89" i="41"/>
  <c r="D89" i="41"/>
  <c r="E89" i="41"/>
  <c r="F89" i="41"/>
  <c r="G89" i="41"/>
  <c r="H89" i="41"/>
  <c r="I89" i="41"/>
  <c r="J89" i="41"/>
  <c r="C111" i="41"/>
  <c r="D111" i="41"/>
  <c r="E111" i="41"/>
  <c r="F111" i="41"/>
  <c r="G111" i="41"/>
  <c r="H111" i="41"/>
  <c r="I111" i="41"/>
  <c r="J111" i="41"/>
  <c r="C482" i="41"/>
  <c r="D482" i="41"/>
  <c r="E482" i="41"/>
  <c r="F482" i="41"/>
  <c r="G482" i="41"/>
  <c r="H482" i="41"/>
  <c r="I482" i="41"/>
  <c r="J482" i="41"/>
  <c r="C500" i="41"/>
  <c r="D500" i="41"/>
  <c r="E500" i="41"/>
  <c r="F500" i="41"/>
  <c r="G500" i="41"/>
  <c r="H500" i="41"/>
  <c r="I500" i="41"/>
  <c r="J500" i="41"/>
  <c r="C82" i="41"/>
  <c r="D82" i="41"/>
  <c r="E82" i="41"/>
  <c r="F82" i="41"/>
  <c r="G82" i="41"/>
  <c r="H82" i="41"/>
  <c r="I82" i="41"/>
  <c r="J82" i="41"/>
  <c r="C105" i="41"/>
  <c r="D105" i="41"/>
  <c r="E105" i="41"/>
  <c r="F105" i="41"/>
  <c r="G105" i="41"/>
  <c r="H105" i="41"/>
  <c r="I105" i="41"/>
  <c r="J105" i="41"/>
  <c r="C1506" i="41"/>
  <c r="D1506" i="41"/>
  <c r="E1506" i="41"/>
  <c r="F1506" i="41"/>
  <c r="T1506" i="41" s="1"/>
  <c r="G1506" i="41"/>
  <c r="H1506" i="41"/>
  <c r="I1506" i="41"/>
  <c r="J1506" i="41"/>
  <c r="C1507" i="41"/>
  <c r="D1507" i="41"/>
  <c r="E1507" i="41"/>
  <c r="F1507" i="41"/>
  <c r="G1507" i="41"/>
  <c r="H1507" i="41"/>
  <c r="I1507" i="41"/>
  <c r="J1507" i="41"/>
  <c r="C881" i="41"/>
  <c r="D881" i="41"/>
  <c r="E881" i="41"/>
  <c r="F881" i="41"/>
  <c r="T881" i="41" s="1"/>
  <c r="G881" i="41"/>
  <c r="H881" i="41"/>
  <c r="I881" i="41"/>
  <c r="J881" i="41"/>
  <c r="C1111" i="41"/>
  <c r="D1111" i="41"/>
  <c r="E1111" i="41"/>
  <c r="F1111" i="41"/>
  <c r="G1111" i="41"/>
  <c r="H1111" i="41"/>
  <c r="I1111" i="41"/>
  <c r="J1111" i="41"/>
  <c r="C1099" i="41"/>
  <c r="D1099" i="41"/>
  <c r="E1099" i="41"/>
  <c r="F1099" i="41"/>
  <c r="G1099" i="41"/>
  <c r="H1099" i="41"/>
  <c r="I1099" i="41"/>
  <c r="J1099" i="41"/>
  <c r="C1112" i="41"/>
  <c r="D1112" i="41"/>
  <c r="E1112" i="41"/>
  <c r="F1112" i="41"/>
  <c r="G1112" i="41"/>
  <c r="H1112" i="41"/>
  <c r="I1112" i="41"/>
  <c r="J1112" i="41"/>
  <c r="C1100" i="41"/>
  <c r="D1100" i="41"/>
  <c r="E1100" i="41"/>
  <c r="F1100" i="41"/>
  <c r="G1100" i="41"/>
  <c r="H1100" i="41"/>
  <c r="I1100" i="41"/>
  <c r="J1100" i="41"/>
  <c r="C1105" i="41"/>
  <c r="D1105" i="41"/>
  <c r="E1105" i="41"/>
  <c r="F1105" i="41"/>
  <c r="G1105" i="41"/>
  <c r="H1105" i="41"/>
  <c r="I1105" i="41"/>
  <c r="J1105" i="41"/>
  <c r="C1114" i="41"/>
  <c r="D1114" i="41"/>
  <c r="E1114" i="41"/>
  <c r="F1114" i="41"/>
  <c r="G1114" i="41"/>
  <c r="H1114" i="41"/>
  <c r="I1114" i="41"/>
  <c r="J1114" i="41"/>
  <c r="C1107" i="41"/>
  <c r="D1107" i="41"/>
  <c r="E1107" i="41"/>
  <c r="F1107" i="41"/>
  <c r="G1107" i="41"/>
  <c r="H1107" i="41"/>
  <c r="I1107" i="41"/>
  <c r="J1107" i="41"/>
  <c r="C1108" i="41"/>
  <c r="D1108" i="41"/>
  <c r="E1108" i="41"/>
  <c r="F1108" i="41"/>
  <c r="G1108" i="41"/>
  <c r="H1108" i="41"/>
  <c r="I1108" i="41"/>
  <c r="J1108" i="41"/>
  <c r="C1104" i="41"/>
  <c r="D1104" i="41"/>
  <c r="E1104" i="41"/>
  <c r="F1104" i="41"/>
  <c r="G1104" i="41"/>
  <c r="H1104" i="41"/>
  <c r="I1104" i="41"/>
  <c r="J1104" i="41"/>
  <c r="C861" i="41"/>
  <c r="D861" i="41"/>
  <c r="E861" i="41"/>
  <c r="F861" i="41"/>
  <c r="G861" i="41"/>
  <c r="H861" i="41"/>
  <c r="I861" i="41"/>
  <c r="J861" i="41"/>
  <c r="C1106" i="41"/>
  <c r="D1106" i="41"/>
  <c r="E1106" i="41"/>
  <c r="F1106" i="41"/>
  <c r="G1106" i="41"/>
  <c r="H1106" i="41"/>
  <c r="I1106" i="41"/>
  <c r="J1106" i="41"/>
  <c r="C1113" i="41"/>
  <c r="D1113" i="41"/>
  <c r="E1113" i="41"/>
  <c r="F1113" i="41"/>
  <c r="G1113" i="41"/>
  <c r="H1113" i="41"/>
  <c r="I1113" i="41"/>
  <c r="J1113" i="41"/>
  <c r="C641" i="41"/>
  <c r="D641" i="41"/>
  <c r="E641" i="41"/>
  <c r="F641" i="41"/>
  <c r="G641" i="41"/>
  <c r="H641" i="41"/>
  <c r="I641" i="41"/>
  <c r="J641" i="41"/>
  <c r="C643" i="41"/>
  <c r="D643" i="41"/>
  <c r="E643" i="41"/>
  <c r="F643" i="41"/>
  <c r="G643" i="41"/>
  <c r="H643" i="41"/>
  <c r="I643" i="41"/>
  <c r="J643" i="41"/>
  <c r="C642" i="41"/>
  <c r="D642" i="41"/>
  <c r="E642" i="41"/>
  <c r="F642" i="41"/>
  <c r="G642" i="41"/>
  <c r="H642" i="41"/>
  <c r="I642" i="41"/>
  <c r="J642" i="41"/>
  <c r="C644" i="41"/>
  <c r="D644" i="41"/>
  <c r="E644" i="41"/>
  <c r="F644" i="41"/>
  <c r="G644" i="41"/>
  <c r="H644" i="41"/>
  <c r="I644" i="41"/>
  <c r="J644" i="41"/>
  <c r="C1081" i="41"/>
  <c r="D1081" i="41"/>
  <c r="E1081" i="41"/>
  <c r="F1081" i="41"/>
  <c r="G1081" i="41"/>
  <c r="H1081" i="41"/>
  <c r="I1081" i="41"/>
  <c r="J1081" i="41"/>
  <c r="C1103" i="41"/>
  <c r="D1103" i="41"/>
  <c r="E1103" i="41"/>
  <c r="F1103" i="41"/>
  <c r="G1103" i="41"/>
  <c r="H1103" i="41"/>
  <c r="I1103" i="41"/>
  <c r="J1103" i="41"/>
  <c r="C1101" i="41"/>
  <c r="D1101" i="41"/>
  <c r="E1101" i="41"/>
  <c r="F1101" i="41"/>
  <c r="G1101" i="41"/>
  <c r="H1101" i="41"/>
  <c r="I1101" i="41"/>
  <c r="J1101" i="41"/>
  <c r="C1540" i="41"/>
  <c r="D1540" i="41"/>
  <c r="E1540" i="41"/>
  <c r="F1540" i="41"/>
  <c r="G1540" i="41"/>
  <c r="H1540" i="41"/>
  <c r="I1540" i="41"/>
  <c r="J1540" i="41"/>
  <c r="C158" i="41"/>
  <c r="D158" i="41"/>
  <c r="E158" i="41"/>
  <c r="F158" i="41"/>
  <c r="G158" i="41"/>
  <c r="H158" i="41"/>
  <c r="I158" i="41"/>
  <c r="J158" i="41"/>
  <c r="C1102" i="41"/>
  <c r="D1102" i="41"/>
  <c r="E1102" i="41"/>
  <c r="F1102" i="41"/>
  <c r="G1102" i="41"/>
  <c r="H1102" i="41"/>
  <c r="I1102" i="41"/>
  <c r="J1102" i="41"/>
  <c r="C1115" i="41"/>
  <c r="D1115" i="41"/>
  <c r="E1115" i="41"/>
  <c r="F1115" i="41"/>
  <c r="G1115" i="41"/>
  <c r="H1115" i="41"/>
  <c r="I1115" i="41"/>
  <c r="J1115" i="41"/>
  <c r="C1109" i="41"/>
  <c r="D1109" i="41"/>
  <c r="E1109" i="41"/>
  <c r="F1109" i="41"/>
  <c r="G1109" i="41"/>
  <c r="H1109" i="41"/>
  <c r="I1109" i="41"/>
  <c r="J1109" i="41"/>
  <c r="C1214" i="41"/>
  <c r="D1214" i="41"/>
  <c r="E1214" i="41"/>
  <c r="F1214" i="41"/>
  <c r="G1214" i="41"/>
  <c r="H1214" i="41"/>
  <c r="I1214" i="41"/>
  <c r="J1214" i="41"/>
  <c r="C1110" i="41"/>
  <c r="D1110" i="41"/>
  <c r="E1110" i="41"/>
  <c r="F1110" i="41"/>
  <c r="G1110" i="41"/>
  <c r="H1110" i="41"/>
  <c r="I1110" i="41"/>
  <c r="J1110" i="41"/>
  <c r="C958" i="41"/>
  <c r="D958" i="41"/>
  <c r="E958" i="41"/>
  <c r="F958" i="41"/>
  <c r="G958" i="41"/>
  <c r="H958" i="41"/>
  <c r="I958" i="41"/>
  <c r="J958" i="41"/>
  <c r="C959" i="41"/>
  <c r="D959" i="41"/>
  <c r="E959" i="41"/>
  <c r="F959" i="41"/>
  <c r="G959" i="41"/>
  <c r="H959" i="41"/>
  <c r="I959" i="41"/>
  <c r="J959" i="41"/>
  <c r="C960" i="41"/>
  <c r="D960" i="41"/>
  <c r="E960" i="41"/>
  <c r="F960" i="41"/>
  <c r="G960" i="41"/>
  <c r="H960" i="41"/>
  <c r="I960" i="41"/>
  <c r="J960" i="41"/>
  <c r="C936" i="41"/>
  <c r="D936" i="41"/>
  <c r="E936" i="41"/>
  <c r="F936" i="41"/>
  <c r="G936" i="41"/>
  <c r="H936" i="41"/>
  <c r="I936" i="41"/>
  <c r="J936" i="41"/>
  <c r="C937" i="41"/>
  <c r="D937" i="41"/>
  <c r="E937" i="41"/>
  <c r="F937" i="41"/>
  <c r="G937" i="41"/>
  <c r="H937" i="41"/>
  <c r="I937" i="41"/>
  <c r="J937" i="41"/>
  <c r="C1264" i="41"/>
  <c r="D1264" i="41"/>
  <c r="E1264" i="41"/>
  <c r="F1264" i="41"/>
  <c r="G1264" i="41"/>
  <c r="H1264" i="41"/>
  <c r="I1264" i="41"/>
  <c r="J1264" i="41"/>
  <c r="C1266" i="41"/>
  <c r="D1266" i="41"/>
  <c r="E1266" i="41"/>
  <c r="F1266" i="41"/>
  <c r="G1266" i="41"/>
  <c r="H1266" i="41"/>
  <c r="I1266" i="41"/>
  <c r="J1266" i="41"/>
  <c r="C1305" i="41"/>
  <c r="D1305" i="41"/>
  <c r="E1305" i="41"/>
  <c r="F1305" i="41"/>
  <c r="G1305" i="41"/>
  <c r="H1305" i="41"/>
  <c r="I1305" i="41"/>
  <c r="J1305" i="41"/>
  <c r="C956" i="41"/>
  <c r="D956" i="41"/>
  <c r="E956" i="41"/>
  <c r="F956" i="41"/>
  <c r="G956" i="41"/>
  <c r="H956" i="41"/>
  <c r="I956" i="41"/>
  <c r="J956" i="41"/>
  <c r="C957" i="41"/>
  <c r="D957" i="41"/>
  <c r="E957" i="41"/>
  <c r="F957" i="41"/>
  <c r="G957" i="41"/>
  <c r="H957" i="41"/>
  <c r="I957" i="41"/>
  <c r="J957" i="41"/>
  <c r="C935" i="41"/>
  <c r="D935" i="41"/>
  <c r="E935" i="41"/>
  <c r="F935" i="41"/>
  <c r="G935" i="41"/>
  <c r="H935" i="41"/>
  <c r="I935" i="41"/>
  <c r="J935" i="41"/>
  <c r="C1263" i="41"/>
  <c r="D1263" i="41"/>
  <c r="E1263" i="41"/>
  <c r="F1263" i="41"/>
  <c r="G1263" i="41"/>
  <c r="H1263" i="41"/>
  <c r="I1263" i="41"/>
  <c r="J1263" i="41"/>
  <c r="C1265" i="41"/>
  <c r="D1265" i="41"/>
  <c r="E1265" i="41"/>
  <c r="F1265" i="41"/>
  <c r="G1265" i="41"/>
  <c r="H1265" i="41"/>
  <c r="I1265" i="41"/>
  <c r="J1265" i="41"/>
  <c r="C1304" i="41"/>
  <c r="D1304" i="41"/>
  <c r="E1304" i="41"/>
  <c r="F1304" i="41"/>
  <c r="G1304" i="41"/>
  <c r="H1304" i="41"/>
  <c r="I1304" i="41"/>
  <c r="J1304" i="41"/>
  <c r="C934" i="41"/>
  <c r="D934" i="41"/>
  <c r="E934" i="41"/>
  <c r="F934" i="41"/>
  <c r="G934" i="41"/>
  <c r="H934" i="41"/>
  <c r="I934" i="41"/>
  <c r="J934" i="41"/>
  <c r="C663" i="41"/>
  <c r="D663" i="41"/>
  <c r="E663" i="41"/>
  <c r="F663" i="41"/>
  <c r="G663" i="41"/>
  <c r="H663" i="41"/>
  <c r="I663" i="41"/>
  <c r="J663" i="41"/>
  <c r="C664" i="41"/>
  <c r="D664" i="41"/>
  <c r="E664" i="41"/>
  <c r="F664" i="41"/>
  <c r="G664" i="41"/>
  <c r="H664" i="41"/>
  <c r="I664" i="41"/>
  <c r="J664" i="41"/>
  <c r="C665" i="41"/>
  <c r="D665" i="41"/>
  <c r="E665" i="41"/>
  <c r="F665" i="41"/>
  <c r="G665" i="41"/>
  <c r="H665" i="41"/>
  <c r="I665" i="41"/>
  <c r="J665" i="41"/>
  <c r="C1261" i="41"/>
  <c r="D1261" i="41"/>
  <c r="E1261" i="41"/>
  <c r="F1261" i="41"/>
  <c r="G1261" i="41"/>
  <c r="H1261" i="41"/>
  <c r="I1261" i="41"/>
  <c r="J1261" i="41"/>
  <c r="C1262" i="41"/>
  <c r="D1262" i="41"/>
  <c r="E1262" i="41"/>
  <c r="F1262" i="41"/>
  <c r="G1262" i="41"/>
  <c r="H1262" i="41"/>
  <c r="I1262" i="41"/>
  <c r="J1262" i="41"/>
  <c r="C938" i="41"/>
  <c r="D938" i="41"/>
  <c r="E938" i="41"/>
  <c r="F938" i="41"/>
  <c r="G938" i="41"/>
  <c r="H938" i="41"/>
  <c r="I938" i="41"/>
  <c r="J938" i="41"/>
  <c r="C939" i="41"/>
  <c r="D939" i="41"/>
  <c r="E939" i="41"/>
  <c r="F939" i="41"/>
  <c r="G939" i="41"/>
  <c r="H939" i="41"/>
  <c r="I939" i="41"/>
  <c r="J939" i="41"/>
  <c r="C940" i="41"/>
  <c r="D940" i="41"/>
  <c r="E940" i="41"/>
  <c r="F940" i="41"/>
  <c r="G940" i="41"/>
  <c r="H940" i="41"/>
  <c r="I940" i="41"/>
  <c r="J940" i="41"/>
  <c r="C941" i="41"/>
  <c r="D941" i="41"/>
  <c r="E941" i="41"/>
  <c r="F941" i="41"/>
  <c r="G941" i="41"/>
  <c r="H941" i="41"/>
  <c r="I941" i="41"/>
  <c r="J941" i="41"/>
  <c r="C942" i="41"/>
  <c r="D942" i="41"/>
  <c r="E942" i="41"/>
  <c r="F942" i="41"/>
  <c r="G942" i="41"/>
  <c r="H942" i="41"/>
  <c r="I942" i="41"/>
  <c r="J942" i="41"/>
  <c r="C943" i="41"/>
  <c r="D943" i="41"/>
  <c r="E943" i="41"/>
  <c r="F943" i="41"/>
  <c r="G943" i="41"/>
  <c r="H943" i="41"/>
  <c r="I943" i="41"/>
  <c r="J943" i="41"/>
  <c r="C944" i="41"/>
  <c r="D944" i="41"/>
  <c r="E944" i="41"/>
  <c r="F944" i="41"/>
  <c r="G944" i="41"/>
  <c r="H944" i="41"/>
  <c r="I944" i="41"/>
  <c r="J944" i="41"/>
  <c r="C945" i="41"/>
  <c r="D945" i="41"/>
  <c r="E945" i="41"/>
  <c r="F945" i="41"/>
  <c r="G945" i="41"/>
  <c r="H945" i="41"/>
  <c r="I945" i="41"/>
  <c r="J945" i="41"/>
  <c r="C946" i="41"/>
  <c r="D946" i="41"/>
  <c r="E946" i="41"/>
  <c r="F946" i="41"/>
  <c r="G946" i="41"/>
  <c r="H946" i="41"/>
  <c r="I946" i="41"/>
  <c r="J946" i="41"/>
  <c r="C947" i="41"/>
  <c r="D947" i="41"/>
  <c r="E947" i="41"/>
  <c r="F947" i="41"/>
  <c r="G947" i="41"/>
  <c r="H947" i="41"/>
  <c r="I947" i="41"/>
  <c r="J947" i="41"/>
  <c r="C948" i="41"/>
  <c r="D948" i="41"/>
  <c r="E948" i="41"/>
  <c r="F948" i="41"/>
  <c r="G948" i="41"/>
  <c r="H948" i="41"/>
  <c r="I948" i="41"/>
  <c r="J948" i="41"/>
  <c r="C949" i="41"/>
  <c r="D949" i="41"/>
  <c r="E949" i="41"/>
  <c r="F949" i="41"/>
  <c r="G949" i="41"/>
  <c r="H949" i="41"/>
  <c r="I949" i="41"/>
  <c r="J949" i="41"/>
  <c r="C950" i="41"/>
  <c r="D950" i="41"/>
  <c r="E950" i="41"/>
  <c r="F950" i="41"/>
  <c r="G950" i="41"/>
  <c r="H950" i="41"/>
  <c r="I950" i="41"/>
  <c r="J950" i="41"/>
  <c r="C951" i="41"/>
  <c r="D951" i="41"/>
  <c r="E951" i="41"/>
  <c r="F951" i="41"/>
  <c r="G951" i="41"/>
  <c r="H951" i="41"/>
  <c r="I951" i="41"/>
  <c r="J951" i="41"/>
  <c r="C952" i="41"/>
  <c r="D952" i="41"/>
  <c r="E952" i="41"/>
  <c r="F952" i="41"/>
  <c r="G952" i="41"/>
  <c r="H952" i="41"/>
  <c r="I952" i="41"/>
  <c r="J952" i="41"/>
  <c r="C666" i="41"/>
  <c r="D666" i="41"/>
  <c r="E666" i="41"/>
  <c r="F666" i="41"/>
  <c r="G666" i="41"/>
  <c r="H666" i="41"/>
  <c r="I666" i="41"/>
  <c r="J666" i="41"/>
  <c r="C667" i="41"/>
  <c r="D667" i="41"/>
  <c r="E667" i="41"/>
  <c r="F667" i="41"/>
  <c r="G667" i="41"/>
  <c r="H667" i="41"/>
  <c r="I667" i="41"/>
  <c r="J667" i="41"/>
  <c r="C668" i="41"/>
  <c r="D668" i="41"/>
  <c r="E668" i="41"/>
  <c r="F668" i="41"/>
  <c r="G668" i="41"/>
  <c r="H668" i="41"/>
  <c r="I668" i="41"/>
  <c r="J668" i="41"/>
  <c r="C669" i="41"/>
  <c r="D669" i="41"/>
  <c r="E669" i="41"/>
  <c r="F669" i="41"/>
  <c r="G669" i="41"/>
  <c r="H669" i="41"/>
  <c r="I669" i="41"/>
  <c r="J669" i="41"/>
  <c r="C670" i="41"/>
  <c r="D670" i="41"/>
  <c r="E670" i="41"/>
  <c r="F670" i="41"/>
  <c r="G670" i="41"/>
  <c r="H670" i="41"/>
  <c r="I670" i="41"/>
  <c r="J670" i="41"/>
  <c r="C671" i="41"/>
  <c r="D671" i="41"/>
  <c r="E671" i="41"/>
  <c r="F671" i="41"/>
  <c r="G671" i="41"/>
  <c r="H671" i="41"/>
  <c r="I671" i="41"/>
  <c r="J671" i="41"/>
  <c r="C672" i="41"/>
  <c r="D672" i="41"/>
  <c r="E672" i="41"/>
  <c r="F672" i="41"/>
  <c r="G672" i="41"/>
  <c r="H672" i="41"/>
  <c r="I672" i="41"/>
  <c r="J672" i="41"/>
  <c r="C673" i="41"/>
  <c r="D673" i="41"/>
  <c r="E673" i="41"/>
  <c r="F673" i="41"/>
  <c r="G673" i="41"/>
  <c r="H673" i="41"/>
  <c r="I673" i="41"/>
  <c r="J673" i="41"/>
  <c r="C1267" i="41"/>
  <c r="D1267" i="41"/>
  <c r="E1267" i="41"/>
  <c r="F1267" i="41"/>
  <c r="G1267" i="41"/>
  <c r="H1267" i="41"/>
  <c r="I1267" i="41"/>
  <c r="J1267" i="41"/>
  <c r="C1268" i="41"/>
  <c r="D1268" i="41"/>
  <c r="E1268" i="41"/>
  <c r="F1268" i="41"/>
  <c r="G1268" i="41"/>
  <c r="H1268" i="41"/>
  <c r="I1268" i="41"/>
  <c r="J1268" i="41"/>
  <c r="C1269" i="41"/>
  <c r="D1269" i="41"/>
  <c r="E1269" i="41"/>
  <c r="F1269" i="41"/>
  <c r="G1269" i="41"/>
  <c r="H1269" i="41"/>
  <c r="I1269" i="41"/>
  <c r="J1269" i="41"/>
  <c r="C1270" i="41"/>
  <c r="D1270" i="41"/>
  <c r="E1270" i="41"/>
  <c r="F1270" i="41"/>
  <c r="G1270" i="41"/>
  <c r="H1270" i="41"/>
  <c r="I1270" i="41"/>
  <c r="J1270" i="41"/>
  <c r="C1271" i="41"/>
  <c r="D1271" i="41"/>
  <c r="E1271" i="41"/>
  <c r="F1271" i="41"/>
  <c r="G1271" i="41"/>
  <c r="H1271" i="41"/>
  <c r="I1271" i="41"/>
  <c r="J1271" i="41"/>
  <c r="C1272" i="41"/>
  <c r="D1272" i="41"/>
  <c r="E1272" i="41"/>
  <c r="F1272" i="41"/>
  <c r="G1272" i="41"/>
  <c r="H1272" i="41"/>
  <c r="I1272" i="41"/>
  <c r="J1272" i="41"/>
  <c r="C1306" i="41"/>
  <c r="D1306" i="41"/>
  <c r="E1306" i="41"/>
  <c r="F1306" i="41"/>
  <c r="G1306" i="41"/>
  <c r="H1306" i="41"/>
  <c r="I1306" i="41"/>
  <c r="J1306" i="41"/>
  <c r="C1083" i="41"/>
  <c r="D1083" i="41"/>
  <c r="E1083" i="41"/>
  <c r="F1083" i="41"/>
  <c r="G1083" i="41"/>
  <c r="H1083" i="41"/>
  <c r="I1083" i="41"/>
  <c r="J1083" i="41"/>
  <c r="C1084" i="41"/>
  <c r="D1084" i="41"/>
  <c r="E1084" i="41"/>
  <c r="F1084" i="41"/>
  <c r="G1084" i="41"/>
  <c r="H1084" i="41"/>
  <c r="I1084" i="41"/>
  <c r="J1084" i="41"/>
  <c r="C1085" i="41"/>
  <c r="D1085" i="41"/>
  <c r="E1085" i="41"/>
  <c r="F1085" i="41"/>
  <c r="G1085" i="41"/>
  <c r="H1085" i="41"/>
  <c r="I1085" i="41"/>
  <c r="J1085" i="41"/>
  <c r="C1086" i="41"/>
  <c r="D1086" i="41"/>
  <c r="E1086" i="41"/>
  <c r="F1086" i="41"/>
  <c r="G1086" i="41"/>
  <c r="H1086" i="41"/>
  <c r="I1086" i="41"/>
  <c r="J1086" i="41"/>
  <c r="C1087" i="41"/>
  <c r="D1087" i="41"/>
  <c r="E1087" i="41"/>
  <c r="F1087" i="41"/>
  <c r="G1087" i="41"/>
  <c r="H1087" i="41"/>
  <c r="I1087" i="41"/>
  <c r="J1087" i="41"/>
  <c r="C1150" i="41"/>
  <c r="D1150" i="41"/>
  <c r="E1150" i="41"/>
  <c r="F1150" i="41"/>
  <c r="G1150" i="41"/>
  <c r="H1150" i="41"/>
  <c r="I1150" i="41"/>
  <c r="J1150" i="41"/>
  <c r="C1151" i="41"/>
  <c r="D1151" i="41"/>
  <c r="E1151" i="41"/>
  <c r="F1151" i="41"/>
  <c r="G1151" i="41"/>
  <c r="H1151" i="41"/>
  <c r="I1151" i="41"/>
  <c r="J1151" i="41"/>
  <c r="C1127" i="41"/>
  <c r="D1127" i="41"/>
  <c r="E1127" i="41"/>
  <c r="F1127" i="41"/>
  <c r="G1127" i="41"/>
  <c r="H1127" i="41"/>
  <c r="I1127" i="41"/>
  <c r="J1127" i="41"/>
  <c r="C953" i="41"/>
  <c r="D953" i="41"/>
  <c r="E953" i="41"/>
  <c r="F953" i="41"/>
  <c r="G953" i="41"/>
  <c r="H953" i="41"/>
  <c r="I953" i="41"/>
  <c r="J953" i="41"/>
  <c r="C1143" i="41"/>
  <c r="D1143" i="41"/>
  <c r="E1143" i="41"/>
  <c r="F1143" i="41"/>
  <c r="G1143" i="41"/>
  <c r="H1143" i="41"/>
  <c r="I1143" i="41"/>
  <c r="J1143" i="41"/>
  <c r="C1144" i="41"/>
  <c r="D1144" i="41"/>
  <c r="E1144" i="41"/>
  <c r="F1144" i="41"/>
  <c r="G1144" i="41"/>
  <c r="H1144" i="41"/>
  <c r="I1144" i="41"/>
  <c r="J1144" i="41"/>
  <c r="C1145" i="41"/>
  <c r="D1145" i="41"/>
  <c r="E1145" i="41"/>
  <c r="F1145" i="41"/>
  <c r="G1145" i="41"/>
  <c r="H1145" i="41"/>
  <c r="I1145" i="41"/>
  <c r="J1145" i="41"/>
  <c r="C1146" i="41"/>
  <c r="D1146" i="41"/>
  <c r="E1146" i="41"/>
  <c r="F1146" i="41"/>
  <c r="G1146" i="41"/>
  <c r="H1146" i="41"/>
  <c r="I1146" i="41"/>
  <c r="J1146" i="41"/>
  <c r="C1147" i="41"/>
  <c r="D1147" i="41"/>
  <c r="E1147" i="41"/>
  <c r="F1147" i="41"/>
  <c r="G1147" i="41"/>
  <c r="H1147" i="41"/>
  <c r="I1147" i="41"/>
  <c r="J1147" i="41"/>
  <c r="C1148" i="41"/>
  <c r="D1148" i="41"/>
  <c r="E1148" i="41"/>
  <c r="F1148" i="41"/>
  <c r="G1148" i="41"/>
  <c r="H1148" i="41"/>
  <c r="I1148" i="41"/>
  <c r="J1148" i="41"/>
  <c r="C1149" i="41"/>
  <c r="D1149" i="41"/>
  <c r="E1149" i="41"/>
  <c r="F1149" i="41"/>
  <c r="G1149" i="41"/>
  <c r="H1149" i="41"/>
  <c r="I1149" i="41"/>
  <c r="J1149" i="41"/>
  <c r="C1142" i="41"/>
  <c r="D1142" i="41"/>
  <c r="E1142" i="41"/>
  <c r="F1142" i="41"/>
  <c r="G1142" i="41"/>
  <c r="H1142" i="41"/>
  <c r="I1142" i="41"/>
  <c r="J1142" i="41"/>
  <c r="C927" i="41"/>
  <c r="D927" i="41"/>
  <c r="E927" i="41"/>
  <c r="F927" i="41"/>
  <c r="G927" i="41"/>
  <c r="H927" i="41"/>
  <c r="I927" i="41"/>
  <c r="J927" i="41"/>
  <c r="C928" i="41"/>
  <c r="D928" i="41"/>
  <c r="E928" i="41"/>
  <c r="F928" i="41"/>
  <c r="G928" i="41"/>
  <c r="H928" i="41"/>
  <c r="I928" i="41"/>
  <c r="J928" i="41"/>
  <c r="C929" i="41"/>
  <c r="D929" i="41"/>
  <c r="E929" i="41"/>
  <c r="F929" i="41"/>
  <c r="G929" i="41"/>
  <c r="H929" i="41"/>
  <c r="I929" i="41"/>
  <c r="J929" i="41"/>
  <c r="C930" i="41"/>
  <c r="D930" i="41"/>
  <c r="E930" i="41"/>
  <c r="F930" i="41"/>
  <c r="G930" i="41"/>
  <c r="H930" i="41"/>
  <c r="I930" i="41"/>
  <c r="J930" i="41"/>
  <c r="C931" i="41"/>
  <c r="D931" i="41"/>
  <c r="E931" i="41"/>
  <c r="F931" i="41"/>
  <c r="G931" i="41"/>
  <c r="H931" i="41"/>
  <c r="I931" i="41"/>
  <c r="J931" i="41"/>
  <c r="C932" i="41"/>
  <c r="D932" i="41"/>
  <c r="E932" i="41"/>
  <c r="F932" i="41"/>
  <c r="G932" i="41"/>
  <c r="H932" i="41"/>
  <c r="I932" i="41"/>
  <c r="J932" i="41"/>
  <c r="C933" i="41"/>
  <c r="D933" i="41"/>
  <c r="E933" i="41"/>
  <c r="F933" i="41"/>
  <c r="G933" i="41"/>
  <c r="H933" i="41"/>
  <c r="I933" i="41"/>
  <c r="J933" i="41"/>
  <c r="C1256" i="41"/>
  <c r="D1256" i="41"/>
  <c r="E1256" i="41"/>
  <c r="F1256" i="41"/>
  <c r="G1256" i="41"/>
  <c r="H1256" i="41"/>
  <c r="I1256" i="41"/>
  <c r="J1256" i="41"/>
  <c r="C1257" i="41"/>
  <c r="D1257" i="41"/>
  <c r="E1257" i="41"/>
  <c r="F1257" i="41"/>
  <c r="G1257" i="41"/>
  <c r="H1257" i="41"/>
  <c r="I1257" i="41"/>
  <c r="J1257" i="41"/>
  <c r="C1258" i="41"/>
  <c r="D1258" i="41"/>
  <c r="E1258" i="41"/>
  <c r="F1258" i="41"/>
  <c r="G1258" i="41"/>
  <c r="H1258" i="41"/>
  <c r="I1258" i="41"/>
  <c r="J1258" i="41"/>
  <c r="C1259" i="41"/>
  <c r="D1259" i="41"/>
  <c r="E1259" i="41"/>
  <c r="F1259" i="41"/>
  <c r="G1259" i="41"/>
  <c r="H1259" i="41"/>
  <c r="I1259" i="41"/>
  <c r="J1259" i="41"/>
  <c r="C1260" i="41"/>
  <c r="D1260" i="41"/>
  <c r="E1260" i="41"/>
  <c r="F1260" i="41"/>
  <c r="G1260" i="41"/>
  <c r="H1260" i="41"/>
  <c r="I1260" i="41"/>
  <c r="J1260" i="41"/>
  <c r="C1128" i="41"/>
  <c r="D1128" i="41"/>
  <c r="E1128" i="41"/>
  <c r="F1128" i="41"/>
  <c r="G1128" i="41"/>
  <c r="H1128" i="41"/>
  <c r="I1128" i="41"/>
  <c r="J1128" i="41"/>
  <c r="C1129" i="41"/>
  <c r="D1129" i="41"/>
  <c r="E1129" i="41"/>
  <c r="F1129" i="41"/>
  <c r="G1129" i="41"/>
  <c r="H1129" i="41"/>
  <c r="I1129" i="41"/>
  <c r="J1129" i="41"/>
  <c r="C1302" i="41"/>
  <c r="D1302" i="41"/>
  <c r="E1302" i="41"/>
  <c r="F1302" i="41"/>
  <c r="G1302" i="41"/>
  <c r="H1302" i="41"/>
  <c r="I1302" i="41"/>
  <c r="J1302" i="41"/>
  <c r="C1303" i="41"/>
  <c r="D1303" i="41"/>
  <c r="E1303" i="41"/>
  <c r="F1303" i="41"/>
  <c r="G1303" i="41"/>
  <c r="H1303" i="41"/>
  <c r="I1303" i="41"/>
  <c r="J1303" i="41"/>
  <c r="C165" i="41"/>
  <c r="D165" i="41"/>
  <c r="E165" i="41"/>
  <c r="F165" i="41"/>
  <c r="G165" i="41"/>
  <c r="H165" i="41"/>
  <c r="I165" i="41"/>
  <c r="J165" i="41"/>
  <c r="C167" i="41"/>
  <c r="D167" i="41"/>
  <c r="E167" i="41"/>
  <c r="F167" i="41"/>
  <c r="G167" i="41"/>
  <c r="H167" i="41"/>
  <c r="I167" i="41"/>
  <c r="J167" i="41"/>
  <c r="C166" i="41"/>
  <c r="D166" i="41"/>
  <c r="E166" i="41"/>
  <c r="F166" i="41"/>
  <c r="G166" i="41"/>
  <c r="H166" i="41"/>
  <c r="I166" i="41"/>
  <c r="J166" i="41"/>
  <c r="C1448" i="41"/>
  <c r="D1448" i="41"/>
  <c r="E1448" i="41"/>
  <c r="F1448" i="41"/>
  <c r="G1448" i="41"/>
  <c r="H1448" i="41"/>
  <c r="I1448" i="41"/>
  <c r="J1448" i="41"/>
  <c r="C1403" i="41"/>
  <c r="D1403" i="41"/>
  <c r="E1403" i="41"/>
  <c r="F1403" i="41"/>
  <c r="G1403" i="41"/>
  <c r="H1403" i="41"/>
  <c r="I1403" i="41"/>
  <c r="J1403" i="41"/>
  <c r="C1449" i="41"/>
  <c r="D1449" i="41"/>
  <c r="E1449" i="41"/>
  <c r="F1449" i="41"/>
  <c r="G1449" i="41"/>
  <c r="H1449" i="41"/>
  <c r="I1449" i="41"/>
  <c r="J1449" i="41"/>
  <c r="C1404" i="41"/>
  <c r="D1404" i="41"/>
  <c r="E1404" i="41"/>
  <c r="F1404" i="41"/>
  <c r="G1404" i="41"/>
  <c r="H1404" i="41"/>
  <c r="I1404" i="41"/>
  <c r="J1404" i="41"/>
  <c r="C855" i="41"/>
  <c r="D855" i="41"/>
  <c r="E855" i="41"/>
  <c r="F855" i="41"/>
  <c r="G855" i="41"/>
  <c r="H855" i="41"/>
  <c r="I855" i="41"/>
  <c r="J855" i="41"/>
  <c r="C1509" i="41"/>
  <c r="D1509" i="41"/>
  <c r="E1509" i="41"/>
  <c r="F1509" i="41"/>
  <c r="G1509" i="41"/>
  <c r="H1509" i="41"/>
  <c r="I1509" i="41"/>
  <c r="J1509" i="41"/>
  <c r="C1451" i="41"/>
  <c r="D1451" i="41"/>
  <c r="E1451" i="41"/>
  <c r="F1451" i="41"/>
  <c r="G1451" i="41"/>
  <c r="H1451" i="41"/>
  <c r="I1451" i="41"/>
  <c r="J1451" i="41"/>
  <c r="C44" i="41"/>
  <c r="D44" i="41"/>
  <c r="E44" i="41"/>
  <c r="F44" i="41"/>
  <c r="G44" i="41"/>
  <c r="H44" i="41"/>
  <c r="I44" i="41"/>
  <c r="J44" i="41"/>
  <c r="C408" i="41"/>
  <c r="D408" i="41"/>
  <c r="E408" i="41"/>
  <c r="F408" i="41"/>
  <c r="G408" i="41"/>
  <c r="H408" i="41"/>
  <c r="I408" i="41"/>
  <c r="J408" i="41"/>
  <c r="C1406" i="41"/>
  <c r="D1406" i="41"/>
  <c r="E1406" i="41"/>
  <c r="F1406" i="41"/>
  <c r="G1406" i="41"/>
  <c r="H1406" i="41"/>
  <c r="I1406" i="41"/>
  <c r="J1406" i="41"/>
  <c r="C851" i="41"/>
  <c r="D851" i="41"/>
  <c r="E851" i="41"/>
  <c r="F851" i="41"/>
  <c r="G851" i="41"/>
  <c r="H851" i="41"/>
  <c r="I851" i="41"/>
  <c r="J851" i="41"/>
  <c r="C1510" i="41"/>
  <c r="D1510" i="41"/>
  <c r="E1510" i="41"/>
  <c r="F1510" i="41"/>
  <c r="G1510" i="41"/>
  <c r="H1510" i="41"/>
  <c r="I1510" i="41"/>
  <c r="J1510" i="41"/>
  <c r="C1452" i="41"/>
  <c r="D1452" i="41"/>
  <c r="E1452" i="41"/>
  <c r="F1452" i="41"/>
  <c r="G1452" i="41"/>
  <c r="H1452" i="41"/>
  <c r="I1452" i="41"/>
  <c r="J1452" i="41"/>
  <c r="C45" i="41"/>
  <c r="D45" i="41"/>
  <c r="E45" i="41"/>
  <c r="F45" i="41"/>
  <c r="G45" i="41"/>
  <c r="H45" i="41"/>
  <c r="I45" i="41"/>
  <c r="J45" i="41"/>
  <c r="C409" i="41"/>
  <c r="D409" i="41"/>
  <c r="E409" i="41"/>
  <c r="F409" i="41"/>
  <c r="G409" i="41"/>
  <c r="H409" i="41"/>
  <c r="I409" i="41"/>
  <c r="J409" i="41"/>
  <c r="C619" i="41"/>
  <c r="D619" i="41"/>
  <c r="E619" i="41"/>
  <c r="F619" i="41"/>
  <c r="G619" i="41"/>
  <c r="H619" i="41"/>
  <c r="I619" i="41"/>
  <c r="J619" i="41"/>
  <c r="C1408" i="41"/>
  <c r="D1408" i="41"/>
  <c r="E1408" i="41"/>
  <c r="F1408" i="41"/>
  <c r="G1408" i="41"/>
  <c r="H1408" i="41"/>
  <c r="I1408" i="41"/>
  <c r="J1408" i="41"/>
  <c r="C1253" i="41"/>
  <c r="D1253" i="41"/>
  <c r="E1253" i="41"/>
  <c r="F1253" i="41"/>
  <c r="G1253" i="41"/>
  <c r="H1253" i="41"/>
  <c r="I1253" i="41"/>
  <c r="J1253" i="41"/>
  <c r="C854" i="41"/>
  <c r="D854" i="41"/>
  <c r="E854" i="41"/>
  <c r="F854" i="41"/>
  <c r="G854" i="41"/>
  <c r="H854" i="41"/>
  <c r="I854" i="41"/>
  <c r="J854" i="41"/>
  <c r="C1255" i="41"/>
  <c r="D1255" i="41"/>
  <c r="E1255" i="41"/>
  <c r="F1255" i="41"/>
  <c r="G1255" i="41"/>
  <c r="H1255" i="41"/>
  <c r="I1255" i="41"/>
  <c r="J1255" i="41"/>
  <c r="C1513" i="41"/>
  <c r="D1513" i="41"/>
  <c r="E1513" i="41"/>
  <c r="F1513" i="41"/>
  <c r="G1513" i="41"/>
  <c r="H1513" i="41"/>
  <c r="I1513" i="41"/>
  <c r="J1513" i="41"/>
  <c r="C1455" i="41"/>
  <c r="D1455" i="41"/>
  <c r="E1455" i="41"/>
  <c r="F1455" i="41"/>
  <c r="G1455" i="41"/>
  <c r="H1455" i="41"/>
  <c r="I1455" i="41"/>
  <c r="J1455" i="41"/>
  <c r="C48" i="41"/>
  <c r="D48" i="41"/>
  <c r="E48" i="41"/>
  <c r="F48" i="41"/>
  <c r="G48" i="41"/>
  <c r="H48" i="41"/>
  <c r="I48" i="41"/>
  <c r="J48" i="41"/>
  <c r="C412" i="41"/>
  <c r="D412" i="41"/>
  <c r="E412" i="41"/>
  <c r="F412" i="41"/>
  <c r="G412" i="41"/>
  <c r="H412" i="41"/>
  <c r="I412" i="41"/>
  <c r="J412" i="41"/>
  <c r="C1410" i="41"/>
  <c r="D1410" i="41"/>
  <c r="E1410" i="41"/>
  <c r="F1410" i="41"/>
  <c r="G1410" i="41"/>
  <c r="H1410" i="41"/>
  <c r="I1410" i="41"/>
  <c r="J1410" i="41"/>
  <c r="C1450" i="41"/>
  <c r="D1450" i="41"/>
  <c r="E1450" i="41"/>
  <c r="F1450" i="41"/>
  <c r="G1450" i="41"/>
  <c r="H1450" i="41"/>
  <c r="I1450" i="41"/>
  <c r="J1450" i="41"/>
  <c r="C1405" i="41"/>
  <c r="D1405" i="41"/>
  <c r="E1405" i="41"/>
  <c r="F1405" i="41"/>
  <c r="G1405" i="41"/>
  <c r="H1405" i="41"/>
  <c r="I1405" i="41"/>
  <c r="J1405" i="41"/>
  <c r="C852" i="41"/>
  <c r="D852" i="41"/>
  <c r="E852" i="41"/>
  <c r="F852" i="41"/>
  <c r="G852" i="41"/>
  <c r="H852" i="41"/>
  <c r="I852" i="41"/>
  <c r="J852" i="41"/>
  <c r="C1511" i="41"/>
  <c r="D1511" i="41"/>
  <c r="E1511" i="41"/>
  <c r="F1511" i="41"/>
  <c r="G1511" i="41"/>
  <c r="H1511" i="41"/>
  <c r="I1511" i="41"/>
  <c r="J1511" i="41"/>
  <c r="C1453" i="41"/>
  <c r="D1453" i="41"/>
  <c r="E1453" i="41"/>
  <c r="F1453" i="41"/>
  <c r="G1453" i="41"/>
  <c r="H1453" i="41"/>
  <c r="I1453" i="41"/>
  <c r="J1453" i="41"/>
  <c r="C46" i="41"/>
  <c r="D46" i="41"/>
  <c r="E46" i="41"/>
  <c r="F46" i="41"/>
  <c r="S46" i="41" s="1"/>
  <c r="G46" i="41"/>
  <c r="H46" i="41"/>
  <c r="I46" i="41"/>
  <c r="J46" i="41"/>
  <c r="C410" i="41"/>
  <c r="D410" i="41"/>
  <c r="E410" i="41"/>
  <c r="F410" i="41"/>
  <c r="G410" i="41"/>
  <c r="H410" i="41"/>
  <c r="I410" i="41"/>
  <c r="J410" i="41"/>
  <c r="C1407" i="41"/>
  <c r="D1407" i="41"/>
  <c r="E1407" i="41"/>
  <c r="F1407" i="41"/>
  <c r="G1407" i="41"/>
  <c r="H1407" i="41"/>
  <c r="I1407" i="41"/>
  <c r="J1407" i="41"/>
  <c r="C853" i="41"/>
  <c r="D853" i="41"/>
  <c r="E853" i="41"/>
  <c r="F853" i="41"/>
  <c r="G853" i="41"/>
  <c r="H853" i="41"/>
  <c r="I853" i="41"/>
  <c r="J853" i="41"/>
  <c r="C1512" i="41"/>
  <c r="D1512" i="41"/>
  <c r="E1512" i="41"/>
  <c r="F1512" i="41"/>
  <c r="V1512" i="41" s="1"/>
  <c r="G1512" i="41"/>
  <c r="H1512" i="41"/>
  <c r="I1512" i="41"/>
  <c r="J1512" i="41"/>
  <c r="C1454" i="41"/>
  <c r="D1454" i="41"/>
  <c r="E1454" i="41"/>
  <c r="F1454" i="41"/>
  <c r="G1454" i="41"/>
  <c r="H1454" i="41"/>
  <c r="I1454" i="41"/>
  <c r="J1454" i="41"/>
  <c r="C47" i="41"/>
  <c r="D47" i="41"/>
  <c r="E47" i="41"/>
  <c r="F47" i="41"/>
  <c r="G47" i="41"/>
  <c r="H47" i="41"/>
  <c r="I47" i="41"/>
  <c r="J47" i="41"/>
  <c r="C411" i="41"/>
  <c r="D411" i="41"/>
  <c r="E411" i="41"/>
  <c r="F411" i="41"/>
  <c r="G411" i="41"/>
  <c r="H411" i="41"/>
  <c r="I411" i="41"/>
  <c r="J411" i="41"/>
  <c r="C620" i="41"/>
  <c r="D620" i="41"/>
  <c r="E620" i="41"/>
  <c r="F620" i="41"/>
  <c r="G620" i="41"/>
  <c r="H620" i="41"/>
  <c r="I620" i="41"/>
  <c r="J620" i="41"/>
  <c r="C1409" i="41"/>
  <c r="D1409" i="41"/>
  <c r="E1409" i="41"/>
  <c r="F1409" i="41"/>
  <c r="G1409" i="41"/>
  <c r="H1409" i="41"/>
  <c r="I1409" i="41"/>
  <c r="J1409" i="41"/>
  <c r="C67" i="41"/>
  <c r="D67" i="41"/>
  <c r="E67" i="41"/>
  <c r="F67" i="41"/>
  <c r="G67" i="41"/>
  <c r="H67" i="41"/>
  <c r="J67" i="41"/>
  <c r="C66" i="41"/>
  <c r="D66" i="41"/>
  <c r="E66" i="41"/>
  <c r="F66" i="41"/>
  <c r="G66" i="41"/>
  <c r="H66" i="41"/>
  <c r="J66" i="41"/>
  <c r="C1486" i="41"/>
  <c r="D1486" i="41"/>
  <c r="E1486" i="41"/>
  <c r="F1486" i="41"/>
  <c r="G1486" i="41"/>
  <c r="H1486" i="41"/>
  <c r="I1486" i="41"/>
  <c r="J1486" i="41"/>
  <c r="C749" i="41"/>
  <c r="D749" i="41"/>
  <c r="E749" i="41"/>
  <c r="F749" i="41"/>
  <c r="G749" i="41"/>
  <c r="H749" i="41"/>
  <c r="I749" i="41"/>
  <c r="J749" i="41"/>
  <c r="C1063" i="41"/>
  <c r="D1063" i="41"/>
  <c r="E1063" i="41"/>
  <c r="F1063" i="41"/>
  <c r="G1063" i="41"/>
  <c r="H1063" i="41"/>
  <c r="I1063" i="41"/>
  <c r="J1063" i="41"/>
  <c r="C646" i="41"/>
  <c r="D646" i="41"/>
  <c r="E646" i="41"/>
  <c r="F646" i="41"/>
  <c r="G646" i="41"/>
  <c r="H646" i="41"/>
  <c r="J646" i="41"/>
  <c r="C645" i="41"/>
  <c r="D645" i="41"/>
  <c r="E645" i="41"/>
  <c r="F645" i="41"/>
  <c r="G645" i="41"/>
  <c r="H645" i="41"/>
  <c r="J645" i="41"/>
  <c r="C926" i="41"/>
  <c r="D926" i="41"/>
  <c r="E926" i="41"/>
  <c r="F926" i="41"/>
  <c r="G926" i="41"/>
  <c r="H926" i="41"/>
  <c r="I926" i="41"/>
  <c r="J926" i="41"/>
  <c r="C611" i="41"/>
  <c r="D611" i="41"/>
  <c r="E611" i="41"/>
  <c r="F611" i="41"/>
  <c r="G611" i="41"/>
  <c r="H611" i="41"/>
  <c r="I611" i="41"/>
  <c r="J611" i="41"/>
  <c r="C1051" i="41"/>
  <c r="D1051" i="41"/>
  <c r="E1051" i="41"/>
  <c r="F1051" i="41"/>
  <c r="G1051" i="41"/>
  <c r="H1051" i="41"/>
  <c r="I1051" i="41"/>
  <c r="J1051" i="41"/>
  <c r="C1457" i="41"/>
  <c r="D1457" i="41"/>
  <c r="E1457" i="41"/>
  <c r="F1457" i="41"/>
  <c r="G1457" i="41"/>
  <c r="H1457" i="41"/>
  <c r="I1457" i="41"/>
  <c r="J1457" i="41"/>
  <c r="C439" i="41"/>
  <c r="D439" i="41"/>
  <c r="E439" i="41"/>
  <c r="F439" i="41"/>
  <c r="G439" i="41"/>
  <c r="H439" i="41"/>
  <c r="I439" i="41"/>
  <c r="J439" i="41"/>
  <c r="C1044" i="41"/>
  <c r="D1044" i="41"/>
  <c r="E1044" i="41"/>
  <c r="F1044" i="41"/>
  <c r="G1044" i="41"/>
  <c r="H1044" i="41"/>
  <c r="I1044" i="41"/>
  <c r="J1044" i="41"/>
  <c r="C1435" i="41"/>
  <c r="D1435" i="41"/>
  <c r="E1435" i="41"/>
  <c r="F1435" i="41"/>
  <c r="G1435" i="41"/>
  <c r="H1435" i="41"/>
  <c r="I1435" i="41"/>
  <c r="J1435" i="41"/>
  <c r="C440" i="41"/>
  <c r="D440" i="41"/>
  <c r="E440" i="41"/>
  <c r="F440" i="41"/>
  <c r="R440" i="41" s="1"/>
  <c r="G440" i="41"/>
  <c r="H440" i="41"/>
  <c r="I440" i="41"/>
  <c r="J440" i="41"/>
  <c r="C1045" i="41"/>
  <c r="D1045" i="41"/>
  <c r="E1045" i="41"/>
  <c r="F1045" i="41"/>
  <c r="G1045" i="41"/>
  <c r="H1045" i="41"/>
  <c r="I1045" i="41"/>
  <c r="J1045" i="41"/>
  <c r="C1436" i="41"/>
  <c r="D1436" i="41"/>
  <c r="E1436" i="41"/>
  <c r="F1436" i="41"/>
  <c r="R1436" i="41" s="1"/>
  <c r="G1436" i="41"/>
  <c r="H1436" i="41"/>
  <c r="I1436" i="41"/>
  <c r="J1436" i="41"/>
  <c r="C441" i="41"/>
  <c r="D441" i="41"/>
  <c r="E441" i="41"/>
  <c r="F441" i="41"/>
  <c r="G441" i="41"/>
  <c r="H441" i="41"/>
  <c r="I441" i="41"/>
  <c r="J441" i="41"/>
  <c r="C1046" i="41"/>
  <c r="D1046" i="41"/>
  <c r="E1046" i="41"/>
  <c r="F1046" i="41"/>
  <c r="R1046" i="41" s="1"/>
  <c r="G1046" i="41"/>
  <c r="H1046" i="41"/>
  <c r="I1046" i="41"/>
  <c r="J1046" i="41"/>
  <c r="C1437" i="41"/>
  <c r="D1437" i="41"/>
  <c r="E1437" i="41"/>
  <c r="F1437" i="41"/>
  <c r="U1437" i="41" s="1"/>
  <c r="G1437" i="41"/>
  <c r="H1437" i="41"/>
  <c r="I1437" i="41"/>
  <c r="J1437" i="41"/>
  <c r="C442" i="41"/>
  <c r="D442" i="41"/>
  <c r="E442" i="41"/>
  <c r="F442" i="41"/>
  <c r="S442" i="41" s="1"/>
  <c r="G442" i="41"/>
  <c r="H442" i="41"/>
  <c r="I442" i="41"/>
  <c r="J442" i="41"/>
  <c r="C1047" i="41"/>
  <c r="D1047" i="41"/>
  <c r="E1047" i="41"/>
  <c r="F1047" i="41"/>
  <c r="G1047" i="41"/>
  <c r="H1047" i="41"/>
  <c r="I1047" i="41"/>
  <c r="J1047" i="41"/>
  <c r="C1441" i="41"/>
  <c r="D1441" i="41"/>
  <c r="E1441" i="41"/>
  <c r="F1441" i="41"/>
  <c r="G1441" i="41"/>
  <c r="H1441" i="41"/>
  <c r="I1441" i="41"/>
  <c r="J1441" i="41"/>
  <c r="C1440" i="41"/>
  <c r="D1440" i="41"/>
  <c r="E1440" i="41"/>
  <c r="F1440" i="41"/>
  <c r="G1440" i="41"/>
  <c r="H1440" i="41"/>
  <c r="I1440" i="41"/>
  <c r="J1440" i="41"/>
  <c r="C1439" i="41"/>
  <c r="D1439" i="41"/>
  <c r="E1439" i="41"/>
  <c r="F1439" i="41"/>
  <c r="G1439" i="41"/>
  <c r="H1439" i="41"/>
  <c r="I1439" i="41"/>
  <c r="J1439" i="41"/>
  <c r="C1438" i="41"/>
  <c r="D1438" i="41"/>
  <c r="E1438" i="41"/>
  <c r="F1438" i="41"/>
  <c r="G1438" i="41"/>
  <c r="H1438" i="41"/>
  <c r="I1438" i="41"/>
  <c r="J1438" i="41"/>
  <c r="C443" i="41"/>
  <c r="D443" i="41"/>
  <c r="E443" i="41"/>
  <c r="F443" i="41"/>
  <c r="R443" i="41" s="1"/>
  <c r="G443" i="41"/>
  <c r="H443" i="41"/>
  <c r="I443" i="41"/>
  <c r="J443" i="41"/>
  <c r="C1048" i="41"/>
  <c r="D1048" i="41"/>
  <c r="E1048" i="41"/>
  <c r="F1048" i="41"/>
  <c r="G1048" i="41"/>
  <c r="H1048" i="41"/>
  <c r="I1048" i="41"/>
  <c r="J1048" i="41"/>
  <c r="C444" i="41"/>
  <c r="D444" i="41"/>
  <c r="E444" i="41"/>
  <c r="F444" i="41"/>
  <c r="V444" i="41" s="1"/>
  <c r="G444" i="41"/>
  <c r="H444" i="41"/>
  <c r="I444" i="41"/>
  <c r="J444" i="41"/>
  <c r="C1049" i="41"/>
  <c r="D1049" i="41"/>
  <c r="E1049" i="41"/>
  <c r="F1049" i="41"/>
  <c r="G1049" i="41"/>
  <c r="H1049" i="41"/>
  <c r="I1049" i="41"/>
  <c r="J1049" i="41"/>
  <c r="C445" i="41"/>
  <c r="D445" i="41"/>
  <c r="E445" i="41"/>
  <c r="F445" i="41"/>
  <c r="G445" i="41"/>
  <c r="H445" i="41"/>
  <c r="I445" i="41"/>
  <c r="J445" i="41"/>
  <c r="C1050" i="41"/>
  <c r="D1050" i="41"/>
  <c r="E1050" i="41"/>
  <c r="F1050" i="41"/>
  <c r="U1050" i="41" s="1"/>
  <c r="G1050" i="41"/>
  <c r="H1050" i="41"/>
  <c r="I1050" i="41"/>
  <c r="J1050" i="41"/>
  <c r="C427" i="41"/>
  <c r="D427" i="41"/>
  <c r="E427" i="41"/>
  <c r="F427" i="41"/>
  <c r="G427" i="41"/>
  <c r="H427" i="41"/>
  <c r="I427" i="41"/>
  <c r="J427" i="41"/>
  <c r="C1116" i="41"/>
  <c r="D1116" i="41"/>
  <c r="E1116" i="41"/>
  <c r="F1116" i="41"/>
  <c r="G1116" i="41"/>
  <c r="H1116" i="41"/>
  <c r="I1116" i="41"/>
  <c r="J1116" i="41"/>
  <c r="C898" i="41"/>
  <c r="D898" i="41"/>
  <c r="E898" i="41"/>
  <c r="F898" i="41"/>
  <c r="G898" i="41"/>
  <c r="H898" i="41"/>
  <c r="I898" i="41"/>
  <c r="J898" i="41"/>
  <c r="C962" i="41"/>
  <c r="D962" i="41"/>
  <c r="E962" i="41"/>
  <c r="F962" i="41"/>
  <c r="G962" i="41"/>
  <c r="H962" i="41"/>
  <c r="I962" i="41"/>
  <c r="J962" i="41"/>
  <c r="C900" i="41"/>
  <c r="D900" i="41"/>
  <c r="E900" i="41"/>
  <c r="F900" i="41"/>
  <c r="G900" i="41"/>
  <c r="H900" i="41"/>
  <c r="I900" i="41"/>
  <c r="J900" i="41"/>
  <c r="C964" i="41"/>
  <c r="D964" i="41"/>
  <c r="E964" i="41"/>
  <c r="F964" i="41"/>
  <c r="G964" i="41"/>
  <c r="H964" i="41"/>
  <c r="I964" i="41"/>
  <c r="J964" i="41"/>
  <c r="C888" i="41"/>
  <c r="D888" i="41"/>
  <c r="E888" i="41"/>
  <c r="F888" i="41"/>
  <c r="G888" i="41"/>
  <c r="H888" i="41"/>
  <c r="I888" i="41"/>
  <c r="J888" i="41"/>
  <c r="C891" i="41"/>
  <c r="D891" i="41"/>
  <c r="E891" i="41"/>
  <c r="F891" i="41"/>
  <c r="G891" i="41"/>
  <c r="H891" i="41"/>
  <c r="I891" i="41"/>
  <c r="J891" i="41"/>
  <c r="C887" i="41"/>
  <c r="D887" i="41"/>
  <c r="E887" i="41"/>
  <c r="F887" i="41"/>
  <c r="G887" i="41"/>
  <c r="H887" i="41"/>
  <c r="I887" i="41"/>
  <c r="J887" i="41"/>
  <c r="C889" i="41"/>
  <c r="D889" i="41"/>
  <c r="E889" i="41"/>
  <c r="F889" i="41"/>
  <c r="G889" i="41"/>
  <c r="H889" i="41"/>
  <c r="I889" i="41"/>
  <c r="J889" i="41"/>
  <c r="C890" i="41"/>
  <c r="D890" i="41"/>
  <c r="E890" i="41"/>
  <c r="F890" i="41"/>
  <c r="G890" i="41"/>
  <c r="H890" i="41"/>
  <c r="I890" i="41"/>
  <c r="J890" i="41"/>
  <c r="C966" i="41"/>
  <c r="D966" i="41"/>
  <c r="E966" i="41"/>
  <c r="F966" i="41"/>
  <c r="G966" i="41"/>
  <c r="H966" i="41"/>
  <c r="I966" i="41"/>
  <c r="J966" i="41"/>
  <c r="C965" i="41"/>
  <c r="D965" i="41"/>
  <c r="E965" i="41"/>
  <c r="F965" i="41"/>
  <c r="G965" i="41"/>
  <c r="H965" i="41"/>
  <c r="I965" i="41"/>
  <c r="J965" i="41"/>
  <c r="C1198" i="41"/>
  <c r="D1198" i="41"/>
  <c r="E1198" i="41"/>
  <c r="F1198" i="41"/>
  <c r="G1198" i="41"/>
  <c r="H1198" i="41"/>
  <c r="I1198" i="41"/>
  <c r="J1198" i="41"/>
  <c r="C1199" i="41"/>
  <c r="D1199" i="41"/>
  <c r="E1199" i="41"/>
  <c r="F1199" i="41"/>
  <c r="G1199" i="41"/>
  <c r="H1199" i="41"/>
  <c r="I1199" i="41"/>
  <c r="J1199" i="41"/>
  <c r="C961" i="41"/>
  <c r="D961" i="41"/>
  <c r="E961" i="41"/>
  <c r="F961" i="41"/>
  <c r="G961" i="41"/>
  <c r="H961" i="41"/>
  <c r="I961" i="41"/>
  <c r="J961" i="41"/>
  <c r="C899" i="41"/>
  <c r="D899" i="41"/>
  <c r="E899" i="41"/>
  <c r="F899" i="41"/>
  <c r="G899" i="41"/>
  <c r="H899" i="41"/>
  <c r="I899" i="41"/>
  <c r="J899" i="41"/>
  <c r="C963" i="41"/>
  <c r="D963" i="41"/>
  <c r="E963" i="41"/>
  <c r="F963" i="41"/>
  <c r="G963" i="41"/>
  <c r="H963" i="41"/>
  <c r="I963" i="41"/>
  <c r="J963" i="41"/>
  <c r="C924" i="41"/>
  <c r="D924" i="41"/>
  <c r="E924" i="41"/>
  <c r="F924" i="41"/>
  <c r="G924" i="41"/>
  <c r="H924" i="41"/>
  <c r="I924" i="41"/>
  <c r="J924" i="41"/>
  <c r="C906" i="41"/>
  <c r="D906" i="41"/>
  <c r="E906" i="41"/>
  <c r="F906" i="41"/>
  <c r="G906" i="41"/>
  <c r="H906" i="41"/>
  <c r="I906" i="41"/>
  <c r="J906" i="41"/>
  <c r="C907" i="41"/>
  <c r="D907" i="41"/>
  <c r="E907" i="41"/>
  <c r="F907" i="41"/>
  <c r="V907" i="41" s="1"/>
  <c r="G907" i="41"/>
  <c r="H907" i="41"/>
  <c r="I907" i="41"/>
  <c r="J907" i="41"/>
  <c r="C609" i="41"/>
  <c r="D609" i="41"/>
  <c r="E609" i="41"/>
  <c r="F609" i="41"/>
  <c r="G609" i="41"/>
  <c r="H609" i="41"/>
  <c r="I609" i="41"/>
  <c r="J609" i="41"/>
  <c r="C752" i="41"/>
  <c r="D752" i="41"/>
  <c r="E752" i="41"/>
  <c r="F752" i="41"/>
  <c r="G752" i="41"/>
  <c r="H752" i="41"/>
  <c r="I752" i="41"/>
  <c r="J752" i="41"/>
  <c r="C43" i="41"/>
  <c r="D43" i="41"/>
  <c r="E43" i="41"/>
  <c r="F43" i="41"/>
  <c r="G43" i="41"/>
  <c r="H43" i="41"/>
  <c r="I43" i="41"/>
  <c r="J43" i="41"/>
  <c r="C1089" i="41"/>
  <c r="D1089" i="41"/>
  <c r="E1089" i="41"/>
  <c r="F1089" i="41"/>
  <c r="G1089" i="41"/>
  <c r="H1089" i="41"/>
  <c r="I1089" i="41"/>
  <c r="J1089" i="41"/>
  <c r="C908" i="41"/>
  <c r="D908" i="41"/>
  <c r="E908" i="41"/>
  <c r="F908" i="41"/>
  <c r="G908" i="41"/>
  <c r="H908" i="41"/>
  <c r="I908" i="41"/>
  <c r="J908" i="41"/>
  <c r="C610" i="41"/>
  <c r="D610" i="41"/>
  <c r="E610" i="41"/>
  <c r="F610" i="41"/>
  <c r="G610" i="41"/>
  <c r="H610" i="41"/>
  <c r="I610" i="41"/>
  <c r="J610" i="41"/>
  <c r="C980" i="41"/>
  <c r="D980" i="41"/>
  <c r="E980" i="41"/>
  <c r="F980" i="41"/>
  <c r="G980" i="41"/>
  <c r="H980" i="41"/>
  <c r="I980" i="41"/>
  <c r="J980" i="41"/>
  <c r="C56" i="41"/>
  <c r="D56" i="41"/>
  <c r="E56" i="41"/>
  <c r="F56" i="41"/>
  <c r="G56" i="41"/>
  <c r="H56" i="41"/>
  <c r="I56" i="41"/>
  <c r="J56" i="41"/>
  <c r="C1200" i="41"/>
  <c r="D1200" i="41"/>
  <c r="E1200" i="41"/>
  <c r="F1200" i="41"/>
  <c r="G1200" i="41"/>
  <c r="H1200" i="41"/>
  <c r="I1200" i="41"/>
  <c r="J1200" i="41"/>
  <c r="C1165" i="41"/>
  <c r="D1165" i="41"/>
  <c r="E1165" i="41"/>
  <c r="F1165" i="41"/>
  <c r="G1165" i="41"/>
  <c r="H1165" i="41"/>
  <c r="I1165" i="41"/>
  <c r="J1165" i="41"/>
  <c r="C1171" i="41"/>
  <c r="D1171" i="41"/>
  <c r="E1171" i="41"/>
  <c r="F1171" i="41"/>
  <c r="G1171" i="41"/>
  <c r="H1171" i="41"/>
  <c r="I1171" i="41"/>
  <c r="J1171" i="41"/>
  <c r="C1176" i="41"/>
  <c r="D1176" i="41"/>
  <c r="E1176" i="41"/>
  <c r="F1176" i="41"/>
  <c r="G1176" i="41"/>
  <c r="H1176" i="41"/>
  <c r="I1176" i="41"/>
  <c r="J1176" i="41"/>
  <c r="C1185" i="41"/>
  <c r="D1185" i="41"/>
  <c r="E1185" i="41"/>
  <c r="F1185" i="41"/>
  <c r="G1185" i="41"/>
  <c r="H1185" i="41"/>
  <c r="I1185" i="41"/>
  <c r="J1185" i="41"/>
  <c r="C981" i="41"/>
  <c r="D981" i="41"/>
  <c r="E981" i="41"/>
  <c r="F981" i="41"/>
  <c r="G981" i="41"/>
  <c r="H981" i="41"/>
  <c r="I981" i="41"/>
  <c r="J981" i="41"/>
  <c r="C57" i="41"/>
  <c r="D57" i="41"/>
  <c r="E57" i="41"/>
  <c r="F57" i="41"/>
  <c r="T57" i="41" s="1"/>
  <c r="G57" i="41"/>
  <c r="H57" i="41"/>
  <c r="I57" i="41"/>
  <c r="J57" i="41"/>
  <c r="C1201" i="41"/>
  <c r="D1201" i="41"/>
  <c r="E1201" i="41"/>
  <c r="F1201" i="41"/>
  <c r="G1201" i="41"/>
  <c r="H1201" i="41"/>
  <c r="I1201" i="41"/>
  <c r="J1201" i="41"/>
  <c r="C1166" i="41"/>
  <c r="D1166" i="41"/>
  <c r="E1166" i="41"/>
  <c r="F1166" i="41"/>
  <c r="U1166" i="41" s="1"/>
  <c r="G1166" i="41"/>
  <c r="H1166" i="41"/>
  <c r="I1166" i="41"/>
  <c r="J1166" i="41"/>
  <c r="C1172" i="41"/>
  <c r="D1172" i="41"/>
  <c r="E1172" i="41"/>
  <c r="F1172" i="41"/>
  <c r="S1172" i="41" s="1"/>
  <c r="G1172" i="41"/>
  <c r="H1172" i="41"/>
  <c r="I1172" i="41"/>
  <c r="J1172" i="41"/>
  <c r="C1177" i="41"/>
  <c r="D1177" i="41"/>
  <c r="E1177" i="41"/>
  <c r="F1177" i="41"/>
  <c r="U1177" i="41" s="1"/>
  <c r="G1177" i="41"/>
  <c r="H1177" i="41"/>
  <c r="I1177" i="41"/>
  <c r="J1177" i="41"/>
  <c r="C1186" i="41"/>
  <c r="D1186" i="41"/>
  <c r="E1186" i="41"/>
  <c r="F1186" i="41"/>
  <c r="G1186" i="41"/>
  <c r="H1186" i="41"/>
  <c r="I1186" i="41"/>
  <c r="J1186" i="41"/>
  <c r="C982" i="41"/>
  <c r="D982" i="41"/>
  <c r="E982" i="41"/>
  <c r="F982" i="41"/>
  <c r="S982" i="41" s="1"/>
  <c r="G982" i="41"/>
  <c r="H982" i="41"/>
  <c r="I982" i="41"/>
  <c r="J982" i="41"/>
  <c r="C58" i="41"/>
  <c r="D58" i="41"/>
  <c r="E58" i="41"/>
  <c r="F58" i="41"/>
  <c r="G58" i="41"/>
  <c r="H58" i="41"/>
  <c r="I58" i="41"/>
  <c r="J58" i="41"/>
  <c r="C1161" i="41"/>
  <c r="D1161" i="41"/>
  <c r="E1161" i="41"/>
  <c r="F1161" i="41"/>
  <c r="G1161" i="41"/>
  <c r="H1161" i="41"/>
  <c r="I1161" i="41"/>
  <c r="J1161" i="41"/>
  <c r="C1168" i="41"/>
  <c r="D1168" i="41"/>
  <c r="E1168" i="41"/>
  <c r="F1168" i="41"/>
  <c r="G1168" i="41"/>
  <c r="H1168" i="41"/>
  <c r="I1168" i="41"/>
  <c r="J1168" i="41"/>
  <c r="C1159" i="41"/>
  <c r="D1159" i="41"/>
  <c r="E1159" i="41"/>
  <c r="F1159" i="41"/>
  <c r="G1159" i="41"/>
  <c r="H1159" i="41"/>
  <c r="I1159" i="41"/>
  <c r="J1159" i="41"/>
  <c r="C1178" i="41"/>
  <c r="D1178" i="41"/>
  <c r="E1178" i="41"/>
  <c r="F1178" i="41"/>
  <c r="R1178" i="41" s="1"/>
  <c r="G1178" i="41"/>
  <c r="H1178" i="41"/>
  <c r="I1178" i="41"/>
  <c r="J1178" i="41"/>
  <c r="C1196" i="41"/>
  <c r="D1196" i="41"/>
  <c r="E1196" i="41"/>
  <c r="F1196" i="41"/>
  <c r="G1196" i="41"/>
  <c r="H1196" i="41"/>
  <c r="I1196" i="41"/>
  <c r="J1196" i="41"/>
  <c r="C1197" i="41"/>
  <c r="D1197" i="41"/>
  <c r="E1197" i="41"/>
  <c r="F1197" i="41"/>
  <c r="G1197" i="41"/>
  <c r="H1197" i="41"/>
  <c r="I1197" i="41"/>
  <c r="J1197" i="41"/>
  <c r="C1624" i="41"/>
  <c r="D1624" i="41"/>
  <c r="E1624" i="41"/>
  <c r="F1624" i="41"/>
  <c r="G1624" i="41"/>
  <c r="H1624" i="41"/>
  <c r="I1624" i="41"/>
  <c r="J1624" i="41"/>
  <c r="C1194" i="41"/>
  <c r="D1194" i="41"/>
  <c r="E1194" i="41"/>
  <c r="F1194" i="41"/>
  <c r="G1194" i="41"/>
  <c r="H1194" i="41"/>
  <c r="I1194" i="41"/>
  <c r="J1194" i="41"/>
  <c r="C1188" i="41"/>
  <c r="D1188" i="41"/>
  <c r="E1188" i="41"/>
  <c r="F1188" i="41"/>
  <c r="G1188" i="41"/>
  <c r="H1188" i="41"/>
  <c r="I1188" i="41"/>
  <c r="J1188" i="41"/>
  <c r="C983" i="41"/>
  <c r="D983" i="41"/>
  <c r="E983" i="41"/>
  <c r="F983" i="41"/>
  <c r="R983" i="41" s="1"/>
  <c r="G983" i="41"/>
  <c r="H983" i="41"/>
  <c r="I983" i="41"/>
  <c r="J983" i="41"/>
  <c r="C59" i="41"/>
  <c r="D59" i="41"/>
  <c r="E59" i="41"/>
  <c r="F59" i="41"/>
  <c r="G59" i="41"/>
  <c r="H59" i="41"/>
  <c r="I59" i="41"/>
  <c r="J59" i="41"/>
  <c r="C1162" i="41"/>
  <c r="D1162" i="41"/>
  <c r="E1162" i="41"/>
  <c r="F1162" i="41"/>
  <c r="G1162" i="41"/>
  <c r="H1162" i="41"/>
  <c r="I1162" i="41"/>
  <c r="J1162" i="41"/>
  <c r="C1169" i="41"/>
  <c r="D1169" i="41"/>
  <c r="E1169" i="41"/>
  <c r="F1169" i="41"/>
  <c r="U1169" i="41" s="1"/>
  <c r="G1169" i="41"/>
  <c r="H1169" i="41"/>
  <c r="I1169" i="41"/>
  <c r="J1169" i="41"/>
  <c r="C1160" i="41"/>
  <c r="D1160" i="41"/>
  <c r="E1160" i="41"/>
  <c r="F1160" i="41"/>
  <c r="G1160" i="41"/>
  <c r="H1160" i="41"/>
  <c r="I1160" i="41"/>
  <c r="J1160" i="41"/>
  <c r="C1193" i="41"/>
  <c r="D1193" i="41"/>
  <c r="E1193" i="41"/>
  <c r="F1193" i="41"/>
  <c r="G1193" i="41"/>
  <c r="H1193" i="41"/>
  <c r="I1193" i="41"/>
  <c r="J1193" i="41"/>
  <c r="C1179" i="41"/>
  <c r="D1179" i="41"/>
  <c r="E1179" i="41"/>
  <c r="F1179" i="41"/>
  <c r="V1179" i="41" s="1"/>
  <c r="G1179" i="41"/>
  <c r="H1179" i="41"/>
  <c r="I1179" i="41"/>
  <c r="J1179" i="41"/>
  <c r="C1187" i="41"/>
  <c r="D1187" i="41"/>
  <c r="E1187" i="41"/>
  <c r="F1187" i="41"/>
  <c r="G1187" i="41"/>
  <c r="H1187" i="41"/>
  <c r="I1187" i="41"/>
  <c r="J1187" i="41"/>
  <c r="C984" i="41"/>
  <c r="D984" i="41"/>
  <c r="E984" i="41"/>
  <c r="F984" i="41"/>
  <c r="V984" i="41" s="1"/>
  <c r="G984" i="41"/>
  <c r="H984" i="41"/>
  <c r="I984" i="41"/>
  <c r="J984" i="41"/>
  <c r="C60" i="41"/>
  <c r="D60" i="41"/>
  <c r="E60" i="41"/>
  <c r="F60" i="41"/>
  <c r="G60" i="41"/>
  <c r="H60" i="41"/>
  <c r="I60" i="41"/>
  <c r="J60" i="41"/>
  <c r="C1163" i="41"/>
  <c r="D1163" i="41"/>
  <c r="E1163" i="41"/>
  <c r="F1163" i="41"/>
  <c r="G1163" i="41"/>
  <c r="H1163" i="41"/>
  <c r="I1163" i="41"/>
  <c r="J1163" i="41"/>
  <c r="C1170" i="41"/>
  <c r="D1170" i="41"/>
  <c r="E1170" i="41"/>
  <c r="F1170" i="41"/>
  <c r="G1170" i="41"/>
  <c r="H1170" i="41"/>
  <c r="I1170" i="41"/>
  <c r="J1170" i="41"/>
  <c r="C1158" i="41"/>
  <c r="D1158" i="41"/>
  <c r="E1158" i="41"/>
  <c r="F1158" i="41"/>
  <c r="G1158" i="41"/>
  <c r="H1158" i="41"/>
  <c r="I1158" i="41"/>
  <c r="J1158" i="41"/>
  <c r="C1623" i="41"/>
  <c r="D1623" i="41"/>
  <c r="E1623" i="41"/>
  <c r="F1623" i="41"/>
  <c r="G1623" i="41"/>
  <c r="H1623" i="41"/>
  <c r="I1623" i="41"/>
  <c r="J1623" i="41"/>
  <c r="C1182" i="41"/>
  <c r="D1182" i="41"/>
  <c r="E1182" i="41"/>
  <c r="F1182" i="41"/>
  <c r="G1182" i="41"/>
  <c r="H1182" i="41"/>
  <c r="I1182" i="41"/>
  <c r="J1182" i="41"/>
  <c r="C1181" i="41"/>
  <c r="D1181" i="41"/>
  <c r="E1181" i="41"/>
  <c r="F1181" i="41"/>
  <c r="G1181" i="41"/>
  <c r="H1181" i="41"/>
  <c r="I1181" i="41"/>
  <c r="J1181" i="41"/>
  <c r="C1191" i="41"/>
  <c r="D1191" i="41"/>
  <c r="E1191" i="41"/>
  <c r="F1191" i="41"/>
  <c r="G1191" i="41"/>
  <c r="H1191" i="41"/>
  <c r="I1191" i="41"/>
  <c r="J1191" i="41"/>
  <c r="C1174" i="41"/>
  <c r="D1174" i="41"/>
  <c r="E1174" i="41"/>
  <c r="F1174" i="41"/>
  <c r="G1174" i="41"/>
  <c r="H1174" i="41"/>
  <c r="I1174" i="41"/>
  <c r="J1174" i="41"/>
  <c r="C1254" i="41"/>
  <c r="D1254" i="41"/>
  <c r="E1254" i="41"/>
  <c r="F1254" i="41"/>
  <c r="G1254" i="41"/>
  <c r="H1254" i="41"/>
  <c r="I1254" i="41"/>
  <c r="J1254" i="41"/>
  <c r="C985" i="41"/>
  <c r="D985" i="41"/>
  <c r="E985" i="41"/>
  <c r="F985" i="41"/>
  <c r="G985" i="41"/>
  <c r="H985" i="41"/>
  <c r="I985" i="41"/>
  <c r="J985" i="41"/>
  <c r="C61" i="41"/>
  <c r="D61" i="41"/>
  <c r="E61" i="41"/>
  <c r="F61" i="41"/>
  <c r="G61" i="41"/>
  <c r="H61" i="41"/>
  <c r="I61" i="41"/>
  <c r="J61" i="41"/>
  <c r="C1167" i="41"/>
  <c r="D1167" i="41"/>
  <c r="E1167" i="41"/>
  <c r="F1167" i="41"/>
  <c r="G1167" i="41"/>
  <c r="H1167" i="41"/>
  <c r="I1167" i="41"/>
  <c r="J1167" i="41"/>
  <c r="C1192" i="41"/>
  <c r="D1192" i="41"/>
  <c r="E1192" i="41"/>
  <c r="F1192" i="41"/>
  <c r="G1192" i="41"/>
  <c r="H1192" i="41"/>
  <c r="I1192" i="41"/>
  <c r="J1192" i="41"/>
  <c r="C1175" i="41"/>
  <c r="D1175" i="41"/>
  <c r="E1175" i="41"/>
  <c r="F1175" i="41"/>
  <c r="G1175" i="41"/>
  <c r="H1175" i="41"/>
  <c r="I1175" i="41"/>
  <c r="J1175" i="41"/>
  <c r="C1190" i="41"/>
  <c r="D1190" i="41"/>
  <c r="E1190" i="41"/>
  <c r="F1190" i="41"/>
  <c r="G1190" i="41"/>
  <c r="H1190" i="41"/>
  <c r="I1190" i="41"/>
  <c r="J1190" i="41"/>
  <c r="C1183" i="41"/>
  <c r="D1183" i="41"/>
  <c r="E1183" i="41"/>
  <c r="F1183" i="41"/>
  <c r="G1183" i="41"/>
  <c r="H1183" i="41"/>
  <c r="I1183" i="41"/>
  <c r="J1183" i="41"/>
  <c r="C986" i="41"/>
  <c r="D986" i="41"/>
  <c r="E986" i="41"/>
  <c r="F986" i="41"/>
  <c r="U986" i="41" s="1"/>
  <c r="G986" i="41"/>
  <c r="H986" i="41"/>
  <c r="I986" i="41"/>
  <c r="J986" i="41"/>
  <c r="C62" i="41"/>
  <c r="D62" i="41"/>
  <c r="E62" i="41"/>
  <c r="F62" i="41"/>
  <c r="G62" i="41"/>
  <c r="H62" i="41"/>
  <c r="I62" i="41"/>
  <c r="J62" i="41"/>
  <c r="C1164" i="41"/>
  <c r="D1164" i="41"/>
  <c r="E1164" i="41"/>
  <c r="F1164" i="41"/>
  <c r="G1164" i="41"/>
  <c r="H1164" i="41"/>
  <c r="I1164" i="41"/>
  <c r="J1164" i="41"/>
  <c r="C1152" i="41"/>
  <c r="D1152" i="41"/>
  <c r="E1152" i="41"/>
  <c r="F1152" i="41"/>
  <c r="G1152" i="41"/>
  <c r="H1152" i="41"/>
  <c r="I1152" i="41"/>
  <c r="J1152" i="41"/>
  <c r="C1153" i="41"/>
  <c r="D1153" i="41"/>
  <c r="E1153" i="41"/>
  <c r="F1153" i="41"/>
  <c r="G1153" i="41"/>
  <c r="H1153" i="41"/>
  <c r="I1153" i="41"/>
  <c r="J1153" i="41"/>
  <c r="C1154" i="41"/>
  <c r="D1154" i="41"/>
  <c r="E1154" i="41"/>
  <c r="F1154" i="41"/>
  <c r="G1154" i="41"/>
  <c r="H1154" i="41"/>
  <c r="I1154" i="41"/>
  <c r="J1154" i="41"/>
  <c r="C1155" i="41"/>
  <c r="D1155" i="41"/>
  <c r="E1155" i="41"/>
  <c r="F1155" i="41"/>
  <c r="G1155" i="41"/>
  <c r="H1155" i="41"/>
  <c r="I1155" i="41"/>
  <c r="J1155" i="41"/>
  <c r="C1156" i="41"/>
  <c r="D1156" i="41"/>
  <c r="E1156" i="41"/>
  <c r="F1156" i="41"/>
  <c r="G1156" i="41"/>
  <c r="H1156" i="41"/>
  <c r="I1156" i="41"/>
  <c r="J1156" i="41"/>
  <c r="C1157" i="41"/>
  <c r="D1157" i="41"/>
  <c r="E1157" i="41"/>
  <c r="F1157" i="41"/>
  <c r="G1157" i="41"/>
  <c r="H1157" i="41"/>
  <c r="I1157" i="41"/>
  <c r="J1157" i="41"/>
  <c r="C1173" i="41"/>
  <c r="D1173" i="41"/>
  <c r="E1173" i="41"/>
  <c r="F1173" i="41"/>
  <c r="G1173" i="41"/>
  <c r="H1173" i="41"/>
  <c r="I1173" i="41"/>
  <c r="J1173" i="41"/>
  <c r="C1195" i="41"/>
  <c r="D1195" i="41"/>
  <c r="E1195" i="41"/>
  <c r="F1195" i="41"/>
  <c r="G1195" i="41"/>
  <c r="H1195" i="41"/>
  <c r="I1195" i="41"/>
  <c r="J1195" i="41"/>
  <c r="C1180" i="41"/>
  <c r="D1180" i="41"/>
  <c r="E1180" i="41"/>
  <c r="F1180" i="41"/>
  <c r="G1180" i="41"/>
  <c r="H1180" i="41"/>
  <c r="I1180" i="41"/>
  <c r="J1180" i="41"/>
  <c r="C1189" i="41"/>
  <c r="D1189" i="41"/>
  <c r="E1189" i="41"/>
  <c r="F1189" i="41"/>
  <c r="G1189" i="41"/>
  <c r="H1189" i="41"/>
  <c r="I1189" i="41"/>
  <c r="J1189" i="41"/>
  <c r="C1184" i="41"/>
  <c r="D1184" i="41"/>
  <c r="E1184" i="41"/>
  <c r="F1184" i="41"/>
  <c r="G1184" i="41"/>
  <c r="H1184" i="41"/>
  <c r="I1184" i="41"/>
  <c r="J1184" i="41"/>
  <c r="C601" i="41"/>
  <c r="D601" i="41"/>
  <c r="E601" i="41"/>
  <c r="F601" i="41"/>
  <c r="G601" i="41"/>
  <c r="I601" i="41"/>
  <c r="J601" i="41"/>
  <c r="C425" i="41"/>
  <c r="D425" i="41"/>
  <c r="E425" i="41"/>
  <c r="F425" i="41"/>
  <c r="G425" i="41"/>
  <c r="H425" i="41"/>
  <c r="I425" i="41"/>
  <c r="J425" i="41"/>
  <c r="C144" i="41"/>
  <c r="D144" i="41"/>
  <c r="E144" i="41"/>
  <c r="F144" i="41"/>
  <c r="G144" i="41"/>
  <c r="H144" i="41"/>
  <c r="I144" i="41"/>
  <c r="J144" i="41"/>
  <c r="C1203" i="41"/>
  <c r="D1203" i="41"/>
  <c r="E1203" i="41"/>
  <c r="F1203" i="41"/>
  <c r="G1203" i="41"/>
  <c r="H1203" i="41"/>
  <c r="I1203" i="41"/>
  <c r="J1203" i="41"/>
  <c r="C1208" i="41"/>
  <c r="D1208" i="41"/>
  <c r="E1208" i="41"/>
  <c r="F1208" i="41"/>
  <c r="G1208" i="41"/>
  <c r="H1208" i="41"/>
  <c r="I1208" i="41"/>
  <c r="J1208" i="41"/>
  <c r="C1482" i="41"/>
  <c r="D1482" i="41"/>
  <c r="E1482" i="41"/>
  <c r="F1482" i="41"/>
  <c r="G1482" i="41"/>
  <c r="H1482" i="41"/>
  <c r="I1482" i="41"/>
  <c r="J1482" i="41"/>
  <c r="C602" i="41"/>
  <c r="D602" i="41"/>
  <c r="E602" i="41"/>
  <c r="F602" i="41"/>
  <c r="G602" i="41"/>
  <c r="I602" i="41"/>
  <c r="J602" i="41"/>
  <c r="C426" i="41"/>
  <c r="D426" i="41"/>
  <c r="E426" i="41"/>
  <c r="F426" i="41"/>
  <c r="G426" i="41"/>
  <c r="H426" i="41"/>
  <c r="I426" i="41"/>
  <c r="J426" i="41"/>
  <c r="C145" i="41"/>
  <c r="D145" i="41"/>
  <c r="E145" i="41"/>
  <c r="F145" i="41"/>
  <c r="G145" i="41"/>
  <c r="H145" i="41"/>
  <c r="I145" i="41"/>
  <c r="J145" i="41"/>
  <c r="C1204" i="41"/>
  <c r="D1204" i="41"/>
  <c r="E1204" i="41"/>
  <c r="F1204" i="41"/>
  <c r="G1204" i="41"/>
  <c r="H1204" i="41"/>
  <c r="I1204" i="41"/>
  <c r="J1204" i="41"/>
  <c r="C1209" i="41"/>
  <c r="D1209" i="41"/>
  <c r="E1209" i="41"/>
  <c r="F1209" i="41"/>
  <c r="G1209" i="41"/>
  <c r="H1209" i="41"/>
  <c r="I1209" i="41"/>
  <c r="J1209" i="41"/>
  <c r="C1483" i="41"/>
  <c r="D1483" i="41"/>
  <c r="E1483" i="41"/>
  <c r="F1483" i="41"/>
  <c r="G1483" i="41"/>
  <c r="H1483" i="41"/>
  <c r="I1483" i="41"/>
  <c r="J1483" i="41"/>
  <c r="C603" i="41"/>
  <c r="D603" i="41"/>
  <c r="E603" i="41"/>
  <c r="F603" i="41"/>
  <c r="G603" i="41"/>
  <c r="I603" i="41"/>
  <c r="J603" i="41"/>
  <c r="C147" i="41"/>
  <c r="D147" i="41"/>
  <c r="E147" i="41"/>
  <c r="F147" i="41"/>
  <c r="G147" i="41"/>
  <c r="H147" i="41"/>
  <c r="I147" i="41"/>
  <c r="J147" i="41"/>
  <c r="C429" i="41"/>
  <c r="D429" i="41"/>
  <c r="E429" i="41"/>
  <c r="F429" i="41"/>
  <c r="G429" i="41"/>
  <c r="H429" i="41"/>
  <c r="I429" i="41"/>
  <c r="J429" i="41"/>
  <c r="C1481" i="41"/>
  <c r="D1481" i="41"/>
  <c r="E1481" i="41"/>
  <c r="F1481" i="41"/>
  <c r="G1481" i="41"/>
  <c r="H1481" i="41"/>
  <c r="I1481" i="41"/>
  <c r="J1481" i="41"/>
  <c r="C1442" i="41"/>
  <c r="D1442" i="41"/>
  <c r="E1442" i="41"/>
  <c r="F1442" i="41"/>
  <c r="G1442" i="41"/>
  <c r="H1442" i="41"/>
  <c r="I1442" i="41"/>
  <c r="J1442" i="41"/>
  <c r="C604" i="41"/>
  <c r="D604" i="41"/>
  <c r="E604" i="41"/>
  <c r="F604" i="41"/>
  <c r="G604" i="41"/>
  <c r="H604" i="41"/>
  <c r="I604" i="41"/>
  <c r="J604" i="41"/>
  <c r="C1274" i="41"/>
  <c r="D1274" i="41"/>
  <c r="E1274" i="41"/>
  <c r="F1274" i="41"/>
  <c r="G1274" i="41"/>
  <c r="H1274" i="41"/>
  <c r="I1274" i="41"/>
  <c r="J1274" i="41"/>
  <c r="C1275" i="41"/>
  <c r="D1275" i="41"/>
  <c r="E1275" i="41"/>
  <c r="F1275" i="41"/>
  <c r="G1275" i="41"/>
  <c r="H1275" i="41"/>
  <c r="I1275" i="41"/>
  <c r="J1275" i="41"/>
  <c r="C146" i="41"/>
  <c r="D146" i="41"/>
  <c r="E146" i="41"/>
  <c r="F146" i="41"/>
  <c r="G146" i="41"/>
  <c r="H146" i="41"/>
  <c r="I146" i="41"/>
  <c r="J146" i="41"/>
  <c r="C464" i="41"/>
  <c r="D464" i="41"/>
  <c r="E464" i="41"/>
  <c r="F464" i="41"/>
  <c r="G464" i="41"/>
  <c r="H464" i="41"/>
  <c r="I464" i="41"/>
  <c r="J464" i="41"/>
  <c r="C1205" i="41"/>
  <c r="D1205" i="41"/>
  <c r="E1205" i="41"/>
  <c r="F1205" i="41"/>
  <c r="G1205" i="41"/>
  <c r="H1205" i="41"/>
  <c r="I1205" i="41"/>
  <c r="J1205" i="41"/>
  <c r="C1210" i="41"/>
  <c r="D1210" i="41"/>
  <c r="E1210" i="41"/>
  <c r="F1210" i="41"/>
  <c r="G1210" i="41"/>
  <c r="H1210" i="41"/>
  <c r="I1210" i="41"/>
  <c r="J1210" i="41"/>
  <c r="C1061" i="41"/>
  <c r="D1061" i="41"/>
  <c r="E1061" i="41"/>
  <c r="F1061" i="41"/>
  <c r="G1061" i="41"/>
  <c r="H1061" i="41"/>
  <c r="I1061" i="41"/>
  <c r="J1061" i="41"/>
  <c r="C1444" i="41"/>
  <c r="D1444" i="41"/>
  <c r="E1444" i="41"/>
  <c r="F1444" i="41"/>
  <c r="G1444" i="41"/>
  <c r="H1444" i="41"/>
  <c r="I1444" i="41"/>
  <c r="J1444" i="41"/>
  <c r="C1445" i="41"/>
  <c r="D1445" i="41"/>
  <c r="E1445" i="41"/>
  <c r="F1445" i="41"/>
  <c r="G1445" i="41"/>
  <c r="H1445" i="41"/>
  <c r="I1445" i="41"/>
  <c r="J1445" i="41"/>
  <c r="C1484" i="41"/>
  <c r="D1484" i="41"/>
  <c r="E1484" i="41"/>
  <c r="F1484" i="41"/>
  <c r="G1484" i="41"/>
  <c r="H1484" i="41"/>
  <c r="I1484" i="41"/>
  <c r="J1484" i="41"/>
  <c r="C1202" i="41"/>
  <c r="D1202" i="41"/>
  <c r="E1202" i="41"/>
  <c r="F1202" i="41"/>
  <c r="G1202" i="41"/>
  <c r="H1202" i="41"/>
  <c r="I1202" i="41"/>
  <c r="J1202" i="41"/>
  <c r="C466" i="41"/>
  <c r="D466" i="41"/>
  <c r="E466" i="41"/>
  <c r="F466" i="41"/>
  <c r="G466" i="41"/>
  <c r="H466" i="41"/>
  <c r="I466" i="41"/>
  <c r="J466" i="41"/>
  <c r="C1059" i="41"/>
  <c r="D1059" i="41"/>
  <c r="E1059" i="41"/>
  <c r="F1059" i="41"/>
  <c r="G1059" i="41"/>
  <c r="H1059" i="41"/>
  <c r="I1059" i="41"/>
  <c r="J1059" i="41"/>
  <c r="C462" i="41"/>
  <c r="D462" i="41"/>
  <c r="E462" i="41"/>
  <c r="F462" i="41"/>
  <c r="G462" i="41"/>
  <c r="H462" i="41"/>
  <c r="I462" i="41"/>
  <c r="J462" i="41"/>
  <c r="C169" i="41"/>
  <c r="D169" i="41"/>
  <c r="E169" i="41"/>
  <c r="F169" i="41"/>
  <c r="G169" i="41"/>
  <c r="H169" i="41"/>
  <c r="I169" i="41"/>
  <c r="J169" i="41"/>
  <c r="C1060" i="41"/>
  <c r="D1060" i="41"/>
  <c r="E1060" i="41"/>
  <c r="F1060" i="41"/>
  <c r="V1060" i="41" s="1"/>
  <c r="G1060" i="41"/>
  <c r="H1060" i="41"/>
  <c r="I1060" i="41"/>
  <c r="J1060" i="41"/>
  <c r="C463" i="41"/>
  <c r="D463" i="41"/>
  <c r="E463" i="41"/>
  <c r="F463" i="41"/>
  <c r="G463" i="41"/>
  <c r="H463" i="41"/>
  <c r="I463" i="41"/>
  <c r="J463" i="41"/>
  <c r="C149" i="41"/>
  <c r="D149" i="41"/>
  <c r="E149" i="41"/>
  <c r="F149" i="41"/>
  <c r="G149" i="41"/>
  <c r="H149" i="41"/>
  <c r="I149" i="41"/>
  <c r="J149" i="41"/>
  <c r="C605" i="41"/>
  <c r="D605" i="41"/>
  <c r="E605" i="41"/>
  <c r="F605" i="41"/>
  <c r="G605" i="41"/>
  <c r="H605" i="41"/>
  <c r="I605" i="41"/>
  <c r="J605" i="41"/>
  <c r="C428" i="41"/>
  <c r="D428" i="41"/>
  <c r="E428" i="41"/>
  <c r="F428" i="41"/>
  <c r="G428" i="41"/>
  <c r="H428" i="41"/>
  <c r="I428" i="41"/>
  <c r="J428" i="41"/>
  <c r="C606" i="41"/>
  <c r="D606" i="41"/>
  <c r="E606" i="41"/>
  <c r="F606" i="41"/>
  <c r="G606" i="41"/>
  <c r="H606" i="41"/>
  <c r="I606" i="41"/>
  <c r="J606" i="41"/>
  <c r="C750" i="41"/>
  <c r="D750" i="41"/>
  <c r="E750" i="41"/>
  <c r="F750" i="41"/>
  <c r="G750" i="41"/>
  <c r="H750" i="41"/>
  <c r="I750" i="41"/>
  <c r="J750" i="41"/>
  <c r="C1625" i="41"/>
  <c r="D1625" i="41"/>
  <c r="E1625" i="41"/>
  <c r="F1625" i="41"/>
  <c r="G1625" i="41"/>
  <c r="H1625" i="41"/>
  <c r="I1625" i="41"/>
  <c r="J1625" i="41"/>
  <c r="C1273" i="41"/>
  <c r="D1273" i="41"/>
  <c r="E1273" i="41"/>
  <c r="F1273" i="41"/>
  <c r="G1273" i="41"/>
  <c r="H1273" i="41"/>
  <c r="I1273" i="41"/>
  <c r="J1273" i="41"/>
  <c r="C148" i="41"/>
  <c r="D148" i="41"/>
  <c r="E148" i="41"/>
  <c r="F148" i="41"/>
  <c r="G148" i="41"/>
  <c r="H148" i="41"/>
  <c r="I148" i="41"/>
  <c r="J148" i="41"/>
  <c r="C1131" i="41"/>
  <c r="D1131" i="41"/>
  <c r="E1131" i="41"/>
  <c r="F1131" i="41"/>
  <c r="G1131" i="41"/>
  <c r="H1131" i="41"/>
  <c r="I1131" i="41"/>
  <c r="J1131" i="41"/>
  <c r="C1211" i="41"/>
  <c r="D1211" i="41"/>
  <c r="E1211" i="41"/>
  <c r="F1211" i="41"/>
  <c r="S1211" i="41" s="1"/>
  <c r="G1211" i="41"/>
  <c r="H1211" i="41"/>
  <c r="I1211" i="41"/>
  <c r="J1211" i="41"/>
  <c r="C1206" i="41"/>
  <c r="D1206" i="41"/>
  <c r="E1206" i="41"/>
  <c r="F1206" i="41"/>
  <c r="G1206" i="41"/>
  <c r="H1206" i="41"/>
  <c r="I1206" i="41"/>
  <c r="J1206" i="41"/>
  <c r="C1443" i="41"/>
  <c r="D1443" i="41"/>
  <c r="E1443" i="41"/>
  <c r="F1443" i="41"/>
  <c r="G1443" i="41"/>
  <c r="H1443" i="41"/>
  <c r="I1443" i="41"/>
  <c r="J1443" i="41"/>
  <c r="C1447" i="41"/>
  <c r="D1447" i="41"/>
  <c r="E1447" i="41"/>
  <c r="F1447" i="41"/>
  <c r="G1447" i="41"/>
  <c r="H1447" i="41"/>
  <c r="I1447" i="41"/>
  <c r="J1447" i="41"/>
  <c r="C1446" i="41"/>
  <c r="D1446" i="41"/>
  <c r="E1446" i="41"/>
  <c r="F1446" i="41"/>
  <c r="G1446" i="41"/>
  <c r="H1446" i="41"/>
  <c r="I1446" i="41"/>
  <c r="J1446" i="41"/>
  <c r="C1485" i="41"/>
  <c r="D1485" i="41"/>
  <c r="E1485" i="41"/>
  <c r="F1485" i="41"/>
  <c r="G1485" i="41"/>
  <c r="H1485" i="41"/>
  <c r="I1485" i="41"/>
  <c r="J1485" i="41"/>
  <c r="C126" i="41"/>
  <c r="D126" i="41"/>
  <c r="E126" i="41"/>
  <c r="F126" i="41"/>
  <c r="G126" i="41"/>
  <c r="H126" i="41"/>
  <c r="I126" i="41"/>
  <c r="J126" i="41"/>
  <c r="C968" i="41"/>
  <c r="D968" i="41"/>
  <c r="E968" i="41"/>
  <c r="F968" i="41"/>
  <c r="G968" i="41"/>
  <c r="H968" i="41"/>
  <c r="I968" i="41"/>
  <c r="J968" i="41"/>
  <c r="C1542" i="41"/>
  <c r="D1542" i="41"/>
  <c r="E1542" i="41"/>
  <c r="F1542" i="41"/>
  <c r="G1542" i="41"/>
  <c r="H1542" i="41"/>
  <c r="I1542" i="41"/>
  <c r="J1542" i="41"/>
  <c r="C127" i="41"/>
  <c r="D127" i="41"/>
  <c r="E127" i="41"/>
  <c r="F127" i="41"/>
  <c r="T127" i="41" s="1"/>
  <c r="G127" i="41"/>
  <c r="H127" i="41"/>
  <c r="I127" i="41"/>
  <c r="J127" i="41"/>
  <c r="C969" i="41"/>
  <c r="D969" i="41"/>
  <c r="E969" i="41"/>
  <c r="F969" i="41"/>
  <c r="T969" i="41" s="1"/>
  <c r="G969" i="41"/>
  <c r="H969" i="41"/>
  <c r="I969" i="41"/>
  <c r="J969" i="41"/>
  <c r="C1543" i="41"/>
  <c r="D1543" i="41"/>
  <c r="E1543" i="41"/>
  <c r="F1543" i="41"/>
  <c r="G1543" i="41"/>
  <c r="H1543" i="41"/>
  <c r="I1543" i="41"/>
  <c r="J1543" i="41"/>
  <c r="C123" i="41"/>
  <c r="D123" i="41"/>
  <c r="E123" i="41"/>
  <c r="F123" i="41"/>
  <c r="G123" i="41"/>
  <c r="H123" i="41"/>
  <c r="I123" i="41"/>
  <c r="J123" i="41"/>
  <c r="C128" i="41"/>
  <c r="D128" i="41"/>
  <c r="E128" i="41"/>
  <c r="F128" i="41"/>
  <c r="G128" i="41"/>
  <c r="H128" i="41"/>
  <c r="I128" i="41"/>
  <c r="J128" i="41"/>
  <c r="C612" i="41"/>
  <c r="D612" i="41"/>
  <c r="E612" i="41"/>
  <c r="F612" i="41"/>
  <c r="G612" i="41"/>
  <c r="H612" i="41"/>
  <c r="I612" i="41"/>
  <c r="J612" i="41"/>
  <c r="C1064" i="41"/>
  <c r="D1064" i="41"/>
  <c r="E1064" i="41"/>
  <c r="F1064" i="41"/>
  <c r="G1064" i="41"/>
  <c r="H1064" i="41"/>
  <c r="I1064" i="41"/>
  <c r="J1064" i="41"/>
  <c r="C53" i="41"/>
  <c r="D53" i="41"/>
  <c r="E53" i="41"/>
  <c r="F53" i="41"/>
  <c r="G53" i="41"/>
  <c r="H53" i="41"/>
  <c r="I53" i="41"/>
  <c r="J53" i="41"/>
  <c r="C625" i="41"/>
  <c r="D625" i="41"/>
  <c r="E625" i="41"/>
  <c r="F625" i="41"/>
  <c r="G625" i="41"/>
  <c r="H625" i="41"/>
  <c r="I625" i="41"/>
  <c r="J625" i="41"/>
  <c r="C629" i="41"/>
  <c r="D629" i="41"/>
  <c r="E629" i="41"/>
  <c r="F629" i="41"/>
  <c r="G629" i="41"/>
  <c r="H629" i="41"/>
  <c r="I629" i="41"/>
  <c r="J629" i="41"/>
  <c r="C627" i="41"/>
  <c r="D627" i="41"/>
  <c r="E627" i="41"/>
  <c r="F627" i="41"/>
  <c r="G627" i="41"/>
  <c r="H627" i="41"/>
  <c r="I627" i="41"/>
  <c r="J627" i="41"/>
  <c r="C179" i="41"/>
  <c r="D179" i="41"/>
  <c r="E179" i="41"/>
  <c r="F179" i="41"/>
  <c r="G179" i="41"/>
  <c r="H179" i="41"/>
  <c r="I179" i="41"/>
  <c r="J179" i="41"/>
  <c r="C1066" i="41"/>
  <c r="D1066" i="41"/>
  <c r="E1066" i="41"/>
  <c r="F1066" i="41"/>
  <c r="G1066" i="41"/>
  <c r="H1066" i="41"/>
  <c r="I1066" i="41"/>
  <c r="J1066" i="41"/>
  <c r="C617" i="41"/>
  <c r="D617" i="41"/>
  <c r="E617" i="41"/>
  <c r="F617" i="41"/>
  <c r="G617" i="41"/>
  <c r="H617" i="41"/>
  <c r="I617" i="41"/>
  <c r="J617" i="41"/>
  <c r="C1069" i="41"/>
  <c r="D1069" i="41"/>
  <c r="E1069" i="41"/>
  <c r="F1069" i="41"/>
  <c r="G1069" i="41"/>
  <c r="H1069" i="41"/>
  <c r="I1069" i="41"/>
  <c r="J1069" i="41"/>
  <c r="C1495" i="41"/>
  <c r="D1495" i="41"/>
  <c r="E1495" i="41"/>
  <c r="F1495" i="41"/>
  <c r="G1495" i="41"/>
  <c r="H1495" i="41"/>
  <c r="I1495" i="41"/>
  <c r="J1495" i="41"/>
  <c r="C136" i="41"/>
  <c r="D136" i="41"/>
  <c r="E136" i="41"/>
  <c r="F136" i="41"/>
  <c r="G136" i="41"/>
  <c r="H136" i="41"/>
  <c r="I136" i="41"/>
  <c r="J136" i="41"/>
  <c r="C133" i="41"/>
  <c r="D133" i="41"/>
  <c r="E133" i="41"/>
  <c r="F133" i="41"/>
  <c r="G133" i="41"/>
  <c r="H133" i="41"/>
  <c r="I133" i="41"/>
  <c r="J133" i="41"/>
  <c r="C183" i="41"/>
  <c r="D183" i="41"/>
  <c r="E183" i="41"/>
  <c r="F183" i="41"/>
  <c r="G183" i="41"/>
  <c r="H183" i="41"/>
  <c r="I183" i="41"/>
  <c r="J183" i="41"/>
  <c r="C1278" i="41"/>
  <c r="D1278" i="41"/>
  <c r="E1278" i="41"/>
  <c r="F1278" i="41"/>
  <c r="G1278" i="41"/>
  <c r="H1278" i="41"/>
  <c r="I1278" i="41"/>
  <c r="J1278" i="41"/>
  <c r="C124" i="41"/>
  <c r="D124" i="41"/>
  <c r="E124" i="41"/>
  <c r="F124" i="41"/>
  <c r="T124" i="41" s="1"/>
  <c r="G124" i="41"/>
  <c r="H124" i="41"/>
  <c r="I124" i="41"/>
  <c r="J124" i="41"/>
  <c r="C130" i="41"/>
  <c r="D130" i="41"/>
  <c r="E130" i="41"/>
  <c r="F130" i="41"/>
  <c r="G130" i="41"/>
  <c r="H130" i="41"/>
  <c r="I130" i="41"/>
  <c r="J130" i="41"/>
  <c r="C613" i="41"/>
  <c r="D613" i="41"/>
  <c r="E613" i="41"/>
  <c r="F613" i="41"/>
  <c r="S613" i="41" s="1"/>
  <c r="G613" i="41"/>
  <c r="H613" i="41"/>
  <c r="I613" i="41"/>
  <c r="J613" i="41"/>
  <c r="C970" i="41"/>
  <c r="D970" i="41"/>
  <c r="E970" i="41"/>
  <c r="F970" i="41"/>
  <c r="U970" i="41" s="1"/>
  <c r="G970" i="41"/>
  <c r="H970" i="41"/>
  <c r="I970" i="41"/>
  <c r="J970" i="41"/>
  <c r="C615" i="41"/>
  <c r="D615" i="41"/>
  <c r="E615" i="41"/>
  <c r="F615" i="41"/>
  <c r="G615" i="41"/>
  <c r="H615" i="41"/>
  <c r="I615" i="41"/>
  <c r="J615" i="41"/>
  <c r="C1544" i="41"/>
  <c r="D1544" i="41"/>
  <c r="E1544" i="41"/>
  <c r="F1544" i="41"/>
  <c r="V1544" i="41" s="1"/>
  <c r="G1544" i="41"/>
  <c r="H1544" i="41"/>
  <c r="I1544" i="41"/>
  <c r="J1544" i="41"/>
  <c r="C754" i="41"/>
  <c r="D754" i="41"/>
  <c r="E754" i="41"/>
  <c r="F754" i="41"/>
  <c r="G754" i="41"/>
  <c r="H754" i="41"/>
  <c r="I754" i="41"/>
  <c r="J754" i="41"/>
  <c r="C54" i="41"/>
  <c r="D54" i="41"/>
  <c r="E54" i="41"/>
  <c r="F54" i="41"/>
  <c r="V54" i="41" s="1"/>
  <c r="G54" i="41"/>
  <c r="H54" i="41"/>
  <c r="I54" i="41"/>
  <c r="J54" i="41"/>
  <c r="C453" i="41"/>
  <c r="D453" i="41"/>
  <c r="E453" i="41"/>
  <c r="F453" i="41"/>
  <c r="G453" i="41"/>
  <c r="H453" i="41"/>
  <c r="I453" i="41"/>
  <c r="J453" i="41"/>
  <c r="C1065" i="41"/>
  <c r="D1065" i="41"/>
  <c r="E1065" i="41"/>
  <c r="F1065" i="41"/>
  <c r="V1065" i="41" s="1"/>
  <c r="G1065" i="41"/>
  <c r="H1065" i="41"/>
  <c r="I1065" i="41"/>
  <c r="J1065" i="41"/>
  <c r="C63" i="41"/>
  <c r="D63" i="41"/>
  <c r="E63" i="41"/>
  <c r="F63" i="41"/>
  <c r="G63" i="41"/>
  <c r="H63" i="41"/>
  <c r="I63" i="41"/>
  <c r="J63" i="41"/>
  <c r="C626" i="41"/>
  <c r="D626" i="41"/>
  <c r="E626" i="41"/>
  <c r="F626" i="41"/>
  <c r="V626" i="41" s="1"/>
  <c r="G626" i="41"/>
  <c r="H626" i="41"/>
  <c r="I626" i="41"/>
  <c r="J626" i="41"/>
  <c r="C630" i="41"/>
  <c r="D630" i="41"/>
  <c r="E630" i="41"/>
  <c r="F630" i="41"/>
  <c r="U630" i="41" s="1"/>
  <c r="G630" i="41"/>
  <c r="H630" i="41"/>
  <c r="I630" i="41"/>
  <c r="J630" i="41"/>
  <c r="C628" i="41"/>
  <c r="D628" i="41"/>
  <c r="E628" i="41"/>
  <c r="F628" i="41"/>
  <c r="U628" i="41" s="1"/>
  <c r="G628" i="41"/>
  <c r="H628" i="41"/>
  <c r="I628" i="41"/>
  <c r="J628" i="41"/>
  <c r="C181" i="41"/>
  <c r="D181" i="41"/>
  <c r="E181" i="41"/>
  <c r="F181" i="41"/>
  <c r="G181" i="41"/>
  <c r="H181" i="41"/>
  <c r="I181" i="41"/>
  <c r="J181" i="41"/>
  <c r="C1456" i="41"/>
  <c r="D1456" i="41"/>
  <c r="E1456" i="41"/>
  <c r="F1456" i="41"/>
  <c r="G1456" i="41"/>
  <c r="H1456" i="41"/>
  <c r="I1456" i="41"/>
  <c r="J1456" i="41"/>
  <c r="C1498" i="41"/>
  <c r="D1498" i="41"/>
  <c r="E1498" i="41"/>
  <c r="F1498" i="41"/>
  <c r="G1498" i="41"/>
  <c r="H1498" i="41"/>
  <c r="I1498" i="41"/>
  <c r="J1498" i="41"/>
  <c r="C1067" i="41"/>
  <c r="D1067" i="41"/>
  <c r="E1067" i="41"/>
  <c r="F1067" i="41"/>
  <c r="U1067" i="41" s="1"/>
  <c r="G1067" i="41"/>
  <c r="H1067" i="41"/>
  <c r="I1067" i="41"/>
  <c r="J1067" i="41"/>
  <c r="C618" i="41"/>
  <c r="D618" i="41"/>
  <c r="E618" i="41"/>
  <c r="F618" i="41"/>
  <c r="R618" i="41" s="1"/>
  <c r="G618" i="41"/>
  <c r="H618" i="41"/>
  <c r="I618" i="41"/>
  <c r="J618" i="41"/>
  <c r="C1494" i="41"/>
  <c r="D1494" i="41"/>
  <c r="E1494" i="41"/>
  <c r="F1494" i="41"/>
  <c r="G1494" i="41"/>
  <c r="H1494" i="41"/>
  <c r="I1494" i="41"/>
  <c r="J1494" i="41"/>
  <c r="C137" i="41"/>
  <c r="D137" i="41"/>
  <c r="E137" i="41"/>
  <c r="F137" i="41"/>
  <c r="G137" i="41"/>
  <c r="H137" i="41"/>
  <c r="I137" i="41"/>
  <c r="J137" i="41"/>
  <c r="C134" i="41"/>
  <c r="D134" i="41"/>
  <c r="E134" i="41"/>
  <c r="F134" i="41"/>
  <c r="G134" i="41"/>
  <c r="H134" i="41"/>
  <c r="I134" i="41"/>
  <c r="J134" i="41"/>
  <c r="C132" i="41"/>
  <c r="D132" i="41"/>
  <c r="E132" i="41"/>
  <c r="F132" i="41"/>
  <c r="G132" i="41"/>
  <c r="H132" i="41"/>
  <c r="I132" i="41"/>
  <c r="J132" i="41"/>
  <c r="C182" i="41"/>
  <c r="D182" i="41"/>
  <c r="E182" i="41"/>
  <c r="F182" i="41"/>
  <c r="G182" i="41"/>
  <c r="H182" i="41"/>
  <c r="I182" i="41"/>
  <c r="J182" i="41"/>
  <c r="C1279" i="41"/>
  <c r="D1279" i="41"/>
  <c r="E1279" i="41"/>
  <c r="F1279" i="41"/>
  <c r="G1279" i="41"/>
  <c r="H1279" i="41"/>
  <c r="I1279" i="41"/>
  <c r="J1279" i="41"/>
  <c r="C967" i="41"/>
  <c r="D967" i="41"/>
  <c r="E967" i="41"/>
  <c r="F967" i="41"/>
  <c r="G967" i="41"/>
  <c r="H967" i="41"/>
  <c r="I967" i="41"/>
  <c r="J967" i="41"/>
  <c r="C1541" i="41"/>
  <c r="D1541" i="41"/>
  <c r="E1541" i="41"/>
  <c r="F1541" i="41"/>
  <c r="G1541" i="41"/>
  <c r="H1541" i="41"/>
  <c r="I1541" i="41"/>
  <c r="J1541" i="41"/>
  <c r="C125" i="41"/>
  <c r="D125" i="41"/>
  <c r="E125" i="41"/>
  <c r="F125" i="41"/>
  <c r="G125" i="41"/>
  <c r="H125" i="41"/>
  <c r="I125" i="41"/>
  <c r="J125" i="41"/>
  <c r="C129" i="41"/>
  <c r="D129" i="41"/>
  <c r="E129" i="41"/>
  <c r="F129" i="41"/>
  <c r="G129" i="41"/>
  <c r="H129" i="41"/>
  <c r="I129" i="41"/>
  <c r="J129" i="41"/>
  <c r="C614" i="41"/>
  <c r="D614" i="41"/>
  <c r="E614" i="41"/>
  <c r="F614" i="41"/>
  <c r="G614" i="41"/>
  <c r="H614" i="41"/>
  <c r="I614" i="41"/>
  <c r="J614" i="41"/>
  <c r="C1496" i="41"/>
  <c r="D1496" i="41"/>
  <c r="E1496" i="41"/>
  <c r="F1496" i="41"/>
  <c r="G1496" i="41"/>
  <c r="H1496" i="41"/>
  <c r="I1496" i="41"/>
  <c r="J1496" i="41"/>
  <c r="C1497" i="41"/>
  <c r="D1497" i="41"/>
  <c r="E1497" i="41"/>
  <c r="F1497" i="41"/>
  <c r="G1497" i="41"/>
  <c r="H1497" i="41"/>
  <c r="I1497" i="41"/>
  <c r="J1497" i="41"/>
  <c r="C616" i="41"/>
  <c r="D616" i="41"/>
  <c r="E616" i="41"/>
  <c r="F616" i="41"/>
  <c r="G616" i="41"/>
  <c r="H616" i="41"/>
  <c r="I616" i="41"/>
  <c r="J616" i="41"/>
  <c r="C1546" i="41"/>
  <c r="D1546" i="41"/>
  <c r="E1546" i="41"/>
  <c r="F1546" i="41"/>
  <c r="G1546" i="41"/>
  <c r="H1546" i="41"/>
  <c r="I1546" i="41"/>
  <c r="J1546" i="41"/>
  <c r="C55" i="41"/>
  <c r="D55" i="41"/>
  <c r="E55" i="41"/>
  <c r="F55" i="41"/>
  <c r="V55" i="41" s="1"/>
  <c r="G55" i="41"/>
  <c r="H55" i="41"/>
  <c r="I55" i="41"/>
  <c r="J55" i="41"/>
  <c r="C1545" i="41"/>
  <c r="D1545" i="41"/>
  <c r="E1545" i="41"/>
  <c r="F1545" i="41"/>
  <c r="G1545" i="41"/>
  <c r="H1545" i="41"/>
  <c r="I1545" i="41"/>
  <c r="J1545" i="41"/>
  <c r="C452" i="41"/>
  <c r="D452" i="41"/>
  <c r="E452" i="41"/>
  <c r="F452" i="41"/>
  <c r="G452" i="41"/>
  <c r="H452" i="41"/>
  <c r="I452" i="41"/>
  <c r="J452" i="41"/>
  <c r="C454" i="41"/>
  <c r="D454" i="41"/>
  <c r="E454" i="41"/>
  <c r="F454" i="41"/>
  <c r="G454" i="41"/>
  <c r="H454" i="41"/>
  <c r="I454" i="41"/>
  <c r="J454" i="41"/>
  <c r="C1277" i="41"/>
  <c r="D1277" i="41"/>
  <c r="E1277" i="41"/>
  <c r="F1277" i="41"/>
  <c r="G1277" i="41"/>
  <c r="H1277" i="41"/>
  <c r="I1277" i="41"/>
  <c r="J1277" i="41"/>
  <c r="C1276" i="41"/>
  <c r="D1276" i="41"/>
  <c r="E1276" i="41"/>
  <c r="F1276" i="41"/>
  <c r="G1276" i="41"/>
  <c r="H1276" i="41"/>
  <c r="I1276" i="41"/>
  <c r="J1276" i="41"/>
  <c r="C180" i="41"/>
  <c r="D180" i="41"/>
  <c r="E180" i="41"/>
  <c r="F180" i="41"/>
  <c r="T180" i="41" s="1"/>
  <c r="G180" i="41"/>
  <c r="H180" i="41"/>
  <c r="I180" i="41"/>
  <c r="J180" i="41"/>
  <c r="C990" i="41"/>
  <c r="D990" i="41"/>
  <c r="E990" i="41"/>
  <c r="F990" i="41"/>
  <c r="G990" i="41"/>
  <c r="H990" i="41"/>
  <c r="I990" i="41"/>
  <c r="J990" i="41"/>
  <c r="C311" i="41"/>
  <c r="D311" i="41"/>
  <c r="E311" i="41"/>
  <c r="F311" i="41"/>
  <c r="G311" i="41"/>
  <c r="H311" i="41"/>
  <c r="I311" i="41"/>
  <c r="J311" i="41"/>
  <c r="C141" i="41"/>
  <c r="D141" i="41"/>
  <c r="E141" i="41"/>
  <c r="F141" i="41"/>
  <c r="G141" i="41"/>
  <c r="H141" i="41"/>
  <c r="I141" i="41"/>
  <c r="J141" i="41"/>
  <c r="C135" i="41"/>
  <c r="D135" i="41"/>
  <c r="E135" i="41"/>
  <c r="F135" i="41"/>
  <c r="G135" i="41"/>
  <c r="H135" i="41"/>
  <c r="I135" i="41"/>
  <c r="J135" i="41"/>
  <c r="C1514" i="41"/>
  <c r="D1514" i="41"/>
  <c r="E1514" i="41"/>
  <c r="F1514" i="41"/>
  <c r="G1514" i="41"/>
  <c r="H1514" i="41"/>
  <c r="I1514" i="41"/>
  <c r="J1514" i="41"/>
  <c r="C451" i="41"/>
  <c r="D451" i="41"/>
  <c r="E451" i="41"/>
  <c r="F451" i="41"/>
  <c r="G451" i="41"/>
  <c r="H451" i="41"/>
  <c r="I451" i="41"/>
  <c r="J451" i="41"/>
  <c r="C1088" i="41"/>
  <c r="D1088" i="41"/>
  <c r="E1088" i="41"/>
  <c r="F1088" i="41"/>
  <c r="G1088" i="41"/>
  <c r="H1088" i="41"/>
  <c r="I1088" i="41"/>
  <c r="J1088" i="41"/>
  <c r="C30" i="41"/>
  <c r="D30" i="41"/>
  <c r="E30" i="41"/>
  <c r="F30" i="41"/>
  <c r="G30" i="41"/>
  <c r="H30" i="41"/>
  <c r="I30" i="41"/>
  <c r="J30" i="41"/>
  <c r="C297" i="41"/>
  <c r="D297" i="41"/>
  <c r="E297" i="41"/>
  <c r="F297" i="41"/>
  <c r="G297" i="41"/>
  <c r="H297" i="41"/>
  <c r="I297" i="41"/>
  <c r="J297" i="41"/>
  <c r="C697" i="41"/>
  <c r="D697" i="41"/>
  <c r="E697" i="41"/>
  <c r="F697" i="41"/>
  <c r="G697" i="41"/>
  <c r="H697" i="41"/>
  <c r="I697" i="41"/>
  <c r="J697" i="41"/>
  <c r="C33" i="41"/>
  <c r="D33" i="41"/>
  <c r="E33" i="41"/>
  <c r="F33" i="41"/>
  <c r="G33" i="41"/>
  <c r="H33" i="41"/>
  <c r="I33" i="41"/>
  <c r="J33" i="41"/>
  <c r="C698" i="41"/>
  <c r="D698" i="41"/>
  <c r="E698" i="41"/>
  <c r="F698" i="41"/>
  <c r="G698" i="41"/>
  <c r="H698" i="41"/>
  <c r="I698" i="41"/>
  <c r="J698" i="41"/>
  <c r="C647" i="41"/>
  <c r="D647" i="41"/>
  <c r="E647" i="41"/>
  <c r="F647" i="41"/>
  <c r="G647" i="41"/>
  <c r="H647" i="41"/>
  <c r="I647" i="41"/>
  <c r="J647" i="41"/>
  <c r="C327" i="41"/>
  <c r="D327" i="41"/>
  <c r="E327" i="41"/>
  <c r="F327" i="41"/>
  <c r="G327" i="41"/>
  <c r="H327" i="41"/>
  <c r="I327" i="41"/>
  <c r="J327" i="41"/>
  <c r="C347" i="41"/>
  <c r="D347" i="41"/>
  <c r="E347" i="41"/>
  <c r="F347" i="41"/>
  <c r="G347" i="41"/>
  <c r="H347" i="41"/>
  <c r="I347" i="41"/>
  <c r="J347" i="41"/>
  <c r="C196" i="41"/>
  <c r="D196" i="41"/>
  <c r="E196" i="41"/>
  <c r="F196" i="41"/>
  <c r="G196" i="41"/>
  <c r="H196" i="41"/>
  <c r="I196" i="41"/>
  <c r="J196" i="41"/>
  <c r="C1550" i="41"/>
  <c r="D1550" i="41"/>
  <c r="E1550" i="41"/>
  <c r="F1550" i="41"/>
  <c r="G1550" i="41"/>
  <c r="H1550" i="41"/>
  <c r="I1550" i="41"/>
  <c r="J1550" i="41"/>
  <c r="C1549" i="41"/>
  <c r="D1549" i="41"/>
  <c r="E1549" i="41"/>
  <c r="F1549" i="41"/>
  <c r="G1549" i="41"/>
  <c r="H1549" i="41"/>
  <c r="I1549" i="41"/>
  <c r="J1549" i="41"/>
  <c r="C1385" i="41"/>
  <c r="D1385" i="41"/>
  <c r="E1385" i="41"/>
  <c r="F1385" i="41"/>
  <c r="G1385" i="41"/>
  <c r="H1385" i="41"/>
  <c r="I1385" i="41"/>
  <c r="J1385" i="41"/>
  <c r="C1535" i="41"/>
  <c r="D1535" i="41"/>
  <c r="E1535" i="41"/>
  <c r="F1535" i="41"/>
  <c r="G1535" i="41"/>
  <c r="H1535" i="41"/>
  <c r="I1535" i="41"/>
  <c r="J1535" i="41"/>
  <c r="C310" i="41"/>
  <c r="D310" i="41"/>
  <c r="E310" i="41"/>
  <c r="F310" i="41"/>
  <c r="G310" i="41"/>
  <c r="H310" i="41"/>
  <c r="I310" i="41"/>
  <c r="J310" i="41"/>
  <c r="C1213" i="41"/>
  <c r="D1213" i="41"/>
  <c r="E1213" i="41"/>
  <c r="F1213" i="41"/>
  <c r="G1213" i="41"/>
  <c r="H1213" i="41"/>
  <c r="I1213" i="41"/>
  <c r="J1213" i="41"/>
  <c r="C1375" i="41"/>
  <c r="D1375" i="41"/>
  <c r="E1375" i="41"/>
  <c r="F1375" i="41"/>
  <c r="G1375" i="41"/>
  <c r="H1375" i="41"/>
  <c r="I1375" i="41"/>
  <c r="J1375" i="41"/>
  <c r="C1499" i="41"/>
  <c r="D1499" i="41"/>
  <c r="E1499" i="41"/>
  <c r="F1499" i="41"/>
  <c r="G1499" i="41"/>
  <c r="H1499" i="41"/>
  <c r="I1499" i="41"/>
  <c r="J1499" i="41"/>
  <c r="C291" i="41"/>
  <c r="D291" i="41"/>
  <c r="E291" i="41"/>
  <c r="F291" i="41"/>
  <c r="G291" i="41"/>
  <c r="H291" i="41"/>
  <c r="I291" i="41"/>
  <c r="J291" i="41"/>
  <c r="C222" i="41"/>
  <c r="D222" i="41"/>
  <c r="E222" i="41"/>
  <c r="F222" i="41"/>
  <c r="G222" i="41"/>
  <c r="H222" i="41"/>
  <c r="I222" i="41"/>
  <c r="J222" i="41"/>
  <c r="C226" i="41"/>
  <c r="D226" i="41"/>
  <c r="E226" i="41"/>
  <c r="F226" i="41"/>
  <c r="G226" i="41"/>
  <c r="H226" i="41"/>
  <c r="I226" i="41"/>
  <c r="J226" i="41"/>
  <c r="C256" i="41"/>
  <c r="D256" i="41"/>
  <c r="E256" i="41"/>
  <c r="F256" i="41"/>
  <c r="G256" i="41"/>
  <c r="H256" i="41"/>
  <c r="I256" i="41"/>
  <c r="J256" i="41"/>
  <c r="C701" i="41"/>
  <c r="D701" i="41"/>
  <c r="E701" i="41"/>
  <c r="F701" i="41"/>
  <c r="G701" i="41"/>
  <c r="H701" i="41"/>
  <c r="I701" i="41"/>
  <c r="J701" i="41"/>
  <c r="C554" i="41"/>
  <c r="D554" i="41"/>
  <c r="E554" i="41"/>
  <c r="F554" i="41"/>
  <c r="G554" i="41"/>
  <c r="H554" i="41"/>
  <c r="I554" i="41"/>
  <c r="J554" i="41"/>
  <c r="C971" i="41"/>
  <c r="D971" i="41"/>
  <c r="E971" i="41"/>
  <c r="F971" i="41"/>
  <c r="G971" i="41"/>
  <c r="H971" i="41"/>
  <c r="I971" i="41"/>
  <c r="J971" i="41"/>
  <c r="C973" i="41"/>
  <c r="D973" i="41"/>
  <c r="E973" i="41"/>
  <c r="F973" i="41"/>
  <c r="G973" i="41"/>
  <c r="H973" i="41"/>
  <c r="I973" i="41"/>
  <c r="J973" i="41"/>
  <c r="C294" i="41"/>
  <c r="D294" i="41"/>
  <c r="E294" i="41"/>
  <c r="F294" i="41"/>
  <c r="G294" i="41"/>
  <c r="H294" i="41"/>
  <c r="I294" i="41"/>
  <c r="J294" i="41"/>
  <c r="C295" i="41"/>
  <c r="D295" i="41"/>
  <c r="E295" i="41"/>
  <c r="F295" i="41"/>
  <c r="G295" i="41"/>
  <c r="H295" i="41"/>
  <c r="I295" i="41"/>
  <c r="J295" i="41"/>
  <c r="C414" i="41"/>
  <c r="D414" i="41"/>
  <c r="E414" i="41"/>
  <c r="F414" i="41"/>
  <c r="G414" i="41"/>
  <c r="H414" i="41"/>
  <c r="I414" i="41"/>
  <c r="J414" i="41"/>
  <c r="C920" i="41"/>
  <c r="D920" i="41"/>
  <c r="E920" i="41"/>
  <c r="F920" i="41"/>
  <c r="G920" i="41"/>
  <c r="H920" i="41"/>
  <c r="I920" i="41"/>
  <c r="J920" i="41"/>
  <c r="C402" i="41"/>
  <c r="D402" i="41"/>
  <c r="E402" i="41"/>
  <c r="F402" i="41"/>
  <c r="G402" i="41"/>
  <c r="H402" i="41"/>
  <c r="I402" i="41"/>
  <c r="J402" i="41"/>
  <c r="C1524" i="41"/>
  <c r="D1524" i="41"/>
  <c r="E1524" i="41"/>
  <c r="F1524" i="41"/>
  <c r="G1524" i="41"/>
  <c r="H1524" i="41"/>
  <c r="I1524" i="41"/>
  <c r="J1524" i="41"/>
  <c r="C1480" i="41"/>
  <c r="D1480" i="41"/>
  <c r="E1480" i="41"/>
  <c r="F1480" i="41"/>
  <c r="G1480" i="41"/>
  <c r="H1480" i="41"/>
  <c r="I1480" i="41"/>
  <c r="J1480" i="41"/>
  <c r="C157" i="41"/>
  <c r="D157" i="41"/>
  <c r="E157" i="41"/>
  <c r="F157" i="41"/>
  <c r="G157" i="41"/>
  <c r="H157" i="41"/>
  <c r="I157" i="41"/>
  <c r="J157" i="41"/>
  <c r="C857" i="41"/>
  <c r="D857" i="41"/>
  <c r="E857" i="41"/>
  <c r="F857" i="41"/>
  <c r="G857" i="41"/>
  <c r="H857" i="41"/>
  <c r="I857" i="41"/>
  <c r="J857" i="41"/>
  <c r="C6" i="41"/>
  <c r="D6" i="41"/>
  <c r="E6" i="41"/>
  <c r="F6" i="41"/>
  <c r="G6" i="41"/>
  <c r="H6" i="41"/>
  <c r="I6" i="41"/>
  <c r="J6" i="41"/>
  <c r="C856" i="41"/>
  <c r="D856" i="41"/>
  <c r="E856" i="41"/>
  <c r="F856" i="41"/>
  <c r="G856" i="41"/>
  <c r="H856" i="41"/>
  <c r="I856" i="41"/>
  <c r="J856" i="41"/>
  <c r="C905" i="41"/>
  <c r="D905" i="41"/>
  <c r="E905" i="41"/>
  <c r="F905" i="41"/>
  <c r="G905" i="41"/>
  <c r="H905" i="41"/>
  <c r="I905" i="41"/>
  <c r="J905" i="41"/>
  <c r="C1381" i="41"/>
  <c r="D1381" i="41"/>
  <c r="E1381" i="41"/>
  <c r="F1381" i="41"/>
  <c r="G1381" i="41"/>
  <c r="H1381" i="41"/>
  <c r="I1381" i="41"/>
  <c r="J1381" i="41"/>
  <c r="C1382" i="41"/>
  <c r="D1382" i="41"/>
  <c r="E1382" i="41"/>
  <c r="F1382" i="41"/>
  <c r="G1382" i="41"/>
  <c r="H1382" i="41"/>
  <c r="I1382" i="41"/>
  <c r="J1382" i="41"/>
  <c r="C1383" i="41"/>
  <c r="D1383" i="41"/>
  <c r="E1383" i="41"/>
  <c r="F1383" i="41"/>
  <c r="G1383" i="41"/>
  <c r="H1383" i="41"/>
  <c r="I1383" i="41"/>
  <c r="J1383" i="41"/>
  <c r="C1384" i="41"/>
  <c r="D1384" i="41"/>
  <c r="E1384" i="41"/>
  <c r="F1384" i="41"/>
  <c r="G1384" i="41"/>
  <c r="H1384" i="41"/>
  <c r="I1384" i="41"/>
  <c r="J1384" i="41"/>
  <c r="C223" i="41"/>
  <c r="D223" i="41"/>
  <c r="E223" i="41"/>
  <c r="F223" i="41"/>
  <c r="G223" i="41"/>
  <c r="H223" i="41"/>
  <c r="I223" i="41"/>
  <c r="J223" i="41"/>
  <c r="C257" i="41"/>
  <c r="D257" i="41"/>
  <c r="E257" i="41"/>
  <c r="F257" i="41"/>
  <c r="S257" i="41" s="1"/>
  <c r="G257" i="41"/>
  <c r="H257" i="41"/>
  <c r="I257" i="41"/>
  <c r="J257" i="41"/>
  <c r="C648" i="41"/>
  <c r="D648" i="41"/>
  <c r="E648" i="41"/>
  <c r="F648" i="41"/>
  <c r="G648" i="41"/>
  <c r="H648" i="41"/>
  <c r="I648" i="41"/>
  <c r="J648" i="41"/>
  <c r="C320" i="41"/>
  <c r="D320" i="41"/>
  <c r="E320" i="41"/>
  <c r="F320" i="41"/>
  <c r="G320" i="41"/>
  <c r="H320" i="41"/>
  <c r="I320" i="41"/>
  <c r="J320" i="41"/>
  <c r="C292" i="41"/>
  <c r="D292" i="41"/>
  <c r="E292" i="41"/>
  <c r="F292" i="41"/>
  <c r="V292" i="41" s="1"/>
  <c r="G292" i="41"/>
  <c r="H292" i="41"/>
  <c r="I292" i="41"/>
  <c r="J292" i="41"/>
  <c r="C224" i="41"/>
  <c r="D224" i="41"/>
  <c r="E224" i="41"/>
  <c r="F224" i="41"/>
  <c r="T224" i="41" s="1"/>
  <c r="G224" i="41"/>
  <c r="H224" i="41"/>
  <c r="I224" i="41"/>
  <c r="J224" i="41"/>
  <c r="C236" i="41"/>
  <c r="D236" i="41"/>
  <c r="E236" i="41"/>
  <c r="F236" i="41"/>
  <c r="G236" i="41"/>
  <c r="H236" i="41"/>
  <c r="I236" i="41"/>
  <c r="J236" i="41"/>
  <c r="C258" i="41"/>
  <c r="D258" i="41"/>
  <c r="E258" i="41"/>
  <c r="F258" i="41"/>
  <c r="G258" i="41"/>
  <c r="H258" i="41"/>
  <c r="I258" i="41"/>
  <c r="J258" i="41"/>
  <c r="C649" i="41"/>
  <c r="D649" i="41"/>
  <c r="E649" i="41"/>
  <c r="F649" i="41"/>
  <c r="G649" i="41"/>
  <c r="H649" i="41"/>
  <c r="I649" i="41"/>
  <c r="J649" i="41"/>
  <c r="C321" i="41"/>
  <c r="D321" i="41"/>
  <c r="E321" i="41"/>
  <c r="F321" i="41"/>
  <c r="G321" i="41"/>
  <c r="H321" i="41"/>
  <c r="I321" i="41"/>
  <c r="J321" i="41"/>
  <c r="C972" i="41"/>
  <c r="D972" i="41"/>
  <c r="E972" i="41"/>
  <c r="F972" i="41"/>
  <c r="R972" i="41" s="1"/>
  <c r="G972" i="41"/>
  <c r="H972" i="41"/>
  <c r="I972" i="41"/>
  <c r="J972" i="41"/>
  <c r="C728" i="41"/>
  <c r="D728" i="41"/>
  <c r="E728" i="41"/>
  <c r="F728" i="41"/>
  <c r="G728" i="41"/>
  <c r="H728" i="41"/>
  <c r="I728" i="41"/>
  <c r="J728" i="41"/>
  <c r="C512" i="41"/>
  <c r="D512" i="41"/>
  <c r="E512" i="41"/>
  <c r="F512" i="41"/>
  <c r="G512" i="41"/>
  <c r="H512" i="41"/>
  <c r="I512" i="41"/>
  <c r="J512" i="41"/>
  <c r="C272" i="41"/>
  <c r="D272" i="41"/>
  <c r="E272" i="41"/>
  <c r="F272" i="41"/>
  <c r="G272" i="41"/>
  <c r="H272" i="41"/>
  <c r="I272" i="41"/>
  <c r="J272" i="41"/>
  <c r="C279" i="41"/>
  <c r="D279" i="41"/>
  <c r="E279" i="41"/>
  <c r="F279" i="41"/>
  <c r="G279" i="41"/>
  <c r="H279" i="41"/>
  <c r="I279" i="41"/>
  <c r="J279" i="41"/>
  <c r="C221" i="41"/>
  <c r="D221" i="41"/>
  <c r="E221" i="41"/>
  <c r="F221" i="41"/>
  <c r="G221" i="41"/>
  <c r="H221" i="41"/>
  <c r="I221" i="41"/>
  <c r="J221" i="41"/>
  <c r="C232" i="41"/>
  <c r="D232" i="41"/>
  <c r="E232" i="41"/>
  <c r="F232" i="41"/>
  <c r="G232" i="41"/>
  <c r="H232" i="41"/>
  <c r="I232" i="41"/>
  <c r="J232" i="41"/>
  <c r="C261" i="41"/>
  <c r="D261" i="41"/>
  <c r="E261" i="41"/>
  <c r="F261" i="41"/>
  <c r="G261" i="41"/>
  <c r="H261" i="41"/>
  <c r="I261" i="41"/>
  <c r="J261" i="41"/>
  <c r="C267" i="41"/>
  <c r="D267" i="41"/>
  <c r="E267" i="41"/>
  <c r="F267" i="41"/>
  <c r="G267" i="41"/>
  <c r="H267" i="41"/>
  <c r="I267" i="41"/>
  <c r="J267" i="41"/>
  <c r="C293" i="41"/>
  <c r="D293" i="41"/>
  <c r="E293" i="41"/>
  <c r="F293" i="41"/>
  <c r="V293" i="41" s="1"/>
  <c r="G293" i="41"/>
  <c r="H293" i="41"/>
  <c r="I293" i="41"/>
  <c r="J293" i="41"/>
  <c r="C225" i="41"/>
  <c r="D225" i="41"/>
  <c r="E225" i="41"/>
  <c r="F225" i="41"/>
  <c r="V225" i="41" s="1"/>
  <c r="G225" i="41"/>
  <c r="H225" i="41"/>
  <c r="I225" i="41"/>
  <c r="J225" i="41"/>
  <c r="C227" i="41"/>
  <c r="D227" i="41"/>
  <c r="E227" i="41"/>
  <c r="F227" i="41"/>
  <c r="G227" i="41"/>
  <c r="H227" i="41"/>
  <c r="I227" i="41"/>
  <c r="J227" i="41"/>
  <c r="C259" i="41"/>
  <c r="D259" i="41"/>
  <c r="E259" i="41"/>
  <c r="F259" i="41"/>
  <c r="T259" i="41" s="1"/>
  <c r="G259" i="41"/>
  <c r="H259" i="41"/>
  <c r="I259" i="41"/>
  <c r="J259" i="41"/>
  <c r="C650" i="41"/>
  <c r="D650" i="41"/>
  <c r="E650" i="41"/>
  <c r="F650" i="41"/>
  <c r="G650" i="41"/>
  <c r="H650" i="41"/>
  <c r="I650" i="41"/>
  <c r="J650" i="41"/>
  <c r="C326" i="41"/>
  <c r="D326" i="41"/>
  <c r="E326" i="41"/>
  <c r="F326" i="41"/>
  <c r="G326" i="41"/>
  <c r="H326" i="41"/>
  <c r="I326" i="41"/>
  <c r="J326" i="41"/>
  <c r="C322" i="41"/>
  <c r="D322" i="41"/>
  <c r="E322" i="41"/>
  <c r="F322" i="41"/>
  <c r="G322" i="41"/>
  <c r="H322" i="41"/>
  <c r="I322" i="41"/>
  <c r="J322" i="41"/>
  <c r="C1334" i="41"/>
  <c r="D1334" i="41"/>
  <c r="E1334" i="41"/>
  <c r="F1334" i="41"/>
  <c r="G1334" i="41"/>
  <c r="H1334" i="41"/>
  <c r="I1334" i="41"/>
  <c r="J1334" i="41"/>
  <c r="C1140" i="41"/>
  <c r="D1140" i="41"/>
  <c r="E1140" i="41"/>
  <c r="F1140" i="41"/>
  <c r="G1140" i="41"/>
  <c r="H1140" i="41"/>
  <c r="I1140" i="41"/>
  <c r="J1140" i="41"/>
  <c r="C386" i="41"/>
  <c r="D386" i="41"/>
  <c r="E386" i="41"/>
  <c r="F386" i="41"/>
  <c r="G386" i="41"/>
  <c r="H386" i="41"/>
  <c r="I386" i="41"/>
  <c r="J386" i="41"/>
  <c r="C388" i="41"/>
  <c r="D388" i="41"/>
  <c r="E388" i="41"/>
  <c r="F388" i="41"/>
  <c r="G388" i="41"/>
  <c r="H388" i="41"/>
  <c r="I388" i="41"/>
  <c r="J388" i="41"/>
  <c r="C384" i="41"/>
  <c r="D384" i="41"/>
  <c r="E384" i="41"/>
  <c r="F384" i="41"/>
  <c r="G384" i="41"/>
  <c r="H384" i="41"/>
  <c r="I384" i="41"/>
  <c r="J384" i="41"/>
  <c r="C800" i="41"/>
  <c r="D800" i="41"/>
  <c r="E800" i="41"/>
  <c r="F800" i="41"/>
  <c r="G800" i="41"/>
  <c r="H800" i="41"/>
  <c r="I800" i="41"/>
  <c r="J800" i="41"/>
  <c r="C791" i="41"/>
  <c r="D791" i="41"/>
  <c r="E791" i="41"/>
  <c r="F791" i="41"/>
  <c r="G791" i="41"/>
  <c r="H791" i="41"/>
  <c r="I791" i="41"/>
  <c r="J791" i="41"/>
  <c r="C821" i="41"/>
  <c r="D821" i="41"/>
  <c r="E821" i="41"/>
  <c r="F821" i="41"/>
  <c r="G821" i="41"/>
  <c r="H821" i="41"/>
  <c r="I821" i="41"/>
  <c r="J821" i="41"/>
  <c r="C895" i="41"/>
  <c r="D895" i="41"/>
  <c r="E895" i="41"/>
  <c r="F895" i="41"/>
  <c r="G895" i="41"/>
  <c r="H895" i="41"/>
  <c r="I895" i="41"/>
  <c r="J895" i="41"/>
  <c r="C553" i="41"/>
  <c r="D553" i="41"/>
  <c r="E553" i="41"/>
  <c r="F553" i="41"/>
  <c r="G553" i="41"/>
  <c r="H553" i="41"/>
  <c r="I553" i="41"/>
  <c r="J553" i="41"/>
  <c r="C718" i="41"/>
  <c r="D718" i="41"/>
  <c r="E718" i="41"/>
  <c r="F718" i="41"/>
  <c r="G718" i="41"/>
  <c r="H718" i="41"/>
  <c r="I718" i="41"/>
  <c r="J718" i="41"/>
  <c r="C255" i="41"/>
  <c r="D255" i="41"/>
  <c r="E255" i="41"/>
  <c r="F255" i="41"/>
  <c r="G255" i="41"/>
  <c r="H255" i="41"/>
  <c r="I255" i="41"/>
  <c r="J255" i="41"/>
  <c r="C274" i="41"/>
  <c r="D274" i="41"/>
  <c r="E274" i="41"/>
  <c r="F274" i="41"/>
  <c r="G274" i="41"/>
  <c r="H274" i="41"/>
  <c r="I274" i="41"/>
  <c r="J274" i="41"/>
  <c r="C245" i="41"/>
  <c r="D245" i="41"/>
  <c r="E245" i="41"/>
  <c r="F245" i="41"/>
  <c r="G245" i="41"/>
  <c r="H245" i="41"/>
  <c r="I245" i="41"/>
  <c r="J245" i="41"/>
  <c r="C273" i="41"/>
  <c r="D273" i="41"/>
  <c r="E273" i="41"/>
  <c r="F273" i="41"/>
  <c r="G273" i="41"/>
  <c r="H273" i="41"/>
  <c r="I273" i="41"/>
  <c r="J273" i="41"/>
  <c r="C653" i="41"/>
  <c r="D653" i="41"/>
  <c r="E653" i="41"/>
  <c r="F653" i="41"/>
  <c r="G653" i="41"/>
  <c r="H653" i="41"/>
  <c r="I653" i="41"/>
  <c r="J653" i="41"/>
  <c r="C324" i="41"/>
  <c r="D324" i="41"/>
  <c r="E324" i="41"/>
  <c r="F324" i="41"/>
  <c r="G324" i="41"/>
  <c r="H324" i="41"/>
  <c r="I324" i="41"/>
  <c r="J324" i="41"/>
  <c r="C1039" i="41"/>
  <c r="D1039" i="41"/>
  <c r="E1039" i="41"/>
  <c r="F1039" i="41"/>
  <c r="G1039" i="41"/>
  <c r="H1039" i="41"/>
  <c r="I1039" i="41"/>
  <c r="J1039" i="41"/>
  <c r="C1025" i="41"/>
  <c r="D1025" i="41"/>
  <c r="E1025" i="41"/>
  <c r="F1025" i="41"/>
  <c r="G1025" i="41"/>
  <c r="H1025" i="41"/>
  <c r="I1025" i="41"/>
  <c r="J1025" i="41"/>
  <c r="C1005" i="41"/>
  <c r="D1005" i="41"/>
  <c r="E1005" i="41"/>
  <c r="F1005" i="41"/>
  <c r="G1005" i="41"/>
  <c r="H1005" i="41"/>
  <c r="I1005" i="41"/>
  <c r="J1005" i="41"/>
  <c r="C1284" i="41"/>
  <c r="D1284" i="41"/>
  <c r="E1284" i="41"/>
  <c r="F1284" i="41"/>
  <c r="G1284" i="41"/>
  <c r="H1284" i="41"/>
  <c r="I1284" i="41"/>
  <c r="J1284" i="41"/>
  <c r="C1394" i="41"/>
  <c r="D1394" i="41"/>
  <c r="E1394" i="41"/>
  <c r="F1394" i="41"/>
  <c r="G1394" i="41"/>
  <c r="H1394" i="41"/>
  <c r="I1394" i="41"/>
  <c r="J1394" i="41"/>
  <c r="C1393" i="41"/>
  <c r="D1393" i="41"/>
  <c r="E1393" i="41"/>
  <c r="F1393" i="41"/>
  <c r="G1393" i="41"/>
  <c r="H1393" i="41"/>
  <c r="I1393" i="41"/>
  <c r="J1393" i="41"/>
  <c r="C1080" i="41"/>
  <c r="D1080" i="41"/>
  <c r="E1080" i="41"/>
  <c r="F1080" i="41"/>
  <c r="G1080" i="41"/>
  <c r="H1080" i="41"/>
  <c r="I1080" i="41"/>
  <c r="J1080" i="41"/>
  <c r="C1126" i="41"/>
  <c r="D1126" i="41"/>
  <c r="E1126" i="41"/>
  <c r="F1126" i="41"/>
  <c r="G1126" i="41"/>
  <c r="H1126" i="41"/>
  <c r="I1126" i="41"/>
  <c r="J1126" i="41"/>
  <c r="C1627" i="41"/>
  <c r="D1627" i="41"/>
  <c r="E1627" i="41"/>
  <c r="F1627" i="41"/>
  <c r="G1627" i="41"/>
  <c r="H1627" i="41"/>
  <c r="I1627" i="41"/>
  <c r="J1627" i="41"/>
  <c r="C651" i="41"/>
  <c r="D651" i="41"/>
  <c r="E651" i="41"/>
  <c r="F651" i="41"/>
  <c r="G651" i="41"/>
  <c r="H651" i="41"/>
  <c r="I651" i="41"/>
  <c r="J651" i="41"/>
  <c r="C747" i="41"/>
  <c r="D747" i="41"/>
  <c r="E747" i="41"/>
  <c r="F747" i="41"/>
  <c r="G747" i="41"/>
  <c r="H747" i="41"/>
  <c r="I747" i="41"/>
  <c r="J747" i="41"/>
  <c r="C738" i="41"/>
  <c r="D738" i="41"/>
  <c r="E738" i="41"/>
  <c r="F738" i="41"/>
  <c r="G738" i="41"/>
  <c r="H738" i="41"/>
  <c r="I738" i="41"/>
  <c r="J738" i="41"/>
  <c r="C405" i="41"/>
  <c r="D405" i="41"/>
  <c r="E405" i="41"/>
  <c r="F405" i="41"/>
  <c r="G405" i="41"/>
  <c r="H405" i="41"/>
  <c r="I405" i="41"/>
  <c r="J405" i="41"/>
  <c r="C406" i="41"/>
  <c r="D406" i="41"/>
  <c r="E406" i="41"/>
  <c r="F406" i="41"/>
  <c r="G406" i="41"/>
  <c r="H406" i="41"/>
  <c r="I406" i="41"/>
  <c r="J406" i="41"/>
  <c r="C198" i="41"/>
  <c r="D198" i="41"/>
  <c r="E198" i="41"/>
  <c r="F198" i="41"/>
  <c r="G198" i="41"/>
  <c r="H198" i="41"/>
  <c r="I198" i="41"/>
  <c r="J198" i="41"/>
  <c r="C197" i="41"/>
  <c r="D197" i="41"/>
  <c r="E197" i="41"/>
  <c r="F197" i="41"/>
  <c r="G197" i="41"/>
  <c r="H197" i="41"/>
  <c r="I197" i="41"/>
  <c r="J197" i="41"/>
  <c r="C300" i="41"/>
  <c r="D300" i="41"/>
  <c r="E300" i="41"/>
  <c r="F300" i="41"/>
  <c r="G300" i="41"/>
  <c r="H300" i="41"/>
  <c r="I300" i="41"/>
  <c r="J300" i="41"/>
  <c r="C298" i="41"/>
  <c r="D298" i="41"/>
  <c r="E298" i="41"/>
  <c r="F298" i="41"/>
  <c r="G298" i="41"/>
  <c r="H298" i="41"/>
  <c r="I298" i="41"/>
  <c r="J298" i="41"/>
  <c r="C631" i="41"/>
  <c r="D631" i="41"/>
  <c r="E631" i="41"/>
  <c r="F631" i="41"/>
  <c r="G631" i="41"/>
  <c r="H631" i="41"/>
  <c r="I631" i="41"/>
  <c r="J631" i="41"/>
  <c r="C199" i="41"/>
  <c r="D199" i="41"/>
  <c r="E199" i="41"/>
  <c r="F199" i="41"/>
  <c r="G199" i="41"/>
  <c r="H199" i="41"/>
  <c r="I199" i="41"/>
  <c r="J199" i="41"/>
  <c r="C209" i="41"/>
  <c r="D209" i="41"/>
  <c r="E209" i="41"/>
  <c r="F209" i="41"/>
  <c r="G209" i="41"/>
  <c r="H209" i="41"/>
  <c r="I209" i="41"/>
  <c r="J209" i="41"/>
  <c r="C140" i="41"/>
  <c r="D140" i="41"/>
  <c r="E140" i="41"/>
  <c r="F140" i="41"/>
  <c r="G140" i="41"/>
  <c r="H140" i="41"/>
  <c r="I140" i="41"/>
  <c r="J140" i="41"/>
  <c r="C1470" i="41"/>
  <c r="D1470" i="41"/>
  <c r="E1470" i="41"/>
  <c r="F1470" i="41"/>
  <c r="G1470" i="41"/>
  <c r="H1470" i="41"/>
  <c r="I1470" i="41"/>
  <c r="J1470" i="41"/>
  <c r="C1515" i="41"/>
  <c r="D1515" i="41"/>
  <c r="E1515" i="41"/>
  <c r="F1515" i="41"/>
  <c r="G1515" i="41"/>
  <c r="H1515" i="41"/>
  <c r="I1515" i="41"/>
  <c r="J1515" i="41"/>
  <c r="C574" i="41"/>
  <c r="D574" i="41"/>
  <c r="E574" i="41"/>
  <c r="F574" i="41"/>
  <c r="G574" i="41"/>
  <c r="H574" i="41"/>
  <c r="I574" i="41"/>
  <c r="J574" i="41"/>
  <c r="C1286" i="41"/>
  <c r="D1286" i="41"/>
  <c r="E1286" i="41"/>
  <c r="F1286" i="41"/>
  <c r="G1286" i="41"/>
  <c r="H1286" i="41"/>
  <c r="I1286" i="41"/>
  <c r="J1286" i="41"/>
  <c r="C1090" i="41"/>
  <c r="D1090" i="41"/>
  <c r="E1090" i="41"/>
  <c r="F1090" i="41"/>
  <c r="G1090" i="41"/>
  <c r="H1090" i="41"/>
  <c r="I1090" i="41"/>
  <c r="J1090" i="41"/>
  <c r="C170" i="41"/>
  <c r="D170" i="41"/>
  <c r="E170" i="41"/>
  <c r="F170" i="41"/>
  <c r="G170" i="41"/>
  <c r="H170" i="41"/>
  <c r="I170" i="41"/>
  <c r="J170" i="41"/>
  <c r="C113" i="41"/>
  <c r="D113" i="41"/>
  <c r="E113" i="41"/>
  <c r="F113" i="41"/>
  <c r="G113" i="41"/>
  <c r="H113" i="41"/>
  <c r="I113" i="41"/>
  <c r="J113" i="41"/>
  <c r="C1525" i="41"/>
  <c r="D1525" i="41"/>
  <c r="E1525" i="41"/>
  <c r="F1525" i="41"/>
  <c r="G1525" i="41"/>
  <c r="H1525" i="41"/>
  <c r="I1525" i="41"/>
  <c r="J1525" i="41"/>
  <c r="C593" i="41"/>
  <c r="D593" i="41"/>
  <c r="E593" i="41"/>
  <c r="F593" i="41"/>
  <c r="G593" i="41"/>
  <c r="H593" i="41"/>
  <c r="I593" i="41"/>
  <c r="J593" i="41"/>
  <c r="C1052" i="41"/>
  <c r="D1052" i="41"/>
  <c r="E1052" i="41"/>
  <c r="F1052" i="41"/>
  <c r="G1052" i="41"/>
  <c r="H1052" i="41"/>
  <c r="I1052" i="41"/>
  <c r="J1052" i="41"/>
  <c r="C416" i="41"/>
  <c r="D416" i="41"/>
  <c r="E416" i="41"/>
  <c r="F416" i="41"/>
  <c r="G416" i="41"/>
  <c r="H416" i="41"/>
  <c r="I416" i="41"/>
  <c r="J416" i="41"/>
  <c r="C7" i="41"/>
  <c r="D7" i="41"/>
  <c r="E7" i="41"/>
  <c r="F7" i="41"/>
  <c r="G7" i="41"/>
  <c r="H7" i="41"/>
  <c r="I7" i="41"/>
  <c r="J7" i="41"/>
  <c r="C14" i="41"/>
  <c r="D14" i="41"/>
  <c r="E14" i="41"/>
  <c r="F14" i="41"/>
  <c r="G14" i="41"/>
  <c r="H14" i="41"/>
  <c r="I14" i="41"/>
  <c r="J14" i="41"/>
  <c r="C21" i="41"/>
  <c r="D21" i="41"/>
  <c r="E21" i="41"/>
  <c r="F21" i="41"/>
  <c r="G21" i="41"/>
  <c r="H21" i="41"/>
  <c r="I21" i="41"/>
  <c r="J21" i="41"/>
  <c r="C1466" i="41"/>
  <c r="D1466" i="41"/>
  <c r="E1466" i="41"/>
  <c r="F1466" i="41"/>
  <c r="G1466" i="41"/>
  <c r="H1466" i="41"/>
  <c r="I1466" i="41"/>
  <c r="J1466" i="41"/>
  <c r="C150" i="41"/>
  <c r="D150" i="41"/>
  <c r="E150" i="41"/>
  <c r="F150" i="41"/>
  <c r="G150" i="41"/>
  <c r="H150" i="41"/>
  <c r="I150" i="41"/>
  <c r="J150" i="41"/>
  <c r="C338" i="41"/>
  <c r="D338" i="41"/>
  <c r="E338" i="41"/>
  <c r="F338" i="41"/>
  <c r="G338" i="41"/>
  <c r="H338" i="41"/>
  <c r="I338" i="41"/>
  <c r="J338" i="41"/>
  <c r="C910" i="41"/>
  <c r="D910" i="41"/>
  <c r="E910" i="41"/>
  <c r="F910" i="41"/>
  <c r="G910" i="41"/>
  <c r="H910" i="41"/>
  <c r="I910" i="41"/>
  <c r="J910" i="41"/>
  <c r="C696" i="41"/>
  <c r="D696" i="41"/>
  <c r="E696" i="41"/>
  <c r="F696" i="41"/>
  <c r="G696" i="41"/>
  <c r="H696" i="41"/>
  <c r="I696" i="41"/>
  <c r="J696" i="41"/>
  <c r="C32" i="41"/>
  <c r="D32" i="41"/>
  <c r="E32" i="41"/>
  <c r="F32" i="41"/>
  <c r="G32" i="41"/>
  <c r="H32" i="41"/>
  <c r="I32" i="41"/>
  <c r="J32" i="41"/>
  <c r="C200" i="41"/>
  <c r="D200" i="41"/>
  <c r="E200" i="41"/>
  <c r="F200" i="41"/>
  <c r="R200" i="41" s="1"/>
  <c r="G200" i="41"/>
  <c r="H200" i="41"/>
  <c r="I200" i="41"/>
  <c r="J200" i="41"/>
  <c r="C210" i="41"/>
  <c r="D210" i="41"/>
  <c r="E210" i="41"/>
  <c r="F210" i="41"/>
  <c r="T210" i="41" s="1"/>
  <c r="G210" i="41"/>
  <c r="H210" i="41"/>
  <c r="I210" i="41"/>
  <c r="J210" i="41"/>
  <c r="C1471" i="41"/>
  <c r="D1471" i="41"/>
  <c r="E1471" i="41"/>
  <c r="F1471" i="41"/>
  <c r="T1471" i="41" s="1"/>
  <c r="G1471" i="41"/>
  <c r="H1471" i="41"/>
  <c r="I1471" i="41"/>
  <c r="J1471" i="41"/>
  <c r="C556" i="41"/>
  <c r="D556" i="41"/>
  <c r="E556" i="41"/>
  <c r="F556" i="41"/>
  <c r="G556" i="41"/>
  <c r="H556" i="41"/>
  <c r="I556" i="41"/>
  <c r="J556" i="41"/>
  <c r="C565" i="41"/>
  <c r="D565" i="41"/>
  <c r="E565" i="41"/>
  <c r="F565" i="41"/>
  <c r="G565" i="41"/>
  <c r="H565" i="41"/>
  <c r="I565" i="41"/>
  <c r="J565" i="41"/>
  <c r="C1526" i="41"/>
  <c r="D1526" i="41"/>
  <c r="E1526" i="41"/>
  <c r="F1526" i="41"/>
  <c r="G1526" i="41"/>
  <c r="H1526" i="41"/>
  <c r="I1526" i="41"/>
  <c r="J1526" i="41"/>
  <c r="C339" i="41"/>
  <c r="D339" i="41"/>
  <c r="E339" i="41"/>
  <c r="F339" i="41"/>
  <c r="T339" i="41" s="1"/>
  <c r="G339" i="41"/>
  <c r="H339" i="41"/>
  <c r="I339" i="41"/>
  <c r="J339" i="41"/>
  <c r="C911" i="41"/>
  <c r="D911" i="41"/>
  <c r="E911" i="41"/>
  <c r="F911" i="41"/>
  <c r="R911" i="41" s="1"/>
  <c r="G911" i="41"/>
  <c r="H911" i="41"/>
  <c r="I911" i="41"/>
  <c r="J911" i="41"/>
  <c r="C1336" i="41"/>
  <c r="D1336" i="41"/>
  <c r="E1336" i="41"/>
  <c r="F1336" i="41"/>
  <c r="G1336" i="41"/>
  <c r="H1336" i="41"/>
  <c r="I1336" i="41"/>
  <c r="J1336" i="41"/>
  <c r="C1335" i="41"/>
  <c r="D1335" i="41"/>
  <c r="E1335" i="41"/>
  <c r="F1335" i="41"/>
  <c r="G1335" i="41"/>
  <c r="H1335" i="41"/>
  <c r="I1335" i="41"/>
  <c r="J1335" i="41"/>
  <c r="C1132" i="41"/>
  <c r="D1132" i="41"/>
  <c r="E1132" i="41"/>
  <c r="F1132" i="41"/>
  <c r="G1132" i="41"/>
  <c r="H1132" i="41"/>
  <c r="I1132" i="41"/>
  <c r="J1132" i="41"/>
  <c r="C387" i="41"/>
  <c r="D387" i="41"/>
  <c r="E387" i="41"/>
  <c r="F387" i="41"/>
  <c r="G387" i="41"/>
  <c r="H387" i="41"/>
  <c r="I387" i="41"/>
  <c r="J387" i="41"/>
  <c r="C376" i="41"/>
  <c r="D376" i="41"/>
  <c r="E376" i="41"/>
  <c r="F376" i="41"/>
  <c r="G376" i="41"/>
  <c r="H376" i="41"/>
  <c r="I376" i="41"/>
  <c r="J376" i="41"/>
  <c r="C793" i="41"/>
  <c r="D793" i="41"/>
  <c r="E793" i="41"/>
  <c r="F793" i="41"/>
  <c r="G793" i="41"/>
  <c r="H793" i="41"/>
  <c r="I793" i="41"/>
  <c r="J793" i="41"/>
  <c r="C784" i="41"/>
  <c r="D784" i="41"/>
  <c r="E784" i="41"/>
  <c r="F784" i="41"/>
  <c r="G784" i="41"/>
  <c r="H784" i="41"/>
  <c r="I784" i="41"/>
  <c r="J784" i="41"/>
  <c r="C819" i="41"/>
  <c r="D819" i="41"/>
  <c r="E819" i="41"/>
  <c r="F819" i="41"/>
  <c r="G819" i="41"/>
  <c r="H819" i="41"/>
  <c r="I819" i="41"/>
  <c r="J819" i="41"/>
  <c r="C894" i="41"/>
  <c r="D894" i="41"/>
  <c r="E894" i="41"/>
  <c r="F894" i="41"/>
  <c r="T895" i="41" s="1"/>
  <c r="G894" i="41"/>
  <c r="H894" i="41"/>
  <c r="I894" i="41"/>
  <c r="J894" i="41"/>
  <c r="C399" i="41"/>
  <c r="D399" i="41"/>
  <c r="E399" i="41"/>
  <c r="F399" i="41"/>
  <c r="G399" i="41"/>
  <c r="H399" i="41"/>
  <c r="I399" i="41"/>
  <c r="J399" i="41"/>
  <c r="C348" i="41"/>
  <c r="D348" i="41"/>
  <c r="E348" i="41"/>
  <c r="F348" i="41"/>
  <c r="G348" i="41"/>
  <c r="H348" i="41"/>
  <c r="I348" i="41"/>
  <c r="J348" i="41"/>
  <c r="C708" i="41"/>
  <c r="D708" i="41"/>
  <c r="E708" i="41"/>
  <c r="F708" i="41"/>
  <c r="G708" i="41"/>
  <c r="H708" i="41"/>
  <c r="I708" i="41"/>
  <c r="J708" i="41"/>
  <c r="C739" i="41"/>
  <c r="D739" i="41"/>
  <c r="E739" i="41"/>
  <c r="F739" i="41"/>
  <c r="G739" i="41"/>
  <c r="H739" i="41"/>
  <c r="I739" i="41"/>
  <c r="J739" i="41"/>
  <c r="C246" i="41"/>
  <c r="D246" i="41"/>
  <c r="E246" i="41"/>
  <c r="F246" i="41"/>
  <c r="G246" i="41"/>
  <c r="H246" i="41"/>
  <c r="I246" i="41"/>
  <c r="J246" i="41"/>
  <c r="C237" i="41"/>
  <c r="D237" i="41"/>
  <c r="E237" i="41"/>
  <c r="F237" i="41"/>
  <c r="G237" i="41"/>
  <c r="H237" i="41"/>
  <c r="I237" i="41"/>
  <c r="J237" i="41"/>
  <c r="C270" i="41"/>
  <c r="D270" i="41"/>
  <c r="E270" i="41"/>
  <c r="F270" i="41"/>
  <c r="G270" i="41"/>
  <c r="H270" i="41"/>
  <c r="I270" i="41"/>
  <c r="J270" i="41"/>
  <c r="C219" i="41"/>
  <c r="D219" i="41"/>
  <c r="E219" i="41"/>
  <c r="F219" i="41"/>
  <c r="G219" i="41"/>
  <c r="H219" i="41"/>
  <c r="I219" i="41"/>
  <c r="J219" i="41"/>
  <c r="C652" i="41"/>
  <c r="D652" i="41"/>
  <c r="E652" i="41"/>
  <c r="F652" i="41"/>
  <c r="G652" i="41"/>
  <c r="H652" i="41"/>
  <c r="I652" i="41"/>
  <c r="J652" i="41"/>
  <c r="C654" i="41"/>
  <c r="D654" i="41"/>
  <c r="E654" i="41"/>
  <c r="F654" i="41"/>
  <c r="G654" i="41"/>
  <c r="H654" i="41"/>
  <c r="I654" i="41"/>
  <c r="J654" i="41"/>
  <c r="C323" i="41"/>
  <c r="D323" i="41"/>
  <c r="E323" i="41"/>
  <c r="F323" i="41"/>
  <c r="G323" i="41"/>
  <c r="H323" i="41"/>
  <c r="I323" i="41"/>
  <c r="J323" i="41"/>
  <c r="C325" i="41"/>
  <c r="D325" i="41"/>
  <c r="E325" i="41"/>
  <c r="F325" i="41"/>
  <c r="G325" i="41"/>
  <c r="H325" i="41"/>
  <c r="I325" i="41"/>
  <c r="J325" i="41"/>
  <c r="C1036" i="41"/>
  <c r="D1036" i="41"/>
  <c r="E1036" i="41"/>
  <c r="F1036" i="41"/>
  <c r="G1036" i="41"/>
  <c r="H1036" i="41"/>
  <c r="I1036" i="41"/>
  <c r="J1036" i="41"/>
  <c r="C1040" i="41"/>
  <c r="D1040" i="41"/>
  <c r="E1040" i="41"/>
  <c r="F1040" i="41"/>
  <c r="G1040" i="41"/>
  <c r="H1040" i="41"/>
  <c r="I1040" i="41"/>
  <c r="J1040" i="41"/>
  <c r="C1004" i="41"/>
  <c r="D1004" i="41"/>
  <c r="E1004" i="41"/>
  <c r="F1004" i="41"/>
  <c r="G1004" i="41"/>
  <c r="H1004" i="41"/>
  <c r="I1004" i="41"/>
  <c r="J1004" i="41"/>
  <c r="C1283" i="41"/>
  <c r="D1283" i="41"/>
  <c r="E1283" i="41"/>
  <c r="F1283" i="41"/>
  <c r="G1283" i="41"/>
  <c r="H1283" i="41"/>
  <c r="I1283" i="41"/>
  <c r="J1283" i="41"/>
  <c r="C1298" i="41"/>
  <c r="D1298" i="41"/>
  <c r="E1298" i="41"/>
  <c r="F1298" i="41"/>
  <c r="G1298" i="41"/>
  <c r="H1298" i="41"/>
  <c r="I1298" i="41"/>
  <c r="J1298" i="41"/>
  <c r="C1299" i="41"/>
  <c r="D1299" i="41"/>
  <c r="E1299" i="41"/>
  <c r="F1299" i="41"/>
  <c r="G1299" i="41"/>
  <c r="H1299" i="41"/>
  <c r="I1299" i="41"/>
  <c r="J1299" i="41"/>
  <c r="C1282" i="41"/>
  <c r="D1282" i="41"/>
  <c r="E1282" i="41"/>
  <c r="F1282" i="41"/>
  <c r="G1282" i="41"/>
  <c r="H1282" i="41"/>
  <c r="I1282" i="41"/>
  <c r="J1282" i="41"/>
  <c r="C1281" i="41"/>
  <c r="D1281" i="41"/>
  <c r="E1281" i="41"/>
  <c r="F1281" i="41"/>
  <c r="G1281" i="41"/>
  <c r="H1281" i="41"/>
  <c r="I1281" i="41"/>
  <c r="J1281" i="41"/>
  <c r="C1280" i="41"/>
  <c r="D1280" i="41"/>
  <c r="E1280" i="41"/>
  <c r="F1280" i="41"/>
  <c r="G1280" i="41"/>
  <c r="H1280" i="41"/>
  <c r="I1280" i="41"/>
  <c r="J1280" i="41"/>
  <c r="C1395" i="41"/>
  <c r="D1395" i="41"/>
  <c r="E1395" i="41"/>
  <c r="F1395" i="41"/>
  <c r="G1395" i="41"/>
  <c r="H1395" i="41"/>
  <c r="I1395" i="41"/>
  <c r="J1395" i="41"/>
  <c r="C1071" i="41"/>
  <c r="D1071" i="41"/>
  <c r="E1071" i="41"/>
  <c r="F1071" i="41"/>
  <c r="G1071" i="41"/>
  <c r="H1071" i="41"/>
  <c r="I1071" i="41"/>
  <c r="J1071" i="41"/>
  <c r="C1117" i="41"/>
  <c r="D1117" i="41"/>
  <c r="E1117" i="41"/>
  <c r="F1117" i="41"/>
  <c r="G1117" i="41"/>
  <c r="H1117" i="41"/>
  <c r="I1117" i="41"/>
  <c r="J1117" i="41"/>
  <c r="C632" i="41"/>
  <c r="D632" i="41"/>
  <c r="E632" i="41"/>
  <c r="F632" i="41"/>
  <c r="T632" i="41" s="1"/>
  <c r="G632" i="41"/>
  <c r="H632" i="41"/>
  <c r="I632" i="41"/>
  <c r="J632" i="41"/>
  <c r="C709" i="41"/>
  <c r="D709" i="41"/>
  <c r="E709" i="41"/>
  <c r="F709" i="41"/>
  <c r="T709" i="41" s="1"/>
  <c r="G709" i="41"/>
  <c r="H709" i="41"/>
  <c r="I709" i="41"/>
  <c r="J709" i="41"/>
  <c r="C719" i="41"/>
  <c r="D719" i="41"/>
  <c r="E719" i="41"/>
  <c r="F719" i="41"/>
  <c r="G719" i="41"/>
  <c r="H719" i="41"/>
  <c r="I719" i="41"/>
  <c r="J719" i="41"/>
  <c r="C389" i="41"/>
  <c r="D389" i="41"/>
  <c r="E389" i="41"/>
  <c r="F389" i="41"/>
  <c r="G389" i="41"/>
  <c r="H389" i="41"/>
  <c r="I389" i="41"/>
  <c r="J389" i="41"/>
  <c r="C312" i="41"/>
  <c r="D312" i="41"/>
  <c r="E312" i="41"/>
  <c r="F312" i="41"/>
  <c r="G312" i="41"/>
  <c r="H312" i="41"/>
  <c r="I312" i="41"/>
  <c r="J312" i="41"/>
  <c r="C782" i="41"/>
  <c r="D782" i="41"/>
  <c r="E782" i="41"/>
  <c r="F782" i="41"/>
  <c r="G782" i="41"/>
  <c r="H782" i="41"/>
  <c r="I782" i="41"/>
  <c r="J782" i="41"/>
  <c r="C329" i="41"/>
  <c r="D329" i="41"/>
  <c r="E329" i="41"/>
  <c r="F329" i="41"/>
  <c r="G329" i="41"/>
  <c r="H329" i="41"/>
  <c r="I329" i="41"/>
  <c r="J329" i="41"/>
  <c r="C301" i="41"/>
  <c r="D301" i="41"/>
  <c r="E301" i="41"/>
  <c r="F301" i="41"/>
  <c r="G301" i="41"/>
  <c r="H301" i="41"/>
  <c r="I301" i="41"/>
  <c r="J301" i="41"/>
  <c r="C430" i="41"/>
  <c r="D430" i="41"/>
  <c r="E430" i="41"/>
  <c r="F430" i="41"/>
  <c r="G430" i="41"/>
  <c r="H430" i="41"/>
  <c r="I430" i="41"/>
  <c r="J430" i="41"/>
  <c r="C1368" i="41"/>
  <c r="D1368" i="41"/>
  <c r="E1368" i="41"/>
  <c r="F1368" i="41"/>
  <c r="G1368" i="41"/>
  <c r="H1368" i="41"/>
  <c r="I1368" i="41"/>
  <c r="J1368" i="41"/>
  <c r="C1333" i="41"/>
  <c r="D1333" i="41"/>
  <c r="E1333" i="41"/>
  <c r="F1333" i="41"/>
  <c r="G1333" i="41"/>
  <c r="H1333" i="41"/>
  <c r="I1333" i="41"/>
  <c r="J1333" i="41"/>
  <c r="C1313" i="41"/>
  <c r="D1313" i="41"/>
  <c r="E1313" i="41"/>
  <c r="F1313" i="41"/>
  <c r="G1313" i="41"/>
  <c r="H1313" i="41"/>
  <c r="I1313" i="41"/>
  <c r="J1313" i="41"/>
  <c r="C1337" i="41"/>
  <c r="D1337" i="41"/>
  <c r="E1337" i="41"/>
  <c r="F1337" i="41"/>
  <c r="G1337" i="41"/>
  <c r="H1337" i="41"/>
  <c r="I1337" i="41"/>
  <c r="J1337" i="41"/>
  <c r="C674" i="41"/>
  <c r="D674" i="41"/>
  <c r="E674" i="41"/>
  <c r="F674" i="41"/>
  <c r="G674" i="41"/>
  <c r="H674" i="41"/>
  <c r="I674" i="41"/>
  <c r="J674" i="41"/>
  <c r="C682" i="41"/>
  <c r="D682" i="41"/>
  <c r="E682" i="41"/>
  <c r="F682" i="41"/>
  <c r="G682" i="41"/>
  <c r="H682" i="41"/>
  <c r="I682" i="41"/>
  <c r="J682" i="41"/>
  <c r="C1133" i="41"/>
  <c r="D1133" i="41"/>
  <c r="E1133" i="41"/>
  <c r="F1133" i="41"/>
  <c r="R1133" i="41" s="1"/>
  <c r="G1133" i="41"/>
  <c r="H1133" i="41"/>
  <c r="I1133" i="41"/>
  <c r="J1133" i="41"/>
  <c r="C710" i="41"/>
  <c r="D710" i="41"/>
  <c r="E710" i="41"/>
  <c r="F710" i="41"/>
  <c r="T710" i="41" s="1"/>
  <c r="G710" i="41"/>
  <c r="H710" i="41"/>
  <c r="I710" i="41"/>
  <c r="J710" i="41"/>
  <c r="C735" i="41"/>
  <c r="D735" i="41"/>
  <c r="E735" i="41"/>
  <c r="F735" i="41"/>
  <c r="G735" i="41"/>
  <c r="H735" i="41"/>
  <c r="I735" i="41"/>
  <c r="J735" i="41"/>
  <c r="C736" i="41"/>
  <c r="D736" i="41"/>
  <c r="E736" i="41"/>
  <c r="F736" i="41"/>
  <c r="G736" i="41"/>
  <c r="H736" i="41"/>
  <c r="I736" i="41"/>
  <c r="J736" i="41"/>
  <c r="C737" i="41"/>
  <c r="D737" i="41"/>
  <c r="E737" i="41"/>
  <c r="F737" i="41"/>
  <c r="G737" i="41"/>
  <c r="H737" i="41"/>
  <c r="I737" i="41"/>
  <c r="J737" i="41"/>
  <c r="C740" i="41"/>
  <c r="D740" i="41"/>
  <c r="E740" i="41"/>
  <c r="F740" i="41"/>
  <c r="T740" i="41" s="1"/>
  <c r="G740" i="41"/>
  <c r="H740" i="41"/>
  <c r="I740" i="41"/>
  <c r="J740" i="41"/>
  <c r="C545" i="41"/>
  <c r="D545" i="41"/>
  <c r="E545" i="41"/>
  <c r="F545" i="41"/>
  <c r="G545" i="41"/>
  <c r="H545" i="41"/>
  <c r="I545" i="41"/>
  <c r="J545" i="41"/>
  <c r="C544" i="41"/>
  <c r="D544" i="41"/>
  <c r="E544" i="41"/>
  <c r="F544" i="41"/>
  <c r="G544" i="41"/>
  <c r="H544" i="41"/>
  <c r="I544" i="41"/>
  <c r="J544" i="41"/>
  <c r="C536" i="41"/>
  <c r="D536" i="41"/>
  <c r="E536" i="41"/>
  <c r="F536" i="41"/>
  <c r="G536" i="41"/>
  <c r="H536" i="41"/>
  <c r="I536" i="41"/>
  <c r="J536" i="41"/>
  <c r="C519" i="41"/>
  <c r="D519" i="41"/>
  <c r="E519" i="41"/>
  <c r="F519" i="41"/>
  <c r="G519" i="41"/>
  <c r="H519" i="41"/>
  <c r="I519" i="41"/>
  <c r="J519" i="41"/>
  <c r="C520" i="41"/>
  <c r="D520" i="41"/>
  <c r="E520" i="41"/>
  <c r="F520" i="41"/>
  <c r="G520" i="41"/>
  <c r="H520" i="41"/>
  <c r="I520" i="41"/>
  <c r="J520" i="41"/>
  <c r="C521" i="41"/>
  <c r="D521" i="41"/>
  <c r="E521" i="41"/>
  <c r="F521" i="41"/>
  <c r="G521" i="41"/>
  <c r="H521" i="41"/>
  <c r="I521" i="41"/>
  <c r="J521" i="41"/>
  <c r="C377" i="41"/>
  <c r="D377" i="41"/>
  <c r="E377" i="41"/>
  <c r="F377" i="41"/>
  <c r="G377" i="41"/>
  <c r="H377" i="41"/>
  <c r="I377" i="41"/>
  <c r="J377" i="41"/>
  <c r="C794" i="41"/>
  <c r="D794" i="41"/>
  <c r="E794" i="41"/>
  <c r="F794" i="41"/>
  <c r="S794" i="41" s="1"/>
  <c r="G794" i="41"/>
  <c r="H794" i="41"/>
  <c r="I794" i="41"/>
  <c r="J794" i="41"/>
  <c r="C785" i="41"/>
  <c r="D785" i="41"/>
  <c r="E785" i="41"/>
  <c r="F785" i="41"/>
  <c r="S785" i="41" s="1"/>
  <c r="G785" i="41"/>
  <c r="H785" i="41"/>
  <c r="I785" i="41"/>
  <c r="J785" i="41"/>
  <c r="C802" i="41"/>
  <c r="D802" i="41"/>
  <c r="E802" i="41"/>
  <c r="F802" i="41"/>
  <c r="G802" i="41"/>
  <c r="H802" i="41"/>
  <c r="I802" i="41"/>
  <c r="J802" i="41"/>
  <c r="C828" i="41"/>
  <c r="D828" i="41"/>
  <c r="E828" i="41"/>
  <c r="F828" i="41"/>
  <c r="G828" i="41"/>
  <c r="H828" i="41"/>
  <c r="I828" i="41"/>
  <c r="J828" i="41"/>
  <c r="C781" i="41"/>
  <c r="D781" i="41"/>
  <c r="E781" i="41"/>
  <c r="F781" i="41"/>
  <c r="G781" i="41"/>
  <c r="H781" i="41"/>
  <c r="I781" i="41"/>
  <c r="J781" i="41"/>
  <c r="C809" i="41"/>
  <c r="D809" i="41"/>
  <c r="E809" i="41"/>
  <c r="F809" i="41"/>
  <c r="G809" i="41"/>
  <c r="H809" i="41"/>
  <c r="I809" i="41"/>
  <c r="J809" i="41"/>
  <c r="C811" i="41"/>
  <c r="D811" i="41"/>
  <c r="E811" i="41"/>
  <c r="F811" i="41"/>
  <c r="G811" i="41"/>
  <c r="H811" i="41"/>
  <c r="I811" i="41"/>
  <c r="J811" i="41"/>
  <c r="C391" i="41"/>
  <c r="D391" i="41"/>
  <c r="E391" i="41"/>
  <c r="F391" i="41"/>
  <c r="G391" i="41"/>
  <c r="H391" i="41"/>
  <c r="I391" i="41"/>
  <c r="J391" i="41"/>
  <c r="C369" i="41"/>
  <c r="D369" i="41"/>
  <c r="E369" i="41"/>
  <c r="F369" i="41"/>
  <c r="G369" i="41"/>
  <c r="H369" i="41"/>
  <c r="I369" i="41"/>
  <c r="J369" i="41"/>
  <c r="C368" i="41"/>
  <c r="D368" i="41"/>
  <c r="E368" i="41"/>
  <c r="F368" i="41"/>
  <c r="G368" i="41"/>
  <c r="H368" i="41"/>
  <c r="I368" i="41"/>
  <c r="J368" i="41"/>
  <c r="C812" i="41"/>
  <c r="D812" i="41"/>
  <c r="E812" i="41"/>
  <c r="F812" i="41"/>
  <c r="U812" i="41" s="1"/>
  <c r="G812" i="41"/>
  <c r="H812" i="41"/>
  <c r="I812" i="41"/>
  <c r="J812" i="41"/>
  <c r="C841" i="41"/>
  <c r="D841" i="41"/>
  <c r="E841" i="41"/>
  <c r="F841" i="41"/>
  <c r="G841" i="41"/>
  <c r="H841" i="41"/>
  <c r="I841" i="41"/>
  <c r="J841" i="41"/>
  <c r="C842" i="41"/>
  <c r="D842" i="41"/>
  <c r="E842" i="41"/>
  <c r="F842" i="41"/>
  <c r="G842" i="41"/>
  <c r="H842" i="41"/>
  <c r="I842" i="41"/>
  <c r="J842" i="41"/>
  <c r="C400" i="41"/>
  <c r="D400" i="41"/>
  <c r="E400" i="41"/>
  <c r="F400" i="41"/>
  <c r="S400" i="41" s="1"/>
  <c r="G400" i="41"/>
  <c r="H400" i="41"/>
  <c r="I400" i="41"/>
  <c r="J400" i="41"/>
  <c r="C247" i="41"/>
  <c r="D247" i="41"/>
  <c r="E247" i="41"/>
  <c r="F247" i="41"/>
  <c r="R247" i="41" s="1"/>
  <c r="G247" i="41"/>
  <c r="H247" i="41"/>
  <c r="I247" i="41"/>
  <c r="J247" i="41"/>
  <c r="C283" i="41"/>
  <c r="D283" i="41"/>
  <c r="E283" i="41"/>
  <c r="F283" i="41"/>
  <c r="G283" i="41"/>
  <c r="H283" i="41"/>
  <c r="I283" i="41"/>
  <c r="J283" i="41"/>
  <c r="C238" i="41"/>
  <c r="D238" i="41"/>
  <c r="E238" i="41"/>
  <c r="F238" i="41"/>
  <c r="T238" i="41" s="1"/>
  <c r="G238" i="41"/>
  <c r="H238" i="41"/>
  <c r="I238" i="41"/>
  <c r="J238" i="41"/>
  <c r="C271" i="41"/>
  <c r="D271" i="41"/>
  <c r="E271" i="41"/>
  <c r="F271" i="41"/>
  <c r="T271" i="41" s="1"/>
  <c r="G271" i="41"/>
  <c r="H271" i="41"/>
  <c r="I271" i="41"/>
  <c r="J271" i="41"/>
  <c r="C220" i="41"/>
  <c r="D220" i="41"/>
  <c r="E220" i="41"/>
  <c r="F220" i="41"/>
  <c r="U220" i="41" s="1"/>
  <c r="G220" i="41"/>
  <c r="H220" i="41"/>
  <c r="I220" i="41"/>
  <c r="J220" i="41"/>
  <c r="C228" i="41"/>
  <c r="D228" i="41"/>
  <c r="E228" i="41"/>
  <c r="F228" i="41"/>
  <c r="G228" i="41"/>
  <c r="H228" i="41"/>
  <c r="I228" i="41"/>
  <c r="J228" i="41"/>
  <c r="C260" i="41"/>
  <c r="D260" i="41"/>
  <c r="E260" i="41"/>
  <c r="F260" i="41"/>
  <c r="G260" i="41"/>
  <c r="H260" i="41"/>
  <c r="I260" i="41"/>
  <c r="J260" i="41"/>
  <c r="C262" i="41"/>
  <c r="D262" i="41"/>
  <c r="E262" i="41"/>
  <c r="F262" i="41"/>
  <c r="G262" i="41"/>
  <c r="H262" i="41"/>
  <c r="I262" i="41"/>
  <c r="J262" i="41"/>
  <c r="C275" i="41"/>
  <c r="D275" i="41"/>
  <c r="E275" i="41"/>
  <c r="F275" i="41"/>
  <c r="G275" i="41"/>
  <c r="H275" i="41"/>
  <c r="I275" i="41"/>
  <c r="J275" i="41"/>
  <c r="C284" i="41"/>
  <c r="D284" i="41"/>
  <c r="E284" i="41"/>
  <c r="F284" i="41"/>
  <c r="G284" i="41"/>
  <c r="H284" i="41"/>
  <c r="I284" i="41"/>
  <c r="J284" i="41"/>
  <c r="C1018" i="41"/>
  <c r="D1018" i="41"/>
  <c r="E1018" i="41"/>
  <c r="F1018" i="41"/>
  <c r="G1018" i="41"/>
  <c r="H1018" i="41"/>
  <c r="I1018" i="41"/>
  <c r="J1018" i="41"/>
  <c r="C1026" i="41"/>
  <c r="D1026" i="41"/>
  <c r="E1026" i="41"/>
  <c r="F1026" i="41"/>
  <c r="G1026" i="41"/>
  <c r="H1026" i="41"/>
  <c r="I1026" i="41"/>
  <c r="J1026" i="41"/>
  <c r="C1033" i="41"/>
  <c r="D1033" i="41"/>
  <c r="E1033" i="41"/>
  <c r="F1033" i="41"/>
  <c r="G1033" i="41"/>
  <c r="H1033" i="41"/>
  <c r="I1033" i="41"/>
  <c r="J1033" i="41"/>
  <c r="C1035" i="41"/>
  <c r="D1035" i="41"/>
  <c r="E1035" i="41"/>
  <c r="F1035" i="41"/>
  <c r="G1035" i="41"/>
  <c r="H1035" i="41"/>
  <c r="I1035" i="41"/>
  <c r="J1035" i="41"/>
  <c r="C1037" i="41"/>
  <c r="D1037" i="41"/>
  <c r="E1037" i="41"/>
  <c r="F1037" i="41"/>
  <c r="T1037" i="41" s="1"/>
  <c r="G1037" i="41"/>
  <c r="H1037" i="41"/>
  <c r="I1037" i="41"/>
  <c r="J1037" i="41"/>
  <c r="C1001" i="41"/>
  <c r="D1001" i="41"/>
  <c r="E1001" i="41"/>
  <c r="F1001" i="41"/>
  <c r="G1001" i="41"/>
  <c r="H1001" i="41"/>
  <c r="I1001" i="41"/>
  <c r="J1001" i="41"/>
  <c r="C1002" i="41"/>
  <c r="D1002" i="41"/>
  <c r="E1002" i="41"/>
  <c r="F1002" i="41"/>
  <c r="G1002" i="41"/>
  <c r="H1002" i="41"/>
  <c r="I1002" i="41"/>
  <c r="J1002" i="41"/>
  <c r="C1003" i="41"/>
  <c r="D1003" i="41"/>
  <c r="E1003" i="41"/>
  <c r="F1003" i="41"/>
  <c r="G1003" i="41"/>
  <c r="H1003" i="41"/>
  <c r="I1003" i="41"/>
  <c r="J1003" i="41"/>
  <c r="C585" i="41"/>
  <c r="D585" i="41"/>
  <c r="E585" i="41"/>
  <c r="F585" i="41"/>
  <c r="G585" i="41"/>
  <c r="H585" i="41"/>
  <c r="I585" i="41"/>
  <c r="J585" i="41"/>
  <c r="C1468" i="41"/>
  <c r="D1468" i="41"/>
  <c r="E1468" i="41"/>
  <c r="F1468" i="41"/>
  <c r="G1468" i="41"/>
  <c r="H1468" i="41"/>
  <c r="I1468" i="41"/>
  <c r="J1468" i="41"/>
  <c r="C1392" i="41"/>
  <c r="D1392" i="41"/>
  <c r="E1392" i="41"/>
  <c r="F1392" i="41"/>
  <c r="G1392" i="41"/>
  <c r="H1392" i="41"/>
  <c r="I1392" i="41"/>
  <c r="J1392" i="41"/>
  <c r="C1072" i="41"/>
  <c r="D1072" i="41"/>
  <c r="E1072" i="41"/>
  <c r="F1072" i="41"/>
  <c r="S1072" i="41" s="1"/>
  <c r="G1072" i="41"/>
  <c r="H1072" i="41"/>
  <c r="I1072" i="41"/>
  <c r="J1072" i="41"/>
  <c r="C1118" i="41"/>
  <c r="D1118" i="41"/>
  <c r="E1118" i="41"/>
  <c r="F1118" i="41"/>
  <c r="G1118" i="41"/>
  <c r="H1118" i="41"/>
  <c r="I1118" i="41"/>
  <c r="J1118" i="41"/>
  <c r="C1626" i="41"/>
  <c r="D1626" i="41"/>
  <c r="E1626" i="41"/>
  <c r="F1626" i="41"/>
  <c r="G1626" i="41"/>
  <c r="H1626" i="41"/>
  <c r="I1626" i="41"/>
  <c r="J1626" i="41"/>
  <c r="C633" i="41"/>
  <c r="D633" i="41"/>
  <c r="E633" i="41"/>
  <c r="F633" i="41"/>
  <c r="V633" i="41" s="1"/>
  <c r="G633" i="41"/>
  <c r="H633" i="41"/>
  <c r="I633" i="41"/>
  <c r="J633" i="41"/>
  <c r="C675" i="41"/>
  <c r="D675" i="41"/>
  <c r="E675" i="41"/>
  <c r="F675" i="41"/>
  <c r="S675" i="41" s="1"/>
  <c r="G675" i="41"/>
  <c r="H675" i="41"/>
  <c r="I675" i="41"/>
  <c r="J675" i="41"/>
  <c r="C720" i="41"/>
  <c r="D720" i="41"/>
  <c r="E720" i="41"/>
  <c r="F720" i="41"/>
  <c r="T720" i="41" s="1"/>
  <c r="G720" i="41"/>
  <c r="H720" i="41"/>
  <c r="I720" i="41"/>
  <c r="J720" i="41"/>
  <c r="C390" i="41"/>
  <c r="D390" i="41"/>
  <c r="E390" i="41"/>
  <c r="F390" i="41"/>
  <c r="T390" i="41" s="1"/>
  <c r="G390" i="41"/>
  <c r="H390" i="41"/>
  <c r="I390" i="41"/>
  <c r="J390" i="41"/>
  <c r="C313" i="41"/>
  <c r="D313" i="41"/>
  <c r="E313" i="41"/>
  <c r="F313" i="41"/>
  <c r="U313" i="41" s="1"/>
  <c r="G313" i="41"/>
  <c r="H313" i="41"/>
  <c r="I313" i="41"/>
  <c r="J313" i="41"/>
  <c r="C783" i="41"/>
  <c r="D783" i="41"/>
  <c r="E783" i="41"/>
  <c r="F783" i="41"/>
  <c r="S783" i="41" s="1"/>
  <c r="G783" i="41"/>
  <c r="H783" i="41"/>
  <c r="I783" i="41"/>
  <c r="J783" i="41"/>
  <c r="C504" i="41"/>
  <c r="D504" i="41"/>
  <c r="E504" i="41"/>
  <c r="F504" i="41"/>
  <c r="G504" i="41"/>
  <c r="H504" i="41"/>
  <c r="I504" i="41"/>
  <c r="J504" i="41"/>
  <c r="C330" i="41"/>
  <c r="D330" i="41"/>
  <c r="E330" i="41"/>
  <c r="F330" i="41"/>
  <c r="G330" i="41"/>
  <c r="H330" i="41"/>
  <c r="I330" i="41"/>
  <c r="J330" i="41"/>
  <c r="C302" i="41"/>
  <c r="D302" i="41"/>
  <c r="E302" i="41"/>
  <c r="F302" i="41"/>
  <c r="U302" i="41" s="1"/>
  <c r="G302" i="41"/>
  <c r="H302" i="41"/>
  <c r="I302" i="41"/>
  <c r="J302" i="41"/>
  <c r="C431" i="41"/>
  <c r="D431" i="41"/>
  <c r="E431" i="41"/>
  <c r="F431" i="41"/>
  <c r="U431" i="41" s="1"/>
  <c r="G431" i="41"/>
  <c r="H431" i="41"/>
  <c r="I431" i="41"/>
  <c r="J431" i="41"/>
  <c r="C201" i="41"/>
  <c r="D201" i="41"/>
  <c r="E201" i="41"/>
  <c r="F201" i="41"/>
  <c r="T201" i="41" s="1"/>
  <c r="G201" i="41"/>
  <c r="H201" i="41"/>
  <c r="I201" i="41"/>
  <c r="J201" i="41"/>
  <c r="C211" i="41"/>
  <c r="D211" i="41"/>
  <c r="E211" i="41"/>
  <c r="F211" i="41"/>
  <c r="U211" i="41" s="1"/>
  <c r="G211" i="41"/>
  <c r="H211" i="41"/>
  <c r="I211" i="41"/>
  <c r="J211" i="41"/>
  <c r="C1472" i="41"/>
  <c r="D1472" i="41"/>
  <c r="E1472" i="41"/>
  <c r="F1472" i="41"/>
  <c r="V1472" i="41" s="1"/>
  <c r="G1472" i="41"/>
  <c r="H1472" i="41"/>
  <c r="I1472" i="41"/>
  <c r="J1472" i="41"/>
  <c r="C1516" i="41"/>
  <c r="D1516" i="41"/>
  <c r="E1516" i="41"/>
  <c r="F1516" i="41"/>
  <c r="S1516" i="41" s="1"/>
  <c r="G1516" i="41"/>
  <c r="H1516" i="41"/>
  <c r="I1516" i="41"/>
  <c r="J1516" i="41"/>
  <c r="C575" i="41"/>
  <c r="D575" i="41"/>
  <c r="E575" i="41"/>
  <c r="F575" i="41"/>
  <c r="S575" i="41" s="1"/>
  <c r="G575" i="41"/>
  <c r="H575" i="41"/>
  <c r="I575" i="41"/>
  <c r="J575" i="41"/>
  <c r="C1287" i="41"/>
  <c r="D1287" i="41"/>
  <c r="E1287" i="41"/>
  <c r="F1287" i="41"/>
  <c r="T1287" i="41" s="1"/>
  <c r="G1287" i="41"/>
  <c r="H1287" i="41"/>
  <c r="I1287" i="41"/>
  <c r="J1287" i="41"/>
  <c r="C1091" i="41"/>
  <c r="D1091" i="41"/>
  <c r="E1091" i="41"/>
  <c r="F1091" i="41"/>
  <c r="U1091" i="41" s="1"/>
  <c r="G1091" i="41"/>
  <c r="H1091" i="41"/>
  <c r="I1091" i="41"/>
  <c r="J1091" i="41"/>
  <c r="C171" i="41"/>
  <c r="D171" i="41"/>
  <c r="E171" i="41"/>
  <c r="F171" i="41"/>
  <c r="T171" i="41" s="1"/>
  <c r="G171" i="41"/>
  <c r="H171" i="41"/>
  <c r="I171" i="41"/>
  <c r="J171" i="41"/>
  <c r="C114" i="41"/>
  <c r="D114" i="41"/>
  <c r="E114" i="41"/>
  <c r="F114" i="41"/>
  <c r="G114" i="41"/>
  <c r="H114" i="41"/>
  <c r="I114" i="41"/>
  <c r="J114" i="41"/>
  <c r="C1527" i="41"/>
  <c r="D1527" i="41"/>
  <c r="E1527" i="41"/>
  <c r="F1527" i="41"/>
  <c r="R1527" i="41" s="1"/>
  <c r="G1527" i="41"/>
  <c r="H1527" i="41"/>
  <c r="I1527" i="41"/>
  <c r="J1527" i="41"/>
  <c r="C557" i="41"/>
  <c r="D557" i="41"/>
  <c r="E557" i="41"/>
  <c r="F557" i="41"/>
  <c r="U557" i="41" s="1"/>
  <c r="G557" i="41"/>
  <c r="H557" i="41"/>
  <c r="I557" i="41"/>
  <c r="J557" i="41"/>
  <c r="C566" i="41"/>
  <c r="D566" i="41"/>
  <c r="E566" i="41"/>
  <c r="F566" i="41"/>
  <c r="V566" i="41" s="1"/>
  <c r="G566" i="41"/>
  <c r="H566" i="41"/>
  <c r="I566" i="41"/>
  <c r="J566" i="41"/>
  <c r="C340" i="41"/>
  <c r="D340" i="41"/>
  <c r="E340" i="41"/>
  <c r="F340" i="41"/>
  <c r="U340" i="41" s="1"/>
  <c r="G340" i="41"/>
  <c r="H340" i="41"/>
  <c r="I340" i="41"/>
  <c r="J340" i="41"/>
  <c r="C912" i="41"/>
  <c r="D912" i="41"/>
  <c r="E912" i="41"/>
  <c r="F912" i="41"/>
  <c r="G912" i="41"/>
  <c r="H912" i="41"/>
  <c r="I912" i="41"/>
  <c r="J912" i="41"/>
  <c r="C1332" i="41"/>
  <c r="D1332" i="41"/>
  <c r="E1332" i="41"/>
  <c r="F1332" i="41"/>
  <c r="G1332" i="41"/>
  <c r="H1332" i="41"/>
  <c r="I1332" i="41"/>
  <c r="J1332" i="41"/>
  <c r="C1134" i="41"/>
  <c r="D1134" i="41"/>
  <c r="E1134" i="41"/>
  <c r="F1134" i="41"/>
  <c r="G1134" i="41"/>
  <c r="H1134" i="41"/>
  <c r="I1134" i="41"/>
  <c r="J1134" i="41"/>
  <c r="C711" i="41"/>
  <c r="D711" i="41"/>
  <c r="E711" i="41"/>
  <c r="F711" i="41"/>
  <c r="V711" i="41" s="1"/>
  <c r="G711" i="41"/>
  <c r="H711" i="41"/>
  <c r="I711" i="41"/>
  <c r="J711" i="41"/>
  <c r="C546" i="41"/>
  <c r="D546" i="41"/>
  <c r="E546" i="41"/>
  <c r="F546" i="41"/>
  <c r="R546" i="41" s="1"/>
  <c r="G546" i="41"/>
  <c r="H546" i="41"/>
  <c r="I546" i="41"/>
  <c r="J546" i="41"/>
  <c r="C529" i="41"/>
  <c r="D529" i="41"/>
  <c r="E529" i="41"/>
  <c r="F529" i="41"/>
  <c r="G529" i="41"/>
  <c r="H529" i="41"/>
  <c r="I529" i="41"/>
  <c r="J529" i="41"/>
  <c r="C522" i="41"/>
  <c r="D522" i="41"/>
  <c r="E522" i="41"/>
  <c r="F522" i="41"/>
  <c r="G522" i="41"/>
  <c r="H522" i="41"/>
  <c r="I522" i="41"/>
  <c r="J522" i="41"/>
  <c r="C537" i="41"/>
  <c r="D537" i="41"/>
  <c r="E537" i="41"/>
  <c r="F537" i="41"/>
  <c r="G537" i="41"/>
  <c r="H537" i="41"/>
  <c r="I537" i="41"/>
  <c r="J537" i="41"/>
  <c r="C378" i="41"/>
  <c r="D378" i="41"/>
  <c r="E378" i="41"/>
  <c r="F378" i="41"/>
  <c r="R378" i="41" s="1"/>
  <c r="G378" i="41"/>
  <c r="H378" i="41"/>
  <c r="I378" i="41"/>
  <c r="J378" i="41"/>
  <c r="C755" i="41"/>
  <c r="D755" i="41"/>
  <c r="E755" i="41"/>
  <c r="F755" i="41"/>
  <c r="G755" i="41"/>
  <c r="H755" i="41"/>
  <c r="I755" i="41"/>
  <c r="J755" i="41"/>
  <c r="C762" i="41"/>
  <c r="D762" i="41"/>
  <c r="E762" i="41"/>
  <c r="F762" i="41"/>
  <c r="G762" i="41"/>
  <c r="H762" i="41"/>
  <c r="I762" i="41"/>
  <c r="J762" i="41"/>
  <c r="C820" i="41"/>
  <c r="D820" i="41"/>
  <c r="E820" i="41"/>
  <c r="F820" i="41"/>
  <c r="U820" i="41" s="1"/>
  <c r="G820" i="41"/>
  <c r="H820" i="41"/>
  <c r="I820" i="41"/>
  <c r="J820" i="41"/>
  <c r="C810" i="41"/>
  <c r="D810" i="41"/>
  <c r="E810" i="41"/>
  <c r="F810" i="41"/>
  <c r="R810" i="41" s="1"/>
  <c r="G810" i="41"/>
  <c r="H810" i="41"/>
  <c r="I810" i="41"/>
  <c r="J810" i="41"/>
  <c r="C392" i="41"/>
  <c r="D392" i="41"/>
  <c r="E392" i="41"/>
  <c r="F392" i="41"/>
  <c r="V392" i="41" s="1"/>
  <c r="G392" i="41"/>
  <c r="H392" i="41"/>
  <c r="I392" i="41"/>
  <c r="J392" i="41"/>
  <c r="C248" i="41"/>
  <c r="D248" i="41"/>
  <c r="E248" i="41"/>
  <c r="F248" i="41"/>
  <c r="R248" i="41" s="1"/>
  <c r="G248" i="41"/>
  <c r="H248" i="41"/>
  <c r="I248" i="41"/>
  <c r="J248" i="41"/>
  <c r="C1034" i="41"/>
  <c r="D1034" i="41"/>
  <c r="E1034" i="41"/>
  <c r="F1034" i="41"/>
  <c r="G1034" i="41"/>
  <c r="H1034" i="41"/>
  <c r="I1034" i="41"/>
  <c r="J1034" i="41"/>
  <c r="C1038" i="41"/>
  <c r="D1038" i="41"/>
  <c r="E1038" i="41"/>
  <c r="F1038" i="41"/>
  <c r="S1038" i="41" s="1"/>
  <c r="G1038" i="41"/>
  <c r="H1038" i="41"/>
  <c r="I1038" i="41"/>
  <c r="J1038" i="41"/>
  <c r="C1487" i="41"/>
  <c r="D1487" i="41"/>
  <c r="E1487" i="41"/>
  <c r="F1487" i="41"/>
  <c r="G1487" i="41"/>
  <c r="H1487" i="41"/>
  <c r="I1487" i="41"/>
  <c r="J1487" i="41"/>
  <c r="C586" i="41"/>
  <c r="D586" i="41"/>
  <c r="E586" i="41"/>
  <c r="F586" i="41"/>
  <c r="G586" i="41"/>
  <c r="H586" i="41"/>
  <c r="I586" i="41"/>
  <c r="J586" i="41"/>
  <c r="C1469" i="41"/>
  <c r="D1469" i="41"/>
  <c r="E1469" i="41"/>
  <c r="F1469" i="41"/>
  <c r="G1469" i="41"/>
  <c r="H1469" i="41"/>
  <c r="I1469" i="41"/>
  <c r="J1469" i="41"/>
  <c r="C1396" i="41"/>
  <c r="D1396" i="41"/>
  <c r="E1396" i="41"/>
  <c r="F1396" i="41"/>
  <c r="G1396" i="41"/>
  <c r="H1396" i="41"/>
  <c r="I1396" i="41"/>
  <c r="J1396" i="41"/>
  <c r="C1073" i="41"/>
  <c r="D1073" i="41"/>
  <c r="E1073" i="41"/>
  <c r="F1073" i="41"/>
  <c r="G1073" i="41"/>
  <c r="H1073" i="41"/>
  <c r="I1073" i="41"/>
  <c r="J1073" i="41"/>
  <c r="C1119" i="41"/>
  <c r="D1119" i="41"/>
  <c r="E1119" i="41"/>
  <c r="F1119" i="41"/>
  <c r="G1119" i="41"/>
  <c r="H1119" i="41"/>
  <c r="I1119" i="41"/>
  <c r="J1119" i="41"/>
  <c r="C634" i="41"/>
  <c r="D634" i="41"/>
  <c r="E634" i="41"/>
  <c r="F634" i="41"/>
  <c r="T634" i="41" s="1"/>
  <c r="G634" i="41"/>
  <c r="H634" i="41"/>
  <c r="I634" i="41"/>
  <c r="J634" i="41"/>
  <c r="C689" i="41"/>
  <c r="D689" i="41"/>
  <c r="E689" i="41"/>
  <c r="F689" i="41"/>
  <c r="G689" i="41"/>
  <c r="H689" i="41"/>
  <c r="I689" i="41"/>
  <c r="J689" i="41"/>
  <c r="C721" i="41"/>
  <c r="D721" i="41"/>
  <c r="E721" i="41"/>
  <c r="F721" i="41"/>
  <c r="G721" i="41"/>
  <c r="H721" i="41"/>
  <c r="I721" i="41"/>
  <c r="J721" i="41"/>
  <c r="C505" i="41"/>
  <c r="D505" i="41"/>
  <c r="E505" i="41"/>
  <c r="F505" i="41"/>
  <c r="T505" i="41" s="1"/>
  <c r="G505" i="41"/>
  <c r="H505" i="41"/>
  <c r="I505" i="41"/>
  <c r="J505" i="41"/>
  <c r="C503" i="41"/>
  <c r="D503" i="41"/>
  <c r="E503" i="41"/>
  <c r="F503" i="41"/>
  <c r="G503" i="41"/>
  <c r="H503" i="41"/>
  <c r="I503" i="41"/>
  <c r="J503" i="41"/>
  <c r="C303" i="41"/>
  <c r="D303" i="41"/>
  <c r="E303" i="41"/>
  <c r="F303" i="41"/>
  <c r="U303" i="41" s="1"/>
  <c r="G303" i="41"/>
  <c r="H303" i="41"/>
  <c r="I303" i="41"/>
  <c r="J303" i="41"/>
  <c r="C432" i="41"/>
  <c r="D432" i="41"/>
  <c r="E432" i="41"/>
  <c r="F432" i="41"/>
  <c r="U432" i="41" s="1"/>
  <c r="G432" i="41"/>
  <c r="H432" i="41"/>
  <c r="I432" i="41"/>
  <c r="J432" i="41"/>
  <c r="C202" i="41"/>
  <c r="D202" i="41"/>
  <c r="E202" i="41"/>
  <c r="F202" i="41"/>
  <c r="V202" i="41" s="1"/>
  <c r="G202" i="41"/>
  <c r="H202" i="41"/>
  <c r="I202" i="41"/>
  <c r="J202" i="41"/>
  <c r="C212" i="41"/>
  <c r="D212" i="41"/>
  <c r="E212" i="41"/>
  <c r="F212" i="41"/>
  <c r="U212" i="41" s="1"/>
  <c r="G212" i="41"/>
  <c r="H212" i="41"/>
  <c r="I212" i="41"/>
  <c r="J212" i="41"/>
  <c r="C1473" i="41"/>
  <c r="D1473" i="41"/>
  <c r="E1473" i="41"/>
  <c r="F1473" i="41"/>
  <c r="S1473" i="41" s="1"/>
  <c r="G1473" i="41"/>
  <c r="H1473" i="41"/>
  <c r="I1473" i="41"/>
  <c r="J1473" i="41"/>
  <c r="C1517" i="41"/>
  <c r="D1517" i="41"/>
  <c r="E1517" i="41"/>
  <c r="F1517" i="41"/>
  <c r="V1517" i="41" s="1"/>
  <c r="G1517" i="41"/>
  <c r="H1517" i="41"/>
  <c r="I1517" i="41"/>
  <c r="J1517" i="41"/>
  <c r="C576" i="41"/>
  <c r="D576" i="41"/>
  <c r="E576" i="41"/>
  <c r="F576" i="41"/>
  <c r="S576" i="41" s="1"/>
  <c r="G576" i="41"/>
  <c r="H576" i="41"/>
  <c r="I576" i="41"/>
  <c r="J576" i="41"/>
  <c r="C1288" i="41"/>
  <c r="D1288" i="41"/>
  <c r="E1288" i="41"/>
  <c r="F1288" i="41"/>
  <c r="V1288" i="41" s="1"/>
  <c r="G1288" i="41"/>
  <c r="H1288" i="41"/>
  <c r="I1288" i="41"/>
  <c r="J1288" i="41"/>
  <c r="C1092" i="41"/>
  <c r="D1092" i="41"/>
  <c r="E1092" i="41"/>
  <c r="F1092" i="41"/>
  <c r="U1092" i="41" s="1"/>
  <c r="G1092" i="41"/>
  <c r="H1092" i="41"/>
  <c r="I1092" i="41"/>
  <c r="J1092" i="41"/>
  <c r="C172" i="41"/>
  <c r="D172" i="41"/>
  <c r="E172" i="41"/>
  <c r="F172" i="41"/>
  <c r="U172" i="41" s="1"/>
  <c r="G172" i="41"/>
  <c r="H172" i="41"/>
  <c r="I172" i="41"/>
  <c r="J172" i="41"/>
  <c r="C115" i="41"/>
  <c r="D115" i="41"/>
  <c r="E115" i="41"/>
  <c r="F115" i="41"/>
  <c r="S115" i="41" s="1"/>
  <c r="G115" i="41"/>
  <c r="H115" i="41"/>
  <c r="I115" i="41"/>
  <c r="J115" i="41"/>
  <c r="C1528" i="41"/>
  <c r="D1528" i="41"/>
  <c r="E1528" i="41"/>
  <c r="F1528" i="41"/>
  <c r="T1528" i="41" s="1"/>
  <c r="G1528" i="41"/>
  <c r="H1528" i="41"/>
  <c r="I1528" i="41"/>
  <c r="J1528" i="41"/>
  <c r="C558" i="41"/>
  <c r="D558" i="41"/>
  <c r="E558" i="41"/>
  <c r="F558" i="41"/>
  <c r="V558" i="41" s="1"/>
  <c r="G558" i="41"/>
  <c r="H558" i="41"/>
  <c r="I558" i="41"/>
  <c r="J558" i="41"/>
  <c r="C567" i="41"/>
  <c r="D567" i="41"/>
  <c r="E567" i="41"/>
  <c r="F567" i="41"/>
  <c r="U567" i="41" s="1"/>
  <c r="G567" i="41"/>
  <c r="H567" i="41"/>
  <c r="I567" i="41"/>
  <c r="J567" i="41"/>
  <c r="C913" i="41"/>
  <c r="D913" i="41"/>
  <c r="E913" i="41"/>
  <c r="F913" i="41"/>
  <c r="G913" i="41"/>
  <c r="H913" i="41"/>
  <c r="I913" i="41"/>
  <c r="J913" i="41"/>
  <c r="C753" i="41"/>
  <c r="D753" i="41"/>
  <c r="E753" i="41"/>
  <c r="F753" i="41"/>
  <c r="G753" i="41"/>
  <c r="H753" i="41"/>
  <c r="I753" i="41"/>
  <c r="J753" i="41"/>
  <c r="C1314" i="41"/>
  <c r="D1314" i="41"/>
  <c r="E1314" i="41"/>
  <c r="F1314" i="41"/>
  <c r="G1314" i="41"/>
  <c r="H1314" i="41"/>
  <c r="I1314" i="41"/>
  <c r="J1314" i="41"/>
  <c r="C1320" i="41"/>
  <c r="D1320" i="41"/>
  <c r="E1320" i="41"/>
  <c r="F1320" i="41"/>
  <c r="G1320" i="41"/>
  <c r="H1320" i="41"/>
  <c r="I1320" i="41"/>
  <c r="J1320" i="41"/>
  <c r="C1326" i="41"/>
  <c r="D1326" i="41"/>
  <c r="E1326" i="41"/>
  <c r="F1326" i="41"/>
  <c r="G1326" i="41"/>
  <c r="H1326" i="41"/>
  <c r="I1326" i="41"/>
  <c r="J1326" i="41"/>
  <c r="C1369" i="41"/>
  <c r="D1369" i="41"/>
  <c r="E1369" i="41"/>
  <c r="F1369" i="41"/>
  <c r="G1369" i="41"/>
  <c r="H1369" i="41"/>
  <c r="I1369" i="41"/>
  <c r="J1369" i="41"/>
  <c r="C1338" i="41"/>
  <c r="D1338" i="41"/>
  <c r="E1338" i="41"/>
  <c r="F1338" i="41"/>
  <c r="G1338" i="41"/>
  <c r="H1338" i="41"/>
  <c r="I1338" i="41"/>
  <c r="J1338" i="41"/>
  <c r="C1344" i="41"/>
  <c r="D1344" i="41"/>
  <c r="E1344" i="41"/>
  <c r="F1344" i="41"/>
  <c r="G1344" i="41"/>
  <c r="H1344" i="41"/>
  <c r="I1344" i="41"/>
  <c r="J1344" i="41"/>
  <c r="C1350" i="41"/>
  <c r="D1350" i="41"/>
  <c r="E1350" i="41"/>
  <c r="F1350" i="41"/>
  <c r="G1350" i="41"/>
  <c r="H1350" i="41"/>
  <c r="I1350" i="41"/>
  <c r="J1350" i="41"/>
  <c r="C1356" i="41"/>
  <c r="D1356" i="41"/>
  <c r="E1356" i="41"/>
  <c r="F1356" i="41"/>
  <c r="G1356" i="41"/>
  <c r="H1356" i="41"/>
  <c r="I1356" i="41"/>
  <c r="J1356" i="41"/>
  <c r="C1362" i="41"/>
  <c r="D1362" i="41"/>
  <c r="E1362" i="41"/>
  <c r="F1362" i="41"/>
  <c r="G1362" i="41"/>
  <c r="H1362" i="41"/>
  <c r="I1362" i="41"/>
  <c r="J1362" i="41"/>
  <c r="C1307" i="41"/>
  <c r="D1307" i="41"/>
  <c r="E1307" i="41"/>
  <c r="F1307" i="41"/>
  <c r="G1307" i="41"/>
  <c r="H1307" i="41"/>
  <c r="I1307" i="41"/>
  <c r="J1307" i="41"/>
  <c r="C974" i="41"/>
  <c r="D974" i="41"/>
  <c r="E974" i="41"/>
  <c r="F974" i="41"/>
  <c r="G974" i="41"/>
  <c r="H974" i="41"/>
  <c r="I974" i="41"/>
  <c r="J974" i="41"/>
  <c r="C676" i="41"/>
  <c r="D676" i="41"/>
  <c r="E676" i="41"/>
  <c r="F676" i="41"/>
  <c r="R676" i="41" s="1"/>
  <c r="G676" i="41"/>
  <c r="H676" i="41"/>
  <c r="I676" i="41"/>
  <c r="J676" i="41"/>
  <c r="C683" i="41"/>
  <c r="D683" i="41"/>
  <c r="E683" i="41"/>
  <c r="F683" i="41"/>
  <c r="G683" i="41"/>
  <c r="H683" i="41"/>
  <c r="I683" i="41"/>
  <c r="J683" i="41"/>
  <c r="C1135" i="41"/>
  <c r="D1135" i="41"/>
  <c r="E1135" i="41"/>
  <c r="F1135" i="41"/>
  <c r="G1135" i="41"/>
  <c r="H1135" i="41"/>
  <c r="I1135" i="41"/>
  <c r="J1135" i="41"/>
  <c r="C712" i="41"/>
  <c r="D712" i="41"/>
  <c r="E712" i="41"/>
  <c r="F712" i="41"/>
  <c r="V712" i="41" s="1"/>
  <c r="G712" i="41"/>
  <c r="H712" i="41"/>
  <c r="I712" i="41"/>
  <c r="J712" i="41"/>
  <c r="C722" i="41"/>
  <c r="D722" i="41"/>
  <c r="E722" i="41"/>
  <c r="F722" i="41"/>
  <c r="G722" i="41"/>
  <c r="H722" i="41"/>
  <c r="I722" i="41"/>
  <c r="J722" i="41"/>
  <c r="C702" i="41"/>
  <c r="D702" i="41"/>
  <c r="E702" i="41"/>
  <c r="F702" i="41"/>
  <c r="S702" i="41" s="1"/>
  <c r="G702" i="41"/>
  <c r="H702" i="41"/>
  <c r="I702" i="41"/>
  <c r="J702" i="41"/>
  <c r="C741" i="41"/>
  <c r="D741" i="41"/>
  <c r="E741" i="41"/>
  <c r="F741" i="41"/>
  <c r="R741" i="41" s="1"/>
  <c r="G741" i="41"/>
  <c r="H741" i="41"/>
  <c r="I741" i="41"/>
  <c r="J741" i="41"/>
  <c r="C547" i="41"/>
  <c r="D547" i="41"/>
  <c r="E547" i="41"/>
  <c r="F547" i="41"/>
  <c r="V547" i="41" s="1"/>
  <c r="G547" i="41"/>
  <c r="H547" i="41"/>
  <c r="I547" i="41"/>
  <c r="J547" i="41"/>
  <c r="C530" i="41"/>
  <c r="D530" i="41"/>
  <c r="E530" i="41"/>
  <c r="F530" i="41"/>
  <c r="G530" i="41"/>
  <c r="H530" i="41"/>
  <c r="I530" i="41"/>
  <c r="J530" i="41"/>
  <c r="C523" i="41"/>
  <c r="D523" i="41"/>
  <c r="E523" i="41"/>
  <c r="F523" i="41"/>
  <c r="G523" i="41"/>
  <c r="H523" i="41"/>
  <c r="I523" i="41"/>
  <c r="J523" i="41"/>
  <c r="C538" i="41"/>
  <c r="D538" i="41"/>
  <c r="E538" i="41"/>
  <c r="F538" i="41"/>
  <c r="G538" i="41"/>
  <c r="H538" i="41"/>
  <c r="I538" i="41"/>
  <c r="J538" i="41"/>
  <c r="C1459" i="41"/>
  <c r="D1459" i="41"/>
  <c r="E1459" i="41"/>
  <c r="F1459" i="41"/>
  <c r="G1459" i="41"/>
  <c r="H1459" i="41"/>
  <c r="I1459" i="41"/>
  <c r="J1459" i="41"/>
  <c r="C506" i="41"/>
  <c r="D506" i="41"/>
  <c r="E506" i="41"/>
  <c r="F506" i="41"/>
  <c r="T506" i="41" s="1"/>
  <c r="G506" i="41"/>
  <c r="H506" i="41"/>
  <c r="I506" i="41"/>
  <c r="J506" i="41"/>
  <c r="C379" i="41"/>
  <c r="D379" i="41"/>
  <c r="E379" i="41"/>
  <c r="F379" i="41"/>
  <c r="G379" i="41"/>
  <c r="H379" i="41"/>
  <c r="I379" i="41"/>
  <c r="J379" i="41"/>
  <c r="C795" i="41"/>
  <c r="D795" i="41"/>
  <c r="E795" i="41"/>
  <c r="F795" i="41"/>
  <c r="G795" i="41"/>
  <c r="H795" i="41"/>
  <c r="I795" i="41"/>
  <c r="J795" i="41"/>
  <c r="C786" i="41"/>
  <c r="D786" i="41"/>
  <c r="E786" i="41"/>
  <c r="F786" i="41"/>
  <c r="G786" i="41"/>
  <c r="H786" i="41"/>
  <c r="I786" i="41"/>
  <c r="J786" i="41"/>
  <c r="C803" i="41"/>
  <c r="D803" i="41"/>
  <c r="E803" i="41"/>
  <c r="F803" i="41"/>
  <c r="U803" i="41" s="1"/>
  <c r="G803" i="41"/>
  <c r="H803" i="41"/>
  <c r="I803" i="41"/>
  <c r="J803" i="41"/>
  <c r="C756" i="41"/>
  <c r="D756" i="41"/>
  <c r="E756" i="41"/>
  <c r="F756" i="41"/>
  <c r="U756" i="41" s="1"/>
  <c r="G756" i="41"/>
  <c r="H756" i="41"/>
  <c r="I756" i="41"/>
  <c r="J756" i="41"/>
  <c r="C763" i="41"/>
  <c r="D763" i="41"/>
  <c r="E763" i="41"/>
  <c r="F763" i="41"/>
  <c r="S763" i="41" s="1"/>
  <c r="G763" i="41"/>
  <c r="H763" i="41"/>
  <c r="I763" i="41"/>
  <c r="J763" i="41"/>
  <c r="C813" i="41"/>
  <c r="D813" i="41"/>
  <c r="E813" i="41"/>
  <c r="F813" i="41"/>
  <c r="G813" i="41"/>
  <c r="H813" i="41"/>
  <c r="I813" i="41"/>
  <c r="J813" i="41"/>
  <c r="C769" i="41"/>
  <c r="D769" i="41"/>
  <c r="E769" i="41"/>
  <c r="F769" i="41"/>
  <c r="G769" i="41"/>
  <c r="H769" i="41"/>
  <c r="I769" i="41"/>
  <c r="J769" i="41"/>
  <c r="C822" i="41"/>
  <c r="D822" i="41"/>
  <c r="E822" i="41"/>
  <c r="F822" i="41"/>
  <c r="G822" i="41"/>
  <c r="H822" i="41"/>
  <c r="I822" i="41"/>
  <c r="J822" i="41"/>
  <c r="C775" i="41"/>
  <c r="D775" i="41"/>
  <c r="E775" i="41"/>
  <c r="F775" i="41"/>
  <c r="G775" i="41"/>
  <c r="H775" i="41"/>
  <c r="I775" i="41"/>
  <c r="J775" i="41"/>
  <c r="C1426" i="41"/>
  <c r="D1426" i="41"/>
  <c r="E1426" i="41"/>
  <c r="F1426" i="41"/>
  <c r="G1426" i="41"/>
  <c r="H1426" i="41"/>
  <c r="I1426" i="41"/>
  <c r="J1426" i="41"/>
  <c r="C349" i="41"/>
  <c r="D349" i="41"/>
  <c r="E349" i="41"/>
  <c r="F349" i="41"/>
  <c r="R349" i="41" s="1"/>
  <c r="G349" i="41"/>
  <c r="H349" i="41"/>
  <c r="I349" i="41"/>
  <c r="J349" i="41"/>
  <c r="C393" i="41"/>
  <c r="D393" i="41"/>
  <c r="E393" i="41"/>
  <c r="F393" i="41"/>
  <c r="S393" i="41" s="1"/>
  <c r="G393" i="41"/>
  <c r="H393" i="41"/>
  <c r="I393" i="41"/>
  <c r="J393" i="41"/>
  <c r="C370" i="41"/>
  <c r="D370" i="41"/>
  <c r="E370" i="41"/>
  <c r="F370" i="41"/>
  <c r="G370" i="41"/>
  <c r="H370" i="41"/>
  <c r="I370" i="41"/>
  <c r="J370" i="41"/>
  <c r="C249" i="41"/>
  <c r="D249" i="41"/>
  <c r="E249" i="41"/>
  <c r="F249" i="41"/>
  <c r="G249" i="41"/>
  <c r="H249" i="41"/>
  <c r="I249" i="41"/>
  <c r="J249" i="41"/>
  <c r="C239" i="41"/>
  <c r="D239" i="41"/>
  <c r="E239" i="41"/>
  <c r="F239" i="41"/>
  <c r="G239" i="41"/>
  <c r="H239" i="41"/>
  <c r="I239" i="41"/>
  <c r="J239" i="41"/>
  <c r="C276" i="41"/>
  <c r="D276" i="41"/>
  <c r="E276" i="41"/>
  <c r="F276" i="41"/>
  <c r="G276" i="41"/>
  <c r="H276" i="41"/>
  <c r="I276" i="41"/>
  <c r="J276" i="41"/>
  <c r="C229" i="41"/>
  <c r="D229" i="41"/>
  <c r="E229" i="41"/>
  <c r="F229" i="41"/>
  <c r="G229" i="41"/>
  <c r="H229" i="41"/>
  <c r="I229" i="41"/>
  <c r="J229" i="41"/>
  <c r="C263" i="41"/>
  <c r="D263" i="41"/>
  <c r="E263" i="41"/>
  <c r="F263" i="41"/>
  <c r="G263" i="41"/>
  <c r="H263" i="41"/>
  <c r="I263" i="41"/>
  <c r="J263" i="41"/>
  <c r="C285" i="41"/>
  <c r="D285" i="41"/>
  <c r="E285" i="41"/>
  <c r="F285" i="41"/>
  <c r="S285" i="41" s="1"/>
  <c r="G285" i="41"/>
  <c r="H285" i="41"/>
  <c r="I285" i="41"/>
  <c r="J285" i="41"/>
  <c r="C995" i="41"/>
  <c r="D995" i="41"/>
  <c r="E995" i="41"/>
  <c r="F995" i="41"/>
  <c r="G995" i="41"/>
  <c r="H995" i="41"/>
  <c r="I995" i="41"/>
  <c r="J995" i="41"/>
  <c r="C1006" i="41"/>
  <c r="D1006" i="41"/>
  <c r="E1006" i="41"/>
  <c r="F1006" i="41"/>
  <c r="G1006" i="41"/>
  <c r="H1006" i="41"/>
  <c r="I1006" i="41"/>
  <c r="J1006" i="41"/>
  <c r="C1012" i="41"/>
  <c r="D1012" i="41"/>
  <c r="E1012" i="41"/>
  <c r="F1012" i="41"/>
  <c r="G1012" i="41"/>
  <c r="H1012" i="41"/>
  <c r="I1012" i="41"/>
  <c r="J1012" i="41"/>
  <c r="C1019" i="41"/>
  <c r="D1019" i="41"/>
  <c r="E1019" i="41"/>
  <c r="F1019" i="41"/>
  <c r="G1019" i="41"/>
  <c r="H1019" i="41"/>
  <c r="I1019" i="41"/>
  <c r="J1019" i="41"/>
  <c r="C1027" i="41"/>
  <c r="D1027" i="41"/>
  <c r="E1027" i="41"/>
  <c r="F1027" i="41"/>
  <c r="G1027" i="41"/>
  <c r="H1027" i="41"/>
  <c r="I1027" i="41"/>
  <c r="J1027" i="41"/>
  <c r="C587" i="41"/>
  <c r="D587" i="41"/>
  <c r="E587" i="41"/>
  <c r="F587" i="41"/>
  <c r="G587" i="41"/>
  <c r="H587" i="41"/>
  <c r="I587" i="41"/>
  <c r="J587" i="41"/>
  <c r="C1397" i="41"/>
  <c r="D1397" i="41"/>
  <c r="E1397" i="41"/>
  <c r="F1397" i="41"/>
  <c r="G1397" i="41"/>
  <c r="H1397" i="41"/>
  <c r="I1397" i="41"/>
  <c r="J1397" i="41"/>
  <c r="C1386" i="41"/>
  <c r="D1386" i="41"/>
  <c r="E1386" i="41"/>
  <c r="F1386" i="41"/>
  <c r="G1386" i="41"/>
  <c r="H1386" i="41"/>
  <c r="I1386" i="41"/>
  <c r="J1386" i="41"/>
  <c r="C1074" i="41"/>
  <c r="D1074" i="41"/>
  <c r="E1074" i="41"/>
  <c r="F1074" i="41"/>
  <c r="G1074" i="41"/>
  <c r="H1074" i="41"/>
  <c r="I1074" i="41"/>
  <c r="J1074" i="41"/>
  <c r="C1120" i="41"/>
  <c r="D1120" i="41"/>
  <c r="E1120" i="41"/>
  <c r="F1120" i="41"/>
  <c r="G1120" i="41"/>
  <c r="H1120" i="41"/>
  <c r="I1120" i="41"/>
  <c r="J1120" i="41"/>
  <c r="C635" i="41"/>
  <c r="D635" i="41"/>
  <c r="E635" i="41"/>
  <c r="F635" i="41"/>
  <c r="G635" i="41"/>
  <c r="H635" i="41"/>
  <c r="I635" i="41"/>
  <c r="J635" i="41"/>
  <c r="C355" i="41"/>
  <c r="D355" i="41"/>
  <c r="E355" i="41"/>
  <c r="F355" i="41"/>
  <c r="G355" i="41"/>
  <c r="H355" i="41"/>
  <c r="I355" i="41"/>
  <c r="J355" i="41"/>
  <c r="C361" i="41"/>
  <c r="D361" i="41"/>
  <c r="E361" i="41"/>
  <c r="F361" i="41"/>
  <c r="G361" i="41"/>
  <c r="H361" i="41"/>
  <c r="I361" i="41"/>
  <c r="J361" i="41"/>
  <c r="C690" i="41"/>
  <c r="D690" i="41"/>
  <c r="E690" i="41"/>
  <c r="F690" i="41"/>
  <c r="G690" i="41"/>
  <c r="H690" i="41"/>
  <c r="I690" i="41"/>
  <c r="J690" i="41"/>
  <c r="C723" i="41"/>
  <c r="D723" i="41"/>
  <c r="E723" i="41"/>
  <c r="F723" i="41"/>
  <c r="R723" i="41" s="1"/>
  <c r="G723" i="41"/>
  <c r="H723" i="41"/>
  <c r="I723" i="41"/>
  <c r="J723" i="41"/>
  <c r="C507" i="41"/>
  <c r="D507" i="41"/>
  <c r="E507" i="41"/>
  <c r="F507" i="41"/>
  <c r="T507" i="41" s="1"/>
  <c r="G507" i="41"/>
  <c r="H507" i="41"/>
  <c r="I507" i="41"/>
  <c r="J507" i="41"/>
  <c r="C314" i="41"/>
  <c r="D314" i="41"/>
  <c r="E314" i="41"/>
  <c r="F314" i="41"/>
  <c r="T314" i="41" s="1"/>
  <c r="G314" i="41"/>
  <c r="H314" i="41"/>
  <c r="I314" i="41"/>
  <c r="J314" i="41"/>
  <c r="C835" i="41"/>
  <c r="D835" i="41"/>
  <c r="E835" i="41"/>
  <c r="F835" i="41"/>
  <c r="G835" i="41"/>
  <c r="H835" i="41"/>
  <c r="I835" i="41"/>
  <c r="J835" i="41"/>
  <c r="C829" i="41"/>
  <c r="D829" i="41"/>
  <c r="E829" i="41"/>
  <c r="F829" i="41"/>
  <c r="G829" i="41"/>
  <c r="H829" i="41"/>
  <c r="I829" i="41"/>
  <c r="J829" i="41"/>
  <c r="C304" i="41"/>
  <c r="D304" i="41"/>
  <c r="E304" i="41"/>
  <c r="F304" i="41"/>
  <c r="T304" i="41" s="1"/>
  <c r="G304" i="41"/>
  <c r="H304" i="41"/>
  <c r="I304" i="41"/>
  <c r="J304" i="41"/>
  <c r="C184" i="41"/>
  <c r="D184" i="41"/>
  <c r="E184" i="41"/>
  <c r="F184" i="41"/>
  <c r="G184" i="41"/>
  <c r="H184" i="41"/>
  <c r="I184" i="41"/>
  <c r="J184" i="41"/>
  <c r="C190" i="41"/>
  <c r="D190" i="41"/>
  <c r="E190" i="41"/>
  <c r="F190" i="41"/>
  <c r="G190" i="41"/>
  <c r="H190" i="41"/>
  <c r="I190" i="41"/>
  <c r="J190" i="41"/>
  <c r="C433" i="41"/>
  <c r="D433" i="41"/>
  <c r="E433" i="41"/>
  <c r="F433" i="41"/>
  <c r="U433" i="41" s="1"/>
  <c r="G433" i="41"/>
  <c r="H433" i="41"/>
  <c r="I433" i="41"/>
  <c r="J433" i="41"/>
  <c r="C203" i="41"/>
  <c r="D203" i="41"/>
  <c r="E203" i="41"/>
  <c r="F203" i="41"/>
  <c r="T203" i="41" s="1"/>
  <c r="G203" i="41"/>
  <c r="H203" i="41"/>
  <c r="I203" i="41"/>
  <c r="J203" i="41"/>
  <c r="C213" i="41"/>
  <c r="D213" i="41"/>
  <c r="E213" i="41"/>
  <c r="F213" i="41"/>
  <c r="T213" i="41" s="1"/>
  <c r="G213" i="41"/>
  <c r="H213" i="41"/>
  <c r="I213" i="41"/>
  <c r="J213" i="41"/>
  <c r="C1474" i="41"/>
  <c r="D1474" i="41"/>
  <c r="E1474" i="41"/>
  <c r="F1474" i="41"/>
  <c r="R1474" i="41" s="1"/>
  <c r="G1474" i="41"/>
  <c r="H1474" i="41"/>
  <c r="I1474" i="41"/>
  <c r="J1474" i="41"/>
  <c r="C1518" i="41"/>
  <c r="D1518" i="41"/>
  <c r="E1518" i="41"/>
  <c r="F1518" i="41"/>
  <c r="G1518" i="41"/>
  <c r="H1518" i="41"/>
  <c r="I1518" i="41"/>
  <c r="J1518" i="41"/>
  <c r="C577" i="41"/>
  <c r="D577" i="41"/>
  <c r="E577" i="41"/>
  <c r="F577" i="41"/>
  <c r="T577" i="41" s="1"/>
  <c r="G577" i="41"/>
  <c r="H577" i="41"/>
  <c r="I577" i="41"/>
  <c r="J577" i="41"/>
  <c r="C1289" i="41"/>
  <c r="D1289" i="41"/>
  <c r="E1289" i="41"/>
  <c r="F1289" i="41"/>
  <c r="T1289" i="41" s="1"/>
  <c r="G1289" i="41"/>
  <c r="H1289" i="41"/>
  <c r="I1289" i="41"/>
  <c r="J1289" i="41"/>
  <c r="C1093" i="41"/>
  <c r="D1093" i="41"/>
  <c r="E1093" i="41"/>
  <c r="F1093" i="41"/>
  <c r="R1093" i="41" s="1"/>
  <c r="G1093" i="41"/>
  <c r="H1093" i="41"/>
  <c r="I1093" i="41"/>
  <c r="J1093" i="41"/>
  <c r="C173" i="41"/>
  <c r="D173" i="41"/>
  <c r="E173" i="41"/>
  <c r="F173" i="41"/>
  <c r="U173" i="41" s="1"/>
  <c r="G173" i="41"/>
  <c r="H173" i="41"/>
  <c r="I173" i="41"/>
  <c r="J173" i="41"/>
  <c r="C116" i="41"/>
  <c r="D116" i="41"/>
  <c r="E116" i="41"/>
  <c r="F116" i="41"/>
  <c r="U116" i="41" s="1"/>
  <c r="G116" i="41"/>
  <c r="H116" i="41"/>
  <c r="I116" i="41"/>
  <c r="J116" i="41"/>
  <c r="C1529" i="41"/>
  <c r="D1529" i="41"/>
  <c r="E1529" i="41"/>
  <c r="F1529" i="41"/>
  <c r="T1529" i="41" s="1"/>
  <c r="G1529" i="41"/>
  <c r="H1529" i="41"/>
  <c r="I1529" i="41"/>
  <c r="J1529" i="41"/>
  <c r="C594" i="41"/>
  <c r="D594" i="41"/>
  <c r="E594" i="41"/>
  <c r="F594" i="41"/>
  <c r="R594" i="41" s="1"/>
  <c r="G594" i="41"/>
  <c r="H594" i="41"/>
  <c r="I594" i="41"/>
  <c r="J594" i="41"/>
  <c r="C1053" i="41"/>
  <c r="D1053" i="41"/>
  <c r="E1053" i="41"/>
  <c r="F1053" i="41"/>
  <c r="S1053" i="41" s="1"/>
  <c r="G1053" i="41"/>
  <c r="H1053" i="41"/>
  <c r="I1053" i="41"/>
  <c r="J1053" i="41"/>
  <c r="C417" i="41"/>
  <c r="D417" i="41"/>
  <c r="E417" i="41"/>
  <c r="F417" i="41"/>
  <c r="G417" i="41"/>
  <c r="H417" i="41"/>
  <c r="I417" i="41"/>
  <c r="J417" i="41"/>
  <c r="C8" i="41"/>
  <c r="D8" i="41"/>
  <c r="E8" i="41"/>
  <c r="F8" i="41"/>
  <c r="G8" i="41"/>
  <c r="H8" i="41"/>
  <c r="I8" i="41"/>
  <c r="J8" i="41"/>
  <c r="C15" i="41"/>
  <c r="D15" i="41"/>
  <c r="E15" i="41"/>
  <c r="F15" i="41"/>
  <c r="S15" i="41" s="1"/>
  <c r="G15" i="41"/>
  <c r="H15" i="41"/>
  <c r="I15" i="41"/>
  <c r="J15" i="41"/>
  <c r="C22" i="41"/>
  <c r="D22" i="41"/>
  <c r="E22" i="41"/>
  <c r="F22" i="41"/>
  <c r="S22" i="41" s="1"/>
  <c r="G22" i="41"/>
  <c r="H22" i="41"/>
  <c r="I22" i="41"/>
  <c r="J22" i="41"/>
  <c r="C151" i="41"/>
  <c r="D151" i="41"/>
  <c r="E151" i="41"/>
  <c r="F151" i="41"/>
  <c r="T151" i="41" s="1"/>
  <c r="G151" i="41"/>
  <c r="H151" i="41"/>
  <c r="I151" i="41"/>
  <c r="J151" i="41"/>
  <c r="C559" i="41"/>
  <c r="D559" i="41"/>
  <c r="E559" i="41"/>
  <c r="F559" i="41"/>
  <c r="V559" i="41" s="1"/>
  <c r="G559" i="41"/>
  <c r="H559" i="41"/>
  <c r="I559" i="41"/>
  <c r="J559" i="41"/>
  <c r="C568" i="41"/>
  <c r="D568" i="41"/>
  <c r="E568" i="41"/>
  <c r="F568" i="41"/>
  <c r="G568" i="41"/>
  <c r="H568" i="41"/>
  <c r="I568" i="41"/>
  <c r="J568" i="41"/>
  <c r="C341" i="41"/>
  <c r="D341" i="41"/>
  <c r="E341" i="41"/>
  <c r="F341" i="41"/>
  <c r="S341" i="41" s="1"/>
  <c r="G341" i="41"/>
  <c r="H341" i="41"/>
  <c r="I341" i="41"/>
  <c r="J341" i="41"/>
  <c r="C914" i="41"/>
  <c r="D914" i="41"/>
  <c r="E914" i="41"/>
  <c r="F914" i="41"/>
  <c r="V914" i="41" s="1"/>
  <c r="G914" i="41"/>
  <c r="H914" i="41"/>
  <c r="I914" i="41"/>
  <c r="J914" i="41"/>
  <c r="C1315" i="41"/>
  <c r="D1315" i="41"/>
  <c r="E1315" i="41"/>
  <c r="F1315" i="41"/>
  <c r="U1315" i="41" s="1"/>
  <c r="G1315" i="41"/>
  <c r="H1315" i="41"/>
  <c r="I1315" i="41"/>
  <c r="J1315" i="41"/>
  <c r="C1321" i="41"/>
  <c r="D1321" i="41"/>
  <c r="E1321" i="41"/>
  <c r="F1321" i="41"/>
  <c r="G1321" i="41"/>
  <c r="H1321" i="41"/>
  <c r="I1321" i="41"/>
  <c r="J1321" i="41"/>
  <c r="C1327" i="41"/>
  <c r="D1327" i="41"/>
  <c r="E1327" i="41"/>
  <c r="F1327" i="41"/>
  <c r="T1327" i="41" s="1"/>
  <c r="G1327" i="41"/>
  <c r="H1327" i="41"/>
  <c r="I1327" i="41"/>
  <c r="J1327" i="41"/>
  <c r="C1370" i="41"/>
  <c r="D1370" i="41"/>
  <c r="E1370" i="41"/>
  <c r="F1370" i="41"/>
  <c r="V1370" i="41" s="1"/>
  <c r="G1370" i="41"/>
  <c r="H1370" i="41"/>
  <c r="I1370" i="41"/>
  <c r="J1370" i="41"/>
  <c r="C1339" i="41"/>
  <c r="D1339" i="41"/>
  <c r="E1339" i="41"/>
  <c r="F1339" i="41"/>
  <c r="V1339" i="41" s="1"/>
  <c r="G1339" i="41"/>
  <c r="H1339" i="41"/>
  <c r="I1339" i="41"/>
  <c r="J1339" i="41"/>
  <c r="C1345" i="41"/>
  <c r="D1345" i="41"/>
  <c r="E1345" i="41"/>
  <c r="F1345" i="41"/>
  <c r="G1345" i="41"/>
  <c r="H1345" i="41"/>
  <c r="I1345" i="41"/>
  <c r="J1345" i="41"/>
  <c r="C1351" i="41"/>
  <c r="D1351" i="41"/>
  <c r="E1351" i="41"/>
  <c r="F1351" i="41"/>
  <c r="U1351" i="41" s="1"/>
  <c r="G1351" i="41"/>
  <c r="H1351" i="41"/>
  <c r="I1351" i="41"/>
  <c r="J1351" i="41"/>
  <c r="C1357" i="41"/>
  <c r="D1357" i="41"/>
  <c r="E1357" i="41"/>
  <c r="F1357" i="41"/>
  <c r="G1357" i="41"/>
  <c r="H1357" i="41"/>
  <c r="I1357" i="41"/>
  <c r="J1357" i="41"/>
  <c r="C1363" i="41"/>
  <c r="D1363" i="41"/>
  <c r="E1363" i="41"/>
  <c r="F1363" i="41"/>
  <c r="U1363" i="41" s="1"/>
  <c r="G1363" i="41"/>
  <c r="H1363" i="41"/>
  <c r="I1363" i="41"/>
  <c r="J1363" i="41"/>
  <c r="C1308" i="41"/>
  <c r="D1308" i="41"/>
  <c r="E1308" i="41"/>
  <c r="F1308" i="41"/>
  <c r="G1308" i="41"/>
  <c r="H1308" i="41"/>
  <c r="I1308" i="41"/>
  <c r="J1308" i="41"/>
  <c r="C975" i="41"/>
  <c r="D975" i="41"/>
  <c r="E975" i="41"/>
  <c r="F975" i="41"/>
  <c r="R975" i="41" s="1"/>
  <c r="G975" i="41"/>
  <c r="H975" i="41"/>
  <c r="I975" i="41"/>
  <c r="J975" i="41"/>
  <c r="C677" i="41"/>
  <c r="D677" i="41"/>
  <c r="E677" i="41"/>
  <c r="F677" i="41"/>
  <c r="V677" i="41" s="1"/>
  <c r="G677" i="41"/>
  <c r="H677" i="41"/>
  <c r="I677" i="41"/>
  <c r="J677" i="41"/>
  <c r="C684" i="41"/>
  <c r="D684" i="41"/>
  <c r="E684" i="41"/>
  <c r="F684" i="41"/>
  <c r="R684" i="41" s="1"/>
  <c r="G684" i="41"/>
  <c r="H684" i="41"/>
  <c r="I684" i="41"/>
  <c r="J684" i="41"/>
  <c r="C1136" i="41"/>
  <c r="D1136" i="41"/>
  <c r="E1136" i="41"/>
  <c r="F1136" i="41"/>
  <c r="U1136" i="41" s="1"/>
  <c r="G1136" i="41"/>
  <c r="H1136" i="41"/>
  <c r="I1136" i="41"/>
  <c r="J1136" i="41"/>
  <c r="C713" i="41"/>
  <c r="D713" i="41"/>
  <c r="E713" i="41"/>
  <c r="F713" i="41"/>
  <c r="V713" i="41" s="1"/>
  <c r="G713" i="41"/>
  <c r="H713" i="41"/>
  <c r="I713" i="41"/>
  <c r="J713" i="41"/>
  <c r="C724" i="41"/>
  <c r="D724" i="41"/>
  <c r="E724" i="41"/>
  <c r="F724" i="41"/>
  <c r="T724" i="41" s="1"/>
  <c r="G724" i="41"/>
  <c r="H724" i="41"/>
  <c r="I724" i="41"/>
  <c r="J724" i="41"/>
  <c r="C703" i="41"/>
  <c r="D703" i="41"/>
  <c r="E703" i="41"/>
  <c r="F703" i="41"/>
  <c r="R703" i="41" s="1"/>
  <c r="G703" i="41"/>
  <c r="H703" i="41"/>
  <c r="I703" i="41"/>
  <c r="J703" i="41"/>
  <c r="C742" i="41"/>
  <c r="D742" i="41"/>
  <c r="E742" i="41"/>
  <c r="F742" i="41"/>
  <c r="R742" i="41" s="1"/>
  <c r="G742" i="41"/>
  <c r="H742" i="41"/>
  <c r="I742" i="41"/>
  <c r="J742" i="41"/>
  <c r="C548" i="41"/>
  <c r="D548" i="41"/>
  <c r="E548" i="41"/>
  <c r="F548" i="41"/>
  <c r="V548" i="41" s="1"/>
  <c r="G548" i="41"/>
  <c r="H548" i="41"/>
  <c r="I548" i="41"/>
  <c r="J548" i="41"/>
  <c r="C531" i="41"/>
  <c r="D531" i="41"/>
  <c r="E531" i="41"/>
  <c r="F531" i="41"/>
  <c r="R531" i="41" s="1"/>
  <c r="G531" i="41"/>
  <c r="H531" i="41"/>
  <c r="I531" i="41"/>
  <c r="J531" i="41"/>
  <c r="C524" i="41"/>
  <c r="D524" i="41"/>
  <c r="E524" i="41"/>
  <c r="F524" i="41"/>
  <c r="R524" i="41" s="1"/>
  <c r="G524" i="41"/>
  <c r="H524" i="41"/>
  <c r="I524" i="41"/>
  <c r="J524" i="41"/>
  <c r="C539" i="41"/>
  <c r="D539" i="41"/>
  <c r="E539" i="41"/>
  <c r="F539" i="41"/>
  <c r="U539" i="41" s="1"/>
  <c r="G539" i="41"/>
  <c r="H539" i="41"/>
  <c r="I539" i="41"/>
  <c r="J539" i="41"/>
  <c r="C1460" i="41"/>
  <c r="D1460" i="41"/>
  <c r="E1460" i="41"/>
  <c r="F1460" i="41"/>
  <c r="R1460" i="41" s="1"/>
  <c r="G1460" i="41"/>
  <c r="H1460" i="41"/>
  <c r="I1460" i="41"/>
  <c r="J1460" i="41"/>
  <c r="C508" i="41"/>
  <c r="D508" i="41"/>
  <c r="E508" i="41"/>
  <c r="F508" i="41"/>
  <c r="R508" i="41" s="1"/>
  <c r="G508" i="41"/>
  <c r="H508" i="41"/>
  <c r="I508" i="41"/>
  <c r="J508" i="41"/>
  <c r="C380" i="41"/>
  <c r="D380" i="41"/>
  <c r="E380" i="41"/>
  <c r="F380" i="41"/>
  <c r="S380" i="41" s="1"/>
  <c r="G380" i="41"/>
  <c r="H380" i="41"/>
  <c r="I380" i="41"/>
  <c r="J380" i="41"/>
  <c r="C796" i="41"/>
  <c r="D796" i="41"/>
  <c r="E796" i="41"/>
  <c r="F796" i="41"/>
  <c r="R796" i="41" s="1"/>
  <c r="G796" i="41"/>
  <c r="H796" i="41"/>
  <c r="I796" i="41"/>
  <c r="J796" i="41"/>
  <c r="C787" i="41"/>
  <c r="D787" i="41"/>
  <c r="E787" i="41"/>
  <c r="F787" i="41"/>
  <c r="R787" i="41" s="1"/>
  <c r="G787" i="41"/>
  <c r="H787" i="41"/>
  <c r="I787" i="41"/>
  <c r="J787" i="41"/>
  <c r="C804" i="41"/>
  <c r="D804" i="41"/>
  <c r="E804" i="41"/>
  <c r="F804" i="41"/>
  <c r="V804" i="41" s="1"/>
  <c r="G804" i="41"/>
  <c r="H804" i="41"/>
  <c r="I804" i="41"/>
  <c r="J804" i="41"/>
  <c r="C757" i="41"/>
  <c r="D757" i="41"/>
  <c r="E757" i="41"/>
  <c r="F757" i="41"/>
  <c r="G757" i="41"/>
  <c r="H757" i="41"/>
  <c r="I757" i="41"/>
  <c r="J757" i="41"/>
  <c r="C764" i="41"/>
  <c r="D764" i="41"/>
  <c r="E764" i="41"/>
  <c r="F764" i="41"/>
  <c r="R764" i="41" s="1"/>
  <c r="G764" i="41"/>
  <c r="H764" i="41"/>
  <c r="I764" i="41"/>
  <c r="J764" i="41"/>
  <c r="C814" i="41"/>
  <c r="D814" i="41"/>
  <c r="E814" i="41"/>
  <c r="F814" i="41"/>
  <c r="U814" i="41" s="1"/>
  <c r="G814" i="41"/>
  <c r="H814" i="41"/>
  <c r="I814" i="41"/>
  <c r="J814" i="41"/>
  <c r="C770" i="41"/>
  <c r="D770" i="41"/>
  <c r="E770" i="41"/>
  <c r="F770" i="41"/>
  <c r="G770" i="41"/>
  <c r="H770" i="41"/>
  <c r="I770" i="41"/>
  <c r="J770" i="41"/>
  <c r="C823" i="41"/>
  <c r="D823" i="41"/>
  <c r="E823" i="41"/>
  <c r="F823" i="41"/>
  <c r="U823" i="41" s="1"/>
  <c r="G823" i="41"/>
  <c r="H823" i="41"/>
  <c r="I823" i="41"/>
  <c r="J823" i="41"/>
  <c r="C776" i="41"/>
  <c r="D776" i="41"/>
  <c r="E776" i="41"/>
  <c r="F776" i="41"/>
  <c r="R776" i="41" s="1"/>
  <c r="G776" i="41"/>
  <c r="H776" i="41"/>
  <c r="I776" i="41"/>
  <c r="J776" i="41"/>
  <c r="C1427" i="41"/>
  <c r="D1427" i="41"/>
  <c r="E1427" i="41"/>
  <c r="F1427" i="41"/>
  <c r="G1427" i="41"/>
  <c r="H1427" i="41"/>
  <c r="I1427" i="41"/>
  <c r="J1427" i="41"/>
  <c r="C350" i="41"/>
  <c r="D350" i="41"/>
  <c r="E350" i="41"/>
  <c r="F350" i="41"/>
  <c r="V350" i="41" s="1"/>
  <c r="G350" i="41"/>
  <c r="H350" i="41"/>
  <c r="I350" i="41"/>
  <c r="J350" i="41"/>
  <c r="C394" i="41"/>
  <c r="D394" i="41"/>
  <c r="E394" i="41"/>
  <c r="F394" i="41"/>
  <c r="S394" i="41" s="1"/>
  <c r="G394" i="41"/>
  <c r="H394" i="41"/>
  <c r="I394" i="41"/>
  <c r="J394" i="41"/>
  <c r="C371" i="41"/>
  <c r="D371" i="41"/>
  <c r="E371" i="41"/>
  <c r="F371" i="41"/>
  <c r="G371" i="41"/>
  <c r="H371" i="41"/>
  <c r="I371" i="41"/>
  <c r="J371" i="41"/>
  <c r="C250" i="41"/>
  <c r="D250" i="41"/>
  <c r="E250" i="41"/>
  <c r="F250" i="41"/>
  <c r="G250" i="41"/>
  <c r="H250" i="41"/>
  <c r="I250" i="41"/>
  <c r="J250" i="41"/>
  <c r="C240" i="41"/>
  <c r="D240" i="41"/>
  <c r="E240" i="41"/>
  <c r="F240" i="41"/>
  <c r="G240" i="41"/>
  <c r="H240" i="41"/>
  <c r="I240" i="41"/>
  <c r="J240" i="41"/>
  <c r="C277" i="41"/>
  <c r="D277" i="41"/>
  <c r="E277" i="41"/>
  <c r="F277" i="41"/>
  <c r="G277" i="41"/>
  <c r="H277" i="41"/>
  <c r="I277" i="41"/>
  <c r="J277" i="41"/>
  <c r="C230" i="41"/>
  <c r="D230" i="41"/>
  <c r="E230" i="41"/>
  <c r="F230" i="41"/>
  <c r="G230" i="41"/>
  <c r="H230" i="41"/>
  <c r="I230" i="41"/>
  <c r="J230" i="41"/>
  <c r="C264" i="41"/>
  <c r="D264" i="41"/>
  <c r="E264" i="41"/>
  <c r="F264" i="41"/>
  <c r="G264" i="41"/>
  <c r="H264" i="41"/>
  <c r="I264" i="41"/>
  <c r="J264" i="41"/>
  <c r="C286" i="41"/>
  <c r="D286" i="41"/>
  <c r="E286" i="41"/>
  <c r="F286" i="41"/>
  <c r="G286" i="41"/>
  <c r="H286" i="41"/>
  <c r="I286" i="41"/>
  <c r="J286" i="41"/>
  <c r="C996" i="41"/>
  <c r="D996" i="41"/>
  <c r="E996" i="41"/>
  <c r="F996" i="41"/>
  <c r="G996" i="41"/>
  <c r="H996" i="41"/>
  <c r="I996" i="41"/>
  <c r="J996" i="41"/>
  <c r="C1007" i="41"/>
  <c r="D1007" i="41"/>
  <c r="E1007" i="41"/>
  <c r="F1007" i="41"/>
  <c r="G1007" i="41"/>
  <c r="H1007" i="41"/>
  <c r="I1007" i="41"/>
  <c r="J1007" i="41"/>
  <c r="C1013" i="41"/>
  <c r="D1013" i="41"/>
  <c r="E1013" i="41"/>
  <c r="F1013" i="41"/>
  <c r="G1013" i="41"/>
  <c r="H1013" i="41"/>
  <c r="I1013" i="41"/>
  <c r="J1013" i="41"/>
  <c r="C1020" i="41"/>
  <c r="D1020" i="41"/>
  <c r="E1020" i="41"/>
  <c r="F1020" i="41"/>
  <c r="S1020" i="41" s="1"/>
  <c r="G1020" i="41"/>
  <c r="H1020" i="41"/>
  <c r="I1020" i="41"/>
  <c r="J1020" i="41"/>
  <c r="C1028" i="41"/>
  <c r="D1028" i="41"/>
  <c r="E1028" i="41"/>
  <c r="F1028" i="41"/>
  <c r="G1028" i="41"/>
  <c r="H1028" i="41"/>
  <c r="I1028" i="41"/>
  <c r="J1028" i="41"/>
  <c r="C588" i="41"/>
  <c r="D588" i="41"/>
  <c r="E588" i="41"/>
  <c r="F588" i="41"/>
  <c r="G588" i="41"/>
  <c r="H588" i="41"/>
  <c r="I588" i="41"/>
  <c r="J588" i="41"/>
  <c r="C31" i="41"/>
  <c r="D31" i="41"/>
  <c r="E31" i="41"/>
  <c r="F31" i="41"/>
  <c r="G31" i="41"/>
  <c r="H31" i="41"/>
  <c r="I31" i="41"/>
  <c r="J31" i="41"/>
  <c r="C1398" i="41"/>
  <c r="D1398" i="41"/>
  <c r="E1398" i="41"/>
  <c r="F1398" i="41"/>
  <c r="G1398" i="41"/>
  <c r="H1398" i="41"/>
  <c r="I1398" i="41"/>
  <c r="J1398" i="41"/>
  <c r="C1387" i="41"/>
  <c r="D1387" i="41"/>
  <c r="E1387" i="41"/>
  <c r="F1387" i="41"/>
  <c r="G1387" i="41"/>
  <c r="H1387" i="41"/>
  <c r="I1387" i="41"/>
  <c r="J1387" i="41"/>
  <c r="C1075" i="41"/>
  <c r="D1075" i="41"/>
  <c r="E1075" i="41"/>
  <c r="F1075" i="41"/>
  <c r="G1075" i="41"/>
  <c r="H1075" i="41"/>
  <c r="I1075" i="41"/>
  <c r="J1075" i="41"/>
  <c r="C1121" i="41"/>
  <c r="D1121" i="41"/>
  <c r="E1121" i="41"/>
  <c r="F1121" i="41"/>
  <c r="R1121" i="41" s="1"/>
  <c r="G1121" i="41"/>
  <c r="H1121" i="41"/>
  <c r="I1121" i="41"/>
  <c r="J1121" i="41"/>
  <c r="C636" i="41"/>
  <c r="D636" i="41"/>
  <c r="E636" i="41"/>
  <c r="F636" i="41"/>
  <c r="G636" i="41"/>
  <c r="H636" i="41"/>
  <c r="I636" i="41"/>
  <c r="J636" i="41"/>
  <c r="C356" i="41"/>
  <c r="D356" i="41"/>
  <c r="E356" i="41"/>
  <c r="F356" i="41"/>
  <c r="G356" i="41"/>
  <c r="H356" i="41"/>
  <c r="I356" i="41"/>
  <c r="J356" i="41"/>
  <c r="C362" i="41"/>
  <c r="D362" i="41"/>
  <c r="E362" i="41"/>
  <c r="F362" i="41"/>
  <c r="U362" i="41" s="1"/>
  <c r="G362" i="41"/>
  <c r="H362" i="41"/>
  <c r="I362" i="41"/>
  <c r="J362" i="41"/>
  <c r="C691" i="41"/>
  <c r="D691" i="41"/>
  <c r="E691" i="41"/>
  <c r="F691" i="41"/>
  <c r="G691" i="41"/>
  <c r="H691" i="41"/>
  <c r="I691" i="41"/>
  <c r="J691" i="41"/>
  <c r="C725" i="41"/>
  <c r="D725" i="41"/>
  <c r="E725" i="41"/>
  <c r="F725" i="41"/>
  <c r="G725" i="41"/>
  <c r="H725" i="41"/>
  <c r="I725" i="41"/>
  <c r="J725" i="41"/>
  <c r="C509" i="41"/>
  <c r="D509" i="41"/>
  <c r="E509" i="41"/>
  <c r="F509" i="41"/>
  <c r="G509" i="41"/>
  <c r="H509" i="41"/>
  <c r="I509" i="41"/>
  <c r="J509" i="41"/>
  <c r="C315" i="41"/>
  <c r="D315" i="41"/>
  <c r="E315" i="41"/>
  <c r="F315" i="41"/>
  <c r="V315" i="41" s="1"/>
  <c r="G315" i="41"/>
  <c r="H315" i="41"/>
  <c r="I315" i="41"/>
  <c r="J315" i="41"/>
  <c r="C836" i="41"/>
  <c r="D836" i="41"/>
  <c r="E836" i="41"/>
  <c r="F836" i="41"/>
  <c r="G836" i="41"/>
  <c r="H836" i="41"/>
  <c r="I836" i="41"/>
  <c r="J836" i="41"/>
  <c r="C830" i="41"/>
  <c r="D830" i="41"/>
  <c r="E830" i="41"/>
  <c r="F830" i="41"/>
  <c r="R830" i="41" s="1"/>
  <c r="G830" i="41"/>
  <c r="H830" i="41"/>
  <c r="I830" i="41"/>
  <c r="J830" i="41"/>
  <c r="C305" i="41"/>
  <c r="D305" i="41"/>
  <c r="E305" i="41"/>
  <c r="F305" i="41"/>
  <c r="G305" i="41"/>
  <c r="H305" i="41"/>
  <c r="I305" i="41"/>
  <c r="J305" i="41"/>
  <c r="C185" i="41"/>
  <c r="D185" i="41"/>
  <c r="E185" i="41"/>
  <c r="F185" i="41"/>
  <c r="G185" i="41"/>
  <c r="H185" i="41"/>
  <c r="I185" i="41"/>
  <c r="J185" i="41"/>
  <c r="C191" i="41"/>
  <c r="D191" i="41"/>
  <c r="E191" i="41"/>
  <c r="F191" i="41"/>
  <c r="G191" i="41"/>
  <c r="H191" i="41"/>
  <c r="I191" i="41"/>
  <c r="J191" i="41"/>
  <c r="C434" i="41"/>
  <c r="D434" i="41"/>
  <c r="E434" i="41"/>
  <c r="F434" i="41"/>
  <c r="G434" i="41"/>
  <c r="H434" i="41"/>
  <c r="I434" i="41"/>
  <c r="J434" i="41"/>
  <c r="C204" i="41"/>
  <c r="D204" i="41"/>
  <c r="E204" i="41"/>
  <c r="F204" i="41"/>
  <c r="S204" i="41" s="1"/>
  <c r="G204" i="41"/>
  <c r="H204" i="41"/>
  <c r="I204" i="41"/>
  <c r="J204" i="41"/>
  <c r="C214" i="41"/>
  <c r="D214" i="41"/>
  <c r="E214" i="41"/>
  <c r="F214" i="41"/>
  <c r="G214" i="41"/>
  <c r="H214" i="41"/>
  <c r="I214" i="41"/>
  <c r="J214" i="41"/>
  <c r="C1475" i="41"/>
  <c r="D1475" i="41"/>
  <c r="E1475" i="41"/>
  <c r="F1475" i="41"/>
  <c r="G1475" i="41"/>
  <c r="H1475" i="41"/>
  <c r="I1475" i="41"/>
  <c r="J1475" i="41"/>
  <c r="C1519" i="41"/>
  <c r="D1519" i="41"/>
  <c r="E1519" i="41"/>
  <c r="F1519" i="41"/>
  <c r="G1519" i="41"/>
  <c r="H1519" i="41"/>
  <c r="I1519" i="41"/>
  <c r="J1519" i="41"/>
  <c r="C578" i="41"/>
  <c r="D578" i="41"/>
  <c r="E578" i="41"/>
  <c r="F578" i="41"/>
  <c r="S578" i="41" s="1"/>
  <c r="G578" i="41"/>
  <c r="H578" i="41"/>
  <c r="I578" i="41"/>
  <c r="J578" i="41"/>
  <c r="C1290" i="41"/>
  <c r="D1290" i="41"/>
  <c r="E1290" i="41"/>
  <c r="F1290" i="41"/>
  <c r="G1290" i="41"/>
  <c r="H1290" i="41"/>
  <c r="I1290" i="41"/>
  <c r="J1290" i="41"/>
  <c r="C1094" i="41"/>
  <c r="D1094" i="41"/>
  <c r="E1094" i="41"/>
  <c r="F1094" i="41"/>
  <c r="G1094" i="41"/>
  <c r="H1094" i="41"/>
  <c r="I1094" i="41"/>
  <c r="J1094" i="41"/>
  <c r="C174" i="41"/>
  <c r="D174" i="41"/>
  <c r="E174" i="41"/>
  <c r="F174" i="41"/>
  <c r="G174" i="41"/>
  <c r="H174" i="41"/>
  <c r="I174" i="41"/>
  <c r="J174" i="41"/>
  <c r="C117" i="41"/>
  <c r="D117" i="41"/>
  <c r="E117" i="41"/>
  <c r="F117" i="41"/>
  <c r="G117" i="41"/>
  <c r="H117" i="41"/>
  <c r="I117" i="41"/>
  <c r="J117" i="41"/>
  <c r="C1530" i="41"/>
  <c r="D1530" i="41"/>
  <c r="E1530" i="41"/>
  <c r="F1530" i="41"/>
  <c r="G1530" i="41"/>
  <c r="H1530" i="41"/>
  <c r="I1530" i="41"/>
  <c r="J1530" i="41"/>
  <c r="C595" i="41"/>
  <c r="D595" i="41"/>
  <c r="E595" i="41"/>
  <c r="F595" i="41"/>
  <c r="G595" i="41"/>
  <c r="H595" i="41"/>
  <c r="I595" i="41"/>
  <c r="J595" i="41"/>
  <c r="C1054" i="41"/>
  <c r="D1054" i="41"/>
  <c r="E1054" i="41"/>
  <c r="F1054" i="41"/>
  <c r="G1054" i="41"/>
  <c r="H1054" i="41"/>
  <c r="I1054" i="41"/>
  <c r="J1054" i="41"/>
  <c r="C418" i="41"/>
  <c r="D418" i="41"/>
  <c r="E418" i="41"/>
  <c r="F418" i="41"/>
  <c r="U418" i="41" s="1"/>
  <c r="G418" i="41"/>
  <c r="H418" i="41"/>
  <c r="I418" i="41"/>
  <c r="J418" i="41"/>
  <c r="C9" i="41"/>
  <c r="D9" i="41"/>
  <c r="E9" i="41"/>
  <c r="F9" i="41"/>
  <c r="G9" i="41"/>
  <c r="H9" i="41"/>
  <c r="I9" i="41"/>
  <c r="J9" i="41"/>
  <c r="C16" i="41"/>
  <c r="D16" i="41"/>
  <c r="E16" i="41"/>
  <c r="F16" i="41"/>
  <c r="G16" i="41"/>
  <c r="H16" i="41"/>
  <c r="I16" i="41"/>
  <c r="J16" i="41"/>
  <c r="C23" i="41"/>
  <c r="D23" i="41"/>
  <c r="E23" i="41"/>
  <c r="F23" i="41"/>
  <c r="V23" i="41" s="1"/>
  <c r="G23" i="41"/>
  <c r="H23" i="41"/>
  <c r="I23" i="41"/>
  <c r="J23" i="41"/>
  <c r="C152" i="41"/>
  <c r="D152" i="41"/>
  <c r="E152" i="41"/>
  <c r="F152" i="41"/>
  <c r="G152" i="41"/>
  <c r="H152" i="41"/>
  <c r="I152" i="41"/>
  <c r="J152" i="41"/>
  <c r="C560" i="41"/>
  <c r="D560" i="41"/>
  <c r="E560" i="41"/>
  <c r="F560" i="41"/>
  <c r="G560" i="41"/>
  <c r="H560" i="41"/>
  <c r="I560" i="41"/>
  <c r="J560" i="41"/>
  <c r="C569" i="41"/>
  <c r="D569" i="41"/>
  <c r="E569" i="41"/>
  <c r="F569" i="41"/>
  <c r="G569" i="41"/>
  <c r="H569" i="41"/>
  <c r="I569" i="41"/>
  <c r="J569" i="41"/>
  <c r="C342" i="41"/>
  <c r="D342" i="41"/>
  <c r="E342" i="41"/>
  <c r="F342" i="41"/>
  <c r="G342" i="41"/>
  <c r="H342" i="41"/>
  <c r="I342" i="41"/>
  <c r="J342" i="41"/>
  <c r="C915" i="41"/>
  <c r="D915" i="41"/>
  <c r="E915" i="41"/>
  <c r="F915" i="41"/>
  <c r="G915" i="41"/>
  <c r="H915" i="41"/>
  <c r="I915" i="41"/>
  <c r="J915" i="41"/>
  <c r="C1316" i="41"/>
  <c r="D1316" i="41"/>
  <c r="E1316" i="41"/>
  <c r="F1316" i="41"/>
  <c r="G1316" i="41"/>
  <c r="H1316" i="41"/>
  <c r="I1316" i="41"/>
  <c r="J1316" i="41"/>
  <c r="C1322" i="41"/>
  <c r="D1322" i="41"/>
  <c r="E1322" i="41"/>
  <c r="F1322" i="41"/>
  <c r="G1322" i="41"/>
  <c r="H1322" i="41"/>
  <c r="I1322" i="41"/>
  <c r="J1322" i="41"/>
  <c r="C1328" i="41"/>
  <c r="D1328" i="41"/>
  <c r="E1328" i="41"/>
  <c r="F1328" i="41"/>
  <c r="G1328" i="41"/>
  <c r="H1328" i="41"/>
  <c r="I1328" i="41"/>
  <c r="J1328" i="41"/>
  <c r="C1371" i="41"/>
  <c r="D1371" i="41"/>
  <c r="E1371" i="41"/>
  <c r="F1371" i="41"/>
  <c r="G1371" i="41"/>
  <c r="H1371" i="41"/>
  <c r="I1371" i="41"/>
  <c r="J1371" i="41"/>
  <c r="C1340" i="41"/>
  <c r="D1340" i="41"/>
  <c r="E1340" i="41"/>
  <c r="F1340" i="41"/>
  <c r="G1340" i="41"/>
  <c r="H1340" i="41"/>
  <c r="I1340" i="41"/>
  <c r="J1340" i="41"/>
  <c r="C1346" i="41"/>
  <c r="D1346" i="41"/>
  <c r="E1346" i="41"/>
  <c r="F1346" i="41"/>
  <c r="G1346" i="41"/>
  <c r="H1346" i="41"/>
  <c r="I1346" i="41"/>
  <c r="J1346" i="41"/>
  <c r="C1352" i="41"/>
  <c r="D1352" i="41"/>
  <c r="E1352" i="41"/>
  <c r="F1352" i="41"/>
  <c r="G1352" i="41"/>
  <c r="H1352" i="41"/>
  <c r="I1352" i="41"/>
  <c r="J1352" i="41"/>
  <c r="C1358" i="41"/>
  <c r="D1358" i="41"/>
  <c r="E1358" i="41"/>
  <c r="F1358" i="41"/>
  <c r="G1358" i="41"/>
  <c r="H1358" i="41"/>
  <c r="I1358" i="41"/>
  <c r="J1358" i="41"/>
  <c r="C1364" i="41"/>
  <c r="D1364" i="41"/>
  <c r="E1364" i="41"/>
  <c r="F1364" i="41"/>
  <c r="G1364" i="41"/>
  <c r="H1364" i="41"/>
  <c r="I1364" i="41"/>
  <c r="J1364" i="41"/>
  <c r="C1309" i="41"/>
  <c r="D1309" i="41"/>
  <c r="E1309" i="41"/>
  <c r="F1309" i="41"/>
  <c r="G1309" i="41"/>
  <c r="H1309" i="41"/>
  <c r="I1309" i="41"/>
  <c r="J1309" i="41"/>
  <c r="C976" i="41"/>
  <c r="D976" i="41"/>
  <c r="E976" i="41"/>
  <c r="F976" i="41"/>
  <c r="G976" i="41"/>
  <c r="H976" i="41"/>
  <c r="I976" i="41"/>
  <c r="J976" i="41"/>
  <c r="C678" i="41"/>
  <c r="D678" i="41"/>
  <c r="E678" i="41"/>
  <c r="F678" i="41"/>
  <c r="G678" i="41"/>
  <c r="H678" i="41"/>
  <c r="I678" i="41"/>
  <c r="J678" i="41"/>
  <c r="C685" i="41"/>
  <c r="D685" i="41"/>
  <c r="E685" i="41"/>
  <c r="F685" i="41"/>
  <c r="G685" i="41"/>
  <c r="H685" i="41"/>
  <c r="I685" i="41"/>
  <c r="J685" i="41"/>
  <c r="C1137" i="41"/>
  <c r="D1137" i="41"/>
  <c r="E1137" i="41"/>
  <c r="F1137" i="41"/>
  <c r="G1137" i="41"/>
  <c r="H1137" i="41"/>
  <c r="I1137" i="41"/>
  <c r="J1137" i="41"/>
  <c r="C714" i="41"/>
  <c r="D714" i="41"/>
  <c r="E714" i="41"/>
  <c r="F714" i="41"/>
  <c r="G714" i="41"/>
  <c r="H714" i="41"/>
  <c r="I714" i="41"/>
  <c r="J714" i="41"/>
  <c r="C726" i="41"/>
  <c r="D726" i="41"/>
  <c r="E726" i="41"/>
  <c r="F726" i="41"/>
  <c r="G726" i="41"/>
  <c r="H726" i="41"/>
  <c r="I726" i="41"/>
  <c r="J726" i="41"/>
  <c r="C704" i="41"/>
  <c r="D704" i="41"/>
  <c r="E704" i="41"/>
  <c r="F704" i="41"/>
  <c r="G704" i="41"/>
  <c r="H704" i="41"/>
  <c r="I704" i="41"/>
  <c r="J704" i="41"/>
  <c r="C743" i="41"/>
  <c r="D743" i="41"/>
  <c r="E743" i="41"/>
  <c r="F743" i="41"/>
  <c r="G743" i="41"/>
  <c r="H743" i="41"/>
  <c r="I743" i="41"/>
  <c r="J743" i="41"/>
  <c r="C549" i="41"/>
  <c r="D549" i="41"/>
  <c r="E549" i="41"/>
  <c r="F549" i="41"/>
  <c r="G549" i="41"/>
  <c r="H549" i="41"/>
  <c r="I549" i="41"/>
  <c r="J549" i="41"/>
  <c r="C532" i="41"/>
  <c r="D532" i="41"/>
  <c r="E532" i="41"/>
  <c r="F532" i="41"/>
  <c r="G532" i="41"/>
  <c r="H532" i="41"/>
  <c r="I532" i="41"/>
  <c r="J532" i="41"/>
  <c r="C525" i="41"/>
  <c r="D525" i="41"/>
  <c r="E525" i="41"/>
  <c r="F525" i="41"/>
  <c r="V525" i="41" s="1"/>
  <c r="G525" i="41"/>
  <c r="H525" i="41"/>
  <c r="I525" i="41"/>
  <c r="J525" i="41"/>
  <c r="C540" i="41"/>
  <c r="D540" i="41"/>
  <c r="E540" i="41"/>
  <c r="F540" i="41"/>
  <c r="G540" i="41"/>
  <c r="H540" i="41"/>
  <c r="I540" i="41"/>
  <c r="J540" i="41"/>
  <c r="C1461" i="41"/>
  <c r="D1461" i="41"/>
  <c r="E1461" i="41"/>
  <c r="F1461" i="41"/>
  <c r="V1461" i="41" s="1"/>
  <c r="G1461" i="41"/>
  <c r="H1461" i="41"/>
  <c r="I1461" i="41"/>
  <c r="J1461" i="41"/>
  <c r="C510" i="41"/>
  <c r="D510" i="41"/>
  <c r="E510" i="41"/>
  <c r="F510" i="41"/>
  <c r="R510" i="41" s="1"/>
  <c r="G510" i="41"/>
  <c r="H510" i="41"/>
  <c r="I510" i="41"/>
  <c r="J510" i="41"/>
  <c r="C381" i="41"/>
  <c r="D381" i="41"/>
  <c r="E381" i="41"/>
  <c r="F381" i="41"/>
  <c r="S381" i="41" s="1"/>
  <c r="G381" i="41"/>
  <c r="H381" i="41"/>
  <c r="I381" i="41"/>
  <c r="J381" i="41"/>
  <c r="C797" i="41"/>
  <c r="D797" i="41"/>
  <c r="E797" i="41"/>
  <c r="F797" i="41"/>
  <c r="U797" i="41" s="1"/>
  <c r="G797" i="41"/>
  <c r="H797" i="41"/>
  <c r="I797" i="41"/>
  <c r="J797" i="41"/>
  <c r="C788" i="41"/>
  <c r="D788" i="41"/>
  <c r="E788" i="41"/>
  <c r="F788" i="41"/>
  <c r="U788" i="41" s="1"/>
  <c r="G788" i="41"/>
  <c r="H788" i="41"/>
  <c r="I788" i="41"/>
  <c r="J788" i="41"/>
  <c r="C805" i="41"/>
  <c r="D805" i="41"/>
  <c r="E805" i="41"/>
  <c r="F805" i="41"/>
  <c r="U805" i="41" s="1"/>
  <c r="G805" i="41"/>
  <c r="H805" i="41"/>
  <c r="I805" i="41"/>
  <c r="J805" i="41"/>
  <c r="C758" i="41"/>
  <c r="D758" i="41"/>
  <c r="E758" i="41"/>
  <c r="F758" i="41"/>
  <c r="G758" i="41"/>
  <c r="H758" i="41"/>
  <c r="I758" i="41"/>
  <c r="J758" i="41"/>
  <c r="C765" i="41"/>
  <c r="D765" i="41"/>
  <c r="E765" i="41"/>
  <c r="F765" i="41"/>
  <c r="G765" i="41"/>
  <c r="H765" i="41"/>
  <c r="I765" i="41"/>
  <c r="J765" i="41"/>
  <c r="C815" i="41"/>
  <c r="D815" i="41"/>
  <c r="E815" i="41"/>
  <c r="F815" i="41"/>
  <c r="R815" i="41" s="1"/>
  <c r="G815" i="41"/>
  <c r="H815" i="41"/>
  <c r="I815" i="41"/>
  <c r="J815" i="41"/>
  <c r="C771" i="41"/>
  <c r="D771" i="41"/>
  <c r="E771" i="41"/>
  <c r="F771" i="41"/>
  <c r="S771" i="41" s="1"/>
  <c r="G771" i="41"/>
  <c r="H771" i="41"/>
  <c r="I771" i="41"/>
  <c r="J771" i="41"/>
  <c r="C824" i="41"/>
  <c r="D824" i="41"/>
  <c r="E824" i="41"/>
  <c r="F824" i="41"/>
  <c r="V824" i="41" s="1"/>
  <c r="G824" i="41"/>
  <c r="H824" i="41"/>
  <c r="I824" i="41"/>
  <c r="J824" i="41"/>
  <c r="C777" i="41"/>
  <c r="D777" i="41"/>
  <c r="E777" i="41"/>
  <c r="F777" i="41"/>
  <c r="U777" i="41" s="1"/>
  <c r="G777" i="41"/>
  <c r="H777" i="41"/>
  <c r="I777" i="41"/>
  <c r="J777" i="41"/>
  <c r="C1428" i="41"/>
  <c r="D1428" i="41"/>
  <c r="E1428" i="41"/>
  <c r="F1428" i="41"/>
  <c r="S1428" i="41" s="1"/>
  <c r="G1428" i="41"/>
  <c r="H1428" i="41"/>
  <c r="I1428" i="41"/>
  <c r="J1428" i="41"/>
  <c r="C351" i="41"/>
  <c r="D351" i="41"/>
  <c r="E351" i="41"/>
  <c r="F351" i="41"/>
  <c r="U351" i="41" s="1"/>
  <c r="G351" i="41"/>
  <c r="H351" i="41"/>
  <c r="I351" i="41"/>
  <c r="J351" i="41"/>
  <c r="C395" i="41"/>
  <c r="D395" i="41"/>
  <c r="E395" i="41"/>
  <c r="F395" i="41"/>
  <c r="U395" i="41" s="1"/>
  <c r="G395" i="41"/>
  <c r="H395" i="41"/>
  <c r="I395" i="41"/>
  <c r="J395" i="41"/>
  <c r="C372" i="41"/>
  <c r="D372" i="41"/>
  <c r="E372" i="41"/>
  <c r="F372" i="41"/>
  <c r="G372" i="41"/>
  <c r="H372" i="41"/>
  <c r="I372" i="41"/>
  <c r="J372" i="41"/>
  <c r="C251" i="41"/>
  <c r="D251" i="41"/>
  <c r="E251" i="41"/>
  <c r="F251" i="41"/>
  <c r="U251" i="41" s="1"/>
  <c r="G251" i="41"/>
  <c r="H251" i="41"/>
  <c r="I251" i="41"/>
  <c r="J251" i="41"/>
  <c r="C241" i="41"/>
  <c r="D241" i="41"/>
  <c r="E241" i="41"/>
  <c r="F241" i="41"/>
  <c r="V241" i="41" s="1"/>
  <c r="G241" i="41"/>
  <c r="H241" i="41"/>
  <c r="I241" i="41"/>
  <c r="J241" i="41"/>
  <c r="C278" i="41"/>
  <c r="D278" i="41"/>
  <c r="E278" i="41"/>
  <c r="F278" i="41"/>
  <c r="G278" i="41"/>
  <c r="H278" i="41"/>
  <c r="I278" i="41"/>
  <c r="J278" i="41"/>
  <c r="C231" i="41"/>
  <c r="D231" i="41"/>
  <c r="E231" i="41"/>
  <c r="F231" i="41"/>
  <c r="G231" i="41"/>
  <c r="H231" i="41"/>
  <c r="I231" i="41"/>
  <c r="J231" i="41"/>
  <c r="C265" i="41"/>
  <c r="D265" i="41"/>
  <c r="E265" i="41"/>
  <c r="F265" i="41"/>
  <c r="G265" i="41"/>
  <c r="H265" i="41"/>
  <c r="I265" i="41"/>
  <c r="J265" i="41"/>
  <c r="C287" i="41"/>
  <c r="D287" i="41"/>
  <c r="E287" i="41"/>
  <c r="F287" i="41"/>
  <c r="G287" i="41"/>
  <c r="H287" i="41"/>
  <c r="I287" i="41"/>
  <c r="J287" i="41"/>
  <c r="C997" i="41"/>
  <c r="D997" i="41"/>
  <c r="E997" i="41"/>
  <c r="F997" i="41"/>
  <c r="S997" i="41" s="1"/>
  <c r="G997" i="41"/>
  <c r="H997" i="41"/>
  <c r="I997" i="41"/>
  <c r="J997" i="41"/>
  <c r="C1008" i="41"/>
  <c r="D1008" i="41"/>
  <c r="E1008" i="41"/>
  <c r="F1008" i="41"/>
  <c r="R1008" i="41" s="1"/>
  <c r="G1008" i="41"/>
  <c r="H1008" i="41"/>
  <c r="I1008" i="41"/>
  <c r="J1008" i="41"/>
  <c r="C1014" i="41"/>
  <c r="D1014" i="41"/>
  <c r="E1014" i="41"/>
  <c r="F1014" i="41"/>
  <c r="G1014" i="41"/>
  <c r="H1014" i="41"/>
  <c r="I1014" i="41"/>
  <c r="J1014" i="41"/>
  <c r="C1021" i="41"/>
  <c r="D1021" i="41"/>
  <c r="E1021" i="41"/>
  <c r="F1021" i="41"/>
  <c r="T1021" i="41" s="1"/>
  <c r="G1021" i="41"/>
  <c r="H1021" i="41"/>
  <c r="I1021" i="41"/>
  <c r="J1021" i="41"/>
  <c r="C1029" i="41"/>
  <c r="D1029" i="41"/>
  <c r="E1029" i="41"/>
  <c r="F1029" i="41"/>
  <c r="G1029" i="41"/>
  <c r="H1029" i="41"/>
  <c r="I1029" i="41"/>
  <c r="J1029" i="41"/>
  <c r="C589" i="41"/>
  <c r="D589" i="41"/>
  <c r="E589" i="41"/>
  <c r="F589" i="41"/>
  <c r="G589" i="41"/>
  <c r="H589" i="41"/>
  <c r="I589" i="41"/>
  <c r="J589" i="41"/>
  <c r="C1399" i="41"/>
  <c r="D1399" i="41"/>
  <c r="E1399" i="41"/>
  <c r="F1399" i="41"/>
  <c r="G1399" i="41"/>
  <c r="H1399" i="41"/>
  <c r="I1399" i="41"/>
  <c r="J1399" i="41"/>
  <c r="C1388" i="41"/>
  <c r="D1388" i="41"/>
  <c r="E1388" i="41"/>
  <c r="F1388" i="41"/>
  <c r="G1388" i="41"/>
  <c r="H1388" i="41"/>
  <c r="I1388" i="41"/>
  <c r="J1388" i="41"/>
  <c r="C1076" i="41"/>
  <c r="D1076" i="41"/>
  <c r="E1076" i="41"/>
  <c r="F1076" i="41"/>
  <c r="G1076" i="41"/>
  <c r="H1076" i="41"/>
  <c r="I1076" i="41"/>
  <c r="J1076" i="41"/>
  <c r="C1122" i="41"/>
  <c r="D1122" i="41"/>
  <c r="E1122" i="41"/>
  <c r="F1122" i="41"/>
  <c r="U1122" i="41" s="1"/>
  <c r="G1122" i="41"/>
  <c r="H1122" i="41"/>
  <c r="I1122" i="41"/>
  <c r="J1122" i="41"/>
  <c r="C637" i="41"/>
  <c r="D637" i="41"/>
  <c r="E637" i="41"/>
  <c r="F637" i="41"/>
  <c r="G637" i="41"/>
  <c r="H637" i="41"/>
  <c r="I637" i="41"/>
  <c r="J637" i="41"/>
  <c r="C357" i="41"/>
  <c r="D357" i="41"/>
  <c r="E357" i="41"/>
  <c r="F357" i="41"/>
  <c r="U357" i="41" s="1"/>
  <c r="G357" i="41"/>
  <c r="H357" i="41"/>
  <c r="I357" i="41"/>
  <c r="J357" i="41"/>
  <c r="C363" i="41"/>
  <c r="D363" i="41"/>
  <c r="E363" i="41"/>
  <c r="F363" i="41"/>
  <c r="G363" i="41"/>
  <c r="H363" i="41"/>
  <c r="I363" i="41"/>
  <c r="J363" i="41"/>
  <c r="C692" i="41"/>
  <c r="D692" i="41"/>
  <c r="E692" i="41"/>
  <c r="F692" i="41"/>
  <c r="G692" i="41"/>
  <c r="H692" i="41"/>
  <c r="I692" i="41"/>
  <c r="J692" i="41"/>
  <c r="C727" i="41"/>
  <c r="D727" i="41"/>
  <c r="E727" i="41"/>
  <c r="F727" i="41"/>
  <c r="G727" i="41"/>
  <c r="H727" i="41"/>
  <c r="I727" i="41"/>
  <c r="J727" i="41"/>
  <c r="C511" i="41"/>
  <c r="D511" i="41"/>
  <c r="E511" i="41"/>
  <c r="F511" i="41"/>
  <c r="V511" i="41" s="1"/>
  <c r="G511" i="41"/>
  <c r="H511" i="41"/>
  <c r="I511" i="41"/>
  <c r="J511" i="41"/>
  <c r="C316" i="41"/>
  <c r="D316" i="41"/>
  <c r="E316" i="41"/>
  <c r="F316" i="41"/>
  <c r="G316" i="41"/>
  <c r="H316" i="41"/>
  <c r="I316" i="41"/>
  <c r="J316" i="41"/>
  <c r="C837" i="41"/>
  <c r="D837" i="41"/>
  <c r="E837" i="41"/>
  <c r="F837" i="41"/>
  <c r="G837" i="41"/>
  <c r="H837" i="41"/>
  <c r="I837" i="41"/>
  <c r="J837" i="41"/>
  <c r="C831" i="41"/>
  <c r="D831" i="41"/>
  <c r="E831" i="41"/>
  <c r="F831" i="41"/>
  <c r="G831" i="41"/>
  <c r="H831" i="41"/>
  <c r="I831" i="41"/>
  <c r="J831" i="41"/>
  <c r="C306" i="41"/>
  <c r="D306" i="41"/>
  <c r="E306" i="41"/>
  <c r="F306" i="41"/>
  <c r="G306" i="41"/>
  <c r="H306" i="41"/>
  <c r="I306" i="41"/>
  <c r="J306" i="41"/>
  <c r="C186" i="41"/>
  <c r="D186" i="41"/>
  <c r="E186" i="41"/>
  <c r="F186" i="41"/>
  <c r="G186" i="41"/>
  <c r="H186" i="41"/>
  <c r="I186" i="41"/>
  <c r="J186" i="41"/>
  <c r="C192" i="41"/>
  <c r="D192" i="41"/>
  <c r="E192" i="41"/>
  <c r="F192" i="41"/>
  <c r="G192" i="41"/>
  <c r="H192" i="41"/>
  <c r="I192" i="41"/>
  <c r="J192" i="41"/>
  <c r="C435" i="41"/>
  <c r="D435" i="41"/>
  <c r="E435" i="41"/>
  <c r="F435" i="41"/>
  <c r="R435" i="41" s="1"/>
  <c r="G435" i="41"/>
  <c r="H435" i="41"/>
  <c r="I435" i="41"/>
  <c r="J435" i="41"/>
  <c r="C205" i="41"/>
  <c r="D205" i="41"/>
  <c r="E205" i="41"/>
  <c r="F205" i="41"/>
  <c r="S205" i="41" s="1"/>
  <c r="G205" i="41"/>
  <c r="H205" i="41"/>
  <c r="I205" i="41"/>
  <c r="J205" i="41"/>
  <c r="C215" i="41"/>
  <c r="D215" i="41"/>
  <c r="E215" i="41"/>
  <c r="F215" i="41"/>
  <c r="R215" i="41" s="1"/>
  <c r="G215" i="41"/>
  <c r="H215" i="41"/>
  <c r="I215" i="41"/>
  <c r="J215" i="41"/>
  <c r="C1476" i="41"/>
  <c r="D1476" i="41"/>
  <c r="E1476" i="41"/>
  <c r="F1476" i="41"/>
  <c r="G1476" i="41"/>
  <c r="H1476" i="41"/>
  <c r="I1476" i="41"/>
  <c r="J1476" i="41"/>
  <c r="C1520" i="41"/>
  <c r="D1520" i="41"/>
  <c r="E1520" i="41"/>
  <c r="F1520" i="41"/>
  <c r="G1520" i="41"/>
  <c r="H1520" i="41"/>
  <c r="I1520" i="41"/>
  <c r="J1520" i="41"/>
  <c r="C579" i="41"/>
  <c r="D579" i="41"/>
  <c r="E579" i="41"/>
  <c r="F579" i="41"/>
  <c r="G579" i="41"/>
  <c r="H579" i="41"/>
  <c r="I579" i="41"/>
  <c r="J579" i="41"/>
  <c r="C1291" i="41"/>
  <c r="D1291" i="41"/>
  <c r="E1291" i="41"/>
  <c r="F1291" i="41"/>
  <c r="G1291" i="41"/>
  <c r="H1291" i="41"/>
  <c r="I1291" i="41"/>
  <c r="J1291" i="41"/>
  <c r="C1095" i="41"/>
  <c r="D1095" i="41"/>
  <c r="E1095" i="41"/>
  <c r="F1095" i="41"/>
  <c r="G1095" i="41"/>
  <c r="H1095" i="41"/>
  <c r="I1095" i="41"/>
  <c r="J1095" i="41"/>
  <c r="C175" i="41"/>
  <c r="D175" i="41"/>
  <c r="E175" i="41"/>
  <c r="F175" i="41"/>
  <c r="G175" i="41"/>
  <c r="H175" i="41"/>
  <c r="I175" i="41"/>
  <c r="J175" i="41"/>
  <c r="C118" i="41"/>
  <c r="D118" i="41"/>
  <c r="E118" i="41"/>
  <c r="F118" i="41"/>
  <c r="G118" i="41"/>
  <c r="H118" i="41"/>
  <c r="I118" i="41"/>
  <c r="J118" i="41"/>
  <c r="C1531" i="41"/>
  <c r="D1531" i="41"/>
  <c r="E1531" i="41"/>
  <c r="F1531" i="41"/>
  <c r="G1531" i="41"/>
  <c r="H1531" i="41"/>
  <c r="I1531" i="41"/>
  <c r="J1531" i="41"/>
  <c r="C596" i="41"/>
  <c r="D596" i="41"/>
  <c r="E596" i="41"/>
  <c r="F596" i="41"/>
  <c r="G596" i="41"/>
  <c r="H596" i="41"/>
  <c r="I596" i="41"/>
  <c r="J596" i="41"/>
  <c r="C1055" i="41"/>
  <c r="D1055" i="41"/>
  <c r="E1055" i="41"/>
  <c r="F1055" i="41"/>
  <c r="G1055" i="41"/>
  <c r="H1055" i="41"/>
  <c r="I1055" i="41"/>
  <c r="J1055" i="41"/>
  <c r="C419" i="41"/>
  <c r="D419" i="41"/>
  <c r="E419" i="41"/>
  <c r="F419" i="41"/>
  <c r="U419" i="41" s="1"/>
  <c r="G419" i="41"/>
  <c r="H419" i="41"/>
  <c r="I419" i="41"/>
  <c r="J419" i="41"/>
  <c r="C10" i="41"/>
  <c r="D10" i="41"/>
  <c r="E10" i="41"/>
  <c r="F10" i="41"/>
  <c r="G10" i="41"/>
  <c r="H10" i="41"/>
  <c r="I10" i="41"/>
  <c r="J10" i="41"/>
  <c r="C17" i="41"/>
  <c r="D17" i="41"/>
  <c r="E17" i="41"/>
  <c r="F17" i="41"/>
  <c r="R17" i="41" s="1"/>
  <c r="G17" i="41"/>
  <c r="H17" i="41"/>
  <c r="I17" i="41"/>
  <c r="J17" i="41"/>
  <c r="C24" i="41"/>
  <c r="D24" i="41"/>
  <c r="E24" i="41"/>
  <c r="F24" i="41"/>
  <c r="S24" i="41" s="1"/>
  <c r="G24" i="41"/>
  <c r="H24" i="41"/>
  <c r="I24" i="41"/>
  <c r="J24" i="41"/>
  <c r="C153" i="41"/>
  <c r="D153" i="41"/>
  <c r="E153" i="41"/>
  <c r="F153" i="41"/>
  <c r="G153" i="41"/>
  <c r="H153" i="41"/>
  <c r="I153" i="41"/>
  <c r="J153" i="41"/>
  <c r="C561" i="41"/>
  <c r="D561" i="41"/>
  <c r="E561" i="41"/>
  <c r="F561" i="41"/>
  <c r="V561" i="41" s="1"/>
  <c r="G561" i="41"/>
  <c r="H561" i="41"/>
  <c r="I561" i="41"/>
  <c r="J561" i="41"/>
  <c r="C570" i="41"/>
  <c r="D570" i="41"/>
  <c r="E570" i="41"/>
  <c r="F570" i="41"/>
  <c r="G570" i="41"/>
  <c r="H570" i="41"/>
  <c r="I570" i="41"/>
  <c r="J570" i="41"/>
  <c r="C343" i="41"/>
  <c r="D343" i="41"/>
  <c r="E343" i="41"/>
  <c r="F343" i="41"/>
  <c r="G343" i="41"/>
  <c r="H343" i="41"/>
  <c r="I343" i="41"/>
  <c r="J343" i="41"/>
  <c r="C916" i="41"/>
  <c r="D916" i="41"/>
  <c r="E916" i="41"/>
  <c r="F916" i="41"/>
  <c r="G916" i="41"/>
  <c r="H916" i="41"/>
  <c r="I916" i="41"/>
  <c r="J916" i="41"/>
  <c r="C1317" i="41"/>
  <c r="D1317" i="41"/>
  <c r="E1317" i="41"/>
  <c r="F1317" i="41"/>
  <c r="G1317" i="41"/>
  <c r="H1317" i="41"/>
  <c r="I1317" i="41"/>
  <c r="J1317" i="41"/>
  <c r="C1323" i="41"/>
  <c r="D1323" i="41"/>
  <c r="E1323" i="41"/>
  <c r="F1323" i="41"/>
  <c r="G1323" i="41"/>
  <c r="H1323" i="41"/>
  <c r="I1323" i="41"/>
  <c r="J1323" i="41"/>
  <c r="C1329" i="41"/>
  <c r="D1329" i="41"/>
  <c r="E1329" i="41"/>
  <c r="F1329" i="41"/>
  <c r="G1329" i="41"/>
  <c r="H1329" i="41"/>
  <c r="I1329" i="41"/>
  <c r="J1329" i="41"/>
  <c r="C1372" i="41"/>
  <c r="D1372" i="41"/>
  <c r="E1372" i="41"/>
  <c r="F1372" i="41"/>
  <c r="G1372" i="41"/>
  <c r="H1372" i="41"/>
  <c r="I1372" i="41"/>
  <c r="J1372" i="41"/>
  <c r="C1341" i="41"/>
  <c r="D1341" i="41"/>
  <c r="E1341" i="41"/>
  <c r="F1341" i="41"/>
  <c r="G1341" i="41"/>
  <c r="H1341" i="41"/>
  <c r="I1341" i="41"/>
  <c r="J1341" i="41"/>
  <c r="C1347" i="41"/>
  <c r="D1347" i="41"/>
  <c r="E1347" i="41"/>
  <c r="F1347" i="41"/>
  <c r="G1347" i="41"/>
  <c r="H1347" i="41"/>
  <c r="I1347" i="41"/>
  <c r="J1347" i="41"/>
  <c r="C1353" i="41"/>
  <c r="D1353" i="41"/>
  <c r="E1353" i="41"/>
  <c r="F1353" i="41"/>
  <c r="S1353" i="41" s="1"/>
  <c r="G1353" i="41"/>
  <c r="H1353" i="41"/>
  <c r="I1353" i="41"/>
  <c r="J1353" i="41"/>
  <c r="C1359" i="41"/>
  <c r="D1359" i="41"/>
  <c r="E1359" i="41"/>
  <c r="F1359" i="41"/>
  <c r="U1359" i="41" s="1"/>
  <c r="G1359" i="41"/>
  <c r="H1359" i="41"/>
  <c r="I1359" i="41"/>
  <c r="J1359" i="41"/>
  <c r="C1365" i="41"/>
  <c r="D1365" i="41"/>
  <c r="E1365" i="41"/>
  <c r="F1365" i="41"/>
  <c r="R1365" i="41" s="1"/>
  <c r="G1365" i="41"/>
  <c r="H1365" i="41"/>
  <c r="I1365" i="41"/>
  <c r="J1365" i="41"/>
  <c r="C1310" i="41"/>
  <c r="D1310" i="41"/>
  <c r="E1310" i="41"/>
  <c r="F1310" i="41"/>
  <c r="G1310" i="41"/>
  <c r="H1310" i="41"/>
  <c r="I1310" i="41"/>
  <c r="J1310" i="41"/>
  <c r="C977" i="41"/>
  <c r="D977" i="41"/>
  <c r="E977" i="41"/>
  <c r="F977" i="41"/>
  <c r="S977" i="41" s="1"/>
  <c r="G977" i="41"/>
  <c r="H977" i="41"/>
  <c r="I977" i="41"/>
  <c r="J977" i="41"/>
  <c r="C679" i="41"/>
  <c r="D679" i="41"/>
  <c r="E679" i="41"/>
  <c r="F679" i="41"/>
  <c r="G679" i="41"/>
  <c r="H679" i="41"/>
  <c r="I679" i="41"/>
  <c r="J679" i="41"/>
  <c r="C686" i="41"/>
  <c r="D686" i="41"/>
  <c r="E686" i="41"/>
  <c r="F686" i="41"/>
  <c r="G686" i="41"/>
  <c r="H686" i="41"/>
  <c r="I686" i="41"/>
  <c r="J686" i="41"/>
  <c r="C1138" i="41"/>
  <c r="D1138" i="41"/>
  <c r="E1138" i="41"/>
  <c r="F1138" i="41"/>
  <c r="S1138" i="41" s="1"/>
  <c r="G1138" i="41"/>
  <c r="H1138" i="41"/>
  <c r="I1138" i="41"/>
  <c r="J1138" i="41"/>
  <c r="C715" i="41"/>
  <c r="D715" i="41"/>
  <c r="E715" i="41"/>
  <c r="F715" i="41"/>
  <c r="G715" i="41"/>
  <c r="H715" i="41"/>
  <c r="I715" i="41"/>
  <c r="J715" i="41"/>
  <c r="C729" i="41"/>
  <c r="D729" i="41"/>
  <c r="E729" i="41"/>
  <c r="F729" i="41"/>
  <c r="R729" i="41" s="1"/>
  <c r="G729" i="41"/>
  <c r="H729" i="41"/>
  <c r="I729" i="41"/>
  <c r="J729" i="41"/>
  <c r="C705" i="41"/>
  <c r="D705" i="41"/>
  <c r="E705" i="41"/>
  <c r="F705" i="41"/>
  <c r="G705" i="41"/>
  <c r="H705" i="41"/>
  <c r="I705" i="41"/>
  <c r="J705" i="41"/>
  <c r="C744" i="41"/>
  <c r="D744" i="41"/>
  <c r="E744" i="41"/>
  <c r="F744" i="41"/>
  <c r="G744" i="41"/>
  <c r="H744" i="41"/>
  <c r="I744" i="41"/>
  <c r="J744" i="41"/>
  <c r="C550" i="41"/>
  <c r="D550" i="41"/>
  <c r="E550" i="41"/>
  <c r="F550" i="41"/>
  <c r="V550" i="41" s="1"/>
  <c r="G550" i="41"/>
  <c r="H550" i="41"/>
  <c r="I550" i="41"/>
  <c r="J550" i="41"/>
  <c r="C533" i="41"/>
  <c r="D533" i="41"/>
  <c r="E533" i="41"/>
  <c r="F533" i="41"/>
  <c r="R533" i="41" s="1"/>
  <c r="G533" i="41"/>
  <c r="H533" i="41"/>
  <c r="I533" i="41"/>
  <c r="J533" i="41"/>
  <c r="C526" i="41"/>
  <c r="D526" i="41"/>
  <c r="E526" i="41"/>
  <c r="F526" i="41"/>
  <c r="U526" i="41" s="1"/>
  <c r="G526" i="41"/>
  <c r="H526" i="41"/>
  <c r="I526" i="41"/>
  <c r="J526" i="41"/>
  <c r="C541" i="41"/>
  <c r="D541" i="41"/>
  <c r="E541" i="41"/>
  <c r="F541" i="41"/>
  <c r="T541" i="41" s="1"/>
  <c r="G541" i="41"/>
  <c r="H541" i="41"/>
  <c r="I541" i="41"/>
  <c r="J541" i="41"/>
  <c r="C1462" i="41"/>
  <c r="D1462" i="41"/>
  <c r="E1462" i="41"/>
  <c r="F1462" i="41"/>
  <c r="G1462" i="41"/>
  <c r="H1462" i="41"/>
  <c r="I1462" i="41"/>
  <c r="J1462" i="41"/>
  <c r="C513" i="41"/>
  <c r="D513" i="41"/>
  <c r="E513" i="41"/>
  <c r="F513" i="41"/>
  <c r="G513" i="41"/>
  <c r="H513" i="41"/>
  <c r="I513" i="41"/>
  <c r="J513" i="41"/>
  <c r="C382" i="41"/>
  <c r="D382" i="41"/>
  <c r="E382" i="41"/>
  <c r="F382" i="41"/>
  <c r="G382" i="41"/>
  <c r="H382" i="41"/>
  <c r="I382" i="41"/>
  <c r="J382" i="41"/>
  <c r="C798" i="41"/>
  <c r="D798" i="41"/>
  <c r="E798" i="41"/>
  <c r="F798" i="41"/>
  <c r="G798" i="41"/>
  <c r="H798" i="41"/>
  <c r="I798" i="41"/>
  <c r="J798" i="41"/>
  <c r="C789" i="41"/>
  <c r="D789" i="41"/>
  <c r="E789" i="41"/>
  <c r="F789" i="41"/>
  <c r="G789" i="41"/>
  <c r="H789" i="41"/>
  <c r="I789" i="41"/>
  <c r="J789" i="41"/>
  <c r="C806" i="41"/>
  <c r="D806" i="41"/>
  <c r="E806" i="41"/>
  <c r="F806" i="41"/>
  <c r="R806" i="41" s="1"/>
  <c r="G806" i="41"/>
  <c r="H806" i="41"/>
  <c r="I806" i="41"/>
  <c r="J806" i="41"/>
  <c r="C759" i="41"/>
  <c r="D759" i="41"/>
  <c r="E759" i="41"/>
  <c r="F759" i="41"/>
  <c r="G759" i="41"/>
  <c r="H759" i="41"/>
  <c r="I759" i="41"/>
  <c r="J759" i="41"/>
  <c r="C766" i="41"/>
  <c r="D766" i="41"/>
  <c r="E766" i="41"/>
  <c r="F766" i="41"/>
  <c r="S766" i="41" s="1"/>
  <c r="G766" i="41"/>
  <c r="H766" i="41"/>
  <c r="I766" i="41"/>
  <c r="J766" i="41"/>
  <c r="C816" i="41"/>
  <c r="D816" i="41"/>
  <c r="E816" i="41"/>
  <c r="F816" i="41"/>
  <c r="U816" i="41" s="1"/>
  <c r="G816" i="41"/>
  <c r="H816" i="41"/>
  <c r="I816" i="41"/>
  <c r="J816" i="41"/>
  <c r="C772" i="41"/>
  <c r="D772" i="41"/>
  <c r="E772" i="41"/>
  <c r="F772" i="41"/>
  <c r="R772" i="41" s="1"/>
  <c r="G772" i="41"/>
  <c r="H772" i="41"/>
  <c r="I772" i="41"/>
  <c r="J772" i="41"/>
  <c r="C825" i="41"/>
  <c r="D825" i="41"/>
  <c r="E825" i="41"/>
  <c r="F825" i="41"/>
  <c r="G825" i="41"/>
  <c r="H825" i="41"/>
  <c r="I825" i="41"/>
  <c r="J825" i="41"/>
  <c r="C778" i="41"/>
  <c r="D778" i="41"/>
  <c r="E778" i="41"/>
  <c r="F778" i="41"/>
  <c r="U778" i="41" s="1"/>
  <c r="G778" i="41"/>
  <c r="H778" i="41"/>
  <c r="I778" i="41"/>
  <c r="J778" i="41"/>
  <c r="C1429" i="41"/>
  <c r="D1429" i="41"/>
  <c r="E1429" i="41"/>
  <c r="F1429" i="41"/>
  <c r="G1429" i="41"/>
  <c r="H1429" i="41"/>
  <c r="I1429" i="41"/>
  <c r="J1429" i="41"/>
  <c r="C352" i="41"/>
  <c r="D352" i="41"/>
  <c r="E352" i="41"/>
  <c r="F352" i="41"/>
  <c r="S352" i="41" s="1"/>
  <c r="G352" i="41"/>
  <c r="H352" i="41"/>
  <c r="I352" i="41"/>
  <c r="J352" i="41"/>
  <c r="C396" i="41"/>
  <c r="D396" i="41"/>
  <c r="E396" i="41"/>
  <c r="F396" i="41"/>
  <c r="G396" i="41"/>
  <c r="H396" i="41"/>
  <c r="I396" i="41"/>
  <c r="J396" i="41"/>
  <c r="C373" i="41"/>
  <c r="D373" i="41"/>
  <c r="E373" i="41"/>
  <c r="F373" i="41"/>
  <c r="V373" i="41" s="1"/>
  <c r="G373" i="41"/>
  <c r="H373" i="41"/>
  <c r="I373" i="41"/>
  <c r="J373" i="41"/>
  <c r="C252" i="41"/>
  <c r="D252" i="41"/>
  <c r="E252" i="41"/>
  <c r="F252" i="41"/>
  <c r="G252" i="41"/>
  <c r="H252" i="41"/>
  <c r="I252" i="41"/>
  <c r="J252" i="41"/>
  <c r="C242" i="41"/>
  <c r="D242" i="41"/>
  <c r="E242" i="41"/>
  <c r="F242" i="41"/>
  <c r="U242" i="41" s="1"/>
  <c r="G242" i="41"/>
  <c r="H242" i="41"/>
  <c r="I242" i="41"/>
  <c r="J242" i="41"/>
  <c r="C280" i="41"/>
  <c r="D280" i="41"/>
  <c r="E280" i="41"/>
  <c r="F280" i="41"/>
  <c r="G280" i="41"/>
  <c r="H280" i="41"/>
  <c r="I280" i="41"/>
  <c r="J280" i="41"/>
  <c r="C233" i="41"/>
  <c r="D233" i="41"/>
  <c r="E233" i="41"/>
  <c r="F233" i="41"/>
  <c r="G233" i="41"/>
  <c r="H233" i="41"/>
  <c r="I233" i="41"/>
  <c r="J233" i="41"/>
  <c r="C266" i="41"/>
  <c r="D266" i="41"/>
  <c r="E266" i="41"/>
  <c r="F266" i="41"/>
  <c r="G266" i="41"/>
  <c r="H266" i="41"/>
  <c r="I266" i="41"/>
  <c r="J266" i="41"/>
  <c r="C288" i="41"/>
  <c r="D288" i="41"/>
  <c r="E288" i="41"/>
  <c r="F288" i="41"/>
  <c r="S288" i="41" s="1"/>
  <c r="G288" i="41"/>
  <c r="H288" i="41"/>
  <c r="I288" i="41"/>
  <c r="J288" i="41"/>
  <c r="C998" i="41"/>
  <c r="D998" i="41"/>
  <c r="E998" i="41"/>
  <c r="F998" i="41"/>
  <c r="U998" i="41" s="1"/>
  <c r="G998" i="41"/>
  <c r="H998" i="41"/>
  <c r="I998" i="41"/>
  <c r="J998" i="41"/>
  <c r="C1009" i="41"/>
  <c r="D1009" i="41"/>
  <c r="E1009" i="41"/>
  <c r="F1009" i="41"/>
  <c r="S1009" i="41" s="1"/>
  <c r="G1009" i="41"/>
  <c r="H1009" i="41"/>
  <c r="I1009" i="41"/>
  <c r="J1009" i="41"/>
  <c r="C1015" i="41"/>
  <c r="D1015" i="41"/>
  <c r="E1015" i="41"/>
  <c r="F1015" i="41"/>
  <c r="U1015" i="41" s="1"/>
  <c r="G1015" i="41"/>
  <c r="H1015" i="41"/>
  <c r="I1015" i="41"/>
  <c r="J1015" i="41"/>
  <c r="C1022" i="41"/>
  <c r="D1022" i="41"/>
  <c r="E1022" i="41"/>
  <c r="F1022" i="41"/>
  <c r="G1022" i="41"/>
  <c r="H1022" i="41"/>
  <c r="I1022" i="41"/>
  <c r="J1022" i="41"/>
  <c r="C1030" i="41"/>
  <c r="D1030" i="41"/>
  <c r="E1030" i="41"/>
  <c r="F1030" i="41"/>
  <c r="S1030" i="41" s="1"/>
  <c r="G1030" i="41"/>
  <c r="H1030" i="41"/>
  <c r="I1030" i="41"/>
  <c r="J1030" i="41"/>
  <c r="C590" i="41"/>
  <c r="D590" i="41"/>
  <c r="E590" i="41"/>
  <c r="F590" i="41"/>
  <c r="G590" i="41"/>
  <c r="H590" i="41"/>
  <c r="I590" i="41"/>
  <c r="J590" i="41"/>
  <c r="C1400" i="41"/>
  <c r="D1400" i="41"/>
  <c r="E1400" i="41"/>
  <c r="F1400" i="41"/>
  <c r="G1400" i="41"/>
  <c r="H1400" i="41"/>
  <c r="I1400" i="41"/>
  <c r="J1400" i="41"/>
  <c r="C1389" i="41"/>
  <c r="D1389" i="41"/>
  <c r="E1389" i="41"/>
  <c r="F1389" i="41"/>
  <c r="G1389" i="41"/>
  <c r="H1389" i="41"/>
  <c r="I1389" i="41"/>
  <c r="J1389" i="41"/>
  <c r="C1077" i="41"/>
  <c r="D1077" i="41"/>
  <c r="E1077" i="41"/>
  <c r="F1077" i="41"/>
  <c r="G1077" i="41"/>
  <c r="H1077" i="41"/>
  <c r="I1077" i="41"/>
  <c r="J1077" i="41"/>
  <c r="C1123" i="41"/>
  <c r="D1123" i="41"/>
  <c r="E1123" i="41"/>
  <c r="F1123" i="41"/>
  <c r="G1123" i="41"/>
  <c r="H1123" i="41"/>
  <c r="I1123" i="41"/>
  <c r="J1123" i="41"/>
  <c r="C638" i="41"/>
  <c r="D638" i="41"/>
  <c r="E638" i="41"/>
  <c r="F638" i="41"/>
  <c r="G638" i="41"/>
  <c r="H638" i="41"/>
  <c r="I638" i="41"/>
  <c r="J638" i="41"/>
  <c r="C358" i="41"/>
  <c r="D358" i="41"/>
  <c r="E358" i="41"/>
  <c r="F358" i="41"/>
  <c r="T358" i="41" s="1"/>
  <c r="G358" i="41"/>
  <c r="H358" i="41"/>
  <c r="I358" i="41"/>
  <c r="J358" i="41"/>
  <c r="C364" i="41"/>
  <c r="D364" i="41"/>
  <c r="E364" i="41"/>
  <c r="F364" i="41"/>
  <c r="G364" i="41"/>
  <c r="H364" i="41"/>
  <c r="I364" i="41"/>
  <c r="J364" i="41"/>
  <c r="C693" i="41"/>
  <c r="D693" i="41"/>
  <c r="E693" i="41"/>
  <c r="F693" i="41"/>
  <c r="R693" i="41" s="1"/>
  <c r="G693" i="41"/>
  <c r="H693" i="41"/>
  <c r="I693" i="41"/>
  <c r="J693" i="41"/>
  <c r="C730" i="41"/>
  <c r="D730" i="41"/>
  <c r="E730" i="41"/>
  <c r="F730" i="41"/>
  <c r="V730" i="41" s="1"/>
  <c r="G730" i="41"/>
  <c r="H730" i="41"/>
  <c r="I730" i="41"/>
  <c r="J730" i="41"/>
  <c r="C514" i="41"/>
  <c r="D514" i="41"/>
  <c r="E514" i="41"/>
  <c r="F514" i="41"/>
  <c r="R514" i="41" s="1"/>
  <c r="G514" i="41"/>
  <c r="H514" i="41"/>
  <c r="I514" i="41"/>
  <c r="J514" i="41"/>
  <c r="C317" i="41"/>
  <c r="D317" i="41"/>
  <c r="E317" i="41"/>
  <c r="F317" i="41"/>
  <c r="V317" i="41" s="1"/>
  <c r="G317" i="41"/>
  <c r="H317" i="41"/>
  <c r="I317" i="41"/>
  <c r="J317" i="41"/>
  <c r="C838" i="41"/>
  <c r="D838" i="41"/>
  <c r="E838" i="41"/>
  <c r="F838" i="41"/>
  <c r="G838" i="41"/>
  <c r="H838" i="41"/>
  <c r="I838" i="41"/>
  <c r="J838" i="41"/>
  <c r="C832" i="41"/>
  <c r="D832" i="41"/>
  <c r="E832" i="41"/>
  <c r="F832" i="41"/>
  <c r="R832" i="41" s="1"/>
  <c r="G832" i="41"/>
  <c r="H832" i="41"/>
  <c r="I832" i="41"/>
  <c r="J832" i="41"/>
  <c r="C307" i="41"/>
  <c r="D307" i="41"/>
  <c r="E307" i="41"/>
  <c r="F307" i="41"/>
  <c r="G307" i="41"/>
  <c r="H307" i="41"/>
  <c r="I307" i="41"/>
  <c r="J307" i="41"/>
  <c r="C187" i="41"/>
  <c r="D187" i="41"/>
  <c r="E187" i="41"/>
  <c r="F187" i="41"/>
  <c r="G187" i="41"/>
  <c r="H187" i="41"/>
  <c r="I187" i="41"/>
  <c r="J187" i="41"/>
  <c r="C193" i="41"/>
  <c r="D193" i="41"/>
  <c r="E193" i="41"/>
  <c r="F193" i="41"/>
  <c r="V193" i="41" s="1"/>
  <c r="G193" i="41"/>
  <c r="H193" i="41"/>
  <c r="I193" i="41"/>
  <c r="J193" i="41"/>
  <c r="C436" i="41"/>
  <c r="D436" i="41"/>
  <c r="E436" i="41"/>
  <c r="F436" i="41"/>
  <c r="U436" i="41" s="1"/>
  <c r="G436" i="41"/>
  <c r="H436" i="41"/>
  <c r="I436" i="41"/>
  <c r="J436" i="41"/>
  <c r="C206" i="41"/>
  <c r="D206" i="41"/>
  <c r="E206" i="41"/>
  <c r="F206" i="41"/>
  <c r="G206" i="41"/>
  <c r="H206" i="41"/>
  <c r="I206" i="41"/>
  <c r="J206" i="41"/>
  <c r="C216" i="41"/>
  <c r="D216" i="41"/>
  <c r="E216" i="41"/>
  <c r="F216" i="41"/>
  <c r="G216" i="41"/>
  <c r="H216" i="41"/>
  <c r="I216" i="41"/>
  <c r="J216" i="41"/>
  <c r="C1477" i="41"/>
  <c r="D1477" i="41"/>
  <c r="E1477" i="41"/>
  <c r="F1477" i="41"/>
  <c r="G1477" i="41"/>
  <c r="H1477" i="41"/>
  <c r="I1477" i="41"/>
  <c r="J1477" i="41"/>
  <c r="C1521" i="41"/>
  <c r="D1521" i="41"/>
  <c r="E1521" i="41"/>
  <c r="F1521" i="41"/>
  <c r="T1521" i="41" s="1"/>
  <c r="G1521" i="41"/>
  <c r="H1521" i="41"/>
  <c r="I1521" i="41"/>
  <c r="J1521" i="41"/>
  <c r="C580" i="41"/>
  <c r="D580" i="41"/>
  <c r="E580" i="41"/>
  <c r="F580" i="41"/>
  <c r="T580" i="41" s="1"/>
  <c r="G580" i="41"/>
  <c r="H580" i="41"/>
  <c r="I580" i="41"/>
  <c r="J580" i="41"/>
  <c r="C1292" i="41"/>
  <c r="D1292" i="41"/>
  <c r="E1292" i="41"/>
  <c r="F1292" i="41"/>
  <c r="V1292" i="41" s="1"/>
  <c r="G1292" i="41"/>
  <c r="H1292" i="41"/>
  <c r="I1292" i="41"/>
  <c r="J1292" i="41"/>
  <c r="C1096" i="41"/>
  <c r="D1096" i="41"/>
  <c r="E1096" i="41"/>
  <c r="F1096" i="41"/>
  <c r="U1096" i="41" s="1"/>
  <c r="G1096" i="41"/>
  <c r="H1096" i="41"/>
  <c r="I1096" i="41"/>
  <c r="J1096" i="41"/>
  <c r="C176" i="41"/>
  <c r="D176" i="41"/>
  <c r="E176" i="41"/>
  <c r="F176" i="41"/>
  <c r="G176" i="41"/>
  <c r="H176" i="41"/>
  <c r="I176" i="41"/>
  <c r="J176" i="41"/>
  <c r="C119" i="41"/>
  <c r="D119" i="41"/>
  <c r="E119" i="41"/>
  <c r="F119" i="41"/>
  <c r="G119" i="41"/>
  <c r="H119" i="41"/>
  <c r="I119" i="41"/>
  <c r="J119" i="41"/>
  <c r="C1532" i="41"/>
  <c r="D1532" i="41"/>
  <c r="E1532" i="41"/>
  <c r="F1532" i="41"/>
  <c r="R1532" i="41" s="1"/>
  <c r="G1532" i="41"/>
  <c r="H1532" i="41"/>
  <c r="I1532" i="41"/>
  <c r="J1532" i="41"/>
  <c r="C597" i="41"/>
  <c r="D597" i="41"/>
  <c r="E597" i="41"/>
  <c r="F597" i="41"/>
  <c r="V597" i="41" s="1"/>
  <c r="G597" i="41"/>
  <c r="H597" i="41"/>
  <c r="I597" i="41"/>
  <c r="J597" i="41"/>
  <c r="C1056" i="41"/>
  <c r="D1056" i="41"/>
  <c r="E1056" i="41"/>
  <c r="F1056" i="41"/>
  <c r="U1056" i="41" s="1"/>
  <c r="G1056" i="41"/>
  <c r="H1056" i="41"/>
  <c r="I1056" i="41"/>
  <c r="J1056" i="41"/>
  <c r="C420" i="41"/>
  <c r="D420" i="41"/>
  <c r="E420" i="41"/>
  <c r="F420" i="41"/>
  <c r="T420" i="41" s="1"/>
  <c r="G420" i="41"/>
  <c r="H420" i="41"/>
  <c r="I420" i="41"/>
  <c r="J420" i="41"/>
  <c r="C11" i="41"/>
  <c r="D11" i="41"/>
  <c r="E11" i="41"/>
  <c r="F11" i="41"/>
  <c r="U11" i="41" s="1"/>
  <c r="G11" i="41"/>
  <c r="H11" i="41"/>
  <c r="I11" i="41"/>
  <c r="J11" i="41"/>
  <c r="C18" i="41"/>
  <c r="D18" i="41"/>
  <c r="E18" i="41"/>
  <c r="F18" i="41"/>
  <c r="U18" i="41" s="1"/>
  <c r="G18" i="41"/>
  <c r="H18" i="41"/>
  <c r="I18" i="41"/>
  <c r="J18" i="41"/>
  <c r="C25" i="41"/>
  <c r="D25" i="41"/>
  <c r="E25" i="41"/>
  <c r="F25" i="41"/>
  <c r="T25" i="41" s="1"/>
  <c r="G25" i="41"/>
  <c r="H25" i="41"/>
  <c r="I25" i="41"/>
  <c r="J25" i="41"/>
  <c r="C154" i="41"/>
  <c r="D154" i="41"/>
  <c r="E154" i="41"/>
  <c r="F154" i="41"/>
  <c r="G154" i="41"/>
  <c r="H154" i="41"/>
  <c r="I154" i="41"/>
  <c r="J154" i="41"/>
  <c r="C562" i="41"/>
  <c r="D562" i="41"/>
  <c r="E562" i="41"/>
  <c r="F562" i="41"/>
  <c r="U562" i="41" s="1"/>
  <c r="G562" i="41"/>
  <c r="H562" i="41"/>
  <c r="I562" i="41"/>
  <c r="J562" i="41"/>
  <c r="C571" i="41"/>
  <c r="D571" i="41"/>
  <c r="E571" i="41"/>
  <c r="F571" i="41"/>
  <c r="G571" i="41"/>
  <c r="H571" i="41"/>
  <c r="I571" i="41"/>
  <c r="J571" i="41"/>
  <c r="C344" i="41"/>
  <c r="D344" i="41"/>
  <c r="E344" i="41"/>
  <c r="F344" i="41"/>
  <c r="T344" i="41" s="1"/>
  <c r="G344" i="41"/>
  <c r="H344" i="41"/>
  <c r="I344" i="41"/>
  <c r="J344" i="41"/>
  <c r="C917" i="41"/>
  <c r="D917" i="41"/>
  <c r="E917" i="41"/>
  <c r="F917" i="41"/>
  <c r="S917" i="41" s="1"/>
  <c r="G917" i="41"/>
  <c r="H917" i="41"/>
  <c r="I917" i="41"/>
  <c r="J917" i="41"/>
  <c r="C1318" i="41"/>
  <c r="D1318" i="41"/>
  <c r="E1318" i="41"/>
  <c r="F1318" i="41"/>
  <c r="V1318" i="41" s="1"/>
  <c r="G1318" i="41"/>
  <c r="H1318" i="41"/>
  <c r="I1318" i="41"/>
  <c r="J1318" i="41"/>
  <c r="C1324" i="41"/>
  <c r="D1324" i="41"/>
  <c r="E1324" i="41"/>
  <c r="F1324" i="41"/>
  <c r="V1324" i="41" s="1"/>
  <c r="G1324" i="41"/>
  <c r="H1324" i="41"/>
  <c r="I1324" i="41"/>
  <c r="J1324" i="41"/>
  <c r="C1330" i="41"/>
  <c r="D1330" i="41"/>
  <c r="E1330" i="41"/>
  <c r="F1330" i="41"/>
  <c r="T1330" i="41" s="1"/>
  <c r="G1330" i="41"/>
  <c r="H1330" i="41"/>
  <c r="I1330" i="41"/>
  <c r="J1330" i="41"/>
  <c r="C1373" i="41"/>
  <c r="D1373" i="41"/>
  <c r="E1373" i="41"/>
  <c r="F1373" i="41"/>
  <c r="V1373" i="41" s="1"/>
  <c r="G1373" i="41"/>
  <c r="H1373" i="41"/>
  <c r="I1373" i="41"/>
  <c r="J1373" i="41"/>
  <c r="C1342" i="41"/>
  <c r="D1342" i="41"/>
  <c r="E1342" i="41"/>
  <c r="F1342" i="41"/>
  <c r="G1342" i="41"/>
  <c r="H1342" i="41"/>
  <c r="I1342" i="41"/>
  <c r="J1342" i="41"/>
  <c r="C1348" i="41"/>
  <c r="D1348" i="41"/>
  <c r="E1348" i="41"/>
  <c r="F1348" i="41"/>
  <c r="R1348" i="41" s="1"/>
  <c r="G1348" i="41"/>
  <c r="H1348" i="41"/>
  <c r="I1348" i="41"/>
  <c r="J1348" i="41"/>
  <c r="C1354" i="41"/>
  <c r="D1354" i="41"/>
  <c r="E1354" i="41"/>
  <c r="F1354" i="41"/>
  <c r="S1354" i="41" s="1"/>
  <c r="G1354" i="41"/>
  <c r="H1354" i="41"/>
  <c r="I1354" i="41"/>
  <c r="J1354" i="41"/>
  <c r="C1360" i="41"/>
  <c r="D1360" i="41"/>
  <c r="E1360" i="41"/>
  <c r="F1360" i="41"/>
  <c r="U1360" i="41" s="1"/>
  <c r="G1360" i="41"/>
  <c r="H1360" i="41"/>
  <c r="I1360" i="41"/>
  <c r="J1360" i="41"/>
  <c r="C1366" i="41"/>
  <c r="D1366" i="41"/>
  <c r="E1366" i="41"/>
  <c r="F1366" i="41"/>
  <c r="G1366" i="41"/>
  <c r="H1366" i="41"/>
  <c r="I1366" i="41"/>
  <c r="J1366" i="41"/>
  <c r="C1311" i="41"/>
  <c r="D1311" i="41"/>
  <c r="E1311" i="41"/>
  <c r="F1311" i="41"/>
  <c r="G1311" i="41"/>
  <c r="H1311" i="41"/>
  <c r="I1311" i="41"/>
  <c r="J1311" i="41"/>
  <c r="C978" i="41"/>
  <c r="D978" i="41"/>
  <c r="E978" i="41"/>
  <c r="F978" i="41"/>
  <c r="G978" i="41"/>
  <c r="H978" i="41"/>
  <c r="I978" i="41"/>
  <c r="J978" i="41"/>
  <c r="C680" i="41"/>
  <c r="D680" i="41"/>
  <c r="E680" i="41"/>
  <c r="F680" i="41"/>
  <c r="V680" i="41" s="1"/>
  <c r="G680" i="41"/>
  <c r="H680" i="41"/>
  <c r="I680" i="41"/>
  <c r="J680" i="41"/>
  <c r="C687" i="41"/>
  <c r="D687" i="41"/>
  <c r="E687" i="41"/>
  <c r="F687" i="41"/>
  <c r="U687" i="41" s="1"/>
  <c r="G687" i="41"/>
  <c r="H687" i="41"/>
  <c r="I687" i="41"/>
  <c r="J687" i="41"/>
  <c r="C1139" i="41"/>
  <c r="D1139" i="41"/>
  <c r="E1139" i="41"/>
  <c r="F1139" i="41"/>
  <c r="V1139" i="41" s="1"/>
  <c r="G1139" i="41"/>
  <c r="H1139" i="41"/>
  <c r="I1139" i="41"/>
  <c r="J1139" i="41"/>
  <c r="C716" i="41"/>
  <c r="D716" i="41"/>
  <c r="E716" i="41"/>
  <c r="F716" i="41"/>
  <c r="T716" i="41" s="1"/>
  <c r="G716" i="41"/>
  <c r="H716" i="41"/>
  <c r="I716" i="41"/>
  <c r="J716" i="41"/>
  <c r="C731" i="41"/>
  <c r="D731" i="41"/>
  <c r="E731" i="41"/>
  <c r="F731" i="41"/>
  <c r="G731" i="41"/>
  <c r="H731" i="41"/>
  <c r="I731" i="41"/>
  <c r="J731" i="41"/>
  <c r="C706" i="41"/>
  <c r="D706" i="41"/>
  <c r="E706" i="41"/>
  <c r="F706" i="41"/>
  <c r="G706" i="41"/>
  <c r="H706" i="41"/>
  <c r="I706" i="41"/>
  <c r="J706" i="41"/>
  <c r="C745" i="41"/>
  <c r="D745" i="41"/>
  <c r="E745" i="41"/>
  <c r="F745" i="41"/>
  <c r="G745" i="41"/>
  <c r="H745" i="41"/>
  <c r="I745" i="41"/>
  <c r="J745" i="41"/>
  <c r="C551" i="41"/>
  <c r="D551" i="41"/>
  <c r="E551" i="41"/>
  <c r="F551" i="41"/>
  <c r="G551" i="41"/>
  <c r="H551" i="41"/>
  <c r="I551" i="41"/>
  <c r="J551" i="41"/>
  <c r="C534" i="41"/>
  <c r="D534" i="41"/>
  <c r="E534" i="41"/>
  <c r="F534" i="41"/>
  <c r="G534" i="41"/>
  <c r="H534" i="41"/>
  <c r="I534" i="41"/>
  <c r="J534" i="41"/>
  <c r="C527" i="41"/>
  <c r="D527" i="41"/>
  <c r="E527" i="41"/>
  <c r="F527" i="41"/>
  <c r="T527" i="41" s="1"/>
  <c r="G527" i="41"/>
  <c r="H527" i="41"/>
  <c r="I527" i="41"/>
  <c r="J527" i="41"/>
  <c r="C542" i="41"/>
  <c r="D542" i="41"/>
  <c r="E542" i="41"/>
  <c r="F542" i="41"/>
  <c r="G542" i="41"/>
  <c r="H542" i="41"/>
  <c r="I542" i="41"/>
  <c r="J542" i="41"/>
  <c r="C1463" i="41"/>
  <c r="D1463" i="41"/>
  <c r="E1463" i="41"/>
  <c r="F1463" i="41"/>
  <c r="G1463" i="41"/>
  <c r="H1463" i="41"/>
  <c r="I1463" i="41"/>
  <c r="J1463" i="41"/>
  <c r="C515" i="41"/>
  <c r="D515" i="41"/>
  <c r="E515" i="41"/>
  <c r="F515" i="41"/>
  <c r="G515" i="41"/>
  <c r="H515" i="41"/>
  <c r="I515" i="41"/>
  <c r="J515" i="41"/>
  <c r="C383" i="41"/>
  <c r="D383" i="41"/>
  <c r="E383" i="41"/>
  <c r="F383" i="41"/>
  <c r="G383" i="41"/>
  <c r="H383" i="41"/>
  <c r="I383" i="41"/>
  <c r="J383" i="41"/>
  <c r="C799" i="41"/>
  <c r="D799" i="41"/>
  <c r="E799" i="41"/>
  <c r="F799" i="41"/>
  <c r="G799" i="41"/>
  <c r="H799" i="41"/>
  <c r="I799" i="41"/>
  <c r="J799" i="41"/>
  <c r="C790" i="41"/>
  <c r="D790" i="41"/>
  <c r="E790" i="41"/>
  <c r="F790" i="41"/>
  <c r="G790" i="41"/>
  <c r="H790" i="41"/>
  <c r="I790" i="41"/>
  <c r="J790" i="41"/>
  <c r="C807" i="41"/>
  <c r="D807" i="41"/>
  <c r="E807" i="41"/>
  <c r="F807" i="41"/>
  <c r="G807" i="41"/>
  <c r="H807" i="41"/>
  <c r="I807" i="41"/>
  <c r="J807" i="41"/>
  <c r="C760" i="41"/>
  <c r="D760" i="41"/>
  <c r="E760" i="41"/>
  <c r="F760" i="41"/>
  <c r="G760" i="41"/>
  <c r="H760" i="41"/>
  <c r="I760" i="41"/>
  <c r="J760" i="41"/>
  <c r="C767" i="41"/>
  <c r="D767" i="41"/>
  <c r="E767" i="41"/>
  <c r="F767" i="41"/>
  <c r="G767" i="41"/>
  <c r="H767" i="41"/>
  <c r="I767" i="41"/>
  <c r="J767" i="41"/>
  <c r="C817" i="41"/>
  <c r="D817" i="41"/>
  <c r="E817" i="41"/>
  <c r="F817" i="41"/>
  <c r="G817" i="41"/>
  <c r="H817" i="41"/>
  <c r="I817" i="41"/>
  <c r="J817" i="41"/>
  <c r="C773" i="41"/>
  <c r="D773" i="41"/>
  <c r="E773" i="41"/>
  <c r="F773" i="41"/>
  <c r="G773" i="41"/>
  <c r="H773" i="41"/>
  <c r="I773" i="41"/>
  <c r="J773" i="41"/>
  <c r="C826" i="41"/>
  <c r="D826" i="41"/>
  <c r="E826" i="41"/>
  <c r="F826" i="41"/>
  <c r="G826" i="41"/>
  <c r="H826" i="41"/>
  <c r="I826" i="41"/>
  <c r="J826" i="41"/>
  <c r="C779" i="41"/>
  <c r="D779" i="41"/>
  <c r="E779" i="41"/>
  <c r="F779" i="41"/>
  <c r="G779" i="41"/>
  <c r="H779" i="41"/>
  <c r="I779" i="41"/>
  <c r="J779" i="41"/>
  <c r="C1430" i="41"/>
  <c r="D1430" i="41"/>
  <c r="E1430" i="41"/>
  <c r="F1430" i="41"/>
  <c r="G1430" i="41"/>
  <c r="H1430" i="41"/>
  <c r="I1430" i="41"/>
  <c r="J1430" i="41"/>
  <c r="C353" i="41"/>
  <c r="D353" i="41"/>
  <c r="E353" i="41"/>
  <c r="F353" i="41"/>
  <c r="G353" i="41"/>
  <c r="H353" i="41"/>
  <c r="I353" i="41"/>
  <c r="J353" i="41"/>
  <c r="C397" i="41"/>
  <c r="D397" i="41"/>
  <c r="E397" i="41"/>
  <c r="F397" i="41"/>
  <c r="U397" i="41" s="1"/>
  <c r="G397" i="41"/>
  <c r="H397" i="41"/>
  <c r="I397" i="41"/>
  <c r="J397" i="41"/>
  <c r="C374" i="41"/>
  <c r="D374" i="41"/>
  <c r="E374" i="41"/>
  <c r="F374" i="41"/>
  <c r="G374" i="41"/>
  <c r="H374" i="41"/>
  <c r="I374" i="41"/>
  <c r="J374" i="41"/>
  <c r="C253" i="41"/>
  <c r="D253" i="41"/>
  <c r="E253" i="41"/>
  <c r="F253" i="41"/>
  <c r="G253" i="41"/>
  <c r="H253" i="41"/>
  <c r="I253" i="41"/>
  <c r="J253" i="41"/>
  <c r="C243" i="41"/>
  <c r="D243" i="41"/>
  <c r="E243" i="41"/>
  <c r="F243" i="41"/>
  <c r="G243" i="41"/>
  <c r="H243" i="41"/>
  <c r="I243" i="41"/>
  <c r="J243" i="41"/>
  <c r="C281" i="41"/>
  <c r="D281" i="41"/>
  <c r="E281" i="41"/>
  <c r="F281" i="41"/>
  <c r="R281" i="41" s="1"/>
  <c r="G281" i="41"/>
  <c r="H281" i="41"/>
  <c r="I281" i="41"/>
  <c r="J281" i="41"/>
  <c r="C234" i="41"/>
  <c r="D234" i="41"/>
  <c r="E234" i="41"/>
  <c r="F234" i="41"/>
  <c r="G234" i="41"/>
  <c r="H234" i="41"/>
  <c r="I234" i="41"/>
  <c r="J234" i="41"/>
  <c r="C268" i="41"/>
  <c r="D268" i="41"/>
  <c r="E268" i="41"/>
  <c r="F268" i="41"/>
  <c r="G268" i="41"/>
  <c r="H268" i="41"/>
  <c r="I268" i="41"/>
  <c r="J268" i="41"/>
  <c r="C289" i="41"/>
  <c r="D289" i="41"/>
  <c r="E289" i="41"/>
  <c r="F289" i="41"/>
  <c r="G289" i="41"/>
  <c r="H289" i="41"/>
  <c r="I289" i="41"/>
  <c r="J289" i="41"/>
  <c r="C999" i="41"/>
  <c r="D999" i="41"/>
  <c r="E999" i="41"/>
  <c r="F999" i="41"/>
  <c r="T999" i="41" s="1"/>
  <c r="G999" i="41"/>
  <c r="H999" i="41"/>
  <c r="I999" i="41"/>
  <c r="J999" i="41"/>
  <c r="C1010" i="41"/>
  <c r="D1010" i="41"/>
  <c r="E1010" i="41"/>
  <c r="F1010" i="41"/>
  <c r="G1010" i="41"/>
  <c r="H1010" i="41"/>
  <c r="I1010" i="41"/>
  <c r="J1010" i="41"/>
  <c r="C1016" i="41"/>
  <c r="D1016" i="41"/>
  <c r="E1016" i="41"/>
  <c r="F1016" i="41"/>
  <c r="G1016" i="41"/>
  <c r="H1016" i="41"/>
  <c r="I1016" i="41"/>
  <c r="J1016" i="41"/>
  <c r="C1023" i="41"/>
  <c r="D1023" i="41"/>
  <c r="E1023" i="41"/>
  <c r="F1023" i="41"/>
  <c r="G1023" i="41"/>
  <c r="H1023" i="41"/>
  <c r="I1023" i="41"/>
  <c r="J1023" i="41"/>
  <c r="C1031" i="41"/>
  <c r="D1031" i="41"/>
  <c r="E1031" i="41"/>
  <c r="F1031" i="41"/>
  <c r="G1031" i="41"/>
  <c r="H1031" i="41"/>
  <c r="I1031" i="41"/>
  <c r="J1031" i="41"/>
  <c r="C591" i="41"/>
  <c r="D591" i="41"/>
  <c r="E591" i="41"/>
  <c r="F591" i="41"/>
  <c r="V591" i="41" s="1"/>
  <c r="G591" i="41"/>
  <c r="H591" i="41"/>
  <c r="I591" i="41"/>
  <c r="J591" i="41"/>
  <c r="C1401" i="41"/>
  <c r="D1401" i="41"/>
  <c r="E1401" i="41"/>
  <c r="F1401" i="41"/>
  <c r="U1401" i="41" s="1"/>
  <c r="G1401" i="41"/>
  <c r="H1401" i="41"/>
  <c r="I1401" i="41"/>
  <c r="J1401" i="41"/>
  <c r="C1390" i="41"/>
  <c r="D1390" i="41"/>
  <c r="E1390" i="41"/>
  <c r="F1390" i="41"/>
  <c r="G1390" i="41"/>
  <c r="H1390" i="41"/>
  <c r="I1390" i="41"/>
  <c r="J1390" i="41"/>
  <c r="C1078" i="41"/>
  <c r="D1078" i="41"/>
  <c r="E1078" i="41"/>
  <c r="F1078" i="41"/>
  <c r="G1078" i="41"/>
  <c r="H1078" i="41"/>
  <c r="I1078" i="41"/>
  <c r="J1078" i="41"/>
  <c r="C1124" i="41"/>
  <c r="D1124" i="41"/>
  <c r="E1124" i="41"/>
  <c r="F1124" i="41"/>
  <c r="G1124" i="41"/>
  <c r="H1124" i="41"/>
  <c r="I1124" i="41"/>
  <c r="J1124" i="41"/>
  <c r="C639" i="41"/>
  <c r="D639" i="41"/>
  <c r="E639" i="41"/>
  <c r="F639" i="41"/>
  <c r="G639" i="41"/>
  <c r="H639" i="41"/>
  <c r="I639" i="41"/>
  <c r="J639" i="41"/>
  <c r="C359" i="41"/>
  <c r="D359" i="41"/>
  <c r="E359" i="41"/>
  <c r="F359" i="41"/>
  <c r="V359" i="41" s="1"/>
  <c r="G359" i="41"/>
  <c r="H359" i="41"/>
  <c r="I359" i="41"/>
  <c r="J359" i="41"/>
  <c r="C365" i="41"/>
  <c r="D365" i="41"/>
  <c r="E365" i="41"/>
  <c r="F365" i="41"/>
  <c r="G365" i="41"/>
  <c r="H365" i="41"/>
  <c r="I365" i="41"/>
  <c r="J365" i="41"/>
  <c r="C694" i="41"/>
  <c r="D694" i="41"/>
  <c r="E694" i="41"/>
  <c r="F694" i="41"/>
  <c r="G694" i="41"/>
  <c r="H694" i="41"/>
  <c r="I694" i="41"/>
  <c r="J694" i="41"/>
  <c r="C732" i="41"/>
  <c r="D732" i="41"/>
  <c r="E732" i="41"/>
  <c r="F732" i="41"/>
  <c r="G732" i="41"/>
  <c r="H732" i="41"/>
  <c r="I732" i="41"/>
  <c r="J732" i="41"/>
  <c r="C516" i="41"/>
  <c r="D516" i="41"/>
  <c r="E516" i="41"/>
  <c r="F516" i="41"/>
  <c r="G516" i="41"/>
  <c r="H516" i="41"/>
  <c r="I516" i="41"/>
  <c r="J516" i="41"/>
  <c r="C318" i="41"/>
  <c r="D318" i="41"/>
  <c r="E318" i="41"/>
  <c r="F318" i="41"/>
  <c r="R318" i="41" s="1"/>
  <c r="G318" i="41"/>
  <c r="H318" i="41"/>
  <c r="I318" i="41"/>
  <c r="J318" i="41"/>
  <c r="C839" i="41"/>
  <c r="D839" i="41"/>
  <c r="E839" i="41"/>
  <c r="F839" i="41"/>
  <c r="G839" i="41"/>
  <c r="H839" i="41"/>
  <c r="I839" i="41"/>
  <c r="J839" i="41"/>
  <c r="C833" i="41"/>
  <c r="D833" i="41"/>
  <c r="E833" i="41"/>
  <c r="F833" i="41"/>
  <c r="G833" i="41"/>
  <c r="H833" i="41"/>
  <c r="I833" i="41"/>
  <c r="J833" i="41"/>
  <c r="C308" i="41"/>
  <c r="D308" i="41"/>
  <c r="E308" i="41"/>
  <c r="F308" i="41"/>
  <c r="G308" i="41"/>
  <c r="H308" i="41"/>
  <c r="I308" i="41"/>
  <c r="J308" i="41"/>
  <c r="C188" i="41"/>
  <c r="D188" i="41"/>
  <c r="E188" i="41"/>
  <c r="F188" i="41"/>
  <c r="G188" i="41"/>
  <c r="H188" i="41"/>
  <c r="I188" i="41"/>
  <c r="J188" i="41"/>
  <c r="C194" i="41"/>
  <c r="D194" i="41"/>
  <c r="E194" i="41"/>
  <c r="F194" i="41"/>
  <c r="G194" i="41"/>
  <c r="H194" i="41"/>
  <c r="I194" i="41"/>
  <c r="J194" i="41"/>
  <c r="C437" i="41"/>
  <c r="D437" i="41"/>
  <c r="E437" i="41"/>
  <c r="F437" i="41"/>
  <c r="U437" i="41" s="1"/>
  <c r="G437" i="41"/>
  <c r="H437" i="41"/>
  <c r="I437" i="41"/>
  <c r="J437" i="41"/>
  <c r="C207" i="41"/>
  <c r="D207" i="41"/>
  <c r="E207" i="41"/>
  <c r="F207" i="41"/>
  <c r="U207" i="41" s="1"/>
  <c r="G207" i="41"/>
  <c r="H207" i="41"/>
  <c r="I207" i="41"/>
  <c r="J207" i="41"/>
  <c r="C217" i="41"/>
  <c r="D217" i="41"/>
  <c r="E217" i="41"/>
  <c r="F217" i="41"/>
  <c r="G217" i="41"/>
  <c r="H217" i="41"/>
  <c r="I217" i="41"/>
  <c r="J217" i="41"/>
  <c r="C1478" i="41"/>
  <c r="D1478" i="41"/>
  <c r="E1478" i="41"/>
  <c r="F1478" i="41"/>
  <c r="G1478" i="41"/>
  <c r="H1478" i="41"/>
  <c r="I1478" i="41"/>
  <c r="J1478" i="41"/>
  <c r="C1522" i="41"/>
  <c r="D1522" i="41"/>
  <c r="E1522" i="41"/>
  <c r="F1522" i="41"/>
  <c r="G1522" i="41"/>
  <c r="H1522" i="41"/>
  <c r="I1522" i="41"/>
  <c r="J1522" i="41"/>
  <c r="C581" i="41"/>
  <c r="D581" i="41"/>
  <c r="E581" i="41"/>
  <c r="F581" i="41"/>
  <c r="T581" i="41" s="1"/>
  <c r="G581" i="41"/>
  <c r="H581" i="41"/>
  <c r="I581" i="41"/>
  <c r="J581" i="41"/>
  <c r="C1293" i="41"/>
  <c r="D1293" i="41"/>
  <c r="E1293" i="41"/>
  <c r="F1293" i="41"/>
  <c r="G1293" i="41"/>
  <c r="H1293" i="41"/>
  <c r="I1293" i="41"/>
  <c r="J1293" i="41"/>
  <c r="C1097" i="41"/>
  <c r="D1097" i="41"/>
  <c r="E1097" i="41"/>
  <c r="F1097" i="41"/>
  <c r="G1097" i="41"/>
  <c r="H1097" i="41"/>
  <c r="I1097" i="41"/>
  <c r="J1097" i="41"/>
  <c r="C177" i="41"/>
  <c r="D177" i="41"/>
  <c r="E177" i="41"/>
  <c r="F177" i="41"/>
  <c r="G177" i="41"/>
  <c r="H177" i="41"/>
  <c r="I177" i="41"/>
  <c r="J177" i="41"/>
  <c r="C120" i="41"/>
  <c r="D120" i="41"/>
  <c r="E120" i="41"/>
  <c r="F120" i="41"/>
  <c r="G120" i="41"/>
  <c r="H120" i="41"/>
  <c r="I120" i="41"/>
  <c r="J120" i="41"/>
  <c r="C1533" i="41"/>
  <c r="D1533" i="41"/>
  <c r="E1533" i="41"/>
  <c r="F1533" i="41"/>
  <c r="G1533" i="41"/>
  <c r="H1533" i="41"/>
  <c r="I1533" i="41"/>
  <c r="J1533" i="41"/>
  <c r="C598" i="41"/>
  <c r="D598" i="41"/>
  <c r="E598" i="41"/>
  <c r="F598" i="41"/>
  <c r="G598" i="41"/>
  <c r="H598" i="41"/>
  <c r="I598" i="41"/>
  <c r="J598" i="41"/>
  <c r="C1057" i="41"/>
  <c r="D1057" i="41"/>
  <c r="E1057" i="41"/>
  <c r="F1057" i="41"/>
  <c r="U1057" i="41" s="1"/>
  <c r="G1057" i="41"/>
  <c r="H1057" i="41"/>
  <c r="I1057" i="41"/>
  <c r="J1057" i="41"/>
  <c r="C421" i="41"/>
  <c r="D421" i="41"/>
  <c r="E421" i="41"/>
  <c r="F421" i="41"/>
  <c r="T421" i="41" s="1"/>
  <c r="G421" i="41"/>
  <c r="H421" i="41"/>
  <c r="I421" i="41"/>
  <c r="J421" i="41"/>
  <c r="C12" i="41"/>
  <c r="D12" i="41"/>
  <c r="E12" i="41"/>
  <c r="F12" i="41"/>
  <c r="T12" i="41" s="1"/>
  <c r="G12" i="41"/>
  <c r="H12" i="41"/>
  <c r="I12" i="41"/>
  <c r="J12" i="41"/>
  <c r="C19" i="41"/>
  <c r="D19" i="41"/>
  <c r="E19" i="41"/>
  <c r="F19" i="41"/>
  <c r="T19" i="41" s="1"/>
  <c r="G19" i="41"/>
  <c r="H19" i="41"/>
  <c r="I19" i="41"/>
  <c r="J19" i="41"/>
  <c r="C26" i="41"/>
  <c r="D26" i="41"/>
  <c r="E26" i="41"/>
  <c r="F26" i="41"/>
  <c r="S26" i="41" s="1"/>
  <c r="G26" i="41"/>
  <c r="H26" i="41"/>
  <c r="I26" i="41"/>
  <c r="J26" i="41"/>
  <c r="C155" i="41"/>
  <c r="D155" i="41"/>
  <c r="E155" i="41"/>
  <c r="F155" i="41"/>
  <c r="G155" i="41"/>
  <c r="H155" i="41"/>
  <c r="I155" i="41"/>
  <c r="J155" i="41"/>
  <c r="C563" i="41"/>
  <c r="D563" i="41"/>
  <c r="E563" i="41"/>
  <c r="F563" i="41"/>
  <c r="G563" i="41"/>
  <c r="H563" i="41"/>
  <c r="I563" i="41"/>
  <c r="J563" i="41"/>
  <c r="C572" i="41"/>
  <c r="D572" i="41"/>
  <c r="E572" i="41"/>
  <c r="F572" i="41"/>
  <c r="G572" i="41"/>
  <c r="H572" i="41"/>
  <c r="I572" i="41"/>
  <c r="J572" i="41"/>
  <c r="C345" i="41"/>
  <c r="D345" i="41"/>
  <c r="E345" i="41"/>
  <c r="F345" i="41"/>
  <c r="U345" i="41" s="1"/>
  <c r="G345" i="41"/>
  <c r="H345" i="41"/>
  <c r="I345" i="41"/>
  <c r="J345" i="41"/>
  <c r="C918" i="41"/>
  <c r="D918" i="41"/>
  <c r="E918" i="41"/>
  <c r="F918" i="41"/>
  <c r="T918" i="41" s="1"/>
  <c r="G918" i="41"/>
  <c r="H918" i="41"/>
  <c r="I918" i="41"/>
  <c r="J918" i="41"/>
  <c r="C1319" i="41"/>
  <c r="D1319" i="41"/>
  <c r="E1319" i="41"/>
  <c r="F1319" i="41"/>
  <c r="U1319" i="41" s="1"/>
  <c r="G1319" i="41"/>
  <c r="H1319" i="41"/>
  <c r="I1319" i="41"/>
  <c r="J1319" i="41"/>
  <c r="C1325" i="41"/>
  <c r="D1325" i="41"/>
  <c r="E1325" i="41"/>
  <c r="F1325" i="41"/>
  <c r="G1325" i="41"/>
  <c r="H1325" i="41"/>
  <c r="I1325" i="41"/>
  <c r="J1325" i="41"/>
  <c r="C1331" i="41"/>
  <c r="D1331" i="41"/>
  <c r="E1331" i="41"/>
  <c r="F1331" i="41"/>
  <c r="G1331" i="41"/>
  <c r="H1331" i="41"/>
  <c r="I1331" i="41"/>
  <c r="J1331" i="41"/>
  <c r="C1374" i="41"/>
  <c r="D1374" i="41"/>
  <c r="E1374" i="41"/>
  <c r="F1374" i="41"/>
  <c r="U1374" i="41" s="1"/>
  <c r="G1374" i="41"/>
  <c r="H1374" i="41"/>
  <c r="I1374" i="41"/>
  <c r="J1374" i="41"/>
  <c r="C1343" i="41"/>
  <c r="D1343" i="41"/>
  <c r="E1343" i="41"/>
  <c r="F1343" i="41"/>
  <c r="G1343" i="41"/>
  <c r="H1343" i="41"/>
  <c r="I1343" i="41"/>
  <c r="J1343" i="41"/>
  <c r="C1349" i="41"/>
  <c r="D1349" i="41"/>
  <c r="E1349" i="41"/>
  <c r="F1349" i="41"/>
  <c r="V1349" i="41" s="1"/>
  <c r="G1349" i="41"/>
  <c r="H1349" i="41"/>
  <c r="I1349" i="41"/>
  <c r="J1349" i="41"/>
  <c r="C1355" i="41"/>
  <c r="D1355" i="41"/>
  <c r="E1355" i="41"/>
  <c r="F1355" i="41"/>
  <c r="U1355" i="41" s="1"/>
  <c r="G1355" i="41"/>
  <c r="H1355" i="41"/>
  <c r="I1355" i="41"/>
  <c r="J1355" i="41"/>
  <c r="C1361" i="41"/>
  <c r="D1361" i="41"/>
  <c r="E1361" i="41"/>
  <c r="F1361" i="41"/>
  <c r="R1361" i="41" s="1"/>
  <c r="G1361" i="41"/>
  <c r="H1361" i="41"/>
  <c r="I1361" i="41"/>
  <c r="J1361" i="41"/>
  <c r="C1367" i="41"/>
  <c r="D1367" i="41"/>
  <c r="E1367" i="41"/>
  <c r="F1367" i="41"/>
  <c r="G1367" i="41"/>
  <c r="H1367" i="41"/>
  <c r="I1367" i="41"/>
  <c r="J1367" i="41"/>
  <c r="C1312" i="41"/>
  <c r="D1312" i="41"/>
  <c r="E1312" i="41"/>
  <c r="F1312" i="41"/>
  <c r="G1312" i="41"/>
  <c r="H1312" i="41"/>
  <c r="I1312" i="41"/>
  <c r="J1312" i="41"/>
  <c r="C979" i="41"/>
  <c r="D979" i="41"/>
  <c r="E979" i="41"/>
  <c r="F979" i="41"/>
  <c r="G979" i="41"/>
  <c r="H979" i="41"/>
  <c r="I979" i="41"/>
  <c r="J979" i="41"/>
  <c r="C681" i="41"/>
  <c r="D681" i="41"/>
  <c r="E681" i="41"/>
  <c r="F681" i="41"/>
  <c r="G681" i="41"/>
  <c r="H681" i="41"/>
  <c r="I681" i="41"/>
  <c r="J681" i="41"/>
  <c r="C688" i="41"/>
  <c r="D688" i="41"/>
  <c r="E688" i="41"/>
  <c r="F688" i="41"/>
  <c r="G688" i="41"/>
  <c r="H688" i="41"/>
  <c r="I688" i="41"/>
  <c r="J688" i="41"/>
  <c r="C1141" i="41"/>
  <c r="D1141" i="41"/>
  <c r="E1141" i="41"/>
  <c r="F1141" i="41"/>
  <c r="G1141" i="41"/>
  <c r="H1141" i="41"/>
  <c r="I1141" i="41"/>
  <c r="J1141" i="41"/>
  <c r="C717" i="41"/>
  <c r="D717" i="41"/>
  <c r="E717" i="41"/>
  <c r="F717" i="41"/>
  <c r="G717" i="41"/>
  <c r="H717" i="41"/>
  <c r="I717" i="41"/>
  <c r="J717" i="41"/>
  <c r="C733" i="41"/>
  <c r="D733" i="41"/>
  <c r="E733" i="41"/>
  <c r="F733" i="41"/>
  <c r="G733" i="41"/>
  <c r="H733" i="41"/>
  <c r="I733" i="41"/>
  <c r="J733" i="41"/>
  <c r="C707" i="41"/>
  <c r="D707" i="41"/>
  <c r="E707" i="41"/>
  <c r="F707" i="41"/>
  <c r="G707" i="41"/>
  <c r="H707" i="41"/>
  <c r="I707" i="41"/>
  <c r="J707" i="41"/>
  <c r="C746" i="41"/>
  <c r="D746" i="41"/>
  <c r="E746" i="41"/>
  <c r="F746" i="41"/>
  <c r="G746" i="41"/>
  <c r="H746" i="41"/>
  <c r="I746" i="41"/>
  <c r="J746" i="41"/>
  <c r="C552" i="41"/>
  <c r="D552" i="41"/>
  <c r="E552" i="41"/>
  <c r="F552" i="41"/>
  <c r="G552" i="41"/>
  <c r="H552" i="41"/>
  <c r="I552" i="41"/>
  <c r="J552" i="41"/>
  <c r="C535" i="41"/>
  <c r="D535" i="41"/>
  <c r="E535" i="41"/>
  <c r="F535" i="41"/>
  <c r="G535" i="41"/>
  <c r="H535" i="41"/>
  <c r="I535" i="41"/>
  <c r="J535" i="41"/>
  <c r="C528" i="41"/>
  <c r="D528" i="41"/>
  <c r="E528" i="41"/>
  <c r="F528" i="41"/>
  <c r="G528" i="41"/>
  <c r="H528" i="41"/>
  <c r="I528" i="41"/>
  <c r="J528" i="41"/>
  <c r="C543" i="41"/>
  <c r="D543" i="41"/>
  <c r="E543" i="41"/>
  <c r="F543" i="41"/>
  <c r="G543" i="41"/>
  <c r="H543" i="41"/>
  <c r="I543" i="41"/>
  <c r="J543" i="41"/>
  <c r="C1464" i="41"/>
  <c r="D1464" i="41"/>
  <c r="E1464" i="41"/>
  <c r="F1464" i="41"/>
  <c r="G1464" i="41"/>
  <c r="H1464" i="41"/>
  <c r="I1464" i="41"/>
  <c r="J1464" i="41"/>
  <c r="C517" i="41"/>
  <c r="D517" i="41"/>
  <c r="E517" i="41"/>
  <c r="F517" i="41"/>
  <c r="G517" i="41"/>
  <c r="H517" i="41"/>
  <c r="I517" i="41"/>
  <c r="J517" i="41"/>
  <c r="C385" i="41"/>
  <c r="D385" i="41"/>
  <c r="E385" i="41"/>
  <c r="F385" i="41"/>
  <c r="G385" i="41"/>
  <c r="H385" i="41"/>
  <c r="I385" i="41"/>
  <c r="J385" i="41"/>
  <c r="C801" i="41"/>
  <c r="D801" i="41"/>
  <c r="E801" i="41"/>
  <c r="F801" i="41"/>
  <c r="G801" i="41"/>
  <c r="H801" i="41"/>
  <c r="I801" i="41"/>
  <c r="J801" i="41"/>
  <c r="C792" i="41"/>
  <c r="D792" i="41"/>
  <c r="E792" i="41"/>
  <c r="F792" i="41"/>
  <c r="G792" i="41"/>
  <c r="H792" i="41"/>
  <c r="I792" i="41"/>
  <c r="J792" i="41"/>
  <c r="C808" i="41"/>
  <c r="D808" i="41"/>
  <c r="E808" i="41"/>
  <c r="F808" i="41"/>
  <c r="G808" i="41"/>
  <c r="H808" i="41"/>
  <c r="I808" i="41"/>
  <c r="J808" i="41"/>
  <c r="C761" i="41"/>
  <c r="D761" i="41"/>
  <c r="E761" i="41"/>
  <c r="F761" i="41"/>
  <c r="G761" i="41"/>
  <c r="H761" i="41"/>
  <c r="I761" i="41"/>
  <c r="J761" i="41"/>
  <c r="C768" i="41"/>
  <c r="D768" i="41"/>
  <c r="E768" i="41"/>
  <c r="F768" i="41"/>
  <c r="G768" i="41"/>
  <c r="H768" i="41"/>
  <c r="I768" i="41"/>
  <c r="J768" i="41"/>
  <c r="C818" i="41"/>
  <c r="D818" i="41"/>
  <c r="E818" i="41"/>
  <c r="F818" i="41"/>
  <c r="G818" i="41"/>
  <c r="H818" i="41"/>
  <c r="I818" i="41"/>
  <c r="J818" i="41"/>
  <c r="C774" i="41"/>
  <c r="D774" i="41"/>
  <c r="E774" i="41"/>
  <c r="F774" i="41"/>
  <c r="G774" i="41"/>
  <c r="H774" i="41"/>
  <c r="I774" i="41"/>
  <c r="J774" i="41"/>
  <c r="C827" i="41"/>
  <c r="D827" i="41"/>
  <c r="E827" i="41"/>
  <c r="F827" i="41"/>
  <c r="G827" i="41"/>
  <c r="H827" i="41"/>
  <c r="I827" i="41"/>
  <c r="J827" i="41"/>
  <c r="C780" i="41"/>
  <c r="D780" i="41"/>
  <c r="E780" i="41"/>
  <c r="F780" i="41"/>
  <c r="G780" i="41"/>
  <c r="H780" i="41"/>
  <c r="I780" i="41"/>
  <c r="J780" i="41"/>
  <c r="C1431" i="41"/>
  <c r="D1431" i="41"/>
  <c r="E1431" i="41"/>
  <c r="F1431" i="41"/>
  <c r="G1431" i="41"/>
  <c r="H1431" i="41"/>
  <c r="I1431" i="41"/>
  <c r="J1431" i="41"/>
  <c r="C354" i="41"/>
  <c r="D354" i="41"/>
  <c r="E354" i="41"/>
  <c r="F354" i="41"/>
  <c r="G354" i="41"/>
  <c r="H354" i="41"/>
  <c r="I354" i="41"/>
  <c r="J354" i="41"/>
  <c r="C398" i="41"/>
  <c r="D398" i="41"/>
  <c r="E398" i="41"/>
  <c r="F398" i="41"/>
  <c r="G398" i="41"/>
  <c r="H398" i="41"/>
  <c r="I398" i="41"/>
  <c r="J398" i="41"/>
  <c r="C375" i="41"/>
  <c r="D375" i="41"/>
  <c r="E375" i="41"/>
  <c r="F375" i="41"/>
  <c r="G375" i="41"/>
  <c r="H375" i="41"/>
  <c r="I375" i="41"/>
  <c r="J375" i="41"/>
  <c r="C254" i="41"/>
  <c r="D254" i="41"/>
  <c r="E254" i="41"/>
  <c r="F254" i="41"/>
  <c r="G254" i="41"/>
  <c r="H254" i="41"/>
  <c r="I254" i="41"/>
  <c r="J254" i="41"/>
  <c r="C244" i="41"/>
  <c r="D244" i="41"/>
  <c r="E244" i="41"/>
  <c r="F244" i="41"/>
  <c r="G244" i="41"/>
  <c r="H244" i="41"/>
  <c r="I244" i="41"/>
  <c r="J244" i="41"/>
  <c r="C282" i="41"/>
  <c r="D282" i="41"/>
  <c r="E282" i="41"/>
  <c r="F282" i="41"/>
  <c r="G282" i="41"/>
  <c r="H282" i="41"/>
  <c r="I282" i="41"/>
  <c r="J282" i="41"/>
  <c r="C235" i="41"/>
  <c r="D235" i="41"/>
  <c r="E235" i="41"/>
  <c r="F235" i="41"/>
  <c r="G235" i="41"/>
  <c r="H235" i="41"/>
  <c r="I235" i="41"/>
  <c r="J235" i="41"/>
  <c r="C269" i="41"/>
  <c r="D269" i="41"/>
  <c r="E269" i="41"/>
  <c r="F269" i="41"/>
  <c r="G269" i="41"/>
  <c r="H269" i="41"/>
  <c r="I269" i="41"/>
  <c r="J269" i="41"/>
  <c r="C290" i="41"/>
  <c r="D290" i="41"/>
  <c r="E290" i="41"/>
  <c r="F290" i="41"/>
  <c r="G290" i="41"/>
  <c r="H290" i="41"/>
  <c r="I290" i="41"/>
  <c r="J290" i="41"/>
  <c r="C1000" i="41"/>
  <c r="D1000" i="41"/>
  <c r="E1000" i="41"/>
  <c r="F1000" i="41"/>
  <c r="G1000" i="41"/>
  <c r="H1000" i="41"/>
  <c r="I1000" i="41"/>
  <c r="J1000" i="41"/>
  <c r="C1011" i="41"/>
  <c r="D1011" i="41"/>
  <c r="E1011" i="41"/>
  <c r="F1011" i="41"/>
  <c r="G1011" i="41"/>
  <c r="H1011" i="41"/>
  <c r="I1011" i="41"/>
  <c r="J1011" i="41"/>
  <c r="C1017" i="41"/>
  <c r="D1017" i="41"/>
  <c r="E1017" i="41"/>
  <c r="F1017" i="41"/>
  <c r="G1017" i="41"/>
  <c r="H1017" i="41"/>
  <c r="I1017" i="41"/>
  <c r="J1017" i="41"/>
  <c r="C1024" i="41"/>
  <c r="D1024" i="41"/>
  <c r="E1024" i="41"/>
  <c r="F1024" i="41"/>
  <c r="G1024" i="41"/>
  <c r="H1024" i="41"/>
  <c r="I1024" i="41"/>
  <c r="J1024" i="41"/>
  <c r="C1032" i="41"/>
  <c r="D1032" i="41"/>
  <c r="E1032" i="41"/>
  <c r="F1032" i="41"/>
  <c r="G1032" i="41"/>
  <c r="H1032" i="41"/>
  <c r="I1032" i="41"/>
  <c r="J1032" i="41"/>
  <c r="C592" i="41"/>
  <c r="D592" i="41"/>
  <c r="E592" i="41"/>
  <c r="F592" i="41"/>
  <c r="G592" i="41"/>
  <c r="H592" i="41"/>
  <c r="I592" i="41"/>
  <c r="J592" i="41"/>
  <c r="C1402" i="41"/>
  <c r="D1402" i="41"/>
  <c r="E1402" i="41"/>
  <c r="F1402" i="41"/>
  <c r="G1402" i="41"/>
  <c r="H1402" i="41"/>
  <c r="I1402" i="41"/>
  <c r="J1402" i="41"/>
  <c r="C1391" i="41"/>
  <c r="D1391" i="41"/>
  <c r="E1391" i="41"/>
  <c r="F1391" i="41"/>
  <c r="G1391" i="41"/>
  <c r="H1391" i="41"/>
  <c r="I1391" i="41"/>
  <c r="J1391" i="41"/>
  <c r="C1079" i="41"/>
  <c r="D1079" i="41"/>
  <c r="E1079" i="41"/>
  <c r="F1079" i="41"/>
  <c r="G1079" i="41"/>
  <c r="H1079" i="41"/>
  <c r="I1079" i="41"/>
  <c r="J1079" i="41"/>
  <c r="C1125" i="41"/>
  <c r="D1125" i="41"/>
  <c r="E1125" i="41"/>
  <c r="F1125" i="41"/>
  <c r="G1125" i="41"/>
  <c r="H1125" i="41"/>
  <c r="I1125" i="41"/>
  <c r="J1125" i="41"/>
  <c r="C640" i="41"/>
  <c r="D640" i="41"/>
  <c r="E640" i="41"/>
  <c r="F640" i="41"/>
  <c r="G640" i="41"/>
  <c r="H640" i="41"/>
  <c r="I640" i="41"/>
  <c r="J640" i="41"/>
  <c r="C360" i="41"/>
  <c r="D360" i="41"/>
  <c r="E360" i="41"/>
  <c r="F360" i="41"/>
  <c r="G360" i="41"/>
  <c r="H360" i="41"/>
  <c r="I360" i="41"/>
  <c r="J360" i="41"/>
  <c r="C366" i="41"/>
  <c r="D366" i="41"/>
  <c r="E366" i="41"/>
  <c r="F366" i="41"/>
  <c r="G366" i="41"/>
  <c r="H366" i="41"/>
  <c r="I366" i="41"/>
  <c r="J366" i="41"/>
  <c r="C695" i="41"/>
  <c r="D695" i="41"/>
  <c r="E695" i="41"/>
  <c r="F695" i="41"/>
  <c r="G695" i="41"/>
  <c r="H695" i="41"/>
  <c r="I695" i="41"/>
  <c r="J695" i="41"/>
  <c r="C734" i="41"/>
  <c r="D734" i="41"/>
  <c r="E734" i="41"/>
  <c r="F734" i="41"/>
  <c r="G734" i="41"/>
  <c r="H734" i="41"/>
  <c r="I734" i="41"/>
  <c r="J734" i="41"/>
  <c r="C518" i="41"/>
  <c r="D518" i="41"/>
  <c r="E518" i="41"/>
  <c r="F518" i="41"/>
  <c r="G518" i="41"/>
  <c r="H518" i="41"/>
  <c r="I518" i="41"/>
  <c r="J518" i="41"/>
  <c r="C319" i="41"/>
  <c r="D319" i="41"/>
  <c r="E319" i="41"/>
  <c r="F319" i="41"/>
  <c r="G319" i="41"/>
  <c r="H319" i="41"/>
  <c r="I319" i="41"/>
  <c r="J319" i="41"/>
  <c r="C840" i="41"/>
  <c r="D840" i="41"/>
  <c r="E840" i="41"/>
  <c r="F840" i="41"/>
  <c r="G840" i="41"/>
  <c r="H840" i="41"/>
  <c r="I840" i="41"/>
  <c r="J840" i="41"/>
  <c r="C834" i="41"/>
  <c r="D834" i="41"/>
  <c r="E834" i="41"/>
  <c r="F834" i="41"/>
  <c r="G834" i="41"/>
  <c r="H834" i="41"/>
  <c r="I834" i="41"/>
  <c r="J834" i="41"/>
  <c r="C309" i="41"/>
  <c r="D309" i="41"/>
  <c r="E309" i="41"/>
  <c r="F309" i="41"/>
  <c r="G309" i="41"/>
  <c r="H309" i="41"/>
  <c r="I309" i="41"/>
  <c r="J309" i="41"/>
  <c r="C189" i="41"/>
  <c r="D189" i="41"/>
  <c r="E189" i="41"/>
  <c r="F189" i="41"/>
  <c r="G189" i="41"/>
  <c r="H189" i="41"/>
  <c r="I189" i="41"/>
  <c r="J189" i="41"/>
  <c r="C195" i="41"/>
  <c r="D195" i="41"/>
  <c r="E195" i="41"/>
  <c r="F195" i="41"/>
  <c r="G195" i="41"/>
  <c r="H195" i="41"/>
  <c r="I195" i="41"/>
  <c r="J195" i="41"/>
  <c r="C438" i="41"/>
  <c r="D438" i="41"/>
  <c r="E438" i="41"/>
  <c r="F438" i="41"/>
  <c r="G438" i="41"/>
  <c r="H438" i="41"/>
  <c r="I438" i="41"/>
  <c r="J438" i="41"/>
  <c r="C208" i="41"/>
  <c r="D208" i="41"/>
  <c r="E208" i="41"/>
  <c r="F208" i="41"/>
  <c r="G208" i="41"/>
  <c r="H208" i="41"/>
  <c r="I208" i="41"/>
  <c r="J208" i="41"/>
  <c r="C218" i="41"/>
  <c r="D218" i="41"/>
  <c r="E218" i="41"/>
  <c r="F218" i="41"/>
  <c r="G218" i="41"/>
  <c r="H218" i="41"/>
  <c r="I218" i="41"/>
  <c r="J218" i="41"/>
  <c r="C1479" i="41"/>
  <c r="D1479" i="41"/>
  <c r="E1479" i="41"/>
  <c r="F1479" i="41"/>
  <c r="G1479" i="41"/>
  <c r="H1479" i="41"/>
  <c r="I1479" i="41"/>
  <c r="J1479" i="41"/>
  <c r="C1523" i="41"/>
  <c r="D1523" i="41"/>
  <c r="E1523" i="41"/>
  <c r="F1523" i="41"/>
  <c r="G1523" i="41"/>
  <c r="H1523" i="41"/>
  <c r="I1523" i="41"/>
  <c r="J1523" i="41"/>
  <c r="C582" i="41"/>
  <c r="D582" i="41"/>
  <c r="E582" i="41"/>
  <c r="F582" i="41"/>
  <c r="G582" i="41"/>
  <c r="H582" i="41"/>
  <c r="I582" i="41"/>
  <c r="J582" i="41"/>
  <c r="C1294" i="41"/>
  <c r="D1294" i="41"/>
  <c r="E1294" i="41"/>
  <c r="F1294" i="41"/>
  <c r="G1294" i="41"/>
  <c r="H1294" i="41"/>
  <c r="I1294" i="41"/>
  <c r="J1294" i="41"/>
  <c r="C1098" i="41"/>
  <c r="D1098" i="41"/>
  <c r="E1098" i="41"/>
  <c r="F1098" i="41"/>
  <c r="G1098" i="41"/>
  <c r="H1098" i="41"/>
  <c r="I1098" i="41"/>
  <c r="J1098" i="41"/>
  <c r="C178" i="41"/>
  <c r="D178" i="41"/>
  <c r="E178" i="41"/>
  <c r="F178" i="41"/>
  <c r="G178" i="41"/>
  <c r="H178" i="41"/>
  <c r="I178" i="41"/>
  <c r="J178" i="41"/>
  <c r="C121" i="41"/>
  <c r="D121" i="41"/>
  <c r="E121" i="41"/>
  <c r="F121" i="41"/>
  <c r="G121" i="41"/>
  <c r="H121" i="41"/>
  <c r="I121" i="41"/>
  <c r="J121" i="41"/>
  <c r="C1534" i="41"/>
  <c r="D1534" i="41"/>
  <c r="E1534" i="41"/>
  <c r="F1534" i="41"/>
  <c r="G1534" i="41"/>
  <c r="H1534" i="41"/>
  <c r="I1534" i="41"/>
  <c r="J1534" i="41"/>
  <c r="C599" i="41"/>
  <c r="D599" i="41"/>
  <c r="E599" i="41"/>
  <c r="F599" i="41"/>
  <c r="G599" i="41"/>
  <c r="H599" i="41"/>
  <c r="I599" i="41"/>
  <c r="J599" i="41"/>
  <c r="C1058" i="41"/>
  <c r="D1058" i="41"/>
  <c r="E1058" i="41"/>
  <c r="F1058" i="41"/>
  <c r="G1058" i="41"/>
  <c r="H1058" i="41"/>
  <c r="I1058" i="41"/>
  <c r="J1058" i="41"/>
  <c r="C422" i="41"/>
  <c r="D422" i="41"/>
  <c r="E422" i="41"/>
  <c r="F422" i="41"/>
  <c r="G422" i="41"/>
  <c r="H422" i="41"/>
  <c r="I422" i="41"/>
  <c r="J422" i="41"/>
  <c r="C13" i="41"/>
  <c r="D13" i="41"/>
  <c r="E13" i="41"/>
  <c r="F13" i="41"/>
  <c r="G13" i="41"/>
  <c r="H13" i="41"/>
  <c r="I13" i="41"/>
  <c r="J13" i="41"/>
  <c r="C20" i="41"/>
  <c r="D20" i="41"/>
  <c r="E20" i="41"/>
  <c r="F20" i="41"/>
  <c r="G20" i="41"/>
  <c r="H20" i="41"/>
  <c r="I20" i="41"/>
  <c r="J20" i="41"/>
  <c r="C27" i="41"/>
  <c r="D27" i="41"/>
  <c r="E27" i="41"/>
  <c r="F27" i="41"/>
  <c r="G27" i="41"/>
  <c r="H27" i="41"/>
  <c r="I27" i="41"/>
  <c r="J27" i="41"/>
  <c r="C156" i="41"/>
  <c r="D156" i="41"/>
  <c r="E156" i="41"/>
  <c r="F156" i="41"/>
  <c r="G156" i="41"/>
  <c r="H156" i="41"/>
  <c r="I156" i="41"/>
  <c r="J156" i="41"/>
  <c r="C564" i="41"/>
  <c r="D564" i="41"/>
  <c r="E564" i="41"/>
  <c r="F564" i="41"/>
  <c r="G564" i="41"/>
  <c r="H564" i="41"/>
  <c r="I564" i="41"/>
  <c r="J564" i="41"/>
  <c r="C573" i="41"/>
  <c r="D573" i="41"/>
  <c r="E573" i="41"/>
  <c r="F573" i="41"/>
  <c r="G573" i="41"/>
  <c r="H573" i="41"/>
  <c r="I573" i="41"/>
  <c r="J573" i="41"/>
  <c r="C346" i="41"/>
  <c r="D346" i="41"/>
  <c r="E346" i="41"/>
  <c r="F346" i="41"/>
  <c r="G346" i="41"/>
  <c r="H346" i="41"/>
  <c r="I346" i="41"/>
  <c r="J346" i="41"/>
  <c r="C919" i="41"/>
  <c r="D919" i="41"/>
  <c r="E919" i="41"/>
  <c r="F919" i="41"/>
  <c r="G919" i="41"/>
  <c r="H919" i="41"/>
  <c r="I919" i="41"/>
  <c r="J919" i="41"/>
  <c r="C328" i="41"/>
  <c r="D328" i="41"/>
  <c r="E328" i="41"/>
  <c r="F328" i="41"/>
  <c r="G328" i="41"/>
  <c r="H328" i="41"/>
  <c r="I328" i="41"/>
  <c r="J328" i="41"/>
  <c r="C331" i="41"/>
  <c r="D331" i="41"/>
  <c r="E331" i="41"/>
  <c r="F331" i="41"/>
  <c r="G331" i="41"/>
  <c r="H331" i="41"/>
  <c r="I331" i="41"/>
  <c r="J331" i="41"/>
  <c r="C332" i="41"/>
  <c r="D332" i="41"/>
  <c r="E332" i="41"/>
  <c r="F332" i="41"/>
  <c r="G332" i="41"/>
  <c r="H332" i="41"/>
  <c r="I332" i="41"/>
  <c r="J332" i="41"/>
  <c r="C333" i="41"/>
  <c r="D333" i="41"/>
  <c r="E333" i="41"/>
  <c r="F333" i="41"/>
  <c r="G333" i="41"/>
  <c r="H333" i="41"/>
  <c r="I333" i="41"/>
  <c r="J333" i="41"/>
  <c r="C334" i="41"/>
  <c r="D334" i="41"/>
  <c r="E334" i="41"/>
  <c r="F334" i="41"/>
  <c r="G334" i="41"/>
  <c r="H334" i="41"/>
  <c r="I334" i="41"/>
  <c r="J334" i="41"/>
  <c r="C335" i="41"/>
  <c r="D335" i="41"/>
  <c r="E335" i="41"/>
  <c r="F335" i="41"/>
  <c r="G335" i="41"/>
  <c r="H335" i="41"/>
  <c r="I335" i="41"/>
  <c r="J335" i="41"/>
  <c r="C336" i="41"/>
  <c r="D336" i="41"/>
  <c r="E336" i="41"/>
  <c r="F336" i="41"/>
  <c r="G336" i="41"/>
  <c r="H336" i="41"/>
  <c r="I336" i="41"/>
  <c r="J336" i="41"/>
  <c r="C337" i="41"/>
  <c r="D337" i="41"/>
  <c r="E337" i="41"/>
  <c r="F337" i="41"/>
  <c r="G337" i="41"/>
  <c r="H337" i="41"/>
  <c r="I337" i="41"/>
  <c r="J337" i="41"/>
  <c r="C401" i="41"/>
  <c r="D401" i="41"/>
  <c r="E401" i="41"/>
  <c r="F401" i="41"/>
  <c r="G401" i="41"/>
  <c r="H401" i="41"/>
  <c r="I401" i="41"/>
  <c r="J401" i="41"/>
  <c r="C403" i="41"/>
  <c r="D403" i="41"/>
  <c r="E403" i="41"/>
  <c r="F403" i="41"/>
  <c r="G403" i="41"/>
  <c r="H403" i="41"/>
  <c r="I403" i="41"/>
  <c r="J403" i="41"/>
  <c r="C404" i="41"/>
  <c r="D404" i="41"/>
  <c r="E404" i="41"/>
  <c r="F404" i="41"/>
  <c r="G404" i="41"/>
  <c r="H404" i="41"/>
  <c r="I404" i="41"/>
  <c r="J404" i="41"/>
  <c r="C850" i="41"/>
  <c r="D850" i="41"/>
  <c r="E850" i="41"/>
  <c r="F850" i="41"/>
  <c r="G850" i="41"/>
  <c r="H850" i="41"/>
  <c r="I850" i="41"/>
  <c r="J850" i="41"/>
  <c r="C904" i="41"/>
  <c r="D904" i="41"/>
  <c r="E904" i="41"/>
  <c r="F904" i="41"/>
  <c r="G904" i="41"/>
  <c r="H904" i="41"/>
  <c r="I904" i="41"/>
  <c r="J904" i="41"/>
  <c r="C954" i="41"/>
  <c r="D954" i="41"/>
  <c r="E954" i="41"/>
  <c r="F954" i="41"/>
  <c r="G954" i="41"/>
  <c r="H954" i="41"/>
  <c r="I954" i="41"/>
  <c r="J954" i="41"/>
  <c r="C1411" i="41"/>
  <c r="D1411" i="41"/>
  <c r="E1411" i="41"/>
  <c r="F1411" i="41"/>
  <c r="G1411" i="41"/>
  <c r="H1411" i="41"/>
  <c r="I1411" i="41"/>
  <c r="J1411" i="41"/>
  <c r="C1412" i="41"/>
  <c r="D1412" i="41"/>
  <c r="E1412" i="41"/>
  <c r="F1412" i="41"/>
  <c r="G1412" i="41"/>
  <c r="H1412" i="41"/>
  <c r="I1412" i="41"/>
  <c r="J1412" i="41"/>
  <c r="C1413" i="41"/>
  <c r="D1413" i="41"/>
  <c r="E1413" i="41"/>
  <c r="F1413" i="41"/>
  <c r="G1413" i="41"/>
  <c r="H1413" i="41"/>
  <c r="I1413" i="41"/>
  <c r="J1413" i="41"/>
  <c r="C1501" i="41"/>
  <c r="D1501" i="41"/>
  <c r="E1501" i="41"/>
  <c r="F1501" i="41"/>
  <c r="G1501" i="41"/>
  <c r="H1501" i="41"/>
  <c r="I1501" i="41"/>
  <c r="J1501" i="41"/>
  <c r="C1502" i="41"/>
  <c r="D1502" i="41"/>
  <c r="E1502" i="41"/>
  <c r="F1502" i="41"/>
  <c r="G1502" i="41"/>
  <c r="H1502" i="41"/>
  <c r="I1502" i="41"/>
  <c r="J1502" i="41"/>
  <c r="C1503" i="41"/>
  <c r="D1503" i="41"/>
  <c r="E1503" i="41"/>
  <c r="F1503" i="41"/>
  <c r="G1503" i="41"/>
  <c r="H1503" i="41"/>
  <c r="I1503" i="41"/>
  <c r="J1503" i="41"/>
  <c r="C1536" i="41"/>
  <c r="D1536" i="41"/>
  <c r="E1536" i="41"/>
  <c r="F1536" i="41"/>
  <c r="G1536" i="41"/>
  <c r="H1536" i="41"/>
  <c r="I1536" i="41"/>
  <c r="J1536" i="41"/>
  <c r="C1537" i="41"/>
  <c r="D1537" i="41"/>
  <c r="E1537" i="41"/>
  <c r="F1537" i="41"/>
  <c r="G1537" i="41"/>
  <c r="H1537" i="41"/>
  <c r="I1537" i="41"/>
  <c r="J1537" i="41"/>
  <c r="C1559" i="41"/>
  <c r="D1559" i="41"/>
  <c r="E1559" i="41"/>
  <c r="F1559" i="41"/>
  <c r="G1559" i="41"/>
  <c r="H1559" i="41"/>
  <c r="I1559" i="41"/>
  <c r="J1559" i="41"/>
  <c r="C1560" i="41"/>
  <c r="D1560" i="41"/>
  <c r="E1560" i="41"/>
  <c r="F1560" i="41"/>
  <c r="G1560" i="41"/>
  <c r="H1560" i="41"/>
  <c r="I1560" i="41"/>
  <c r="J1560" i="41"/>
  <c r="C1561" i="41"/>
  <c r="D1561" i="41"/>
  <c r="E1561" i="41"/>
  <c r="F1561" i="41"/>
  <c r="G1561" i="41"/>
  <c r="H1561" i="41"/>
  <c r="I1561" i="41"/>
  <c r="J1561" i="41"/>
  <c r="C1562" i="41"/>
  <c r="D1562" i="41"/>
  <c r="E1562" i="41"/>
  <c r="F1562" i="41"/>
  <c r="G1562" i="41"/>
  <c r="H1562" i="41"/>
  <c r="I1562" i="41"/>
  <c r="J1562" i="41"/>
  <c r="C1563" i="41"/>
  <c r="D1563" i="41"/>
  <c r="E1563" i="41"/>
  <c r="F1563" i="41"/>
  <c r="G1563" i="41"/>
  <c r="H1563" i="41"/>
  <c r="I1563" i="41"/>
  <c r="J1563" i="41"/>
  <c r="C1564" i="41"/>
  <c r="D1564" i="41"/>
  <c r="E1564" i="41"/>
  <c r="F1564" i="41"/>
  <c r="G1564" i="41"/>
  <c r="H1564" i="41"/>
  <c r="I1564" i="41"/>
  <c r="J1564" i="41"/>
  <c r="C1565" i="41"/>
  <c r="D1565" i="41"/>
  <c r="E1565" i="41"/>
  <c r="F1565" i="41"/>
  <c r="G1565" i="41"/>
  <c r="H1565" i="41"/>
  <c r="I1565" i="41"/>
  <c r="J1565" i="41"/>
  <c r="C1570" i="41"/>
  <c r="D1570" i="41"/>
  <c r="E1570" i="41"/>
  <c r="F1570" i="41"/>
  <c r="G1570" i="41"/>
  <c r="H1570" i="41"/>
  <c r="I1570" i="41"/>
  <c r="J1570" i="41"/>
  <c r="C1577" i="41"/>
  <c r="D1577" i="41"/>
  <c r="E1577" i="41"/>
  <c r="F1577" i="41"/>
  <c r="G1577" i="41"/>
  <c r="H1577" i="41"/>
  <c r="I1577" i="41"/>
  <c r="J1577" i="41"/>
  <c r="C1578" i="41"/>
  <c r="D1578" i="41"/>
  <c r="E1578" i="41"/>
  <c r="F1578" i="41"/>
  <c r="G1578" i="41"/>
  <c r="H1578" i="41"/>
  <c r="I1578" i="41"/>
  <c r="J1578" i="41"/>
  <c r="C1579" i="41"/>
  <c r="D1579" i="41"/>
  <c r="E1579" i="41"/>
  <c r="F1579" i="41"/>
  <c r="G1579" i="41"/>
  <c r="H1579" i="41"/>
  <c r="I1579" i="41"/>
  <c r="J1579" i="41"/>
  <c r="C1580" i="41"/>
  <c r="D1580" i="41"/>
  <c r="E1580" i="41"/>
  <c r="F1580" i="41"/>
  <c r="G1580" i="41"/>
  <c r="H1580" i="41"/>
  <c r="I1580" i="41"/>
  <c r="J1580" i="41"/>
  <c r="C1581" i="41"/>
  <c r="D1581" i="41"/>
  <c r="E1581" i="41"/>
  <c r="F1581" i="41"/>
  <c r="G1581" i="41"/>
  <c r="H1581" i="41"/>
  <c r="I1581" i="41"/>
  <c r="J1581" i="41"/>
  <c r="C1582" i="41"/>
  <c r="D1582" i="41"/>
  <c r="E1582" i="41"/>
  <c r="F1582" i="41"/>
  <c r="G1582" i="41"/>
  <c r="H1582" i="41"/>
  <c r="I1582" i="41"/>
  <c r="J1582" i="41"/>
  <c r="C162" i="41"/>
  <c r="D162" i="41"/>
  <c r="E162" i="41"/>
  <c r="F162" i="41"/>
  <c r="G162" i="41"/>
  <c r="H162" i="41"/>
  <c r="I162" i="41"/>
  <c r="J162" i="41"/>
  <c r="C163" i="41"/>
  <c r="D163" i="41"/>
  <c r="E163" i="41"/>
  <c r="F163" i="41"/>
  <c r="G163" i="41"/>
  <c r="H163" i="41"/>
  <c r="I163" i="41"/>
  <c r="J163" i="41"/>
  <c r="C164" i="41"/>
  <c r="D164" i="41"/>
  <c r="E164" i="41"/>
  <c r="F164" i="41"/>
  <c r="G164" i="41"/>
  <c r="H164" i="41"/>
  <c r="I164" i="41"/>
  <c r="J164" i="41"/>
  <c r="C367" i="41"/>
  <c r="D367" i="41"/>
  <c r="E367" i="41"/>
  <c r="F367" i="41"/>
  <c r="G367" i="41"/>
  <c r="H367" i="41"/>
  <c r="I367" i="41"/>
  <c r="J367" i="41"/>
  <c r="C415" i="41"/>
  <c r="D415" i="41"/>
  <c r="E415" i="41"/>
  <c r="F415" i="41"/>
  <c r="G415" i="41"/>
  <c r="H415" i="41"/>
  <c r="I415" i="41"/>
  <c r="J415" i="41"/>
  <c r="C446" i="41"/>
  <c r="D446" i="41"/>
  <c r="E446" i="41"/>
  <c r="F446" i="41"/>
  <c r="G446" i="41"/>
  <c r="H446" i="41"/>
  <c r="I446" i="41"/>
  <c r="J446" i="41"/>
  <c r="C448" i="41"/>
  <c r="D448" i="41"/>
  <c r="E448" i="41"/>
  <c r="F448" i="41"/>
  <c r="G448" i="41"/>
  <c r="H448" i="41"/>
  <c r="I448" i="41"/>
  <c r="J448" i="41"/>
  <c r="C449" i="41"/>
  <c r="D449" i="41"/>
  <c r="E449" i="41"/>
  <c r="F449" i="41"/>
  <c r="G449" i="41"/>
  <c r="H449" i="41"/>
  <c r="I449" i="41"/>
  <c r="J449" i="41"/>
  <c r="C450" i="41"/>
  <c r="D450" i="41"/>
  <c r="E450" i="41"/>
  <c r="F450" i="41"/>
  <c r="G450" i="41"/>
  <c r="H450" i="41"/>
  <c r="I450" i="41"/>
  <c r="J450" i="41"/>
  <c r="C862" i="41"/>
  <c r="D862" i="41"/>
  <c r="E862" i="41"/>
  <c r="F862" i="41"/>
  <c r="G862" i="41"/>
  <c r="H862" i="41"/>
  <c r="I862" i="41"/>
  <c r="J862" i="41"/>
  <c r="C892" i="41"/>
  <c r="D892" i="41"/>
  <c r="E892" i="41"/>
  <c r="F892" i="41"/>
  <c r="G892" i="41"/>
  <c r="H892" i="41"/>
  <c r="I892" i="41"/>
  <c r="J892" i="41"/>
  <c r="C921" i="41"/>
  <c r="D921" i="41"/>
  <c r="E921" i="41"/>
  <c r="F921" i="41"/>
  <c r="G921" i="41"/>
  <c r="H921" i="41"/>
  <c r="I921" i="41"/>
  <c r="J921" i="41"/>
  <c r="C1414" i="41"/>
  <c r="D1414" i="41"/>
  <c r="E1414" i="41"/>
  <c r="F1414" i="41"/>
  <c r="G1414" i="41"/>
  <c r="H1414" i="41"/>
  <c r="I1414" i="41"/>
  <c r="J1414" i="41"/>
  <c r="C1415" i="41"/>
  <c r="D1415" i="41"/>
  <c r="E1415" i="41"/>
  <c r="F1415" i="41"/>
  <c r="G1415" i="41"/>
  <c r="H1415" i="41"/>
  <c r="I1415" i="41"/>
  <c r="J1415" i="41"/>
  <c r="C1416" i="41"/>
  <c r="D1416" i="41"/>
  <c r="E1416" i="41"/>
  <c r="F1416" i="41"/>
  <c r="G1416" i="41"/>
  <c r="H1416" i="41"/>
  <c r="I1416" i="41"/>
  <c r="J1416" i="41"/>
  <c r="C1417" i="41"/>
  <c r="D1417" i="41"/>
  <c r="E1417" i="41"/>
  <c r="F1417" i="41"/>
  <c r="G1417" i="41"/>
  <c r="H1417" i="41"/>
  <c r="I1417" i="41"/>
  <c r="J1417" i="41"/>
  <c r="C1418" i="41"/>
  <c r="D1418" i="41"/>
  <c r="E1418" i="41"/>
  <c r="F1418" i="41"/>
  <c r="G1418" i="41"/>
  <c r="H1418" i="41"/>
  <c r="I1418" i="41"/>
  <c r="J1418" i="41"/>
  <c r="C1419" i="41"/>
  <c r="D1419" i="41"/>
  <c r="E1419" i="41"/>
  <c r="F1419" i="41"/>
  <c r="G1419" i="41"/>
  <c r="H1419" i="41"/>
  <c r="I1419" i="41"/>
  <c r="J1419" i="41"/>
  <c r="C1421" i="41"/>
  <c r="D1421" i="41"/>
  <c r="E1421" i="41"/>
  <c r="F1421" i="41"/>
  <c r="G1421" i="41"/>
  <c r="H1421" i="41"/>
  <c r="I1421" i="41"/>
  <c r="J1421" i="41"/>
  <c r="C1422" i="41"/>
  <c r="D1422" i="41"/>
  <c r="E1422" i="41"/>
  <c r="F1422" i="41"/>
  <c r="G1422" i="41"/>
  <c r="H1422" i="41"/>
  <c r="I1422" i="41"/>
  <c r="J1422" i="41"/>
  <c r="C1423" i="41"/>
  <c r="D1423" i="41"/>
  <c r="E1423" i="41"/>
  <c r="F1423" i="41"/>
  <c r="G1423" i="41"/>
  <c r="H1423" i="41"/>
  <c r="I1423" i="41"/>
  <c r="J1423" i="41"/>
  <c r="C1424" i="41"/>
  <c r="D1424" i="41"/>
  <c r="E1424" i="41"/>
  <c r="F1424" i="41"/>
  <c r="G1424" i="41"/>
  <c r="H1424" i="41"/>
  <c r="I1424" i="41"/>
  <c r="J1424" i="41"/>
  <c r="C1425" i="41"/>
  <c r="D1425" i="41"/>
  <c r="E1425" i="41"/>
  <c r="F1425" i="41"/>
  <c r="G1425" i="41"/>
  <c r="H1425" i="41"/>
  <c r="I1425" i="41"/>
  <c r="J1425" i="41"/>
  <c r="C1547" i="41"/>
  <c r="D1547" i="41"/>
  <c r="E1547" i="41"/>
  <c r="F1547" i="41"/>
  <c r="G1547" i="41"/>
  <c r="H1547" i="41"/>
  <c r="I1547" i="41"/>
  <c r="J1547" i="41"/>
  <c r="C1548" i="41"/>
  <c r="D1548" i="41"/>
  <c r="E1548" i="41"/>
  <c r="F1548" i="41"/>
  <c r="G1548" i="41"/>
  <c r="H1548" i="41"/>
  <c r="I1548" i="41"/>
  <c r="J1548" i="41"/>
  <c r="C1558" i="41"/>
  <c r="D1558" i="41"/>
  <c r="E1558" i="41"/>
  <c r="F1558" i="41"/>
  <c r="G1558" i="41"/>
  <c r="H1558" i="41"/>
  <c r="I1558" i="41"/>
  <c r="J1558" i="41"/>
  <c r="C1566" i="41"/>
  <c r="D1566" i="41"/>
  <c r="E1566" i="41"/>
  <c r="F1566" i="41"/>
  <c r="G1566" i="41"/>
  <c r="H1566" i="41"/>
  <c r="I1566" i="41"/>
  <c r="J1566" i="41"/>
  <c r="C1567" i="41"/>
  <c r="D1567" i="41"/>
  <c r="E1567" i="41"/>
  <c r="F1567" i="41"/>
  <c r="G1567" i="41"/>
  <c r="H1567" i="41"/>
  <c r="I1567" i="41"/>
  <c r="J1567" i="41"/>
  <c r="C1568" i="41"/>
  <c r="D1568" i="41"/>
  <c r="E1568" i="41"/>
  <c r="F1568" i="41"/>
  <c r="G1568" i="41"/>
  <c r="H1568" i="41"/>
  <c r="I1568" i="41"/>
  <c r="J1568" i="41"/>
  <c r="C1571" i="41"/>
  <c r="D1571" i="41"/>
  <c r="E1571" i="41"/>
  <c r="F1571" i="41"/>
  <c r="G1571" i="41"/>
  <c r="H1571" i="41"/>
  <c r="I1571" i="41"/>
  <c r="J1571" i="41"/>
  <c r="C1572" i="41"/>
  <c r="D1572" i="41"/>
  <c r="E1572" i="41"/>
  <c r="F1572" i="41"/>
  <c r="G1572" i="41"/>
  <c r="H1572" i="41"/>
  <c r="I1572" i="41"/>
  <c r="J1572" i="41"/>
  <c r="C1573" i="41"/>
  <c r="D1573" i="41"/>
  <c r="E1573" i="41"/>
  <c r="F1573" i="41"/>
  <c r="G1573" i="41"/>
  <c r="H1573" i="41"/>
  <c r="I1573" i="41"/>
  <c r="J1573" i="41"/>
  <c r="C1574" i="41"/>
  <c r="D1574" i="41"/>
  <c r="E1574" i="41"/>
  <c r="F1574" i="41"/>
  <c r="G1574" i="41"/>
  <c r="H1574" i="41"/>
  <c r="I1574" i="41"/>
  <c r="J1574" i="41"/>
  <c r="C1575" i="41"/>
  <c r="D1575" i="41"/>
  <c r="E1575" i="41"/>
  <c r="F1575" i="41"/>
  <c r="G1575" i="41"/>
  <c r="H1575" i="41"/>
  <c r="I1575" i="41"/>
  <c r="J1575" i="41"/>
  <c r="C1576" i="41"/>
  <c r="D1576" i="41"/>
  <c r="E1576" i="41"/>
  <c r="F1576" i="41"/>
  <c r="G1576" i="41"/>
  <c r="H1576" i="41"/>
  <c r="I1576" i="41"/>
  <c r="J1576" i="41"/>
  <c r="C1617" i="41"/>
  <c r="D1617" i="41"/>
  <c r="E1617" i="41"/>
  <c r="F1617" i="41"/>
  <c r="G1617" i="41"/>
  <c r="H1617" i="41"/>
  <c r="I1617" i="41"/>
  <c r="J1617" i="41"/>
  <c r="C1618" i="41"/>
  <c r="D1618" i="41"/>
  <c r="E1618" i="41"/>
  <c r="F1618" i="41"/>
  <c r="G1618" i="41"/>
  <c r="H1618" i="41"/>
  <c r="I1618" i="41"/>
  <c r="J1618" i="41"/>
  <c r="C1619" i="41"/>
  <c r="D1619" i="41"/>
  <c r="E1619" i="41"/>
  <c r="F1619" i="41"/>
  <c r="G1619" i="41"/>
  <c r="H1619" i="41"/>
  <c r="I1619" i="41"/>
  <c r="J1619" i="41"/>
  <c r="C1620" i="41"/>
  <c r="D1620" i="41"/>
  <c r="E1620" i="41"/>
  <c r="F1620" i="41"/>
  <c r="G1620" i="41"/>
  <c r="H1620" i="41"/>
  <c r="I1620" i="41"/>
  <c r="J1620" i="41"/>
  <c r="C925" i="41"/>
  <c r="D925" i="41"/>
  <c r="E925" i="41"/>
  <c r="F925" i="41"/>
  <c r="G925" i="41"/>
  <c r="H925" i="41"/>
  <c r="I925" i="41"/>
  <c r="J925" i="41"/>
  <c r="C955" i="41"/>
  <c r="D955" i="41"/>
  <c r="E955" i="41"/>
  <c r="F955" i="41"/>
  <c r="G955" i="41"/>
  <c r="H955" i="41"/>
  <c r="I955" i="41"/>
  <c r="J955" i="41"/>
  <c r="C1420" i="41"/>
  <c r="D1420" i="41"/>
  <c r="E1420" i="41"/>
  <c r="F1420" i="41"/>
  <c r="G1420" i="41"/>
  <c r="H1420" i="41"/>
  <c r="I1420" i="41"/>
  <c r="J1420" i="41"/>
  <c r="C1583" i="41"/>
  <c r="D1583" i="41"/>
  <c r="E1583" i="41"/>
  <c r="F1583" i="41"/>
  <c r="G1583" i="41"/>
  <c r="H1583" i="41"/>
  <c r="I1583" i="41"/>
  <c r="J1583" i="41"/>
  <c r="C1584" i="41"/>
  <c r="D1584" i="41"/>
  <c r="E1584" i="41"/>
  <c r="F1584" i="41"/>
  <c r="G1584" i="41"/>
  <c r="H1584" i="41"/>
  <c r="I1584" i="41"/>
  <c r="J1584" i="41"/>
  <c r="C1585" i="41"/>
  <c r="D1585" i="41"/>
  <c r="E1585" i="41"/>
  <c r="F1585" i="41"/>
  <c r="G1585" i="41"/>
  <c r="H1585" i="41"/>
  <c r="I1585" i="41"/>
  <c r="J1585" i="41"/>
  <c r="C64" i="41"/>
  <c r="D64" i="41"/>
  <c r="E64" i="41"/>
  <c r="F64" i="41"/>
  <c r="G64" i="41"/>
  <c r="H64" i="41"/>
  <c r="I64" i="41"/>
  <c r="J64" i="41"/>
  <c r="C1467" i="41"/>
  <c r="D1467" i="41"/>
  <c r="E1467" i="41"/>
  <c r="F1467" i="41"/>
  <c r="G1467" i="41"/>
  <c r="H1467" i="41"/>
  <c r="I1467" i="41"/>
  <c r="J1467" i="41"/>
  <c r="C1590" i="41"/>
  <c r="D1590" i="41"/>
  <c r="E1590" i="41"/>
  <c r="F1590" i="41"/>
  <c r="G1590" i="41"/>
  <c r="H1590" i="41"/>
  <c r="I1590" i="41"/>
  <c r="J1590" i="41"/>
  <c r="C1300" i="41"/>
  <c r="D1300" i="41"/>
  <c r="E1300" i="41"/>
  <c r="F1300" i="41"/>
  <c r="G1300" i="41"/>
  <c r="H1300" i="41"/>
  <c r="I1300" i="41"/>
  <c r="J1300" i="41"/>
  <c r="C1591" i="41"/>
  <c r="D1591" i="41"/>
  <c r="E1591" i="41"/>
  <c r="F1591" i="41"/>
  <c r="G1591" i="41"/>
  <c r="H1591" i="41"/>
  <c r="I1591" i="41"/>
  <c r="J1591" i="41"/>
  <c r="C29" i="41"/>
  <c r="D29" i="41"/>
  <c r="E29" i="41"/>
  <c r="F29" i="41"/>
  <c r="G29" i="41"/>
  <c r="H29" i="41"/>
  <c r="I29" i="41"/>
  <c r="J29" i="41"/>
  <c r="C36" i="41"/>
  <c r="D36" i="41"/>
  <c r="E36" i="41"/>
  <c r="F36" i="41"/>
  <c r="G36" i="41"/>
  <c r="H36" i="41"/>
  <c r="I36" i="41"/>
  <c r="J36" i="41"/>
  <c r="C37" i="41"/>
  <c r="D37" i="41"/>
  <c r="E37" i="41"/>
  <c r="F37" i="41"/>
  <c r="G37" i="41"/>
  <c r="H37" i="41"/>
  <c r="I37" i="41"/>
  <c r="J37" i="41"/>
  <c r="C38" i="41"/>
  <c r="D38" i="41"/>
  <c r="E38" i="41"/>
  <c r="F38" i="41"/>
  <c r="G38" i="41"/>
  <c r="H38" i="41"/>
  <c r="I38" i="41"/>
  <c r="J38" i="41"/>
  <c r="C39" i="41"/>
  <c r="D39" i="41"/>
  <c r="E39" i="41"/>
  <c r="F39" i="41"/>
  <c r="G39" i="41"/>
  <c r="H39" i="41"/>
  <c r="I39" i="41"/>
  <c r="J39" i="41"/>
  <c r="C40" i="41"/>
  <c r="D40" i="41"/>
  <c r="E40" i="41"/>
  <c r="F40" i="41"/>
  <c r="G40" i="41"/>
  <c r="H40" i="41"/>
  <c r="I40" i="41"/>
  <c r="J40" i="41"/>
  <c r="C41" i="41"/>
  <c r="D41" i="41"/>
  <c r="E41" i="41"/>
  <c r="F41" i="41"/>
  <c r="G41" i="41"/>
  <c r="H41" i="41"/>
  <c r="I41" i="41"/>
  <c r="J41" i="41"/>
  <c r="C42" i="41"/>
  <c r="D42" i="41"/>
  <c r="E42" i="41"/>
  <c r="F42" i="41"/>
  <c r="G42" i="41"/>
  <c r="H42" i="41"/>
  <c r="I42" i="41"/>
  <c r="J42" i="41"/>
  <c r="C160" i="41"/>
  <c r="D160" i="41"/>
  <c r="E160" i="41"/>
  <c r="F160" i="41"/>
  <c r="G160" i="41"/>
  <c r="H160" i="41"/>
  <c r="I160" i="41"/>
  <c r="J160" i="41"/>
  <c r="C161" i="41"/>
  <c r="D161" i="41"/>
  <c r="E161" i="41"/>
  <c r="F161" i="41"/>
  <c r="G161" i="41"/>
  <c r="H161" i="41"/>
  <c r="I161" i="41"/>
  <c r="J161" i="41"/>
  <c r="C407" i="41"/>
  <c r="D407" i="41"/>
  <c r="E407" i="41"/>
  <c r="F407" i="41"/>
  <c r="G407" i="41"/>
  <c r="H407" i="41"/>
  <c r="I407" i="41"/>
  <c r="J407" i="41"/>
  <c r="C447" i="41"/>
  <c r="D447" i="41"/>
  <c r="E447" i="41"/>
  <c r="F447" i="41"/>
  <c r="G447" i="41"/>
  <c r="H447" i="41"/>
  <c r="I447" i="41"/>
  <c r="J447" i="41"/>
  <c r="C600" i="41"/>
  <c r="D600" i="41"/>
  <c r="E600" i="41"/>
  <c r="F600" i="41"/>
  <c r="G600" i="41"/>
  <c r="H600" i="41"/>
  <c r="I600" i="41"/>
  <c r="J600" i="41"/>
  <c r="C858" i="41"/>
  <c r="D858" i="41"/>
  <c r="E858" i="41"/>
  <c r="F858" i="41"/>
  <c r="G858" i="41"/>
  <c r="H858" i="41"/>
  <c r="I858" i="41"/>
  <c r="J858" i="41"/>
  <c r="C859" i="41"/>
  <c r="D859" i="41"/>
  <c r="E859" i="41"/>
  <c r="F859" i="41"/>
  <c r="G859" i="41"/>
  <c r="H859" i="41"/>
  <c r="I859" i="41"/>
  <c r="J859" i="41"/>
  <c r="C860" i="41"/>
  <c r="D860" i="41"/>
  <c r="E860" i="41"/>
  <c r="F860" i="41"/>
  <c r="G860" i="41"/>
  <c r="H860" i="41"/>
  <c r="I860" i="41"/>
  <c r="J860" i="41"/>
  <c r="C994" i="41"/>
  <c r="D994" i="41"/>
  <c r="E994" i="41"/>
  <c r="F994" i="41"/>
  <c r="G994" i="41"/>
  <c r="H994" i="41"/>
  <c r="I994" i="41"/>
  <c r="J994" i="41"/>
  <c r="C1043" i="41"/>
  <c r="D1043" i="41"/>
  <c r="E1043" i="41"/>
  <c r="F1043" i="41"/>
  <c r="G1043" i="41"/>
  <c r="H1043" i="41"/>
  <c r="I1043" i="41"/>
  <c r="J1043" i="41"/>
  <c r="C1295" i="41"/>
  <c r="D1295" i="41"/>
  <c r="E1295" i="41"/>
  <c r="F1295" i="41"/>
  <c r="G1295" i="41"/>
  <c r="H1295" i="41"/>
  <c r="I1295" i="41"/>
  <c r="J1295" i="41"/>
  <c r="C1243" i="41"/>
  <c r="D1243" i="41"/>
  <c r="E1243" i="41"/>
  <c r="F1243" i="41"/>
  <c r="G1243" i="41"/>
  <c r="H1243" i="41"/>
  <c r="I1243" i="41"/>
  <c r="J1243" i="41"/>
  <c r="C1244" i="41"/>
  <c r="D1244" i="41"/>
  <c r="E1244" i="41"/>
  <c r="F1244" i="41"/>
  <c r="G1244" i="41"/>
  <c r="H1244" i="41"/>
  <c r="I1244" i="41"/>
  <c r="J1244" i="41"/>
  <c r="C1245" i="41"/>
  <c r="D1245" i="41"/>
  <c r="E1245" i="41"/>
  <c r="F1245" i="41"/>
  <c r="G1245" i="41"/>
  <c r="H1245" i="41"/>
  <c r="I1245" i="41"/>
  <c r="J1245" i="41"/>
  <c r="C1246" i="41"/>
  <c r="D1246" i="41"/>
  <c r="E1246" i="41"/>
  <c r="F1246" i="41"/>
  <c r="G1246" i="41"/>
  <c r="H1246" i="41"/>
  <c r="I1246" i="41"/>
  <c r="J1246" i="41"/>
  <c r="C1247" i="41"/>
  <c r="D1247" i="41"/>
  <c r="E1247" i="41"/>
  <c r="F1247" i="41"/>
  <c r="G1247" i="41"/>
  <c r="H1247" i="41"/>
  <c r="I1247" i="41"/>
  <c r="J1247" i="41"/>
  <c r="C1248" i="41"/>
  <c r="D1248" i="41"/>
  <c r="E1248" i="41"/>
  <c r="F1248" i="41"/>
  <c r="G1248" i="41"/>
  <c r="H1248" i="41"/>
  <c r="I1248" i="41"/>
  <c r="J1248" i="41"/>
  <c r="C1380" i="41"/>
  <c r="D1380" i="41"/>
  <c r="E1380" i="41"/>
  <c r="F1380" i="41"/>
  <c r="G1380" i="41"/>
  <c r="H1380" i="41"/>
  <c r="I1380" i="41"/>
  <c r="J1380" i="41"/>
  <c r="C1569" i="41"/>
  <c r="D1569" i="41"/>
  <c r="E1569" i="41"/>
  <c r="F1569" i="41"/>
  <c r="G1569" i="41"/>
  <c r="H1569" i="41"/>
  <c r="I1569" i="41"/>
  <c r="J1569" i="41"/>
  <c r="C1587" i="41"/>
  <c r="D1587" i="41"/>
  <c r="E1587" i="41"/>
  <c r="F1587" i="41"/>
  <c r="G1587" i="41"/>
  <c r="H1587" i="41"/>
  <c r="I1587" i="41"/>
  <c r="J1587" i="41"/>
  <c r="C1588" i="41"/>
  <c r="D1588" i="41"/>
  <c r="E1588" i="41"/>
  <c r="F1588" i="41"/>
  <c r="G1588" i="41"/>
  <c r="H1588" i="41"/>
  <c r="I1588" i="41"/>
  <c r="J1588" i="41"/>
  <c r="C1589" i="41"/>
  <c r="D1589" i="41"/>
  <c r="E1589" i="41"/>
  <c r="F1589" i="41"/>
  <c r="G1589" i="41"/>
  <c r="H1589" i="41"/>
  <c r="I1589" i="41"/>
  <c r="J1589" i="41"/>
  <c r="C1621" i="41"/>
  <c r="D1621" i="41"/>
  <c r="E1621" i="41"/>
  <c r="F1621" i="41"/>
  <c r="G1621" i="41"/>
  <c r="H1621" i="41"/>
  <c r="I1621" i="41"/>
  <c r="J1621" i="41"/>
  <c r="C1622" i="41"/>
  <c r="D1622" i="41"/>
  <c r="E1622" i="41"/>
  <c r="F1622" i="41"/>
  <c r="G1622" i="41"/>
  <c r="H1622" i="41"/>
  <c r="I1622" i="41"/>
  <c r="J1622" i="41"/>
  <c r="C1236" i="41"/>
  <c r="D1236" i="41"/>
  <c r="E1236" i="41"/>
  <c r="F1236" i="41"/>
  <c r="G1236" i="41"/>
  <c r="H1236" i="41"/>
  <c r="I1236" i="41"/>
  <c r="J1236" i="41"/>
  <c r="C1218" i="41"/>
  <c r="D1218" i="41"/>
  <c r="E1218" i="41"/>
  <c r="F1218" i="41"/>
  <c r="G1218" i="41"/>
  <c r="H1218" i="41"/>
  <c r="I1218" i="41"/>
  <c r="J1218" i="41"/>
  <c r="C1237" i="41"/>
  <c r="D1237" i="41"/>
  <c r="E1237" i="41"/>
  <c r="F1237" i="41"/>
  <c r="S1237" i="41" s="1"/>
  <c r="G1237" i="41"/>
  <c r="H1237" i="41"/>
  <c r="I1237" i="41"/>
  <c r="J1237" i="41"/>
  <c r="C1220" i="41"/>
  <c r="D1220" i="41"/>
  <c r="E1220" i="41"/>
  <c r="F1220" i="41"/>
  <c r="G1220" i="41"/>
  <c r="H1220" i="41"/>
  <c r="I1220" i="41"/>
  <c r="J1220" i="41"/>
  <c r="C1231" i="41"/>
  <c r="D1231" i="41"/>
  <c r="E1231" i="41"/>
  <c r="F1231" i="41"/>
  <c r="G1231" i="41"/>
  <c r="H1231" i="41"/>
  <c r="I1231" i="41"/>
  <c r="J1231" i="41"/>
  <c r="C1233" i="41"/>
  <c r="D1233" i="41"/>
  <c r="E1233" i="41"/>
  <c r="F1233" i="41"/>
  <c r="G1233" i="41"/>
  <c r="H1233" i="41"/>
  <c r="I1233" i="41"/>
  <c r="J1233" i="41"/>
  <c r="C1238" i="41"/>
  <c r="D1238" i="41"/>
  <c r="E1238" i="41"/>
  <c r="F1238" i="41"/>
  <c r="G1238" i="41"/>
  <c r="H1238" i="41"/>
  <c r="I1238" i="41"/>
  <c r="J1238" i="41"/>
  <c r="C1241" i="41"/>
  <c r="D1241" i="41"/>
  <c r="E1241" i="41"/>
  <c r="F1241" i="41"/>
  <c r="G1241" i="41"/>
  <c r="H1241" i="41"/>
  <c r="I1241" i="41"/>
  <c r="J1241" i="41"/>
  <c r="C1239" i="41"/>
  <c r="D1239" i="41"/>
  <c r="E1239" i="41"/>
  <c r="F1239" i="41"/>
  <c r="G1239" i="41"/>
  <c r="H1239" i="41"/>
  <c r="I1239" i="41"/>
  <c r="J1239" i="41"/>
  <c r="C1240" i="41"/>
  <c r="D1240" i="41"/>
  <c r="E1240" i="41"/>
  <c r="F1240" i="41"/>
  <c r="G1240" i="41"/>
  <c r="H1240" i="41"/>
  <c r="I1240" i="41"/>
  <c r="J1240" i="41"/>
  <c r="C1232" i="41"/>
  <c r="D1232" i="41"/>
  <c r="E1232" i="41"/>
  <c r="F1232" i="41"/>
  <c r="U1232" i="41" s="1"/>
  <c r="G1232" i="41"/>
  <c r="H1232" i="41"/>
  <c r="I1232" i="41"/>
  <c r="J1232" i="41"/>
  <c r="C1234" i="41"/>
  <c r="D1234" i="41"/>
  <c r="E1234" i="41"/>
  <c r="F1234" i="41"/>
  <c r="G1234" i="41"/>
  <c r="H1234" i="41"/>
  <c r="I1234" i="41"/>
  <c r="J1234" i="41"/>
  <c r="C1235" i="41"/>
  <c r="D1235" i="41"/>
  <c r="E1235" i="41"/>
  <c r="F1235" i="41"/>
  <c r="G1235" i="41"/>
  <c r="H1235" i="41"/>
  <c r="I1235" i="41"/>
  <c r="J1235" i="41"/>
  <c r="C1226" i="41"/>
  <c r="D1226" i="41"/>
  <c r="E1226" i="41"/>
  <c r="F1226" i="41"/>
  <c r="G1226" i="41"/>
  <c r="H1226" i="41"/>
  <c r="I1226" i="41"/>
  <c r="J1226" i="41"/>
  <c r="C1224" i="41"/>
  <c r="D1224" i="41"/>
  <c r="E1224" i="41"/>
  <c r="F1224" i="41"/>
  <c r="G1224" i="41"/>
  <c r="H1224" i="41"/>
  <c r="I1224" i="41"/>
  <c r="J1224" i="41"/>
  <c r="C1221" i="41"/>
  <c r="D1221" i="41"/>
  <c r="E1221" i="41"/>
  <c r="F1221" i="41"/>
  <c r="G1221" i="41"/>
  <c r="H1221" i="41"/>
  <c r="I1221" i="41"/>
  <c r="J1221" i="41"/>
  <c r="C1217" i="41"/>
  <c r="D1217" i="41"/>
  <c r="E1217" i="41"/>
  <c r="F1217" i="41"/>
  <c r="G1217" i="41"/>
  <c r="H1217" i="41"/>
  <c r="I1217" i="41"/>
  <c r="J1217" i="41"/>
  <c r="C1225" i="41"/>
  <c r="D1225" i="41"/>
  <c r="E1225" i="41"/>
  <c r="F1225" i="41"/>
  <c r="G1225" i="41"/>
  <c r="H1225" i="41"/>
  <c r="I1225" i="41"/>
  <c r="J1225" i="41"/>
  <c r="C1219" i="41"/>
  <c r="D1219" i="41"/>
  <c r="E1219" i="41"/>
  <c r="F1219" i="41"/>
  <c r="G1219" i="41"/>
  <c r="H1219" i="41"/>
  <c r="I1219" i="41"/>
  <c r="J1219" i="41"/>
  <c r="C1228" i="41"/>
  <c r="D1228" i="41"/>
  <c r="E1228" i="41"/>
  <c r="F1228" i="41"/>
  <c r="G1228" i="41"/>
  <c r="H1228" i="41"/>
  <c r="I1228" i="41"/>
  <c r="J1228" i="41"/>
  <c r="C1227" i="41"/>
  <c r="D1227" i="41"/>
  <c r="E1227" i="41"/>
  <c r="F1227" i="41"/>
  <c r="G1227" i="41"/>
  <c r="H1227" i="41"/>
  <c r="I1227" i="41"/>
  <c r="J1227" i="41"/>
  <c r="C1229" i="41"/>
  <c r="D1229" i="41"/>
  <c r="E1229" i="41"/>
  <c r="F1229" i="41"/>
  <c r="G1229" i="41"/>
  <c r="H1229" i="41"/>
  <c r="I1229" i="41"/>
  <c r="J1229" i="41"/>
  <c r="C1230" i="41"/>
  <c r="D1230" i="41"/>
  <c r="E1230" i="41"/>
  <c r="F1230" i="41"/>
  <c r="G1230" i="41"/>
  <c r="H1230" i="41"/>
  <c r="I1230" i="41"/>
  <c r="J1230" i="41"/>
  <c r="C1222" i="41"/>
  <c r="D1222" i="41"/>
  <c r="E1222" i="41"/>
  <c r="F1222" i="41"/>
  <c r="G1222" i="41"/>
  <c r="H1222" i="41"/>
  <c r="I1222" i="41"/>
  <c r="J1222" i="41"/>
  <c r="C1223" i="41"/>
  <c r="D1223" i="41"/>
  <c r="E1223" i="41"/>
  <c r="F1223" i="41"/>
  <c r="G1223" i="41"/>
  <c r="H1223" i="41"/>
  <c r="I1223" i="41"/>
  <c r="J1223" i="41"/>
  <c r="C1215" i="41"/>
  <c r="D1215" i="41"/>
  <c r="E1215" i="41"/>
  <c r="F1215" i="41"/>
  <c r="G1215" i="41"/>
  <c r="H1215" i="41"/>
  <c r="I1215" i="41"/>
  <c r="J1215" i="41"/>
  <c r="C1216" i="41"/>
  <c r="D1216" i="41"/>
  <c r="E1216" i="41"/>
  <c r="F1216" i="41"/>
  <c r="G1216" i="41"/>
  <c r="H1216" i="41"/>
  <c r="I1216" i="41"/>
  <c r="J1216" i="41"/>
  <c r="C748" i="41"/>
  <c r="D748" i="41"/>
  <c r="E748" i="41"/>
  <c r="F748" i="41"/>
  <c r="G748" i="41"/>
  <c r="H748" i="41"/>
  <c r="I748" i="41"/>
  <c r="J748" i="41"/>
  <c r="C1593" i="41"/>
  <c r="D1593" i="41"/>
  <c r="E1593" i="41"/>
  <c r="F1593" i="41"/>
  <c r="G1593" i="41"/>
  <c r="H1593" i="41"/>
  <c r="I1593" i="41"/>
  <c r="J1593" i="41"/>
  <c r="C1595" i="41"/>
  <c r="D1595" i="41"/>
  <c r="E1595" i="41"/>
  <c r="F1595" i="41"/>
  <c r="G1595" i="41"/>
  <c r="H1595" i="41"/>
  <c r="I1595" i="41"/>
  <c r="J1595" i="41"/>
  <c r="C1602" i="41"/>
  <c r="D1602" i="41"/>
  <c r="E1602" i="41"/>
  <c r="F1602" i="41"/>
  <c r="G1602" i="41"/>
  <c r="H1602" i="41"/>
  <c r="I1602" i="41"/>
  <c r="J1602" i="41"/>
  <c r="C1598" i="41"/>
  <c r="D1598" i="41"/>
  <c r="E1598" i="41"/>
  <c r="F1598" i="41"/>
  <c r="G1598" i="41"/>
  <c r="H1598" i="41"/>
  <c r="I1598" i="41"/>
  <c r="J1598" i="41"/>
  <c r="C1600" i="41"/>
  <c r="D1600" i="41"/>
  <c r="E1600" i="41"/>
  <c r="F1600" i="41"/>
  <c r="G1600" i="41"/>
  <c r="H1600" i="41"/>
  <c r="I1600" i="41"/>
  <c r="J1600" i="41"/>
  <c r="C1082" i="41"/>
  <c r="D1082" i="41"/>
  <c r="E1082" i="41"/>
  <c r="F1082" i="41"/>
  <c r="G1082" i="41"/>
  <c r="H1082" i="41"/>
  <c r="I1082" i="41"/>
  <c r="J1082" i="41"/>
  <c r="C608" i="41"/>
  <c r="D608" i="41"/>
  <c r="E608" i="41"/>
  <c r="F608" i="41"/>
  <c r="G608" i="41"/>
  <c r="H608" i="41"/>
  <c r="I608" i="41"/>
  <c r="J608" i="41"/>
  <c r="C607" i="41"/>
  <c r="D607" i="41"/>
  <c r="E607" i="41"/>
  <c r="F607" i="41"/>
  <c r="G607" i="41"/>
  <c r="H607" i="41"/>
  <c r="I607" i="41"/>
  <c r="J607" i="41"/>
  <c r="C621" i="41"/>
  <c r="D621" i="41"/>
  <c r="E621" i="41"/>
  <c r="F621" i="41"/>
  <c r="G621" i="41"/>
  <c r="H621" i="41"/>
  <c r="I621" i="41"/>
  <c r="J621" i="41"/>
  <c r="C1606" i="41"/>
  <c r="D1606" i="41"/>
  <c r="E1606" i="41"/>
  <c r="F1606" i="41"/>
  <c r="G1606" i="41"/>
  <c r="H1606" i="41"/>
  <c r="I1606" i="41"/>
  <c r="J1606" i="41"/>
  <c r="C1607" i="41"/>
  <c r="D1607" i="41"/>
  <c r="E1607" i="41"/>
  <c r="F1607" i="41"/>
  <c r="G1607" i="41"/>
  <c r="H1607" i="41"/>
  <c r="I1607" i="41"/>
  <c r="J1607" i="41"/>
  <c r="C1608" i="41"/>
  <c r="D1608" i="41"/>
  <c r="E1608" i="41"/>
  <c r="F1608" i="41"/>
  <c r="G1608" i="41"/>
  <c r="H1608" i="41"/>
  <c r="I1608" i="41"/>
  <c r="J1608" i="41"/>
  <c r="C1609" i="41"/>
  <c r="D1609" i="41"/>
  <c r="E1609" i="41"/>
  <c r="F1609" i="41"/>
  <c r="G1609" i="41"/>
  <c r="H1609" i="41"/>
  <c r="I1609" i="41"/>
  <c r="J1609" i="41"/>
  <c r="C1610" i="41"/>
  <c r="D1610" i="41"/>
  <c r="E1610" i="41"/>
  <c r="F1610" i="41"/>
  <c r="G1610" i="41"/>
  <c r="H1610" i="41"/>
  <c r="I1610" i="41"/>
  <c r="J1610" i="41"/>
  <c r="C1613" i="41"/>
  <c r="D1613" i="41"/>
  <c r="E1613" i="41"/>
  <c r="F1613" i="41"/>
  <c r="G1613" i="41"/>
  <c r="H1613" i="41"/>
  <c r="I1613" i="41"/>
  <c r="J1613" i="41"/>
  <c r="C1614" i="41"/>
  <c r="D1614" i="41"/>
  <c r="E1614" i="41"/>
  <c r="F1614" i="41"/>
  <c r="G1614" i="41"/>
  <c r="H1614" i="41"/>
  <c r="I1614" i="41"/>
  <c r="J1614" i="41"/>
  <c r="C1611" i="41"/>
  <c r="D1611" i="41"/>
  <c r="E1611" i="41"/>
  <c r="F1611" i="41"/>
  <c r="G1611" i="41"/>
  <c r="H1611" i="41"/>
  <c r="I1611" i="41"/>
  <c r="J1611" i="41"/>
  <c r="C458" i="41"/>
  <c r="D458" i="41"/>
  <c r="E458" i="41"/>
  <c r="F458" i="41"/>
  <c r="G458" i="41"/>
  <c r="H458" i="41"/>
  <c r="I458" i="41"/>
  <c r="J458" i="41"/>
  <c r="C459" i="41"/>
  <c r="D459" i="41"/>
  <c r="E459" i="41"/>
  <c r="F459" i="41"/>
  <c r="G459" i="41"/>
  <c r="H459" i="41"/>
  <c r="I459" i="41"/>
  <c r="J459" i="41"/>
  <c r="C456" i="41"/>
  <c r="D456" i="41"/>
  <c r="E456" i="41"/>
  <c r="F456" i="41"/>
  <c r="G456" i="41"/>
  <c r="H456" i="41"/>
  <c r="I456" i="41"/>
  <c r="J456" i="41"/>
  <c r="C457" i="41"/>
  <c r="D457" i="41"/>
  <c r="E457" i="41"/>
  <c r="F457" i="41"/>
  <c r="G457" i="41"/>
  <c r="H457" i="41"/>
  <c r="I457" i="41"/>
  <c r="J457" i="41"/>
  <c r="C461" i="41"/>
  <c r="D461" i="41"/>
  <c r="E461" i="41"/>
  <c r="F461" i="41"/>
  <c r="G461" i="41"/>
  <c r="H461" i="41"/>
  <c r="I461" i="41"/>
  <c r="J461" i="41"/>
  <c r="C455" i="41"/>
  <c r="D455" i="41"/>
  <c r="E455" i="41"/>
  <c r="F455" i="41"/>
  <c r="G455" i="41"/>
  <c r="H455" i="41"/>
  <c r="I455" i="41"/>
  <c r="J455" i="41"/>
  <c r="C460" i="41"/>
  <c r="D460" i="41"/>
  <c r="E460" i="41"/>
  <c r="F460" i="41"/>
  <c r="G460" i="41"/>
  <c r="H460" i="41"/>
  <c r="I460" i="41"/>
  <c r="J460" i="41"/>
  <c r="C1597" i="41"/>
  <c r="D1597" i="41"/>
  <c r="E1597" i="41"/>
  <c r="F1597" i="41"/>
  <c r="G1597" i="41"/>
  <c r="H1597" i="41"/>
  <c r="I1597" i="41"/>
  <c r="J1597" i="41"/>
  <c r="C1604" i="41"/>
  <c r="D1604" i="41"/>
  <c r="E1604" i="41"/>
  <c r="F1604" i="41"/>
  <c r="G1604" i="41"/>
  <c r="H1604" i="41"/>
  <c r="I1604" i="41"/>
  <c r="J1604" i="41"/>
  <c r="C1592" i="41"/>
  <c r="D1592" i="41"/>
  <c r="E1592" i="41"/>
  <c r="F1592" i="41"/>
  <c r="G1592" i="41"/>
  <c r="H1592" i="41"/>
  <c r="I1592" i="41"/>
  <c r="J1592" i="41"/>
  <c r="C1376" i="41"/>
  <c r="D1376" i="41"/>
  <c r="E1376" i="41"/>
  <c r="F1376" i="41"/>
  <c r="G1376" i="41"/>
  <c r="H1376" i="41"/>
  <c r="I1376" i="41"/>
  <c r="J1376" i="41"/>
  <c r="C1377" i="41"/>
  <c r="D1377" i="41"/>
  <c r="E1377" i="41"/>
  <c r="F1377" i="41"/>
  <c r="G1377" i="41"/>
  <c r="H1377" i="41"/>
  <c r="I1377" i="41"/>
  <c r="J1377" i="41"/>
  <c r="C1378" i="41"/>
  <c r="D1378" i="41"/>
  <c r="E1378" i="41"/>
  <c r="F1378" i="41"/>
  <c r="G1378" i="41"/>
  <c r="H1378" i="41"/>
  <c r="I1378" i="41"/>
  <c r="J1378" i="41"/>
  <c r="C1379" i="41"/>
  <c r="D1379" i="41"/>
  <c r="E1379" i="41"/>
  <c r="F1379" i="41"/>
  <c r="G1379" i="41"/>
  <c r="H1379" i="41"/>
  <c r="I1379" i="41"/>
  <c r="J1379" i="41"/>
  <c r="C1594" i="41"/>
  <c r="D1594" i="41"/>
  <c r="E1594" i="41"/>
  <c r="F1594" i="41"/>
  <c r="V1594" i="41" s="1"/>
  <c r="G1594" i="41"/>
  <c r="H1594" i="41"/>
  <c r="I1594" i="41"/>
  <c r="J1594" i="41"/>
  <c r="C1596" i="41"/>
  <c r="D1596" i="41"/>
  <c r="E1596" i="41"/>
  <c r="F1596" i="41"/>
  <c r="G1596" i="41"/>
  <c r="H1596" i="41"/>
  <c r="I1596" i="41"/>
  <c r="J1596" i="41"/>
  <c r="C1603" i="41"/>
  <c r="D1603" i="41"/>
  <c r="E1603" i="41"/>
  <c r="F1603" i="41"/>
  <c r="G1603" i="41"/>
  <c r="H1603" i="41"/>
  <c r="I1603" i="41"/>
  <c r="J1603" i="41"/>
  <c r="C1599" i="41"/>
  <c r="D1599" i="41"/>
  <c r="E1599" i="41"/>
  <c r="F1599" i="41"/>
  <c r="G1599" i="41"/>
  <c r="H1599" i="41"/>
  <c r="I1599" i="41"/>
  <c r="J1599" i="41"/>
  <c r="C1601" i="41"/>
  <c r="D1601" i="41"/>
  <c r="E1601" i="41"/>
  <c r="F1601" i="41"/>
  <c r="V1601" i="41" s="1"/>
  <c r="G1601" i="41"/>
  <c r="H1601" i="41"/>
  <c r="I1601" i="41"/>
  <c r="J1601" i="41"/>
  <c r="C923" i="41"/>
  <c r="D923" i="41"/>
  <c r="E923" i="41"/>
  <c r="F923" i="41"/>
  <c r="G923" i="41"/>
  <c r="H923" i="41"/>
  <c r="I923" i="41"/>
  <c r="J923" i="41"/>
  <c r="C1612" i="41"/>
  <c r="D1612" i="41"/>
  <c r="E1612" i="41"/>
  <c r="F1612" i="41"/>
  <c r="G1612" i="41"/>
  <c r="H1612" i="41"/>
  <c r="I1612" i="41"/>
  <c r="J1612" i="41"/>
  <c r="C1605" i="41"/>
  <c r="D1605" i="41"/>
  <c r="E1605" i="41"/>
  <c r="F1605" i="41"/>
  <c r="G1605" i="41"/>
  <c r="H1605" i="41"/>
  <c r="I1605" i="41"/>
  <c r="J1605" i="41"/>
  <c r="C1616" i="41"/>
  <c r="D1616" i="41"/>
  <c r="E1616" i="41"/>
  <c r="F1616" i="41"/>
  <c r="G1616" i="41"/>
  <c r="H1616" i="41"/>
  <c r="I1616" i="41"/>
  <c r="J1616" i="41"/>
  <c r="C1615" i="41"/>
  <c r="D1615" i="41"/>
  <c r="E1615" i="41"/>
  <c r="F1615" i="41"/>
  <c r="G1615" i="41"/>
  <c r="H1615" i="41"/>
  <c r="I1615" i="41"/>
  <c r="J1615" i="41"/>
  <c r="C1554" i="41"/>
  <c r="D1554" i="41"/>
  <c r="E1554" i="41"/>
  <c r="F1554" i="41"/>
  <c r="G1554" i="41"/>
  <c r="H1554" i="41"/>
  <c r="I1554" i="41"/>
  <c r="J1554" i="41"/>
  <c r="C1556" i="41"/>
  <c r="D1556" i="41"/>
  <c r="E1556" i="41"/>
  <c r="F1556" i="41"/>
  <c r="G1556" i="41"/>
  <c r="H1556" i="41"/>
  <c r="I1556" i="41"/>
  <c r="J1556" i="41"/>
  <c r="C1553" i="41"/>
  <c r="D1553" i="41"/>
  <c r="E1553" i="41"/>
  <c r="F1553" i="41"/>
  <c r="G1553" i="41"/>
  <c r="H1553" i="41"/>
  <c r="I1553" i="41"/>
  <c r="J1553" i="41"/>
  <c r="C1557" i="41"/>
  <c r="D1557" i="41"/>
  <c r="E1557" i="41"/>
  <c r="F1557" i="41"/>
  <c r="G1557" i="41"/>
  <c r="H1557" i="41"/>
  <c r="I1557" i="41"/>
  <c r="J1557" i="41"/>
  <c r="C1555" i="41"/>
  <c r="D1555" i="41"/>
  <c r="E1555" i="41"/>
  <c r="F1555" i="41"/>
  <c r="G1555" i="41"/>
  <c r="H1555" i="41"/>
  <c r="I1555" i="41"/>
  <c r="J1555" i="41"/>
  <c r="C700" i="41"/>
  <c r="D700" i="41"/>
  <c r="E700" i="41"/>
  <c r="F700" i="41"/>
  <c r="G700" i="41"/>
  <c r="H700" i="41"/>
  <c r="I700" i="41"/>
  <c r="J700" i="41"/>
  <c r="C699" i="41"/>
  <c r="D699" i="41"/>
  <c r="E699" i="41"/>
  <c r="F699" i="41"/>
  <c r="G699" i="41"/>
  <c r="H699" i="41"/>
  <c r="I699" i="41"/>
  <c r="J699" i="41"/>
  <c r="C502" i="41"/>
  <c r="D502" i="41"/>
  <c r="E502" i="41"/>
  <c r="F502" i="41"/>
  <c r="G502" i="41"/>
  <c r="H502" i="41"/>
  <c r="I502" i="41"/>
  <c r="J502" i="41"/>
  <c r="C501" i="41"/>
  <c r="D501" i="41"/>
  <c r="E501" i="41"/>
  <c r="F501" i="41"/>
  <c r="G501" i="41"/>
  <c r="H501" i="41"/>
  <c r="I501" i="41"/>
  <c r="J501" i="41"/>
  <c r="C296" i="41"/>
  <c r="D296" i="41"/>
  <c r="E296" i="41"/>
  <c r="F296" i="41"/>
  <c r="G296" i="41"/>
  <c r="H296" i="41"/>
  <c r="I296" i="41"/>
  <c r="J296" i="41"/>
  <c r="C299" i="41"/>
  <c r="D299" i="41"/>
  <c r="E299" i="41"/>
  <c r="F299" i="41"/>
  <c r="G299" i="41"/>
  <c r="H299" i="41"/>
  <c r="I299" i="41"/>
  <c r="J299" i="41"/>
  <c r="C555" i="41"/>
  <c r="D555" i="41"/>
  <c r="E555" i="41"/>
  <c r="F555" i="41"/>
  <c r="G555" i="41"/>
  <c r="H555" i="41"/>
  <c r="I555" i="41"/>
  <c r="J555" i="41"/>
  <c r="C897" i="41"/>
  <c r="D897" i="41"/>
  <c r="E897" i="41"/>
  <c r="F897" i="41"/>
  <c r="G897" i="41"/>
  <c r="H897" i="41"/>
  <c r="I897" i="41"/>
  <c r="J897" i="41"/>
  <c r="C28" i="41"/>
  <c r="D28" i="41"/>
  <c r="E28" i="41"/>
  <c r="F28" i="41"/>
  <c r="G28" i="41"/>
  <c r="H28" i="41"/>
  <c r="I28" i="41"/>
  <c r="J28" i="41"/>
  <c r="C660" i="41"/>
  <c r="D660" i="41"/>
  <c r="E660" i="41"/>
  <c r="F660" i="41"/>
  <c r="G660" i="41"/>
  <c r="H660" i="41"/>
  <c r="I660" i="41"/>
  <c r="J660" i="41"/>
  <c r="C658" i="41"/>
  <c r="D658" i="41"/>
  <c r="E658" i="41"/>
  <c r="F658" i="41"/>
  <c r="G658" i="41"/>
  <c r="H658" i="41"/>
  <c r="I658" i="41"/>
  <c r="J658" i="41"/>
  <c r="C583" i="41"/>
  <c r="D583" i="41"/>
  <c r="E583" i="41"/>
  <c r="F583" i="41"/>
  <c r="G583" i="41"/>
  <c r="H583" i="41"/>
  <c r="I583" i="41"/>
  <c r="J583" i="41"/>
  <c r="C1488" i="41"/>
  <c r="D1488" i="41"/>
  <c r="E1488" i="41"/>
  <c r="F1488" i="41"/>
  <c r="G1488" i="41"/>
  <c r="H1488" i="41"/>
  <c r="I1488" i="41"/>
  <c r="J1488" i="41"/>
  <c r="C624" i="41"/>
  <c r="D624" i="41"/>
  <c r="E624" i="41"/>
  <c r="F624" i="41"/>
  <c r="G624" i="41"/>
  <c r="H624" i="41"/>
  <c r="I624" i="41"/>
  <c r="J624" i="41"/>
  <c r="C661" i="41"/>
  <c r="D661" i="41"/>
  <c r="E661" i="41"/>
  <c r="F661" i="41"/>
  <c r="G661" i="41"/>
  <c r="H661" i="41"/>
  <c r="I661" i="41"/>
  <c r="J661" i="41"/>
  <c r="C1041" i="41"/>
  <c r="D1041" i="41"/>
  <c r="E1041" i="41"/>
  <c r="F1041" i="41"/>
  <c r="G1041" i="41"/>
  <c r="H1041" i="41"/>
  <c r="I1041" i="41"/>
  <c r="J1041" i="41"/>
  <c r="C1489" i="41"/>
  <c r="D1489" i="41"/>
  <c r="E1489" i="41"/>
  <c r="F1489" i="41"/>
  <c r="G1489" i="41"/>
  <c r="H1489" i="41"/>
  <c r="I1489" i="41"/>
  <c r="J1489" i="41"/>
  <c r="C623" i="41"/>
  <c r="D623" i="41"/>
  <c r="E623" i="41"/>
  <c r="F623" i="41"/>
  <c r="G623" i="41"/>
  <c r="H623" i="41"/>
  <c r="I623" i="41"/>
  <c r="J623" i="41"/>
  <c r="C655" i="41"/>
  <c r="D655" i="41"/>
  <c r="E655" i="41"/>
  <c r="F655" i="41"/>
  <c r="G655" i="41"/>
  <c r="H655" i="41"/>
  <c r="I655" i="41"/>
  <c r="J655" i="41"/>
  <c r="C1490" i="41"/>
  <c r="D1490" i="41"/>
  <c r="E1490" i="41"/>
  <c r="F1490" i="41"/>
  <c r="G1490" i="41"/>
  <c r="H1490" i="41"/>
  <c r="I1490" i="41"/>
  <c r="J1490" i="41"/>
  <c r="C656" i="41"/>
  <c r="D656" i="41"/>
  <c r="E656" i="41"/>
  <c r="F656" i="41"/>
  <c r="G656" i="41"/>
  <c r="H656" i="41"/>
  <c r="I656" i="41"/>
  <c r="J656" i="41"/>
  <c r="C1491" i="41"/>
  <c r="D1491" i="41"/>
  <c r="E1491" i="41"/>
  <c r="F1491" i="41"/>
  <c r="G1491" i="41"/>
  <c r="H1491" i="41"/>
  <c r="I1491" i="41"/>
  <c r="J1491" i="41"/>
  <c r="C903" i="41"/>
  <c r="D903" i="41"/>
  <c r="E903" i="41"/>
  <c r="F903" i="41"/>
  <c r="G903" i="41"/>
  <c r="H903" i="41"/>
  <c r="I903" i="41"/>
  <c r="J903" i="41"/>
  <c r="C1465" i="41"/>
  <c r="D1465" i="41"/>
  <c r="E1465" i="41"/>
  <c r="F1465" i="41"/>
  <c r="G1465" i="41"/>
  <c r="H1465" i="41"/>
  <c r="I1465" i="41"/>
  <c r="J1465" i="41"/>
  <c r="C1458" i="41"/>
  <c r="D1458" i="41"/>
  <c r="E1458" i="41"/>
  <c r="F1458" i="41"/>
  <c r="G1458" i="41"/>
  <c r="H1458" i="41"/>
  <c r="I1458" i="41"/>
  <c r="J1458" i="41"/>
  <c r="C662" i="41"/>
  <c r="D662" i="41"/>
  <c r="E662" i="41"/>
  <c r="F662" i="41"/>
  <c r="U662" i="41" s="1"/>
  <c r="G662" i="41"/>
  <c r="H662" i="41"/>
  <c r="I662" i="41"/>
  <c r="J662" i="41"/>
  <c r="C659" i="41"/>
  <c r="D659" i="41"/>
  <c r="E659" i="41"/>
  <c r="F659" i="41"/>
  <c r="U659" i="41" s="1"/>
  <c r="G659" i="41"/>
  <c r="H659" i="41"/>
  <c r="I659" i="41"/>
  <c r="J659" i="41"/>
  <c r="C657" i="41"/>
  <c r="D657" i="41"/>
  <c r="E657" i="41"/>
  <c r="F657" i="41"/>
  <c r="G657" i="41"/>
  <c r="H657" i="41"/>
  <c r="I657" i="41"/>
  <c r="J657" i="41"/>
  <c r="C1492" i="41"/>
  <c r="D1492" i="41"/>
  <c r="E1492" i="41"/>
  <c r="F1492" i="41"/>
  <c r="G1492" i="41"/>
  <c r="H1492" i="41"/>
  <c r="I1492" i="41"/>
  <c r="J1492" i="41"/>
  <c r="C1042" i="41"/>
  <c r="D1042" i="41"/>
  <c r="E1042" i="41"/>
  <c r="F1042" i="41"/>
  <c r="G1042" i="41"/>
  <c r="H1042" i="41"/>
  <c r="I1042" i="41"/>
  <c r="J1042" i="41"/>
  <c r="C622" i="41"/>
  <c r="D622" i="41"/>
  <c r="E622" i="41"/>
  <c r="F622" i="41"/>
  <c r="G622" i="41"/>
  <c r="H622" i="41"/>
  <c r="I622" i="41"/>
  <c r="J622" i="41"/>
  <c r="C584" i="41"/>
  <c r="D584" i="41"/>
  <c r="E584" i="41"/>
  <c r="F584" i="41"/>
  <c r="G584" i="41"/>
  <c r="H584" i="41"/>
  <c r="I584" i="41"/>
  <c r="J584" i="41"/>
  <c r="C1586" i="41"/>
  <c r="D1586" i="41"/>
  <c r="E1586" i="41"/>
  <c r="F1586" i="41"/>
  <c r="G1586" i="41"/>
  <c r="H1586" i="41"/>
  <c r="I1586" i="41"/>
  <c r="J1586" i="41"/>
  <c r="C1433" i="41"/>
  <c r="D1433" i="41"/>
  <c r="E1433" i="41"/>
  <c r="F1433" i="41"/>
  <c r="G1433" i="41"/>
  <c r="H1433" i="41"/>
  <c r="I1433" i="41"/>
  <c r="J1433" i="41"/>
  <c r="C1539" i="41"/>
  <c r="D1539" i="41"/>
  <c r="E1539" i="41"/>
  <c r="F1539" i="41"/>
  <c r="G1539" i="41"/>
  <c r="H1539" i="41"/>
  <c r="I1539" i="41"/>
  <c r="J1539" i="41"/>
  <c r="C131" i="41"/>
  <c r="D131" i="41"/>
  <c r="E131" i="41"/>
  <c r="F131" i="41"/>
  <c r="G131" i="41"/>
  <c r="H131" i="41"/>
  <c r="I131" i="41"/>
  <c r="J131" i="41"/>
  <c r="C1285" i="41"/>
  <c r="D1285" i="41"/>
  <c r="E1285" i="41"/>
  <c r="F1285" i="41"/>
  <c r="G1285" i="41"/>
  <c r="H1285" i="41"/>
  <c r="I1285" i="41"/>
  <c r="J1285" i="41"/>
  <c r="C1552" i="41"/>
  <c r="D1552" i="41"/>
  <c r="E1552" i="41"/>
  <c r="F1552" i="41"/>
  <c r="G1552" i="41"/>
  <c r="H1552" i="41"/>
  <c r="I1552" i="41"/>
  <c r="J1552" i="41"/>
  <c r="C1551" i="41"/>
  <c r="D1551" i="41"/>
  <c r="E1551" i="41"/>
  <c r="F1551" i="41"/>
  <c r="G1551" i="41"/>
  <c r="H1551" i="41"/>
  <c r="I1551" i="41"/>
  <c r="J1551" i="41"/>
  <c r="C1251" i="41"/>
  <c r="D1251" i="41"/>
  <c r="E1251" i="41"/>
  <c r="F1251" i="41"/>
  <c r="G1251" i="41"/>
  <c r="H1251" i="41"/>
  <c r="I1251" i="41"/>
  <c r="J1251" i="41"/>
  <c r="C1250" i="41"/>
  <c r="D1250" i="41"/>
  <c r="E1250" i="41"/>
  <c r="F1250" i="41"/>
  <c r="G1250" i="41"/>
  <c r="H1250" i="41"/>
  <c r="I1250" i="41"/>
  <c r="J1250" i="41"/>
  <c r="C1249" i="41"/>
  <c r="D1249" i="41"/>
  <c r="E1249" i="41"/>
  <c r="F1249" i="41"/>
  <c r="G1249" i="41"/>
  <c r="H1249" i="41"/>
  <c r="I1249" i="41"/>
  <c r="J1249" i="41"/>
  <c r="C1252" i="41"/>
  <c r="D1252" i="41"/>
  <c r="E1252" i="41"/>
  <c r="F1252" i="41"/>
  <c r="G1252" i="41"/>
  <c r="H1252" i="41"/>
  <c r="I1252" i="41"/>
  <c r="J1252" i="41"/>
  <c r="C65" i="41"/>
  <c r="D65" i="41"/>
  <c r="E65" i="41"/>
  <c r="F65" i="41"/>
  <c r="G65" i="41"/>
  <c r="H65" i="41"/>
  <c r="I65" i="41"/>
  <c r="J65" i="41"/>
  <c r="C1538" i="41"/>
  <c r="D1538" i="41"/>
  <c r="E1538" i="41"/>
  <c r="F1538" i="41"/>
  <c r="G1538" i="41"/>
  <c r="H1538" i="41"/>
  <c r="I1538" i="41"/>
  <c r="J1538" i="41"/>
  <c r="D5" i="41"/>
  <c r="E5" i="41"/>
  <c r="F5" i="41"/>
  <c r="G5" i="41"/>
  <c r="H5" i="41"/>
  <c r="R5" i="41" s="1"/>
  <c r="I5" i="41"/>
  <c r="J5" i="41"/>
  <c r="K5" i="41"/>
  <c r="S5" i="41" s="1"/>
  <c r="L5" i="41"/>
  <c r="T5" i="41" s="1"/>
  <c r="M5" i="41"/>
  <c r="U5" i="41" s="1"/>
  <c r="C5" i="41"/>
  <c r="V1352" i="41"/>
  <c r="H849" i="41"/>
  <c r="H846" i="41"/>
  <c r="K197" i="41"/>
  <c r="K165" i="41"/>
  <c r="L89" i="41"/>
  <c r="K865" i="41"/>
  <c r="K112" i="41"/>
  <c r="L90" i="41"/>
  <c r="L110" i="41"/>
  <c r="K84" i="41"/>
  <c r="K87" i="41"/>
  <c r="K86" i="41"/>
  <c r="L88" i="41"/>
  <c r="L83" i="41"/>
  <c r="K885" i="41"/>
  <c r="L483" i="41"/>
  <c r="L863" i="41"/>
  <c r="K467" i="41"/>
  <c r="K864" i="41"/>
  <c r="L489" i="41"/>
  <c r="K491" i="41"/>
  <c r="K884" i="41"/>
  <c r="L883" i="41"/>
  <c r="L882" i="41"/>
  <c r="L484" i="41"/>
  <c r="K485" i="41"/>
  <c r="L490" i="41"/>
  <c r="K1068" i="41"/>
  <c r="L909" i="41"/>
  <c r="K1207" i="41"/>
  <c r="L1212" i="41"/>
  <c r="L877" i="41"/>
  <c r="L102" i="41"/>
  <c r="L79" i="41"/>
  <c r="K497" i="41"/>
  <c r="K479" i="41"/>
  <c r="K870" i="41"/>
  <c r="L95" i="41"/>
  <c r="K72" i="41"/>
  <c r="K472" i="41"/>
  <c r="L1506" i="41"/>
  <c r="K1505" i="41"/>
  <c r="L1504" i="41"/>
  <c r="L1433" i="41"/>
  <c r="K1232" i="41"/>
  <c r="K1233" i="41"/>
  <c r="K1231" i="41"/>
  <c r="K1201" i="41"/>
  <c r="K1200" i="41"/>
  <c r="L1456" i="41"/>
  <c r="K413" i="41"/>
  <c r="K122" i="41"/>
  <c r="K902" i="41"/>
  <c r="L1070" i="41"/>
  <c r="L51" i="41"/>
  <c r="K465" i="41"/>
  <c r="K168" i="41"/>
  <c r="K143" i="41"/>
  <c r="K989" i="41"/>
  <c r="K138" i="41"/>
  <c r="K1493" i="41"/>
  <c r="L901" i="41"/>
  <c r="K34" i="41"/>
  <c r="L35" i="41"/>
  <c r="L1432" i="41"/>
  <c r="L1538" i="41"/>
  <c r="L65" i="41"/>
  <c r="L1252" i="41"/>
  <c r="L1249" i="41"/>
  <c r="K1250" i="41"/>
  <c r="K1251" i="41"/>
  <c r="K1552" i="41"/>
  <c r="K131" i="41"/>
  <c r="K1539" i="41"/>
  <c r="L1586" i="41"/>
  <c r="L584" i="41"/>
  <c r="L622" i="41"/>
  <c r="K1042" i="41"/>
  <c r="K1492" i="41"/>
  <c r="K657" i="41"/>
  <c r="K659" i="41"/>
  <c r="L1458" i="41"/>
  <c r="K1465" i="41"/>
  <c r="K903" i="41"/>
  <c r="L656" i="41"/>
  <c r="L1490" i="41"/>
  <c r="L623" i="41"/>
  <c r="L1489" i="41"/>
  <c r="K624" i="41"/>
  <c r="K583" i="41"/>
  <c r="K658" i="41"/>
  <c r="L660" i="41"/>
  <c r="L28" i="41"/>
  <c r="K555" i="41"/>
  <c r="L299" i="41"/>
  <c r="L502" i="41"/>
  <c r="K700" i="41"/>
  <c r="K1555" i="41"/>
  <c r="K1557" i="41"/>
  <c r="L1556" i="41"/>
  <c r="K1554" i="41"/>
  <c r="K1615" i="41"/>
  <c r="L1616" i="41"/>
  <c r="K1612" i="41"/>
  <c r="K1601" i="41"/>
  <c r="K1599" i="41"/>
  <c r="L1594" i="41"/>
  <c r="K1379" i="41"/>
  <c r="K1378" i="41"/>
  <c r="K1376" i="41"/>
  <c r="K1592" i="41"/>
  <c r="K1604" i="41"/>
  <c r="K460" i="41"/>
  <c r="K455" i="41"/>
  <c r="K457" i="41"/>
  <c r="L456" i="41"/>
  <c r="L459" i="41"/>
  <c r="K458" i="41"/>
  <c r="K1611" i="41"/>
  <c r="K1613" i="41"/>
  <c r="L1610" i="41"/>
  <c r="K1607" i="41"/>
  <c r="K1606" i="41"/>
  <c r="L607" i="41"/>
  <c r="L608" i="41"/>
  <c r="L1082" i="41"/>
  <c r="K1600" i="41"/>
  <c r="L1602" i="41"/>
  <c r="K1216" i="41"/>
  <c r="K1215" i="41"/>
  <c r="L1223" i="41"/>
  <c r="L1230" i="41"/>
  <c r="K1229" i="41"/>
  <c r="K1227" i="41"/>
  <c r="K1225" i="41"/>
  <c r="K1217" i="41"/>
  <c r="L1221" i="41"/>
  <c r="K1224" i="41"/>
  <c r="L1226" i="41"/>
  <c r="L1235" i="41"/>
  <c r="K1239" i="41"/>
  <c r="K1237" i="41"/>
  <c r="L1236" i="41"/>
  <c r="K1622" i="41"/>
  <c r="K1589" i="41"/>
  <c r="K1588" i="41"/>
  <c r="L1587" i="41"/>
  <c r="K1380" i="41"/>
  <c r="K1248" i="41"/>
  <c r="K1247" i="41"/>
  <c r="L1245" i="41"/>
  <c r="K1244" i="41"/>
  <c r="L1243" i="41"/>
  <c r="K1043" i="41"/>
  <c r="K994" i="41"/>
  <c r="K860" i="41"/>
  <c r="L859" i="41"/>
  <c r="K858" i="41"/>
  <c r="L600" i="41"/>
  <c r="L407" i="41"/>
  <c r="K161" i="41"/>
  <c r="K160" i="41"/>
  <c r="K41" i="41"/>
  <c r="L40" i="41"/>
  <c r="K38" i="41"/>
  <c r="L37" i="41"/>
  <c r="K36" i="41"/>
  <c r="L29" i="41"/>
  <c r="L1591" i="41"/>
  <c r="L1300" i="41"/>
  <c r="L1590" i="41"/>
  <c r="K1467" i="41"/>
  <c r="K64" i="41"/>
  <c r="K1585" i="41"/>
  <c r="K1584" i="41"/>
  <c r="K1583" i="41"/>
  <c r="K1420" i="41"/>
  <c r="L955" i="41"/>
  <c r="L925" i="41"/>
  <c r="K1619" i="41"/>
  <c r="L1618" i="41"/>
  <c r="K1617" i="41"/>
  <c r="K1575" i="41"/>
  <c r="L1574" i="41"/>
  <c r="K1573" i="41"/>
  <c r="K1571" i="41"/>
  <c r="L1568" i="41"/>
  <c r="K1567" i="41"/>
  <c r="L1558" i="41"/>
  <c r="K1548" i="41"/>
  <c r="K1547" i="41"/>
  <c r="K1424" i="41"/>
  <c r="K1423" i="41"/>
  <c r="K1422" i="41"/>
  <c r="L1418" i="41"/>
  <c r="K1417" i="41"/>
  <c r="K1415" i="41"/>
  <c r="K1414" i="41"/>
  <c r="L921" i="41"/>
  <c r="K862" i="41"/>
  <c r="K450" i="41"/>
  <c r="K449" i="41"/>
  <c r="K446" i="41"/>
  <c r="K367" i="41"/>
  <c r="L163" i="41"/>
  <c r="L162" i="41"/>
  <c r="K1582" i="41"/>
  <c r="K1581" i="41"/>
  <c r="L1580" i="41"/>
  <c r="L1577" i="41"/>
  <c r="K1570" i="41"/>
  <c r="K1563" i="41"/>
  <c r="L1560" i="41"/>
  <c r="K1559" i="41"/>
  <c r="K1537" i="41"/>
  <c r="L1503" i="41"/>
  <c r="K1502" i="41"/>
  <c r="L1412" i="41"/>
  <c r="K1411" i="41"/>
  <c r="L954" i="41"/>
  <c r="K904" i="41"/>
  <c r="K850" i="41"/>
  <c r="K404" i="41"/>
  <c r="L403" i="41"/>
  <c r="K401" i="41"/>
  <c r="K337" i="41"/>
  <c r="K335" i="41"/>
  <c r="K332" i="41"/>
  <c r="L331" i="41"/>
  <c r="L919" i="41"/>
  <c r="L346" i="41"/>
  <c r="K27" i="41"/>
  <c r="K20" i="41"/>
  <c r="L422" i="41"/>
  <c r="L1058" i="41"/>
  <c r="L121" i="41"/>
  <c r="K178" i="41"/>
  <c r="L1098" i="41"/>
  <c r="L1294" i="41"/>
  <c r="L582" i="41"/>
  <c r="K1523" i="41"/>
  <c r="K1479" i="41"/>
  <c r="K438" i="41"/>
  <c r="L195" i="41"/>
  <c r="K309" i="41"/>
  <c r="L840" i="41"/>
  <c r="K319" i="41"/>
  <c r="L518" i="41"/>
  <c r="L734" i="41"/>
  <c r="K360" i="41"/>
  <c r="L640" i="41"/>
  <c r="K1125" i="41"/>
  <c r="K1391" i="41"/>
  <c r="K1402" i="41"/>
  <c r="L592" i="41"/>
  <c r="K1032" i="41"/>
  <c r="K1024" i="41"/>
  <c r="L1017" i="41"/>
  <c r="L1000" i="41"/>
  <c r="K290" i="41"/>
  <c r="L282" i="41"/>
  <c r="K244" i="41"/>
  <c r="L375" i="41"/>
  <c r="K398" i="41"/>
  <c r="K1431" i="41"/>
  <c r="L780" i="41"/>
  <c r="L827" i="41"/>
  <c r="L774" i="41"/>
  <c r="L818" i="41"/>
  <c r="K768" i="41"/>
  <c r="L761" i="41"/>
  <c r="L808" i="41"/>
  <c r="K792" i="41"/>
  <c r="L385" i="41"/>
  <c r="K517" i="41"/>
  <c r="L543" i="41"/>
  <c r="L528" i="41"/>
  <c r="L746" i="41"/>
  <c r="L707" i="41"/>
  <c r="K733" i="41"/>
  <c r="K717" i="41"/>
  <c r="L688" i="41"/>
  <c r="L681" i="41"/>
  <c r="L1312" i="41"/>
  <c r="K1367" i="41"/>
  <c r="L1361" i="41"/>
  <c r="L1349" i="41"/>
  <c r="K1343" i="41"/>
  <c r="K1374" i="41"/>
  <c r="L1331" i="41"/>
  <c r="L1325" i="41"/>
  <c r="L1319" i="41"/>
  <c r="L918" i="41"/>
  <c r="L345" i="41"/>
  <c r="K563" i="41"/>
  <c r="K155" i="41"/>
  <c r="L421" i="41"/>
  <c r="L1057" i="41"/>
  <c r="L598" i="41"/>
  <c r="K120" i="41"/>
  <c r="L177" i="41"/>
  <c r="K1097" i="41"/>
  <c r="L1293" i="41"/>
  <c r="L581" i="41"/>
  <c r="L1522" i="41"/>
  <c r="L1478" i="41"/>
  <c r="K217" i="41"/>
  <c r="L207" i="41"/>
  <c r="L437" i="41"/>
  <c r="K194" i="41"/>
  <c r="K188" i="41"/>
  <c r="K833" i="41"/>
  <c r="K839" i="41"/>
  <c r="L318" i="41"/>
  <c r="K516" i="41"/>
  <c r="K694" i="41"/>
  <c r="L365" i="41"/>
  <c r="K639" i="41"/>
  <c r="K1124" i="41"/>
  <c r="K1078" i="41"/>
  <c r="L1390" i="41"/>
  <c r="K591" i="41"/>
  <c r="K1023" i="41"/>
  <c r="L1016" i="41"/>
  <c r="K1010" i="41"/>
  <c r="L999" i="41"/>
  <c r="L289" i="41"/>
  <c r="L268" i="41"/>
  <c r="K243" i="41"/>
  <c r="K253" i="41"/>
  <c r="L374" i="41"/>
  <c r="L397" i="41"/>
  <c r="K353" i="41"/>
  <c r="K1430" i="41"/>
  <c r="K779" i="41"/>
  <c r="K826" i="41"/>
  <c r="K773" i="41"/>
  <c r="L817" i="41"/>
  <c r="L807" i="41"/>
  <c r="K790" i="41"/>
  <c r="L799" i="41"/>
  <c r="K515" i="41"/>
  <c r="K1463" i="41"/>
  <c r="L542" i="41"/>
  <c r="L527" i="41"/>
  <c r="K534" i="41"/>
  <c r="K551" i="41"/>
  <c r="K731" i="41"/>
  <c r="K716" i="41"/>
  <c r="K1139" i="41"/>
  <c r="L680" i="41"/>
  <c r="L978" i="41"/>
  <c r="K1366" i="41"/>
  <c r="L1360" i="41"/>
  <c r="L1354" i="41"/>
  <c r="K1348" i="41"/>
  <c r="K1342" i="41"/>
  <c r="L1373" i="41"/>
  <c r="L1330" i="41"/>
  <c r="K1318" i="41"/>
  <c r="K917" i="41"/>
  <c r="L344" i="41"/>
  <c r="L154" i="41"/>
  <c r="K25" i="41"/>
  <c r="L11" i="41"/>
  <c r="K420" i="41"/>
  <c r="K1056" i="41"/>
  <c r="L597" i="41"/>
  <c r="K1532" i="41"/>
  <c r="K119" i="41"/>
  <c r="L1096" i="41"/>
  <c r="K580" i="41"/>
  <c r="L1521" i="41"/>
  <c r="K1477" i="41"/>
  <c r="L216" i="41"/>
  <c r="K206" i="41"/>
  <c r="L193" i="41"/>
  <c r="L187" i="41"/>
  <c r="L307" i="41"/>
  <c r="L838" i="41"/>
  <c r="L317" i="41"/>
  <c r="K514" i="41"/>
  <c r="K693" i="41"/>
  <c r="L358" i="41"/>
  <c r="K1123" i="41"/>
  <c r="K1077" i="41"/>
  <c r="K1389" i="41"/>
  <c r="L590" i="41"/>
  <c r="L1022" i="41"/>
  <c r="K1015" i="41"/>
  <c r="K1009" i="41"/>
  <c r="L998" i="41"/>
  <c r="L288" i="41"/>
  <c r="K266" i="41"/>
  <c r="L233" i="41"/>
  <c r="K242" i="41"/>
  <c r="K252" i="41"/>
  <c r="K373" i="41"/>
  <c r="L396" i="41"/>
  <c r="K352" i="41"/>
  <c r="L825" i="41"/>
  <c r="L772" i="41"/>
  <c r="L816" i="41"/>
  <c r="K766" i="41"/>
  <c r="L759" i="41"/>
  <c r="L806" i="41"/>
  <c r="K789" i="41"/>
  <c r="K798" i="41"/>
  <c r="K513" i="41"/>
  <c r="K541" i="41"/>
  <c r="K533" i="41"/>
  <c r="L550" i="41"/>
  <c r="L729" i="41"/>
  <c r="K1138" i="41"/>
  <c r="L679" i="41"/>
  <c r="L1310" i="41"/>
  <c r="K1365" i="41"/>
  <c r="K1353" i="41"/>
  <c r="K1347" i="41"/>
  <c r="K1372" i="41"/>
  <c r="K1329" i="41"/>
  <c r="K1323" i="41"/>
  <c r="L1317" i="41"/>
  <c r="K916" i="41"/>
  <c r="L343" i="41"/>
  <c r="L561" i="41"/>
  <c r="L17" i="41"/>
  <c r="L10" i="41"/>
  <c r="K1055" i="41"/>
  <c r="L1531" i="41"/>
  <c r="L1095" i="41"/>
  <c r="K1291" i="41"/>
  <c r="K579" i="41"/>
  <c r="K1520" i="41"/>
  <c r="K1476" i="41"/>
  <c r="K435" i="41"/>
  <c r="L192" i="41"/>
  <c r="L186" i="41"/>
  <c r="L306" i="41"/>
  <c r="L837" i="41"/>
  <c r="K511" i="41"/>
  <c r="L727" i="41"/>
  <c r="K692" i="41"/>
  <c r="K363" i="41"/>
  <c r="L357" i="41"/>
  <c r="K637" i="41"/>
  <c r="K1076" i="41"/>
  <c r="L1388" i="41"/>
  <c r="K589" i="41"/>
  <c r="L1029" i="41"/>
  <c r="K1021" i="41"/>
  <c r="K1014" i="41"/>
  <c r="K997" i="41"/>
  <c r="L287" i="41"/>
  <c r="L265" i="41"/>
  <c r="K231" i="41"/>
  <c r="L278" i="41"/>
  <c r="L241" i="41"/>
  <c r="L251" i="41"/>
  <c r="L372" i="41"/>
  <c r="K395" i="41"/>
  <c r="K351" i="41"/>
  <c r="K1428" i="41"/>
  <c r="L777" i="41"/>
  <c r="K824" i="41"/>
  <c r="K771" i="41"/>
  <c r="K815" i="41"/>
  <c r="K765" i="41"/>
  <c r="L758" i="41"/>
  <c r="K805" i="41"/>
  <c r="K788" i="41"/>
  <c r="K381" i="41"/>
  <c r="L510" i="41"/>
  <c r="L1461" i="41"/>
  <c r="K540" i="41"/>
  <c r="K525" i="41"/>
  <c r="L532" i="41"/>
  <c r="K549" i="41"/>
  <c r="L704" i="41"/>
  <c r="L726" i="41"/>
  <c r="K714" i="41"/>
  <c r="K1137" i="41"/>
  <c r="K685" i="41"/>
  <c r="L678" i="41"/>
  <c r="L976" i="41"/>
  <c r="L1309" i="41"/>
  <c r="L1358" i="41"/>
  <c r="L1352" i="41"/>
  <c r="L1346" i="41"/>
  <c r="K1340" i="41"/>
  <c r="K1371" i="41"/>
  <c r="K1328" i="41"/>
  <c r="K1322" i="41"/>
  <c r="K1316" i="41"/>
  <c r="K915" i="41"/>
  <c r="L342" i="41"/>
  <c r="K560" i="41"/>
  <c r="L23" i="41"/>
  <c r="L16" i="41"/>
  <c r="K1054" i="41"/>
  <c r="K595" i="41"/>
  <c r="K1530" i="41"/>
  <c r="L174" i="41"/>
  <c r="K1519" i="41"/>
  <c r="K1475" i="41"/>
  <c r="L214" i="41"/>
  <c r="L204" i="41"/>
  <c r="K434" i="41"/>
  <c r="K191" i="41"/>
  <c r="L185" i="41"/>
  <c r="K305" i="41"/>
  <c r="L836" i="41"/>
  <c r="L315" i="41"/>
  <c r="K509" i="41"/>
  <c r="K362" i="41"/>
  <c r="K356" i="41"/>
  <c r="L1121" i="41"/>
  <c r="L1075" i="41"/>
  <c r="K1387" i="41"/>
  <c r="L1398" i="41"/>
  <c r="K31" i="41"/>
  <c r="L588" i="41"/>
  <c r="K1028" i="41"/>
  <c r="L1013" i="41"/>
  <c r="L1007" i="41"/>
  <c r="K264" i="41"/>
  <c r="L230" i="41"/>
  <c r="K240" i="41"/>
  <c r="K250" i="41"/>
  <c r="K371" i="41"/>
  <c r="L394" i="41"/>
  <c r="L1427" i="41"/>
  <c r="L776" i="41"/>
  <c r="K823" i="41"/>
  <c r="K770" i="41"/>
  <c r="L814" i="41"/>
  <c r="K764" i="41"/>
  <c r="K804" i="41"/>
  <c r="K787" i="41"/>
  <c r="K796" i="41"/>
  <c r="K380" i="41"/>
  <c r="L1460" i="41"/>
  <c r="K539" i="41"/>
  <c r="L531" i="41"/>
  <c r="L548" i="41"/>
  <c r="K742" i="41"/>
  <c r="L703" i="41"/>
  <c r="K724" i="41"/>
  <c r="L713" i="41"/>
  <c r="L1136" i="41"/>
  <c r="L684" i="41"/>
  <c r="L677" i="41"/>
  <c r="K975" i="41"/>
  <c r="K1308" i="41"/>
  <c r="L1363" i="41"/>
  <c r="L1357" i="41"/>
  <c r="K1351" i="41"/>
  <c r="K1345" i="41"/>
  <c r="K1339" i="41"/>
  <c r="K1370" i="41"/>
  <c r="L1327" i="41"/>
  <c r="K1321" i="41"/>
  <c r="K1315" i="41"/>
  <c r="K341" i="41"/>
  <c r="L151" i="41"/>
  <c r="L22" i="41"/>
  <c r="L15" i="41"/>
  <c r="L8" i="41"/>
  <c r="L417" i="41"/>
  <c r="K1053" i="41"/>
  <c r="K594" i="41"/>
  <c r="L1529" i="41"/>
  <c r="K1093" i="41"/>
  <c r="K1289" i="41"/>
  <c r="K1518" i="41"/>
  <c r="K1474" i="41"/>
  <c r="K213" i="41"/>
  <c r="L433" i="41"/>
  <c r="K190" i="41"/>
  <c r="K304" i="41"/>
  <c r="L829" i="41"/>
  <c r="K507" i="41"/>
  <c r="L723" i="41"/>
  <c r="K690" i="41"/>
  <c r="K361" i="41"/>
  <c r="L355" i="41"/>
  <c r="L635" i="41"/>
  <c r="L1120" i="41"/>
  <c r="K1386" i="41"/>
  <c r="L1397" i="41"/>
  <c r="L587" i="41"/>
  <c r="L1027" i="41"/>
  <c r="K1019" i="41"/>
  <c r="K1006" i="41"/>
  <c r="K995" i="41"/>
  <c r="L285" i="41"/>
  <c r="L263" i="41"/>
  <c r="K229" i="41"/>
  <c r="L276" i="41"/>
  <c r="K249" i="41"/>
  <c r="L370" i="41"/>
  <c r="L393" i="41"/>
  <c r="L775" i="41"/>
  <c r="K822" i="41"/>
  <c r="K813" i="41"/>
  <c r="K763" i="41"/>
  <c r="L756" i="41"/>
  <c r="L803" i="41"/>
  <c r="K786" i="41"/>
  <c r="K795" i="41"/>
  <c r="K379" i="41"/>
  <c r="L506" i="41"/>
  <c r="K1459" i="41"/>
  <c r="K538" i="41"/>
  <c r="L523" i="41"/>
  <c r="K530" i="41"/>
  <c r="K547" i="41"/>
  <c r="L741" i="41"/>
  <c r="L712" i="41"/>
  <c r="L676" i="41"/>
  <c r="K974" i="41"/>
  <c r="K1307" i="41"/>
  <c r="K1362" i="41"/>
  <c r="L1356" i="41"/>
  <c r="K1344" i="41"/>
  <c r="K1338" i="41"/>
  <c r="L1326" i="41"/>
  <c r="K558" i="41"/>
  <c r="L1528" i="41"/>
  <c r="L115" i="41"/>
  <c r="K576" i="41"/>
  <c r="K1517" i="41"/>
  <c r="L212" i="41"/>
  <c r="L303" i="41"/>
  <c r="L505" i="41"/>
  <c r="L689" i="41"/>
  <c r="L634" i="41"/>
  <c r="L1487" i="41"/>
  <c r="L1038" i="41"/>
  <c r="L248" i="41"/>
  <c r="K392" i="41"/>
  <c r="L810" i="41"/>
  <c r="L762" i="41"/>
  <c r="K755" i="41"/>
  <c r="L378" i="41"/>
  <c r="L522" i="41"/>
  <c r="L529" i="41"/>
  <c r="L711" i="41"/>
  <c r="K1134" i="41"/>
  <c r="L340" i="41"/>
  <c r="K557" i="41"/>
  <c r="K1527" i="41"/>
  <c r="K114" i="41"/>
  <c r="K171" i="41"/>
  <c r="K1287" i="41"/>
  <c r="L1516" i="41"/>
  <c r="K1472" i="41"/>
  <c r="K211" i="41"/>
  <c r="L201" i="41"/>
  <c r="K431" i="41"/>
  <c r="K302" i="41"/>
  <c r="K783" i="41"/>
  <c r="L313" i="41"/>
  <c r="L675" i="41"/>
  <c r="K633" i="41"/>
  <c r="L1626" i="41"/>
  <c r="K1072" i="41"/>
  <c r="L1392" i="41"/>
  <c r="L1003" i="41"/>
  <c r="L1002" i="41"/>
  <c r="K1037" i="41"/>
  <c r="L1035" i="41"/>
  <c r="K1018" i="41"/>
  <c r="K284" i="41"/>
  <c r="L262" i="41"/>
  <c r="K260" i="41"/>
  <c r="L228" i="41"/>
  <c r="K220" i="41"/>
  <c r="K238" i="41"/>
  <c r="K400" i="41"/>
  <c r="K842" i="41"/>
  <c r="K841" i="41"/>
  <c r="L368" i="41"/>
  <c r="K369" i="41"/>
  <c r="L809" i="41"/>
  <c r="K781" i="41"/>
  <c r="L828" i="41"/>
  <c r="K377" i="41"/>
  <c r="L536" i="41"/>
  <c r="L544" i="41"/>
  <c r="L545" i="41"/>
  <c r="K737" i="41"/>
  <c r="L736" i="41"/>
  <c r="K735" i="41"/>
  <c r="L1133" i="41"/>
  <c r="L682" i="41"/>
  <c r="K1313" i="41"/>
  <c r="L1333" i="41"/>
  <c r="L1368" i="41"/>
  <c r="K430" i="41"/>
  <c r="K329" i="41"/>
  <c r="K312" i="41"/>
  <c r="K719" i="41"/>
  <c r="K709" i="41"/>
  <c r="K632" i="41"/>
  <c r="L1117" i="41"/>
  <c r="K1281" i="41"/>
  <c r="L1282" i="41"/>
  <c r="K1299" i="41"/>
  <c r="L1298" i="41"/>
  <c r="K1283" i="41"/>
  <c r="K1004" i="41"/>
  <c r="K1040" i="41"/>
  <c r="K654" i="41"/>
  <c r="L652" i="41"/>
  <c r="K237" i="41"/>
  <c r="K246" i="41"/>
  <c r="K739" i="41"/>
  <c r="K348" i="41"/>
  <c r="L784" i="41"/>
  <c r="K793" i="41"/>
  <c r="L376" i="41"/>
  <c r="L1132" i="41"/>
  <c r="K1335" i="41"/>
  <c r="K911" i="41"/>
  <c r="K339" i="41"/>
  <c r="K210" i="41"/>
  <c r="L200" i="41"/>
  <c r="L910" i="41"/>
  <c r="L338" i="41"/>
  <c r="L1466" i="41"/>
  <c r="L1052" i="41"/>
  <c r="K113" i="41"/>
  <c r="L170" i="41"/>
  <c r="L1515" i="41"/>
  <c r="L209" i="41"/>
  <c r="K199" i="41"/>
  <c r="L631" i="41"/>
  <c r="L298" i="41"/>
  <c r="L300" i="41"/>
  <c r="L405" i="41"/>
  <c r="K738" i="41"/>
  <c r="L651" i="41"/>
  <c r="L1627" i="41"/>
  <c r="L1126" i="41"/>
  <c r="K1025" i="41"/>
  <c r="L1039" i="41"/>
  <c r="K273" i="41"/>
  <c r="K245" i="41"/>
  <c r="K274" i="41"/>
  <c r="L255" i="41"/>
  <c r="K718" i="41"/>
  <c r="K821" i="41"/>
  <c r="K791" i="41"/>
  <c r="L384" i="41"/>
  <c r="K388" i="41"/>
  <c r="K386" i="41"/>
  <c r="K322" i="41"/>
  <c r="K259" i="41"/>
  <c r="L227" i="41"/>
  <c r="L225" i="41"/>
  <c r="L293" i="41"/>
  <c r="K261" i="41"/>
  <c r="K232" i="41"/>
  <c r="K279" i="41"/>
  <c r="L512" i="41"/>
  <c r="L728" i="41"/>
  <c r="K321" i="41"/>
  <c r="L649" i="41"/>
  <c r="K258" i="41"/>
  <c r="L224" i="41"/>
  <c r="L292" i="41"/>
  <c r="L320" i="41"/>
  <c r="K257" i="41"/>
  <c r="L1383" i="41"/>
  <c r="L1382" i="41"/>
  <c r="L1381" i="41"/>
  <c r="L905" i="41"/>
  <c r="L856" i="41"/>
  <c r="K6" i="41"/>
  <c r="L857" i="41"/>
  <c r="L157" i="41"/>
  <c r="K1480" i="41"/>
  <c r="K1524" i="41"/>
  <c r="K920" i="41"/>
  <c r="L294" i="41"/>
  <c r="K554" i="41"/>
  <c r="K701" i="41"/>
  <c r="K1499" i="41"/>
  <c r="K1213" i="41"/>
  <c r="K1549" i="41"/>
  <c r="L1550" i="41"/>
  <c r="K347" i="41"/>
  <c r="K327" i="41"/>
  <c r="K698" i="41"/>
  <c r="K297" i="41"/>
  <c r="K1088" i="41"/>
  <c r="L451" i="41"/>
  <c r="K926" i="41"/>
  <c r="K494" i="41"/>
  <c r="K75" i="41"/>
  <c r="K496" i="41"/>
  <c r="L500" i="41"/>
  <c r="L498" i="41"/>
  <c r="L881" i="41"/>
  <c r="K105" i="41"/>
  <c r="L482" i="41"/>
  <c r="L103" i="41"/>
  <c r="L98" i="41"/>
  <c r="L99" i="41"/>
  <c r="K81" i="41"/>
  <c r="L480" i="41"/>
  <c r="K879" i="41"/>
  <c r="L78" i="41"/>
  <c r="K478" i="41"/>
  <c r="L874" i="41"/>
  <c r="K876" i="41"/>
  <c r="K77" i="41"/>
  <c r="K91" i="41"/>
  <c r="L93" i="41"/>
  <c r="K94" i="41"/>
  <c r="K1508" i="41"/>
  <c r="L97" i="41"/>
  <c r="K96" i="41"/>
  <c r="L74" i="41"/>
  <c r="K475" i="41"/>
  <c r="K73" i="41"/>
  <c r="K474" i="41"/>
  <c r="L473" i="41"/>
  <c r="L869" i="41"/>
  <c r="L71" i="41"/>
  <c r="L471" i="41"/>
  <c r="K868" i="41"/>
  <c r="L70" i="41"/>
  <c r="L470" i="41"/>
  <c r="L867" i="41"/>
  <c r="K69" i="41"/>
  <c r="K469" i="41"/>
  <c r="K866" i="41"/>
  <c r="K68" i="41"/>
  <c r="K454" i="41"/>
  <c r="K452" i="41"/>
  <c r="K754" i="41"/>
  <c r="K453" i="41"/>
  <c r="L970" i="41"/>
  <c r="K133" i="41"/>
  <c r="K968" i="41"/>
  <c r="L1438" i="41"/>
  <c r="L930" i="41"/>
  <c r="K1046" i="41"/>
  <c r="K893" i="41"/>
  <c r="K922" i="41"/>
  <c r="K1434" i="41"/>
  <c r="L896" i="41"/>
  <c r="L142" i="41"/>
  <c r="L50" i="41"/>
  <c r="L1183" i="41"/>
  <c r="K1185" i="41"/>
  <c r="L43" i="41"/>
  <c r="L166" i="41"/>
  <c r="L167" i="41"/>
  <c r="K967" i="41"/>
  <c r="L46" i="41"/>
  <c r="K48" i="41"/>
  <c r="K44" i="41"/>
  <c r="K408" i="41"/>
  <c r="K1543" i="41"/>
  <c r="L1542" i="41"/>
  <c r="L141" i="41"/>
  <c r="K311" i="41"/>
  <c r="K1277" i="41"/>
  <c r="L1496" i="41"/>
  <c r="L63" i="41"/>
  <c r="K1498" i="41"/>
  <c r="K1279" i="41"/>
  <c r="L182" i="41"/>
  <c r="K618" i="41"/>
  <c r="K1067" i="41"/>
  <c r="K628" i="41"/>
  <c r="L130" i="41"/>
  <c r="K124" i="41"/>
  <c r="K183" i="41"/>
  <c r="L627" i="41"/>
  <c r="L625" i="41"/>
  <c r="K53" i="41"/>
  <c r="L612" i="41"/>
  <c r="K128" i="41"/>
  <c r="K123" i="41"/>
  <c r="K1483" i="41"/>
  <c r="K1447" i="41"/>
  <c r="K1443" i="41"/>
  <c r="K1484" i="41"/>
  <c r="K1481" i="41"/>
  <c r="K1060" i="41"/>
  <c r="H601" i="41"/>
  <c r="H602" i="41"/>
  <c r="L1209" i="41"/>
  <c r="K1204" i="41"/>
  <c r="L426" i="41"/>
  <c r="K602" i="41"/>
  <c r="K1208" i="41"/>
  <c r="L429" i="41"/>
  <c r="L147" i="41"/>
  <c r="K603" i="41"/>
  <c r="H603" i="41"/>
  <c r="L606" i="41"/>
  <c r="K1205" i="41"/>
  <c r="K464" i="41"/>
  <c r="K601" i="41"/>
  <c r="K908" i="41"/>
  <c r="K1175" i="41"/>
  <c r="L1181" i="41"/>
  <c r="L1182" i="41"/>
  <c r="L1194" i="41"/>
  <c r="L1176" i="41"/>
  <c r="K1174" i="41"/>
  <c r="L60" i="41"/>
  <c r="K1170" i="41"/>
  <c r="L62" i="41"/>
  <c r="L986" i="41"/>
  <c r="K58" i="41"/>
  <c r="L982" i="41"/>
  <c r="K136" i="41"/>
  <c r="K127" i="41"/>
  <c r="K125" i="41"/>
  <c r="L614" i="41"/>
  <c r="K180" i="41"/>
  <c r="K1625" i="41"/>
  <c r="K605" i="41"/>
  <c r="K169" i="41"/>
  <c r="L462" i="41"/>
  <c r="L1059" i="41"/>
  <c r="K1202" i="41"/>
  <c r="K1061" i="41"/>
  <c r="L146" i="41"/>
  <c r="L1275" i="41"/>
  <c r="L1153" i="41"/>
  <c r="L1152" i="41"/>
  <c r="K1167" i="41"/>
  <c r="L61" i="41"/>
  <c r="K985" i="41"/>
  <c r="L1191" i="41"/>
  <c r="K1623" i="41"/>
  <c r="K1179" i="41"/>
  <c r="K1162" i="41"/>
  <c r="L59" i="41"/>
  <c r="L1196" i="41"/>
  <c r="K1159" i="41"/>
  <c r="K1172" i="41"/>
  <c r="K1171" i="41"/>
  <c r="L1165" i="41"/>
  <c r="K752" i="41"/>
  <c r="K907" i="41"/>
  <c r="L906" i="41"/>
  <c r="K965" i="41"/>
  <c r="K966" i="41"/>
  <c r="K889" i="41"/>
  <c r="K887" i="41"/>
  <c r="K888" i="41"/>
  <c r="K964" i="41"/>
  <c r="K900" i="41"/>
  <c r="K962" i="41"/>
  <c r="K1457" i="41"/>
  <c r="K1051" i="41"/>
  <c r="K611" i="41"/>
  <c r="L853" i="41"/>
  <c r="L1509" i="41"/>
  <c r="K1063" i="41"/>
  <c r="K749" i="41"/>
  <c r="K854" i="41"/>
  <c r="K1149" i="41"/>
  <c r="K1146" i="41"/>
  <c r="K1143" i="41"/>
  <c r="K960" i="41"/>
  <c r="K937" i="41"/>
  <c r="K936" i="41"/>
  <c r="L959" i="41"/>
  <c r="L958" i="41"/>
  <c r="K1304" i="41"/>
  <c r="K935" i="41"/>
  <c r="K1259" i="41"/>
  <c r="K1258" i="41"/>
  <c r="L1257" i="41"/>
  <c r="K933" i="41"/>
  <c r="K932" i="41"/>
  <c r="L931" i="41"/>
  <c r="K929" i="41"/>
  <c r="K1151" i="41"/>
  <c r="K1150" i="41"/>
  <c r="K1084" i="41"/>
  <c r="K1083" i="41"/>
  <c r="L1271" i="41"/>
  <c r="K1270" i="41"/>
  <c r="K1269" i="41"/>
  <c r="K672" i="41"/>
  <c r="K670" i="41"/>
  <c r="L667" i="41"/>
  <c r="L666" i="41"/>
  <c r="L950" i="41"/>
  <c r="K949" i="41"/>
  <c r="K947" i="41"/>
  <c r="L945" i="41"/>
  <c r="L944" i="41"/>
  <c r="K158" i="41"/>
  <c r="K1540" i="41"/>
  <c r="L1101" i="41"/>
  <c r="K1100" i="41"/>
  <c r="L1099" i="41"/>
  <c r="K1214" i="41"/>
  <c r="L1109" i="41"/>
  <c r="L1081" i="41"/>
  <c r="K644" i="41"/>
  <c r="K1296" i="41"/>
  <c r="K941" i="41"/>
  <c r="L940" i="41"/>
  <c r="L939" i="41"/>
  <c r="K1261" i="41"/>
  <c r="L957" i="41"/>
  <c r="K1107" i="41"/>
  <c r="K1114" i="41"/>
  <c r="L139" i="41"/>
  <c r="L956" i="41"/>
  <c r="K1173" i="41"/>
  <c r="K1157" i="41"/>
  <c r="K76" i="41"/>
  <c r="L1206" i="41"/>
  <c r="L1211" i="41"/>
  <c r="K52" i="41"/>
  <c r="K993" i="41"/>
  <c r="K1301" i="41"/>
  <c r="K423" i="41"/>
  <c r="K476" i="41"/>
  <c r="K663" i="41"/>
  <c r="K1156" i="41"/>
  <c r="L1180" i="41"/>
  <c r="L1131" i="41"/>
  <c r="K987" i="41"/>
  <c r="K424" i="41"/>
  <c r="K1242" i="41"/>
  <c r="K991" i="41"/>
  <c r="L1199" i="41"/>
  <c r="L1511" i="41"/>
  <c r="K1512" i="41"/>
  <c r="K411" i="41"/>
  <c r="K47" i="41"/>
  <c r="L851" i="41"/>
  <c r="K1454" i="41"/>
  <c r="K1452" i="41"/>
  <c r="L1450" i="41"/>
  <c r="K45" i="41"/>
  <c r="L1255" i="41"/>
  <c r="L412" i="41"/>
  <c r="L1439" i="41"/>
  <c r="K427" i="41"/>
  <c r="K441" i="41"/>
  <c r="K1437" i="41"/>
  <c r="K440" i="41"/>
  <c r="K1436" i="41"/>
  <c r="L442" i="41"/>
  <c r="K444" i="41"/>
  <c r="K1406" i="41"/>
  <c r="K1404" i="41"/>
  <c r="K1405" i="41"/>
  <c r="K1449" i="41"/>
  <c r="K1408" i="41"/>
  <c r="L1448" i="41"/>
  <c r="K1050" i="41"/>
  <c r="L1435" i="41"/>
  <c r="K1049" i="41"/>
  <c r="K1048" i="41"/>
  <c r="H987" i="41"/>
  <c r="H1130" i="41"/>
  <c r="H991" i="41"/>
  <c r="H988" i="41"/>
  <c r="L1100" i="41"/>
  <c r="K616" i="41"/>
  <c r="K1099" i="41"/>
  <c r="J1296" i="41" l="1"/>
  <c r="J1130" i="41"/>
  <c r="V1234" i="41"/>
  <c r="T878" i="41"/>
  <c r="U908" i="41"/>
  <c r="S833" i="41"/>
  <c r="S1175" i="41"/>
  <c r="U657" i="41"/>
  <c r="U1491" i="41"/>
  <c r="V500" i="41"/>
  <c r="V825" i="41"/>
  <c r="U1022" i="41"/>
  <c r="U95" i="41"/>
  <c r="U563" i="41"/>
  <c r="R877" i="41"/>
  <c r="R445" i="41"/>
  <c r="T681" i="41"/>
  <c r="L1049" i="41"/>
  <c r="S867" i="41"/>
  <c r="V379" i="41"/>
  <c r="T538" i="41"/>
  <c r="K1448" i="41"/>
  <c r="L1173" i="41"/>
  <c r="L1232" i="41"/>
  <c r="K623" i="41"/>
  <c r="L580" i="41"/>
  <c r="L1502" i="41"/>
  <c r="T1502" i="41" s="1"/>
  <c r="R1102" i="41"/>
  <c r="K761" i="41"/>
  <c r="R1106" i="41"/>
  <c r="L1585" i="41"/>
  <c r="T1585" i="41" s="1"/>
  <c r="L1237" i="41"/>
  <c r="T1236" i="41" s="1"/>
  <c r="L1599" i="41"/>
  <c r="K596" i="41"/>
  <c r="L122" i="41"/>
  <c r="L1415" i="41"/>
  <c r="T1415" i="41" s="1"/>
  <c r="K1058" i="41"/>
  <c r="K918" i="41"/>
  <c r="L1517" i="41"/>
  <c r="K816" i="41"/>
  <c r="K262" i="41"/>
  <c r="L1467" i="41"/>
  <c r="T1467" i="41" s="1"/>
  <c r="L1559" i="41"/>
  <c r="T1559" i="41" s="1"/>
  <c r="L1391" i="41"/>
  <c r="L1250" i="41"/>
  <c r="L1552" i="41"/>
  <c r="L862" i="41"/>
  <c r="T862" i="41" s="1"/>
  <c r="K1333" i="41"/>
  <c r="V1209" i="41"/>
  <c r="L1465" i="41"/>
  <c r="T1465" i="41" s="1"/>
  <c r="L485" i="41"/>
  <c r="L989" i="41"/>
  <c r="T989" i="41" s="1"/>
  <c r="L659" i="41"/>
  <c r="L658" i="41"/>
  <c r="K775" i="41"/>
  <c r="L1554" i="41"/>
  <c r="K1358" i="41"/>
  <c r="L465" i="41"/>
  <c r="K622" i="41"/>
  <c r="L460" i="41"/>
  <c r="T460" i="41" s="1"/>
  <c r="K16" i="41"/>
  <c r="K905" i="41"/>
  <c r="L1247" i="41"/>
  <c r="T1247" i="41" s="1"/>
  <c r="L457" i="41"/>
  <c r="T457" i="41" s="1"/>
  <c r="K1558" i="41"/>
  <c r="L1581" i="41"/>
  <c r="T1581" i="41" s="1"/>
  <c r="K336" i="41"/>
  <c r="L309" i="41"/>
  <c r="K707" i="41"/>
  <c r="K581" i="41"/>
  <c r="L371" i="41"/>
  <c r="L670" i="41"/>
  <c r="T670" i="41" s="1"/>
  <c r="K607" i="41"/>
  <c r="K1577" i="41"/>
  <c r="L332" i="41"/>
  <c r="T332" i="41" s="1"/>
  <c r="K518" i="41"/>
  <c r="K207" i="41"/>
  <c r="K263" i="41"/>
  <c r="L1299" i="41"/>
  <c r="T1299" i="41" s="1"/>
  <c r="L654" i="41"/>
  <c r="T654" i="41" s="1"/>
  <c r="K545" i="41"/>
  <c r="K1105" i="41"/>
  <c r="L400" i="41"/>
  <c r="L348" i="41"/>
  <c r="K1243" i="41"/>
  <c r="L1378" i="41"/>
  <c r="T1378" i="41" s="1"/>
  <c r="K1223" i="41"/>
  <c r="K955" i="41"/>
  <c r="K1419" i="41"/>
  <c r="L446" i="41"/>
  <c r="T446" i="41" s="1"/>
  <c r="L1411" i="41"/>
  <c r="T1411" i="41" s="1"/>
  <c r="K346" i="41"/>
  <c r="L178" i="41"/>
  <c r="L360" i="41"/>
  <c r="K1312" i="41"/>
  <c r="K421" i="41"/>
  <c r="L637" i="41"/>
  <c r="L1459" i="41"/>
  <c r="L430" i="41"/>
  <c r="K817" i="41"/>
  <c r="K318" i="41"/>
  <c r="K483" i="41"/>
  <c r="L1217" i="41"/>
  <c r="T1217" i="41" s="1"/>
  <c r="L1571" i="41"/>
  <c r="T1571" i="41" s="1"/>
  <c r="K163" i="41"/>
  <c r="L404" i="41"/>
  <c r="T404" i="41" s="1"/>
  <c r="K528" i="41"/>
  <c r="K1325" i="41"/>
  <c r="L1519" i="41"/>
  <c r="K1356" i="41"/>
  <c r="L312" i="41"/>
  <c r="K451" i="41"/>
  <c r="L1151" i="41"/>
  <c r="T1151" i="41" s="1"/>
  <c r="K1331" i="41"/>
  <c r="L1159" i="41"/>
  <c r="L1171" i="41"/>
  <c r="L1301" i="41"/>
  <c r="T1301" i="41" s="1"/>
  <c r="R1204" i="41"/>
  <c r="K1082" i="41"/>
  <c r="K614" i="41"/>
  <c r="K666" i="41"/>
  <c r="L735" i="41"/>
  <c r="T735" i="41" s="1"/>
  <c r="K1132" i="41"/>
  <c r="L94" i="41"/>
  <c r="K342" i="41"/>
  <c r="L813" i="41"/>
  <c r="L171" i="41"/>
  <c r="K784" i="41"/>
  <c r="L1143" i="41"/>
  <c r="T1143" i="41" s="1"/>
  <c r="K343" i="41"/>
  <c r="K1187" i="41"/>
  <c r="L965" i="41"/>
  <c r="L949" i="41"/>
  <c r="T949" i="41" s="1"/>
  <c r="L576" i="41"/>
  <c r="L1443" i="41"/>
  <c r="T1443" i="41" s="1"/>
  <c r="L1084" i="41"/>
  <c r="T1084" i="41" s="1"/>
  <c r="L1582" i="41"/>
  <c r="T1582" i="41" s="1"/>
  <c r="K729" i="41"/>
  <c r="K631" i="41"/>
  <c r="K268" i="41"/>
  <c r="K1199" i="41"/>
  <c r="L1338" i="41"/>
  <c r="L888" i="41"/>
  <c r="K1275" i="41"/>
  <c r="L1025" i="41"/>
  <c r="K520" i="41"/>
  <c r="L1040" i="41"/>
  <c r="T1040" i="41" s="1"/>
  <c r="L1498" i="41"/>
  <c r="T1498" i="41" s="1"/>
  <c r="K1587" i="41"/>
  <c r="L1078" i="41"/>
  <c r="L190" i="41"/>
  <c r="L1601" i="41"/>
  <c r="L1607" i="41"/>
  <c r="T1607" i="41" s="1"/>
  <c r="L860" i="41"/>
  <c r="T860" i="41" s="1"/>
  <c r="L1424" i="41"/>
  <c r="T1424" i="41" s="1"/>
  <c r="L1563" i="41"/>
  <c r="T1563" i="41" s="1"/>
  <c r="L27" i="41"/>
  <c r="K827" i="41"/>
  <c r="K1349" i="41"/>
  <c r="L155" i="41"/>
  <c r="K193" i="41"/>
  <c r="L805" i="41"/>
  <c r="L742" i="41"/>
  <c r="K712" i="41"/>
  <c r="K809" i="41"/>
  <c r="L632" i="41"/>
  <c r="K121" i="41"/>
  <c r="K728" i="41"/>
  <c r="L997" i="41"/>
  <c r="L920" i="41"/>
  <c r="T920" i="41" s="1"/>
  <c r="L1277" i="41"/>
  <c r="T1277" i="41" s="1"/>
  <c r="K906" i="41"/>
  <c r="L125" i="41"/>
  <c r="L1480" i="41"/>
  <c r="T1480" i="41" s="1"/>
  <c r="K1271" i="41"/>
  <c r="L38" i="41"/>
  <c r="T38" i="41" s="1"/>
  <c r="K1120" i="41"/>
  <c r="K355" i="41"/>
  <c r="K1594" i="41"/>
  <c r="L1613" i="41"/>
  <c r="T1613" i="41" s="1"/>
  <c r="L1227" i="41"/>
  <c r="T1227" i="41" s="1"/>
  <c r="L1575" i="41"/>
  <c r="T1575" i="41" s="1"/>
  <c r="L398" i="41"/>
  <c r="K385" i="41"/>
  <c r="K688" i="41"/>
  <c r="L120" i="41"/>
  <c r="L1015" i="41"/>
  <c r="L435" i="41"/>
  <c r="K678" i="41"/>
  <c r="L356" i="41"/>
  <c r="K1327" i="41"/>
  <c r="L974" i="41"/>
  <c r="K505" i="41"/>
  <c r="K785" i="41"/>
  <c r="L237" i="41"/>
  <c r="L339" i="41"/>
  <c r="K982" i="41"/>
  <c r="L717" i="41"/>
  <c r="L1437" i="41"/>
  <c r="L1289" i="41"/>
  <c r="L1557" i="41"/>
  <c r="K550" i="41"/>
  <c r="K241" i="41"/>
  <c r="L1054" i="41"/>
  <c r="L764" i="41"/>
  <c r="L547" i="41"/>
  <c r="K368" i="41"/>
  <c r="K224" i="41"/>
  <c r="K1101" i="41"/>
  <c r="L1076" i="41"/>
  <c r="K1245" i="41"/>
  <c r="L1493" i="41"/>
  <c r="K930" i="41"/>
  <c r="K375" i="41"/>
  <c r="L790" i="41"/>
  <c r="K814" i="41"/>
  <c r="K88" i="41"/>
  <c r="L731" i="41"/>
  <c r="L1068" i="41"/>
  <c r="T1068" i="41" s="1"/>
  <c r="L657" i="41"/>
  <c r="T656" i="41" s="1"/>
  <c r="L1224" i="41"/>
  <c r="T1224" i="41" s="1"/>
  <c r="K189" i="41"/>
  <c r="K1096" i="41"/>
  <c r="K758" i="41"/>
  <c r="K387" i="41"/>
  <c r="L81" i="41"/>
  <c r="L1137" i="41"/>
  <c r="K1126" i="41"/>
  <c r="K978" i="41"/>
  <c r="L1339" i="41"/>
  <c r="K92" i="41"/>
  <c r="K998" i="41"/>
  <c r="K79" i="41"/>
  <c r="K28" i="41"/>
  <c r="L1588" i="41"/>
  <c r="T1588" i="41" s="1"/>
  <c r="K288" i="41"/>
  <c r="L594" i="41"/>
  <c r="L602" i="41"/>
  <c r="L36" i="41"/>
  <c r="T36" i="41" s="1"/>
  <c r="K437" i="41"/>
  <c r="L1342" i="41"/>
  <c r="K686" i="41"/>
  <c r="K683" i="41"/>
  <c r="L1539" i="41"/>
  <c r="L754" i="41"/>
  <c r="T754" i="41" s="1"/>
  <c r="L514" i="41"/>
  <c r="K1235" i="41"/>
  <c r="K195" i="41"/>
  <c r="K807" i="41"/>
  <c r="K777" i="41"/>
  <c r="L341" i="41"/>
  <c r="L885" i="41"/>
  <c r="T885" i="41" s="1"/>
  <c r="L199" i="41"/>
  <c r="K426" i="41"/>
  <c r="K983" i="41"/>
  <c r="L887" i="41"/>
  <c r="L458" i="41"/>
  <c r="T458" i="41" s="1"/>
  <c r="L1157" i="41"/>
  <c r="T1157" i="41" s="1"/>
  <c r="L551" i="41"/>
  <c r="L250" i="41"/>
  <c r="K95" i="41"/>
  <c r="K71" i="41"/>
  <c r="K1602" i="41"/>
  <c r="L1417" i="41"/>
  <c r="T1417" i="41" s="1"/>
  <c r="K289" i="41"/>
  <c r="L1056" i="41"/>
  <c r="L1323" i="41"/>
  <c r="L770" i="41"/>
  <c r="K901" i="41"/>
  <c r="K1556" i="41"/>
  <c r="L1379" i="41"/>
  <c r="T1379" i="41" s="1"/>
  <c r="L994" i="41"/>
  <c r="T994" i="41" s="1"/>
  <c r="L719" i="41"/>
  <c r="L238" i="41"/>
  <c r="L513" i="41"/>
  <c r="K1357" i="41"/>
  <c r="K544" i="41"/>
  <c r="K384" i="41"/>
  <c r="L937" i="41"/>
  <c r="T937" i="41" s="1"/>
  <c r="K627" i="41"/>
  <c r="L926" i="41"/>
  <c r="T926" i="41" s="1"/>
  <c r="K1363" i="41"/>
  <c r="K108" i="41"/>
  <c r="L474" i="41"/>
  <c r="K1609" i="41"/>
  <c r="L1589" i="41"/>
  <c r="T1589" i="41" s="1"/>
  <c r="L1567" i="41"/>
  <c r="T1567" i="41" s="1"/>
  <c r="K254" i="41"/>
  <c r="L1023" i="41"/>
  <c r="L534" i="41"/>
  <c r="L25" i="41"/>
  <c r="K1030" i="41"/>
  <c r="L540" i="41"/>
  <c r="L240" i="41"/>
  <c r="L1518" i="41"/>
  <c r="K90" i="41"/>
  <c r="L841" i="41"/>
  <c r="T841" i="41" s="1"/>
  <c r="K170" i="41"/>
  <c r="L1185" i="41"/>
  <c r="K1550" i="41"/>
  <c r="K641" i="41"/>
  <c r="K634" i="41"/>
  <c r="K543" i="41"/>
  <c r="L1313" i="41"/>
  <c r="T1313" i="41" s="1"/>
  <c r="L253" i="41"/>
  <c r="L1463" i="41"/>
  <c r="K1373" i="41"/>
  <c r="L787" i="41"/>
  <c r="L1315" i="41"/>
  <c r="L755" i="41"/>
  <c r="K50" i="41"/>
  <c r="K484" i="41"/>
  <c r="L475" i="41"/>
  <c r="K882" i="41"/>
  <c r="K74" i="41"/>
  <c r="K470" i="41"/>
  <c r="L1216" i="41"/>
  <c r="T1216" i="41" s="1"/>
  <c r="L1043" i="41"/>
  <c r="T1043" i="41" s="1"/>
  <c r="K1300" i="41"/>
  <c r="L367" i="41"/>
  <c r="T367" i="41" s="1"/>
  <c r="K1017" i="41"/>
  <c r="K1361" i="41"/>
  <c r="L243" i="41"/>
  <c r="K680" i="41"/>
  <c r="K344" i="41"/>
  <c r="K1521" i="41"/>
  <c r="K358" i="41"/>
  <c r="K396" i="41"/>
  <c r="L589" i="41"/>
  <c r="L765" i="41"/>
  <c r="K1352" i="41"/>
  <c r="K286" i="41"/>
  <c r="L804" i="41"/>
  <c r="K22" i="41"/>
  <c r="K1027" i="41"/>
  <c r="K689" i="41"/>
  <c r="K486" i="41"/>
  <c r="L1505" i="41"/>
  <c r="T1504" i="41" s="1"/>
  <c r="K1432" i="41"/>
  <c r="K656" i="41"/>
  <c r="L864" i="41"/>
  <c r="T864" i="41" s="1"/>
  <c r="K35" i="41"/>
  <c r="L1492" i="41"/>
  <c r="L1248" i="41"/>
  <c r="T1248" i="41" s="1"/>
  <c r="K1503" i="41"/>
  <c r="K592" i="41"/>
  <c r="L739" i="41"/>
  <c r="L194" i="41"/>
  <c r="L242" i="41"/>
  <c r="L511" i="41"/>
  <c r="K1346" i="41"/>
  <c r="L1474" i="41"/>
  <c r="K340" i="41"/>
  <c r="L75" i="41"/>
  <c r="K480" i="41"/>
  <c r="K1183" i="41"/>
  <c r="L245" i="41"/>
  <c r="K294" i="41"/>
  <c r="L158" i="41"/>
  <c r="L1107" i="41"/>
  <c r="T1107" i="41" s="1"/>
  <c r="K1153" i="41"/>
  <c r="L1202" i="41"/>
  <c r="K1438" i="41"/>
  <c r="K142" i="41"/>
  <c r="K1221" i="41"/>
  <c r="L161" i="41"/>
  <c r="T161" i="41" s="1"/>
  <c r="K1294" i="41"/>
  <c r="K19" i="41"/>
  <c r="L353" i="41"/>
  <c r="K759" i="41"/>
  <c r="K372" i="41"/>
  <c r="K214" i="41"/>
  <c r="K677" i="41"/>
  <c r="L995" i="41"/>
  <c r="L413" i="41"/>
  <c r="T413" i="41" s="1"/>
  <c r="L258" i="41"/>
  <c r="L618" i="41"/>
  <c r="K285" i="41"/>
  <c r="L1430" i="41"/>
  <c r="L363" i="41"/>
  <c r="K1013" i="41"/>
  <c r="K548" i="41"/>
  <c r="K867" i="41"/>
  <c r="K490" i="41"/>
  <c r="L455" i="41"/>
  <c r="T455" i="41" s="1"/>
  <c r="K1230" i="41"/>
  <c r="L858" i="41"/>
  <c r="T858" i="41" s="1"/>
  <c r="L904" i="41"/>
  <c r="T904" i="41" s="1"/>
  <c r="K269" i="41"/>
  <c r="L1374" i="41"/>
  <c r="K1401" i="41"/>
  <c r="L515" i="41"/>
  <c r="L1366" i="41"/>
  <c r="L1389" i="41"/>
  <c r="K825" i="41"/>
  <c r="K1310" i="41"/>
  <c r="L231" i="41"/>
  <c r="L560" i="41"/>
  <c r="K531" i="41"/>
  <c r="K912" i="41"/>
  <c r="K110" i="41"/>
  <c r="K1234" i="41"/>
  <c r="L583" i="41"/>
  <c r="T583" i="41" s="1"/>
  <c r="K1616" i="41"/>
  <c r="K1506" i="41"/>
  <c r="K1551" i="41"/>
  <c r="L1615" i="41"/>
  <c r="T1615" i="41" s="1"/>
  <c r="L1225" i="41"/>
  <c r="T1225" i="41" s="1"/>
  <c r="L337" i="41"/>
  <c r="T337" i="41" s="1"/>
  <c r="K228" i="41"/>
  <c r="K338" i="41"/>
  <c r="L694" i="41"/>
  <c r="K772" i="41"/>
  <c r="K1388" i="41"/>
  <c r="K204" i="41"/>
  <c r="K635" i="41"/>
  <c r="K1002" i="41"/>
  <c r="K482" i="41"/>
  <c r="L452" i="41"/>
  <c r="T452" i="41" s="1"/>
  <c r="L259" i="41"/>
  <c r="L701" i="41"/>
  <c r="K851" i="41"/>
  <c r="K43" i="41"/>
  <c r="S1047" i="41"/>
  <c r="L1279" i="41"/>
  <c r="T1279" i="41" s="1"/>
  <c r="L1520" i="41"/>
  <c r="L133" i="41"/>
  <c r="L261" i="41"/>
  <c r="K1255" i="41"/>
  <c r="L541" i="41"/>
  <c r="K1016" i="41"/>
  <c r="L549" i="41"/>
  <c r="L264" i="41"/>
  <c r="K713" i="41"/>
  <c r="K1360" i="41"/>
  <c r="L922" i="41"/>
  <c r="T922" i="41" s="1"/>
  <c r="K471" i="41"/>
  <c r="L131" i="41"/>
  <c r="T131" i="41" s="1"/>
  <c r="K1249" i="41"/>
  <c r="K1458" i="41"/>
  <c r="L1229" i="41"/>
  <c r="T1229" i="41" s="1"/>
  <c r="L850" i="41"/>
  <c r="T850" i="41" s="1"/>
  <c r="K582" i="41"/>
  <c r="K780" i="41"/>
  <c r="L917" i="41"/>
  <c r="K192" i="41"/>
  <c r="L1345" i="41"/>
  <c r="L1072" i="41"/>
  <c r="L1213" i="41"/>
  <c r="T1213" i="41" s="1"/>
  <c r="L494" i="41"/>
  <c r="L839" i="41"/>
  <c r="L1477" i="41"/>
  <c r="L352" i="41"/>
  <c r="L533" i="41"/>
  <c r="K357" i="41"/>
  <c r="L824" i="41"/>
  <c r="K15" i="41"/>
  <c r="K723" i="41"/>
  <c r="K115" i="41"/>
  <c r="L114" i="41"/>
  <c r="K1282" i="41"/>
  <c r="L274" i="41"/>
  <c r="T274" i="41" s="1"/>
  <c r="L1499" i="41"/>
  <c r="T1499" i="41" s="1"/>
  <c r="L53" i="41"/>
  <c r="L1543" i="41"/>
  <c r="L1404" i="41"/>
  <c r="K1257" i="41"/>
  <c r="L1269" i="41"/>
  <c r="T1269" i="41" s="1"/>
  <c r="K1450" i="41"/>
  <c r="L1009" i="41"/>
  <c r="K10" i="41"/>
  <c r="L1134" i="41"/>
  <c r="L1524" i="41"/>
  <c r="T1524" i="41" s="1"/>
  <c r="K167" i="41"/>
  <c r="L386" i="41"/>
  <c r="T386" i="41" s="1"/>
  <c r="L788" i="41"/>
  <c r="K70" i="41"/>
  <c r="L823" i="41"/>
  <c r="K940" i="41"/>
  <c r="L1452" i="41"/>
  <c r="L1406" i="41"/>
  <c r="L530" i="41"/>
  <c r="K251" i="41"/>
  <c r="L31" i="41"/>
  <c r="T31" i="41" s="1"/>
  <c r="K1460" i="41"/>
  <c r="L1242" i="41"/>
  <c r="T1242" i="41" s="1"/>
  <c r="L68" i="41"/>
  <c r="K869" i="41"/>
  <c r="K37" i="41"/>
  <c r="K1560" i="41"/>
  <c r="K919" i="41"/>
  <c r="L319" i="41"/>
  <c r="L1479" i="41"/>
  <c r="K778" i="41"/>
  <c r="K1398" i="41"/>
  <c r="K1326" i="41"/>
  <c r="K1368" i="41"/>
  <c r="K649" i="41"/>
  <c r="L563" i="41"/>
  <c r="K597" i="41"/>
  <c r="K806" i="41"/>
  <c r="L525" i="41"/>
  <c r="L362" i="41"/>
  <c r="L1093" i="41"/>
  <c r="K1397" i="41"/>
  <c r="K810" i="41"/>
  <c r="L220" i="41"/>
  <c r="K157" i="41"/>
  <c r="K429" i="41"/>
  <c r="L454" i="41"/>
  <c r="T454" i="41" s="1"/>
  <c r="K944" i="41"/>
  <c r="L876" i="41"/>
  <c r="K615" i="41"/>
  <c r="L1261" i="41"/>
  <c r="T1261" i="41" s="1"/>
  <c r="K1057" i="41"/>
  <c r="L766" i="41"/>
  <c r="K956" i="41"/>
  <c r="L815" i="41"/>
  <c r="K976" i="41"/>
  <c r="L555" i="41"/>
  <c r="T555" i="41" s="1"/>
  <c r="K407" i="41"/>
  <c r="L517" i="41"/>
  <c r="L119" i="41"/>
  <c r="K561" i="41"/>
  <c r="L692" i="41"/>
  <c r="L229" i="41"/>
  <c r="L558" i="41"/>
  <c r="L431" i="41"/>
  <c r="L781" i="41"/>
  <c r="T781" i="41" s="1"/>
  <c r="L941" i="41"/>
  <c r="L169" i="41"/>
  <c r="T169" i="41" s="1"/>
  <c r="L1214" i="41"/>
  <c r="T1214" i="41" s="1"/>
  <c r="K265" i="41"/>
  <c r="L168" i="41"/>
  <c r="T168" i="41" s="1"/>
  <c r="L1423" i="41"/>
  <c r="T1423" i="41" s="1"/>
  <c r="L210" i="41"/>
  <c r="K590" i="41"/>
  <c r="L1291" i="41"/>
  <c r="L434" i="41"/>
  <c r="L1308" i="41"/>
  <c r="T1308" i="41" s="1"/>
  <c r="K1135" i="41"/>
  <c r="L260" i="41"/>
  <c r="T260" i="41" s="1"/>
  <c r="L232" i="41"/>
  <c r="L440" i="41"/>
  <c r="L136" i="41"/>
  <c r="L1179" i="41"/>
  <c r="L1146" i="41"/>
  <c r="T1146" i="41" s="1"/>
  <c r="K667" i="41"/>
  <c r="K146" i="41"/>
  <c r="L1138" i="41"/>
  <c r="K1117" i="41"/>
  <c r="L1428" i="41"/>
  <c r="K1461" i="41"/>
  <c r="L1371" i="41"/>
  <c r="L868" i="41"/>
  <c r="L73" i="41"/>
  <c r="K1456" i="41"/>
  <c r="K1490" i="41"/>
  <c r="K1574" i="41"/>
  <c r="K1003" i="41"/>
  <c r="K1133" i="41"/>
  <c r="K774" i="41"/>
  <c r="K999" i="41"/>
  <c r="L420" i="41"/>
  <c r="K187" i="41"/>
  <c r="L1329" i="41"/>
  <c r="K837" i="41"/>
  <c r="L1475" i="41"/>
  <c r="L1028" i="41"/>
  <c r="K684" i="41"/>
  <c r="L1006" i="41"/>
  <c r="L538" i="41"/>
  <c r="L1472" i="41"/>
  <c r="L1018" i="41"/>
  <c r="L369" i="41"/>
  <c r="K293" i="41"/>
  <c r="L6" i="41"/>
  <c r="L327" i="41"/>
  <c r="T327" i="41" s="1"/>
  <c r="L1208" i="41"/>
  <c r="K498" i="41"/>
  <c r="L985" i="41"/>
  <c r="L464" i="41"/>
  <c r="L180" i="41"/>
  <c r="L1172" i="41"/>
  <c r="L935" i="41"/>
  <c r="T935" i="41" s="1"/>
  <c r="L1540" i="41"/>
  <c r="K1439" i="41"/>
  <c r="L197" i="41"/>
  <c r="T197" i="41" s="1"/>
  <c r="L964" i="41"/>
  <c r="L1055" i="41"/>
  <c r="L76" i="41"/>
  <c r="L1408" i="41"/>
  <c r="L373" i="41"/>
  <c r="K676" i="41"/>
  <c r="K200" i="41"/>
  <c r="L124" i="41"/>
  <c r="L716" i="41"/>
  <c r="L1014" i="41"/>
  <c r="L714" i="41"/>
  <c r="K1427" i="41"/>
  <c r="L975" i="41"/>
  <c r="K896" i="41"/>
  <c r="L870" i="41"/>
  <c r="L96" i="41"/>
  <c r="K873" i="41"/>
  <c r="L1042" i="41"/>
  <c r="T1042" i="41" s="1"/>
  <c r="L1376" i="41"/>
  <c r="T1376" i="41" s="1"/>
  <c r="K1219" i="41"/>
  <c r="L1239" i="41"/>
  <c r="T1239" i="41" s="1"/>
  <c r="K40" i="41"/>
  <c r="K1536" i="41"/>
  <c r="K840" i="41"/>
  <c r="L1431" i="41"/>
  <c r="K572" i="41"/>
  <c r="L639" i="41"/>
  <c r="L773" i="41"/>
  <c r="L1318" i="41"/>
  <c r="K307" i="41"/>
  <c r="L1347" i="41"/>
  <c r="L1328" i="41"/>
  <c r="K1121" i="41"/>
  <c r="L1053" i="41"/>
  <c r="L1386" i="41"/>
  <c r="L822" i="41"/>
  <c r="L1287" i="41"/>
  <c r="K1610" i="41"/>
  <c r="L64" i="41"/>
  <c r="T64" i="41" s="1"/>
  <c r="L1201" i="41"/>
  <c r="T1201" i="41" s="1"/>
  <c r="L700" i="41"/>
  <c r="T700" i="41" s="1"/>
  <c r="K1252" i="41"/>
  <c r="L1215" i="41"/>
  <c r="T1215" i="41" s="1"/>
  <c r="K1236" i="41"/>
  <c r="L1244" i="41"/>
  <c r="T1244" i="41" s="1"/>
  <c r="L1420" i="41"/>
  <c r="T1420" i="41" s="1"/>
  <c r="K1412" i="41"/>
  <c r="K422" i="41"/>
  <c r="K746" i="41"/>
  <c r="L377" i="41"/>
  <c r="L911" i="41"/>
  <c r="L290" i="41"/>
  <c r="K177" i="41"/>
  <c r="K154" i="41"/>
  <c r="L206" i="41"/>
  <c r="L798" i="41"/>
  <c r="K1531" i="41"/>
  <c r="L595" i="41"/>
  <c r="L380" i="41"/>
  <c r="L763" i="41"/>
  <c r="L557" i="41"/>
  <c r="L1037" i="41"/>
  <c r="L842" i="41"/>
  <c r="T842" i="41" s="1"/>
  <c r="L257" i="41"/>
  <c r="L1549" i="41"/>
  <c r="T1549" i="41" s="1"/>
  <c r="L1447" i="41"/>
  <c r="T1447" i="41" s="1"/>
  <c r="L347" i="41"/>
  <c r="T347" i="41" s="1"/>
  <c r="L1124" i="41"/>
  <c r="K1022" i="41"/>
  <c r="L1365" i="41"/>
  <c r="K278" i="41"/>
  <c r="K704" i="41"/>
  <c r="K315" i="41"/>
  <c r="K829" i="41"/>
  <c r="K1038" i="41"/>
  <c r="K201" i="41"/>
  <c r="K682" i="41"/>
  <c r="K98" i="41"/>
  <c r="L453" i="41"/>
  <c r="T453" i="41" s="1"/>
  <c r="K857" i="41"/>
  <c r="L297" i="41"/>
  <c r="T297" i="41" s="1"/>
  <c r="K1496" i="41"/>
  <c r="L1114" i="41"/>
  <c r="T1114" i="41" s="1"/>
  <c r="L605" i="41"/>
  <c r="L1051" i="41"/>
  <c r="T1051" i="41" s="1"/>
  <c r="L929" i="41"/>
  <c r="T929" i="41" s="1"/>
  <c r="K970" i="41"/>
  <c r="K1196" i="41"/>
  <c r="K958" i="41"/>
  <c r="L947" i="41"/>
  <c r="T947" i="41" s="1"/>
  <c r="L476" i="41"/>
  <c r="V963" i="41"/>
  <c r="V1039" i="41"/>
  <c r="K141" i="41"/>
  <c r="S134" i="41"/>
  <c r="L967" i="41"/>
  <c r="L968" i="41"/>
  <c r="T650" i="41"/>
  <c r="U649" i="41"/>
  <c r="T648" i="41"/>
  <c r="L123" i="41"/>
  <c r="L128" i="41"/>
  <c r="K130" i="41"/>
  <c r="L127" i="41"/>
  <c r="R620" i="41"/>
  <c r="L45" i="41"/>
  <c r="T47" i="41"/>
  <c r="V45" i="41"/>
  <c r="L411" i="41"/>
  <c r="V411" i="41"/>
  <c r="R1454" i="41"/>
  <c r="V1452" i="41"/>
  <c r="R1450" i="41"/>
  <c r="U1483" i="41"/>
  <c r="K1070" i="41"/>
  <c r="K489" i="41"/>
  <c r="L479" i="41"/>
  <c r="L478" i="41"/>
  <c r="L469" i="41"/>
  <c r="K492" i="41"/>
  <c r="K103" i="41"/>
  <c r="K102" i="41"/>
  <c r="L77" i="41"/>
  <c r="L86" i="41"/>
  <c r="L69" i="41"/>
  <c r="L709" i="41"/>
  <c r="L249" i="41"/>
  <c r="K248" i="41"/>
  <c r="K1007" i="41"/>
  <c r="L427" i="41"/>
  <c r="S463" i="41"/>
  <c r="R603" i="41"/>
  <c r="K1177" i="41"/>
  <c r="L1177" i="41"/>
  <c r="L1288" i="41"/>
  <c r="K1288" i="41"/>
  <c r="K559" i="41"/>
  <c r="L559" i="41"/>
  <c r="L1364" i="41"/>
  <c r="K1364" i="41"/>
  <c r="L1462" i="41"/>
  <c r="K1462" i="41"/>
  <c r="K1429" i="41"/>
  <c r="L1429" i="41"/>
  <c r="K745" i="41"/>
  <c r="L745" i="41"/>
  <c r="V1343" i="41"/>
  <c r="S1343" i="41"/>
  <c r="U683" i="41"/>
  <c r="V683" i="41"/>
  <c r="L1268" i="41"/>
  <c r="T1268" i="41" s="1"/>
  <c r="K1268" i="41"/>
  <c r="K1624" i="41"/>
  <c r="L1624" i="41"/>
  <c r="T1624" i="41" s="1"/>
  <c r="L630" i="41"/>
  <c r="K630" i="41"/>
  <c r="L481" i="41"/>
  <c r="K481" i="41"/>
  <c r="K973" i="41"/>
  <c r="L973" i="41"/>
  <c r="K389" i="41"/>
  <c r="L389" i="41"/>
  <c r="L1238" i="41"/>
  <c r="T1238" i="41" s="1"/>
  <c r="K1238" i="41"/>
  <c r="L1595" i="41"/>
  <c r="K1595" i="41"/>
  <c r="K1605" i="41"/>
  <c r="L1605" i="41"/>
  <c r="T1605" i="41" s="1"/>
  <c r="K501" i="41"/>
  <c r="L501" i="41"/>
  <c r="K1285" i="41"/>
  <c r="L1285" i="41"/>
  <c r="T1285" i="41" s="1"/>
  <c r="L843" i="41"/>
  <c r="T843" i="41" s="1"/>
  <c r="K843" i="41"/>
  <c r="L1062" i="41"/>
  <c r="T1062" i="41" s="1"/>
  <c r="K1062" i="41"/>
  <c r="K345" i="41"/>
  <c r="K1522" i="41"/>
  <c r="L718" i="41"/>
  <c r="T242" i="41"/>
  <c r="K46" i="41"/>
  <c r="K182" i="41"/>
  <c r="L188" i="41"/>
  <c r="K365" i="41"/>
  <c r="K8" i="41"/>
  <c r="L690" i="41"/>
  <c r="K1487" i="41"/>
  <c r="K529" i="41"/>
  <c r="L1434" i="41"/>
  <c r="T1434" i="41" s="1"/>
  <c r="K93" i="41"/>
  <c r="K473" i="41"/>
  <c r="K468" i="41"/>
  <c r="K83" i="41"/>
  <c r="K872" i="41"/>
  <c r="K111" i="41"/>
  <c r="K109" i="41"/>
  <c r="K909" i="41"/>
  <c r="K1433" i="41"/>
  <c r="L138" i="41"/>
  <c r="T138" i="41" s="1"/>
  <c r="K1586" i="41"/>
  <c r="K662" i="41"/>
  <c r="K1489" i="41"/>
  <c r="L624" i="41"/>
  <c r="T624" i="41" s="1"/>
  <c r="K502" i="41"/>
  <c r="L1612" i="41"/>
  <c r="T1612" i="41" s="1"/>
  <c r="K276" i="41"/>
  <c r="K756" i="41"/>
  <c r="K212" i="41"/>
  <c r="L211" i="41"/>
  <c r="K456" i="41"/>
  <c r="K1240" i="41"/>
  <c r="K1591" i="41"/>
  <c r="K1418" i="41"/>
  <c r="L591" i="41"/>
  <c r="L779" i="41"/>
  <c r="L1139" i="41"/>
  <c r="L693" i="41"/>
  <c r="L266" i="41"/>
  <c r="K1095" i="41"/>
  <c r="K831" i="41"/>
  <c r="K1399" i="41"/>
  <c r="L351" i="41"/>
  <c r="K510" i="41"/>
  <c r="K23" i="41"/>
  <c r="K174" i="41"/>
  <c r="L305" i="41"/>
  <c r="K776" i="41"/>
  <c r="L796" i="41"/>
  <c r="K1136" i="41"/>
  <c r="L633" i="41"/>
  <c r="K828" i="41"/>
  <c r="K536" i="41"/>
  <c r="K376" i="41"/>
  <c r="K162" i="41"/>
  <c r="K403" i="41"/>
  <c r="K535" i="41"/>
  <c r="L1367" i="41"/>
  <c r="K21" i="41"/>
  <c r="K300" i="41"/>
  <c r="L273" i="41"/>
  <c r="K99" i="41"/>
  <c r="K166" i="41"/>
  <c r="L388" i="41"/>
  <c r="K512" i="41"/>
  <c r="K648" i="41"/>
  <c r="L1019" i="41"/>
  <c r="L1150" i="41"/>
  <c r="T1150" i="41" s="1"/>
  <c r="K412" i="41"/>
  <c r="L1175" i="41"/>
  <c r="L1457" i="41"/>
  <c r="T1457" i="41" s="1"/>
  <c r="K1206" i="41"/>
  <c r="K959" i="41"/>
  <c r="K137" i="41"/>
  <c r="L137" i="41"/>
  <c r="L325" i="41"/>
  <c r="K325" i="41"/>
  <c r="L391" i="41"/>
  <c r="K391" i="41"/>
  <c r="L570" i="41"/>
  <c r="K570" i="41"/>
  <c r="K767" i="41"/>
  <c r="L767" i="41"/>
  <c r="L234" i="41"/>
  <c r="K234" i="41"/>
  <c r="K26" i="41"/>
  <c r="L26" i="41"/>
  <c r="K330" i="41"/>
  <c r="L330" i="41"/>
  <c r="L636" i="41"/>
  <c r="K636" i="41"/>
  <c r="K1491" i="41"/>
  <c r="L1491" i="41"/>
  <c r="L1067" i="41"/>
  <c r="K877" i="41"/>
  <c r="K303" i="41"/>
  <c r="L1611" i="41"/>
  <c r="T1611" i="41" s="1"/>
  <c r="L41" i="41"/>
  <c r="T41" i="41" s="1"/>
  <c r="K542" i="41"/>
  <c r="K726" i="41"/>
  <c r="L1351" i="41"/>
  <c r="L737" i="41"/>
  <c r="T737" i="41" s="1"/>
  <c r="L1283" i="41"/>
  <c r="L450" i="41"/>
  <c r="T450" i="41" s="1"/>
  <c r="K1098" i="41"/>
  <c r="K1319" i="41"/>
  <c r="K1052" i="41"/>
  <c r="K1627" i="41"/>
  <c r="K1381" i="41"/>
  <c r="L791" i="41"/>
  <c r="V432" i="41"/>
  <c r="K1394" i="41"/>
  <c r="L1394" i="41"/>
  <c r="T1394" i="41" s="1"/>
  <c r="L1071" i="41"/>
  <c r="K1071" i="41"/>
  <c r="L283" i="41"/>
  <c r="T283" i="41" s="1"/>
  <c r="K283" i="41"/>
  <c r="K573" i="41"/>
  <c r="L573" i="41"/>
  <c r="L1501" i="41"/>
  <c r="T1501" i="41" s="1"/>
  <c r="K1501" i="41"/>
  <c r="K415" i="41"/>
  <c r="L415" i="41"/>
  <c r="T415" i="41" s="1"/>
  <c r="U1034" i="41"/>
  <c r="S1034" i="41"/>
  <c r="K1407" i="41"/>
  <c r="L1407" i="41"/>
  <c r="L875" i="41"/>
  <c r="K875" i="41"/>
  <c r="L425" i="41"/>
  <c r="T425" i="41" s="1"/>
  <c r="K425" i="41"/>
  <c r="L697" i="41"/>
  <c r="T697" i="41" s="1"/>
  <c r="K697" i="41"/>
  <c r="L222" i="41"/>
  <c r="K222" i="41"/>
  <c r="L221" i="41"/>
  <c r="K221" i="41"/>
  <c r="L14" i="41"/>
  <c r="K14" i="41"/>
  <c r="L270" i="41"/>
  <c r="K270" i="41"/>
  <c r="L782" i="41"/>
  <c r="K782" i="41"/>
  <c r="L521" i="41"/>
  <c r="T521" i="41" s="1"/>
  <c r="K521" i="41"/>
  <c r="L546" i="41"/>
  <c r="K546" i="41"/>
  <c r="K202" i="41"/>
  <c r="L202" i="41"/>
  <c r="L913" i="41"/>
  <c r="K913" i="41"/>
  <c r="L577" i="41"/>
  <c r="K577" i="41"/>
  <c r="K757" i="41"/>
  <c r="L757" i="41"/>
  <c r="K996" i="41"/>
  <c r="L996" i="41"/>
  <c r="K1094" i="41"/>
  <c r="L1094" i="41"/>
  <c r="K1122" i="41"/>
  <c r="L1122" i="41"/>
  <c r="K364" i="41"/>
  <c r="L364" i="41"/>
  <c r="L687" i="41"/>
  <c r="K687" i="41"/>
  <c r="K695" i="41"/>
  <c r="L695" i="41"/>
  <c r="L1534" i="41"/>
  <c r="K1534" i="41"/>
  <c r="L1565" i="41"/>
  <c r="T1565" i="41" s="1"/>
  <c r="K1565" i="41"/>
  <c r="K159" i="41"/>
  <c r="K1112" i="41"/>
  <c r="L1112" i="41"/>
  <c r="K927" i="41"/>
  <c r="L927" i="41"/>
  <c r="T927" i="41" s="1"/>
  <c r="K1513" i="41"/>
  <c r="L1513" i="41"/>
  <c r="L963" i="41"/>
  <c r="T962" i="41" s="1"/>
  <c r="K963" i="41"/>
  <c r="K1203" i="41"/>
  <c r="L1203" i="41"/>
  <c r="K613" i="41"/>
  <c r="L613" i="41"/>
  <c r="T612" i="41" s="1"/>
  <c r="L1064" i="41"/>
  <c r="K1064" i="41"/>
  <c r="K499" i="41"/>
  <c r="L499" i="41"/>
  <c r="K674" i="41"/>
  <c r="L674" i="41"/>
  <c r="T674" i="41" s="1"/>
  <c r="L1026" i="41"/>
  <c r="K1026" i="41"/>
  <c r="L567" i="41"/>
  <c r="K567" i="41"/>
  <c r="L1426" i="41"/>
  <c r="K1426" i="41"/>
  <c r="L173" i="41"/>
  <c r="K173" i="41"/>
  <c r="L508" i="41"/>
  <c r="K508" i="41"/>
  <c r="L350" i="41"/>
  <c r="K350" i="41"/>
  <c r="L1020" i="41"/>
  <c r="K1020" i="41"/>
  <c r="L9" i="41"/>
  <c r="K9" i="41"/>
  <c r="L743" i="41"/>
  <c r="K743" i="41"/>
  <c r="L797" i="41"/>
  <c r="K797" i="41"/>
  <c r="L1008" i="41"/>
  <c r="K1008" i="41"/>
  <c r="L419" i="41"/>
  <c r="K419" i="41"/>
  <c r="L705" i="41"/>
  <c r="K705" i="41"/>
  <c r="K176" i="41"/>
  <c r="L176" i="41"/>
  <c r="L732" i="41"/>
  <c r="K732" i="41"/>
  <c r="K1355" i="41"/>
  <c r="L1355" i="41"/>
  <c r="L1079" i="41"/>
  <c r="K1079" i="41"/>
  <c r="L156" i="41"/>
  <c r="K156" i="41"/>
  <c r="K1578" i="41"/>
  <c r="L1578" i="41"/>
  <c r="T1578" i="41" s="1"/>
  <c r="K39" i="41"/>
  <c r="L39" i="41"/>
  <c r="T39" i="41" s="1"/>
  <c r="K1529" i="41"/>
  <c r="K883" i="41"/>
  <c r="L472" i="41"/>
  <c r="L467" i="41"/>
  <c r="T467" i="41" s="1"/>
  <c r="L1233" i="41"/>
  <c r="L34" i="41"/>
  <c r="L903" i="41"/>
  <c r="T903" i="41" s="1"/>
  <c r="L379" i="41"/>
  <c r="L392" i="41"/>
  <c r="L1604" i="41"/>
  <c r="T1604" i="41" s="1"/>
  <c r="K608" i="41"/>
  <c r="K859" i="41"/>
  <c r="K1618" i="41"/>
  <c r="K374" i="41"/>
  <c r="K1330" i="41"/>
  <c r="L252" i="41"/>
  <c r="K17" i="41"/>
  <c r="L1476" i="41"/>
  <c r="K287" i="41"/>
  <c r="L771" i="41"/>
  <c r="L1316" i="41"/>
  <c r="K588" i="41"/>
  <c r="L539" i="41"/>
  <c r="L284" i="41"/>
  <c r="L1335" i="41"/>
  <c r="T1335" i="41" s="1"/>
  <c r="L1570" i="41"/>
  <c r="T1570" i="41" s="1"/>
  <c r="K354" i="41"/>
  <c r="K681" i="41"/>
  <c r="K910" i="41"/>
  <c r="L105" i="41"/>
  <c r="L321" i="41"/>
  <c r="K606" i="41"/>
  <c r="R541" i="41"/>
  <c r="T917" i="41"/>
  <c r="K990" i="41"/>
  <c r="L1170" i="41"/>
  <c r="T1170" i="41" s="1"/>
  <c r="L738" i="41"/>
  <c r="T738" i="41" s="1"/>
  <c r="L1592" i="41"/>
  <c r="T1592" i="41" s="1"/>
  <c r="L213" i="41"/>
  <c r="K49" i="41"/>
  <c r="K97" i="41"/>
  <c r="L902" i="41"/>
  <c r="T902" i="41" s="1"/>
  <c r="K660" i="41"/>
  <c r="K459" i="41"/>
  <c r="L1380" i="41"/>
  <c r="T1380" i="41" s="1"/>
  <c r="L1617" i="41"/>
  <c r="T1617" i="41" s="1"/>
  <c r="L401" i="41"/>
  <c r="T401" i="41" s="1"/>
  <c r="L1125" i="41"/>
  <c r="K598" i="41"/>
  <c r="K393" i="41"/>
  <c r="K1396" i="41"/>
  <c r="L1527" i="41"/>
  <c r="K313" i="41"/>
  <c r="L1200" i="41"/>
  <c r="K1538" i="41"/>
  <c r="L1555" i="41"/>
  <c r="T1555" i="41" s="1"/>
  <c r="L1606" i="41"/>
  <c r="T1606" i="41" s="1"/>
  <c r="L1584" i="41"/>
  <c r="T1584" i="41" s="1"/>
  <c r="K1568" i="41"/>
  <c r="L1414" i="41"/>
  <c r="T1414" i="41" s="1"/>
  <c r="L1622" i="41"/>
  <c r="T1622" i="41" s="1"/>
  <c r="L1010" i="41"/>
  <c r="K799" i="41"/>
  <c r="K1354" i="41"/>
  <c r="K838" i="41"/>
  <c r="L1123" i="41"/>
  <c r="L789" i="41"/>
  <c r="K727" i="41"/>
  <c r="L1021" i="41"/>
  <c r="K532" i="41"/>
  <c r="L1340" i="41"/>
  <c r="L509" i="41"/>
  <c r="L1387" i="41"/>
  <c r="K230" i="41"/>
  <c r="K89" i="41"/>
  <c r="L84" i="41"/>
  <c r="T84" i="41" s="1"/>
  <c r="L1207" i="41"/>
  <c r="T1207" i="41" s="1"/>
  <c r="L1231" i="41"/>
  <c r="K584" i="41"/>
  <c r="K1392" i="41"/>
  <c r="K1035" i="41"/>
  <c r="L329" i="41"/>
  <c r="L1281" i="41"/>
  <c r="T1281" i="41" s="1"/>
  <c r="K1580" i="41"/>
  <c r="K331" i="41"/>
  <c r="L1024" i="41"/>
  <c r="L244" i="41"/>
  <c r="K808" i="41"/>
  <c r="L733" i="41"/>
  <c r="L1343" i="41"/>
  <c r="L826" i="41"/>
  <c r="L1353" i="41"/>
  <c r="K215" i="41"/>
  <c r="K725" i="41"/>
  <c r="K394" i="41"/>
  <c r="K703" i="41"/>
  <c r="L1321" i="41"/>
  <c r="K652" i="41"/>
  <c r="K1515" i="41"/>
  <c r="K405" i="41"/>
  <c r="K292" i="41"/>
  <c r="K500" i="41"/>
  <c r="K78" i="41"/>
  <c r="K225" i="41"/>
  <c r="L496" i="41"/>
  <c r="L1362" i="41"/>
  <c r="K378" i="41"/>
  <c r="K1626" i="41"/>
  <c r="K736" i="41"/>
  <c r="L1004" i="41"/>
  <c r="K1039" i="41"/>
  <c r="L1270" i="41"/>
  <c r="T1270" i="41" s="1"/>
  <c r="K1081" i="41"/>
  <c r="K1194" i="41"/>
  <c r="K1198" i="41"/>
  <c r="L854" i="41"/>
  <c r="L1304" i="41"/>
  <c r="T1304" i="41" s="1"/>
  <c r="K147" i="41"/>
  <c r="L749" i="41"/>
  <c r="T749" i="41" s="1"/>
  <c r="K950" i="41"/>
  <c r="K104" i="41"/>
  <c r="L1258" i="41"/>
  <c r="T1258" i="41" s="1"/>
  <c r="L1454" i="41"/>
  <c r="U506" i="41"/>
  <c r="V220" i="41"/>
  <c r="R1189" i="41"/>
  <c r="S1195" i="41"/>
  <c r="K1182" i="41"/>
  <c r="K1191" i="41"/>
  <c r="L1174" i="41"/>
  <c r="L966" i="41"/>
  <c r="T966" i="41" s="1"/>
  <c r="L961" i="41"/>
  <c r="K961" i="41"/>
  <c r="K236" i="41"/>
  <c r="L236" i="41"/>
  <c r="T236" i="41" s="1"/>
  <c r="L1005" i="41"/>
  <c r="K1005" i="41"/>
  <c r="K406" i="41"/>
  <c r="L406" i="41"/>
  <c r="T406" i="41" s="1"/>
  <c r="L1320" i="41"/>
  <c r="K1320" i="41"/>
  <c r="K1292" i="41"/>
  <c r="L1292" i="41"/>
  <c r="K1044" i="41"/>
  <c r="L1044" i="41"/>
  <c r="K948" i="41"/>
  <c r="L948" i="41"/>
  <c r="T948" i="41" s="1"/>
  <c r="K1193" i="41"/>
  <c r="K1069" i="41"/>
  <c r="L1069" i="41"/>
  <c r="T1069" i="41" s="1"/>
  <c r="L57" i="41"/>
  <c r="K57" i="41"/>
  <c r="L179" i="41"/>
  <c r="K179" i="41"/>
  <c r="L969" i="41"/>
  <c r="K969" i="41"/>
  <c r="K1545" i="41"/>
  <c r="L1545" i="41"/>
  <c r="T1545" i="41" s="1"/>
  <c r="K871" i="41"/>
  <c r="L871" i="41"/>
  <c r="K100" i="41"/>
  <c r="L100" i="41"/>
  <c r="L1337" i="41"/>
  <c r="T1337" i="41" s="1"/>
  <c r="K1337" i="41"/>
  <c r="K802" i="41"/>
  <c r="L802" i="41"/>
  <c r="L390" i="41"/>
  <c r="K390" i="41"/>
  <c r="L575" i="41"/>
  <c r="K575" i="41"/>
  <c r="K503" i="41"/>
  <c r="L503" i="41"/>
  <c r="T503" i="41" s="1"/>
  <c r="K914" i="41"/>
  <c r="L914" i="41"/>
  <c r="L524" i="41"/>
  <c r="K524" i="41"/>
  <c r="L277" i="41"/>
  <c r="K277" i="41"/>
  <c r="L830" i="41"/>
  <c r="K830" i="41"/>
  <c r="K569" i="41"/>
  <c r="L569" i="41"/>
  <c r="K706" i="41"/>
  <c r="L706" i="41"/>
  <c r="K552" i="41"/>
  <c r="L552" i="41"/>
  <c r="L322" i="41"/>
  <c r="K209" i="41"/>
  <c r="L72" i="41"/>
  <c r="K753" i="41"/>
  <c r="L497" i="41"/>
  <c r="L1532" i="41"/>
  <c r="K651" i="41"/>
  <c r="K1036" i="41"/>
  <c r="L821" i="41"/>
  <c r="L628" i="41"/>
  <c r="T627" i="41" s="1"/>
  <c r="K625" i="41"/>
  <c r="L1259" i="41"/>
  <c r="T1259" i="41" s="1"/>
  <c r="K664" i="41"/>
  <c r="L664" i="41"/>
  <c r="T664" i="41" s="1"/>
  <c r="K1265" i="41"/>
  <c r="L1265" i="41"/>
  <c r="T1265" i="41" s="1"/>
  <c r="K953" i="41"/>
  <c r="L953" i="41"/>
  <c r="T953" i="41" s="1"/>
  <c r="L1541" i="41"/>
  <c r="K1541" i="41"/>
  <c r="K653" i="41"/>
  <c r="L653" i="41"/>
  <c r="T652" i="41" s="1"/>
  <c r="K574" i="41"/>
  <c r="L574" i="41"/>
  <c r="K301" i="41"/>
  <c r="L301" i="41"/>
  <c r="K943" i="41"/>
  <c r="L943" i="41"/>
  <c r="T943" i="41" s="1"/>
  <c r="L1128" i="41"/>
  <c r="T1128" i="41" s="1"/>
  <c r="K1128" i="41"/>
  <c r="K1127" i="41"/>
  <c r="L1127" i="41"/>
  <c r="T1127" i="41" s="1"/>
  <c r="K1254" i="41"/>
  <c r="L1254" i="41"/>
  <c r="T1254" i="41" s="1"/>
  <c r="K1384" i="41"/>
  <c r="L1384" i="41"/>
  <c r="T1384" i="41" s="1"/>
  <c r="L650" i="41"/>
  <c r="K650" i="41"/>
  <c r="L553" i="41"/>
  <c r="K553" i="41"/>
  <c r="K556" i="41"/>
  <c r="L556" i="41"/>
  <c r="K708" i="41"/>
  <c r="L708" i="41"/>
  <c r="L323" i="41"/>
  <c r="K323" i="41"/>
  <c r="L1395" i="41"/>
  <c r="K1395" i="41"/>
  <c r="L172" i="41"/>
  <c r="K172" i="41"/>
  <c r="K1369" i="41"/>
  <c r="L1369" i="41"/>
  <c r="K316" i="41"/>
  <c r="L316" i="41"/>
  <c r="K280" i="41"/>
  <c r="L280" i="41"/>
  <c r="K366" i="41"/>
  <c r="L366" i="41"/>
  <c r="K208" i="41"/>
  <c r="L208" i="41"/>
  <c r="L333" i="41"/>
  <c r="T333" i="41" s="1"/>
  <c r="K333" i="41"/>
  <c r="K1564" i="41"/>
  <c r="L1564" i="41"/>
  <c r="T1564" i="41" s="1"/>
  <c r="K1041" i="41"/>
  <c r="L1041" i="41"/>
  <c r="T1041" i="41" s="1"/>
  <c r="K945" i="41"/>
  <c r="K320" i="41"/>
  <c r="L601" i="41"/>
  <c r="L1344" i="41"/>
  <c r="L165" i="41"/>
  <c r="T165" i="41" s="1"/>
  <c r="K298" i="41"/>
  <c r="K1298" i="41"/>
  <c r="K1382" i="41"/>
  <c r="K1542" i="41"/>
  <c r="L936" i="41"/>
  <c r="T936" i="41" s="1"/>
  <c r="K853" i="41"/>
  <c r="L962" i="41"/>
  <c r="L1449" i="41"/>
  <c r="K1262" i="41"/>
  <c r="L1262" i="41"/>
  <c r="T1262" i="41" s="1"/>
  <c r="K1256" i="41"/>
  <c r="L1256" i="41"/>
  <c r="T1256" i="41" s="1"/>
  <c r="K1305" i="41"/>
  <c r="L1305" i="41"/>
  <c r="T1305" i="41" s="1"/>
  <c r="K890" i="41"/>
  <c r="L890" i="41"/>
  <c r="T890" i="41" s="1"/>
  <c r="K135" i="41"/>
  <c r="L135" i="41"/>
  <c r="T135" i="41" s="1"/>
  <c r="L1393" i="41"/>
  <c r="T1393" i="41" s="1"/>
  <c r="K1393" i="41"/>
  <c r="L696" i="41"/>
  <c r="T696" i="41" s="1"/>
  <c r="K696" i="41"/>
  <c r="L1526" i="41"/>
  <c r="K1526" i="41"/>
  <c r="K1280" i="41"/>
  <c r="L1280" i="41"/>
  <c r="T1280" i="41" s="1"/>
  <c r="K562" i="41"/>
  <c r="L562" i="41"/>
  <c r="L924" i="41"/>
  <c r="T924" i="41" s="1"/>
  <c r="K924" i="41"/>
  <c r="L1451" i="41"/>
  <c r="K1451" i="41"/>
  <c r="K946" i="41"/>
  <c r="L946" i="41"/>
  <c r="T946" i="41" s="1"/>
  <c r="K671" i="41"/>
  <c r="L899" i="41"/>
  <c r="K899" i="41"/>
  <c r="L609" i="41"/>
  <c r="K609" i="41"/>
  <c r="L1168" i="41"/>
  <c r="K1168" i="41"/>
  <c r="L1169" i="41"/>
  <c r="K1169" i="41"/>
  <c r="K1444" i="41"/>
  <c r="K1189" i="41"/>
  <c r="L1189" i="41"/>
  <c r="L101" i="41"/>
  <c r="K101" i="41"/>
  <c r="L493" i="41"/>
  <c r="K493" i="41"/>
  <c r="L310" i="41"/>
  <c r="T310" i="41" s="1"/>
  <c r="K310" i="41"/>
  <c r="L291" i="41"/>
  <c r="T291" i="41" s="1"/>
  <c r="K291" i="41"/>
  <c r="L402" i="41"/>
  <c r="T402" i="41" s="1"/>
  <c r="K402" i="41"/>
  <c r="L740" i="41"/>
  <c r="K740" i="41"/>
  <c r="K1091" i="41"/>
  <c r="L1091" i="41"/>
  <c r="L432" i="41"/>
  <c r="K432" i="41"/>
  <c r="K447" i="41"/>
  <c r="L447" i="41"/>
  <c r="T447" i="41" s="1"/>
  <c r="L1241" i="41"/>
  <c r="T1241" i="41" s="1"/>
  <c r="K1241" i="41"/>
  <c r="L621" i="41"/>
  <c r="T621" i="41" s="1"/>
  <c r="K621" i="41"/>
  <c r="L113" i="41"/>
  <c r="L603" i="41"/>
  <c r="L1307" i="41"/>
  <c r="T1307" i="41" s="1"/>
  <c r="K1466" i="41"/>
  <c r="L246" i="41"/>
  <c r="K255" i="41"/>
  <c r="K227" i="41"/>
  <c r="L183" i="41"/>
  <c r="T183" i="41" s="1"/>
  <c r="L1484" i="41"/>
  <c r="L1083" i="41"/>
  <c r="T1083" i="41" s="1"/>
  <c r="K1152" i="41"/>
  <c r="L1149" i="41"/>
  <c r="T1149" i="41" s="1"/>
  <c r="L644" i="41"/>
  <c r="T644" i="41" s="1"/>
  <c r="L1436" i="41"/>
  <c r="T1436" i="41" s="1"/>
  <c r="L988" i="41"/>
  <c r="T988" i="41" s="1"/>
  <c r="K1000" i="41"/>
  <c r="L1372" i="41"/>
  <c r="L1537" i="41"/>
  <c r="T1537" i="41" s="1"/>
  <c r="L335" i="41"/>
  <c r="T335" i="41" s="1"/>
  <c r="K599" i="41"/>
  <c r="K640" i="41"/>
  <c r="K741" i="41"/>
  <c r="L915" i="41"/>
  <c r="K433" i="41"/>
  <c r="K957" i="41"/>
  <c r="L663" i="41"/>
  <c r="T663" i="41" s="1"/>
  <c r="K1263" i="41"/>
  <c r="R1484" i="41"/>
  <c r="R1210" i="41"/>
  <c r="K317" i="41"/>
  <c r="L1077" i="41"/>
  <c r="K370" i="41"/>
  <c r="L795" i="41"/>
  <c r="K185" i="41"/>
  <c r="K1075" i="41"/>
  <c r="L1370" i="41"/>
  <c r="K233" i="41"/>
  <c r="K439" i="41"/>
  <c r="L439" i="41"/>
  <c r="K1446" i="41"/>
  <c r="L1446" i="41"/>
  <c r="T1446" i="41" s="1"/>
  <c r="L1544" i="41"/>
  <c r="K1544" i="41"/>
  <c r="L30" i="41"/>
  <c r="T30" i="41" s="1"/>
  <c r="K30" i="41"/>
  <c r="L196" i="41"/>
  <c r="T196" i="41" s="1"/>
  <c r="K196" i="41"/>
  <c r="L1468" i="41"/>
  <c r="K1468" i="41"/>
  <c r="K1350" i="41"/>
  <c r="L1350" i="41"/>
  <c r="K702" i="41"/>
  <c r="L702" i="41"/>
  <c r="V409" i="41"/>
  <c r="U409" i="41"/>
  <c r="S92" i="41"/>
  <c r="T92" i="41"/>
  <c r="R92" i="41"/>
  <c r="S469" i="41"/>
  <c r="R469" i="41"/>
  <c r="L1453" i="41"/>
  <c r="K1453" i="41"/>
  <c r="K1102" i="41"/>
  <c r="L1102" i="41"/>
  <c r="K952" i="41"/>
  <c r="L952" i="41"/>
  <c r="T952" i="41" s="1"/>
  <c r="K673" i="41"/>
  <c r="L673" i="41"/>
  <c r="T673" i="41" s="1"/>
  <c r="K1089" i="41"/>
  <c r="L1089" i="41"/>
  <c r="T1089" i="41" s="1"/>
  <c r="K1166" i="41"/>
  <c r="L1166" i="41"/>
  <c r="K1178" i="41"/>
  <c r="L1178" i="41"/>
  <c r="K226" i="41"/>
  <c r="L226" i="41"/>
  <c r="T226" i="41" s="1"/>
  <c r="L414" i="41"/>
  <c r="T414" i="41" s="1"/>
  <c r="K414" i="41"/>
  <c r="K349" i="41"/>
  <c r="L349" i="41"/>
  <c r="L1074" i="41"/>
  <c r="K1074" i="41"/>
  <c r="K184" i="41"/>
  <c r="L184" i="41"/>
  <c r="K116" i="41"/>
  <c r="L116" i="41"/>
  <c r="K205" i="41"/>
  <c r="L205" i="41"/>
  <c r="K118" i="41"/>
  <c r="L118" i="41"/>
  <c r="K153" i="41"/>
  <c r="L153" i="41"/>
  <c r="L638" i="41"/>
  <c r="K638" i="41"/>
  <c r="K832" i="41"/>
  <c r="L832" i="41"/>
  <c r="L1324" i="41"/>
  <c r="K1324" i="41"/>
  <c r="K1311" i="41"/>
  <c r="L1311" i="41"/>
  <c r="T1311" i="41" s="1"/>
  <c r="L383" i="41"/>
  <c r="K383" i="41"/>
  <c r="K1464" i="41"/>
  <c r="L1464" i="41"/>
  <c r="K461" i="41"/>
  <c r="L461" i="41"/>
  <c r="T461" i="41" s="1"/>
  <c r="K1488" i="41"/>
  <c r="L1488" i="41"/>
  <c r="K655" i="41"/>
  <c r="L655" i="41"/>
  <c r="T655" i="41" s="1"/>
  <c r="L1260" i="41"/>
  <c r="T1260" i="41" s="1"/>
  <c r="K1260" i="41"/>
  <c r="K1303" i="41"/>
  <c r="L1303" i="41"/>
  <c r="T1303" i="41" s="1"/>
  <c r="K1266" i="41"/>
  <c r="L1266" i="41"/>
  <c r="K1160" i="41"/>
  <c r="L1160" i="41"/>
  <c r="K1164" i="41"/>
  <c r="L1164" i="41"/>
  <c r="K1155" i="41"/>
  <c r="L1155" i="41"/>
  <c r="T1155" i="41" s="1"/>
  <c r="K1140" i="41"/>
  <c r="L1140" i="41"/>
  <c r="K800" i="41"/>
  <c r="L800" i="41"/>
  <c r="K895" i="41"/>
  <c r="L895" i="41"/>
  <c r="K324" i="41"/>
  <c r="L324" i="41"/>
  <c r="K1284" i="41"/>
  <c r="L1284" i="41"/>
  <c r="L1080" i="41"/>
  <c r="K1080" i="41"/>
  <c r="K747" i="41"/>
  <c r="L747" i="41"/>
  <c r="T747" i="41" s="1"/>
  <c r="K198" i="41"/>
  <c r="L198" i="41"/>
  <c r="T198" i="41" s="1"/>
  <c r="K140" i="41"/>
  <c r="L140" i="41"/>
  <c r="T140" i="41" s="1"/>
  <c r="K7" i="41"/>
  <c r="L7" i="41"/>
  <c r="L150" i="41"/>
  <c r="K150" i="41"/>
  <c r="L32" i="41"/>
  <c r="T32" i="41" s="1"/>
  <c r="K32" i="41"/>
  <c r="K1471" i="41"/>
  <c r="L1471" i="41"/>
  <c r="K235" i="41"/>
  <c r="L235" i="41"/>
  <c r="K1011" i="41"/>
  <c r="L1011" i="41"/>
  <c r="K856" i="41"/>
  <c r="K803" i="41"/>
  <c r="K818" i="41"/>
  <c r="K1478" i="41"/>
  <c r="L916" i="41"/>
  <c r="L579" i="41"/>
  <c r="K711" i="41"/>
  <c r="K1390" i="41"/>
  <c r="L1348" i="41"/>
  <c r="K417" i="41"/>
  <c r="L361" i="41"/>
  <c r="K506" i="41"/>
  <c r="K1445" i="41"/>
  <c r="L1445" i="41"/>
  <c r="K54" i="41"/>
  <c r="L54" i="41"/>
  <c r="K1535" i="41"/>
  <c r="L1535" i="41"/>
  <c r="T1535" i="41" s="1"/>
  <c r="L1001" i="41"/>
  <c r="T1001" i="41" s="1"/>
  <c r="K1001" i="41"/>
  <c r="K566" i="41"/>
  <c r="L566" i="41"/>
  <c r="K1119" i="41"/>
  <c r="L1119" i="41"/>
  <c r="R470" i="41"/>
  <c r="V470" i="41"/>
  <c r="U69" i="41"/>
  <c r="S69" i="41"/>
  <c r="T69" i="41"/>
  <c r="K669" i="41"/>
  <c r="L669" i="41"/>
  <c r="T669" i="41" s="1"/>
  <c r="L1375" i="41"/>
  <c r="T1375" i="41" s="1"/>
  <c r="K1375" i="41"/>
  <c r="K769" i="41"/>
  <c r="L769" i="41"/>
  <c r="L239" i="41"/>
  <c r="K239" i="41"/>
  <c r="K203" i="41"/>
  <c r="L203" i="41"/>
  <c r="K730" i="41"/>
  <c r="L730" i="41"/>
  <c r="L436" i="41"/>
  <c r="K436" i="41"/>
  <c r="K760" i="41"/>
  <c r="L760" i="41"/>
  <c r="K281" i="41"/>
  <c r="L281" i="41"/>
  <c r="L1031" i="41"/>
  <c r="K1031" i="41"/>
  <c r="K359" i="41"/>
  <c r="L359" i="41"/>
  <c r="L308" i="41"/>
  <c r="K308" i="41"/>
  <c r="L463" i="41"/>
  <c r="K463" i="41"/>
  <c r="L1497" i="41"/>
  <c r="T1497" i="41" s="1"/>
  <c r="K1497" i="41"/>
  <c r="L126" i="41"/>
  <c r="K126" i="41"/>
  <c r="K1192" i="41"/>
  <c r="L1192" i="41"/>
  <c r="L56" i="41"/>
  <c r="K56" i="41"/>
  <c r="L604" i="41"/>
  <c r="T604" i="41" s="1"/>
  <c r="K604" i="41"/>
  <c r="L811" i="41"/>
  <c r="K811" i="41"/>
  <c r="K812" i="41"/>
  <c r="L812" i="41"/>
  <c r="K247" i="41"/>
  <c r="L247" i="41"/>
  <c r="K275" i="41"/>
  <c r="L275" i="41"/>
  <c r="T275" i="41" s="1"/>
  <c r="L1033" i="41"/>
  <c r="K1033" i="41"/>
  <c r="R424" i="41"/>
  <c r="K523" i="41"/>
  <c r="L698" i="41"/>
  <c r="T698" i="41" s="1"/>
  <c r="K181" i="41"/>
  <c r="K643" i="41"/>
  <c r="K186" i="41"/>
  <c r="L792" i="41"/>
  <c r="K979" i="41"/>
  <c r="L1097" i="41"/>
  <c r="K11" i="41"/>
  <c r="K216" i="41"/>
  <c r="K1516" i="41"/>
  <c r="K299" i="41"/>
  <c r="L516" i="41"/>
  <c r="K397" i="41"/>
  <c r="K527" i="41"/>
  <c r="K151" i="41"/>
  <c r="K314" i="41"/>
  <c r="K1400" i="41"/>
  <c r="R867" i="41"/>
  <c r="L1455" i="41"/>
  <c r="K1455" i="41"/>
  <c r="L1302" i="41"/>
  <c r="T1302" i="41" s="1"/>
  <c r="K1302" i="41"/>
  <c r="K1510" i="41"/>
  <c r="L1510" i="41"/>
  <c r="K1154" i="41"/>
  <c r="L1154" i="41"/>
  <c r="T1154" i="41" s="1"/>
  <c r="L1161" i="41"/>
  <c r="K1161" i="41"/>
  <c r="K33" i="41"/>
  <c r="L33" i="41"/>
  <c r="T33" i="41" s="1"/>
  <c r="K1385" i="41"/>
  <c r="L1385" i="41"/>
  <c r="T1385" i="41" s="1"/>
  <c r="K585" i="41"/>
  <c r="L585" i="41"/>
  <c r="K586" i="41"/>
  <c r="L586" i="41"/>
  <c r="L721" i="41"/>
  <c r="K721" i="41"/>
  <c r="K1473" i="41"/>
  <c r="L1473" i="41"/>
  <c r="K24" i="41"/>
  <c r="L24" i="41"/>
  <c r="K12" i="41"/>
  <c r="L12" i="41"/>
  <c r="L751" i="41"/>
  <c r="T751" i="41" s="1"/>
  <c r="K751" i="41"/>
  <c r="S1331" i="41"/>
  <c r="R1331" i="41"/>
  <c r="U542" i="41"/>
  <c r="S542" i="41"/>
  <c r="U571" i="41"/>
  <c r="V571" i="41"/>
  <c r="S154" i="41"/>
  <c r="R154" i="41"/>
  <c r="V206" i="41"/>
  <c r="U206" i="41"/>
  <c r="T770" i="41"/>
  <c r="U770" i="41"/>
  <c r="R1321" i="41"/>
  <c r="S1321" i="41"/>
  <c r="R1134" i="41"/>
  <c r="S1134" i="41"/>
  <c r="T330" i="41"/>
  <c r="U330" i="41"/>
  <c r="R377" i="41"/>
  <c r="S377" i="41"/>
  <c r="U1526" i="41"/>
  <c r="T1526" i="41"/>
  <c r="R125" i="41"/>
  <c r="V125" i="41"/>
  <c r="K861" i="41"/>
  <c r="L861" i="41"/>
  <c r="T861" i="41" s="1"/>
  <c r="K1272" i="41"/>
  <c r="L1272" i="41"/>
  <c r="T1272" i="41" s="1"/>
  <c r="L1142" i="41"/>
  <c r="T1142" i="41" s="1"/>
  <c r="K1142" i="41"/>
  <c r="L148" i="41"/>
  <c r="K148" i="41"/>
  <c r="K466" i="41"/>
  <c r="L466" i="41"/>
  <c r="T466" i="41" s="1"/>
  <c r="L409" i="41"/>
  <c r="K409" i="41"/>
  <c r="K1495" i="41"/>
  <c r="L1495" i="41"/>
  <c r="T1495" i="41" s="1"/>
  <c r="K55" i="41"/>
  <c r="L55" i="41"/>
  <c r="L878" i="41"/>
  <c r="K878" i="41"/>
  <c r="K495" i="41"/>
  <c r="L495" i="41"/>
  <c r="K272" i="41"/>
  <c r="L272" i="41"/>
  <c r="K1334" i="41"/>
  <c r="L1334" i="41"/>
  <c r="T1334" i="41" s="1"/>
  <c r="L565" i="41"/>
  <c r="K565" i="41"/>
  <c r="K894" i="41"/>
  <c r="L894" i="41"/>
  <c r="L219" i="41"/>
  <c r="K219" i="41"/>
  <c r="K1314" i="41"/>
  <c r="L1314" i="41"/>
  <c r="K568" i="41"/>
  <c r="L568" i="41"/>
  <c r="K578" i="41"/>
  <c r="L578" i="41"/>
  <c r="K117" i="41"/>
  <c r="L117" i="41"/>
  <c r="L418" i="41"/>
  <c r="K418" i="41"/>
  <c r="L152" i="41"/>
  <c r="K152" i="41"/>
  <c r="U895" i="41"/>
  <c r="S791" i="41"/>
  <c r="K1383" i="41"/>
  <c r="L768" i="41"/>
  <c r="L991" i="41"/>
  <c r="T991" i="41" s="1"/>
  <c r="L1583" i="41"/>
  <c r="T1583" i="41" s="1"/>
  <c r="L1573" i="41"/>
  <c r="T1573" i="41" s="1"/>
  <c r="L1422" i="41"/>
  <c r="T1422" i="41" s="1"/>
  <c r="L449" i="41"/>
  <c r="T449" i="41" s="1"/>
  <c r="L833" i="41"/>
  <c r="L1530" i="41"/>
  <c r="K836" i="41"/>
  <c r="L724" i="41"/>
  <c r="L507" i="41"/>
  <c r="K1528" i="41"/>
  <c r="L1600" i="41"/>
  <c r="L1032" i="41"/>
  <c r="K1590" i="41"/>
  <c r="K954" i="41"/>
  <c r="L20" i="41"/>
  <c r="K734" i="41"/>
  <c r="K587" i="41"/>
  <c r="K522" i="41"/>
  <c r="K675" i="41"/>
  <c r="L793" i="41"/>
  <c r="L554" i="41"/>
  <c r="T554" i="41" s="1"/>
  <c r="K1293" i="41"/>
  <c r="L395" i="41"/>
  <c r="L381" i="41"/>
  <c r="K1309" i="41"/>
  <c r="L44" i="41"/>
  <c r="L908" i="41"/>
  <c r="L611" i="41"/>
  <c r="T611" i="41" s="1"/>
  <c r="L933" i="41"/>
  <c r="T933" i="41" s="1"/>
  <c r="K612" i="41"/>
  <c r="K931" i="41"/>
  <c r="L1623" i="41"/>
  <c r="T1623" i="41" s="1"/>
  <c r="L47" i="41"/>
  <c r="K1511" i="41"/>
  <c r="K938" i="41"/>
  <c r="L960" i="41"/>
  <c r="T960" i="41" s="1"/>
  <c r="K1509" i="41"/>
  <c r="S740" i="41"/>
  <c r="V1038" i="41"/>
  <c r="R1374" i="41"/>
  <c r="L443" i="41"/>
  <c r="K443" i="41"/>
  <c r="L1116" i="41"/>
  <c r="T1116" i="41" s="1"/>
  <c r="K1116" i="41"/>
  <c r="K1253" i="41"/>
  <c r="L1253" i="41"/>
  <c r="T1253" i="41" s="1"/>
  <c r="K1147" i="41"/>
  <c r="L1147" i="41"/>
  <c r="T1147" i="41" s="1"/>
  <c r="L428" i="41"/>
  <c r="T428" i="41" s="1"/>
  <c r="K428" i="41"/>
  <c r="K1210" i="41"/>
  <c r="L1210" i="41"/>
  <c r="K1494" i="41"/>
  <c r="K223" i="41"/>
  <c r="L223" i="41"/>
  <c r="K1073" i="41"/>
  <c r="L1073" i="41"/>
  <c r="K1341" i="41"/>
  <c r="L1341" i="41"/>
  <c r="K1533" i="41"/>
  <c r="L1533" i="41"/>
  <c r="K1141" i="41"/>
  <c r="L1141" i="41"/>
  <c r="K834" i="41"/>
  <c r="L834" i="41"/>
  <c r="S1342" i="41"/>
  <c r="U1342" i="41"/>
  <c r="T1056" i="41"/>
  <c r="V1056" i="41"/>
  <c r="V1387" i="41"/>
  <c r="U1387" i="41"/>
  <c r="T8" i="41"/>
  <c r="S8" i="41"/>
  <c r="T417" i="41"/>
  <c r="U417" i="41"/>
  <c r="S912" i="41"/>
  <c r="V912" i="41"/>
  <c r="S114" i="41"/>
  <c r="R114" i="41"/>
  <c r="T1118" i="41"/>
  <c r="S1118" i="41"/>
  <c r="V129" i="41"/>
  <c r="S129" i="41"/>
  <c r="L1104" i="41"/>
  <c r="K1104" i="41"/>
  <c r="K1195" i="41"/>
  <c r="L1195" i="41"/>
  <c r="K891" i="41"/>
  <c r="L891" i="41"/>
  <c r="T891" i="41" s="1"/>
  <c r="K610" i="41"/>
  <c r="L610" i="41"/>
  <c r="L1273" i="41"/>
  <c r="T1273" i="41" s="1"/>
  <c r="K1273" i="41"/>
  <c r="K1442" i="41"/>
  <c r="L1442" i="41"/>
  <c r="K1485" i="41"/>
  <c r="L1485" i="41"/>
  <c r="K626" i="41"/>
  <c r="L626" i="41"/>
  <c r="T625" i="41" s="1"/>
  <c r="L620" i="41"/>
  <c r="K620" i="41"/>
  <c r="L617" i="41"/>
  <c r="K617" i="41"/>
  <c r="L1546" i="41"/>
  <c r="T1546" i="41" s="1"/>
  <c r="K1546" i="41"/>
  <c r="K477" i="41"/>
  <c r="L477" i="41"/>
  <c r="K80" i="41"/>
  <c r="L880" i="41"/>
  <c r="K880" i="41"/>
  <c r="K82" i="41"/>
  <c r="L82" i="41"/>
  <c r="K1514" i="41"/>
  <c r="L1514" i="41"/>
  <c r="T1514" i="41" s="1"/>
  <c r="K593" i="41"/>
  <c r="L593" i="41"/>
  <c r="K819" i="41"/>
  <c r="L819" i="41"/>
  <c r="K710" i="41"/>
  <c r="L710" i="41"/>
  <c r="L519" i="41"/>
  <c r="T519" i="41" s="1"/>
  <c r="K519" i="41"/>
  <c r="K794" i="41"/>
  <c r="L794" i="41"/>
  <c r="K744" i="41"/>
  <c r="L744" i="41"/>
  <c r="K18" i="41"/>
  <c r="L18" i="41"/>
  <c r="K571" i="41"/>
  <c r="L571" i="41"/>
  <c r="S1284" i="41"/>
  <c r="V821" i="41"/>
  <c r="R800" i="41"/>
  <c r="U464" i="41"/>
  <c r="K1209" i="41"/>
  <c r="L191" i="41"/>
  <c r="K1226" i="41"/>
  <c r="L786" i="41"/>
  <c r="K29" i="41"/>
  <c r="K1562" i="41"/>
  <c r="L438" i="41"/>
  <c r="L1402" i="41"/>
  <c r="K762" i="41"/>
  <c r="L783" i="41"/>
  <c r="K295" i="41"/>
  <c r="L1088" i="41"/>
  <c r="T1088" i="41" s="1"/>
  <c r="L217" i="41"/>
  <c r="K679" i="41"/>
  <c r="K1317" i="41"/>
  <c r="K1029" i="41"/>
  <c r="L685" i="41"/>
  <c r="L1322" i="41"/>
  <c r="K63" i="41"/>
  <c r="K60" i="41"/>
  <c r="K1274" i="41"/>
  <c r="L672" i="41"/>
  <c r="T672" i="41" s="1"/>
  <c r="R210" i="41"/>
  <c r="V785" i="41"/>
  <c r="S344" i="41"/>
  <c r="R680" i="41"/>
  <c r="U1532" i="41"/>
  <c r="L1512" i="41"/>
  <c r="K1435" i="41"/>
  <c r="L932" i="41"/>
  <c r="T932" i="41" s="1"/>
  <c r="K939" i="41"/>
  <c r="L752" i="41"/>
  <c r="T752" i="41" s="1"/>
  <c r="S626" i="41"/>
  <c r="R1037" i="41"/>
  <c r="R820" i="41"/>
  <c r="U507" i="41"/>
  <c r="S630" i="41"/>
  <c r="V390" i="41"/>
  <c r="S1091" i="41"/>
  <c r="S776" i="41"/>
  <c r="V436" i="41"/>
  <c r="R345" i="41"/>
  <c r="S533" i="41"/>
  <c r="R1360" i="41"/>
  <c r="S687" i="41"/>
  <c r="U597" i="41"/>
  <c r="U1139" i="41"/>
  <c r="T972" i="41"/>
  <c r="T172" i="41"/>
  <c r="U1354" i="41"/>
  <c r="U580" i="41"/>
  <c r="R259" i="41"/>
  <c r="R1526" i="41"/>
  <c r="V794" i="41"/>
  <c r="R720" i="41"/>
  <c r="R340" i="41"/>
  <c r="R212" i="41"/>
  <c r="S803" i="41"/>
  <c r="U151" i="41"/>
  <c r="V1471" i="41"/>
  <c r="R400" i="41"/>
  <c r="S211" i="41"/>
  <c r="V546" i="41"/>
  <c r="S303" i="41"/>
  <c r="U379" i="41"/>
  <c r="S703" i="41"/>
  <c r="U633" i="41"/>
  <c r="U1517" i="41"/>
  <c r="S1136" i="41"/>
  <c r="U821" i="41"/>
  <c r="S431" i="41"/>
  <c r="U576" i="41"/>
  <c r="R550" i="41"/>
  <c r="U25" i="41"/>
  <c r="U1330" i="41"/>
  <c r="S1355" i="41"/>
  <c r="V1342" i="41"/>
  <c r="V917" i="41"/>
  <c r="R207" i="41"/>
  <c r="U1361" i="41"/>
  <c r="S541" i="41"/>
  <c r="V12" i="41"/>
  <c r="S424" i="41"/>
  <c r="S1056" i="41"/>
  <c r="V710" i="41"/>
  <c r="R575" i="41"/>
  <c r="S1528" i="41"/>
  <c r="R709" i="41"/>
  <c r="V1527" i="41"/>
  <c r="V810" i="41"/>
  <c r="S1092" i="41"/>
  <c r="R1529" i="41"/>
  <c r="V911" i="41"/>
  <c r="V538" i="41"/>
  <c r="V1210" i="41"/>
  <c r="S435" i="41"/>
  <c r="U344" i="41"/>
  <c r="R1354" i="41"/>
  <c r="S420" i="41"/>
  <c r="R421" i="41"/>
  <c r="S526" i="41"/>
  <c r="T1133" i="41"/>
  <c r="V580" i="41"/>
  <c r="R1211" i="41"/>
  <c r="S632" i="41"/>
  <c r="R238" i="41"/>
  <c r="S201" i="41"/>
  <c r="U711" i="41"/>
  <c r="U1288" i="41"/>
  <c r="V507" i="41"/>
  <c r="U724" i="41"/>
  <c r="S124" i="41"/>
  <c r="R339" i="41"/>
  <c r="R271" i="41"/>
  <c r="U1287" i="41"/>
  <c r="U378" i="41"/>
  <c r="V1473" i="41"/>
  <c r="U393" i="41"/>
  <c r="U380" i="41"/>
  <c r="R1472" i="41"/>
  <c r="S741" i="41"/>
  <c r="S814" i="41"/>
  <c r="S25" i="41"/>
  <c r="S1330" i="41"/>
  <c r="R1355" i="41"/>
  <c r="R420" i="41"/>
  <c r="S1373" i="41"/>
  <c r="V421" i="41"/>
  <c r="S681" i="41"/>
  <c r="R562" i="41"/>
  <c r="S1139" i="41"/>
  <c r="S1349" i="41"/>
  <c r="T810" i="41"/>
  <c r="T603" i="41"/>
  <c r="R1209" i="41"/>
  <c r="S1204" i="41"/>
  <c r="U426" i="41"/>
  <c r="R69" i="41"/>
  <c r="V603" i="41"/>
  <c r="V92" i="41"/>
  <c r="V867" i="41"/>
  <c r="V469" i="41"/>
  <c r="V426" i="41"/>
  <c r="T469" i="41"/>
  <c r="U868" i="41"/>
  <c r="V69" i="41"/>
  <c r="S603" i="41"/>
  <c r="U92" i="41"/>
  <c r="V1450" i="41"/>
  <c r="U1204" i="41"/>
  <c r="U867" i="41"/>
  <c r="U469" i="41"/>
  <c r="S470" i="41"/>
  <c r="T867" i="41"/>
  <c r="U1284" i="41"/>
  <c r="R245" i="41"/>
  <c r="V384" i="41"/>
  <c r="T1140" i="41"/>
  <c r="U181" i="41"/>
  <c r="V1204" i="41"/>
  <c r="U470" i="41"/>
  <c r="R1168" i="41"/>
  <c r="S70" i="41"/>
  <c r="T470" i="41"/>
  <c r="R47" i="41"/>
  <c r="U603" i="41"/>
  <c r="L1167" i="41"/>
  <c r="L1156" i="41"/>
  <c r="T1156" i="41" s="1"/>
  <c r="S1164" i="41"/>
  <c r="L1205" i="41"/>
  <c r="L1204" i="41"/>
  <c r="K1212" i="41"/>
  <c r="K1180" i="41"/>
  <c r="K1181" i="41"/>
  <c r="K1176" i="41"/>
  <c r="K1165" i="41"/>
  <c r="K925" i="41"/>
  <c r="K600" i="41"/>
  <c r="L160" i="41"/>
  <c r="T160" i="41" s="1"/>
  <c r="K921" i="41"/>
  <c r="L1547" i="41"/>
  <c r="T1547" i="41" s="1"/>
  <c r="L1548" i="41"/>
  <c r="T1548" i="41" s="1"/>
  <c r="L279" i="41"/>
  <c r="K282" i="41"/>
  <c r="K1576" i="41"/>
  <c r="K1572" i="41"/>
  <c r="L1619" i="41"/>
  <c r="T1619" i="41" s="1"/>
  <c r="L1508" i="41"/>
  <c r="T1508" i="41" s="1"/>
  <c r="K1413" i="41"/>
  <c r="L304" i="41"/>
  <c r="L302" i="41"/>
  <c r="K306" i="41"/>
  <c r="S266" i="41"/>
  <c r="S293" i="41"/>
  <c r="L48" i="41"/>
  <c r="T48" i="41" s="1"/>
  <c r="L1405" i="41"/>
  <c r="L423" i="41"/>
  <c r="K139" i="41"/>
  <c r="L993" i="41"/>
  <c r="T993" i="41" s="1"/>
  <c r="L1251" i="41"/>
  <c r="T1251" i="41" s="1"/>
  <c r="K65" i="41"/>
  <c r="K1111" i="41"/>
  <c r="V617" i="41"/>
  <c r="L1481" i="41"/>
  <c r="L1483" i="41"/>
  <c r="T1485" i="41"/>
  <c r="R1485" i="41"/>
  <c r="U1061" i="41"/>
  <c r="S1061" i="41"/>
  <c r="L1060" i="41"/>
  <c r="K1059" i="41"/>
  <c r="L1061" i="41"/>
  <c r="S145" i="41"/>
  <c r="K144" i="41"/>
  <c r="K149" i="41"/>
  <c r="K1131" i="41"/>
  <c r="L143" i="41"/>
  <c r="R145" i="41"/>
  <c r="T227" i="41"/>
  <c r="K1504" i="41"/>
  <c r="K986" i="41"/>
  <c r="U985" i="41"/>
  <c r="L444" i="41"/>
  <c r="K442" i="41"/>
  <c r="L441" i="41"/>
  <c r="L1048" i="41"/>
  <c r="L1050" i="41"/>
  <c r="L1046" i="41"/>
  <c r="K51" i="41"/>
  <c r="R232" i="41"/>
  <c r="K61" i="41"/>
  <c r="K62" i="41"/>
  <c r="K59" i="41"/>
  <c r="L58" i="41"/>
  <c r="V61" i="41"/>
  <c r="U60" i="41"/>
  <c r="V59" i="41"/>
  <c r="V58" i="41"/>
  <c r="S258" i="41"/>
  <c r="T258" i="41"/>
  <c r="R257" i="41"/>
  <c r="T257" i="41"/>
  <c r="L900" i="41"/>
  <c r="T1194" i="41"/>
  <c r="U412" i="41"/>
  <c r="U870" i="41"/>
  <c r="U1428" i="41"/>
  <c r="S824" i="41"/>
  <c r="S532" i="41"/>
  <c r="U1346" i="41"/>
  <c r="S174" i="41"/>
  <c r="R356" i="41"/>
  <c r="U1039" i="41"/>
  <c r="R653" i="41"/>
  <c r="V895" i="41"/>
  <c r="U388" i="41"/>
  <c r="V221" i="41"/>
  <c r="R279" i="41"/>
  <c r="S615" i="41"/>
  <c r="T1092" i="41"/>
  <c r="R1056" i="41"/>
  <c r="V1354" i="41"/>
  <c r="T1354" i="41"/>
  <c r="T359" i="41"/>
  <c r="U54" i="41"/>
  <c r="V972" i="41"/>
  <c r="S895" i="41"/>
  <c r="V210" i="41"/>
  <c r="R632" i="41"/>
  <c r="R740" i="41"/>
  <c r="V238" i="41"/>
  <c r="R1118" i="41"/>
  <c r="R201" i="41"/>
  <c r="V114" i="41"/>
  <c r="S711" i="41"/>
  <c r="R1034" i="41"/>
  <c r="S1288" i="41"/>
  <c r="S506" i="41"/>
  <c r="R677" i="41"/>
  <c r="R804" i="41"/>
  <c r="U124" i="41"/>
  <c r="U129" i="41"/>
  <c r="R221" i="41"/>
  <c r="U1140" i="41"/>
  <c r="U1471" i="41"/>
  <c r="V709" i="41"/>
  <c r="V400" i="41"/>
  <c r="U390" i="41"/>
  <c r="R211" i="41"/>
  <c r="U1527" i="41"/>
  <c r="U546" i="41"/>
  <c r="U810" i="41"/>
  <c r="R303" i="41"/>
  <c r="R1092" i="41"/>
  <c r="S1289" i="41"/>
  <c r="V684" i="41"/>
  <c r="V823" i="41"/>
  <c r="S232" i="41"/>
  <c r="V247" i="41"/>
  <c r="S302" i="41"/>
  <c r="U392" i="41"/>
  <c r="R567" i="41"/>
  <c r="S796" i="41"/>
  <c r="U227" i="41"/>
  <c r="S200" i="41"/>
  <c r="U675" i="41"/>
  <c r="U171" i="41"/>
  <c r="S505" i="41"/>
  <c r="R1521" i="41"/>
  <c r="R25" i="41"/>
  <c r="R344" i="41"/>
  <c r="R1330" i="41"/>
  <c r="V716" i="41"/>
  <c r="V1355" i="41"/>
  <c r="R1292" i="41"/>
  <c r="U771" i="41"/>
  <c r="V420" i="41"/>
  <c r="U154" i="41"/>
  <c r="U421" i="41"/>
  <c r="U681" i="41"/>
  <c r="S1318" i="41"/>
  <c r="R824" i="41"/>
  <c r="U215" i="41"/>
  <c r="R1139" i="41"/>
  <c r="T392" i="41"/>
  <c r="S564" i="41"/>
  <c r="V20" i="41"/>
  <c r="S422" i="41"/>
  <c r="U121" i="41"/>
  <c r="S1294" i="41"/>
  <c r="R582" i="41"/>
  <c r="S1479" i="41"/>
  <c r="T366" i="41"/>
  <c r="S1126" i="41"/>
  <c r="S1080" i="41"/>
  <c r="R1024" i="41"/>
  <c r="S269" i="41"/>
  <c r="V235" i="41"/>
  <c r="R282" i="41"/>
  <c r="V255" i="41"/>
  <c r="T827" i="41"/>
  <c r="R792" i="41"/>
  <c r="U801" i="41"/>
  <c r="R553" i="41"/>
  <c r="T718" i="41"/>
  <c r="S1171" i="41"/>
  <c r="S876" i="41"/>
  <c r="U97" i="41"/>
  <c r="V351" i="41"/>
  <c r="V771" i="41"/>
  <c r="U758" i="41"/>
  <c r="V788" i="41"/>
  <c r="V549" i="41"/>
  <c r="U1358" i="41"/>
  <c r="U691" i="41"/>
  <c r="R636" i="41"/>
  <c r="S1075" i="41"/>
  <c r="V1627" i="41"/>
  <c r="R324" i="41"/>
  <c r="R1140" i="41"/>
  <c r="V326" i="41"/>
  <c r="R272" i="41"/>
  <c r="V728" i="41"/>
  <c r="S968" i="41"/>
  <c r="T1074" i="41"/>
  <c r="S581" i="41"/>
  <c r="S970" i="41"/>
  <c r="U648" i="41"/>
  <c r="S1526" i="41"/>
  <c r="R710" i="41"/>
  <c r="R794" i="41"/>
  <c r="S1037" i="41"/>
  <c r="S720" i="41"/>
  <c r="U575" i="41"/>
  <c r="S340" i="41"/>
  <c r="S820" i="41"/>
  <c r="S212" i="41"/>
  <c r="U1528" i="41"/>
  <c r="U304" i="41"/>
  <c r="U914" i="41"/>
  <c r="V508" i="41"/>
  <c r="S1485" i="41"/>
  <c r="R630" i="41"/>
  <c r="R258" i="41"/>
  <c r="V1140" i="41"/>
  <c r="U1627" i="41"/>
  <c r="S339" i="41"/>
  <c r="R785" i="41"/>
  <c r="S271" i="41"/>
  <c r="V330" i="41"/>
  <c r="V1287" i="41"/>
  <c r="R912" i="41"/>
  <c r="V378" i="41"/>
  <c r="R1038" i="41"/>
  <c r="R1473" i="41"/>
  <c r="V1315" i="41"/>
  <c r="V812" i="41"/>
  <c r="V313" i="41"/>
  <c r="V557" i="41"/>
  <c r="V172" i="41"/>
  <c r="U763" i="41"/>
  <c r="S227" i="41"/>
  <c r="S171" i="41"/>
  <c r="R505" i="41"/>
  <c r="U1327" i="41"/>
  <c r="U1427" i="41"/>
  <c r="S1015" i="41"/>
  <c r="V1521" i="41"/>
  <c r="V25" i="41"/>
  <c r="V344" i="41"/>
  <c r="V1330" i="41"/>
  <c r="U716" i="41"/>
  <c r="S345" i="41"/>
  <c r="V1021" i="41"/>
  <c r="U420" i="41"/>
  <c r="S421" i="41"/>
  <c r="S373" i="41"/>
  <c r="R1324" i="41"/>
  <c r="R19" i="41"/>
  <c r="T1034" i="41"/>
  <c r="T1060" i="41"/>
  <c r="T812" i="41"/>
  <c r="R1410" i="41"/>
  <c r="S1408" i="41"/>
  <c r="S879" i="41"/>
  <c r="S1410" i="41"/>
  <c r="S443" i="41"/>
  <c r="T1543" i="41"/>
  <c r="V1061" i="41"/>
  <c r="T871" i="41"/>
  <c r="R1452" i="41"/>
  <c r="R907" i="41"/>
  <c r="V1211" i="41"/>
  <c r="S54" i="41"/>
  <c r="U125" i="41"/>
  <c r="U972" i="41"/>
  <c r="V259" i="41"/>
  <c r="R895" i="41"/>
  <c r="S324" i="41"/>
  <c r="U210" i="41"/>
  <c r="V1526" i="41"/>
  <c r="V632" i="41"/>
  <c r="U710" i="41"/>
  <c r="V740" i="41"/>
  <c r="U794" i="41"/>
  <c r="U238" i="41"/>
  <c r="V1037" i="41"/>
  <c r="V1118" i="41"/>
  <c r="V720" i="41"/>
  <c r="V201" i="41"/>
  <c r="V575" i="41"/>
  <c r="U114" i="41"/>
  <c r="V340" i="41"/>
  <c r="R711" i="41"/>
  <c r="V820" i="41"/>
  <c r="V1034" i="41"/>
  <c r="V212" i="41"/>
  <c r="R1288" i="41"/>
  <c r="R1528" i="41"/>
  <c r="S676" i="41"/>
  <c r="R506" i="41"/>
  <c r="S349" i="41"/>
  <c r="S507" i="41"/>
  <c r="U577" i="41"/>
  <c r="V151" i="41"/>
  <c r="V1357" i="41"/>
  <c r="V531" i="41"/>
  <c r="U350" i="41"/>
  <c r="S725" i="41"/>
  <c r="S486" i="41"/>
  <c r="U1060" i="41"/>
  <c r="U127" i="41"/>
  <c r="U615" i="41"/>
  <c r="S137" i="41"/>
  <c r="S180" i="41"/>
  <c r="U650" i="41"/>
  <c r="S1140" i="41"/>
  <c r="S1471" i="41"/>
  <c r="V339" i="41"/>
  <c r="U709" i="41"/>
  <c r="U785" i="41"/>
  <c r="U400" i="41"/>
  <c r="V271" i="41"/>
  <c r="S390" i="41"/>
  <c r="S330" i="41"/>
  <c r="V211" i="41"/>
  <c r="S1287" i="41"/>
  <c r="S1527" i="41"/>
  <c r="U912" i="41"/>
  <c r="S546" i="41"/>
  <c r="S378" i="41"/>
  <c r="S810" i="41"/>
  <c r="U1038" i="41"/>
  <c r="V303" i="41"/>
  <c r="U1473" i="41"/>
  <c r="V1092" i="41"/>
  <c r="R702" i="41"/>
  <c r="S756" i="41"/>
  <c r="S213" i="41"/>
  <c r="R8" i="41"/>
  <c r="V1363" i="41"/>
  <c r="S524" i="41"/>
  <c r="S757" i="41"/>
  <c r="R394" i="41"/>
  <c r="V509" i="41"/>
  <c r="R969" i="41"/>
  <c r="R326" i="41"/>
  <c r="S764" i="41"/>
  <c r="U1075" i="41"/>
  <c r="S272" i="41"/>
  <c r="V388" i="41"/>
  <c r="S653" i="41"/>
  <c r="S1133" i="41"/>
  <c r="U1072" i="41"/>
  <c r="U783" i="41"/>
  <c r="U1516" i="41"/>
  <c r="R566" i="41"/>
  <c r="S248" i="41"/>
  <c r="R202" i="41"/>
  <c r="U115" i="41"/>
  <c r="V787" i="41"/>
  <c r="S1427" i="41"/>
  <c r="V815" i="41"/>
  <c r="R771" i="41"/>
  <c r="R351" i="41"/>
  <c r="U729" i="41"/>
  <c r="R1364" i="41"/>
  <c r="U824" i="41"/>
  <c r="R395" i="41"/>
  <c r="V743" i="41"/>
  <c r="U20" i="41"/>
  <c r="T626" i="41"/>
  <c r="T114" i="41"/>
  <c r="T400" i="41"/>
  <c r="T292" i="41"/>
  <c r="V777" i="41"/>
  <c r="T824" i="41"/>
  <c r="T815" i="41"/>
  <c r="R805" i="41"/>
  <c r="R788" i="41"/>
  <c r="V797" i="41"/>
  <c r="R1346" i="41"/>
  <c r="S1316" i="41"/>
  <c r="R569" i="41"/>
  <c r="S152" i="41"/>
  <c r="R16" i="41"/>
  <c r="S418" i="41"/>
  <c r="R596" i="41"/>
  <c r="V1531" i="41"/>
  <c r="S579" i="41"/>
  <c r="V1520" i="41"/>
  <c r="S1475" i="41"/>
  <c r="S214" i="41"/>
  <c r="V205" i="41"/>
  <c r="R434" i="41"/>
  <c r="S305" i="41"/>
  <c r="U836" i="41"/>
  <c r="R509" i="41"/>
  <c r="U726" i="41"/>
  <c r="S691" i="41"/>
  <c r="V356" i="41"/>
  <c r="S636" i="41"/>
  <c r="T1398" i="41"/>
  <c r="R589" i="41"/>
  <c r="V1029" i="41"/>
  <c r="U230" i="41"/>
  <c r="S241" i="41"/>
  <c r="S251" i="41"/>
  <c r="U372" i="41"/>
  <c r="T394" i="41"/>
  <c r="S96" i="41"/>
  <c r="R1162" i="41"/>
  <c r="T1474" i="41"/>
  <c r="T1530" i="41"/>
  <c r="S480" i="41"/>
  <c r="U442" i="41"/>
  <c r="R1160" i="41"/>
  <c r="U626" i="41"/>
  <c r="S210" i="41"/>
  <c r="U632" i="41"/>
  <c r="S710" i="41"/>
  <c r="U740" i="41"/>
  <c r="S238" i="41"/>
  <c r="U1037" i="41"/>
  <c r="U1118" i="41"/>
  <c r="U720" i="41"/>
  <c r="U201" i="41"/>
  <c r="V1528" i="41"/>
  <c r="V506" i="41"/>
  <c r="R507" i="41"/>
  <c r="V203" i="41"/>
  <c r="S417" i="41"/>
  <c r="R1370" i="41"/>
  <c r="S724" i="41"/>
  <c r="V770" i="41"/>
  <c r="V79" i="41"/>
  <c r="S1060" i="41"/>
  <c r="S127" i="41"/>
  <c r="U180" i="41"/>
  <c r="R293" i="41"/>
  <c r="R1471" i="41"/>
  <c r="U339" i="41"/>
  <c r="S709" i="41"/>
  <c r="U271" i="41"/>
  <c r="R390" i="41"/>
  <c r="R330" i="41"/>
  <c r="R1287" i="41"/>
  <c r="R314" i="41"/>
  <c r="S1529" i="41"/>
  <c r="U1339" i="41"/>
  <c r="U757" i="41"/>
  <c r="V986" i="41"/>
  <c r="R463" i="41"/>
  <c r="R538" i="41"/>
  <c r="U98" i="41"/>
  <c r="S1484" i="41"/>
  <c r="S714" i="41"/>
  <c r="V659" i="41"/>
  <c r="S657" i="41"/>
  <c r="T800" i="41"/>
  <c r="T730" i="41"/>
  <c r="U1390" i="41"/>
  <c r="V1401" i="41"/>
  <c r="V513" i="41"/>
  <c r="R1492" i="41"/>
  <c r="T1492" i="41"/>
  <c r="S1599" i="41"/>
  <c r="R1599" i="41"/>
  <c r="U1596" i="41"/>
  <c r="R1596" i="41"/>
  <c r="R13" i="41"/>
  <c r="T13" i="41"/>
  <c r="S13" i="41"/>
  <c r="U13" i="41"/>
  <c r="U438" i="41"/>
  <c r="T438" i="41"/>
  <c r="U245" i="41"/>
  <c r="V245" i="41"/>
  <c r="S688" i="41"/>
  <c r="R688" i="41"/>
  <c r="R1184" i="41"/>
  <c r="S1184" i="41"/>
  <c r="S1180" i="41"/>
  <c r="U1180" i="41"/>
  <c r="T1192" i="41"/>
  <c r="R61" i="41"/>
  <c r="T61" i="41"/>
  <c r="S61" i="41"/>
  <c r="R1170" i="41"/>
  <c r="S1170" i="41"/>
  <c r="R60" i="41"/>
  <c r="S60" i="41"/>
  <c r="T60" i="41"/>
  <c r="R1187" i="41"/>
  <c r="R1193" i="41"/>
  <c r="S1193" i="41"/>
  <c r="R1169" i="41"/>
  <c r="S1169" i="41"/>
  <c r="T59" i="41"/>
  <c r="S59" i="41"/>
  <c r="U59" i="41"/>
  <c r="S1194" i="41"/>
  <c r="T1178" i="41"/>
  <c r="S1178" i="41"/>
  <c r="U1178" i="41"/>
  <c r="S1168" i="41"/>
  <c r="R1186" i="41"/>
  <c r="S1186" i="41"/>
  <c r="T1172" i="41"/>
  <c r="U1172" i="41"/>
  <c r="V1172" i="41"/>
  <c r="T1166" i="41"/>
  <c r="R1166" i="41"/>
  <c r="S1166" i="41"/>
  <c r="S981" i="41"/>
  <c r="T981" i="41"/>
  <c r="U981" i="41"/>
  <c r="S1176" i="41"/>
  <c r="R610" i="41"/>
  <c r="T610" i="41"/>
  <c r="S610" i="41"/>
  <c r="T963" i="41"/>
  <c r="S963" i="41"/>
  <c r="U963" i="41"/>
  <c r="R962" i="41"/>
  <c r="T1049" i="41"/>
  <c r="R1049" i="41"/>
  <c r="S1049" i="41"/>
  <c r="R1048" i="41"/>
  <c r="U1048" i="41"/>
  <c r="S1048" i="41"/>
  <c r="V1047" i="41"/>
  <c r="R1047" i="41"/>
  <c r="T1437" i="41"/>
  <c r="R1437" i="41"/>
  <c r="S1437" i="41"/>
  <c r="T441" i="41"/>
  <c r="R441" i="41"/>
  <c r="S441" i="41"/>
  <c r="V1045" i="41"/>
  <c r="S1045" i="41"/>
  <c r="R1045" i="41"/>
  <c r="S440" i="41"/>
  <c r="U440" i="41"/>
  <c r="S411" i="41"/>
  <c r="U411" i="41"/>
  <c r="V853" i="41"/>
  <c r="R853" i="41"/>
  <c r="U410" i="41"/>
  <c r="T410" i="41"/>
  <c r="U1453" i="41"/>
  <c r="V1453" i="41"/>
  <c r="V1511" i="41"/>
  <c r="R1511" i="41"/>
  <c r="U852" i="41"/>
  <c r="R1513" i="41"/>
  <c r="T1513" i="41"/>
  <c r="S1513" i="41"/>
  <c r="V1510" i="41"/>
  <c r="S1510" i="41"/>
  <c r="T1510" i="41"/>
  <c r="R1510" i="41"/>
  <c r="T1451" i="41"/>
  <c r="S1451" i="41"/>
  <c r="T1449" i="41"/>
  <c r="S1449" i="41"/>
  <c r="U1449" i="41"/>
  <c r="R1264" i="41"/>
  <c r="S1264" i="41"/>
  <c r="T1102" i="41"/>
  <c r="R1113" i="41"/>
  <c r="S1113" i="41"/>
  <c r="S1106" i="41"/>
  <c r="T1100" i="41"/>
  <c r="R1100" i="41"/>
  <c r="U1100" i="41"/>
  <c r="S1100" i="41"/>
  <c r="T1112" i="41"/>
  <c r="U1112" i="41"/>
  <c r="T105" i="41"/>
  <c r="R105" i="41"/>
  <c r="S105" i="41"/>
  <c r="U82" i="41"/>
  <c r="V82" i="41"/>
  <c r="T482" i="41"/>
  <c r="S482" i="41"/>
  <c r="U482" i="41"/>
  <c r="T1505" i="41"/>
  <c r="U1505" i="41"/>
  <c r="V1505" i="41"/>
  <c r="S878" i="41"/>
  <c r="V878" i="41"/>
  <c r="R878" i="41"/>
  <c r="V498" i="41"/>
  <c r="S498" i="41"/>
  <c r="T498" i="41"/>
  <c r="U498" i="41"/>
  <c r="T497" i="41"/>
  <c r="R497" i="41"/>
  <c r="S497" i="41"/>
  <c r="U101" i="41"/>
  <c r="T101" i="41"/>
  <c r="S496" i="41"/>
  <c r="V496" i="41"/>
  <c r="T478" i="41"/>
  <c r="S478" i="41"/>
  <c r="U478" i="41"/>
  <c r="S874" i="41"/>
  <c r="V874" i="41"/>
  <c r="R874" i="41"/>
  <c r="T75" i="41"/>
  <c r="S75" i="41"/>
  <c r="T77" i="41"/>
  <c r="V77" i="41"/>
  <c r="T477" i="41"/>
  <c r="R477" i="41"/>
  <c r="S477" i="41"/>
  <c r="U99" i="41"/>
  <c r="S99" i="41"/>
  <c r="T99" i="41"/>
  <c r="S76" i="41"/>
  <c r="U76" i="41"/>
  <c r="V76" i="41"/>
  <c r="T873" i="41"/>
  <c r="V873" i="41"/>
  <c r="S74" i="41"/>
  <c r="V74" i="41"/>
  <c r="R74" i="41"/>
  <c r="R872" i="41"/>
  <c r="U872" i="41"/>
  <c r="V872" i="41"/>
  <c r="U474" i="41"/>
  <c r="S474" i="41"/>
  <c r="V1075" i="41"/>
  <c r="T1075" i="41"/>
  <c r="U1076" i="41"/>
  <c r="R1075" i="41"/>
  <c r="T1387" i="41"/>
  <c r="R1387" i="41"/>
  <c r="S1387" i="41"/>
  <c r="R1021" i="41"/>
  <c r="U1021" i="41"/>
  <c r="S1021" i="41"/>
  <c r="R1014" i="41"/>
  <c r="S1014" i="41"/>
  <c r="S1008" i="41"/>
  <c r="V1008" i="41"/>
  <c r="U1008" i="41"/>
  <c r="U997" i="41"/>
  <c r="R997" i="41"/>
  <c r="V997" i="41"/>
  <c r="R287" i="41"/>
  <c r="T287" i="41"/>
  <c r="R881" i="41"/>
  <c r="R875" i="41"/>
  <c r="T494" i="41"/>
  <c r="R876" i="41"/>
  <c r="R480" i="41"/>
  <c r="V47" i="41"/>
  <c r="U61" i="41"/>
  <c r="R1195" i="41"/>
  <c r="S95" i="41"/>
  <c r="R495" i="41"/>
  <c r="V481" i="41"/>
  <c r="V1506" i="41"/>
  <c r="R45" i="41"/>
  <c r="S1453" i="41"/>
  <c r="V441" i="41"/>
  <c r="V1049" i="41"/>
  <c r="V908" i="41"/>
  <c r="U982" i="41"/>
  <c r="R1180" i="41"/>
  <c r="S553" i="41"/>
  <c r="R77" i="41"/>
  <c r="R499" i="41"/>
  <c r="U1451" i="41"/>
  <c r="V440" i="41"/>
  <c r="U610" i="41"/>
  <c r="R1172" i="41"/>
  <c r="V1178" i="41"/>
  <c r="V1025" i="41"/>
  <c r="S875" i="41"/>
  <c r="V1100" i="41"/>
  <c r="U1510" i="41"/>
  <c r="U1045" i="41"/>
  <c r="S962" i="41"/>
  <c r="S1596" i="41"/>
  <c r="R422" i="41"/>
  <c r="V801" i="41"/>
  <c r="T440" i="41"/>
  <c r="T1045" i="41"/>
  <c r="T880" i="41"/>
  <c r="R494" i="41"/>
  <c r="S101" i="41"/>
  <c r="S104" i="41"/>
  <c r="R1176" i="41"/>
  <c r="R95" i="41"/>
  <c r="V495" i="41"/>
  <c r="U481" i="41"/>
  <c r="U1506" i="41"/>
  <c r="R1453" i="41"/>
  <c r="U441" i="41"/>
  <c r="U1049" i="41"/>
  <c r="R99" i="41"/>
  <c r="S1112" i="41"/>
  <c r="R1449" i="41"/>
  <c r="R981" i="41"/>
  <c r="R1194" i="41"/>
  <c r="S1192" i="41"/>
  <c r="U1025" i="41"/>
  <c r="R475" i="41"/>
  <c r="R103" i="41"/>
  <c r="V438" i="41"/>
  <c r="S661" i="41"/>
  <c r="R661" i="41"/>
  <c r="S1603" i="41"/>
  <c r="R1603" i="41"/>
  <c r="R1237" i="41"/>
  <c r="U1237" i="41"/>
  <c r="S346" i="41"/>
  <c r="R346" i="41"/>
  <c r="V218" i="41"/>
  <c r="R218" i="41"/>
  <c r="U1125" i="41"/>
  <c r="R1126" i="41"/>
  <c r="U1080" i="41"/>
  <c r="S1079" i="41"/>
  <c r="R255" i="41"/>
  <c r="T255" i="41"/>
  <c r="V517" i="41"/>
  <c r="U517" i="41"/>
  <c r="U553" i="41"/>
  <c r="V553" i="41"/>
  <c r="R717" i="41"/>
  <c r="V718" i="41"/>
  <c r="V717" i="41"/>
  <c r="U717" i="41"/>
  <c r="R718" i="41"/>
  <c r="R602" i="41"/>
  <c r="S602" i="41"/>
  <c r="S1189" i="41"/>
  <c r="T986" i="41"/>
  <c r="R986" i="41"/>
  <c r="S986" i="41"/>
  <c r="R1175" i="41"/>
  <c r="V985" i="41"/>
  <c r="T985" i="41"/>
  <c r="S985" i="41"/>
  <c r="R985" i="41"/>
  <c r="R1163" i="41"/>
  <c r="S1163" i="41"/>
  <c r="R984" i="41"/>
  <c r="S984" i="41"/>
  <c r="R1179" i="41"/>
  <c r="S1179" i="41"/>
  <c r="S1160" i="41"/>
  <c r="U1160" i="41"/>
  <c r="S1162" i="41"/>
  <c r="U1162" i="41"/>
  <c r="S983" i="41"/>
  <c r="T983" i="41"/>
  <c r="U983" i="41"/>
  <c r="R1188" i="41"/>
  <c r="S1188" i="41"/>
  <c r="T58" i="41"/>
  <c r="R58" i="41"/>
  <c r="S58" i="41"/>
  <c r="T982" i="41"/>
  <c r="V982" i="41"/>
  <c r="R982" i="41"/>
  <c r="T1177" i="41"/>
  <c r="V1177" i="41"/>
  <c r="R1177" i="41"/>
  <c r="S1177" i="41"/>
  <c r="R1201" i="41"/>
  <c r="S1201" i="41"/>
  <c r="V57" i="41"/>
  <c r="S57" i="41"/>
  <c r="R57" i="41"/>
  <c r="R1171" i="41"/>
  <c r="R908" i="41"/>
  <c r="T908" i="41"/>
  <c r="S908" i="41"/>
  <c r="T907" i="41"/>
  <c r="S907" i="41"/>
  <c r="U907" i="41"/>
  <c r="V1050" i="41"/>
  <c r="T1050" i="41"/>
  <c r="R1050" i="41"/>
  <c r="S1050" i="41"/>
  <c r="T445" i="41"/>
  <c r="S445" i="41"/>
  <c r="U445" i="41"/>
  <c r="R444" i="41"/>
  <c r="S444" i="41"/>
  <c r="T444" i="41"/>
  <c r="U443" i="41"/>
  <c r="V443" i="41"/>
  <c r="V442" i="41"/>
  <c r="R442" i="41"/>
  <c r="T1046" i="41"/>
  <c r="S1046" i="41"/>
  <c r="U1046" i="41"/>
  <c r="S1436" i="41"/>
  <c r="T620" i="41"/>
  <c r="S47" i="41"/>
  <c r="U47" i="41"/>
  <c r="S1454" i="41"/>
  <c r="V1454" i="41"/>
  <c r="U1454" i="41"/>
  <c r="T1454" i="41"/>
  <c r="R1407" i="41"/>
  <c r="U46" i="41"/>
  <c r="T46" i="41"/>
  <c r="U1455" i="41"/>
  <c r="V1455" i="41"/>
  <c r="T1452" i="41"/>
  <c r="S1452" i="41"/>
  <c r="U1452" i="41"/>
  <c r="R1406" i="41"/>
  <c r="T1404" i="41"/>
  <c r="R1404" i="41"/>
  <c r="S1404" i="41"/>
  <c r="U1404" i="41"/>
  <c r="V1022" i="41"/>
  <c r="T1022" i="41"/>
  <c r="S1022" i="41"/>
  <c r="R1022" i="41"/>
  <c r="U1009" i="41"/>
  <c r="R1009" i="41"/>
  <c r="V1009" i="41"/>
  <c r="V998" i="41"/>
  <c r="S998" i="41"/>
  <c r="R998" i="41"/>
  <c r="U266" i="41"/>
  <c r="V267" i="41"/>
  <c r="R266" i="41"/>
  <c r="V266" i="41"/>
  <c r="R267" i="41"/>
  <c r="T252" i="41"/>
  <c r="U252" i="41"/>
  <c r="S252" i="41"/>
  <c r="V396" i="41"/>
  <c r="S396" i="41"/>
  <c r="V412" i="41"/>
  <c r="S854" i="41"/>
  <c r="T872" i="41"/>
  <c r="T1079" i="41"/>
  <c r="V494" i="41"/>
  <c r="R101" i="41"/>
  <c r="R104" i="41"/>
  <c r="S1407" i="41"/>
  <c r="U444" i="41"/>
  <c r="V983" i="41"/>
  <c r="U984" i="41"/>
  <c r="V97" i="41"/>
  <c r="R79" i="41"/>
  <c r="U486" i="41"/>
  <c r="S1102" i="41"/>
  <c r="R411" i="41"/>
  <c r="U1047" i="41"/>
  <c r="R963" i="41"/>
  <c r="R59" i="41"/>
  <c r="V60" i="41"/>
  <c r="S245" i="41"/>
  <c r="R873" i="41"/>
  <c r="R496" i="41"/>
  <c r="R1112" i="41"/>
  <c r="V1449" i="41"/>
  <c r="U854" i="41"/>
  <c r="R1512" i="41"/>
  <c r="V1046" i="41"/>
  <c r="V445" i="41"/>
  <c r="V981" i="41"/>
  <c r="U58" i="41"/>
  <c r="U1179" i="41"/>
  <c r="R1192" i="41"/>
  <c r="S479" i="41"/>
  <c r="S410" i="41"/>
  <c r="V1048" i="41"/>
  <c r="U57" i="41"/>
  <c r="S1187" i="41"/>
  <c r="V792" i="41"/>
  <c r="V13" i="41"/>
  <c r="R1232" i="41"/>
  <c r="S1491" i="41"/>
  <c r="T98" i="41"/>
  <c r="U358" i="41"/>
  <c r="R1061" i="41"/>
  <c r="U1211" i="41"/>
  <c r="V1542" i="41"/>
  <c r="R725" i="41"/>
  <c r="R1519" i="41"/>
  <c r="R1060" i="41"/>
  <c r="R127" i="41"/>
  <c r="S128" i="41"/>
  <c r="V969" i="41"/>
  <c r="U1530" i="41"/>
  <c r="U730" i="41"/>
  <c r="R1531" i="41"/>
  <c r="V596" i="41"/>
  <c r="T1008" i="41"/>
  <c r="T997" i="41"/>
  <c r="U715" i="41"/>
  <c r="V686" i="41"/>
  <c r="R679" i="41"/>
  <c r="S1359" i="41"/>
  <c r="R1353" i="41"/>
  <c r="R1341" i="41"/>
  <c r="U916" i="41"/>
  <c r="S561" i="41"/>
  <c r="S1055" i="41"/>
  <c r="T595" i="41"/>
  <c r="T763" i="41"/>
  <c r="V913" i="41"/>
  <c r="T267" i="41"/>
  <c r="T232" i="41"/>
  <c r="S279" i="41"/>
  <c r="U974" i="41"/>
  <c r="T1542" i="41"/>
  <c r="T968" i="41"/>
  <c r="T970" i="41"/>
  <c r="V128" i="41"/>
  <c r="V358" i="41"/>
  <c r="U1542" i="41"/>
  <c r="V127" i="41"/>
  <c r="U128" i="41"/>
  <c r="S1543" i="41"/>
  <c r="R1520" i="41"/>
  <c r="S178" i="41"/>
  <c r="T1523" i="41"/>
  <c r="S359" i="41"/>
  <c r="V640" i="41"/>
  <c r="V1125" i="41"/>
  <c r="V1079" i="41"/>
  <c r="R1390" i="41"/>
  <c r="V592" i="41"/>
  <c r="U1032" i="41"/>
  <c r="S1023" i="41"/>
  <c r="U1010" i="41"/>
  <c r="U289" i="41"/>
  <c r="U269" i="41"/>
  <c r="V244" i="41"/>
  <c r="R397" i="41"/>
  <c r="R354" i="41"/>
  <c r="S1431" i="41"/>
  <c r="V780" i="41"/>
  <c r="T826" i="41"/>
  <c r="U818" i="41"/>
  <c r="U768" i="41"/>
  <c r="R790" i="41"/>
  <c r="U383" i="41"/>
  <c r="R535" i="41"/>
  <c r="V707" i="41"/>
  <c r="T692" i="41"/>
  <c r="U363" i="41"/>
  <c r="R358" i="41"/>
  <c r="S637" i="41"/>
  <c r="T1389" i="41"/>
  <c r="S1029" i="41"/>
  <c r="U117" i="41"/>
  <c r="U1094" i="41"/>
  <c r="T191" i="41"/>
  <c r="T185" i="41"/>
  <c r="S830" i="41"/>
  <c r="S836" i="41"/>
  <c r="V999" i="41"/>
  <c r="R999" i="41"/>
  <c r="R253" i="41"/>
  <c r="S253" i="41"/>
  <c r="S375" i="41"/>
  <c r="U374" i="41"/>
  <c r="R374" i="41"/>
  <c r="V774" i="41"/>
  <c r="V773" i="41"/>
  <c r="S773" i="41"/>
  <c r="T772" i="41"/>
  <c r="S772" i="41"/>
  <c r="U772" i="41"/>
  <c r="U1138" i="41"/>
  <c r="S1137" i="41"/>
  <c r="V1138" i="41"/>
  <c r="U1137" i="41"/>
  <c r="U977" i="41"/>
  <c r="V976" i="41"/>
  <c r="V977" i="41"/>
  <c r="R976" i="41"/>
  <c r="U1365" i="41"/>
  <c r="U1364" i="41"/>
  <c r="V1365" i="41"/>
  <c r="V343" i="41"/>
  <c r="U342" i="41"/>
  <c r="R343" i="41"/>
  <c r="V342" i="41"/>
  <c r="U24" i="41"/>
  <c r="R23" i="41"/>
  <c r="V24" i="41"/>
  <c r="S23" i="41"/>
  <c r="U10" i="41"/>
  <c r="U9" i="41"/>
  <c r="R10" i="41"/>
  <c r="R9" i="41"/>
  <c r="T173" i="41"/>
  <c r="V173" i="41"/>
  <c r="R173" i="41"/>
  <c r="T1518" i="41"/>
  <c r="V1518" i="41"/>
  <c r="R1518" i="41"/>
  <c r="T433" i="41"/>
  <c r="V433" i="41"/>
  <c r="R433" i="41"/>
  <c r="R471" i="41"/>
  <c r="S471" i="41"/>
  <c r="S1534" i="41"/>
  <c r="T1533" i="41"/>
  <c r="T516" i="41"/>
  <c r="R516" i="41"/>
  <c r="S516" i="41"/>
  <c r="V365" i="41"/>
  <c r="S365" i="41"/>
  <c r="T1076" i="41"/>
  <c r="V1076" i="41"/>
  <c r="R1076" i="41"/>
  <c r="V341" i="41"/>
  <c r="R341" i="41"/>
  <c r="T1053" i="41"/>
  <c r="V1053" i="41"/>
  <c r="R1053" i="41"/>
  <c r="S594" i="41"/>
  <c r="U594" i="41"/>
  <c r="T82" i="41"/>
  <c r="R82" i="41"/>
  <c r="S82" i="41"/>
  <c r="S81" i="41"/>
  <c r="U81" i="41"/>
  <c r="S80" i="41"/>
  <c r="U80" i="41"/>
  <c r="U479" i="41"/>
  <c r="T479" i="41"/>
  <c r="V479" i="41"/>
  <c r="T879" i="41"/>
  <c r="U879" i="41"/>
  <c r="V879" i="41"/>
  <c r="T78" i="41"/>
  <c r="R78" i="41"/>
  <c r="S78" i="41"/>
  <c r="T875" i="41"/>
  <c r="U875" i="41"/>
  <c r="V875" i="41"/>
  <c r="R473" i="41"/>
  <c r="U473" i="41"/>
  <c r="R640" i="41"/>
  <c r="S640" i="41"/>
  <c r="U1079" i="41"/>
  <c r="R1079" i="41"/>
  <c r="V1402" i="41"/>
  <c r="R1402" i="41"/>
  <c r="T592" i="41"/>
  <c r="U592" i="41"/>
  <c r="S592" i="41"/>
  <c r="R1032" i="41"/>
  <c r="S1032" i="41"/>
  <c r="T1024" i="41"/>
  <c r="S1024" i="41"/>
  <c r="U1024" i="41"/>
  <c r="S1011" i="41"/>
  <c r="U1011" i="41"/>
  <c r="U1000" i="41"/>
  <c r="V1000" i="41"/>
  <c r="U254" i="41"/>
  <c r="R254" i="41"/>
  <c r="T792" i="41"/>
  <c r="S792" i="41"/>
  <c r="U792" i="41"/>
  <c r="T801" i="41"/>
  <c r="R801" i="41"/>
  <c r="S801" i="41"/>
  <c r="U385" i="41"/>
  <c r="V385" i="41"/>
  <c r="T517" i="41"/>
  <c r="R517" i="41"/>
  <c r="S517" i="41"/>
  <c r="U733" i="41"/>
  <c r="R733" i="41"/>
  <c r="U1141" i="41"/>
  <c r="V1141" i="41"/>
  <c r="R730" i="41"/>
  <c r="S730" i="41"/>
  <c r="T693" i="41"/>
  <c r="S693" i="41"/>
  <c r="U693" i="41"/>
  <c r="V364" i="41"/>
  <c r="S364" i="41"/>
  <c r="T638" i="41"/>
  <c r="R638" i="41"/>
  <c r="S638" i="41"/>
  <c r="U205" i="41"/>
  <c r="T205" i="41"/>
  <c r="R205" i="41"/>
  <c r="U435" i="41"/>
  <c r="V435" i="41"/>
  <c r="S969" i="41"/>
  <c r="U969" i="41"/>
  <c r="S1210" i="41"/>
  <c r="T1210" i="41"/>
  <c r="U1210" i="41"/>
  <c r="R1055" i="41"/>
  <c r="S304" i="41"/>
  <c r="U203" i="41"/>
  <c r="S116" i="41"/>
  <c r="V314" i="41"/>
  <c r="R305" i="41"/>
  <c r="R204" i="41"/>
  <c r="S1290" i="41"/>
  <c r="U471" i="41"/>
  <c r="S1094" i="41"/>
  <c r="R342" i="41"/>
  <c r="S976" i="41"/>
  <c r="R24" i="41"/>
  <c r="R977" i="41"/>
  <c r="R826" i="41"/>
  <c r="V1024" i="41"/>
  <c r="U1340" i="41"/>
  <c r="R686" i="41"/>
  <c r="U17" i="41"/>
  <c r="R1138" i="41"/>
  <c r="V1010" i="41"/>
  <c r="U780" i="41"/>
  <c r="R1358" i="41"/>
  <c r="T73" i="41"/>
  <c r="T365" i="41"/>
  <c r="T397" i="41"/>
  <c r="T1032" i="41"/>
  <c r="U1055" i="41"/>
  <c r="T1055" i="41"/>
  <c r="T243" i="41"/>
  <c r="S358" i="41"/>
  <c r="U359" i="41"/>
  <c r="R581" i="41"/>
  <c r="S72" i="41"/>
  <c r="U74" i="41"/>
  <c r="U494" i="41"/>
  <c r="V477" i="41"/>
  <c r="V876" i="41"/>
  <c r="U874" i="41"/>
  <c r="V101" i="41"/>
  <c r="V497" i="41"/>
  <c r="V480" i="41"/>
  <c r="U878" i="41"/>
  <c r="V104" i="41"/>
  <c r="V105" i="41"/>
  <c r="S384" i="41"/>
  <c r="R304" i="41"/>
  <c r="S203" i="41"/>
  <c r="R577" i="41"/>
  <c r="R116" i="41"/>
  <c r="R417" i="41"/>
  <c r="S151" i="41"/>
  <c r="R724" i="41"/>
  <c r="V725" i="41"/>
  <c r="U830" i="41"/>
  <c r="U434" i="41"/>
  <c r="U1519" i="41"/>
  <c r="S871" i="41"/>
  <c r="S872" i="41"/>
  <c r="S97" i="41"/>
  <c r="U495" i="41"/>
  <c r="R478" i="41"/>
  <c r="U79" i="41"/>
  <c r="R498" i="41"/>
  <c r="S481" i="41"/>
  <c r="S1505" i="41"/>
  <c r="R486" i="41"/>
  <c r="R482" i="41"/>
  <c r="S1506" i="41"/>
  <c r="U800" i="41"/>
  <c r="U314" i="41"/>
  <c r="V213" i="41"/>
  <c r="V1289" i="41"/>
  <c r="V1529" i="41"/>
  <c r="V8" i="41"/>
  <c r="V305" i="41"/>
  <c r="V204" i="41"/>
  <c r="S870" i="41"/>
  <c r="U873" i="41"/>
  <c r="V99" i="41"/>
  <c r="U77" i="41"/>
  <c r="V75" i="41"/>
  <c r="U496" i="41"/>
  <c r="R879" i="41"/>
  <c r="V80" i="41"/>
  <c r="V880" i="41"/>
  <c r="V594" i="41"/>
  <c r="U185" i="41"/>
  <c r="U1290" i="41"/>
  <c r="V471" i="41"/>
  <c r="U73" i="41"/>
  <c r="R100" i="41"/>
  <c r="V78" i="41"/>
  <c r="R81" i="41"/>
  <c r="U1518" i="41"/>
  <c r="U1053" i="41"/>
  <c r="U341" i="41"/>
  <c r="V191" i="41"/>
  <c r="U1054" i="41"/>
  <c r="S342" i="41"/>
  <c r="U976" i="41"/>
  <c r="R637" i="41"/>
  <c r="U343" i="41"/>
  <c r="V638" i="41"/>
  <c r="S817" i="41"/>
  <c r="R639" i="41"/>
  <c r="S177" i="41"/>
  <c r="S254" i="41"/>
  <c r="R178" i="41"/>
  <c r="U999" i="41"/>
  <c r="U398" i="41"/>
  <c r="V117" i="41"/>
  <c r="U678" i="41"/>
  <c r="V516" i="41"/>
  <c r="V1391" i="41"/>
  <c r="S1000" i="41"/>
  <c r="U560" i="41"/>
  <c r="R685" i="41"/>
  <c r="S1076" i="41"/>
  <c r="V1030" i="41"/>
  <c r="U16" i="41"/>
  <c r="R1137" i="41"/>
  <c r="U1347" i="41"/>
  <c r="V693" i="41"/>
  <c r="R592" i="41"/>
  <c r="T80" i="41"/>
  <c r="T874" i="41"/>
  <c r="T1017" i="41"/>
  <c r="R290" i="41"/>
  <c r="S244" i="41"/>
  <c r="S398" i="41"/>
  <c r="V818" i="41"/>
  <c r="T153" i="41"/>
  <c r="R192" i="41"/>
  <c r="S316" i="41"/>
  <c r="U968" i="41"/>
  <c r="T1061" i="41"/>
  <c r="R604" i="41"/>
  <c r="S1031" i="41"/>
  <c r="U1031" i="41"/>
  <c r="T1023" i="41"/>
  <c r="U1023" i="41"/>
  <c r="V1023" i="41"/>
  <c r="T1010" i="41"/>
  <c r="R1010" i="41"/>
  <c r="S1010" i="41"/>
  <c r="S825" i="41"/>
  <c r="T825" i="41"/>
  <c r="U825" i="41"/>
  <c r="U714" i="41"/>
  <c r="T714" i="41"/>
  <c r="V714" i="41"/>
  <c r="S686" i="41"/>
  <c r="S685" i="41"/>
  <c r="U686" i="41"/>
  <c r="U685" i="41"/>
  <c r="S679" i="41"/>
  <c r="R678" i="41"/>
  <c r="U679" i="41"/>
  <c r="V1359" i="41"/>
  <c r="V1358" i="41"/>
  <c r="R1359" i="41"/>
  <c r="S1358" i="41"/>
  <c r="R1352" i="41"/>
  <c r="S1352" i="41"/>
  <c r="U1341" i="41"/>
  <c r="V1341" i="41"/>
  <c r="R1340" i="41"/>
  <c r="R916" i="41"/>
  <c r="V915" i="41"/>
  <c r="S916" i="41"/>
  <c r="R915" i="41"/>
  <c r="S570" i="41"/>
  <c r="V570" i="41"/>
  <c r="U569" i="41"/>
  <c r="U153" i="41"/>
  <c r="R153" i="41"/>
  <c r="U152" i="41"/>
  <c r="R418" i="41"/>
  <c r="V419" i="41"/>
  <c r="T1054" i="41"/>
  <c r="V1054" i="41"/>
  <c r="R1054" i="41"/>
  <c r="T1093" i="41"/>
  <c r="U1093" i="41"/>
  <c r="V1093" i="41"/>
  <c r="U1474" i="41"/>
  <c r="V1474" i="41"/>
  <c r="V120" i="41"/>
  <c r="S120" i="41"/>
  <c r="V437" i="41"/>
  <c r="R437" i="41"/>
  <c r="U694" i="41"/>
  <c r="R694" i="41"/>
  <c r="S639" i="41"/>
  <c r="U639" i="41"/>
  <c r="R1401" i="41"/>
  <c r="S1401" i="41"/>
  <c r="R590" i="41"/>
  <c r="U589" i="41"/>
  <c r="R1345" i="41"/>
  <c r="S1345" i="41"/>
  <c r="U568" i="41"/>
  <c r="S568" i="41"/>
  <c r="T22" i="41"/>
  <c r="U22" i="41"/>
  <c r="V22" i="41"/>
  <c r="V15" i="41"/>
  <c r="T15" i="41"/>
  <c r="R15" i="41"/>
  <c r="T500" i="41"/>
  <c r="S500" i="41"/>
  <c r="U500" i="41"/>
  <c r="S881" i="41"/>
  <c r="S880" i="41"/>
  <c r="U881" i="41"/>
  <c r="U880" i="41"/>
  <c r="U499" i="41"/>
  <c r="V499" i="41"/>
  <c r="U103" i="41"/>
  <c r="T103" i="41"/>
  <c r="V103" i="41"/>
  <c r="S877" i="41"/>
  <c r="U877" i="41"/>
  <c r="R102" i="41"/>
  <c r="T102" i="41"/>
  <c r="S102" i="41"/>
  <c r="R98" i="41"/>
  <c r="S98" i="41"/>
  <c r="S100" i="41"/>
  <c r="U100" i="41"/>
  <c r="S476" i="41"/>
  <c r="U476" i="41"/>
  <c r="U475" i="41"/>
  <c r="V475" i="41"/>
  <c r="V472" i="41"/>
  <c r="S472" i="41"/>
  <c r="V121" i="41"/>
  <c r="T121" i="41"/>
  <c r="R121" i="41"/>
  <c r="T218" i="41"/>
  <c r="S218" i="41"/>
  <c r="U218" i="41"/>
  <c r="U208" i="41"/>
  <c r="R208" i="41"/>
  <c r="R206" i="41"/>
  <c r="T206" i="41"/>
  <c r="S206" i="41"/>
  <c r="T436" i="41"/>
  <c r="R436" i="41"/>
  <c r="S436" i="41"/>
  <c r="S308" i="41"/>
  <c r="R307" i="41"/>
  <c r="U541" i="41"/>
  <c r="V541" i="41"/>
  <c r="V526" i="41"/>
  <c r="R526" i="41"/>
  <c r="U533" i="41"/>
  <c r="V533" i="41"/>
  <c r="S550" i="41"/>
  <c r="U550" i="41"/>
  <c r="T715" i="41"/>
  <c r="R716" i="41"/>
  <c r="V715" i="41"/>
  <c r="S716" i="41"/>
  <c r="R715" i="41"/>
  <c r="U596" i="41"/>
  <c r="S596" i="41"/>
  <c r="S595" i="41"/>
  <c r="S1531" i="41"/>
  <c r="V1530" i="41"/>
  <c r="U1531" i="41"/>
  <c r="R1530" i="41"/>
  <c r="T117" i="41"/>
  <c r="R117" i="41"/>
  <c r="S117" i="41"/>
  <c r="T174" i="41"/>
  <c r="U174" i="41"/>
  <c r="V174" i="41"/>
  <c r="T1094" i="41"/>
  <c r="V1094" i="41"/>
  <c r="V1095" i="41"/>
  <c r="R1094" i="41"/>
  <c r="T1290" i="41"/>
  <c r="V1290" i="41"/>
  <c r="R1290" i="41"/>
  <c r="V578" i="41"/>
  <c r="R579" i="41"/>
  <c r="U578" i="41"/>
  <c r="R578" i="41"/>
  <c r="U1475" i="41"/>
  <c r="V1475" i="41"/>
  <c r="U214" i="41"/>
  <c r="V214" i="41"/>
  <c r="R191" i="41"/>
  <c r="S191" i="41"/>
  <c r="V185" i="41"/>
  <c r="R185" i="41"/>
  <c r="T836" i="41"/>
  <c r="V836" i="41"/>
  <c r="R836" i="41"/>
  <c r="T315" i="41"/>
  <c r="R315" i="41"/>
  <c r="S315" i="41"/>
  <c r="S363" i="41"/>
  <c r="S362" i="41"/>
  <c r="V1122" i="41"/>
  <c r="S1121" i="41"/>
  <c r="V115" i="41"/>
  <c r="R115" i="41"/>
  <c r="R172" i="41"/>
  <c r="S172" i="41"/>
  <c r="V576" i="41"/>
  <c r="R576" i="41"/>
  <c r="R1517" i="41"/>
  <c r="S1517" i="41"/>
  <c r="S202" i="41"/>
  <c r="U202" i="41"/>
  <c r="R432" i="41"/>
  <c r="S432" i="41"/>
  <c r="U505" i="41"/>
  <c r="V505" i="41"/>
  <c r="U248" i="41"/>
  <c r="V248" i="41"/>
  <c r="R392" i="41"/>
  <c r="S392" i="41"/>
  <c r="S538" i="41"/>
  <c r="U538" i="41"/>
  <c r="U1134" i="41"/>
  <c r="V1135" i="41"/>
  <c r="V1134" i="41"/>
  <c r="R1135" i="41"/>
  <c r="S566" i="41"/>
  <c r="U566" i="41"/>
  <c r="R557" i="41"/>
  <c r="S557" i="41"/>
  <c r="V171" i="41"/>
  <c r="R171" i="41"/>
  <c r="V1091" i="41"/>
  <c r="R1091" i="41"/>
  <c r="V1516" i="41"/>
  <c r="R1516" i="41"/>
  <c r="S1472" i="41"/>
  <c r="U1472" i="41"/>
  <c r="T431" i="41"/>
  <c r="V431" i="41"/>
  <c r="R431" i="41"/>
  <c r="V302" i="41"/>
  <c r="T302" i="41"/>
  <c r="R302" i="41"/>
  <c r="V783" i="41"/>
  <c r="T783" i="41"/>
  <c r="R783" i="41"/>
  <c r="T313" i="41"/>
  <c r="R313" i="41"/>
  <c r="S313" i="41"/>
  <c r="T675" i="41"/>
  <c r="V675" i="41"/>
  <c r="R675" i="41"/>
  <c r="T633" i="41"/>
  <c r="R633" i="41"/>
  <c r="S633" i="41"/>
  <c r="T1072" i="41"/>
  <c r="V1072" i="41"/>
  <c r="R1072" i="41"/>
  <c r="T220" i="41"/>
  <c r="R220" i="41"/>
  <c r="S220" i="41"/>
  <c r="T247" i="41"/>
  <c r="S247" i="41"/>
  <c r="U247" i="41"/>
  <c r="R812" i="41"/>
  <c r="S812" i="41"/>
  <c r="T785" i="41"/>
  <c r="S786" i="41"/>
  <c r="U786" i="41"/>
  <c r="T794" i="41"/>
  <c r="S795" i="41"/>
  <c r="U795" i="41"/>
  <c r="T377" i="41"/>
  <c r="U377" i="41"/>
  <c r="V377" i="41"/>
  <c r="U1133" i="41"/>
  <c r="V1133" i="41"/>
  <c r="T911" i="41"/>
  <c r="S911" i="41"/>
  <c r="U911" i="41"/>
  <c r="T200" i="41"/>
  <c r="U200" i="41"/>
  <c r="V200" i="41"/>
  <c r="R651" i="41"/>
  <c r="R1005" i="41"/>
  <c r="S1005" i="41"/>
  <c r="R273" i="41"/>
  <c r="S273" i="41"/>
  <c r="S255" i="41"/>
  <c r="U255" i="41"/>
  <c r="S718" i="41"/>
  <c r="U718" i="41"/>
  <c r="R821" i="41"/>
  <c r="S821" i="41"/>
  <c r="V791" i="41"/>
  <c r="T791" i="41"/>
  <c r="R791" i="41"/>
  <c r="R388" i="41"/>
  <c r="T388" i="41"/>
  <c r="S388" i="41"/>
  <c r="V322" i="41"/>
  <c r="R322" i="41"/>
  <c r="T326" i="41"/>
  <c r="S326" i="41"/>
  <c r="U326" i="41"/>
  <c r="U261" i="41"/>
  <c r="T261" i="41"/>
  <c r="R261" i="41"/>
  <c r="S261" i="41"/>
  <c r="S322" i="41"/>
  <c r="R321" i="41"/>
  <c r="S321" i="41"/>
  <c r="T649" i="41"/>
  <c r="R292" i="41"/>
  <c r="U292" i="41"/>
  <c r="T55" i="41"/>
  <c r="U55" i="41"/>
  <c r="U618" i="41"/>
  <c r="S618" i="41"/>
  <c r="T1067" i="41"/>
  <c r="S1067" i="41"/>
  <c r="R628" i="41"/>
  <c r="V628" i="41"/>
  <c r="R1065" i="41"/>
  <c r="U1065" i="41"/>
  <c r="S1544" i="41"/>
  <c r="R1544" i="41"/>
  <c r="V615" i="41"/>
  <c r="T615" i="41"/>
  <c r="T613" i="41"/>
  <c r="U613" i="41"/>
  <c r="U1543" i="41"/>
  <c r="R1543" i="41"/>
  <c r="R1483" i="41"/>
  <c r="S1483" i="41"/>
  <c r="S1209" i="41"/>
  <c r="T1209" i="41"/>
  <c r="U1209" i="41"/>
  <c r="R426" i="41"/>
  <c r="S426" i="41"/>
  <c r="S1463" i="41"/>
  <c r="S899" i="41"/>
  <c r="V1055" i="41"/>
  <c r="V1353" i="41"/>
  <c r="T1353" i="41"/>
  <c r="U384" i="41"/>
  <c r="S577" i="41"/>
  <c r="V830" i="41"/>
  <c r="V434" i="41"/>
  <c r="V1519" i="41"/>
  <c r="V800" i="41"/>
  <c r="R213" i="41"/>
  <c r="R1289" i="41"/>
  <c r="S1474" i="41"/>
  <c r="S185" i="41"/>
  <c r="S1518" i="41"/>
  <c r="U191" i="41"/>
  <c r="S1054" i="41"/>
  <c r="R1031" i="41"/>
  <c r="U915" i="41"/>
  <c r="S419" i="41"/>
  <c r="V772" i="41"/>
  <c r="R1023" i="41"/>
  <c r="S1341" i="41"/>
  <c r="T591" i="41"/>
  <c r="T116" i="41"/>
  <c r="T76" i="41"/>
  <c r="T471" i="41"/>
  <c r="T305" i="41"/>
  <c r="T1000" i="41"/>
  <c r="T1031" i="41"/>
  <c r="U1353" i="41"/>
  <c r="T513" i="41"/>
  <c r="R359" i="41"/>
  <c r="U72" i="41"/>
  <c r="S494" i="41"/>
  <c r="U477" i="41"/>
  <c r="U876" i="41"/>
  <c r="U497" i="41"/>
  <c r="U480" i="41"/>
  <c r="U104" i="41"/>
  <c r="U105" i="41"/>
  <c r="R384" i="41"/>
  <c r="V304" i="41"/>
  <c r="R203" i="41"/>
  <c r="V577" i="41"/>
  <c r="V116" i="41"/>
  <c r="V417" i="41"/>
  <c r="R151" i="41"/>
  <c r="R1357" i="41"/>
  <c r="V724" i="41"/>
  <c r="U725" i="41"/>
  <c r="S434" i="41"/>
  <c r="S1519" i="41"/>
  <c r="R76" i="41"/>
  <c r="S495" i="41"/>
  <c r="V478" i="41"/>
  <c r="S79" i="41"/>
  <c r="R481" i="41"/>
  <c r="R1505" i="41"/>
  <c r="V486" i="41"/>
  <c r="V482" i="41"/>
  <c r="R1506" i="41"/>
  <c r="S800" i="41"/>
  <c r="S314" i="41"/>
  <c r="U213" i="41"/>
  <c r="U1289" i="41"/>
  <c r="U1529" i="41"/>
  <c r="U8" i="41"/>
  <c r="U305" i="41"/>
  <c r="U204" i="41"/>
  <c r="S873" i="41"/>
  <c r="S77" i="41"/>
  <c r="U75" i="41"/>
  <c r="V102" i="41"/>
  <c r="S499" i="41"/>
  <c r="R500" i="41"/>
  <c r="U791" i="41"/>
  <c r="S1093" i="41"/>
  <c r="U15" i="41"/>
  <c r="U315" i="41"/>
  <c r="R214" i="41"/>
  <c r="S1530" i="41"/>
  <c r="S473" i="41"/>
  <c r="V476" i="41"/>
  <c r="V100" i="41"/>
  <c r="U78" i="41"/>
  <c r="V877" i="41"/>
  <c r="V81" i="41"/>
  <c r="V881" i="41"/>
  <c r="S433" i="41"/>
  <c r="S173" i="41"/>
  <c r="R22" i="41"/>
  <c r="R1475" i="41"/>
  <c r="R174" i="41"/>
  <c r="U23" i="41"/>
  <c r="U1352" i="41"/>
  <c r="R714" i="41"/>
  <c r="S343" i="41"/>
  <c r="S715" i="41"/>
  <c r="U638" i="41"/>
  <c r="V639" i="41"/>
  <c r="S437" i="41"/>
  <c r="S1402" i="41"/>
  <c r="R825" i="41"/>
  <c r="S999" i="41"/>
  <c r="R1534" i="41"/>
  <c r="V152" i="41"/>
  <c r="S678" i="41"/>
  <c r="S153" i="41"/>
  <c r="V679" i="41"/>
  <c r="U516" i="41"/>
  <c r="S1391" i="41"/>
  <c r="S121" i="41"/>
  <c r="R1000" i="41"/>
  <c r="V560" i="41"/>
  <c r="V685" i="41"/>
  <c r="S1365" i="41"/>
  <c r="R1533" i="41"/>
  <c r="V1032" i="41"/>
  <c r="R595" i="41"/>
  <c r="V1137" i="41"/>
  <c r="S1347" i="41"/>
  <c r="U590" i="41"/>
  <c r="U591" i="41"/>
  <c r="T877" i="41"/>
  <c r="R1523" i="41"/>
  <c r="U1479" i="41"/>
  <c r="R438" i="41"/>
  <c r="T640" i="41"/>
  <c r="R188" i="41"/>
  <c r="T1138" i="41"/>
  <c r="T434" i="41"/>
  <c r="T830" i="41"/>
  <c r="S357" i="41"/>
  <c r="T546" i="41"/>
  <c r="T566" i="41"/>
  <c r="T1091" i="41"/>
  <c r="T1284" i="41"/>
  <c r="T245" i="41"/>
  <c r="T384" i="41"/>
  <c r="T221" i="41"/>
  <c r="T272" i="41"/>
  <c r="U512" i="41"/>
  <c r="S729" i="41"/>
  <c r="U6" i="41"/>
  <c r="U2" i="41" s="1"/>
  <c r="S181" i="41"/>
  <c r="U617" i="41"/>
  <c r="U1534" i="41"/>
  <c r="U177" i="41"/>
  <c r="S1095" i="41"/>
  <c r="T1520" i="41"/>
  <c r="R1476" i="41"/>
  <c r="U510" i="41"/>
  <c r="T852" i="41"/>
  <c r="S919" i="41"/>
  <c r="T564" i="41"/>
  <c r="V27" i="41"/>
  <c r="T686" i="41"/>
  <c r="T679" i="41"/>
  <c r="T977" i="41"/>
  <c r="T1365" i="41"/>
  <c r="T1359" i="41"/>
  <c r="V251" i="41"/>
  <c r="R372" i="41"/>
  <c r="R1397" i="41"/>
  <c r="T393" i="41"/>
  <c r="T349" i="41"/>
  <c r="V1427" i="41"/>
  <c r="T776" i="41"/>
  <c r="T823" i="41"/>
  <c r="R770" i="41"/>
  <c r="T814" i="41"/>
  <c r="U764" i="41"/>
  <c r="T756" i="41"/>
  <c r="T803" i="41"/>
  <c r="T786" i="41"/>
  <c r="T795" i="41"/>
  <c r="T379" i="41"/>
  <c r="T1179" i="41"/>
  <c r="T1160" i="41"/>
  <c r="T1169" i="41"/>
  <c r="T551" i="41"/>
  <c r="V551" i="41"/>
  <c r="V552" i="41"/>
  <c r="R552" i="41"/>
  <c r="R551" i="41"/>
  <c r="U551" i="41"/>
  <c r="U746" i="41"/>
  <c r="R746" i="41"/>
  <c r="T731" i="41"/>
  <c r="V731" i="41"/>
  <c r="S731" i="41"/>
  <c r="R731" i="41"/>
  <c r="R732" i="41"/>
  <c r="U732" i="41"/>
  <c r="U731" i="41"/>
  <c r="S732" i="41"/>
  <c r="T1205" i="41"/>
  <c r="T1206" i="41"/>
  <c r="R1205" i="41"/>
  <c r="V1206" i="41"/>
  <c r="S1205" i="41"/>
  <c r="R1206" i="41"/>
  <c r="T93" i="41"/>
  <c r="S93" i="41"/>
  <c r="U93" i="41"/>
  <c r="R465" i="41"/>
  <c r="T319" i="41"/>
  <c r="R319" i="41"/>
  <c r="U319" i="41"/>
  <c r="S319" i="41"/>
  <c r="S360" i="41"/>
  <c r="U360" i="41"/>
  <c r="U193" i="41"/>
  <c r="T193" i="41"/>
  <c r="R193" i="41"/>
  <c r="U194" i="41"/>
  <c r="S193" i="41"/>
  <c r="T832" i="41"/>
  <c r="S832" i="41"/>
  <c r="U832" i="41"/>
  <c r="U833" i="41"/>
  <c r="V832" i="41"/>
  <c r="T317" i="41"/>
  <c r="R317" i="41"/>
  <c r="V318" i="41"/>
  <c r="U317" i="41"/>
  <c r="T318" i="41"/>
  <c r="S317" i="41"/>
  <c r="S318" i="41"/>
  <c r="U318" i="41"/>
  <c r="T816" i="41"/>
  <c r="V816" i="41"/>
  <c r="R816" i="41"/>
  <c r="R817" i="41"/>
  <c r="S816" i="41"/>
  <c r="T759" i="41"/>
  <c r="S759" i="41"/>
  <c r="R759" i="41"/>
  <c r="U759" i="41"/>
  <c r="T789" i="41"/>
  <c r="S790" i="41"/>
  <c r="V789" i="41"/>
  <c r="S789" i="41"/>
  <c r="U790" i="41"/>
  <c r="R789" i="41"/>
  <c r="T790" i="41"/>
  <c r="V790" i="41"/>
  <c r="V383" i="41"/>
  <c r="S382" i="41"/>
  <c r="S383" i="41"/>
  <c r="R383" i="41"/>
  <c r="U382" i="41"/>
  <c r="S192" i="41"/>
  <c r="T192" i="41"/>
  <c r="V192" i="41"/>
  <c r="U192" i="41"/>
  <c r="T306" i="41"/>
  <c r="U306" i="41"/>
  <c r="S306" i="41"/>
  <c r="V306" i="41"/>
  <c r="R306" i="41"/>
  <c r="S831" i="41"/>
  <c r="U831" i="41"/>
  <c r="V831" i="41"/>
  <c r="S727" i="41"/>
  <c r="U727" i="41"/>
  <c r="S1058" i="41"/>
  <c r="T1057" i="41"/>
  <c r="U1058" i="41"/>
  <c r="V1057" i="41"/>
  <c r="R1057" i="41"/>
  <c r="S1057" i="41"/>
  <c r="S598" i="41"/>
  <c r="U598" i="41"/>
  <c r="R743" i="41"/>
  <c r="T743" i="41"/>
  <c r="U743" i="41"/>
  <c r="S743" i="41"/>
  <c r="R704" i="41"/>
  <c r="S704" i="41"/>
  <c r="T726" i="41"/>
  <c r="V726" i="41"/>
  <c r="R726" i="41"/>
  <c r="S726" i="41"/>
  <c r="T508" i="41"/>
  <c r="S509" i="41"/>
  <c r="S508" i="41"/>
  <c r="U509" i="41"/>
  <c r="U508" i="41"/>
  <c r="T1460" i="41"/>
  <c r="R1461" i="41"/>
  <c r="S1460" i="41"/>
  <c r="U1461" i="41"/>
  <c r="V1460" i="41"/>
  <c r="S1461" i="41"/>
  <c r="U1460" i="41"/>
  <c r="T1461" i="41"/>
  <c r="T539" i="41"/>
  <c r="V540" i="41"/>
  <c r="S540" i="41"/>
  <c r="S539" i="41"/>
  <c r="R540" i="41"/>
  <c r="V539" i="41"/>
  <c r="U540" i="41"/>
  <c r="R539" i="41"/>
  <c r="R525" i="41"/>
  <c r="U525" i="41"/>
  <c r="S525" i="41"/>
  <c r="V524" i="41"/>
  <c r="T524" i="41"/>
  <c r="U524" i="41"/>
  <c r="T531" i="41"/>
  <c r="U532" i="41"/>
  <c r="U531" i="41"/>
  <c r="V532" i="41"/>
  <c r="R532" i="41"/>
  <c r="S531" i="41"/>
  <c r="T548" i="41"/>
  <c r="R549" i="41"/>
  <c r="U548" i="41"/>
  <c r="U549" i="41"/>
  <c r="S549" i="41"/>
  <c r="S548" i="41"/>
  <c r="R548" i="41"/>
  <c r="T742" i="41"/>
  <c r="S742" i="41"/>
  <c r="V742" i="41"/>
  <c r="U742" i="41"/>
  <c r="T547" i="41"/>
  <c r="R547" i="41"/>
  <c r="U547" i="41"/>
  <c r="S547" i="41"/>
  <c r="T741" i="41"/>
  <c r="U741" i="41"/>
  <c r="V741" i="41"/>
  <c r="U702" i="41"/>
  <c r="T702" i="41"/>
  <c r="V702" i="41"/>
  <c r="S723" i="41"/>
  <c r="U723" i="41"/>
  <c r="V723" i="41"/>
  <c r="T712" i="41"/>
  <c r="R713" i="41"/>
  <c r="R712" i="41"/>
  <c r="U713" i="41"/>
  <c r="S713" i="41"/>
  <c r="S712" i="41"/>
  <c r="U712" i="41"/>
  <c r="T1135" i="41"/>
  <c r="V1136" i="41"/>
  <c r="S1135" i="41"/>
  <c r="R1136" i="41"/>
  <c r="U1135" i="41"/>
  <c r="T683" i="41"/>
  <c r="S684" i="41"/>
  <c r="R683" i="41"/>
  <c r="U684" i="41"/>
  <c r="S683" i="41"/>
  <c r="T676" i="41"/>
  <c r="S677" i="41"/>
  <c r="U676" i="41"/>
  <c r="U677" i="41"/>
  <c r="V676" i="41"/>
  <c r="T974" i="41"/>
  <c r="S975" i="41"/>
  <c r="V974" i="41"/>
  <c r="S974" i="41"/>
  <c r="U975" i="41"/>
  <c r="R974" i="41"/>
  <c r="V975" i="41"/>
  <c r="R1363" i="41"/>
  <c r="S1363" i="41"/>
  <c r="S1357" i="41"/>
  <c r="U1357" i="41"/>
  <c r="T1357" i="41"/>
  <c r="V1351" i="41"/>
  <c r="S1351" i="41"/>
  <c r="R1351" i="41"/>
  <c r="U1345" i="41"/>
  <c r="T1345" i="41"/>
  <c r="V1345" i="41"/>
  <c r="T1339" i="41"/>
  <c r="R1339" i="41"/>
  <c r="S1339" i="41"/>
  <c r="S1370" i="41"/>
  <c r="U1370" i="41"/>
  <c r="V1327" i="41"/>
  <c r="R1327" i="41"/>
  <c r="S1327" i="41"/>
  <c r="U1321" i="41"/>
  <c r="V1321" i="41"/>
  <c r="R1315" i="41"/>
  <c r="S1315" i="41"/>
  <c r="T913" i="41"/>
  <c r="R913" i="41"/>
  <c r="R914" i="41"/>
  <c r="S913" i="41"/>
  <c r="S914" i="41"/>
  <c r="U913" i="41"/>
  <c r="R568" i="41"/>
  <c r="S567" i="41"/>
  <c r="V568" i="41"/>
  <c r="V567" i="41"/>
  <c r="R559" i="41"/>
  <c r="T559" i="41"/>
  <c r="U558" i="41"/>
  <c r="R70" i="41"/>
  <c r="V732" i="41"/>
  <c r="U552" i="41"/>
  <c r="R534" i="41"/>
  <c r="S71" i="41"/>
  <c r="V93" i="41"/>
  <c r="U1206" i="41"/>
  <c r="U1205" i="41"/>
  <c r="U789" i="41"/>
  <c r="U511" i="41"/>
  <c r="S534" i="41"/>
  <c r="T534" i="41"/>
  <c r="V534" i="41"/>
  <c r="S535" i="41"/>
  <c r="U534" i="41"/>
  <c r="R707" i="41"/>
  <c r="U707" i="41"/>
  <c r="T707" i="41"/>
  <c r="T464" i="41"/>
  <c r="V464" i="41"/>
  <c r="R464" i="41"/>
  <c r="R605" i="41"/>
  <c r="S605" i="41"/>
  <c r="R1482" i="41"/>
  <c r="T868" i="41"/>
  <c r="R868" i="41"/>
  <c r="S868" i="41"/>
  <c r="T70" i="41"/>
  <c r="U70" i="41"/>
  <c r="V70" i="41"/>
  <c r="S909" i="41"/>
  <c r="T909" i="41"/>
  <c r="R1493" i="41"/>
  <c r="U1493" i="41"/>
  <c r="T901" i="41"/>
  <c r="V901" i="41"/>
  <c r="S901" i="41"/>
  <c r="U901" i="41"/>
  <c r="T840" i="41"/>
  <c r="V840" i="41"/>
  <c r="U840" i="41"/>
  <c r="T518" i="41"/>
  <c r="R518" i="41"/>
  <c r="U518" i="41"/>
  <c r="V518" i="41"/>
  <c r="S518" i="41"/>
  <c r="T734" i="41"/>
  <c r="S734" i="41"/>
  <c r="V734" i="41"/>
  <c r="R734" i="41"/>
  <c r="R366" i="41"/>
  <c r="V366" i="41"/>
  <c r="T187" i="41"/>
  <c r="S187" i="41"/>
  <c r="V187" i="41"/>
  <c r="S188" i="41"/>
  <c r="U187" i="41"/>
  <c r="R187" i="41"/>
  <c r="T188" i="41"/>
  <c r="U188" i="41"/>
  <c r="T307" i="41"/>
  <c r="S307" i="41"/>
  <c r="U307" i="41"/>
  <c r="V308" i="41"/>
  <c r="V307" i="41"/>
  <c r="S838" i="41"/>
  <c r="U838" i="41"/>
  <c r="V515" i="41"/>
  <c r="S515" i="41"/>
  <c r="R515" i="41"/>
  <c r="S514" i="41"/>
  <c r="U515" i="41"/>
  <c r="U514" i="41"/>
  <c r="V514" i="41"/>
  <c r="T514" i="41"/>
  <c r="T766" i="41"/>
  <c r="R766" i="41"/>
  <c r="U766" i="41"/>
  <c r="V766" i="41"/>
  <c r="T806" i="41"/>
  <c r="U806" i="41"/>
  <c r="S806" i="41"/>
  <c r="V806" i="41"/>
  <c r="T798" i="41"/>
  <c r="S799" i="41"/>
  <c r="R798" i="41"/>
  <c r="V799" i="41"/>
  <c r="U798" i="41"/>
  <c r="R799" i="41"/>
  <c r="U799" i="41"/>
  <c r="S798" i="41"/>
  <c r="V798" i="41"/>
  <c r="U513" i="41"/>
  <c r="S513" i="41"/>
  <c r="T1462" i="41"/>
  <c r="V1462" i="41"/>
  <c r="R1462" i="41"/>
  <c r="S1462" i="41"/>
  <c r="S186" i="41"/>
  <c r="V186" i="41"/>
  <c r="U186" i="41"/>
  <c r="R186" i="41"/>
  <c r="T837" i="41"/>
  <c r="S837" i="41"/>
  <c r="V837" i="41"/>
  <c r="U837" i="41"/>
  <c r="R837" i="41"/>
  <c r="T316" i="41"/>
  <c r="U316" i="41"/>
  <c r="R316" i="41"/>
  <c r="V316" i="41"/>
  <c r="R93" i="41"/>
  <c r="S604" i="41"/>
  <c r="S1206" i="41"/>
  <c r="V868" i="41"/>
  <c r="V1205" i="41"/>
  <c r="R901" i="41"/>
  <c r="S869" i="41"/>
  <c r="R513" i="41"/>
  <c r="V188" i="41"/>
  <c r="S465" i="41"/>
  <c r="U71" i="41"/>
  <c r="R909" i="41"/>
  <c r="V94" i="41"/>
  <c r="S1482" i="41"/>
  <c r="S464" i="41"/>
  <c r="V869" i="41"/>
  <c r="V512" i="41"/>
  <c r="R831" i="41"/>
  <c r="U1462" i="41"/>
  <c r="S551" i="41"/>
  <c r="U734" i="41"/>
  <c r="V759" i="41"/>
  <c r="V319" i="41"/>
  <c r="T599" i="41"/>
  <c r="V599" i="41"/>
  <c r="T1319" i="41"/>
  <c r="S1319" i="41"/>
  <c r="T572" i="41"/>
  <c r="U572" i="41"/>
  <c r="R572" i="41"/>
  <c r="S156" i="41"/>
  <c r="V155" i="41"/>
  <c r="T353" i="41"/>
  <c r="U353" i="41"/>
  <c r="R353" i="41"/>
  <c r="V827" i="41"/>
  <c r="V826" i="41"/>
  <c r="S827" i="41"/>
  <c r="T1532" i="41"/>
  <c r="V1532" i="41"/>
  <c r="V1533" i="41"/>
  <c r="S1532" i="41"/>
  <c r="S1533" i="41"/>
  <c r="T1096" i="41"/>
  <c r="U1097" i="41"/>
  <c r="V1096" i="41"/>
  <c r="S1096" i="41"/>
  <c r="T1292" i="41"/>
  <c r="S1292" i="41"/>
  <c r="T396" i="41"/>
  <c r="U396" i="41"/>
  <c r="R396" i="41"/>
  <c r="T352" i="41"/>
  <c r="V352" i="41"/>
  <c r="T1291" i="41"/>
  <c r="S1291" i="41"/>
  <c r="V1291" i="41"/>
  <c r="T579" i="41"/>
  <c r="V579" i="41"/>
  <c r="T765" i="41"/>
  <c r="S765" i="41"/>
  <c r="V765" i="41"/>
  <c r="T758" i="41"/>
  <c r="V758" i="41"/>
  <c r="S758" i="41"/>
  <c r="R381" i="41"/>
  <c r="U381" i="41"/>
  <c r="T240" i="41"/>
  <c r="R241" i="41"/>
  <c r="S6" i="41"/>
  <c r="T899" i="41"/>
  <c r="T657" i="41"/>
  <c r="R657" i="41"/>
  <c r="R659" i="41"/>
  <c r="T659" i="41"/>
  <c r="S659" i="41"/>
  <c r="V1490" i="41"/>
  <c r="T1490" i="41"/>
  <c r="U1490" i="41"/>
  <c r="S1490" i="41"/>
  <c r="T1489" i="41"/>
  <c r="V1489" i="41"/>
  <c r="S1489" i="41"/>
  <c r="V661" i="41"/>
  <c r="U661" i="41"/>
  <c r="T1599" i="41"/>
  <c r="V1599" i="41"/>
  <c r="T1603" i="41"/>
  <c r="V1603" i="41"/>
  <c r="T1596" i="41"/>
  <c r="V1596" i="41"/>
  <c r="U1594" i="41"/>
  <c r="T1594" i="41"/>
  <c r="T1232" i="41"/>
  <c r="S1232" i="41"/>
  <c r="V1237" i="41"/>
  <c r="T1237" i="41"/>
  <c r="T919" i="41"/>
  <c r="U919" i="41"/>
  <c r="R919" i="41"/>
  <c r="U535" i="41"/>
  <c r="T535" i="41"/>
  <c r="V535" i="41"/>
  <c r="T553" i="41"/>
  <c r="S552" i="41"/>
  <c r="T746" i="41"/>
  <c r="S746" i="41"/>
  <c r="V746" i="41"/>
  <c r="T733" i="41"/>
  <c r="S733" i="41"/>
  <c r="V733" i="41"/>
  <c r="T717" i="41"/>
  <c r="S717" i="41"/>
  <c r="T694" i="41"/>
  <c r="V694" i="41"/>
  <c r="S694" i="41"/>
  <c r="U365" i="41"/>
  <c r="R365" i="41"/>
  <c r="T639" i="41"/>
  <c r="U640" i="41"/>
  <c r="T1390" i="41"/>
  <c r="U1391" i="41"/>
  <c r="S1390" i="41"/>
  <c r="R1391" i="41"/>
  <c r="V1390" i="41"/>
  <c r="T1401" i="41"/>
  <c r="U1402" i="41"/>
  <c r="V154" i="41"/>
  <c r="T154" i="41"/>
  <c r="V19" i="41"/>
  <c r="S18" i="41"/>
  <c r="U12" i="41"/>
  <c r="V11" i="41"/>
  <c r="R591" i="41"/>
  <c r="V590" i="41"/>
  <c r="T590" i="41"/>
  <c r="S591" i="41"/>
  <c r="S590" i="41"/>
  <c r="T1030" i="41"/>
  <c r="U1030" i="41"/>
  <c r="V1031" i="41"/>
  <c r="R1030" i="41"/>
  <c r="S571" i="41"/>
  <c r="U570" i="41"/>
  <c r="T570" i="41"/>
  <c r="R571" i="41"/>
  <c r="R570" i="41"/>
  <c r="T561" i="41"/>
  <c r="S562" i="41"/>
  <c r="U561" i="41"/>
  <c r="V562" i="41"/>
  <c r="R561" i="41"/>
  <c r="V372" i="41"/>
  <c r="S372" i="41"/>
  <c r="T395" i="41"/>
  <c r="S395" i="41"/>
  <c r="V395" i="41"/>
  <c r="T351" i="41"/>
  <c r="S351" i="41"/>
  <c r="T181" i="41"/>
  <c r="T617" i="41"/>
  <c r="T54" i="41"/>
  <c r="T94" i="41"/>
  <c r="R580" i="41"/>
  <c r="S580" i="41"/>
  <c r="R72" i="41"/>
  <c r="R96" i="41"/>
  <c r="S1542" i="41"/>
  <c r="R970" i="41"/>
  <c r="R54" i="41"/>
  <c r="R626" i="41"/>
  <c r="S125" i="41"/>
  <c r="S648" i="41"/>
  <c r="S972" i="41"/>
  <c r="U267" i="41"/>
  <c r="U259" i="41"/>
  <c r="R803" i="41"/>
  <c r="V349" i="41"/>
  <c r="U804" i="41"/>
  <c r="S770" i="41"/>
  <c r="S350" i="41"/>
  <c r="S94" i="41"/>
  <c r="V95" i="41"/>
  <c r="V871" i="41"/>
  <c r="R128" i="41"/>
  <c r="R124" i="41"/>
  <c r="R615" i="41"/>
  <c r="V630" i="41"/>
  <c r="R137" i="41"/>
  <c r="R129" i="41"/>
  <c r="R180" i="41"/>
  <c r="V258" i="41"/>
  <c r="U221" i="41"/>
  <c r="U293" i="41"/>
  <c r="S650" i="41"/>
  <c r="S379" i="41"/>
  <c r="R756" i="41"/>
  <c r="R393" i="41"/>
  <c r="R380" i="41"/>
  <c r="R757" i="41"/>
  <c r="S823" i="41"/>
  <c r="V394" i="41"/>
  <c r="R870" i="41"/>
  <c r="R474" i="41"/>
  <c r="S617" i="41"/>
  <c r="U1544" i="41"/>
  <c r="S1065" i="41"/>
  <c r="S628" i="41"/>
  <c r="R1067" i="41"/>
  <c r="R134" i="41"/>
  <c r="S292" i="41"/>
  <c r="S649" i="41"/>
  <c r="V232" i="41"/>
  <c r="V273" i="41"/>
  <c r="R795" i="41"/>
  <c r="R763" i="41"/>
  <c r="V796" i="41"/>
  <c r="V764" i="41"/>
  <c r="V776" i="41"/>
  <c r="R472" i="41"/>
  <c r="R73" i="41"/>
  <c r="R968" i="41"/>
  <c r="V1543" i="41"/>
  <c r="R613" i="41"/>
  <c r="R181" i="41"/>
  <c r="V618" i="41"/>
  <c r="S55" i="41"/>
  <c r="V257" i="41"/>
  <c r="V321" i="41"/>
  <c r="V272" i="41"/>
  <c r="V261" i="41"/>
  <c r="R227" i="41"/>
  <c r="U322" i="41"/>
  <c r="R786" i="41"/>
  <c r="U787" i="41"/>
  <c r="R814" i="41"/>
  <c r="R1427" i="41"/>
  <c r="S788" i="41"/>
  <c r="U815" i="41"/>
  <c r="R251" i="41"/>
  <c r="U1520" i="41"/>
  <c r="R252" i="41"/>
  <c r="U1521" i="41"/>
  <c r="V817" i="41"/>
  <c r="V253" i="41"/>
  <c r="S268" i="41"/>
  <c r="V345" i="41"/>
  <c r="U826" i="41"/>
  <c r="S397" i="41"/>
  <c r="V563" i="41"/>
  <c r="U564" i="41"/>
  <c r="S805" i="41"/>
  <c r="U241" i="41"/>
  <c r="R352" i="41"/>
  <c r="S353" i="41"/>
  <c r="V918" i="41"/>
  <c r="U827" i="41"/>
  <c r="V381" i="41"/>
  <c r="R1291" i="41"/>
  <c r="U1533" i="41"/>
  <c r="R765" i="41"/>
  <c r="R1096" i="41"/>
  <c r="V1097" i="41"/>
  <c r="S572" i="41"/>
  <c r="S599" i="41"/>
  <c r="T628" i="41"/>
  <c r="T321" i="41"/>
  <c r="T1427" i="41"/>
  <c r="V573" i="41"/>
  <c r="S707" i="41"/>
  <c r="T732" i="41"/>
  <c r="T251" i="41"/>
  <c r="T509" i="41"/>
  <c r="T1627" i="41"/>
  <c r="T273" i="41"/>
  <c r="T1534" i="41"/>
  <c r="V1534" i="41"/>
  <c r="U918" i="41"/>
  <c r="R918" i="41"/>
  <c r="T563" i="41"/>
  <c r="V564" i="41"/>
  <c r="R563" i="41"/>
  <c r="T374" i="41"/>
  <c r="V374" i="41"/>
  <c r="S374" i="41"/>
  <c r="T773" i="41"/>
  <c r="R774" i="41"/>
  <c r="U773" i="41"/>
  <c r="U774" i="41"/>
  <c r="R773" i="41"/>
  <c r="T817" i="41"/>
  <c r="R818" i="41"/>
  <c r="R120" i="41"/>
  <c r="U120" i="41"/>
  <c r="T373" i="41"/>
  <c r="R373" i="41"/>
  <c r="U373" i="41"/>
  <c r="T1095" i="41"/>
  <c r="U1095" i="41"/>
  <c r="R1095" i="41"/>
  <c r="T215" i="41"/>
  <c r="V215" i="41"/>
  <c r="S215" i="41"/>
  <c r="T510" i="41"/>
  <c r="V510" i="41"/>
  <c r="T473" i="41"/>
  <c r="T474" i="41"/>
  <c r="T235" i="41"/>
  <c r="R235" i="41"/>
  <c r="S282" i="41"/>
  <c r="R244" i="41"/>
  <c r="U244" i="41"/>
  <c r="T254" i="41"/>
  <c r="V254" i="41"/>
  <c r="T375" i="41"/>
  <c r="R375" i="41"/>
  <c r="U375" i="41"/>
  <c r="T207" i="41"/>
  <c r="S208" i="41"/>
  <c r="S207" i="41"/>
  <c r="V208" i="41"/>
  <c r="V207" i="41"/>
  <c r="T437" i="41"/>
  <c r="S438" i="41"/>
  <c r="T308" i="41"/>
  <c r="R308" i="41"/>
  <c r="U308" i="41"/>
  <c r="T1360" i="41"/>
  <c r="V1361" i="41"/>
  <c r="S1360" i="41"/>
  <c r="S1361" i="41"/>
  <c r="V1360" i="41"/>
  <c r="R1349" i="41"/>
  <c r="U1349" i="41"/>
  <c r="V1348" i="41"/>
  <c r="U1343" i="41"/>
  <c r="R1342" i="41"/>
  <c r="R1343" i="41"/>
  <c r="T1373" i="41"/>
  <c r="V1374" i="41"/>
  <c r="R1373" i="41"/>
  <c r="S1374" i="41"/>
  <c r="U1373" i="41"/>
  <c r="U1318" i="41"/>
  <c r="R1318" i="41"/>
  <c r="R917" i="41"/>
  <c r="U917" i="41"/>
  <c r="T364" i="41"/>
  <c r="U364" i="41"/>
  <c r="R364" i="41"/>
  <c r="T729" i="41"/>
  <c r="V729" i="41"/>
  <c r="T589" i="41"/>
  <c r="V589" i="41"/>
  <c r="S589" i="41"/>
  <c r="T1029" i="41"/>
  <c r="R1029" i="41"/>
  <c r="U1029" i="41"/>
  <c r="T915" i="41"/>
  <c r="V916" i="41"/>
  <c r="S915" i="41"/>
  <c r="V569" i="41"/>
  <c r="S569" i="41"/>
  <c r="R560" i="41"/>
  <c r="S560" i="41"/>
  <c r="T152" i="41"/>
  <c r="V153" i="41"/>
  <c r="R152" i="41"/>
  <c r="V17" i="41"/>
  <c r="V16" i="41"/>
  <c r="S17" i="41"/>
  <c r="S16" i="41"/>
  <c r="S10" i="41"/>
  <c r="V9" i="41"/>
  <c r="V10" i="41"/>
  <c r="S9" i="41"/>
  <c r="R419" i="41"/>
  <c r="V418" i="41"/>
  <c r="T677" i="41"/>
  <c r="V678" i="41"/>
  <c r="T1363" i="41"/>
  <c r="V1364" i="41"/>
  <c r="S1364" i="41"/>
  <c r="V1346" i="41"/>
  <c r="S1346" i="41"/>
  <c r="V1340" i="41"/>
  <c r="S1340" i="41"/>
  <c r="T594" i="41"/>
  <c r="V595" i="41"/>
  <c r="U595" i="41"/>
  <c r="T821" i="41"/>
  <c r="T820" i="41"/>
  <c r="T1175" i="41"/>
  <c r="T1162" i="41"/>
  <c r="T760" i="41"/>
  <c r="T630" i="41"/>
  <c r="T1065" i="41"/>
  <c r="T869" i="41"/>
  <c r="T71" i="41"/>
  <c r="T398" i="41"/>
  <c r="T818" i="41"/>
  <c r="V581" i="41"/>
  <c r="U581" i="41"/>
  <c r="R71" i="41"/>
  <c r="V72" i="41"/>
  <c r="V96" i="41"/>
  <c r="R1542" i="41"/>
  <c r="V970" i="41"/>
  <c r="R648" i="41"/>
  <c r="S267" i="41"/>
  <c r="S259" i="41"/>
  <c r="V803" i="41"/>
  <c r="U349" i="41"/>
  <c r="S804" i="41"/>
  <c r="R350" i="41"/>
  <c r="R94" i="41"/>
  <c r="U871" i="41"/>
  <c r="V124" i="41"/>
  <c r="V180" i="41"/>
  <c r="U258" i="41"/>
  <c r="R728" i="41"/>
  <c r="S221" i="41"/>
  <c r="R650" i="41"/>
  <c r="R379" i="41"/>
  <c r="V756" i="41"/>
  <c r="V393" i="41"/>
  <c r="V380" i="41"/>
  <c r="V757" i="41"/>
  <c r="R823" i="41"/>
  <c r="U394" i="41"/>
  <c r="R869" i="41"/>
  <c r="V474" i="41"/>
  <c r="R617" i="41"/>
  <c r="V1067" i="41"/>
  <c r="R649" i="41"/>
  <c r="U232" i="41"/>
  <c r="U273" i="41"/>
  <c r="V795" i="41"/>
  <c r="V763" i="41"/>
  <c r="U796" i="41"/>
  <c r="U776" i="41"/>
  <c r="V473" i="41"/>
  <c r="V73" i="41"/>
  <c r="V968" i="41"/>
  <c r="V613" i="41"/>
  <c r="V181" i="41"/>
  <c r="R55" i="41"/>
  <c r="U257" i="41"/>
  <c r="U321" i="41"/>
  <c r="U272" i="41"/>
  <c r="V227" i="41"/>
  <c r="V786" i="41"/>
  <c r="S787" i="41"/>
  <c r="V814" i="41"/>
  <c r="S815" i="41"/>
  <c r="S1520" i="41"/>
  <c r="V252" i="41"/>
  <c r="S1521" i="41"/>
  <c r="U817" i="41"/>
  <c r="U253" i="41"/>
  <c r="U268" i="41"/>
  <c r="U1522" i="41"/>
  <c r="S818" i="41"/>
  <c r="U1292" i="41"/>
  <c r="S826" i="41"/>
  <c r="V397" i="41"/>
  <c r="S563" i="41"/>
  <c r="R398" i="41"/>
  <c r="R564" i="41"/>
  <c r="S510" i="41"/>
  <c r="V805" i="41"/>
  <c r="U579" i="41"/>
  <c r="U352" i="41"/>
  <c r="V353" i="41"/>
  <c r="S918" i="41"/>
  <c r="S774" i="41"/>
  <c r="V919" i="41"/>
  <c r="R1490" i="41"/>
  <c r="R827" i="41"/>
  <c r="R1489" i="41"/>
  <c r="R758" i="41"/>
  <c r="U1291" i="41"/>
  <c r="U765" i="41"/>
  <c r="V1476" i="41"/>
  <c r="V572" i="41"/>
  <c r="V375" i="41"/>
  <c r="U573" i="41"/>
  <c r="T661" i="41"/>
  <c r="V398" i="41"/>
  <c r="T780" i="41"/>
  <c r="S194" i="41"/>
  <c r="T571" i="41"/>
  <c r="T975" i="41"/>
  <c r="T1351" i="41"/>
  <c r="T1370" i="41"/>
  <c r="T1321" i="41"/>
  <c r="T1315" i="41"/>
  <c r="T914" i="41"/>
  <c r="T568" i="41"/>
  <c r="T1038" i="41"/>
  <c r="T248" i="41"/>
  <c r="T378" i="41"/>
  <c r="T1193" i="41"/>
  <c r="T208" i="41"/>
  <c r="T189" i="41"/>
  <c r="T799" i="41"/>
  <c r="T562" i="41"/>
  <c r="T916" i="41"/>
  <c r="T343" i="41"/>
  <c r="T435" i="41"/>
  <c r="T241" i="41"/>
  <c r="T540" i="41"/>
  <c r="T525" i="41"/>
  <c r="T532" i="41"/>
  <c r="T549" i="41"/>
  <c r="T350" i="41"/>
  <c r="T764" i="41"/>
  <c r="T757" i="41"/>
  <c r="T804" i="41"/>
  <c r="T787" i="41"/>
  <c r="T380" i="41"/>
  <c r="T711" i="41"/>
  <c r="T1134" i="41"/>
  <c r="T912" i="41"/>
  <c r="T340" i="41"/>
  <c r="T557" i="41"/>
  <c r="T1527" i="41"/>
  <c r="T575" i="41"/>
  <c r="T1516" i="41"/>
  <c r="T1472" i="41"/>
  <c r="T211" i="41"/>
  <c r="T1483" i="41"/>
  <c r="T1204" i="41"/>
  <c r="T426" i="41"/>
  <c r="T1453" i="41"/>
  <c r="T472" i="41"/>
  <c r="T1361" i="41"/>
  <c r="T1355" i="41"/>
  <c r="T1349" i="41"/>
  <c r="T1343" i="41"/>
  <c r="T1374" i="41"/>
  <c r="T120" i="41"/>
  <c r="U1017" i="41"/>
  <c r="T253" i="41"/>
  <c r="T1139" i="41"/>
  <c r="T1015" i="41"/>
  <c r="T1009" i="41"/>
  <c r="T998" i="41"/>
  <c r="T288" i="41"/>
  <c r="T266" i="41"/>
  <c r="T526" i="41"/>
  <c r="T533" i="41"/>
  <c r="T24" i="41"/>
  <c r="T17" i="41"/>
  <c r="T10" i="41"/>
  <c r="T419" i="41"/>
  <c r="T596" i="41"/>
  <c r="T1531" i="41"/>
  <c r="T1122" i="41"/>
  <c r="T771" i="41"/>
  <c r="T678" i="41"/>
  <c r="T976" i="41"/>
  <c r="T1364" i="41"/>
  <c r="T1358" i="41"/>
  <c r="T1352" i="41"/>
  <c r="T1346" i="41"/>
  <c r="T1340" i="41"/>
  <c r="U1014" i="41"/>
  <c r="S287" i="41"/>
  <c r="T713" i="41"/>
  <c r="T1136" i="41"/>
  <c r="T684" i="41"/>
  <c r="T723" i="41"/>
  <c r="T212" i="41"/>
  <c r="T202" i="41"/>
  <c r="T432" i="41"/>
  <c r="T303" i="41"/>
  <c r="T322" i="41"/>
  <c r="T475" i="41"/>
  <c r="R899" i="41"/>
  <c r="S226" i="41"/>
  <c r="K881" i="41"/>
  <c r="L865" i="41"/>
  <c r="T865" i="41" s="1"/>
  <c r="K863" i="41"/>
  <c r="L879" i="41"/>
  <c r="K874" i="41"/>
  <c r="L884" i="41"/>
  <c r="T884" i="41" s="1"/>
  <c r="L866" i="41"/>
  <c r="R1016" i="41"/>
  <c r="S1017" i="41"/>
  <c r="V1017" i="41"/>
  <c r="R1017" i="41"/>
  <c r="U1016" i="41"/>
  <c r="T1016" i="41"/>
  <c r="R1015" i="41"/>
  <c r="S1016" i="41"/>
  <c r="T1014" i="41"/>
  <c r="K1012" i="41"/>
  <c r="S1013" i="41"/>
  <c r="R225" i="41"/>
  <c r="T225" i="41"/>
  <c r="U225" i="41"/>
  <c r="U224" i="41"/>
  <c r="S225" i="41"/>
  <c r="V224" i="41"/>
  <c r="V223" i="41"/>
  <c r="S224" i="41"/>
  <c r="R224" i="41"/>
  <c r="U223" i="41"/>
  <c r="S223" i="41"/>
  <c r="R1225" i="41"/>
  <c r="R223" i="41"/>
  <c r="T223" i="41"/>
  <c r="R1312" i="41"/>
  <c r="S209" i="41"/>
  <c r="R955" i="41"/>
  <c r="S290" i="41"/>
  <c r="R222" i="41"/>
  <c r="R1311" i="41"/>
  <c r="R276" i="41"/>
  <c r="R288" i="41"/>
  <c r="R1415" i="41"/>
  <c r="S56" i="41"/>
  <c r="S652" i="41"/>
  <c r="R939" i="41"/>
  <c r="R623" i="41"/>
  <c r="U288" i="41"/>
  <c r="T182" i="41"/>
  <c r="S665" i="41"/>
  <c r="T1590" i="41"/>
  <c r="R1439" i="41"/>
  <c r="S504" i="41"/>
  <c r="S927" i="41"/>
  <c r="S1265" i="41"/>
  <c r="U287" i="41"/>
  <c r="T529" i="41"/>
  <c r="T930" i="41"/>
  <c r="S1621" i="41"/>
  <c r="R857" i="41"/>
  <c r="R1570" i="41"/>
  <c r="R950" i="41"/>
  <c r="R1515" i="41"/>
  <c r="R30" i="41"/>
  <c r="S406" i="41"/>
  <c r="S1155" i="41"/>
  <c r="R1152" i="41"/>
  <c r="T1199" i="41"/>
  <c r="R966" i="41"/>
  <c r="S1148" i="41"/>
  <c r="R1247" i="41"/>
  <c r="R1350" i="41"/>
  <c r="T959" i="41"/>
  <c r="T859" i="41"/>
  <c r="S960" i="41"/>
  <c r="S1158" i="41"/>
  <c r="R427" i="41"/>
  <c r="R262" i="41"/>
  <c r="R1271" i="41"/>
  <c r="S30" i="41"/>
  <c r="S664" i="41"/>
  <c r="T1245" i="41"/>
  <c r="R700" i="41"/>
  <c r="R1553" i="41"/>
  <c r="R1220" i="41"/>
  <c r="R1004" i="41"/>
  <c r="S1302" i="41"/>
  <c r="R894" i="41"/>
  <c r="S1196" i="41"/>
  <c r="S1249" i="41"/>
  <c r="T1550" i="41"/>
  <c r="R992" i="41"/>
  <c r="R179" i="41"/>
  <c r="R1380" i="41"/>
  <c r="R652" i="41"/>
  <c r="R275" i="41"/>
  <c r="S1416" i="41"/>
  <c r="S519" i="41"/>
  <c r="R1198" i="41"/>
  <c r="S1041" i="41"/>
  <c r="S902" i="41"/>
  <c r="R574" i="41"/>
  <c r="S1457" i="41"/>
  <c r="S1114" i="41"/>
  <c r="S1417" i="41"/>
  <c r="R1333" i="41"/>
  <c r="R43" i="41"/>
  <c r="S44" i="41"/>
  <c r="R608" i="41"/>
  <c r="S1220" i="41"/>
  <c r="R1244" i="41"/>
  <c r="R1103" i="41"/>
  <c r="S262" i="41"/>
  <c r="R502" i="41"/>
  <c r="S454" i="41"/>
  <c r="S1589" i="41"/>
  <c r="R162" i="41"/>
  <c r="R1591" i="41"/>
  <c r="S1086" i="41"/>
  <c r="S943" i="41"/>
  <c r="R958" i="41"/>
  <c r="R1585" i="41"/>
  <c r="R31" i="41"/>
  <c r="S1424" i="41"/>
  <c r="S63" i="41"/>
  <c r="T1255" i="41"/>
  <c r="T456" i="41"/>
  <c r="T1070" i="41"/>
  <c r="S427" i="41"/>
  <c r="S1502" i="41"/>
  <c r="S991" i="41"/>
  <c r="S1611" i="41"/>
  <c r="R953" i="41"/>
  <c r="S1198" i="41"/>
  <c r="S1087" i="41"/>
  <c r="R1239" i="41"/>
  <c r="R1132" i="41"/>
  <c r="S924" i="41"/>
  <c r="R1114" i="41"/>
  <c r="R1417" i="41"/>
  <c r="R736" i="41"/>
  <c r="R1156" i="41"/>
  <c r="S993" i="41"/>
  <c r="S929" i="41"/>
  <c r="T666" i="41"/>
  <c r="T964" i="41"/>
  <c r="R835" i="41"/>
  <c r="R775" i="41"/>
  <c r="R1212" i="41"/>
  <c r="S1549" i="41"/>
  <c r="S1285" i="41"/>
  <c r="S1064" i="41"/>
  <c r="S1465" i="41"/>
  <c r="R752" i="41"/>
  <c r="S1332" i="41"/>
  <c r="R1285" i="41"/>
  <c r="R750" i="41"/>
  <c r="S961" i="41"/>
  <c r="R228" i="41"/>
  <c r="S299" i="41"/>
  <c r="S631" i="41"/>
  <c r="R42" i="41"/>
  <c r="T955" i="41"/>
  <c r="T1412" i="41"/>
  <c r="S448" i="41"/>
  <c r="T1309" i="41"/>
  <c r="S1559" i="41"/>
  <c r="R298" i="41"/>
  <c r="R484" i="41"/>
  <c r="S1334" i="41"/>
  <c r="S502" i="41"/>
  <c r="R645" i="41"/>
  <c r="R855" i="41"/>
  <c r="R1386" i="41"/>
  <c r="R1535" i="41"/>
  <c r="R699" i="41"/>
  <c r="S1276" i="41"/>
  <c r="R1217" i="41"/>
  <c r="R1041" i="41"/>
  <c r="R893" i="41"/>
  <c r="R169" i="41"/>
  <c r="S355" i="41"/>
  <c r="R844" i="41"/>
  <c r="S428" i="41"/>
  <c r="S337" i="41"/>
  <c r="S488" i="41"/>
  <c r="R150" i="41"/>
  <c r="R451" i="41"/>
  <c r="R1435" i="41"/>
  <c r="R735" i="41"/>
  <c r="S1612" i="41"/>
  <c r="R612" i="41"/>
  <c r="S1592" i="41"/>
  <c r="S1271" i="41"/>
  <c r="S574" i="41"/>
  <c r="R1589" i="41"/>
  <c r="R1457" i="41"/>
  <c r="S1561" i="41"/>
  <c r="T65" i="41"/>
  <c r="T1538" i="41"/>
  <c r="R310" i="41"/>
  <c r="S544" i="41"/>
  <c r="R184" i="41"/>
  <c r="R1418" i="41"/>
  <c r="R1108" i="41"/>
  <c r="R841" i="41"/>
  <c r="S883" i="41"/>
  <c r="S894" i="41"/>
  <c r="S490" i="41"/>
  <c r="S133" i="41"/>
  <c r="S1413" i="41"/>
  <c r="S88" i="41"/>
  <c r="R565" i="41"/>
  <c r="R1064" i="41"/>
  <c r="S1311" i="41"/>
  <c r="S389" i="41"/>
  <c r="S1614" i="41"/>
  <c r="T1275" i="41"/>
  <c r="T1081" i="41"/>
  <c r="S654" i="41"/>
  <c r="T1181" i="41"/>
  <c r="R987" i="41"/>
  <c r="R905" i="41"/>
  <c r="T1002" i="41"/>
  <c r="R960" i="41"/>
  <c r="S948" i="41"/>
  <c r="R519" i="41"/>
  <c r="S1267" i="41"/>
  <c r="R1579" i="41"/>
  <c r="S1202" i="41"/>
  <c r="R1583" i="41"/>
  <c r="S1567" i="41"/>
  <c r="S1111" i="41"/>
  <c r="S1052" i="41"/>
  <c r="S1432" i="41"/>
  <c r="R454" i="41"/>
  <c r="R1081" i="41"/>
  <c r="R33" i="41"/>
  <c r="S1566" i="41"/>
  <c r="R936" i="41"/>
  <c r="R256" i="41"/>
  <c r="S1617" i="41"/>
  <c r="S671" i="41"/>
  <c r="S1392" i="41"/>
  <c r="R52" i="41"/>
  <c r="S1156" i="41"/>
  <c r="S276" i="41"/>
  <c r="R1434" i="41"/>
  <c r="R1393" i="41"/>
  <c r="R980" i="41"/>
  <c r="S1435" i="41"/>
  <c r="S735" i="41"/>
  <c r="R1612" i="41"/>
  <c r="S629" i="41"/>
  <c r="R1613" i="41"/>
  <c r="T883" i="41"/>
  <c r="L645" i="41"/>
  <c r="T645" i="41" s="1"/>
  <c r="L1105" i="41"/>
  <c r="L111" i="41"/>
  <c r="T111" i="41" s="1"/>
  <c r="L109" i="41"/>
  <c r="T109" i="41" s="1"/>
  <c r="L753" i="41"/>
  <c r="T753" i="41" s="1"/>
  <c r="L912" i="41"/>
  <c r="L295" i="41"/>
  <c r="T295" i="41" s="1"/>
  <c r="L1400" i="41"/>
  <c r="K1440" i="41"/>
  <c r="K1403" i="41"/>
  <c r="S195" i="41"/>
  <c r="U195" i="41"/>
  <c r="V195" i="41"/>
  <c r="T195" i="41"/>
  <c r="R195" i="41"/>
  <c r="S196" i="41"/>
  <c r="R196" i="41"/>
  <c r="U834" i="41"/>
  <c r="V834" i="41"/>
  <c r="R834" i="41"/>
  <c r="S834" i="41"/>
  <c r="S835" i="41"/>
  <c r="R528" i="41"/>
  <c r="U528" i="41"/>
  <c r="V528" i="41"/>
  <c r="R768" i="41"/>
  <c r="S767" i="41"/>
  <c r="S768" i="41"/>
  <c r="U767" i="41"/>
  <c r="T768" i="41"/>
  <c r="V767" i="41"/>
  <c r="T767" i="41"/>
  <c r="R767" i="41"/>
  <c r="V768" i="41"/>
  <c r="T807" i="41"/>
  <c r="V808" i="41"/>
  <c r="U807" i="41"/>
  <c r="R808" i="41"/>
  <c r="V807" i="41"/>
  <c r="S808" i="41"/>
  <c r="U808" i="41"/>
  <c r="R807" i="41"/>
  <c r="S807" i="41"/>
  <c r="T216" i="41"/>
  <c r="U216" i="41"/>
  <c r="V217" i="41"/>
  <c r="V216" i="41"/>
  <c r="R217" i="41"/>
  <c r="S217" i="41"/>
  <c r="R216" i="41"/>
  <c r="U217" i="41"/>
  <c r="V1123" i="41"/>
  <c r="T1123" i="41"/>
  <c r="R1123" i="41"/>
  <c r="S1123" i="41"/>
  <c r="U1123" i="41"/>
  <c r="R1124" i="41"/>
  <c r="T778" i="41"/>
  <c r="S779" i="41"/>
  <c r="V778" i="41"/>
  <c r="U779" i="41"/>
  <c r="R778" i="41"/>
  <c r="V779" i="41"/>
  <c r="R779" i="41"/>
  <c r="S778" i="41"/>
  <c r="L269" i="41"/>
  <c r="L286" i="41"/>
  <c r="L486" i="41"/>
  <c r="L1234" i="41"/>
  <c r="L1399" i="41"/>
  <c r="L1562" i="41"/>
  <c r="T1562" i="41" s="1"/>
  <c r="L599" i="41"/>
  <c r="K992" i="41"/>
  <c r="T1366" i="41"/>
  <c r="R1366" i="41"/>
  <c r="S1366" i="41"/>
  <c r="T1367" i="41"/>
  <c r="S1367" i="41"/>
  <c r="U1367" i="41"/>
  <c r="V1367" i="41"/>
  <c r="U1366" i="41"/>
  <c r="R1367" i="41"/>
  <c r="V1366" i="41"/>
  <c r="R233" i="41"/>
  <c r="T233" i="41"/>
  <c r="S233" i="41"/>
  <c r="S234" i="41"/>
  <c r="U233" i="41"/>
  <c r="U234" i="41"/>
  <c r="V233" i="41"/>
  <c r="T234" i="41"/>
  <c r="T280" i="41"/>
  <c r="U281" i="41"/>
  <c r="U280" i="41"/>
  <c r="V281" i="41"/>
  <c r="R280" i="41"/>
  <c r="S280" i="41"/>
  <c r="S281" i="41"/>
  <c r="V243" i="41"/>
  <c r="R242" i="41"/>
  <c r="S242" i="41"/>
  <c r="U243" i="41"/>
  <c r="R243" i="41"/>
  <c r="T705" i="41"/>
  <c r="R705" i="41"/>
  <c r="S705" i="41"/>
  <c r="S706" i="41"/>
  <c r="U706" i="41"/>
  <c r="U705" i="41"/>
  <c r="V706" i="41"/>
  <c r="V705" i="41"/>
  <c r="T706" i="41"/>
  <c r="R706" i="41"/>
  <c r="T175" i="41"/>
  <c r="T176" i="41"/>
  <c r="S176" i="41"/>
  <c r="V175" i="41"/>
  <c r="U176" i="41"/>
  <c r="R175" i="41"/>
  <c r="S175" i="41"/>
  <c r="V176" i="41"/>
  <c r="U175" i="41"/>
  <c r="R176" i="41"/>
  <c r="T1388" i="41"/>
  <c r="U1389" i="41"/>
  <c r="R1388" i="41"/>
  <c r="V1389" i="41"/>
  <c r="S1388" i="41"/>
  <c r="S1389" i="41"/>
  <c r="V1388" i="41"/>
  <c r="U1388" i="41"/>
  <c r="R1389" i="41"/>
  <c r="T1399" i="41"/>
  <c r="U1400" i="41"/>
  <c r="S1399" i="41"/>
  <c r="V1400" i="41"/>
  <c r="U1399" i="41"/>
  <c r="S1400" i="41"/>
  <c r="R1400" i="41"/>
  <c r="V1399" i="41"/>
  <c r="T1371" i="41"/>
  <c r="T1372" i="41"/>
  <c r="R1372" i="41"/>
  <c r="U1371" i="41"/>
  <c r="S1372" i="41"/>
  <c r="V1371" i="41"/>
  <c r="V1372" i="41"/>
  <c r="U1372" i="41"/>
  <c r="S1371" i="41"/>
  <c r="T1322" i="41"/>
  <c r="T1323" i="41"/>
  <c r="V1323" i="41"/>
  <c r="R1322" i="41"/>
  <c r="R1323" i="41"/>
  <c r="S1322" i="41"/>
  <c r="S1323" i="41"/>
  <c r="U1323" i="41"/>
  <c r="U1322" i="41"/>
  <c r="T264" i="41"/>
  <c r="U265" i="41"/>
  <c r="U264" i="41"/>
  <c r="V265" i="41"/>
  <c r="V264" i="41"/>
  <c r="R265" i="41"/>
  <c r="R264" i="41"/>
  <c r="S265" i="41"/>
  <c r="S264" i="41"/>
  <c r="T230" i="41"/>
  <c r="S231" i="41"/>
  <c r="U231" i="41"/>
  <c r="V231" i="41"/>
  <c r="V230" i="41"/>
  <c r="R231" i="41"/>
  <c r="R230" i="41"/>
  <c r="S230" i="41"/>
  <c r="T277" i="41"/>
  <c r="S278" i="41"/>
  <c r="S277" i="41"/>
  <c r="U278" i="41"/>
  <c r="U277" i="41"/>
  <c r="V277" i="41"/>
  <c r="R278" i="41"/>
  <c r="R277" i="41"/>
  <c r="T587" i="41"/>
  <c r="U588" i="41"/>
  <c r="R587" i="41"/>
  <c r="S588" i="41"/>
  <c r="U587" i="41"/>
  <c r="R588" i="41"/>
  <c r="V588" i="41"/>
  <c r="V587" i="41"/>
  <c r="T588" i="41"/>
  <c r="U1028" i="41"/>
  <c r="R1027" i="41"/>
  <c r="V1028" i="41"/>
  <c r="S1027" i="41"/>
  <c r="T1027" i="41"/>
  <c r="R1028" i="41"/>
  <c r="U1027" i="41"/>
  <c r="S1028" i="41"/>
  <c r="T1019" i="41"/>
  <c r="V1020" i="41"/>
  <c r="S1019" i="41"/>
  <c r="R1020" i="41"/>
  <c r="U1019" i="41"/>
  <c r="V1019" i="41"/>
  <c r="R1019" i="41"/>
  <c r="U1020" i="41"/>
  <c r="U1013" i="41"/>
  <c r="T1013" i="41"/>
  <c r="S1012" i="41"/>
  <c r="R1013" i="41"/>
  <c r="T1007" i="41"/>
  <c r="V1007" i="41"/>
  <c r="R1007" i="41"/>
  <c r="S1007" i="41"/>
  <c r="U1007" i="41"/>
  <c r="R1006" i="41"/>
  <c r="S996" i="41"/>
  <c r="T996" i="41"/>
  <c r="U996" i="41"/>
  <c r="R996" i="41"/>
  <c r="V996" i="41"/>
  <c r="R995" i="41"/>
  <c r="T285" i="41"/>
  <c r="S286" i="41"/>
  <c r="U285" i="41"/>
  <c r="U286" i="41"/>
  <c r="R286" i="41"/>
  <c r="R285" i="41"/>
  <c r="V263" i="41"/>
  <c r="T263" i="41"/>
  <c r="R263" i="41"/>
  <c r="S263" i="41"/>
  <c r="U263" i="41"/>
  <c r="T229" i="41"/>
  <c r="R229" i="41"/>
  <c r="S229" i="41"/>
  <c r="U229" i="41"/>
  <c r="V229" i="41"/>
  <c r="T239" i="41"/>
  <c r="U240" i="41"/>
  <c r="V239" i="41"/>
  <c r="V240" i="41"/>
  <c r="R239" i="41"/>
  <c r="S239" i="41"/>
  <c r="U239" i="41"/>
  <c r="R240" i="41"/>
  <c r="S240" i="41"/>
  <c r="T249" i="41"/>
  <c r="S250" i="41"/>
  <c r="U249" i="41"/>
  <c r="U250" i="41"/>
  <c r="V249" i="41"/>
  <c r="V250" i="41"/>
  <c r="R249" i="41"/>
  <c r="R250" i="41"/>
  <c r="S249" i="41"/>
  <c r="T690" i="41"/>
  <c r="V690" i="41"/>
  <c r="R690" i="41"/>
  <c r="S690" i="41"/>
  <c r="U690" i="41"/>
  <c r="R689" i="41"/>
  <c r="S689" i="41"/>
  <c r="T1119" i="41"/>
  <c r="S1119" i="41"/>
  <c r="S1120" i="41"/>
  <c r="U1119" i="41"/>
  <c r="U1120" i="41"/>
  <c r="V1119" i="41"/>
  <c r="V1120" i="41"/>
  <c r="R1119" i="41"/>
  <c r="R1120" i="41"/>
  <c r="T1469" i="41"/>
  <c r="U1469" i="41"/>
  <c r="V1469" i="41"/>
  <c r="S1469" i="41"/>
  <c r="S1470" i="41"/>
  <c r="T1173" i="41"/>
  <c r="R1173" i="41"/>
  <c r="S1173" i="41"/>
  <c r="R1174" i="41"/>
  <c r="S1174" i="41"/>
  <c r="S1157" i="41"/>
  <c r="S1154" i="41"/>
  <c r="R1153" i="41"/>
  <c r="T1153" i="41"/>
  <c r="R1165" i="41"/>
  <c r="S1165" i="41"/>
  <c r="R1164" i="41"/>
  <c r="V62" i="41"/>
  <c r="R62" i="41"/>
  <c r="T63" i="41"/>
  <c r="S1142" i="41"/>
  <c r="T62" i="41"/>
  <c r="S62" i="41"/>
  <c r="T1456" i="41"/>
  <c r="T489" i="41"/>
  <c r="T667" i="41"/>
  <c r="T1099" i="41"/>
  <c r="T1626" i="41"/>
  <c r="S600" i="41"/>
  <c r="U62" i="41"/>
  <c r="R601" i="41"/>
  <c r="T90" i="41"/>
  <c r="T89" i="41"/>
  <c r="T483" i="41"/>
  <c r="T110" i="41"/>
  <c r="T1418" i="41"/>
  <c r="T1568" i="41"/>
  <c r="T1574" i="41"/>
  <c r="T1618" i="41"/>
  <c r="T925" i="41"/>
  <c r="T1591" i="41"/>
  <c r="T623" i="41"/>
  <c r="T139" i="41"/>
  <c r="T896" i="41"/>
  <c r="T142" i="41"/>
  <c r="T1082" i="41"/>
  <c r="T1496" i="41"/>
  <c r="S607" i="41"/>
  <c r="R389" i="41"/>
  <c r="R749" i="41"/>
  <c r="S467" i="41"/>
  <c r="R1605" i="41"/>
  <c r="S1295" i="41"/>
  <c r="S415" i="41"/>
  <c r="S1307" i="41"/>
  <c r="S736" i="41"/>
  <c r="S708" i="41"/>
  <c r="R1286" i="41"/>
  <c r="R291" i="41"/>
  <c r="R130" i="41"/>
  <c r="S1274" i="41"/>
  <c r="S888" i="41"/>
  <c r="S928" i="41"/>
  <c r="S946" i="41"/>
  <c r="R1107" i="41"/>
  <c r="R106" i="41"/>
  <c r="R35" i="41"/>
  <c r="R1555" i="41"/>
  <c r="R1606" i="41"/>
  <c r="R1233" i="41"/>
  <c r="R40" i="41"/>
  <c r="S1547" i="41"/>
  <c r="R1564" i="41"/>
  <c r="R361" i="41"/>
  <c r="R520" i="41"/>
  <c r="S1040" i="41"/>
  <c r="R416" i="41"/>
  <c r="R1384" i="41"/>
  <c r="R453" i="41"/>
  <c r="R147" i="41"/>
  <c r="R1624" i="41"/>
  <c r="R1116" i="41"/>
  <c r="S1403" i="41"/>
  <c r="R1150" i="41"/>
  <c r="S941" i="41"/>
  <c r="S643" i="41"/>
  <c r="S493" i="41"/>
  <c r="R896" i="41"/>
  <c r="R335" i="41"/>
  <c r="S183" i="41"/>
  <c r="R947" i="41"/>
  <c r="R656" i="41"/>
  <c r="R1621" i="41"/>
  <c r="S1418" i="41"/>
  <c r="R521" i="41"/>
  <c r="S323" i="41"/>
  <c r="S140" i="41"/>
  <c r="S130" i="41"/>
  <c r="R429" i="41"/>
  <c r="R898" i="41"/>
  <c r="R928" i="41"/>
  <c r="S942" i="41"/>
  <c r="R1507" i="41"/>
  <c r="R490" i="41"/>
  <c r="S1252" i="41"/>
  <c r="S1555" i="41"/>
  <c r="S1606" i="41"/>
  <c r="S1233" i="41"/>
  <c r="S40" i="41"/>
  <c r="R1547" i="41"/>
  <c r="S1564" i="41"/>
  <c r="S361" i="41"/>
  <c r="S520" i="41"/>
  <c r="R1040" i="41"/>
  <c r="S416" i="41"/>
  <c r="S1384" i="41"/>
  <c r="S453" i="41"/>
  <c r="S147" i="41"/>
  <c r="S1624" i="41"/>
  <c r="S1116" i="41"/>
  <c r="R1403" i="41"/>
  <c r="S1150" i="41"/>
  <c r="R941" i="41"/>
  <c r="R643" i="41"/>
  <c r="R493" i="41"/>
  <c r="S896" i="41"/>
  <c r="R860" i="41"/>
  <c r="S14" i="41"/>
  <c r="R1259" i="41"/>
  <c r="R492" i="41"/>
  <c r="S459" i="41"/>
  <c r="R41" i="41"/>
  <c r="R1565" i="41"/>
  <c r="S1333" i="41"/>
  <c r="R387" i="41"/>
  <c r="S386" i="41"/>
  <c r="R1514" i="41"/>
  <c r="S126" i="41"/>
  <c r="R1254" i="41"/>
  <c r="S1486" i="41"/>
  <c r="R1085" i="41"/>
  <c r="R956" i="41"/>
  <c r="R864" i="41"/>
  <c r="S49" i="41"/>
  <c r="R584" i="41"/>
  <c r="R1378" i="41"/>
  <c r="S1215" i="41"/>
  <c r="S1380" i="41"/>
  <c r="S1584" i="41"/>
  <c r="S921" i="41"/>
  <c r="S1412" i="41"/>
  <c r="S822" i="41"/>
  <c r="S1001" i="41"/>
  <c r="R674" i="41"/>
  <c r="R348" i="41"/>
  <c r="R209" i="41"/>
  <c r="R920" i="41"/>
  <c r="S135" i="41"/>
  <c r="R625" i="41"/>
  <c r="R1200" i="41"/>
  <c r="S1051" i="41"/>
  <c r="S1257" i="41"/>
  <c r="R1267" i="41"/>
  <c r="S1263" i="41"/>
  <c r="S1099" i="41"/>
  <c r="S91" i="41"/>
  <c r="R122" i="41"/>
  <c r="S658" i="41"/>
  <c r="S457" i="41"/>
  <c r="S1217" i="41"/>
  <c r="S994" i="41"/>
  <c r="S1576" i="41"/>
  <c r="S164" i="41"/>
  <c r="S336" i="41"/>
  <c r="R753" i="41"/>
  <c r="S369" i="41"/>
  <c r="S1036" i="41"/>
  <c r="R1052" i="41"/>
  <c r="R236" i="41"/>
  <c r="R1385" i="41"/>
  <c r="S182" i="41"/>
  <c r="R1446" i="41"/>
  <c r="S887" i="41"/>
  <c r="S408" i="41"/>
  <c r="S1146" i="41"/>
  <c r="R948" i="41"/>
  <c r="R1214" i="41"/>
  <c r="S112" i="41"/>
  <c r="S491" i="41"/>
  <c r="S843" i="41"/>
  <c r="S1447" i="41"/>
  <c r="R1413" i="41"/>
  <c r="S857" i="41"/>
  <c r="R167" i="41"/>
  <c r="S751" i="41"/>
  <c r="S1043" i="41"/>
  <c r="R1362" i="41"/>
  <c r="S405" i="41"/>
  <c r="R1167" i="41"/>
  <c r="S666" i="41"/>
  <c r="S122" i="41"/>
  <c r="R1557" i="41"/>
  <c r="S1593" i="41"/>
  <c r="R994" i="41"/>
  <c r="S1425" i="41"/>
  <c r="R1502" i="41"/>
  <c r="S753" i="41"/>
  <c r="S1337" i="41"/>
  <c r="S1335" i="41"/>
  <c r="S236" i="41"/>
  <c r="S1088" i="41"/>
  <c r="S179" i="41"/>
  <c r="S1190" i="41"/>
  <c r="S1439" i="41"/>
  <c r="R930" i="41"/>
  <c r="S944" i="41"/>
  <c r="R641" i="41"/>
  <c r="S1508" i="41"/>
  <c r="R843" i="41"/>
  <c r="S1108" i="41"/>
  <c r="R328" i="41"/>
  <c r="S701" i="41"/>
  <c r="R1258" i="41"/>
  <c r="R159" i="41"/>
  <c r="S161" i="41"/>
  <c r="S1314" i="41"/>
  <c r="S320" i="41"/>
  <c r="S1623" i="41"/>
  <c r="S945" i="41"/>
  <c r="R51" i="41"/>
  <c r="S1377" i="41"/>
  <c r="S1235" i="41"/>
  <c r="R39" i="41"/>
  <c r="S892" i="41"/>
  <c r="S332" i="41"/>
  <c r="R504" i="41"/>
  <c r="S1280" i="41"/>
  <c r="R170" i="41"/>
  <c r="S1480" i="41"/>
  <c r="S1545" i="41"/>
  <c r="S1625" i="41"/>
  <c r="R1197" i="41"/>
  <c r="S953" i="41"/>
  <c r="S934" i="41"/>
  <c r="S111" i="41"/>
  <c r="S988" i="41"/>
  <c r="R1213" i="41"/>
  <c r="S407" i="41"/>
  <c r="S387" i="41"/>
  <c r="R885" i="41"/>
  <c r="R1215" i="41"/>
  <c r="R1412" i="41"/>
  <c r="S348" i="41"/>
  <c r="S625" i="41"/>
  <c r="R1257" i="41"/>
  <c r="R91" i="41"/>
  <c r="S655" i="41"/>
  <c r="R1609" i="41"/>
  <c r="S1588" i="41"/>
  <c r="R1620" i="41"/>
  <c r="S1577" i="41"/>
  <c r="R530" i="41"/>
  <c r="S842" i="41"/>
  <c r="S246" i="41"/>
  <c r="R738" i="41"/>
  <c r="R1375" i="41"/>
  <c r="R1456" i="41"/>
  <c r="R1442" i="41"/>
  <c r="R887" i="41"/>
  <c r="R1303" i="41"/>
  <c r="R673" i="41"/>
  <c r="S1214" i="41"/>
  <c r="S886" i="41"/>
  <c r="S1207" i="41"/>
  <c r="R846" i="41"/>
  <c r="R1414" i="41"/>
  <c r="R1218" i="41"/>
  <c r="S1084" i="41"/>
  <c r="S1236" i="41"/>
  <c r="R842" i="41"/>
  <c r="R1494" i="41"/>
  <c r="S673" i="41"/>
  <c r="T1432" i="41"/>
  <c r="R36" i="41"/>
  <c r="S1262" i="41"/>
  <c r="S1244" i="41"/>
  <c r="R781" i="41"/>
  <c r="R1495" i="41"/>
  <c r="R952" i="41"/>
  <c r="T950" i="41"/>
  <c r="T300" i="41"/>
  <c r="T298" i="41"/>
  <c r="T368" i="41"/>
  <c r="S270" i="41"/>
  <c r="S1560" i="41"/>
  <c r="S107" i="41"/>
  <c r="S29" i="41"/>
  <c r="S1298" i="41"/>
  <c r="R1625" i="41"/>
  <c r="R935" i="41"/>
  <c r="T1381" i="41"/>
  <c r="T522" i="41"/>
  <c r="T954" i="41"/>
  <c r="T1003" i="41"/>
  <c r="T863" i="41"/>
  <c r="S1433" i="41"/>
  <c r="R1616" i="41"/>
  <c r="S748" i="41"/>
  <c r="S1247" i="41"/>
  <c r="S1420" i="41"/>
  <c r="R862" i="41"/>
  <c r="R954" i="41"/>
  <c r="R1003" i="41"/>
  <c r="R536" i="41"/>
  <c r="S325" i="41"/>
  <c r="R14" i="41"/>
  <c r="S554" i="41"/>
  <c r="S1277" i="41"/>
  <c r="R627" i="41"/>
  <c r="R1481" i="41"/>
  <c r="S906" i="41"/>
  <c r="S1042" i="41"/>
  <c r="S1376" i="41"/>
  <c r="S1222" i="41"/>
  <c r="S1243" i="41"/>
  <c r="R1619" i="41"/>
  <c r="S446" i="41"/>
  <c r="R403" i="41"/>
  <c r="R829" i="41"/>
  <c r="R522" i="41"/>
  <c r="S828" i="41"/>
  <c r="R1283" i="41"/>
  <c r="R338" i="41"/>
  <c r="R1382" i="41"/>
  <c r="S697" i="41"/>
  <c r="S754" i="41"/>
  <c r="R149" i="41"/>
  <c r="S1161" i="41"/>
  <c r="R1433" i="41"/>
  <c r="R748" i="41"/>
  <c r="R1420" i="41"/>
  <c r="S954" i="41"/>
  <c r="R762" i="41"/>
  <c r="S1281" i="41"/>
  <c r="S747" i="41"/>
  <c r="R63" i="41"/>
  <c r="R1196" i="41"/>
  <c r="R1255" i="41"/>
  <c r="R1149" i="41"/>
  <c r="R951" i="41"/>
  <c r="R1109" i="41"/>
  <c r="S489" i="41"/>
  <c r="S50" i="41"/>
  <c r="R34" i="41"/>
  <c r="S455" i="41"/>
  <c r="S1219" i="41"/>
  <c r="R407" i="41"/>
  <c r="R1568" i="41"/>
  <c r="S1579" i="41"/>
  <c r="S328" i="41"/>
  <c r="R1320" i="41"/>
  <c r="S275" i="41"/>
  <c r="R329" i="41"/>
  <c r="R556" i="41"/>
  <c r="R406" i="41"/>
  <c r="S291" i="41"/>
  <c r="S1546" i="41"/>
  <c r="R1443" i="41"/>
  <c r="R888" i="41"/>
  <c r="R1129" i="41"/>
  <c r="R1272" i="41"/>
  <c r="R664" i="41"/>
  <c r="S1107" i="41"/>
  <c r="R485" i="41"/>
  <c r="S1242" i="41"/>
  <c r="R65" i="41"/>
  <c r="R501" i="41"/>
  <c r="R1608" i="41"/>
  <c r="S38" i="41"/>
  <c r="S1562" i="41"/>
  <c r="S1459" i="41"/>
  <c r="R301" i="41"/>
  <c r="S1496" i="41"/>
  <c r="R1203" i="41"/>
  <c r="S926" i="41"/>
  <c r="S933" i="41"/>
  <c r="S672" i="41"/>
  <c r="R957" i="41"/>
  <c r="R84" i="41"/>
  <c r="S1301" i="41"/>
  <c r="S138" i="41"/>
  <c r="R1552" i="41"/>
  <c r="R1598" i="41"/>
  <c r="R64" i="41"/>
  <c r="R1501" i="41"/>
  <c r="R1326" i="41"/>
  <c r="S1117" i="41"/>
  <c r="R198" i="41"/>
  <c r="S132" i="41"/>
  <c r="R1181" i="41"/>
  <c r="S749" i="41"/>
  <c r="R929" i="41"/>
  <c r="S668" i="41"/>
  <c r="S959" i="41"/>
  <c r="R467" i="41"/>
  <c r="R922" i="41"/>
  <c r="S34" i="41"/>
  <c r="S656" i="41"/>
  <c r="R1592" i="41"/>
  <c r="R1230" i="41"/>
  <c r="R859" i="41"/>
  <c r="R1574" i="41"/>
  <c r="S162" i="41"/>
  <c r="S334" i="41"/>
  <c r="S811" i="41"/>
  <c r="S819" i="41"/>
  <c r="T944" i="41"/>
  <c r="T1458" i="41"/>
  <c r="T921" i="41"/>
  <c r="T1300" i="41"/>
  <c r="S1350" i="41"/>
  <c r="R959" i="41"/>
  <c r="S1586" i="41"/>
  <c r="R1238" i="41"/>
  <c r="S1423" i="41"/>
  <c r="R802" i="41"/>
  <c r="R323" i="41"/>
  <c r="S402" i="41"/>
  <c r="R1546" i="41"/>
  <c r="S1059" i="41"/>
  <c r="R924" i="41"/>
  <c r="S1129" i="41"/>
  <c r="R667" i="41"/>
  <c r="S1115" i="41"/>
  <c r="S485" i="41"/>
  <c r="R413" i="41"/>
  <c r="R583" i="41"/>
  <c r="R458" i="41"/>
  <c r="S1226" i="41"/>
  <c r="S858" i="41"/>
  <c r="R1573" i="41"/>
  <c r="S1582" i="41"/>
  <c r="R333" i="41"/>
  <c r="R1338" i="41"/>
  <c r="S368" i="41"/>
  <c r="S1395" i="41"/>
  <c r="S696" i="41"/>
  <c r="R1394" i="41"/>
  <c r="S1499" i="41"/>
  <c r="S1279" i="41"/>
  <c r="S466" i="41"/>
  <c r="S889" i="41"/>
  <c r="R1253" i="41"/>
  <c r="S1147" i="41"/>
  <c r="R949" i="41"/>
  <c r="R1110" i="41"/>
  <c r="R483" i="41"/>
  <c r="S423" i="41"/>
  <c r="R1575" i="41"/>
  <c r="R1524" i="41"/>
  <c r="R1145" i="41"/>
  <c r="R1500" i="41"/>
  <c r="S1230" i="41"/>
  <c r="S1574" i="41"/>
  <c r="R334" i="41"/>
  <c r="S1033" i="41"/>
  <c r="R1282" i="41"/>
  <c r="S7" i="41"/>
  <c r="S294" i="41"/>
  <c r="R614" i="41"/>
  <c r="R1059" i="41"/>
  <c r="S1199" i="41"/>
  <c r="S1258" i="41"/>
  <c r="S667" i="41"/>
  <c r="R1101" i="41"/>
  <c r="S866" i="41"/>
  <c r="R1070" i="41"/>
  <c r="R897" i="41"/>
  <c r="S458" i="41"/>
  <c r="R1226" i="41"/>
  <c r="R858" i="41"/>
  <c r="S1573" i="41"/>
  <c r="R1582" i="41"/>
  <c r="S333" i="41"/>
  <c r="S1338" i="41"/>
  <c r="R368" i="41"/>
  <c r="R1395" i="41"/>
  <c r="R696" i="41"/>
  <c r="S1394" i="41"/>
  <c r="R1499" i="41"/>
  <c r="R1279" i="41"/>
  <c r="R466" i="41"/>
  <c r="R889" i="41"/>
  <c r="S1253" i="41"/>
  <c r="R1147" i="41"/>
  <c r="S949" i="41"/>
  <c r="S1110" i="41"/>
  <c r="S483" i="41"/>
  <c r="R423" i="41"/>
  <c r="R460" i="41"/>
  <c r="S536" i="41"/>
  <c r="R1440" i="41"/>
  <c r="S90" i="41"/>
  <c r="S700" i="41"/>
  <c r="R1246" i="41"/>
  <c r="R450" i="41"/>
  <c r="S775" i="41"/>
  <c r="R708" i="41"/>
  <c r="S298" i="41"/>
  <c r="R1550" i="41"/>
  <c r="R629" i="41"/>
  <c r="S144" i="41"/>
  <c r="R1441" i="41"/>
  <c r="S1144" i="41"/>
  <c r="R938" i="41"/>
  <c r="S865" i="41"/>
  <c r="R993" i="41"/>
  <c r="S65" i="41"/>
  <c r="R1554" i="41"/>
  <c r="S1082" i="41"/>
  <c r="S1218" i="41"/>
  <c r="S36" i="41"/>
  <c r="R1422" i="41"/>
  <c r="R1560" i="41"/>
  <c r="S1626" i="41"/>
  <c r="S545" i="41"/>
  <c r="R654" i="41"/>
  <c r="S113" i="41"/>
  <c r="S905" i="41"/>
  <c r="S698" i="41"/>
  <c r="R136" i="41"/>
  <c r="S425" i="41"/>
  <c r="R1159" i="41"/>
  <c r="S1438" i="41"/>
  <c r="R165" i="41"/>
  <c r="R1084" i="41"/>
  <c r="R1262" i="41"/>
  <c r="S861" i="41"/>
  <c r="R107" i="41"/>
  <c r="S992" i="41"/>
  <c r="R903" i="41"/>
  <c r="R1377" i="41"/>
  <c r="S1223" i="41"/>
  <c r="S1248" i="41"/>
  <c r="S1583" i="41"/>
  <c r="R892" i="41"/>
  <c r="R1411" i="41"/>
  <c r="S1356" i="41"/>
  <c r="R260" i="41"/>
  <c r="R1280" i="41"/>
  <c r="R910" i="41"/>
  <c r="S274" i="41"/>
  <c r="R226" i="41"/>
  <c r="R1545" i="41"/>
  <c r="R53" i="41"/>
  <c r="R1208" i="41"/>
  <c r="S1089" i="41"/>
  <c r="R1063" i="41"/>
  <c r="S930" i="41"/>
  <c r="R669" i="41"/>
  <c r="S1266" i="41"/>
  <c r="R1111" i="41"/>
  <c r="R1508" i="41"/>
  <c r="R1062" i="41"/>
  <c r="S1310" i="41"/>
  <c r="S1585" i="41"/>
  <c r="R32" i="41"/>
  <c r="S752" i="41"/>
  <c r="R488" i="41"/>
  <c r="S1225" i="41"/>
  <c r="R337" i="41"/>
  <c r="S1132" i="41"/>
  <c r="R428" i="41"/>
  <c r="R927" i="41"/>
  <c r="S83" i="41"/>
  <c r="R658" i="41"/>
  <c r="S621" i="41"/>
  <c r="R1588" i="41"/>
  <c r="R1576" i="41"/>
  <c r="S1563" i="41"/>
  <c r="S530" i="41"/>
  <c r="R369" i="41"/>
  <c r="R399" i="41"/>
  <c r="S738" i="41"/>
  <c r="S1385" i="41"/>
  <c r="R1278" i="41"/>
  <c r="S1442" i="41"/>
  <c r="S900" i="41"/>
  <c r="S1303" i="41"/>
  <c r="S669" i="41"/>
  <c r="S158" i="41"/>
  <c r="R886" i="41"/>
  <c r="R1207" i="41"/>
  <c r="S966" i="41"/>
  <c r="S1568" i="41"/>
  <c r="R1525" i="41"/>
  <c r="S890" i="41"/>
  <c r="R866" i="41"/>
  <c r="S1240" i="41"/>
  <c r="S184" i="41"/>
  <c r="R1466" i="41"/>
  <c r="S1444" i="41"/>
  <c r="S1143" i="41"/>
  <c r="R139" i="41"/>
  <c r="S1557" i="41"/>
  <c r="R1223" i="41"/>
  <c r="R600" i="41"/>
  <c r="R1425" i="41"/>
  <c r="S1411" i="41"/>
  <c r="R503" i="41"/>
  <c r="R1337" i="41"/>
  <c r="S910" i="41"/>
  <c r="S1383" i="41"/>
  <c r="R1088" i="41"/>
  <c r="S53" i="41"/>
  <c r="R1190" i="41"/>
  <c r="S1044" i="41"/>
  <c r="R1142" i="41"/>
  <c r="R944" i="41"/>
  <c r="S1104" i="41"/>
  <c r="S68" i="41"/>
  <c r="R1419" i="41"/>
  <c r="R455" i="41"/>
  <c r="S682" i="41"/>
  <c r="R126" i="41"/>
  <c r="R1265" i="41"/>
  <c r="S1378" i="41"/>
  <c r="R921" i="41"/>
  <c r="S674" i="41"/>
  <c r="R135" i="41"/>
  <c r="R1051" i="41"/>
  <c r="R1099" i="41"/>
  <c r="S622" i="41"/>
  <c r="R1597" i="41"/>
  <c r="S1239" i="41"/>
  <c r="R1467" i="41"/>
  <c r="R448" i="41"/>
  <c r="R355" i="41"/>
  <c r="S1018" i="41"/>
  <c r="R1298" i="41"/>
  <c r="S1515" i="41"/>
  <c r="S971" i="41"/>
  <c r="S1497" i="41"/>
  <c r="S169" i="41"/>
  <c r="R408" i="41"/>
  <c r="R1083" i="41"/>
  <c r="S935" i="41"/>
  <c r="R112" i="41"/>
  <c r="S142" i="41"/>
  <c r="T1274" i="41"/>
  <c r="T958" i="41"/>
  <c r="R468" i="41"/>
  <c r="R845" i="41"/>
  <c r="R425" i="41"/>
  <c r="R1611" i="41"/>
  <c r="S769" i="41"/>
  <c r="S1375" i="41"/>
  <c r="S1448" i="41"/>
  <c r="S987" i="41"/>
  <c r="T939" i="41"/>
  <c r="T1196" i="41"/>
  <c r="T1249" i="41"/>
  <c r="R1622" i="41"/>
  <c r="R1252" i="41"/>
  <c r="S1159" i="41"/>
  <c r="S1600" i="41"/>
  <c r="S1369" i="41"/>
  <c r="S347" i="41"/>
  <c r="S1256" i="41"/>
  <c r="R989" i="41"/>
  <c r="T1109" i="41"/>
  <c r="T405" i="41"/>
  <c r="T299" i="41"/>
  <c r="T809" i="41"/>
  <c r="S1569" i="41"/>
  <c r="R1082" i="41"/>
  <c r="S165" i="41"/>
  <c r="R1235" i="41"/>
  <c r="S585" i="41"/>
  <c r="R1497" i="41"/>
  <c r="R1087" i="41"/>
  <c r="T403" i="41"/>
  <c r="T1035" i="41"/>
  <c r="T1560" i="41"/>
  <c r="T1556" i="41"/>
  <c r="T1212" i="41"/>
  <c r="T1610" i="41"/>
  <c r="R1249" i="41"/>
  <c r="S699" i="41"/>
  <c r="R607" i="41"/>
  <c r="S1622" i="41"/>
  <c r="S1591" i="41"/>
  <c r="S1419" i="41"/>
  <c r="R1537" i="41"/>
  <c r="S31" i="41"/>
  <c r="S762" i="41"/>
  <c r="S391" i="41"/>
  <c r="R1281" i="41"/>
  <c r="S565" i="41"/>
  <c r="R747" i="41"/>
  <c r="S451" i="41"/>
  <c r="R183" i="41"/>
  <c r="R462" i="41"/>
  <c r="S980" i="41"/>
  <c r="S1552" i="41"/>
  <c r="S1553" i="41"/>
  <c r="S1598" i="41"/>
  <c r="S1587" i="41"/>
  <c r="S64" i="41"/>
  <c r="S1415" i="41"/>
  <c r="S1501" i="41"/>
  <c r="S1309" i="41"/>
  <c r="S1326" i="41"/>
  <c r="S841" i="41"/>
  <c r="R1117" i="41"/>
  <c r="R1336" i="41"/>
  <c r="S198" i="41"/>
  <c r="R1549" i="41"/>
  <c r="R132" i="41"/>
  <c r="R1131" i="41"/>
  <c r="S1181" i="41"/>
  <c r="R891" i="41"/>
  <c r="R1614" i="41"/>
  <c r="S42" i="41"/>
  <c r="S1570" i="41"/>
  <c r="S813" i="41"/>
  <c r="R1313" i="41"/>
  <c r="S1090" i="41"/>
  <c r="R1277" i="41"/>
  <c r="S1481" i="41"/>
  <c r="R926" i="41"/>
  <c r="R933" i="41"/>
  <c r="R672" i="41"/>
  <c r="S957" i="41"/>
  <c r="S84" i="41"/>
  <c r="R1301" i="41"/>
  <c r="R168" i="41"/>
  <c r="R1458" i="41"/>
  <c r="S1379" i="41"/>
  <c r="R1216" i="41"/>
  <c r="R1295" i="41"/>
  <c r="R1618" i="41"/>
  <c r="R415" i="41"/>
  <c r="S401" i="41"/>
  <c r="R1307" i="41"/>
  <c r="R1002" i="41"/>
  <c r="R682" i="41"/>
  <c r="R270" i="41"/>
  <c r="R140" i="41"/>
  <c r="R294" i="41"/>
  <c r="S990" i="41"/>
  <c r="S612" i="41"/>
  <c r="S429" i="41"/>
  <c r="R1199" i="41"/>
  <c r="S851" i="41"/>
  <c r="S1151" i="41"/>
  <c r="R942" i="41"/>
  <c r="S1101" i="41"/>
  <c r="R87" i="41"/>
  <c r="S1434" i="41"/>
  <c r="S35" i="41"/>
  <c r="S583" i="41"/>
  <c r="R1376" i="41"/>
  <c r="R1243" i="41"/>
  <c r="R446" i="41"/>
  <c r="S829" i="41"/>
  <c r="R828" i="41"/>
  <c r="S338" i="41"/>
  <c r="R697" i="41"/>
  <c r="S149" i="41"/>
  <c r="S1440" i="41"/>
  <c r="R1302" i="41"/>
  <c r="R1306" i="41"/>
  <c r="R665" i="41"/>
  <c r="S89" i="41"/>
  <c r="R88" i="41"/>
  <c r="R902" i="41"/>
  <c r="S1458" i="41"/>
  <c r="R1379" i="41"/>
  <c r="R456" i="41"/>
  <c r="S447" i="41"/>
  <c r="R1580" i="41"/>
  <c r="S1426" i="41"/>
  <c r="R737" i="41"/>
  <c r="S593" i="41"/>
  <c r="S311" i="41"/>
  <c r="R1275" i="41"/>
  <c r="S439" i="41"/>
  <c r="S1259" i="41"/>
  <c r="R1269" i="41"/>
  <c r="R1304" i="41"/>
  <c r="R90" i="41"/>
  <c r="S492" i="41"/>
  <c r="S168" i="41"/>
  <c r="R1586" i="41"/>
  <c r="S1605" i="41"/>
  <c r="R1602" i="41"/>
  <c r="S1246" i="41"/>
  <c r="S955" i="41"/>
  <c r="S450" i="41"/>
  <c r="R904" i="41"/>
  <c r="S1344" i="41"/>
  <c r="R1033" i="41"/>
  <c r="L491" i="41"/>
  <c r="T491" i="41" s="1"/>
  <c r="L1219" i="41"/>
  <c r="T1219" i="41" s="1"/>
  <c r="L1240" i="41"/>
  <c r="T1240" i="41" s="1"/>
  <c r="L1523" i="41"/>
  <c r="L354" i="41"/>
  <c r="L215" i="41"/>
  <c r="L725" i="41"/>
  <c r="L616" i="41"/>
  <c r="L80" i="41"/>
  <c r="L1198" i="41"/>
  <c r="T1198" i="41" s="1"/>
  <c r="L144" i="41"/>
  <c r="L1263" i="41"/>
  <c r="K642" i="41"/>
  <c r="L149" i="41"/>
  <c r="T149" i="41" s="1"/>
  <c r="K1066" i="41"/>
  <c r="K629" i="41"/>
  <c r="K1278" i="41"/>
  <c r="L1278" i="41"/>
  <c r="T1278" i="41" s="1"/>
  <c r="K1065" i="41"/>
  <c r="L990" i="41"/>
  <c r="T990" i="41" s="1"/>
  <c r="K971" i="41"/>
  <c r="K972" i="41"/>
  <c r="K267" i="41"/>
  <c r="K1470" i="41"/>
  <c r="K1090" i="41"/>
  <c r="K1359" i="41"/>
  <c r="K977" i="41"/>
  <c r="K715" i="41"/>
  <c r="L778" i="41"/>
  <c r="K801" i="41"/>
  <c r="K218" i="41"/>
  <c r="K13" i="41"/>
  <c r="K564" i="41"/>
  <c r="K328" i="41"/>
  <c r="K334" i="41"/>
  <c r="L1413" i="41"/>
  <c r="T1413" i="41" s="1"/>
  <c r="L1536" i="41"/>
  <c r="T1536" i="41" s="1"/>
  <c r="K1561" i="41"/>
  <c r="K1579" i="41"/>
  <c r="K164" i="41"/>
  <c r="K448" i="41"/>
  <c r="K892" i="41"/>
  <c r="K1416" i="41"/>
  <c r="K1421" i="41"/>
  <c r="K1425" i="41"/>
  <c r="K1566" i="41"/>
  <c r="L1572" i="41"/>
  <c r="T1572" i="41" s="1"/>
  <c r="L1576" i="41"/>
  <c r="T1576" i="41" s="1"/>
  <c r="K1620" i="41"/>
  <c r="K42" i="41"/>
  <c r="K1295" i="41"/>
  <c r="K1246" i="41"/>
  <c r="K1569" i="41"/>
  <c r="K1621" i="41"/>
  <c r="K1218" i="41"/>
  <c r="K1220" i="41"/>
  <c r="L1220" i="41"/>
  <c r="T1220" i="41" s="1"/>
  <c r="K1228" i="41"/>
  <c r="K1222" i="41"/>
  <c r="K1593" i="41"/>
  <c r="K1598" i="41"/>
  <c r="K1597" i="41"/>
  <c r="K1377" i="41"/>
  <c r="L1377" i="41"/>
  <c r="T1377" i="41" s="1"/>
  <c r="K1603" i="41"/>
  <c r="K1553" i="41"/>
  <c r="K699" i="41"/>
  <c r="K488" i="41"/>
  <c r="K886" i="41"/>
  <c r="K106" i="41"/>
  <c r="K107" i="41"/>
  <c r="K85" i="41"/>
  <c r="K487" i="41"/>
  <c r="T956" i="41"/>
  <c r="T1487" i="41"/>
  <c r="T643" i="41"/>
  <c r="T761" i="41"/>
  <c r="S1565" i="41"/>
  <c r="R459" i="41"/>
  <c r="S884" i="41"/>
  <c r="S619" i="41"/>
  <c r="S219" i="41"/>
  <c r="S1221" i="41"/>
  <c r="R296" i="41"/>
  <c r="S1109" i="41"/>
  <c r="R1161" i="41"/>
  <c r="S522" i="41"/>
  <c r="R1042" i="41"/>
  <c r="R865" i="41"/>
  <c r="S1550" i="41"/>
  <c r="S802" i="41"/>
  <c r="R190" i="41"/>
  <c r="S1238" i="41"/>
  <c r="S1296" i="41"/>
  <c r="R1127" i="41"/>
  <c r="R554" i="41"/>
  <c r="S1558" i="41"/>
  <c r="S1275" i="41"/>
  <c r="R593" i="41"/>
  <c r="R1426" i="41"/>
  <c r="R447" i="41"/>
  <c r="R1447" i="41"/>
  <c r="R739" i="41"/>
  <c r="S335" i="41"/>
  <c r="S1228" i="41"/>
  <c r="R1310" i="41"/>
  <c r="T600" i="41"/>
  <c r="T1503" i="41"/>
  <c r="S136" i="41"/>
  <c r="S1081" i="41"/>
  <c r="R143" i="41"/>
  <c r="T1333" i="41"/>
  <c r="S863" i="41"/>
  <c r="R655" i="41"/>
  <c r="S108" i="41"/>
  <c r="S123" i="41"/>
  <c r="S312" i="41"/>
  <c r="R160" i="41"/>
  <c r="R1263" i="41"/>
  <c r="R1584" i="41"/>
  <c r="S1320" i="41"/>
  <c r="R158" i="41"/>
  <c r="S1208" i="41"/>
  <c r="S399" i="41"/>
  <c r="S1572" i="41"/>
  <c r="R1504" i="41"/>
  <c r="S1578" i="41"/>
  <c r="R109" i="41"/>
  <c r="R1089" i="41"/>
  <c r="R199" i="41"/>
  <c r="R164" i="41"/>
  <c r="R622" i="41"/>
  <c r="R461" i="41"/>
  <c r="S608" i="41"/>
  <c r="R1104" i="41"/>
  <c r="R1044" i="41"/>
  <c r="S141" i="41"/>
  <c r="R430" i="41"/>
  <c r="S1421" i="41"/>
  <c r="S1615" i="41"/>
  <c r="S1103" i="41"/>
  <c r="S964" i="41"/>
  <c r="S1535" i="41"/>
  <c r="S809" i="41"/>
  <c r="R1567" i="41"/>
  <c r="S106" i="41"/>
  <c r="R890" i="41"/>
  <c r="S1286" i="41"/>
  <c r="R1548" i="41"/>
  <c r="S462" i="41"/>
  <c r="S487" i="41"/>
  <c r="R452" i="41"/>
  <c r="S1368" i="41"/>
  <c r="S449" i="41"/>
  <c r="R1604" i="41"/>
  <c r="S937" i="41"/>
  <c r="R148" i="41"/>
  <c r="S329" i="41"/>
  <c r="S1607" i="41"/>
  <c r="R1228" i="41"/>
  <c r="S670" i="41"/>
  <c r="R1183" i="41"/>
  <c r="S300" i="41"/>
  <c r="R523" i="41"/>
  <c r="S1245" i="41"/>
  <c r="R937" i="41"/>
  <c r="S1443" i="41"/>
  <c r="R1071" i="41"/>
  <c r="R401" i="41"/>
  <c r="S1537" i="41"/>
  <c r="T83" i="41"/>
  <c r="L872" i="41"/>
  <c r="L662" i="41"/>
  <c r="T1243" i="41"/>
  <c r="L1187" i="41"/>
  <c r="T1271" i="41"/>
  <c r="T1182" i="41"/>
  <c r="L520" i="41"/>
  <c r="T520" i="41" s="1"/>
  <c r="T281" i="41"/>
  <c r="R439" i="41"/>
  <c r="T528" i="41"/>
  <c r="R1392" i="41"/>
  <c r="S1536" i="41"/>
  <c r="R1300" i="41"/>
  <c r="R1607" i="41"/>
  <c r="S1250" i="41"/>
  <c r="S468" i="41"/>
  <c r="S939" i="41"/>
  <c r="S166" i="41"/>
  <c r="S1131" i="41"/>
  <c r="S1336" i="41"/>
  <c r="R1309" i="41"/>
  <c r="R1587" i="41"/>
  <c r="R1556" i="41"/>
  <c r="R1068" i="41"/>
  <c r="S644" i="41"/>
  <c r="S1127" i="41"/>
  <c r="R961" i="41"/>
  <c r="S222" i="41"/>
  <c r="S228" i="41"/>
  <c r="R1424" i="41"/>
  <c r="R299" i="41"/>
  <c r="S1070" i="41"/>
  <c r="S885" i="41"/>
  <c r="S950" i="41"/>
  <c r="S1445" i="41"/>
  <c r="R297" i="41"/>
  <c r="S1525" i="41"/>
  <c r="S1006" i="41"/>
  <c r="S1414" i="41"/>
  <c r="R1569" i="41"/>
  <c r="S1556" i="41"/>
  <c r="S1212" i="41"/>
  <c r="R89" i="41"/>
  <c r="S1306" i="41"/>
  <c r="S891" i="41"/>
  <c r="R327" i="41"/>
  <c r="R391" i="41"/>
  <c r="S862" i="41"/>
  <c r="S1616" i="41"/>
  <c r="S1203" i="41"/>
  <c r="R1496" i="41"/>
  <c r="R1470" i="41"/>
  <c r="S301" i="41"/>
  <c r="R1459" i="41"/>
  <c r="R1562" i="41"/>
  <c r="R38" i="41"/>
  <c r="S1608" i="41"/>
  <c r="R68" i="41"/>
  <c r="S750" i="41"/>
  <c r="S327" i="41"/>
  <c r="S376" i="41"/>
  <c r="S283" i="41"/>
  <c r="R1558" i="41"/>
  <c r="S1241" i="41"/>
  <c r="R660" i="41"/>
  <c r="K1211" i="41"/>
  <c r="S243" i="41"/>
  <c r="T608" i="41"/>
  <c r="T1558" i="41"/>
  <c r="T1392" i="41"/>
  <c r="T1580" i="41"/>
  <c r="T331" i="41"/>
  <c r="T451" i="41"/>
  <c r="R111" i="41"/>
  <c r="S170" i="41"/>
  <c r="R1539" i="41"/>
  <c r="R144" i="41"/>
  <c r="T1466" i="41"/>
  <c r="T1298" i="41"/>
  <c r="T157" i="41"/>
  <c r="T957" i="41"/>
  <c r="T931" i="41"/>
  <c r="S484" i="41"/>
  <c r="R1334" i="41"/>
  <c r="S555" i="41"/>
  <c r="R1148" i="41"/>
  <c r="T1552" i="41"/>
  <c r="T429" i="41"/>
  <c r="R146" i="41"/>
  <c r="S1620" i="41"/>
  <c r="S995" i="41"/>
  <c r="R1130" i="41"/>
  <c r="S989" i="41"/>
  <c r="S641" i="41"/>
  <c r="R1256" i="41"/>
  <c r="S33" i="41"/>
  <c r="R1335" i="41"/>
  <c r="R1369" i="41"/>
  <c r="R1566" i="41"/>
  <c r="R1593" i="41"/>
  <c r="S52" i="41"/>
  <c r="R822" i="41"/>
  <c r="R49" i="41"/>
  <c r="S1393" i="41"/>
  <c r="R1086" i="41"/>
  <c r="S109" i="41"/>
  <c r="R1270" i="41"/>
  <c r="R965" i="41"/>
  <c r="S1494" i="41"/>
  <c r="S199" i="41"/>
  <c r="S260" i="41"/>
  <c r="R1581" i="41"/>
  <c r="S1231" i="41"/>
  <c r="S903" i="41"/>
  <c r="R964" i="41"/>
  <c r="R809" i="41"/>
  <c r="S897" i="41"/>
  <c r="S614" i="41"/>
  <c r="S1551" i="41"/>
  <c r="R491" i="41"/>
  <c r="S1261" i="41"/>
  <c r="S1063" i="41"/>
  <c r="S1446" i="41"/>
  <c r="R1480" i="41"/>
  <c r="R312" i="41"/>
  <c r="R336" i="41"/>
  <c r="S39" i="41"/>
  <c r="S923" i="41"/>
  <c r="S936" i="41"/>
  <c r="S256" i="41"/>
  <c r="R1617" i="41"/>
  <c r="S1268" i="41"/>
  <c r="R1332" i="41"/>
  <c r="R863" i="41"/>
  <c r="R940" i="41"/>
  <c r="R1448" i="41"/>
  <c r="S1191" i="41"/>
  <c r="S1456" i="41"/>
  <c r="R856" i="41"/>
  <c r="R246" i="41"/>
  <c r="R537" i="41"/>
  <c r="R1577" i="41"/>
  <c r="S160" i="41"/>
  <c r="S1609" i="41"/>
  <c r="S143" i="41"/>
  <c r="S85" i="41"/>
  <c r="R666" i="41"/>
  <c r="R66" i="41"/>
  <c r="S1167" i="41"/>
  <c r="S616" i="41"/>
  <c r="R405" i="41"/>
  <c r="S782" i="41"/>
  <c r="S1362" i="41"/>
  <c r="S367" i="41"/>
  <c r="R1043" i="41"/>
  <c r="S461" i="41"/>
  <c r="S413" i="41"/>
  <c r="R1115" i="41"/>
  <c r="S167" i="41"/>
  <c r="S606" i="41"/>
  <c r="R402" i="41"/>
  <c r="S719" i="41"/>
  <c r="S904" i="41"/>
  <c r="S1602" i="41"/>
  <c r="S1269" i="41"/>
  <c r="R163" i="41"/>
  <c r="R882" i="41"/>
  <c r="S663" i="41"/>
  <c r="R1128" i="41"/>
  <c r="S1185" i="41"/>
  <c r="R1066" i="41"/>
  <c r="S157" i="41"/>
  <c r="S237" i="41"/>
  <c r="R1468" i="41"/>
  <c r="R1503" i="41"/>
  <c r="R1590" i="41"/>
  <c r="R1595" i="41"/>
  <c r="S1251" i="41"/>
  <c r="R110" i="41"/>
  <c r="R1151" i="41"/>
  <c r="S1153" i="41"/>
  <c r="S647" i="41"/>
  <c r="R819" i="41"/>
  <c r="R1344" i="41"/>
  <c r="S859" i="41"/>
  <c r="R1540" i="41"/>
  <c r="S1003" i="41"/>
  <c r="S882" i="41"/>
  <c r="R663" i="41"/>
  <c r="S1128" i="41"/>
  <c r="R1185" i="41"/>
  <c r="S1066" i="41"/>
  <c r="R157" i="41"/>
  <c r="R237" i="41"/>
  <c r="S1468" i="41"/>
  <c r="S1503" i="41"/>
  <c r="S1590" i="41"/>
  <c r="S1595" i="41"/>
  <c r="R1251" i="41"/>
  <c r="S110" i="41"/>
  <c r="R1144" i="41"/>
  <c r="R1157" i="41"/>
  <c r="R647" i="41"/>
  <c r="S556" i="41"/>
  <c r="R755" i="41"/>
  <c r="S37" i="41"/>
  <c r="S922" i="41"/>
  <c r="R631" i="41"/>
  <c r="T490" i="41"/>
  <c r="T459" i="41"/>
  <c r="T1235" i="41"/>
  <c r="T40" i="41"/>
  <c r="L979" i="41"/>
  <c r="L572" i="41"/>
  <c r="L1030" i="41"/>
  <c r="R1469" i="41"/>
  <c r="V1027" i="41"/>
  <c r="S587" i="41"/>
  <c r="R1399" i="41"/>
  <c r="R1371" i="41"/>
  <c r="S528" i="41"/>
  <c r="V278" i="41"/>
  <c r="L1419" i="41"/>
  <c r="T1419" i="41" s="1"/>
  <c r="L596" i="41"/>
  <c r="L1012" i="41"/>
  <c r="K445" i="41"/>
  <c r="K619" i="41"/>
  <c r="K855" i="41"/>
  <c r="K934" i="41"/>
  <c r="S190" i="41"/>
  <c r="V189" i="41"/>
  <c r="U189" i="41"/>
  <c r="T309" i="41"/>
  <c r="V309" i="41"/>
  <c r="R309" i="41"/>
  <c r="S309" i="41"/>
  <c r="S310" i="41"/>
  <c r="U309" i="41"/>
  <c r="R1464" i="41"/>
  <c r="T1464" i="41"/>
  <c r="S1464" i="41"/>
  <c r="V1464" i="41"/>
  <c r="U1464" i="41"/>
  <c r="T543" i="41"/>
  <c r="R543" i="41"/>
  <c r="U543" i="41"/>
  <c r="S543" i="41"/>
  <c r="V543" i="41"/>
  <c r="R544" i="41"/>
  <c r="V761" i="41"/>
  <c r="V760" i="41"/>
  <c r="R761" i="41"/>
  <c r="R760" i="41"/>
  <c r="U761" i="41"/>
  <c r="S761" i="41"/>
  <c r="S760" i="41"/>
  <c r="U760" i="41"/>
  <c r="R1478" i="41"/>
  <c r="R1477" i="41"/>
  <c r="S1478" i="41"/>
  <c r="S1477" i="41"/>
  <c r="U1478" i="41"/>
  <c r="T1477" i="41"/>
  <c r="V1478" i="41"/>
  <c r="U1477" i="41"/>
  <c r="V1477" i="41"/>
  <c r="T1478" i="41"/>
  <c r="T1077" i="41"/>
  <c r="V1078" i="41"/>
  <c r="V1077" i="41"/>
  <c r="R1078" i="41"/>
  <c r="R1077" i="41"/>
  <c r="U1078" i="41"/>
  <c r="S1078" i="41"/>
  <c r="U1077" i="41"/>
  <c r="S1077" i="41"/>
  <c r="T1078" i="41"/>
  <c r="T1429" i="41"/>
  <c r="T1430" i="41"/>
  <c r="V1430" i="41"/>
  <c r="S1429" i="41"/>
  <c r="R1430" i="41"/>
  <c r="U1429" i="41"/>
  <c r="U1430" i="41"/>
  <c r="V1429" i="41"/>
  <c r="S1430" i="41"/>
  <c r="R1429" i="41"/>
  <c r="L92" i="41"/>
  <c r="L468" i="41"/>
  <c r="L683" i="41"/>
  <c r="L336" i="41"/>
  <c r="T336" i="41" s="1"/>
  <c r="K748" i="41"/>
  <c r="K665" i="41"/>
  <c r="K1113" i="41"/>
  <c r="R979" i="41"/>
  <c r="U978" i="41"/>
  <c r="S979" i="41"/>
  <c r="V978" i="41"/>
  <c r="U979" i="41"/>
  <c r="T978" i="41"/>
  <c r="S978" i="41"/>
  <c r="V979" i="41"/>
  <c r="R978" i="41"/>
  <c r="T1312" i="41"/>
  <c r="T744" i="41"/>
  <c r="R745" i="41"/>
  <c r="R744" i="41"/>
  <c r="S745" i="41"/>
  <c r="S744" i="41"/>
  <c r="T745" i="41"/>
  <c r="U745" i="41"/>
  <c r="U744" i="41"/>
  <c r="V745" i="41"/>
  <c r="V744" i="41"/>
  <c r="T118" i="41"/>
  <c r="U119" i="41"/>
  <c r="U118" i="41"/>
  <c r="V119" i="41"/>
  <c r="V118" i="41"/>
  <c r="S118" i="41"/>
  <c r="R119" i="41"/>
  <c r="R118" i="41"/>
  <c r="T1328" i="41"/>
  <c r="S1329" i="41"/>
  <c r="V1328" i="41"/>
  <c r="U1329" i="41"/>
  <c r="R1328" i="41"/>
  <c r="R1329" i="41"/>
  <c r="S1328" i="41"/>
  <c r="U1328" i="41"/>
  <c r="V1329" i="41"/>
  <c r="T1316" i="41"/>
  <c r="U1317" i="41"/>
  <c r="V1316" i="41"/>
  <c r="V1317" i="41"/>
  <c r="R1316" i="41"/>
  <c r="S1317" i="41"/>
  <c r="U1316" i="41"/>
  <c r="R1317" i="41"/>
  <c r="T1397" i="41"/>
  <c r="U1397" i="41"/>
  <c r="U1398" i="41"/>
  <c r="V1397" i="41"/>
  <c r="V1398" i="41"/>
  <c r="R1398" i="41"/>
  <c r="S1398" i="41"/>
  <c r="S1397" i="41"/>
  <c r="T370" i="41"/>
  <c r="S371" i="41"/>
  <c r="V370" i="41"/>
  <c r="U371" i="41"/>
  <c r="R370" i="41"/>
  <c r="V371" i="41"/>
  <c r="R371" i="41"/>
  <c r="S370" i="41"/>
  <c r="U370" i="41"/>
  <c r="T721" i="41"/>
  <c r="R721" i="41"/>
  <c r="S722" i="41"/>
  <c r="S721" i="41"/>
  <c r="U722" i="41"/>
  <c r="U721" i="41"/>
  <c r="V721" i="41"/>
  <c r="V722" i="41"/>
  <c r="R722" i="41"/>
  <c r="V635" i="41"/>
  <c r="S634" i="41"/>
  <c r="R635" i="41"/>
  <c r="U634" i="41"/>
  <c r="S635" i="41"/>
  <c r="V634" i="41"/>
  <c r="U635" i="41"/>
  <c r="R634" i="41"/>
  <c r="T1073" i="41"/>
  <c r="R1073" i="41"/>
  <c r="S1074" i="41"/>
  <c r="S1073" i="41"/>
  <c r="U1074" i="41"/>
  <c r="R1074" i="41"/>
  <c r="V1074" i="41"/>
  <c r="U1073" i="41"/>
  <c r="U1396" i="41"/>
  <c r="V1396" i="41"/>
  <c r="T1396" i="41"/>
  <c r="R1396" i="41"/>
  <c r="S1396" i="41"/>
  <c r="T586" i="41"/>
  <c r="S586" i="41"/>
  <c r="U586" i="41"/>
  <c r="V586" i="41"/>
  <c r="S1487" i="41"/>
  <c r="R1488" i="41"/>
  <c r="S1488" i="41"/>
  <c r="R1487" i="41"/>
  <c r="S1152" i="41"/>
  <c r="T1152" i="41"/>
  <c r="L1609" i="41"/>
  <c r="T1609" i="41" s="1"/>
  <c r="L686" i="41"/>
  <c r="L159" i="41"/>
  <c r="T159" i="41" s="1"/>
  <c r="L1135" i="41"/>
  <c r="L1036" i="41"/>
  <c r="L21" i="41"/>
  <c r="L648" i="41"/>
  <c r="K1115" i="41"/>
  <c r="K1103" i="41"/>
  <c r="K129" i="41"/>
  <c r="L615" i="41"/>
  <c r="T614" i="41" s="1"/>
  <c r="K1276" i="41"/>
  <c r="K326" i="41"/>
  <c r="K1286" i="41"/>
  <c r="K1525" i="41"/>
  <c r="K526" i="41"/>
  <c r="K382" i="41"/>
  <c r="K1608" i="41"/>
  <c r="K1614" i="41"/>
  <c r="K1596" i="41"/>
  <c r="K923" i="41"/>
  <c r="K296" i="41"/>
  <c r="K661" i="41"/>
  <c r="T856" i="41"/>
  <c r="S1524" i="41"/>
  <c r="S529" i="41"/>
  <c r="S41" i="41"/>
  <c r="R1551" i="41"/>
  <c r="S947" i="41"/>
  <c r="R1069" i="41"/>
  <c r="R331" i="41"/>
  <c r="R50" i="41"/>
  <c r="S1149" i="41"/>
  <c r="S1382" i="41"/>
  <c r="S1619" i="41"/>
  <c r="R751" i="41"/>
  <c r="R671" i="41"/>
  <c r="R606" i="41"/>
  <c r="S150" i="41"/>
  <c r="R1423" i="41"/>
  <c r="S296" i="41"/>
  <c r="R644" i="41"/>
  <c r="R906" i="41"/>
  <c r="S284" i="41"/>
  <c r="S660" i="41"/>
  <c r="R311" i="41"/>
  <c r="S737" i="41"/>
  <c r="S1580" i="41"/>
  <c r="S456" i="41"/>
  <c r="S1213" i="41"/>
  <c r="R284" i="41"/>
  <c r="S1575" i="41"/>
  <c r="S623" i="41"/>
  <c r="T536" i="41"/>
  <c r="T1368" i="41"/>
  <c r="R67" i="41"/>
  <c r="R332" i="41"/>
  <c r="R166" i="41"/>
  <c r="R988" i="41"/>
  <c r="R793" i="41"/>
  <c r="R197" i="41"/>
  <c r="S898" i="41"/>
  <c r="R1261" i="41"/>
  <c r="S611" i="41"/>
  <c r="S856" i="41"/>
  <c r="S404" i="41"/>
  <c r="R923" i="41"/>
  <c r="S920" i="41"/>
  <c r="S1085" i="41"/>
  <c r="S1062" i="41"/>
  <c r="S1260" i="41"/>
  <c r="R347" i="41"/>
  <c r="R1356" i="41"/>
  <c r="R621" i="41"/>
  <c r="S1498" i="41"/>
  <c r="R642" i="41"/>
  <c r="S1282" i="41"/>
  <c r="R283" i="41"/>
  <c r="S1083" i="41"/>
  <c r="R182" i="41"/>
  <c r="R1018" i="41"/>
  <c r="R1231" i="41"/>
  <c r="R782" i="41"/>
  <c r="S148" i="41"/>
  <c r="S1297" i="41"/>
  <c r="S1270" i="41"/>
  <c r="S146" i="41"/>
  <c r="S197" i="41"/>
  <c r="R769" i="41"/>
  <c r="R1236" i="41"/>
  <c r="S139" i="41"/>
  <c r="R1143" i="41"/>
  <c r="R1444" i="41"/>
  <c r="S1466" i="41"/>
  <c r="R1240" i="41"/>
  <c r="S501" i="41"/>
  <c r="R946" i="41"/>
  <c r="S967" i="41"/>
  <c r="R811" i="41"/>
  <c r="R1250" i="41"/>
  <c r="S51" i="41"/>
  <c r="R670" i="41"/>
  <c r="S1183" i="41"/>
  <c r="R300" i="41"/>
  <c r="S523" i="41"/>
  <c r="R1245" i="41"/>
  <c r="S1130" i="41"/>
  <c r="R851" i="41"/>
  <c r="S1381" i="41"/>
  <c r="R1536" i="41"/>
  <c r="R619" i="41"/>
  <c r="R487" i="41"/>
  <c r="R646" i="41"/>
  <c r="S452" i="41"/>
  <c r="R1368" i="41"/>
  <c r="R449" i="41"/>
  <c r="S1604" i="41"/>
  <c r="R1242" i="41"/>
  <c r="R1486" i="41"/>
  <c r="R1381" i="41"/>
  <c r="S1216" i="41"/>
  <c r="R668" i="41"/>
  <c r="T641" i="41"/>
  <c r="L87" i="41"/>
  <c r="T87" i="41" s="1"/>
  <c r="T1557" i="41"/>
  <c r="T51" i="41"/>
  <c r="K988" i="41"/>
  <c r="R189" i="41"/>
  <c r="R1155" i="41"/>
  <c r="R56" i="41"/>
  <c r="T1587" i="41"/>
  <c r="T945" i="41"/>
  <c r="T965" i="41"/>
  <c r="T1383" i="41"/>
  <c r="T1101" i="41"/>
  <c r="L311" i="41"/>
  <c r="T311" i="41" s="1"/>
  <c r="T834" i="41"/>
  <c r="R1308" i="41"/>
  <c r="S1548" i="41"/>
  <c r="S1224" i="41"/>
  <c r="S28" i="41"/>
  <c r="S1500" i="41"/>
  <c r="S1540" i="41"/>
  <c r="S1145" i="41"/>
  <c r="S43" i="41"/>
  <c r="S295" i="41"/>
  <c r="R1035" i="41"/>
  <c r="R1571" i="41"/>
  <c r="R624" i="41"/>
  <c r="S1538" i="41"/>
  <c r="R489" i="41"/>
  <c r="S951" i="41"/>
  <c r="S1255" i="41"/>
  <c r="R754" i="41"/>
  <c r="S1283" i="41"/>
  <c r="S403" i="41"/>
  <c r="R1222" i="41"/>
  <c r="S131" i="41"/>
  <c r="R848" i="41"/>
  <c r="S956" i="41"/>
  <c r="S932" i="41"/>
  <c r="S1254" i="41"/>
  <c r="R967" i="41"/>
  <c r="R386" i="41"/>
  <c r="S1071" i="41"/>
  <c r="S755" i="41"/>
  <c r="R1561" i="41"/>
  <c r="R37" i="41"/>
  <c r="S1613" i="41"/>
  <c r="R1538" i="41"/>
  <c r="R883" i="41"/>
  <c r="R943" i="41"/>
  <c r="R44" i="41"/>
  <c r="S627" i="41"/>
  <c r="S739" i="41"/>
  <c r="S1312" i="41"/>
  <c r="R1241" i="41"/>
  <c r="S1069" i="41"/>
  <c r="R295" i="41"/>
  <c r="R219" i="41"/>
  <c r="S1035" i="41"/>
  <c r="S331" i="41"/>
  <c r="S1571" i="41"/>
  <c r="R1221" i="41"/>
  <c r="S624" i="41"/>
  <c r="R1154" i="41"/>
  <c r="S1541" i="41"/>
  <c r="R1090" i="41"/>
  <c r="S1313" i="41"/>
  <c r="R813" i="41"/>
  <c r="S163" i="41"/>
  <c r="S860" i="41"/>
  <c r="S460" i="41"/>
  <c r="V242" i="41"/>
  <c r="T1616" i="41"/>
  <c r="T1577" i="41"/>
  <c r="S893" i="41"/>
  <c r="S414" i="41"/>
  <c r="S1597" i="41"/>
  <c r="S1507" i="41"/>
  <c r="T1382" i="41"/>
  <c r="T940" i="41"/>
  <c r="T1257" i="41"/>
  <c r="S601" i="41"/>
  <c r="R1572" i="41"/>
  <c r="R1626" i="41"/>
  <c r="T407" i="41"/>
  <c r="R849" i="41"/>
  <c r="S965" i="41"/>
  <c r="S1581" i="41"/>
  <c r="R113" i="41"/>
  <c r="T1131" i="41"/>
  <c r="R991" i="41"/>
  <c r="S1105" i="41"/>
  <c r="R1146" i="41"/>
  <c r="R1158" i="41"/>
  <c r="R1276" i="41"/>
  <c r="R21" i="41"/>
  <c r="S537" i="41"/>
  <c r="R1416" i="41"/>
  <c r="S1227" i="41"/>
  <c r="R1432" i="41"/>
  <c r="S1200" i="41"/>
  <c r="R1001" i="41"/>
  <c r="R131" i="41"/>
  <c r="S297" i="41"/>
  <c r="S1068" i="41"/>
  <c r="R86" i="41"/>
  <c r="S952" i="41"/>
  <c r="R900" i="41"/>
  <c r="S1278" i="41"/>
  <c r="R274" i="41"/>
  <c r="S781" i="41"/>
  <c r="R1563" i="41"/>
  <c r="R1248" i="41"/>
  <c r="R555" i="41"/>
  <c r="S1509" i="41"/>
  <c r="R1299" i="41"/>
  <c r="R1610" i="41"/>
  <c r="R1445" i="41"/>
  <c r="R1219" i="41"/>
  <c r="R142" i="41"/>
  <c r="R1266" i="41"/>
  <c r="S855" i="41"/>
  <c r="R1202" i="41"/>
  <c r="R971" i="41"/>
  <c r="R1036" i="41"/>
  <c r="S1386" i="41"/>
  <c r="S1467" i="41"/>
  <c r="R457" i="41"/>
  <c r="R85" i="41"/>
  <c r="R616" i="41"/>
  <c r="R367" i="41"/>
  <c r="S958" i="41"/>
  <c r="R719" i="41"/>
  <c r="S189" i="41"/>
  <c r="S86" i="41"/>
  <c r="R934" i="41"/>
  <c r="R1260" i="41"/>
  <c r="S1197" i="41"/>
  <c r="S1495" i="41"/>
  <c r="R414" i="41"/>
  <c r="S793" i="41"/>
  <c r="R585" i="41"/>
  <c r="R1559" i="41"/>
  <c r="R29" i="41"/>
  <c r="R1600" i="41"/>
  <c r="S1539" i="41"/>
  <c r="S1504" i="41"/>
  <c r="R945" i="41"/>
  <c r="R1509" i="41"/>
  <c r="R1623" i="41"/>
  <c r="R1498" i="41"/>
  <c r="R320" i="41"/>
  <c r="S1299" i="41"/>
  <c r="R1314" i="41"/>
  <c r="R1578" i="41"/>
  <c r="R161" i="41"/>
  <c r="S1610" i="41"/>
  <c r="S159" i="41"/>
  <c r="S642" i="41"/>
  <c r="R932" i="41"/>
  <c r="R1274" i="41"/>
  <c r="R701" i="41"/>
  <c r="S1004" i="41"/>
  <c r="S1308" i="41"/>
  <c r="R1224" i="41"/>
  <c r="S1304" i="41"/>
  <c r="R1012" i="41"/>
  <c r="R83" i="41"/>
  <c r="S1305" i="41"/>
  <c r="S931" i="41"/>
  <c r="R609" i="41"/>
  <c r="R1273" i="41"/>
  <c r="S973" i="41"/>
  <c r="S784" i="41"/>
  <c r="S1026" i="41"/>
  <c r="S850" i="41"/>
  <c r="R925" i="41"/>
  <c r="R1229" i="41"/>
  <c r="R1465" i="41"/>
  <c r="S87" i="41"/>
  <c r="R1268" i="41"/>
  <c r="R1182" i="41"/>
  <c r="R990" i="41"/>
  <c r="S32" i="41"/>
  <c r="R529" i="41"/>
  <c r="S1300" i="41"/>
  <c r="R884" i="41"/>
  <c r="R325" i="41"/>
  <c r="R847" i="41"/>
  <c r="R1305" i="41"/>
  <c r="R931" i="41"/>
  <c r="S609" i="41"/>
  <c r="S1273" i="41"/>
  <c r="R973" i="41"/>
  <c r="R784" i="41"/>
  <c r="R1026" i="41"/>
  <c r="R850" i="41"/>
  <c r="S925" i="41"/>
  <c r="S1229" i="41"/>
  <c r="S584" i="41"/>
  <c r="S864" i="41"/>
  <c r="S1272" i="41"/>
  <c r="S1182" i="41"/>
  <c r="S1514" i="41"/>
  <c r="R7" i="41"/>
  <c r="S1002" i="41"/>
  <c r="S1618" i="41"/>
  <c r="R138" i="41"/>
  <c r="R1541" i="41"/>
  <c r="T166" i="41"/>
  <c r="T961" i="41"/>
  <c r="T701" i="41"/>
  <c r="K1500" i="41"/>
  <c r="T1250" i="41"/>
  <c r="T1554" i="41"/>
  <c r="V1073" i="41"/>
  <c r="R586" i="41"/>
  <c r="S119" i="41"/>
  <c r="S216" i="41"/>
  <c r="V1322" i="41"/>
  <c r="V1124" i="41"/>
  <c r="L91" i="41"/>
  <c r="L492" i="41"/>
  <c r="T492" i="41" s="1"/>
  <c r="L112" i="41"/>
  <c r="T112" i="41" s="1"/>
  <c r="L254" i="41"/>
  <c r="L19" i="41"/>
  <c r="L1401" i="41"/>
  <c r="L831" i="41"/>
  <c r="L181" i="41"/>
  <c r="K1130" i="41"/>
  <c r="K1106" i="41"/>
  <c r="K1110" i="41"/>
  <c r="K951" i="41"/>
  <c r="K668" i="41"/>
  <c r="K928" i="41"/>
  <c r="K1145" i="41"/>
  <c r="K1144" i="41"/>
  <c r="K1188" i="41"/>
  <c r="K1184" i="41"/>
  <c r="K1085" i="41"/>
  <c r="K1336" i="41"/>
  <c r="L387" i="41"/>
  <c r="K1118" i="41"/>
  <c r="K720" i="41"/>
  <c r="K504" i="41"/>
  <c r="K835" i="41"/>
  <c r="T941" i="41"/>
  <c r="T88" i="41"/>
  <c r="T484" i="41"/>
  <c r="T882" i="41"/>
  <c r="T86" i="41"/>
  <c r="T34" i="41"/>
  <c r="T1586" i="41"/>
  <c r="T502" i="41"/>
  <c r="T1221" i="41"/>
  <c r="T1310" i="41"/>
  <c r="T1223" i="41"/>
  <c r="T1252" i="41"/>
  <c r="L1396" i="41"/>
  <c r="L1551" i="41"/>
  <c r="T1551" i="41" s="1"/>
  <c r="L189" i="41"/>
  <c r="L535" i="41"/>
  <c r="L314" i="41"/>
  <c r="L104" i="41"/>
  <c r="H1296" i="41"/>
  <c r="R1296" i="41" s="1"/>
  <c r="K1047" i="41"/>
  <c r="K1409" i="41"/>
  <c r="L1267" i="41"/>
  <c r="T1267" i="41" s="1"/>
  <c r="K1148" i="41"/>
  <c r="K647" i="41"/>
  <c r="L256" i="41"/>
  <c r="K256" i="41"/>
  <c r="K399" i="41"/>
  <c r="L785" i="41"/>
  <c r="K1332" i="41"/>
  <c r="K537" i="41"/>
  <c r="K820" i="41"/>
  <c r="K1034" i="41"/>
  <c r="K1469" i="41"/>
  <c r="K1092" i="41"/>
  <c r="K691" i="41"/>
  <c r="K1290" i="41"/>
  <c r="K1507" i="41"/>
  <c r="T1230" i="41"/>
  <c r="T50" i="41"/>
  <c r="L893" i="41"/>
  <c r="T893" i="41" s="1"/>
  <c r="L108" i="41"/>
  <c r="T108" i="41" s="1"/>
  <c r="L873" i="41"/>
  <c r="T1433" i="41"/>
  <c r="T501" i="41"/>
  <c r="T132" i="41"/>
  <c r="T294" i="41"/>
  <c r="K1045" i="41"/>
  <c r="K1410" i="41"/>
  <c r="K1441" i="41"/>
  <c r="K410" i="41"/>
  <c r="K898" i="41"/>
  <c r="K1108" i="41"/>
  <c r="K1306" i="41"/>
  <c r="K1087" i="41"/>
  <c r="K1486" i="41"/>
  <c r="K1197" i="41"/>
  <c r="K1163" i="41"/>
  <c r="K980" i="41"/>
  <c r="K750" i="41"/>
  <c r="K1482" i="41"/>
  <c r="K1186" i="41"/>
  <c r="K416" i="41"/>
  <c r="K175" i="41"/>
  <c r="K897" i="41"/>
  <c r="T354" i="41"/>
  <c r="U354" i="41"/>
  <c r="V354" i="41"/>
  <c r="S354" i="41"/>
  <c r="T1431" i="41"/>
  <c r="U1431" i="41"/>
  <c r="V1431" i="41"/>
  <c r="R1431" i="41"/>
  <c r="T155" i="41"/>
  <c r="V156" i="41"/>
  <c r="R155" i="41"/>
  <c r="R156" i="41"/>
  <c r="S155" i="41"/>
  <c r="U155" i="41"/>
  <c r="U156" i="41"/>
  <c r="T26" i="41"/>
  <c r="R27" i="41"/>
  <c r="U26" i="41"/>
  <c r="S27" i="41"/>
  <c r="V26" i="41"/>
  <c r="R861" i="41"/>
  <c r="R123" i="41"/>
  <c r="U27" i="41"/>
  <c r="R26" i="41"/>
  <c r="R1438" i="41"/>
  <c r="S503" i="41"/>
  <c r="T1439" i="41"/>
  <c r="T141" i="41"/>
  <c r="T1438" i="41"/>
  <c r="T607" i="41"/>
  <c r="T28" i="41"/>
  <c r="T37" i="41"/>
  <c r="T163" i="41"/>
  <c r="T828" i="41"/>
  <c r="T162" i="41"/>
  <c r="T167" i="41"/>
  <c r="T147" i="41"/>
  <c r="K942" i="41"/>
  <c r="K1086" i="41"/>
  <c r="K1264" i="41"/>
  <c r="K852" i="41"/>
  <c r="K984" i="41"/>
  <c r="K1190" i="41"/>
  <c r="K145" i="41"/>
  <c r="K134" i="41"/>
  <c r="K271" i="41"/>
  <c r="K722" i="41"/>
  <c r="R1293" i="41"/>
  <c r="S1293" i="41"/>
  <c r="U1293" i="41"/>
  <c r="V1294" i="41"/>
  <c r="V1293" i="41"/>
  <c r="R1294" i="41"/>
  <c r="T1293" i="41"/>
  <c r="U1294" i="41"/>
  <c r="U582" i="41"/>
  <c r="V582" i="41"/>
  <c r="S582" i="41"/>
  <c r="T1522" i="41"/>
  <c r="U1523" i="41"/>
  <c r="V1522" i="41"/>
  <c r="V1523" i="41"/>
  <c r="R1522" i="41"/>
  <c r="S1522" i="41"/>
  <c r="S1523" i="41"/>
  <c r="T1463" i="41"/>
  <c r="U1463" i="41"/>
  <c r="V1463" i="41"/>
  <c r="R1463" i="41"/>
  <c r="T542" i="41"/>
  <c r="V542" i="41"/>
  <c r="R542" i="41"/>
  <c r="S527" i="41"/>
  <c r="V527" i="41"/>
  <c r="R527" i="41"/>
  <c r="U527" i="41"/>
  <c r="T122" i="41"/>
  <c r="T1539" i="41"/>
  <c r="T544" i="41"/>
  <c r="T1282" i="41"/>
  <c r="T905" i="41"/>
  <c r="T606" i="41"/>
  <c r="T1266" i="41"/>
  <c r="K132" i="41"/>
  <c r="T29" i="41"/>
  <c r="T1226" i="41"/>
  <c r="K1129" i="41"/>
  <c r="K1158" i="41"/>
  <c r="K981" i="41"/>
  <c r="R6" i="41"/>
  <c r="Q6" i="41" s="1"/>
  <c r="V6" i="41"/>
  <c r="T422" i="41"/>
  <c r="U422" i="41"/>
  <c r="V422" i="41"/>
  <c r="T1058" i="41"/>
  <c r="V1058" i="41"/>
  <c r="R1058" i="41"/>
  <c r="U290" i="41"/>
  <c r="T290" i="41"/>
  <c r="T269" i="41"/>
  <c r="V269" i="41"/>
  <c r="R269" i="41"/>
  <c r="U1331" i="41"/>
  <c r="T1331" i="41"/>
  <c r="V1331" i="41"/>
  <c r="T1325" i="41"/>
  <c r="R1325" i="41"/>
  <c r="S1325" i="41"/>
  <c r="U1325" i="41"/>
  <c r="V1325" i="41"/>
  <c r="T177" i="41"/>
  <c r="U178" i="41"/>
  <c r="V177" i="41"/>
  <c r="V178" i="41"/>
  <c r="R177" i="41"/>
  <c r="T1097" i="41"/>
  <c r="R1098" i="41"/>
  <c r="R1097" i="41"/>
  <c r="S1098" i="41"/>
  <c r="S1097" i="41"/>
  <c r="U1098" i="41"/>
  <c r="V1098" i="41"/>
  <c r="T687" i="41"/>
  <c r="V687" i="41"/>
  <c r="R687" i="41"/>
  <c r="T680" i="41"/>
  <c r="V681" i="41"/>
  <c r="S680" i="41"/>
  <c r="R681" i="41"/>
  <c r="U680" i="41"/>
  <c r="V18" i="41"/>
  <c r="T18" i="41"/>
  <c r="R18" i="41"/>
  <c r="T11" i="41"/>
  <c r="R698" i="41"/>
  <c r="R1383" i="41"/>
  <c r="R611" i="41"/>
  <c r="R108" i="41"/>
  <c r="S938" i="41"/>
  <c r="R545" i="41"/>
  <c r="S21" i="41"/>
  <c r="R1191" i="41"/>
  <c r="R1105" i="41"/>
  <c r="R376" i="41"/>
  <c r="R133" i="41"/>
  <c r="R141" i="41"/>
  <c r="R11" i="41"/>
  <c r="S521" i="41"/>
  <c r="S1554" i="41"/>
  <c r="S430" i="41"/>
  <c r="S940" i="41"/>
  <c r="S11" i="41"/>
  <c r="T43" i="41"/>
  <c r="T511" i="41"/>
  <c r="R511" i="41"/>
  <c r="R512" i="41"/>
  <c r="T512" i="41"/>
  <c r="S511" i="41"/>
  <c r="S512" i="41"/>
  <c r="T727" i="41"/>
  <c r="T728" i="41"/>
  <c r="V727" i="41"/>
  <c r="S728" i="41"/>
  <c r="R727" i="41"/>
  <c r="U728" i="41"/>
  <c r="T1428" i="41"/>
  <c r="V1428" i="41"/>
  <c r="R1428" i="41"/>
  <c r="T777" i="41"/>
  <c r="R777" i="41"/>
  <c r="S777" i="41"/>
  <c r="R692" i="41"/>
  <c r="T691" i="41"/>
  <c r="S692" i="41"/>
  <c r="U692" i="41"/>
  <c r="V691" i="41"/>
  <c r="V692" i="41"/>
  <c r="R691" i="41"/>
  <c r="T362" i="41"/>
  <c r="V363" i="41"/>
  <c r="V362" i="41"/>
  <c r="R363" i="41"/>
  <c r="R362" i="41"/>
  <c r="T356" i="41"/>
  <c r="V357" i="41"/>
  <c r="S356" i="41"/>
  <c r="R357" i="41"/>
  <c r="U356" i="41"/>
  <c r="T636" i="41"/>
  <c r="U637" i="41"/>
  <c r="U636" i="41"/>
  <c r="V637" i="41"/>
  <c r="V636" i="41"/>
  <c r="T1121" i="41"/>
  <c r="R1122" i="41"/>
  <c r="S1122" i="41"/>
  <c r="U1121" i="41"/>
  <c r="V1121" i="41"/>
  <c r="T703" i="41"/>
  <c r="U704" i="41"/>
  <c r="U703" i="41"/>
  <c r="V704" i="41"/>
  <c r="V703" i="41"/>
  <c r="T558" i="41"/>
  <c r="U559" i="41"/>
  <c r="R558" i="41"/>
  <c r="S559" i="41"/>
  <c r="S558" i="41"/>
  <c r="T651" i="41"/>
  <c r="S651" i="41"/>
  <c r="U651" i="41"/>
  <c r="R1627" i="41"/>
  <c r="S1627" i="41"/>
  <c r="T1126" i="41"/>
  <c r="U1126" i="41"/>
  <c r="V1126" i="41"/>
  <c r="T1080" i="41"/>
  <c r="V1080" i="41"/>
  <c r="R1080" i="41"/>
  <c r="V1284" i="41"/>
  <c r="R1284" i="41"/>
  <c r="T1005" i="41"/>
  <c r="U1005" i="41"/>
  <c r="V1005" i="41"/>
  <c r="T1025" i="41"/>
  <c r="R1025" i="41"/>
  <c r="S1025" i="41"/>
  <c r="T1039" i="41"/>
  <c r="R1039" i="41"/>
  <c r="S1039" i="41"/>
  <c r="T324" i="41"/>
  <c r="U324" i="41"/>
  <c r="V324" i="41"/>
  <c r="U653" i="41"/>
  <c r="T653" i="41"/>
  <c r="V653" i="41"/>
  <c r="T27" i="41"/>
  <c r="U346" i="41"/>
  <c r="T346" i="41"/>
  <c r="V346" i="41"/>
  <c r="T573" i="41"/>
  <c r="R573" i="41"/>
  <c r="S573" i="41"/>
  <c r="S695" i="41"/>
  <c r="T695" i="41"/>
  <c r="U695" i="41"/>
  <c r="V695" i="41"/>
  <c r="R695" i="41"/>
  <c r="S366" i="41"/>
  <c r="U366" i="41"/>
  <c r="T360" i="41"/>
  <c r="V360" i="41"/>
  <c r="R360" i="41"/>
  <c r="R1141" i="41"/>
  <c r="T1141" i="41"/>
  <c r="S1141" i="41"/>
  <c r="T688" i="41"/>
  <c r="U688" i="41"/>
  <c r="V688" i="41"/>
  <c r="V833" i="41"/>
  <c r="T833" i="41"/>
  <c r="R833" i="41"/>
  <c r="T839" i="41"/>
  <c r="R840" i="41"/>
  <c r="S839" i="41"/>
  <c r="S840" i="41"/>
  <c r="U839" i="41"/>
  <c r="V839" i="41"/>
  <c r="R839" i="41"/>
  <c r="T289" i="41"/>
  <c r="R289" i="41"/>
  <c r="S289" i="41"/>
  <c r="T268" i="41"/>
  <c r="V268" i="41"/>
  <c r="R268" i="41"/>
  <c r="T1511" i="41"/>
  <c r="S1512" i="41"/>
  <c r="S1511" i="41"/>
  <c r="T1512" i="41"/>
  <c r="U1512" i="41"/>
  <c r="U1511" i="41"/>
  <c r="R852" i="41"/>
  <c r="S853" i="41"/>
  <c r="S852" i="41"/>
  <c r="U853" i="41"/>
  <c r="T1405" i="41"/>
  <c r="R1405" i="41"/>
  <c r="S1406" i="41"/>
  <c r="S1405" i="41"/>
  <c r="T1450" i="41"/>
  <c r="V1451" i="41"/>
  <c r="S1450" i="41"/>
  <c r="R1451" i="41"/>
  <c r="U1450" i="41"/>
  <c r="R412" i="41"/>
  <c r="T412" i="41"/>
  <c r="S412" i="41"/>
  <c r="R48" i="41"/>
  <c r="S48" i="41"/>
  <c r="T1455" i="41"/>
  <c r="R1455" i="41"/>
  <c r="S1455" i="41"/>
  <c r="U1513" i="41"/>
  <c r="V1513" i="41"/>
  <c r="T854" i="41"/>
  <c r="V854" i="41"/>
  <c r="R854" i="41"/>
  <c r="T1409" i="41"/>
  <c r="R1409" i="41"/>
  <c r="S1409" i="41"/>
  <c r="R1408" i="41"/>
  <c r="U620" i="41"/>
  <c r="S620" i="41"/>
  <c r="T409" i="41"/>
  <c r="V410" i="41"/>
  <c r="R409" i="41"/>
  <c r="R410" i="41"/>
  <c r="S409" i="41"/>
  <c r="T45" i="41"/>
  <c r="V46" i="41"/>
  <c r="S45" i="41"/>
  <c r="R46" i="41"/>
  <c r="U45" i="41"/>
  <c r="T622" i="41"/>
  <c r="T35" i="41"/>
  <c r="T584" i="41"/>
  <c r="T736" i="41"/>
  <c r="T857" i="41"/>
  <c r="T130" i="41"/>
  <c r="T6" i="41"/>
  <c r="T2" i="41" s="1"/>
  <c r="R1227" i="41"/>
  <c r="S1422" i="41"/>
  <c r="V1493" i="41"/>
  <c r="W1493" i="41" s="1"/>
  <c r="T1493" i="41"/>
  <c r="S1492" i="41"/>
  <c r="S1493" i="41"/>
  <c r="U1492" i="41"/>
  <c r="V662" i="41"/>
  <c r="T662" i="41"/>
  <c r="R662" i="41"/>
  <c r="V1491" i="41"/>
  <c r="R1491" i="41"/>
  <c r="T1601" i="41"/>
  <c r="R1601" i="41"/>
  <c r="S1601" i="41"/>
  <c r="R1594" i="41"/>
  <c r="S1594" i="41"/>
  <c r="R1234" i="41"/>
  <c r="S1234" i="41"/>
  <c r="T1479" i="41"/>
  <c r="V1479" i="41"/>
  <c r="R1479" i="41"/>
  <c r="T1011" i="41"/>
  <c r="V1011" i="41"/>
  <c r="R1011" i="41"/>
  <c r="R385" i="41"/>
  <c r="T385" i="41"/>
  <c r="S385" i="41"/>
  <c r="V194" i="41"/>
  <c r="T194" i="41"/>
  <c r="R194" i="41"/>
  <c r="V1319" i="41"/>
  <c r="R1319" i="41"/>
  <c r="V838" i="41"/>
  <c r="R838" i="41"/>
  <c r="T383" i="41"/>
  <c r="V382" i="41"/>
  <c r="T382" i="41"/>
  <c r="R382" i="41"/>
  <c r="T278" i="41"/>
  <c r="T796" i="41"/>
  <c r="R797" i="41"/>
  <c r="S797" i="41"/>
  <c r="T1048" i="41"/>
  <c r="T1047" i="41"/>
  <c r="T442" i="41"/>
  <c r="T443" i="41"/>
  <c r="R28" i="41"/>
  <c r="R1615" i="41"/>
  <c r="R1421" i="41"/>
  <c r="R404" i="41"/>
  <c r="T178" i="41"/>
  <c r="T582" i="41"/>
  <c r="R599" i="41"/>
  <c r="U599" i="41"/>
  <c r="T1125" i="41"/>
  <c r="R1125" i="41"/>
  <c r="S1125" i="41"/>
  <c r="R780" i="41"/>
  <c r="S780" i="41"/>
  <c r="R20" i="41"/>
  <c r="S19" i="41"/>
  <c r="S20" i="41"/>
  <c r="U19" i="41"/>
  <c r="R12" i="41"/>
  <c r="S12" i="41"/>
  <c r="T1124" i="41"/>
  <c r="S1124" i="41"/>
  <c r="U1124" i="41"/>
  <c r="S235" i="41"/>
  <c r="V234" i="41"/>
  <c r="U235" i="41"/>
  <c r="R234" i="41"/>
  <c r="T1324" i="41"/>
  <c r="S1324" i="41"/>
  <c r="U1324" i="41"/>
  <c r="T597" i="41"/>
  <c r="V598" i="41"/>
  <c r="R597" i="41"/>
  <c r="R598" i="41"/>
  <c r="S597" i="41"/>
  <c r="S1348" i="41"/>
  <c r="V1347" i="41"/>
  <c r="T1347" i="41"/>
  <c r="U1348" i="41"/>
  <c r="R1347" i="41"/>
  <c r="T1341" i="41"/>
  <c r="T1342" i="41"/>
  <c r="T1476" i="41"/>
  <c r="S1476" i="41"/>
  <c r="U1476" i="41"/>
  <c r="T97" i="41"/>
  <c r="T96" i="41"/>
  <c r="K462" i="41"/>
  <c r="K1267" i="41"/>
  <c r="K1109" i="41"/>
  <c r="U1599" i="41"/>
  <c r="U1603" i="41"/>
  <c r="V657" i="41"/>
  <c r="U1489" i="41"/>
  <c r="V1232" i="41"/>
  <c r="V1492" i="41"/>
  <c r="U1234" i="41"/>
  <c r="U1601" i="41"/>
  <c r="S662" i="41"/>
  <c r="T1234" i="41"/>
  <c r="T1491" i="41"/>
  <c r="T1391" i="41"/>
  <c r="T774" i="41"/>
  <c r="T979" i="41"/>
  <c r="T1318" i="41"/>
  <c r="T838" i="41"/>
  <c r="T1400" i="41"/>
  <c r="T381" i="41"/>
  <c r="T20" i="41"/>
  <c r="T1098" i="41"/>
  <c r="T1294" i="41"/>
  <c r="T779" i="41"/>
  <c r="T515" i="41"/>
  <c r="T265" i="41"/>
  <c r="T231" i="41"/>
  <c r="T788" i="41"/>
  <c r="T797" i="41"/>
  <c r="T1519" i="41"/>
  <c r="T725" i="41"/>
  <c r="T341" i="41"/>
  <c r="T1120" i="41"/>
  <c r="T567" i="41"/>
  <c r="T129" i="41"/>
  <c r="T125" i="41"/>
  <c r="T618" i="41"/>
  <c r="T1544" i="41"/>
  <c r="T1180" i="41"/>
  <c r="T1195" i="41"/>
  <c r="T74" i="41"/>
  <c r="T476" i="41"/>
  <c r="T156" i="41"/>
  <c r="T1402" i="41"/>
  <c r="T244" i="41"/>
  <c r="T808" i="41"/>
  <c r="T552" i="41"/>
  <c r="T345" i="41"/>
  <c r="T598" i="41"/>
  <c r="T217" i="41"/>
  <c r="T1348" i="41"/>
  <c r="T119" i="41"/>
  <c r="T704" i="41"/>
  <c r="T250" i="41"/>
  <c r="T371" i="41"/>
  <c r="T550" i="41"/>
  <c r="T1317" i="41"/>
  <c r="T831" i="41"/>
  <c r="T805" i="41"/>
  <c r="T23" i="41"/>
  <c r="T16" i="41"/>
  <c r="T9" i="41"/>
  <c r="T418" i="41"/>
  <c r="T1475" i="41"/>
  <c r="T214" i="41"/>
  <c r="T204" i="41"/>
  <c r="T1028" i="41"/>
  <c r="T1020" i="41"/>
  <c r="T286" i="41"/>
  <c r="T635" i="41"/>
  <c r="T722" i="41"/>
  <c r="T293" i="41"/>
  <c r="T1211" i="41"/>
  <c r="T984" i="41"/>
  <c r="T496" i="41"/>
  <c r="T1329" i="41"/>
  <c r="T186" i="41"/>
  <c r="T363" i="41"/>
  <c r="T357" i="41"/>
  <c r="T637" i="41"/>
  <c r="T372" i="41"/>
  <c r="T1137" i="41"/>
  <c r="T685" i="41"/>
  <c r="T342" i="41"/>
  <c r="T569" i="41"/>
  <c r="T560" i="41"/>
  <c r="T578" i="41"/>
  <c r="T115" i="41"/>
  <c r="T1288" i="41"/>
  <c r="T576" i="41"/>
  <c r="T1517" i="41"/>
  <c r="T1473" i="41"/>
  <c r="T128" i="41"/>
  <c r="T853" i="41"/>
  <c r="T1407" i="41"/>
  <c r="T411" i="41"/>
  <c r="T870" i="41"/>
  <c r="T95" i="41"/>
  <c r="T222" i="41" l="1"/>
  <c r="T1174" i="41"/>
  <c r="T136" i="41"/>
  <c r="T389" i="41"/>
  <c r="T1283" i="41"/>
  <c r="T1600" i="41"/>
  <c r="T658" i="41"/>
  <c r="T1004" i="41"/>
  <c r="T1488" i="41"/>
  <c r="T784" i="41"/>
  <c r="T256" i="41"/>
  <c r="T219" i="41"/>
  <c r="T1231" i="41"/>
  <c r="T53" i="41"/>
  <c r="T1314" i="41"/>
  <c r="M758" i="41"/>
  <c r="T1018" i="41"/>
  <c r="T545" i="41"/>
  <c r="T338" i="41"/>
  <c r="T237" i="41"/>
  <c r="T1012" i="41"/>
  <c r="T1052" i="41"/>
  <c r="T1036" i="41"/>
  <c r="T391" i="41"/>
  <c r="T312" i="41"/>
  <c r="T1320" i="41"/>
  <c r="T14" i="41"/>
  <c r="T369" i="41"/>
  <c r="T1200" i="41"/>
  <c r="T609" i="41"/>
  <c r="T1191" i="41"/>
  <c r="T811" i="41"/>
  <c r="T1362" i="41"/>
  <c r="T329" i="41"/>
  <c r="T782" i="41"/>
  <c r="T631" i="41"/>
  <c r="T1326" i="41"/>
  <c r="T813" i="41"/>
  <c r="T179" i="41"/>
  <c r="T1515" i="41"/>
  <c r="T1435" i="41"/>
  <c r="T1386" i="41"/>
  <c r="T355" i="41"/>
  <c r="T1344" i="41"/>
  <c r="T1509" i="41"/>
  <c r="T1338" i="41"/>
  <c r="M1068" i="41"/>
  <c r="U1068" i="41" s="1"/>
  <c r="T822" i="41"/>
  <c r="T605" i="41"/>
  <c r="T802" i="41"/>
  <c r="T995" i="41"/>
  <c r="T755" i="41"/>
  <c r="T123" i="41"/>
  <c r="T775" i="41"/>
  <c r="T616" i="41"/>
  <c r="T137" i="41"/>
  <c r="T423" i="41"/>
  <c r="T906" i="41"/>
  <c r="T1459" i="41"/>
  <c r="T1350" i="41"/>
  <c r="T1167" i="41"/>
  <c r="T1006" i="41"/>
  <c r="T1208" i="41"/>
  <c r="T463" i="41"/>
  <c r="T430" i="41"/>
  <c r="T1189" i="41"/>
  <c r="T1171" i="41"/>
  <c r="T1168" i="41"/>
  <c r="T284" i="41"/>
  <c r="T184" i="41"/>
  <c r="M437" i="41"/>
  <c r="T967" i="41"/>
  <c r="T1426" i="41"/>
  <c r="T387" i="41"/>
  <c r="T829" i="41"/>
  <c r="T1026" i="41"/>
  <c r="T769" i="41"/>
  <c r="T150" i="41"/>
  <c r="T894" i="41"/>
  <c r="T199" i="41"/>
  <c r="T1071" i="41"/>
  <c r="T1369" i="41"/>
  <c r="T427" i="41"/>
  <c r="T56" i="41"/>
  <c r="T323" i="41"/>
  <c r="T1541" i="41"/>
  <c r="T1176" i="41"/>
  <c r="T246" i="41"/>
  <c r="T602" i="41"/>
  <c r="T565" i="41"/>
  <c r="T320" i="41"/>
  <c r="T113" i="41"/>
  <c r="T1132" i="41"/>
  <c r="T1159" i="41"/>
  <c r="M816" i="41"/>
  <c r="M893" i="41"/>
  <c r="U893" i="41" s="1"/>
  <c r="T361" i="41"/>
  <c r="T462" i="41"/>
  <c r="M822" i="41"/>
  <c r="T1059" i="41"/>
  <c r="T465" i="41"/>
  <c r="T1203" i="41"/>
  <c r="T276" i="41"/>
  <c r="T282" i="41"/>
  <c r="T279" i="41"/>
  <c r="T301" i="41"/>
  <c r="M559" i="41"/>
  <c r="M825" i="41"/>
  <c r="M127" i="41"/>
  <c r="M1615" i="41"/>
  <c r="U1615" i="41" s="1"/>
  <c r="T1233" i="41"/>
  <c r="T1448" i="41"/>
  <c r="T1395" i="41"/>
  <c r="T228" i="41"/>
  <c r="M451" i="41"/>
  <c r="U451" i="41" s="1"/>
  <c r="M1451" i="41"/>
  <c r="M1056" i="41"/>
  <c r="M19" i="41"/>
  <c r="M648" i="41"/>
  <c r="M1183" i="41"/>
  <c r="T91" i="41"/>
  <c r="T468" i="41"/>
  <c r="M524" i="41"/>
  <c r="M314" i="41"/>
  <c r="T739" i="41"/>
  <c r="M1030" i="41"/>
  <c r="T574" i="41"/>
  <c r="T601" i="41"/>
  <c r="T762" i="41"/>
  <c r="T493" i="41"/>
  <c r="M686" i="41"/>
  <c r="M603" i="41"/>
  <c r="T68" i="41"/>
  <c r="T682" i="41"/>
  <c r="T593" i="41"/>
  <c r="T585" i="41"/>
  <c r="T530" i="41"/>
  <c r="T485" i="41"/>
  <c r="T866" i="41"/>
  <c r="K645" i="41"/>
  <c r="I645" i="41"/>
  <c r="S645" i="41" s="1"/>
  <c r="I66" i="41"/>
  <c r="I849" i="41"/>
  <c r="S849" i="41" s="1"/>
  <c r="I847" i="41"/>
  <c r="S847" i="41" s="1"/>
  <c r="I848" i="41"/>
  <c r="S848" i="41" s="1"/>
  <c r="I844" i="41"/>
  <c r="S844" i="41" s="1"/>
  <c r="M498" i="41"/>
  <c r="M419" i="41"/>
  <c r="M513" i="41"/>
  <c r="M916" i="41"/>
  <c r="M1104" i="41"/>
  <c r="M47" i="41"/>
  <c r="M468" i="41"/>
  <c r="M596" i="41"/>
  <c r="M662" i="41"/>
  <c r="M726" i="41"/>
  <c r="M1220" i="41"/>
  <c r="U1220" i="41" s="1"/>
  <c r="M861" i="41"/>
  <c r="U861" i="41" s="1"/>
  <c r="M104" i="41"/>
  <c r="M1551" i="41"/>
  <c r="U1551" i="41" s="1"/>
  <c r="M1478" i="41"/>
  <c r="M854" i="41"/>
  <c r="M221" i="41"/>
  <c r="M91" i="41"/>
  <c r="M571" i="41"/>
  <c r="M341" i="41"/>
  <c r="M159" i="41"/>
  <c r="U159" i="41" s="1"/>
  <c r="M481" i="41"/>
  <c r="M191" i="41"/>
  <c r="M325" i="41"/>
  <c r="M203" i="41"/>
  <c r="M873" i="41"/>
  <c r="M1048" i="41"/>
  <c r="M1265" i="41"/>
  <c r="U1265" i="41" s="1"/>
  <c r="M339" i="41"/>
  <c r="M1607" i="41"/>
  <c r="U1607" i="41" s="1"/>
  <c r="M1012" i="41"/>
  <c r="M1314" i="41"/>
  <c r="M940" i="41"/>
  <c r="U940" i="41" s="1"/>
  <c r="M227" i="41"/>
  <c r="M1370" i="41"/>
  <c r="M139" i="41"/>
  <c r="U139" i="41" s="1"/>
  <c r="M1442" i="41"/>
  <c r="M819" i="41"/>
  <c r="M189" i="41"/>
  <c r="M351" i="41"/>
  <c r="M507" i="41"/>
  <c r="M576" i="41"/>
  <c r="M705" i="41"/>
  <c r="M108" i="41"/>
  <c r="U108" i="41" s="1"/>
  <c r="M733" i="41"/>
  <c r="M831" i="41"/>
  <c r="M534" i="41"/>
  <c r="M112" i="41"/>
  <c r="U112" i="41" s="1"/>
  <c r="M1322" i="41"/>
  <c r="M883" i="41"/>
  <c r="U883" i="41" s="1"/>
  <c r="M1301" i="41"/>
  <c r="U1301" i="41" s="1"/>
  <c r="M523" i="41"/>
  <c r="M744" i="41"/>
  <c r="M969" i="41"/>
  <c r="M56" i="41"/>
  <c r="M1159" i="41"/>
  <c r="M123" i="41"/>
  <c r="M839" i="41"/>
  <c r="M55" i="41"/>
  <c r="M21" i="41"/>
  <c r="M1135" i="41"/>
  <c r="M1283" i="41"/>
  <c r="M235" i="41"/>
  <c r="M1530" i="41"/>
  <c r="M863" i="41"/>
  <c r="U863" i="41" s="1"/>
  <c r="M141" i="41"/>
  <c r="U141" i="41" s="1"/>
  <c r="M1340" i="41"/>
  <c r="M979" i="41"/>
  <c r="M574" i="41"/>
  <c r="M215" i="41"/>
  <c r="M73" i="41"/>
  <c r="M759" i="41"/>
  <c r="M639" i="41"/>
  <c r="M485" i="41"/>
  <c r="M412" i="41"/>
  <c r="M200" i="41"/>
  <c r="M1611" i="41"/>
  <c r="U1611" i="41" s="1"/>
  <c r="M87" i="41"/>
  <c r="U87" i="41" s="1"/>
  <c r="M908" i="41"/>
  <c r="M44" i="41"/>
  <c r="M1036" i="41"/>
  <c r="M1429" i="41"/>
  <c r="M743" i="41"/>
  <c r="M1242" i="41"/>
  <c r="U1242" i="41" s="1"/>
  <c r="M444" i="41"/>
  <c r="M1473" i="41"/>
  <c r="M1600" i="41"/>
  <c r="M683" i="41"/>
  <c r="M92" i="41"/>
  <c r="M1262" i="41"/>
  <c r="U1262" i="41" s="1"/>
  <c r="M1119" i="41"/>
  <c r="M1316" i="41"/>
  <c r="M428" i="41"/>
  <c r="U428" i="41" s="1"/>
  <c r="M963" i="41"/>
  <c r="M256" i="41"/>
  <c r="M528" i="41"/>
  <c r="M1449" i="41"/>
  <c r="M81" i="41"/>
  <c r="M440" i="41"/>
  <c r="M236" i="41"/>
  <c r="U236" i="41" s="1"/>
  <c r="M535" i="41"/>
  <c r="M210" i="41"/>
  <c r="M1396" i="41"/>
  <c r="M560" i="41"/>
  <c r="M540" i="41"/>
  <c r="M307" i="41"/>
  <c r="M1320" i="41"/>
  <c r="M387" i="41"/>
  <c r="M1253" i="41"/>
  <c r="U1253" i="41" s="1"/>
  <c r="M1004" i="41"/>
  <c r="M1384" i="41"/>
  <c r="U1384" i="41" s="1"/>
  <c r="M389" i="41"/>
  <c r="M229" i="41"/>
  <c r="M796" i="41"/>
  <c r="M579" i="41"/>
  <c r="M1401" i="41"/>
  <c r="M254" i="41"/>
  <c r="M492" i="41"/>
  <c r="U492" i="41" s="1"/>
  <c r="M7" i="41"/>
  <c r="M12" i="41"/>
  <c r="M1328" i="41"/>
  <c r="M223" i="41"/>
  <c r="M1612" i="41"/>
  <c r="U1612" i="41" s="1"/>
  <c r="M871" i="41"/>
  <c r="M311" i="41"/>
  <c r="U311" i="41" s="1"/>
  <c r="M509" i="41"/>
  <c r="M531" i="41"/>
  <c r="M496" i="41"/>
  <c r="M653" i="41"/>
  <c r="M495" i="41"/>
  <c r="M595" i="41"/>
  <c r="M156" i="41"/>
  <c r="M1166" i="41"/>
  <c r="M1211" i="41"/>
  <c r="M25" i="41"/>
  <c r="M349" i="41"/>
  <c r="M778" i="41"/>
  <c r="M80" i="41"/>
  <c r="M1624" i="41"/>
  <c r="U1624" i="41" s="1"/>
  <c r="M1198" i="41"/>
  <c r="U1198" i="41" s="1"/>
  <c r="M1399" i="41"/>
  <c r="M269" i="41"/>
  <c r="M190" i="41"/>
  <c r="M555" i="41"/>
  <c r="U555" i="41" s="1"/>
  <c r="M295" i="41"/>
  <c r="U295" i="41" s="1"/>
  <c r="M589" i="41"/>
  <c r="M1609" i="41"/>
  <c r="U1609" i="41" s="1"/>
  <c r="M469" i="41"/>
  <c r="M1011" i="41"/>
  <c r="M477" i="41"/>
  <c r="M572" i="41"/>
  <c r="M766" i="41"/>
  <c r="M1288" i="41"/>
  <c r="M1452" i="41"/>
  <c r="M1272" i="41"/>
  <c r="U1272" i="41" s="1"/>
  <c r="M279" i="41"/>
  <c r="U279" i="41" s="1"/>
  <c r="M354" i="41"/>
  <c r="M562" i="41"/>
  <c r="M116" i="41"/>
  <c r="M1009" i="41"/>
  <c r="M769" i="41"/>
  <c r="M491" i="41"/>
  <c r="U491" i="41" s="1"/>
  <c r="M593" i="41"/>
  <c r="M353" i="41"/>
  <c r="M1170" i="41"/>
  <c r="U1170" i="41" s="1"/>
  <c r="L1158" i="41"/>
  <c r="T1158" i="41" s="1"/>
  <c r="M1158" i="41"/>
  <c r="L1190" i="41"/>
  <c r="T1190" i="41" s="1"/>
  <c r="M1190" i="41"/>
  <c r="U1190" i="41" s="1"/>
  <c r="W6" i="41"/>
  <c r="V2" i="41"/>
  <c r="M820" i="41"/>
  <c r="L820" i="41"/>
  <c r="T819" i="41" s="1"/>
  <c r="L1332" i="41"/>
  <c r="T1332" i="41" s="1"/>
  <c r="M1332" i="41"/>
  <c r="U1332" i="41" s="1"/>
  <c r="M1188" i="41"/>
  <c r="L1188" i="41"/>
  <c r="T1187" i="41" s="1"/>
  <c r="M1145" i="41"/>
  <c r="U1145" i="41" s="1"/>
  <c r="L1145" i="41"/>
  <c r="T1145" i="41" s="1"/>
  <c r="L668" i="41"/>
  <c r="T668" i="41" s="1"/>
  <c r="M668" i="41"/>
  <c r="U668" i="41" s="1"/>
  <c r="L296" i="41"/>
  <c r="T296" i="41" s="1"/>
  <c r="M296" i="41"/>
  <c r="U296" i="41" s="1"/>
  <c r="M1596" i="41"/>
  <c r="L1596" i="41"/>
  <c r="T1595" i="41" s="1"/>
  <c r="L1608" i="41"/>
  <c r="T1608" i="41" s="1"/>
  <c r="M1608" i="41"/>
  <c r="U1608" i="41" s="1"/>
  <c r="M526" i="41"/>
  <c r="L526" i="41"/>
  <c r="T523" i="41" s="1"/>
  <c r="L326" i="41"/>
  <c r="T325" i="41" s="1"/>
  <c r="M326" i="41"/>
  <c r="L1115" i="41"/>
  <c r="M1115" i="41"/>
  <c r="L934" i="41"/>
  <c r="T934" i="41" s="1"/>
  <c r="M934" i="41"/>
  <c r="U934" i="41" s="1"/>
  <c r="L1246" i="41"/>
  <c r="T1246" i="41" s="1"/>
  <c r="M1246" i="41"/>
  <c r="U1246" i="41" s="1"/>
  <c r="L1566" i="41"/>
  <c r="T1566" i="41" s="1"/>
  <c r="L892" i="41"/>
  <c r="T892" i="41" s="1"/>
  <c r="L164" i="41"/>
  <c r="T164" i="41" s="1"/>
  <c r="L1090" i="41"/>
  <c r="M1090" i="41"/>
  <c r="L267" i="41"/>
  <c r="T262" i="41" s="1"/>
  <c r="M267" i="41"/>
  <c r="L971" i="41"/>
  <c r="M971" i="41"/>
  <c r="L1403" i="41"/>
  <c r="M1403" i="41"/>
  <c r="M1535" i="41"/>
  <c r="U1535" i="41" s="1"/>
  <c r="M362" i="41"/>
  <c r="M599" i="41"/>
  <c r="M1234" i="41"/>
  <c r="M286" i="41"/>
  <c r="M1233" i="41"/>
  <c r="M1454" i="41"/>
  <c r="M933" i="41"/>
  <c r="U933" i="41" s="1"/>
  <c r="M1203" i="41"/>
  <c r="M1400" i="41"/>
  <c r="M1281" i="41"/>
  <c r="U1281" i="41" s="1"/>
  <c r="M753" i="41"/>
  <c r="U753" i="41" s="1"/>
  <c r="M109" i="41"/>
  <c r="U109" i="41" s="1"/>
  <c r="M755" i="41"/>
  <c r="M1406" i="41"/>
  <c r="I646" i="41"/>
  <c r="S646" i="41" s="1"/>
  <c r="L1625" i="41"/>
  <c r="T1625" i="41" s="1"/>
  <c r="I67" i="41"/>
  <c r="S67" i="41" s="1"/>
  <c r="K66" i="41"/>
  <c r="L1186" i="41"/>
  <c r="T1188" i="41" s="1"/>
  <c r="M1186" i="41"/>
  <c r="U1188" i="41" s="1"/>
  <c r="L750" i="41"/>
  <c r="T750" i="41" s="1"/>
  <c r="M750" i="41"/>
  <c r="U750" i="41" s="1"/>
  <c r="L1163" i="41"/>
  <c r="T1163" i="41" s="1"/>
  <c r="M1163" i="41"/>
  <c r="U1163" i="41" s="1"/>
  <c r="L1486" i="41"/>
  <c r="T1486" i="41" s="1"/>
  <c r="L1306" i="41"/>
  <c r="T1306" i="41" s="1"/>
  <c r="L1441" i="41"/>
  <c r="M691" i="41"/>
  <c r="L691" i="41"/>
  <c r="T689" i="41" s="1"/>
  <c r="L835" i="41"/>
  <c r="T835" i="41" s="1"/>
  <c r="M835" i="41"/>
  <c r="L504" i="41"/>
  <c r="T504" i="41" s="1"/>
  <c r="L52" i="41"/>
  <c r="T52" i="41" s="1"/>
  <c r="L1113" i="41"/>
  <c r="T1104" i="41" s="1"/>
  <c r="M1113" i="41"/>
  <c r="U1113" i="41" s="1"/>
  <c r="L445" i="41"/>
  <c r="T439" i="41" s="1"/>
  <c r="M445" i="41"/>
  <c r="M699" i="41"/>
  <c r="U699" i="41" s="1"/>
  <c r="L699" i="41"/>
  <c r="T699" i="41" s="1"/>
  <c r="L1597" i="41"/>
  <c r="T1597" i="41" s="1"/>
  <c r="M1597" i="41"/>
  <c r="U1597" i="41" s="1"/>
  <c r="L1621" i="41"/>
  <c r="T1621" i="41" s="1"/>
  <c r="M1621" i="41"/>
  <c r="U1621" i="41" s="1"/>
  <c r="M42" i="41"/>
  <c r="U42" i="41" s="1"/>
  <c r="L42" i="41"/>
  <c r="T42" i="41" s="1"/>
  <c r="L1421" i="41"/>
  <c r="T1421" i="41" s="1"/>
  <c r="K847" i="41"/>
  <c r="K848" i="41"/>
  <c r="L1063" i="41"/>
  <c r="T1063" i="41" s="1"/>
  <c r="L722" i="41"/>
  <c r="M722" i="41"/>
  <c r="L134" i="41"/>
  <c r="L852" i="41"/>
  <c r="M852" i="41"/>
  <c r="L1086" i="41"/>
  <c r="T1086" i="41" s="1"/>
  <c r="M1086" i="41"/>
  <c r="U1086" i="41" s="1"/>
  <c r="L416" i="41"/>
  <c r="T416" i="41" s="1"/>
  <c r="M416" i="41"/>
  <c r="L1197" i="41"/>
  <c r="T1197" i="41" s="1"/>
  <c r="M1197" i="41"/>
  <c r="U1197" i="41" s="1"/>
  <c r="L410" i="41"/>
  <c r="M410" i="41"/>
  <c r="L1118" i="41"/>
  <c r="T1117" i="41" s="1"/>
  <c r="L1336" i="41"/>
  <c r="T1336" i="41" s="1"/>
  <c r="M1336" i="41"/>
  <c r="U1336" i="41" s="1"/>
  <c r="L665" i="41"/>
  <c r="T665" i="41" s="1"/>
  <c r="M665" i="41"/>
  <c r="U665" i="41" s="1"/>
  <c r="L487" i="41"/>
  <c r="T487" i="41" s="1"/>
  <c r="M487" i="41"/>
  <c r="U487" i="41" s="1"/>
  <c r="L107" i="41"/>
  <c r="T107" i="41" s="1"/>
  <c r="M107" i="41"/>
  <c r="U107" i="41" s="1"/>
  <c r="L886" i="41"/>
  <c r="T886" i="41" s="1"/>
  <c r="M886" i="41"/>
  <c r="U886" i="41" s="1"/>
  <c r="L1603" i="41"/>
  <c r="T1602" i="41" s="1"/>
  <c r="M1603" i="41"/>
  <c r="L1593" i="41"/>
  <c r="T1593" i="41" s="1"/>
  <c r="M1593" i="41"/>
  <c r="L1228" i="41"/>
  <c r="T1228" i="41" s="1"/>
  <c r="M1228" i="41"/>
  <c r="U1228" i="41" s="1"/>
  <c r="M564" i="41"/>
  <c r="L564" i="41"/>
  <c r="T556" i="41" s="1"/>
  <c r="L218" i="41"/>
  <c r="T209" i="41" s="1"/>
  <c r="M218" i="41"/>
  <c r="L981" i="41"/>
  <c r="M981" i="41"/>
  <c r="L1129" i="41"/>
  <c r="T1129" i="41" s="1"/>
  <c r="M1129" i="41"/>
  <c r="U1129" i="41" s="1"/>
  <c r="L271" i="41"/>
  <c r="T270" i="41" s="1"/>
  <c r="L984" i="41"/>
  <c r="M984" i="41"/>
  <c r="L897" i="41"/>
  <c r="T897" i="41" s="1"/>
  <c r="M897" i="41"/>
  <c r="U897" i="41" s="1"/>
  <c r="L1482" i="41"/>
  <c r="T1484" i="41" s="1"/>
  <c r="L980" i="41"/>
  <c r="L1087" i="41"/>
  <c r="T1087" i="41" s="1"/>
  <c r="M1087" i="41"/>
  <c r="U1087" i="41" s="1"/>
  <c r="L1108" i="41"/>
  <c r="M1108" i="41"/>
  <c r="M1410" i="41"/>
  <c r="U1410" i="41" s="1"/>
  <c r="L1410" i="41"/>
  <c r="L1290" i="41"/>
  <c r="M1290" i="41"/>
  <c r="M1034" i="41"/>
  <c r="L1034" i="41"/>
  <c r="T1033" i="41" s="1"/>
  <c r="L399" i="41"/>
  <c r="T399" i="41" s="1"/>
  <c r="M399" i="41"/>
  <c r="M647" i="41"/>
  <c r="L647" i="41"/>
  <c r="T647" i="41" s="1"/>
  <c r="H1297" i="41"/>
  <c r="R1297" i="41" s="1"/>
  <c r="I846" i="41"/>
  <c r="S846" i="41" s="1"/>
  <c r="L720" i="41"/>
  <c r="L1085" i="41"/>
  <c r="T1085" i="41" s="1"/>
  <c r="M1085" i="41"/>
  <c r="U1085" i="41" s="1"/>
  <c r="M1184" i="41"/>
  <c r="U1184" i="41" s="1"/>
  <c r="L1184" i="41"/>
  <c r="L408" i="41"/>
  <c r="M408" i="41"/>
  <c r="L1525" i="41"/>
  <c r="T1525" i="41" s="1"/>
  <c r="M1525" i="41"/>
  <c r="M1276" i="41"/>
  <c r="U1276" i="41" s="1"/>
  <c r="L1276" i="41"/>
  <c r="T1276" i="41" s="1"/>
  <c r="L129" i="41"/>
  <c r="T126" i="41" s="1"/>
  <c r="M129" i="41"/>
  <c r="L748" i="41"/>
  <c r="T748" i="41" s="1"/>
  <c r="M619" i="41"/>
  <c r="L619" i="41"/>
  <c r="T619" i="41" s="1"/>
  <c r="L85" i="41"/>
  <c r="T85" i="41" s="1"/>
  <c r="M85" i="41"/>
  <c r="U85" i="41" s="1"/>
  <c r="L106" i="41"/>
  <c r="T106" i="41" s="1"/>
  <c r="M106" i="41"/>
  <c r="U106" i="41" s="1"/>
  <c r="L488" i="41"/>
  <c r="T488" i="41" s="1"/>
  <c r="M488" i="41"/>
  <c r="U488" i="41" s="1"/>
  <c r="L1222" i="41"/>
  <c r="T1222" i="41" s="1"/>
  <c r="M1222" i="41"/>
  <c r="U1222" i="41" s="1"/>
  <c r="M1569" i="41"/>
  <c r="U1569" i="41" s="1"/>
  <c r="L1569" i="41"/>
  <c r="T1569" i="41" s="1"/>
  <c r="L1416" i="41"/>
  <c r="T1416" i="41" s="1"/>
  <c r="L1579" i="41"/>
  <c r="T1579" i="41" s="1"/>
  <c r="L328" i="41"/>
  <c r="T328" i="41" s="1"/>
  <c r="M1359" i="41"/>
  <c r="L1359" i="41"/>
  <c r="T1356" i="41" s="1"/>
  <c r="L1470" i="41"/>
  <c r="T1470" i="41" s="1"/>
  <c r="M1470" i="41"/>
  <c r="L972" i="41"/>
  <c r="M972" i="41"/>
  <c r="L629" i="41"/>
  <c r="T629" i="41" s="1"/>
  <c r="M629" i="41"/>
  <c r="L1440" i="41"/>
  <c r="T1440" i="41" s="1"/>
  <c r="T44" i="41"/>
  <c r="T348" i="41"/>
  <c r="T190" i="41"/>
  <c r="M515" i="41"/>
  <c r="M800" i="41"/>
  <c r="M768" i="41"/>
  <c r="M872" i="41"/>
  <c r="M1263" i="41"/>
  <c r="M946" i="41"/>
  <c r="U946" i="41" s="1"/>
  <c r="M876" i="41"/>
  <c r="M616" i="41"/>
  <c r="M917" i="41"/>
  <c r="M1523" i="41"/>
  <c r="M1508" i="41"/>
  <c r="U1508" i="41" s="1"/>
  <c r="M1434" i="41"/>
  <c r="U1434" i="41" s="1"/>
  <c r="M514" i="41"/>
  <c r="M1464" i="41"/>
  <c r="M902" i="41"/>
  <c r="U902" i="41" s="1"/>
  <c r="T910" i="41"/>
  <c r="M111" i="41"/>
  <c r="U111" i="41" s="1"/>
  <c r="M38" i="41"/>
  <c r="U38" i="41" s="1"/>
  <c r="M1126" i="41"/>
  <c r="M1237" i="41"/>
  <c r="M1507" i="41"/>
  <c r="U1507" i="41" s="1"/>
  <c r="L1507" i="41"/>
  <c r="T1507" i="41" s="1"/>
  <c r="L1469" i="41"/>
  <c r="T1468" i="41" s="1"/>
  <c r="M1469" i="41"/>
  <c r="M1148" i="41"/>
  <c r="U1148" i="41" s="1"/>
  <c r="L1148" i="41"/>
  <c r="T1148" i="41" s="1"/>
  <c r="L1409" i="41"/>
  <c r="M1409" i="41"/>
  <c r="L1047" i="41"/>
  <c r="L1110" i="41"/>
  <c r="T1110" i="41" s="1"/>
  <c r="M1110" i="41"/>
  <c r="U1110" i="41" s="1"/>
  <c r="L334" i="41"/>
  <c r="T334" i="41" s="1"/>
  <c r="L977" i="41"/>
  <c r="T973" i="41" s="1"/>
  <c r="M977" i="41"/>
  <c r="L1065" i="41"/>
  <c r="T1064" i="41" s="1"/>
  <c r="L1066" i="41"/>
  <c r="T1066" i="41" s="1"/>
  <c r="L642" i="41"/>
  <c r="T642" i="41" s="1"/>
  <c r="I845" i="41"/>
  <c r="S845" i="41" s="1"/>
  <c r="L145" i="41"/>
  <c r="T144" i="41" s="1"/>
  <c r="M145" i="41"/>
  <c r="L1264" i="41"/>
  <c r="M1264" i="41"/>
  <c r="U1264" i="41" s="1"/>
  <c r="L942" i="41"/>
  <c r="T942" i="41" s="1"/>
  <c r="M942" i="41"/>
  <c r="U942" i="41" s="1"/>
  <c r="L175" i="41"/>
  <c r="T170" i="41" s="1"/>
  <c r="M175" i="41"/>
  <c r="M898" i="41"/>
  <c r="L898" i="41"/>
  <c r="L1045" i="41"/>
  <c r="M1045" i="41"/>
  <c r="L1092" i="41"/>
  <c r="M1092" i="41"/>
  <c r="L537" i="41"/>
  <c r="T537" i="41" s="1"/>
  <c r="M537" i="41"/>
  <c r="L1144" i="41"/>
  <c r="T1144" i="41" s="1"/>
  <c r="M1144" i="41"/>
  <c r="U1144" i="41" s="1"/>
  <c r="L928" i="41"/>
  <c r="T928" i="41" s="1"/>
  <c r="M928" i="41"/>
  <c r="U928" i="41" s="1"/>
  <c r="M951" i="41"/>
  <c r="U951" i="41" s="1"/>
  <c r="L951" i="41"/>
  <c r="T951" i="41" s="1"/>
  <c r="L1106" i="41"/>
  <c r="M1106" i="41"/>
  <c r="U1106" i="41" s="1"/>
  <c r="M661" i="41"/>
  <c r="L661" i="41"/>
  <c r="T660" i="41" s="1"/>
  <c r="L923" i="41"/>
  <c r="T923" i="41" s="1"/>
  <c r="M923" i="41"/>
  <c r="U923" i="41" s="1"/>
  <c r="M1614" i="41"/>
  <c r="U1614" i="41" s="1"/>
  <c r="L1614" i="41"/>
  <c r="T1614" i="41" s="1"/>
  <c r="L382" i="41"/>
  <c r="T376" i="41" s="1"/>
  <c r="M382" i="41"/>
  <c r="L1286" i="41"/>
  <c r="M1286" i="41"/>
  <c r="L1103" i="41"/>
  <c r="M1103" i="41"/>
  <c r="L855" i="41"/>
  <c r="T855" i="41" s="1"/>
  <c r="M855" i="41"/>
  <c r="U855" i="41" s="1"/>
  <c r="M454" i="41"/>
  <c r="U454" i="41" s="1"/>
  <c r="M727" i="41"/>
  <c r="M592" i="41"/>
  <c r="M522" i="41"/>
  <c r="U522" i="41" s="1"/>
  <c r="M115" i="41"/>
  <c r="M374" i="41"/>
  <c r="M252" i="41"/>
  <c r="M90" i="41"/>
  <c r="U90" i="41" s="1"/>
  <c r="M480" i="41"/>
  <c r="M1082" i="41"/>
  <c r="U1082" i="41" s="1"/>
  <c r="M1321" i="41"/>
  <c r="M1375" i="41"/>
  <c r="U1375" i="41" s="1"/>
  <c r="M78" i="41"/>
  <c r="M894" i="41"/>
  <c r="M342" i="41"/>
  <c r="M426" i="41"/>
  <c r="M786" i="41"/>
  <c r="M327" i="41"/>
  <c r="U327" i="41" s="1"/>
  <c r="M580" i="41"/>
  <c r="M53" i="41"/>
  <c r="M1326" i="41"/>
  <c r="M1214" i="41"/>
  <c r="U1214" i="41" s="1"/>
  <c r="M721" i="41"/>
  <c r="M838" i="41"/>
  <c r="M1325" i="41"/>
  <c r="M1492" i="41"/>
  <c r="M694" i="41"/>
  <c r="M14" i="41"/>
  <c r="M1225" i="41"/>
  <c r="U1225" i="41" s="1"/>
  <c r="M763" i="41"/>
  <c r="M1355" i="41"/>
  <c r="M900" i="41"/>
  <c r="M462" i="41"/>
  <c r="M169" i="41"/>
  <c r="U169" i="41" s="1"/>
  <c r="M1601" i="41"/>
  <c r="M1077" i="41"/>
  <c r="M346" i="41"/>
  <c r="M29" i="41"/>
  <c r="U29" i="41" s="1"/>
  <c r="M398" i="41"/>
  <c r="M962" i="41"/>
  <c r="M1531" i="41"/>
  <c r="M1343" i="41"/>
  <c r="M1248" i="41"/>
  <c r="U1248" i="41" s="1"/>
  <c r="M287" i="41"/>
  <c r="M1152" i="41"/>
  <c r="U1152" i="41" s="1"/>
  <c r="M581" i="41"/>
  <c r="M1032" i="41"/>
  <c r="M1515" i="41"/>
  <c r="M1435" i="41"/>
  <c r="M58" i="41"/>
  <c r="M288" i="41"/>
  <c r="M1194" i="41"/>
  <c r="U1194" i="41" s="1"/>
  <c r="M1524" i="41"/>
  <c r="U1524" i="41" s="1"/>
  <c r="M1260" i="41"/>
  <c r="U1260" i="41" s="1"/>
  <c r="M37" i="41"/>
  <c r="U37" i="41" s="1"/>
  <c r="M547" i="41"/>
  <c r="M1307" i="41"/>
  <c r="U1307" i="41" s="1"/>
  <c r="M859" i="41"/>
  <c r="U859" i="41" s="1"/>
  <c r="M350" i="41"/>
  <c r="M1250" i="41"/>
  <c r="U1250" i="41" s="1"/>
  <c r="M1277" i="41"/>
  <c r="U1277" i="41" s="1"/>
  <c r="M237" i="41"/>
  <c r="M1140" i="41"/>
  <c r="M26" i="41"/>
  <c r="M357" i="41"/>
  <c r="M483" i="41"/>
  <c r="U483" i="41" s="1"/>
  <c r="M1360" i="41"/>
  <c r="M773" i="41"/>
  <c r="M818" i="41"/>
  <c r="M1521" i="41"/>
  <c r="M304" i="41"/>
  <c r="M833" i="41"/>
  <c r="M1489" i="41"/>
  <c r="M623" i="41"/>
  <c r="U623" i="41" s="1"/>
  <c r="M379" i="41"/>
  <c r="M1505" i="41"/>
  <c r="M1201" i="41"/>
  <c r="U1201" i="41" s="1"/>
  <c r="M65" i="41"/>
  <c r="U65" i="41" s="1"/>
  <c r="M1462" i="41"/>
  <c r="M1476" i="41"/>
  <c r="M1372" i="41"/>
  <c r="M276" i="41"/>
  <c r="M1586" i="41"/>
  <c r="U1586" i="41" s="1"/>
  <c r="M70" i="41"/>
  <c r="M756" i="41"/>
  <c r="M1431" i="41"/>
  <c r="M86" i="41"/>
  <c r="U86" i="41" s="1"/>
  <c r="M475" i="41"/>
  <c r="M1402" i="41"/>
  <c r="M102" i="41"/>
  <c r="M1059" i="41"/>
  <c r="M1627" i="41"/>
  <c r="M384" i="41"/>
  <c r="M1137" i="41"/>
  <c r="M248" i="41"/>
  <c r="M1061" i="41"/>
  <c r="M376" i="41"/>
  <c r="M1064" i="41"/>
  <c r="M1354" i="41"/>
  <c r="M810" i="41"/>
  <c r="M1334" i="41"/>
  <c r="U1334" i="41" s="1"/>
  <c r="M888" i="41"/>
  <c r="M45" i="41"/>
  <c r="M729" i="41"/>
  <c r="M764" i="41"/>
  <c r="M1329" i="41"/>
  <c r="M474" i="41"/>
  <c r="M702" i="41"/>
  <c r="M388" i="41"/>
  <c r="M233" i="41"/>
  <c r="M875" i="41"/>
  <c r="M266" i="41"/>
  <c r="M100" i="41"/>
  <c r="M516" i="41"/>
  <c r="M974" i="41"/>
  <c r="M1054" i="41"/>
  <c r="M1436" i="41"/>
  <c r="U1436" i="41" s="1"/>
  <c r="M1330" i="41"/>
  <c r="M119" i="41"/>
  <c r="M1192" i="41"/>
  <c r="U1192" i="41" s="1"/>
  <c r="M1443" i="41"/>
  <c r="U1443" i="41" s="1"/>
  <c r="M525" i="41"/>
  <c r="M1071" i="41"/>
  <c r="M762" i="41"/>
  <c r="M1039" i="41"/>
  <c r="M960" i="41"/>
  <c r="U960" i="41" s="1"/>
  <c r="M538" i="41"/>
  <c r="M961" i="41"/>
  <c r="M62" i="41"/>
  <c r="M772" i="41"/>
  <c r="M1318" i="41"/>
  <c r="M140" i="41"/>
  <c r="U140" i="41" s="1"/>
  <c r="M1376" i="41"/>
  <c r="U1376" i="41" s="1"/>
  <c r="M1232" i="41"/>
  <c r="M1546" i="41"/>
  <c r="U1546" i="41" s="1"/>
  <c r="M789" i="41"/>
  <c r="M1161" i="41"/>
  <c r="M378" i="41"/>
  <c r="M263" i="41"/>
  <c r="M719" i="41"/>
  <c r="M798" i="41"/>
  <c r="M649" i="41"/>
  <c r="M594" i="41"/>
  <c r="M180" i="41"/>
  <c r="M1273" i="41"/>
  <c r="U1273" i="41" s="1"/>
  <c r="M1312" i="41"/>
  <c r="U1312" i="41" s="1"/>
  <c r="M518" i="41"/>
  <c r="M793" i="41"/>
  <c r="M558" i="41"/>
  <c r="M1459" i="41"/>
  <c r="M620" i="41"/>
  <c r="M154" i="41"/>
  <c r="M466" i="41"/>
  <c r="U466" i="41" s="1"/>
  <c r="M813" i="41"/>
  <c r="M1385" i="41"/>
  <c r="U1385" i="41" s="1"/>
  <c r="M1539" i="41"/>
  <c r="U1539" i="41" s="1"/>
  <c r="M370" i="41"/>
  <c r="M1493" i="41"/>
  <c r="M241" i="41"/>
  <c r="M1532" i="41"/>
  <c r="M192" i="41"/>
  <c r="M1173" i="41"/>
  <c r="U1173" i="41" s="1"/>
  <c r="M577" i="41"/>
  <c r="M1331" i="41"/>
  <c r="M356" i="41"/>
  <c r="M277" i="41"/>
  <c r="M799" i="41"/>
  <c r="M1227" i="41"/>
  <c r="U1227" i="41" s="1"/>
  <c r="M1044" i="41"/>
  <c r="M1348" i="41"/>
  <c r="M1046" i="41"/>
  <c r="M650" i="41"/>
  <c r="M879" i="41"/>
  <c r="M1509" i="41"/>
  <c r="M1079" i="41"/>
  <c r="M805" i="41"/>
  <c r="M272" i="41"/>
  <c r="M941" i="41"/>
  <c r="U941" i="41" s="1"/>
  <c r="M1107" i="41"/>
  <c r="U1107" i="41" s="1"/>
  <c r="M625" i="41"/>
  <c r="M1510" i="41"/>
  <c r="M1304" i="41"/>
  <c r="U1304" i="41" s="1"/>
  <c r="M853" i="41"/>
  <c r="M612" i="41"/>
  <c r="M208" i="41"/>
  <c r="M775" i="41"/>
  <c r="M506" i="41"/>
  <c r="M1176" i="41"/>
  <c r="M582" i="41"/>
  <c r="M1280" i="41"/>
  <c r="U1280" i="41" s="1"/>
  <c r="M678" i="41"/>
  <c r="M101" i="41"/>
  <c r="M1172" i="41"/>
  <c r="M89" i="41"/>
  <c r="U89" i="41" s="1"/>
  <c r="M1353" i="41"/>
  <c r="M950" i="41"/>
  <c r="U950" i="41" s="1"/>
  <c r="M147" i="41"/>
  <c r="U147" i="41" s="1"/>
  <c r="M1367" i="41"/>
  <c r="M994" i="41"/>
  <c r="U994" i="41" s="1"/>
  <c r="M299" i="41"/>
  <c r="U299" i="41" s="1"/>
  <c r="M1010" i="41"/>
  <c r="M1432" i="41"/>
  <c r="U1432" i="41" s="1"/>
  <c r="M1471" i="41"/>
  <c r="M919" i="41"/>
  <c r="M508" i="41"/>
  <c r="M1300" i="41"/>
  <c r="U1300" i="41" s="1"/>
  <c r="M501" i="41"/>
  <c r="U501" i="41" s="1"/>
  <c r="M877" i="41"/>
  <c r="M1477" i="41"/>
  <c r="M1266" i="41"/>
  <c r="U1266" i="41" s="1"/>
  <c r="M1095" i="41"/>
  <c r="M503" i="41"/>
  <c r="U503" i="41" s="1"/>
  <c r="M598" i="41"/>
  <c r="M1352" i="41"/>
  <c r="M1557" i="41"/>
  <c r="U1557" i="41" s="1"/>
  <c r="M176" i="41"/>
  <c r="M1212" i="41"/>
  <c r="U1212" i="41" s="1"/>
  <c r="M869" i="41"/>
  <c r="M731" i="41"/>
  <c r="M455" i="41"/>
  <c r="U455" i="41" s="1"/>
  <c r="M1043" i="41"/>
  <c r="U1043" i="41" s="1"/>
  <c r="M724" i="41"/>
  <c r="M358" i="41"/>
  <c r="M51" i="41"/>
  <c r="U51" i="41" s="1"/>
  <c r="M607" i="41"/>
  <c r="U607" i="41" s="1"/>
  <c r="M502" i="41"/>
  <c r="U502" i="41" s="1"/>
  <c r="M161" i="41"/>
  <c r="U161" i="41" s="1"/>
  <c r="M344" i="41"/>
  <c r="M570" i="41"/>
  <c r="M1200" i="41"/>
  <c r="M1042" i="41"/>
  <c r="U1042" i="41" s="1"/>
  <c r="M83" i="41"/>
  <c r="U83" i="41" s="1"/>
  <c r="M94" i="41"/>
  <c r="M751" i="41"/>
  <c r="U751" i="41" s="1"/>
  <c r="M72" i="41"/>
  <c r="M1146" i="41"/>
  <c r="U1146" i="41" s="1"/>
  <c r="M1605" i="41"/>
  <c r="U1605" i="41" s="1"/>
  <c r="M225" i="41"/>
  <c r="M832" i="41"/>
  <c r="M1073" i="41"/>
  <c r="M1216" i="41"/>
  <c r="U1216" i="41" s="1"/>
  <c r="M153" i="41"/>
  <c r="M1112" i="41"/>
  <c r="M884" i="41"/>
  <c r="U884" i="41" s="1"/>
  <c r="M776" i="41"/>
  <c r="M1513" i="41"/>
  <c r="M1550" i="41"/>
  <c r="U1550" i="41" s="1"/>
  <c r="M637" i="41"/>
  <c r="M99" i="41"/>
  <c r="M927" i="41"/>
  <c r="U927" i="41" s="1"/>
  <c r="M393" i="41"/>
  <c r="M443" i="41"/>
  <c r="M821" i="41"/>
  <c r="M510" i="41"/>
  <c r="M1168" i="41"/>
  <c r="U1168" i="41" s="1"/>
  <c r="M484" i="41"/>
  <c r="U484" i="41" s="1"/>
  <c r="M1147" i="41"/>
  <c r="U1147" i="41" s="1"/>
  <c r="M1096" i="41"/>
  <c r="M679" i="41"/>
  <c r="M901" i="41"/>
  <c r="M824" i="41"/>
  <c r="M532" i="41"/>
  <c r="M244" i="41"/>
  <c r="M360" i="41"/>
  <c r="M1261" i="41"/>
  <c r="U1261" i="41" s="1"/>
  <c r="M1041" i="41"/>
  <c r="U1041" i="41" s="1"/>
  <c r="M1210" i="41"/>
  <c r="M512" i="41"/>
  <c r="M23" i="41"/>
  <c r="M1060" i="41"/>
  <c r="M499" i="41"/>
  <c r="M1616" i="41"/>
  <c r="U1616" i="41" s="1"/>
  <c r="M795" i="41"/>
  <c r="M588" i="41"/>
  <c r="M597" i="41"/>
  <c r="M1602" i="41"/>
  <c r="M194" i="41"/>
  <c r="M1386" i="41"/>
  <c r="M1305" i="41"/>
  <c r="U1305" i="41" s="1"/>
  <c r="M1346" i="41"/>
  <c r="M947" i="41"/>
  <c r="U947" i="41" s="1"/>
  <c r="M245" i="41"/>
  <c r="M943" i="41"/>
  <c r="U943" i="41" s="1"/>
  <c r="M807" i="41"/>
  <c r="M1623" i="41"/>
  <c r="U1623" i="41" s="1"/>
  <c r="M1397" i="41"/>
  <c r="M1208" i="41"/>
  <c r="M479" i="41"/>
  <c r="M1139" i="41"/>
  <c r="M905" i="41"/>
  <c r="U905" i="41" s="1"/>
  <c r="M948" i="41"/>
  <c r="U948" i="41" s="1"/>
  <c r="M310" i="41"/>
  <c r="U310" i="41" s="1"/>
  <c r="M1514" i="41"/>
  <c r="U1514" i="41" s="1"/>
  <c r="M782" i="41"/>
  <c r="M640" i="41"/>
  <c r="M918" i="41"/>
  <c r="M1114" i="41"/>
  <c r="U1114" i="41" s="1"/>
  <c r="M542" i="41"/>
  <c r="M517" i="41"/>
  <c r="M120" i="41"/>
  <c r="M573" i="41"/>
  <c r="M1007" i="41"/>
  <c r="M652" i="41"/>
  <c r="M1075" i="41"/>
  <c r="M1136" i="41"/>
  <c r="M170" i="41"/>
  <c r="M352" i="41"/>
  <c r="M913" i="41"/>
  <c r="M1533" i="41"/>
  <c r="M587" i="41"/>
  <c r="M1467" i="41"/>
  <c r="U1467" i="41" s="1"/>
  <c r="M1405" i="41"/>
  <c r="M274" i="41"/>
  <c r="U274" i="41" s="1"/>
  <c r="M433" i="41"/>
  <c r="M1519" i="41"/>
  <c r="M1022" i="41"/>
  <c r="M290" i="41"/>
  <c r="M1124" i="41"/>
  <c r="M409" i="41"/>
  <c r="M1311" i="41"/>
  <c r="U1311" i="41" s="1"/>
  <c r="M1542" i="41"/>
  <c r="M1394" i="41"/>
  <c r="U1394" i="41" s="1"/>
  <c r="M270" i="41"/>
  <c r="M359" i="41"/>
  <c r="M784" i="41"/>
  <c r="M126" i="41"/>
  <c r="M396" i="41"/>
  <c r="M1122" i="41"/>
  <c r="M1015" i="41"/>
  <c r="M936" i="41"/>
  <c r="U936" i="41" s="1"/>
  <c r="M707" i="41"/>
  <c r="M125" i="41"/>
  <c r="M1006" i="41"/>
  <c r="M985" i="41"/>
  <c r="M567" i="41"/>
  <c r="M669" i="41"/>
  <c r="U669" i="41" s="1"/>
  <c r="M1293" i="41"/>
  <c r="M1364" i="41"/>
  <c r="M1528" i="41"/>
  <c r="M1366" i="41"/>
  <c r="M117" i="41"/>
  <c r="M289" i="41"/>
  <c r="M473" i="41"/>
  <c r="M1053" i="41"/>
  <c r="M1555" i="41"/>
  <c r="U1555" i="41" s="1"/>
  <c r="M214" i="41"/>
  <c r="M924" i="41"/>
  <c r="U924" i="41" s="1"/>
  <c r="M231" i="41"/>
  <c r="M1504" i="41"/>
  <c r="M1023" i="41"/>
  <c r="M1017" i="41"/>
  <c r="M1121" i="41"/>
  <c r="M1387" i="41"/>
  <c r="M868" i="41"/>
  <c r="M471" i="41"/>
  <c r="M1338" i="41"/>
  <c r="M636" i="41"/>
  <c r="M371" i="41"/>
  <c r="M704" i="41"/>
  <c r="M546" i="41"/>
  <c r="M1153" i="41"/>
  <c r="U1153" i="41" s="1"/>
  <c r="M1545" i="41"/>
  <c r="U1545" i="41" s="1"/>
  <c r="M867" i="41"/>
  <c r="M1351" i="41"/>
  <c r="M836" i="41"/>
  <c r="M490" i="41"/>
  <c r="U490" i="41" s="1"/>
  <c r="M880" i="41"/>
  <c r="M179" i="41"/>
  <c r="M703" i="41"/>
  <c r="M411" i="41"/>
  <c r="M752" i="41"/>
  <c r="U752" i="41" s="1"/>
  <c r="M1388" i="41"/>
  <c r="M561" i="41"/>
  <c r="M281" i="41"/>
  <c r="M434" i="41"/>
  <c r="M1029" i="41"/>
  <c r="M68" i="41"/>
  <c r="M460" i="41"/>
  <c r="U460" i="41" s="1"/>
  <c r="M684" i="41"/>
  <c r="M28" i="41"/>
  <c r="U28" i="41" s="1"/>
  <c r="M392" i="41"/>
  <c r="M701" i="41"/>
  <c r="M1141" i="41"/>
  <c r="M885" i="41"/>
  <c r="U885" i="41" s="1"/>
  <c r="M638" i="41"/>
  <c r="M1089" i="41"/>
  <c r="U1089" i="41" s="1"/>
  <c r="M826" i="41"/>
  <c r="M257" i="41"/>
  <c r="M779" i="41"/>
  <c r="M1610" i="41"/>
  <c r="U1610" i="41" s="1"/>
  <c r="M1224" i="41"/>
  <c r="U1224" i="41" s="1"/>
  <c r="M298" i="41"/>
  <c r="U298" i="41" s="1"/>
  <c r="M944" i="41"/>
  <c r="U944" i="41" s="1"/>
  <c r="M1143" i="41"/>
  <c r="U1143" i="41" s="1"/>
  <c r="M1094" i="41"/>
  <c r="M452" i="41"/>
  <c r="U452" i="41" s="1"/>
  <c r="M1098" i="41"/>
  <c r="M1223" i="41"/>
  <c r="U1223" i="41" s="1"/>
  <c r="M1257" i="41"/>
  <c r="U1257" i="41" s="1"/>
  <c r="M1084" i="41"/>
  <c r="U1084" i="41" s="1"/>
  <c r="M1031" i="41"/>
  <c r="M808" i="41"/>
  <c r="M741" i="41"/>
  <c r="M929" i="41"/>
  <c r="U929" i="41" s="1"/>
  <c r="M553" i="41"/>
  <c r="M1088" i="41"/>
  <c r="U1088" i="41" s="1"/>
  <c r="M915" i="41"/>
  <c r="M711" i="41"/>
  <c r="M680" i="41"/>
  <c r="M600" i="41"/>
  <c r="U600" i="41" s="1"/>
  <c r="M1398" i="41"/>
  <c r="M1589" i="41"/>
  <c r="U1589" i="41" s="1"/>
  <c r="M1479" i="41"/>
  <c r="M1393" i="41"/>
  <c r="U1393" i="41" s="1"/>
  <c r="M435" i="41"/>
  <c r="M696" i="41"/>
  <c r="U696" i="41" s="1"/>
  <c r="M1058" i="41"/>
  <c r="M15" i="41"/>
  <c r="M681" i="41"/>
  <c r="M282" i="41"/>
  <c r="U282" i="41" s="1"/>
  <c r="M1174" i="41"/>
  <c r="M1357" i="41"/>
  <c r="M728" i="41"/>
  <c r="M851" i="41"/>
  <c r="M1327" i="41"/>
  <c r="M687" i="41"/>
  <c r="M706" i="41"/>
  <c r="M172" i="41"/>
  <c r="M432" i="41"/>
  <c r="M757" i="41"/>
  <c r="M196" i="41"/>
  <c r="U196" i="41" s="1"/>
  <c r="M43" i="41"/>
  <c r="U43" i="41" s="1"/>
  <c r="M1207" i="41"/>
  <c r="U1207" i="41" s="1"/>
  <c r="M420" i="41"/>
  <c r="M1511" i="41"/>
  <c r="M1050" i="41"/>
  <c r="M1538" i="41"/>
  <c r="U1538" i="41" s="1"/>
  <c r="M1229" i="41"/>
  <c r="U1229" i="41" s="1"/>
  <c r="M27" i="41"/>
  <c r="M199" i="41"/>
  <c r="M1426" i="41"/>
  <c r="M293" i="41"/>
  <c r="M429" i="41"/>
  <c r="U429" i="41" s="1"/>
  <c r="M402" i="41"/>
  <c r="U402" i="41" s="1"/>
  <c r="M239" i="41"/>
  <c r="M982" i="41"/>
  <c r="M151" i="41"/>
  <c r="M75" i="41"/>
  <c r="M1344" i="41"/>
  <c r="M1020" i="41"/>
  <c r="M472" i="41"/>
  <c r="M624" i="41"/>
  <c r="U624" i="41" s="1"/>
  <c r="M1178" i="41"/>
  <c r="M1481" i="41"/>
  <c r="M685" i="41"/>
  <c r="M459" i="41"/>
  <c r="U459" i="41" s="1"/>
  <c r="M240" i="41"/>
  <c r="M602" i="41"/>
  <c r="M1554" i="41"/>
  <c r="U1554" i="41" s="1"/>
  <c r="M34" i="41"/>
  <c r="U34" i="41" s="1"/>
  <c r="M1606" i="41"/>
  <c r="U1606" i="41" s="1"/>
  <c r="M677" i="41"/>
  <c r="M305" i="41"/>
  <c r="M1221" i="41"/>
  <c r="U1221" i="41" s="1"/>
  <c r="M212" i="41"/>
  <c r="M1369" i="41"/>
  <c r="M97" i="41"/>
  <c r="M1123" i="41"/>
  <c r="M539" i="41"/>
  <c r="M891" i="41"/>
  <c r="U891" i="41" s="1"/>
  <c r="M932" i="41"/>
  <c r="U932" i="41" s="1"/>
  <c r="M11" i="41"/>
  <c r="M1302" i="41"/>
  <c r="U1302" i="41" s="1"/>
  <c r="M64" i="41"/>
  <c r="U64" i="41" s="1"/>
  <c r="M730" i="41"/>
  <c r="M895" i="41"/>
  <c r="M742" i="41"/>
  <c r="M1154" i="41"/>
  <c r="U1154" i="41" s="1"/>
  <c r="M1466" i="41"/>
  <c r="U1466" i="41" s="1"/>
  <c r="M255" i="41"/>
  <c r="M1165" i="41"/>
  <c r="M1499" i="41"/>
  <c r="U1499" i="41" s="1"/>
  <c r="M1390" i="41"/>
  <c r="M554" i="41"/>
  <c r="U554" i="41" s="1"/>
  <c r="M590" i="41"/>
  <c r="M1309" i="41"/>
  <c r="U1309" i="41" s="1"/>
  <c r="M1005" i="41"/>
  <c r="M69" i="41"/>
  <c r="M312" i="41"/>
  <c r="M105" i="41"/>
  <c r="M1142" i="41"/>
  <c r="U1142" i="41" s="1"/>
  <c r="M1356" i="41"/>
  <c r="M1298" i="41"/>
  <c r="U1298" i="41" s="1"/>
  <c r="M355" i="41"/>
  <c r="M806" i="41"/>
  <c r="M610" i="41"/>
  <c r="M1395" i="41"/>
  <c r="M1258" i="41"/>
  <c r="U1258" i="41" s="1"/>
  <c r="M1149" i="41"/>
  <c r="U1149" i="41" s="1"/>
  <c r="M168" i="41"/>
  <c r="U168" i="41" s="1"/>
  <c r="M1433" i="41"/>
  <c r="U1433" i="41" s="1"/>
  <c r="M1361" i="41"/>
  <c r="M505" i="41"/>
  <c r="M178" i="41"/>
  <c r="M35" i="41"/>
  <c r="U35" i="41" s="1"/>
  <c r="M60" i="41"/>
  <c r="M1453" i="41"/>
  <c r="M110" i="41"/>
  <c r="U110" i="41" s="1"/>
  <c r="M709" i="41"/>
  <c r="M456" i="41"/>
  <c r="U456" i="41" s="1"/>
  <c r="M837" i="41"/>
  <c r="M708" i="41"/>
  <c r="M306" i="41"/>
  <c r="M1177" i="41"/>
  <c r="M20" i="41"/>
  <c r="M591" i="41"/>
  <c r="M878" i="41"/>
  <c r="M413" i="41"/>
  <c r="U413" i="41" s="1"/>
  <c r="M142" i="41"/>
  <c r="U142" i="41" s="1"/>
  <c r="M920" i="41"/>
  <c r="U920" i="41" s="1"/>
  <c r="M1080" i="41"/>
  <c r="M309" i="41"/>
  <c r="M152" i="41"/>
  <c r="M417" i="41"/>
  <c r="M278" i="41"/>
  <c r="M606" i="41"/>
  <c r="U606" i="41" s="1"/>
  <c r="M1613" i="41"/>
  <c r="U1613" i="41" s="1"/>
  <c r="M569" i="41"/>
  <c r="M604" i="41"/>
  <c r="U604" i="41" s="1"/>
  <c r="M635" i="41"/>
  <c r="M1196" i="41"/>
  <c r="U1196" i="41" s="1"/>
  <c r="M1518" i="41"/>
  <c r="M1404" i="41"/>
  <c r="M1319" i="41"/>
  <c r="M1292" i="41"/>
  <c r="M16" i="41"/>
  <c r="M493" i="41"/>
  <c r="M405" i="41"/>
  <c r="U405" i="41" s="1"/>
  <c r="M688" i="41"/>
  <c r="M1291" i="41"/>
  <c r="M300" i="41"/>
  <c r="U300" i="41" s="1"/>
  <c r="M258" i="41"/>
  <c r="M996" i="41"/>
  <c r="M395" i="41"/>
  <c r="M999" i="41"/>
  <c r="M1365" i="41"/>
  <c r="M1249" i="41"/>
  <c r="U1249" i="41" s="1"/>
  <c r="M663" i="41"/>
  <c r="U663" i="41" s="1"/>
  <c r="M397" i="41"/>
  <c r="M148" i="41"/>
  <c r="M406" i="41"/>
  <c r="U406" i="41" s="1"/>
  <c r="M697" i="41"/>
  <c r="U697" i="41" s="1"/>
  <c r="M761" i="41"/>
  <c r="M829" i="41"/>
  <c r="M1245" i="41"/>
  <c r="U1245" i="41" s="1"/>
  <c r="M765" i="41"/>
  <c r="M717" i="41"/>
  <c r="M1206" i="41"/>
  <c r="M1335" i="41"/>
  <c r="U1335" i="41" s="1"/>
  <c r="M418" i="41"/>
  <c r="M243" i="41"/>
  <c r="M79" i="41"/>
  <c r="M195" i="41"/>
  <c r="M36" i="41"/>
  <c r="U36" i="41" s="1"/>
  <c r="M40" i="41"/>
  <c r="U40" i="41" s="1"/>
  <c r="M280" i="41"/>
  <c r="M1000" i="41"/>
  <c r="M48" i="41"/>
  <c r="U48" i="41" s="1"/>
  <c r="M93" i="41"/>
  <c r="M673" i="41"/>
  <c r="U673" i="41" s="1"/>
  <c r="M1235" i="41"/>
  <c r="U1235" i="41" s="1"/>
  <c r="M383" i="41"/>
  <c r="M422" i="41"/>
  <c r="M155" i="41"/>
  <c r="M202" i="41"/>
  <c r="M494" i="41"/>
  <c r="M74" i="41"/>
  <c r="M61" i="41"/>
  <c r="M1128" i="41"/>
  <c r="U1128" i="41" s="1"/>
  <c r="M316" i="41"/>
  <c r="M77" i="41"/>
  <c r="M259" i="41"/>
  <c r="M739" i="41"/>
  <c r="M1202" i="41"/>
  <c r="M197" i="41"/>
  <c r="U197" i="41" s="1"/>
  <c r="M41" i="41"/>
  <c r="U41" i="41" s="1"/>
  <c r="M385" i="41"/>
  <c r="M860" i="41"/>
  <c r="U860" i="41" s="1"/>
  <c r="M1270" i="41"/>
  <c r="U1270" i="41" s="1"/>
  <c r="M1254" i="41"/>
  <c r="U1254" i="41" s="1"/>
  <c r="M1019" i="41"/>
  <c r="M723" i="41"/>
  <c r="M1213" i="41"/>
  <c r="U1213" i="41" s="1"/>
  <c r="M1097" i="41"/>
  <c r="M1543" i="41"/>
  <c r="M185" i="41"/>
  <c r="M958" i="41"/>
  <c r="U958" i="41" s="1"/>
  <c r="M478" i="41"/>
  <c r="M552" i="41"/>
  <c r="M303" i="41"/>
  <c r="M1284" i="41"/>
  <c r="M33" i="41"/>
  <c r="U33" i="41" s="1"/>
  <c r="M1475" i="41"/>
  <c r="M253" i="41"/>
  <c r="M1373" i="41"/>
  <c r="M31" i="41"/>
  <c r="U31" i="41" s="1"/>
  <c r="M787" i="41"/>
  <c r="M1339" i="41"/>
  <c r="M427" i="41"/>
  <c r="M1408" i="41"/>
  <c r="U1408" i="41" s="1"/>
  <c r="M375" i="41"/>
  <c r="M373" i="41"/>
  <c r="M803" i="41"/>
  <c r="M654" i="41"/>
  <c r="U654" i="41" s="1"/>
  <c r="M1157" i="41"/>
  <c r="U1157" i="41" s="1"/>
  <c r="M343" i="41"/>
  <c r="M1155" i="41"/>
  <c r="U1155" i="41" s="1"/>
  <c r="M261" i="41"/>
  <c r="M1182" i="41"/>
  <c r="U1182" i="41" s="1"/>
  <c r="M1450" i="41"/>
  <c r="M738" i="41"/>
  <c r="U738" i="41" s="1"/>
  <c r="M1076" i="41"/>
  <c r="M549" i="41"/>
  <c r="M1013" i="41"/>
  <c r="M713" i="41"/>
  <c r="M529" i="41"/>
  <c r="U529" i="41" s="1"/>
  <c r="M1303" i="41"/>
  <c r="U1303" i="41" s="1"/>
  <c r="M634" i="41"/>
  <c r="M414" i="41"/>
  <c r="U414" i="41" s="1"/>
  <c r="M1271" i="41"/>
  <c r="U1271" i="41" s="1"/>
  <c r="M209" i="41"/>
  <c r="M1243" i="41"/>
  <c r="U1243" i="41" s="1"/>
  <c r="M817" i="41"/>
  <c r="M251" i="41"/>
  <c r="M1358" i="41"/>
  <c r="M1341" i="41"/>
  <c r="M1101" i="41"/>
  <c r="M771" i="41"/>
  <c r="M1374" i="41"/>
  <c r="M1256" i="41"/>
  <c r="U1256" i="41" s="1"/>
  <c r="M10" i="41"/>
  <c r="M421" i="41"/>
  <c r="M1259" i="41"/>
  <c r="U1259" i="41" s="1"/>
  <c r="M1317" i="41"/>
  <c r="M273" i="41"/>
  <c r="M1052" i="41"/>
  <c r="M1382" i="41"/>
  <c r="U1382" i="41" s="1"/>
  <c r="M1595" i="41"/>
  <c r="M692" i="41"/>
  <c r="M30" i="41"/>
  <c r="U30" i="41" s="1"/>
  <c r="M1594" i="41"/>
  <c r="M698" i="41"/>
  <c r="U698" i="41" s="1"/>
  <c r="M319" i="41"/>
  <c r="M1497" i="41"/>
  <c r="U1497" i="41" s="1"/>
  <c r="M732" i="41"/>
  <c r="M1381" i="41"/>
  <c r="U1381" i="41" s="1"/>
  <c r="M1195" i="41"/>
  <c r="U1195" i="41" s="1"/>
  <c r="M1285" i="41"/>
  <c r="U1285" i="41" s="1"/>
  <c r="M22" i="41"/>
  <c r="M882" i="41"/>
  <c r="U882" i="41" s="1"/>
  <c r="M193" i="41"/>
  <c r="M1156" i="41"/>
  <c r="U1156" i="41" s="1"/>
  <c r="M118" i="41"/>
  <c r="M1588" i="41"/>
  <c r="U1588" i="41" s="1"/>
  <c r="M712" i="41"/>
  <c r="M1517" i="41"/>
  <c r="M896" i="41"/>
  <c r="U896" i="41" s="1"/>
  <c r="M1540" i="41"/>
  <c r="M632" i="41"/>
  <c r="M84" i="41"/>
  <c r="U84" i="41" s="1"/>
  <c r="M747" i="41"/>
  <c r="U747" i="41" s="1"/>
  <c r="M1378" i="41"/>
  <c r="U1378" i="41" s="1"/>
  <c r="M1217" i="41"/>
  <c r="U1217" i="41" s="1"/>
  <c r="M158" i="41"/>
  <c r="M1599" i="41"/>
  <c r="M659" i="41"/>
  <c r="M9" i="41"/>
  <c r="M338" i="41"/>
  <c r="M760" i="41"/>
  <c r="M234" i="41"/>
  <c r="M565" i="41"/>
  <c r="M436" i="41"/>
  <c r="M834" i="41"/>
  <c r="M1522" i="41"/>
  <c r="M365" i="41"/>
  <c r="M1463" i="41"/>
  <c r="M1480" i="41"/>
  <c r="U1480" i="41" s="1"/>
  <c r="M543" i="41"/>
  <c r="M1428" i="41"/>
  <c r="M1371" i="41"/>
  <c r="M814" i="41"/>
  <c r="M1055" i="41"/>
  <c r="M718" i="41"/>
  <c r="M320" i="41"/>
  <c r="M1016" i="41"/>
  <c r="M716" i="41"/>
  <c r="M1461" i="41"/>
  <c r="M167" i="41"/>
  <c r="U167" i="41" s="1"/>
  <c r="M621" i="41"/>
  <c r="U621" i="41" s="1"/>
  <c r="M1175" i="41"/>
  <c r="U1175" i="41" s="1"/>
  <c r="M364" i="41"/>
  <c r="M1180" i="41"/>
  <c r="M32" i="41"/>
  <c r="U32" i="41" s="1"/>
  <c r="M323" i="41"/>
  <c r="M827" i="41"/>
  <c r="M563" i="41"/>
  <c r="M1028" i="41"/>
  <c r="M651" i="41"/>
  <c r="M1391" i="41"/>
  <c r="M693" i="41"/>
  <c r="M121" i="41"/>
  <c r="M1455" i="41"/>
  <c r="M1379" i="41"/>
  <c r="U1379" i="41" s="1"/>
  <c r="M184" i="41"/>
  <c r="M1189" i="41"/>
  <c r="M700" i="41"/>
  <c r="U700" i="41" s="1"/>
  <c r="M792" i="41"/>
  <c r="M866" i="41"/>
  <c r="M71" i="41"/>
  <c r="M1127" i="41"/>
  <c r="U1127" i="41" s="1"/>
  <c r="M1282" i="41"/>
  <c r="U1282" i="41" s="1"/>
  <c r="M232" i="41"/>
  <c r="M797" i="41"/>
  <c r="M219" i="41"/>
  <c r="M957" i="41"/>
  <c r="U957" i="41" s="1"/>
  <c r="M1099" i="41"/>
  <c r="M1185" i="41"/>
  <c r="M993" i="41"/>
  <c r="U993" i="41" s="1"/>
  <c r="M1230" i="41"/>
  <c r="U1230" i="41" s="1"/>
  <c r="M770" i="41"/>
  <c r="M345" i="41"/>
  <c r="M530" i="41"/>
  <c r="M714" i="41"/>
  <c r="M1247" i="41"/>
  <c r="U1247" i="41" s="1"/>
  <c r="M1383" i="41"/>
  <c r="U1383" i="41" s="1"/>
  <c r="M1209" i="41"/>
  <c r="M1529" i="41"/>
  <c r="M945" i="41"/>
  <c r="U945" i="41" s="1"/>
  <c r="M57" i="41"/>
  <c r="M1255" i="41"/>
  <c r="U1255" i="41" s="1"/>
  <c r="M1117" i="41"/>
  <c r="M430" i="41"/>
  <c r="M1323" i="41"/>
  <c r="M823" i="41"/>
  <c r="M438" i="41"/>
  <c r="M347" i="41"/>
  <c r="U347" i="41" s="1"/>
  <c r="M973" i="41"/>
  <c r="M1100" i="41"/>
  <c r="M249" i="41"/>
  <c r="M527" i="41"/>
  <c r="M198" i="41"/>
  <c r="U198" i="41" s="1"/>
  <c r="M1350" i="41"/>
  <c r="M361" i="41"/>
  <c r="M1474" i="41"/>
  <c r="M1308" i="41"/>
  <c r="U1308" i="41" s="1"/>
  <c r="M1024" i="41"/>
  <c r="M500" i="41"/>
  <c r="M1407" i="41"/>
  <c r="M1496" i="41"/>
  <c r="U1496" i="41" s="1"/>
  <c r="M840" i="41"/>
  <c r="M157" i="41"/>
  <c r="U157" i="41" s="1"/>
  <c r="M1349" i="41"/>
  <c r="M18" i="41"/>
  <c r="M463" i="41"/>
  <c r="M1269" i="41"/>
  <c r="U1269" i="41" s="1"/>
  <c r="M931" i="41"/>
  <c r="U931" i="41" s="1"/>
  <c r="M998" i="41"/>
  <c r="M608" i="41"/>
  <c r="U608" i="41" s="1"/>
  <c r="M301" i="41"/>
  <c r="M482" i="41"/>
  <c r="M937" i="41"/>
  <c r="U937" i="41" s="1"/>
  <c r="M791" i="41"/>
  <c r="M1027" i="41"/>
  <c r="M470" i="41"/>
  <c r="M1389" i="41"/>
  <c r="M1380" i="41"/>
  <c r="U1380" i="41" s="1"/>
  <c r="M622" i="41"/>
  <c r="U622" i="41" s="1"/>
  <c r="M205" i="41"/>
  <c r="M457" i="41"/>
  <c r="U457" i="41" s="1"/>
  <c r="M1362" i="41"/>
  <c r="M657" i="41"/>
  <c r="M1231" i="41"/>
  <c r="M88" i="41"/>
  <c r="U88" i="41" s="1"/>
  <c r="M780" i="41"/>
  <c r="M1506" i="41"/>
  <c r="M292" i="41"/>
  <c r="M1512" i="41"/>
  <c r="M689" i="41"/>
  <c r="M578" i="41"/>
  <c r="M997" i="41"/>
  <c r="M830" i="41"/>
  <c r="M631" i="41"/>
  <c r="M1021" i="41"/>
  <c r="M1526" i="41"/>
  <c r="M881" i="41"/>
  <c r="M291" i="41"/>
  <c r="M774" i="41"/>
  <c r="M664" i="41"/>
  <c r="U664" i="41" s="1"/>
  <c r="M165" i="41"/>
  <c r="U165" i="41" s="1"/>
  <c r="M230" i="41"/>
  <c r="M95" i="41"/>
  <c r="M315" i="41"/>
  <c r="M667" i="41"/>
  <c r="U667" i="41" s="1"/>
  <c r="M1131" i="41"/>
  <c r="U1131" i="41" s="1"/>
  <c r="M1226" i="41"/>
  <c r="U1226" i="41" s="1"/>
  <c r="M329" i="41"/>
  <c r="M98" i="41"/>
  <c r="M17" i="41"/>
  <c r="M864" i="41"/>
  <c r="U864" i="41" s="1"/>
  <c r="M511" i="41"/>
  <c r="M1167" i="41"/>
  <c r="M1252" i="41"/>
  <c r="U1252" i="41" s="1"/>
  <c r="M380" i="41"/>
  <c r="M1181" i="41"/>
  <c r="U1181" i="41" s="1"/>
  <c r="M1215" i="41"/>
  <c r="U1215" i="41" s="1"/>
  <c r="M204" i="41"/>
  <c r="M899" i="41"/>
  <c r="U899" i="41" s="1"/>
  <c r="M177" i="41"/>
  <c r="M964" i="41"/>
  <c r="U964" i="41" s="1"/>
  <c r="M76" i="41"/>
  <c r="M128" i="41"/>
  <c r="M363" i="41"/>
  <c r="M815" i="41"/>
  <c r="M1057" i="41"/>
  <c r="M614" i="41"/>
  <c r="M541" i="41"/>
  <c r="M46" i="41"/>
  <c r="M318" i="41"/>
  <c r="M790" i="41"/>
  <c r="M265" i="41"/>
  <c r="M976" i="41"/>
  <c r="M1460" i="41"/>
  <c r="M213" i="41"/>
  <c r="M386" i="41"/>
  <c r="U386" i="41" s="1"/>
  <c r="M113" i="41"/>
  <c r="M1078" i="41"/>
  <c r="M551" i="41"/>
  <c r="M1363" i="41"/>
  <c r="M1487" i="41"/>
  <c r="U1487" i="41" s="1"/>
  <c r="M856" i="41"/>
  <c r="U856" i="41" s="1"/>
  <c r="M1171" i="41"/>
  <c r="M1040" i="41"/>
  <c r="U1040" i="41" s="1"/>
  <c r="M188" i="41"/>
  <c r="M1427" i="41"/>
  <c r="M1552" i="41"/>
  <c r="U1552" i="41" s="1"/>
  <c r="M206" i="41"/>
  <c r="M242" i="41"/>
  <c r="M911" i="41"/>
  <c r="M1591" i="41"/>
  <c r="U1591" i="41" s="1"/>
  <c r="M1549" i="41"/>
  <c r="U1549" i="41" s="1"/>
  <c r="M857" i="41"/>
  <c r="U857" i="41" s="1"/>
  <c r="M6" i="41"/>
  <c r="M734" i="41"/>
  <c r="M173" i="41"/>
  <c r="M497" i="41"/>
  <c r="M858" i="41"/>
  <c r="U858" i="41" s="1"/>
  <c r="M372" i="41"/>
  <c r="M1310" i="41"/>
  <c r="U1310" i="41" s="1"/>
  <c r="M870" i="41"/>
  <c r="M294" i="41"/>
  <c r="U294" i="41" s="1"/>
  <c r="M804" i="41"/>
  <c r="M467" i="41"/>
  <c r="U467" i="41" s="1"/>
  <c r="M568" i="41"/>
  <c r="M991" i="41"/>
  <c r="U991" i="41" s="1"/>
  <c r="M1294" i="41"/>
  <c r="M187" i="41"/>
  <c r="M441" i="41"/>
  <c r="M550" i="41"/>
  <c r="M1590" i="41"/>
  <c r="U1590" i="41" s="1"/>
  <c r="M1074" i="41"/>
  <c r="M150" i="41"/>
  <c r="M381" i="41"/>
  <c r="M216" i="41"/>
  <c r="M1347" i="41"/>
  <c r="M317" i="41"/>
  <c r="M1204" i="41"/>
  <c r="M1138" i="41"/>
  <c r="M264" i="41"/>
  <c r="M975" i="41"/>
  <c r="M8" i="41"/>
  <c r="M949" i="41"/>
  <c r="U949" i="41" s="1"/>
  <c r="M285" i="41"/>
  <c r="M676" i="41"/>
  <c r="M1299" i="41"/>
  <c r="U1299" i="41" s="1"/>
  <c r="M967" i="41"/>
  <c r="M690" i="41"/>
  <c r="M1520" i="41"/>
  <c r="M930" i="41"/>
  <c r="U930" i="41" s="1"/>
  <c r="M1199" i="41"/>
  <c r="U1199" i="41" s="1"/>
  <c r="M666" i="41"/>
  <c r="U666" i="41" s="1"/>
  <c r="M348" i="41"/>
  <c r="M222" i="41"/>
  <c r="M160" i="41"/>
  <c r="U160" i="41" s="1"/>
  <c r="M103" i="41"/>
  <c r="M207" i="41"/>
  <c r="M1541" i="41"/>
  <c r="M874" i="41"/>
  <c r="M1008" i="41"/>
  <c r="M865" i="41"/>
  <c r="U865" i="41" s="1"/>
  <c r="M843" i="41"/>
  <c r="U843" i="41" s="1"/>
  <c r="M1534" i="41"/>
  <c r="M1342" i="41"/>
  <c r="M489" i="41"/>
  <c r="U489" i="41" s="1"/>
  <c r="M1556" i="41"/>
  <c r="U1556" i="41" s="1"/>
  <c r="M1109" i="41"/>
  <c r="U1109" i="41" s="1"/>
  <c r="M777" i="41"/>
  <c r="M96" i="41"/>
  <c r="M174" i="41"/>
  <c r="M584" i="41"/>
  <c r="U584" i="41" s="1"/>
  <c r="M1622" i="41"/>
  <c r="U1622" i="41" s="1"/>
  <c r="M914" i="41"/>
  <c r="M407" i="41"/>
  <c r="U407" i="41" s="1"/>
  <c r="M746" i="41"/>
  <c r="M959" i="41"/>
  <c r="U959" i="41" s="1"/>
  <c r="M321" i="41"/>
  <c r="M968" i="41"/>
  <c r="M394" i="41"/>
  <c r="M166" i="41"/>
  <c r="U166" i="41" s="1"/>
  <c r="M935" i="41"/>
  <c r="U935" i="41" s="1"/>
  <c r="M1164" i="41"/>
  <c r="M627" i="41"/>
  <c r="M366" i="41"/>
  <c r="M246" i="41"/>
  <c r="M745" i="41"/>
  <c r="M1345" i="41"/>
  <c r="M986" i="41"/>
  <c r="M1236" i="41"/>
  <c r="M1324" i="41"/>
  <c r="M1244" i="41"/>
  <c r="U1244" i="41" s="1"/>
  <c r="M224" i="41"/>
  <c r="M82" i="41"/>
  <c r="M308" i="41"/>
  <c r="M1049" i="41"/>
  <c r="M1038" i="41"/>
  <c r="M910" i="41"/>
  <c r="M1014" i="41"/>
  <c r="M1102" i="41"/>
  <c r="U1102" i="41" s="1"/>
  <c r="M1205" i="41"/>
  <c r="M268" i="41"/>
  <c r="M978" i="41"/>
  <c r="M788" i="41"/>
  <c r="M250" i="41"/>
  <c r="M1315" i="41"/>
  <c r="M670" i="41"/>
  <c r="U670" i="41" s="1"/>
  <c r="M1025" i="41"/>
  <c r="M1132" i="41"/>
  <c r="M1430" i="41"/>
  <c r="M186" i="41"/>
  <c r="M1191" i="41"/>
  <c r="M956" i="41"/>
  <c r="U956" i="41" s="1"/>
  <c r="M1587" i="41"/>
  <c r="U1587" i="41" s="1"/>
  <c r="M548" i="41"/>
  <c r="M1120" i="41"/>
  <c r="L1553" i="41"/>
  <c r="T1553" i="41" s="1"/>
  <c r="M1553" i="41"/>
  <c r="U1553" i="41" s="1"/>
  <c r="L1598" i="41"/>
  <c r="T1598" i="41" s="1"/>
  <c r="M1598" i="41"/>
  <c r="L1218" i="41"/>
  <c r="T1218" i="41" s="1"/>
  <c r="M1218" i="41"/>
  <c r="U1218" i="41" s="1"/>
  <c r="L1295" i="41"/>
  <c r="T1295" i="41" s="1"/>
  <c r="M1295" i="41"/>
  <c r="U1295" i="41" s="1"/>
  <c r="L1620" i="41"/>
  <c r="T1620" i="41" s="1"/>
  <c r="L1425" i="41"/>
  <c r="T1425" i="41" s="1"/>
  <c r="L448" i="41"/>
  <c r="T448" i="41" s="1"/>
  <c r="L1561" i="41"/>
  <c r="T1561" i="41" s="1"/>
  <c r="L13" i="41"/>
  <c r="M13" i="41"/>
  <c r="L801" i="41"/>
  <c r="T793" i="41" s="1"/>
  <c r="M801" i="41"/>
  <c r="L715" i="41"/>
  <c r="T708" i="41" s="1"/>
  <c r="M715" i="41"/>
  <c r="Q7" i="41"/>
  <c r="T21" i="41"/>
  <c r="M990" i="41"/>
  <c r="U990" i="41" s="1"/>
  <c r="M149" i="41"/>
  <c r="U149" i="41" s="1"/>
  <c r="M605" i="41"/>
  <c r="M297" i="41"/>
  <c r="U297" i="41" s="1"/>
  <c r="M1093" i="41"/>
  <c r="M725" i="41"/>
  <c r="M39" i="41"/>
  <c r="U39" i="41" s="1"/>
  <c r="M695" i="41"/>
  <c r="M1219" i="41"/>
  <c r="U1219" i="41" s="1"/>
  <c r="M476" i="41"/>
  <c r="M324" i="41"/>
  <c r="M24" i="41"/>
  <c r="M586" i="41"/>
  <c r="M767" i="41"/>
  <c r="M486" i="41"/>
  <c r="M995" i="41"/>
  <c r="M1125" i="41"/>
  <c r="M952" i="41"/>
  <c r="U952" i="41" s="1"/>
  <c r="M953" i="41"/>
  <c r="U953" i="41" s="1"/>
  <c r="M533" i="41"/>
  <c r="M226" i="41"/>
  <c r="M1134" i="41"/>
  <c r="M556" i="41"/>
  <c r="M131" i="41"/>
  <c r="U131" i="41" s="1"/>
  <c r="M1289" i="41"/>
  <c r="M322" i="41"/>
  <c r="M447" i="41"/>
  <c r="U447" i="41" s="1"/>
  <c r="M1377" i="41"/>
  <c r="U1377" i="41" s="1"/>
  <c r="M217" i="41"/>
  <c r="S66" i="41" l="1"/>
  <c r="S1441" i="41"/>
  <c r="U260" i="41"/>
  <c r="T1103" i="41"/>
  <c r="T719" i="41"/>
  <c r="T1263" i="41"/>
  <c r="T1264" i="41"/>
  <c r="U1540" i="41"/>
  <c r="T1540" i="41"/>
  <c r="T158" i="41"/>
  <c r="U1104" i="41"/>
  <c r="T1105" i="41"/>
  <c r="T1106" i="41"/>
  <c r="T1111" i="41"/>
  <c r="T1113" i="41"/>
  <c r="U1164" i="41"/>
  <c r="U1189" i="41"/>
  <c r="U1187" i="41"/>
  <c r="U1158" i="41"/>
  <c r="T1164" i="41"/>
  <c r="U463" i="41"/>
  <c r="U962" i="41"/>
  <c r="U427" i="41"/>
  <c r="T1442" i="41"/>
  <c r="U605" i="41"/>
  <c r="U1442" i="41"/>
  <c r="T133" i="41"/>
  <c r="T134" i="41"/>
  <c r="T851" i="41"/>
  <c r="U146" i="41"/>
  <c r="U1482" i="41"/>
  <c r="T1481" i="41"/>
  <c r="T146" i="41"/>
  <c r="T1482" i="41"/>
  <c r="U1484" i="41"/>
  <c r="U602" i="41"/>
  <c r="U1171" i="41"/>
  <c r="U1176" i="41"/>
  <c r="T1183" i="41"/>
  <c r="T1184" i="41"/>
  <c r="T1108" i="41"/>
  <c r="U1183" i="41"/>
  <c r="U1108" i="41"/>
  <c r="U1186" i="41"/>
  <c r="T1115" i="41"/>
  <c r="T148" i="41"/>
  <c r="T1161" i="41"/>
  <c r="T1165" i="41"/>
  <c r="U1165" i="41"/>
  <c r="T1044" i="41"/>
  <c r="T1186" i="41"/>
  <c r="U1115" i="41"/>
  <c r="U1407" i="41"/>
  <c r="U1405" i="41"/>
  <c r="U1409" i="41"/>
  <c r="T1406" i="41"/>
  <c r="T1408" i="41"/>
  <c r="T1410" i="41"/>
  <c r="U1406" i="41"/>
  <c r="T145" i="41"/>
  <c r="T143" i="41"/>
  <c r="T1202" i="41"/>
  <c r="U143" i="41"/>
  <c r="U145" i="41"/>
  <c r="U1202" i="41"/>
  <c r="U148" i="41"/>
  <c r="U887" i="41"/>
  <c r="T888" i="41"/>
  <c r="T887" i="41"/>
  <c r="U888" i="41"/>
  <c r="U900" i="41"/>
  <c r="T898" i="41"/>
  <c r="T900" i="41"/>
  <c r="U614" i="41"/>
  <c r="U222" i="41"/>
  <c r="U123" i="41"/>
  <c r="U1600" i="41"/>
  <c r="T1286" i="41"/>
  <c r="K849" i="41"/>
  <c r="K844" i="41"/>
  <c r="U1283" i="41"/>
  <c r="U53" i="41"/>
  <c r="U1033" i="41"/>
  <c r="U1314" i="41"/>
  <c r="U629" i="41"/>
  <c r="U1236" i="41"/>
  <c r="U387" i="41"/>
  <c r="U485" i="41"/>
  <c r="U323" i="41"/>
  <c r="U627" i="41"/>
  <c r="U1064" i="41"/>
  <c r="U601" i="41"/>
  <c r="U658" i="41"/>
  <c r="U1004" i="41"/>
  <c r="U652" i="41"/>
  <c r="U389" i="41"/>
  <c r="U1159" i="41"/>
  <c r="U144" i="41"/>
  <c r="U219" i="41"/>
  <c r="U256" i="41"/>
  <c r="U829" i="41"/>
  <c r="U468" i="41"/>
  <c r="U399" i="41"/>
  <c r="U1598" i="41"/>
  <c r="U1101" i="41"/>
  <c r="U423" i="41"/>
  <c r="U190" i="41"/>
  <c r="U1006" i="41"/>
  <c r="U819" i="41"/>
  <c r="U574" i="41"/>
  <c r="U660" i="41"/>
  <c r="U320" i="41"/>
  <c r="U1191" i="41"/>
  <c r="U291" i="41"/>
  <c r="U822" i="41"/>
  <c r="U1595" i="41"/>
  <c r="U1263" i="41"/>
  <c r="U1105" i="41"/>
  <c r="U719" i="41"/>
  <c r="U1203" i="41"/>
  <c r="U1362" i="41"/>
  <c r="U14" i="41"/>
  <c r="U1208" i="41"/>
  <c r="U1036" i="41"/>
  <c r="U625" i="41"/>
  <c r="U44" i="41"/>
  <c r="U775" i="41"/>
  <c r="U961" i="41"/>
  <c r="U1012" i="41"/>
  <c r="U1320" i="41"/>
  <c r="U1344" i="41"/>
  <c r="U348" i="41"/>
  <c r="U7" i="41"/>
  <c r="U1132" i="41"/>
  <c r="U262" i="41"/>
  <c r="U631" i="41"/>
  <c r="U689" i="41"/>
  <c r="U530" i="41"/>
  <c r="U565" i="41"/>
  <c r="U91" i="41"/>
  <c r="U762" i="41"/>
  <c r="U609" i="41"/>
  <c r="U126" i="41"/>
  <c r="U811" i="41"/>
  <c r="U1231" i="41"/>
  <c r="U1395" i="41"/>
  <c r="U237" i="41"/>
  <c r="U493" i="41"/>
  <c r="U21" i="41"/>
  <c r="U1026" i="41"/>
  <c r="U226" i="41"/>
  <c r="U325" i="41"/>
  <c r="U755" i="41"/>
  <c r="U1286" i="41"/>
  <c r="U556" i="41"/>
  <c r="U585" i="41"/>
  <c r="U56" i="41"/>
  <c r="U619" i="41"/>
  <c r="U1602" i="41"/>
  <c r="U1099" i="41"/>
  <c r="M1448" i="41"/>
  <c r="U1448" i="41" s="1"/>
  <c r="L1297" i="41"/>
  <c r="T1297" i="41" s="1"/>
  <c r="M1297" i="41"/>
  <c r="U1297" i="41" s="1"/>
  <c r="L848" i="41"/>
  <c r="T848" i="41" s="1"/>
  <c r="L66" i="41"/>
  <c r="T66" i="41" s="1"/>
  <c r="U361" i="41"/>
  <c r="U1018" i="41"/>
  <c r="U276" i="41"/>
  <c r="U270" i="41"/>
  <c r="U1386" i="41"/>
  <c r="U1509" i="41"/>
  <c r="U1459" i="41"/>
  <c r="U1071" i="41"/>
  <c r="U1515" i="41"/>
  <c r="U537" i="41"/>
  <c r="U898" i="41"/>
  <c r="U793" i="41"/>
  <c r="U1185" i="41"/>
  <c r="U813" i="41"/>
  <c r="U209" i="41"/>
  <c r="U462" i="41"/>
  <c r="U1481" i="41"/>
  <c r="U246" i="41"/>
  <c r="U1167" i="41"/>
  <c r="U769" i="41"/>
  <c r="U1052" i="41"/>
  <c r="U1356" i="41"/>
  <c r="U802" i="41"/>
  <c r="U1090" i="41"/>
  <c r="U682" i="41"/>
  <c r="U1174" i="41"/>
  <c r="U312" i="41"/>
  <c r="U1369" i="41"/>
  <c r="U1488" i="41"/>
  <c r="U1350" i="41"/>
  <c r="U1338" i="41"/>
  <c r="U1200" i="41"/>
  <c r="U1044" i="41"/>
  <c r="U1435" i="41"/>
  <c r="U809" i="41"/>
  <c r="U647" i="41"/>
  <c r="U851" i="41"/>
  <c r="U835" i="41"/>
  <c r="U1233" i="41"/>
  <c r="T1403" i="41"/>
  <c r="M1251" i="41"/>
  <c r="U1251" i="41" s="1"/>
  <c r="M906" i="41"/>
  <c r="U906" i="41" s="1"/>
  <c r="M748" i="41"/>
  <c r="U748" i="41" s="1"/>
  <c r="L847" i="41"/>
  <c r="T847" i="41" s="1"/>
  <c r="M847" i="41"/>
  <c r="U847" i="41" s="1"/>
  <c r="U967" i="41"/>
  <c r="U1426" i="41"/>
  <c r="U113" i="41"/>
  <c r="U995" i="41"/>
  <c r="U301" i="41"/>
  <c r="U184" i="41"/>
  <c r="U430" i="41"/>
  <c r="U1470" i="41"/>
  <c r="U1541" i="41"/>
  <c r="U739" i="41"/>
  <c r="U612" i="41"/>
  <c r="U355" i="41"/>
  <c r="U228" i="41"/>
  <c r="U179" i="41"/>
  <c r="U1504" i="41"/>
  <c r="U784" i="41"/>
  <c r="U170" i="41"/>
  <c r="U782" i="41"/>
  <c r="U1468" i="41"/>
  <c r="U701" i="41"/>
  <c r="U376" i="41"/>
  <c r="U894" i="41"/>
  <c r="U971" i="41"/>
  <c r="T408" i="41"/>
  <c r="T980" i="41"/>
  <c r="U1593" i="41"/>
  <c r="T1185" i="41"/>
  <c r="U1403" i="41"/>
  <c r="T7" i="41"/>
  <c r="M439" i="41"/>
  <c r="U439" i="41" s="1"/>
  <c r="K845" i="41"/>
  <c r="K846" i="41"/>
  <c r="M980" i="41"/>
  <c r="U980" i="41" s="1"/>
  <c r="K67" i="41"/>
  <c r="K646" i="41"/>
  <c r="U910" i="41"/>
  <c r="U674" i="41"/>
  <c r="U150" i="41"/>
  <c r="U329" i="41"/>
  <c r="U973" i="41"/>
  <c r="U1117" i="41"/>
  <c r="U1525" i="41"/>
  <c r="U866" i="41"/>
  <c r="U338" i="41"/>
  <c r="U416" i="41"/>
  <c r="U708" i="41"/>
  <c r="U68" i="41"/>
  <c r="U593" i="41"/>
  <c r="U1161" i="41"/>
  <c r="U1326" i="41"/>
  <c r="U1059" i="41"/>
  <c r="U616" i="41"/>
  <c r="U408" i="41"/>
  <c r="U504" i="41"/>
  <c r="T971" i="41"/>
  <c r="T1090" i="41"/>
  <c r="U523" i="41"/>
  <c r="U199" i="41"/>
  <c r="U158" i="41" l="1"/>
  <c r="U1103" i="41"/>
  <c r="L849" i="41"/>
  <c r="T849" i="41" s="1"/>
  <c r="M849" i="41"/>
  <c r="U849" i="41" s="1"/>
  <c r="L844" i="41"/>
  <c r="T844" i="41" s="1"/>
  <c r="M844" i="41"/>
  <c r="U844" i="41" s="1"/>
  <c r="M848" i="41"/>
  <c r="U848" i="41" s="1"/>
  <c r="L846" i="41"/>
  <c r="T846" i="41" s="1"/>
  <c r="M846" i="41"/>
  <c r="U846" i="41" s="1"/>
  <c r="L845" i="41"/>
  <c r="T845" i="41" s="1"/>
  <c r="M845" i="41"/>
  <c r="U845" i="41" s="1"/>
  <c r="L67" i="41"/>
  <c r="L646" i="41"/>
  <c r="T646" i="41" s="1"/>
  <c r="T67" i="41" l="1"/>
  <c r="L2" i="41"/>
  <c r="L3" i="41" l="1"/>
  <c r="T3" i="41" s="1"/>
  <c r="M2" i="41"/>
  <c r="N281" i="41" l="1"/>
  <c r="N236" i="41"/>
  <c r="V236" i="41" s="1"/>
  <c r="W236" i="41" s="1"/>
  <c r="N359" i="41"/>
  <c r="N902" i="41"/>
  <c r="V902" i="41" s="1"/>
  <c r="N47" i="41"/>
  <c r="N491" i="41"/>
  <c r="V491" i="41" s="1"/>
  <c r="N1393" i="41"/>
  <c r="V1393" i="41" s="1"/>
  <c r="N1292" i="41"/>
  <c r="N383" i="41"/>
  <c r="N616" i="41"/>
  <c r="N230" i="41"/>
  <c r="N1285" i="41"/>
  <c r="V1285" i="41" s="1"/>
  <c r="W1285" i="41" s="1"/>
  <c r="N1545" i="41"/>
  <c r="V1545" i="41" s="1"/>
  <c r="W1545" i="41" s="1"/>
  <c r="N959" i="41"/>
  <c r="V959" i="41" s="1"/>
  <c r="N37" i="41"/>
  <c r="V37" i="41" s="1"/>
  <c r="N1405" i="41"/>
  <c r="N893" i="41"/>
  <c r="V893" i="41" s="1"/>
  <c r="N1095" i="41"/>
  <c r="N1046" i="41"/>
  <c r="N393" i="41"/>
  <c r="N75" i="41"/>
  <c r="N394" i="41"/>
  <c r="N608" i="41"/>
  <c r="V608" i="41" s="1"/>
  <c r="N232" i="41"/>
  <c r="N573" i="41"/>
  <c r="N823" i="41"/>
  <c r="N379" i="41"/>
  <c r="N141" i="41"/>
  <c r="V141" i="41" s="1"/>
  <c r="N771" i="41"/>
  <c r="N65" i="41"/>
  <c r="V65" i="41" s="1"/>
  <c r="N388" i="41"/>
  <c r="N1493" i="41"/>
  <c r="N712" i="41"/>
  <c r="N1168" i="41"/>
  <c r="N22" i="41"/>
  <c r="N1304" i="41"/>
  <c r="V1304" i="41" s="1"/>
  <c r="N73" i="41"/>
  <c r="N198" i="41"/>
  <c r="V198" i="41" s="1"/>
  <c r="N1108" i="41"/>
  <c r="N319" i="41"/>
  <c r="N1225" i="41"/>
  <c r="V1225" i="41" s="1"/>
  <c r="N1519" i="41"/>
  <c r="N810" i="41"/>
  <c r="N242" i="41"/>
  <c r="N482" i="41"/>
  <c r="N1515" i="41"/>
  <c r="N711" i="41"/>
  <c r="N1010" i="41"/>
  <c r="N1121" i="41"/>
  <c r="N534" i="41"/>
  <c r="N199" i="41"/>
  <c r="N1291" i="41"/>
  <c r="N942" i="41"/>
  <c r="V942" i="41" s="1"/>
  <c r="N1208" i="41"/>
  <c r="N1127" i="41"/>
  <c r="V1127" i="41" s="1"/>
  <c r="W1127" i="41" s="1"/>
  <c r="N1508" i="41"/>
  <c r="V1508" i="41" s="1"/>
  <c r="N1071" i="41"/>
  <c r="N1093" i="41"/>
  <c r="N45" i="41"/>
  <c r="N396" i="41"/>
  <c r="N267" i="41"/>
  <c r="N1499" i="41"/>
  <c r="V1499" i="41" s="1"/>
  <c r="N853" i="41"/>
  <c r="N1569" i="41"/>
  <c r="V1569" i="41" s="1"/>
  <c r="N571" i="41"/>
  <c r="N1466" i="41"/>
  <c r="V1466" i="41" s="1"/>
  <c r="N1369" i="41"/>
  <c r="N34" i="41"/>
  <c r="V34" i="41" s="1"/>
  <c r="N1622" i="41"/>
  <c r="V1622" i="41" s="1"/>
  <c r="N444" i="41"/>
  <c r="N1234" i="41"/>
  <c r="N799" i="41"/>
  <c r="N196" i="41"/>
  <c r="V196" i="41" s="1"/>
  <c r="W196" i="41" s="1"/>
  <c r="N1401" i="41"/>
  <c r="N1365" i="41"/>
  <c r="N147" i="41"/>
  <c r="V147" i="41" s="1"/>
  <c r="N94" i="41"/>
  <c r="N625" i="41"/>
  <c r="V625" i="41" s="1"/>
  <c r="N1318" i="41"/>
  <c r="N1146" i="41"/>
  <c r="V1146" i="41" s="1"/>
  <c r="N292" i="41"/>
  <c r="N1139" i="41"/>
  <c r="N886" i="41"/>
  <c r="V886" i="41" s="1"/>
  <c r="N1331" i="41"/>
  <c r="N1176" i="41"/>
  <c r="N696" i="41"/>
  <c r="V696" i="41" s="1"/>
  <c r="W696" i="41" s="1"/>
  <c r="N681" i="41"/>
  <c r="N568" i="41"/>
  <c r="N623" i="41"/>
  <c r="V623" i="41" s="1"/>
  <c r="N1022" i="41"/>
  <c r="N40" i="41"/>
  <c r="V40" i="41" s="1"/>
  <c r="N765" i="41"/>
  <c r="N321" i="41"/>
  <c r="N1017" i="41"/>
  <c r="N1327" i="41"/>
  <c r="N149" i="41"/>
  <c r="N1346" i="41"/>
  <c r="N1326" i="41"/>
  <c r="N685" i="41"/>
  <c r="N1399" i="41"/>
  <c r="N786" i="41"/>
  <c r="N502" i="41"/>
  <c r="V502" i="41" s="1"/>
  <c r="N154" i="41"/>
  <c r="N1320" i="41"/>
  <c r="N96" i="41"/>
  <c r="N1385" i="41"/>
  <c r="V1385" i="41" s="1"/>
  <c r="N1359" i="41"/>
  <c r="N1109" i="41"/>
  <c r="V1109" i="41" s="1"/>
  <c r="N843" i="41"/>
  <c r="V843" i="41" s="1"/>
  <c r="N659" i="41"/>
  <c r="N592" i="41"/>
  <c r="N79" i="41"/>
  <c r="N704" i="41"/>
  <c r="N91" i="41"/>
  <c r="N1308" i="41"/>
  <c r="V1308" i="41" s="1"/>
  <c r="N248" i="41"/>
  <c r="N272" i="41"/>
  <c r="N793" i="41"/>
  <c r="N376" i="41"/>
  <c r="N323" i="41"/>
  <c r="N86" i="41"/>
  <c r="V86" i="41" s="1"/>
  <c r="N757" i="41"/>
  <c r="N462" i="41"/>
  <c r="N287" i="41"/>
  <c r="N869" i="41"/>
  <c r="N1302" i="41"/>
  <c r="V1302" i="41" s="1"/>
  <c r="N165" i="41"/>
  <c r="V165" i="41" s="1"/>
  <c r="N467" i="41"/>
  <c r="V467" i="41" s="1"/>
  <c r="N1623" i="41"/>
  <c r="V1623" i="41" s="1"/>
  <c r="N867" i="41"/>
  <c r="N107" i="41"/>
  <c r="V107" i="41" s="1"/>
  <c r="N357" i="41"/>
  <c r="N1158" i="41"/>
  <c r="N406" i="41"/>
  <c r="V406" i="41" s="1"/>
  <c r="N484" i="41"/>
  <c r="V484" i="41" s="1"/>
  <c r="N296" i="41"/>
  <c r="V296" i="41" s="1"/>
  <c r="N915" i="41"/>
  <c r="N173" i="41"/>
  <c r="N432" i="41"/>
  <c r="N1455" i="41"/>
  <c r="N148" i="41"/>
  <c r="N229" i="41"/>
  <c r="N288" i="41"/>
  <c r="N1467" i="41"/>
  <c r="V1467" i="41" s="1"/>
  <c r="N683" i="41"/>
  <c r="N1152" i="41"/>
  <c r="V1152" i="41" s="1"/>
  <c r="N948" i="41"/>
  <c r="V948" i="41" s="1"/>
  <c r="N101" i="41"/>
  <c r="N1553" i="41"/>
  <c r="V1553" i="41" s="1"/>
  <c r="N944" i="41"/>
  <c r="V944" i="41" s="1"/>
  <c r="N805" i="41"/>
  <c r="N1606" i="41"/>
  <c r="V1606" i="41" s="1"/>
  <c r="N1351" i="41"/>
  <c r="N235" i="41"/>
  <c r="N1185" i="41"/>
  <c r="N836" i="41"/>
  <c r="N668" i="41"/>
  <c r="V668" i="41" s="1"/>
  <c r="N116" i="41"/>
  <c r="N917" i="41"/>
  <c r="N1245" i="41"/>
  <c r="V1245" i="41" s="1"/>
  <c r="N109" i="41"/>
  <c r="V109" i="41" s="1"/>
  <c r="N1273" i="41"/>
  <c r="V1273" i="41" s="1"/>
  <c r="N1477" i="41"/>
  <c r="N883" i="41"/>
  <c r="V883" i="41" s="1"/>
  <c r="N1190" i="41"/>
  <c r="V1190" i="41" s="1"/>
  <c r="W1190" i="41" s="1"/>
  <c r="N249" i="41"/>
  <c r="N914" i="41"/>
  <c r="N1248" i="41"/>
  <c r="V1248" i="41" s="1"/>
  <c r="N1212" i="41"/>
  <c r="V1212" i="41" s="1"/>
  <c r="W1212" i="41" s="1"/>
  <c r="N88" i="41"/>
  <c r="V88" i="41" s="1"/>
  <c r="N26" i="41"/>
  <c r="N1079" i="41"/>
  <c r="N1005" i="41"/>
  <c r="N487" i="41"/>
  <c r="V487" i="41" s="1"/>
  <c r="W487" i="41" s="1"/>
  <c r="N1114" i="41"/>
  <c r="V1114" i="41" s="1"/>
  <c r="W1114" i="41" s="1"/>
  <c r="N943" i="41"/>
  <c r="V943" i="41" s="1"/>
  <c r="N382" i="41"/>
  <c r="N53" i="41"/>
  <c r="N950" i="41"/>
  <c r="V950" i="41" s="1"/>
  <c r="N1246" i="41"/>
  <c r="V1246" i="41" s="1"/>
  <c r="N1528" i="41"/>
  <c r="N389" i="41"/>
  <c r="N1530" i="41"/>
  <c r="N1599" i="41"/>
  <c r="N1348" i="41"/>
  <c r="N384" i="41"/>
  <c r="N1050" i="41"/>
  <c r="N356" i="41"/>
  <c r="N822" i="41"/>
  <c r="N1043" i="41"/>
  <c r="V1043" i="41" s="1"/>
  <c r="N750" i="41"/>
  <c r="V750" i="41" s="1"/>
  <c r="N289" i="41"/>
  <c r="N282" i="41"/>
  <c r="N416" i="41"/>
  <c r="N1541" i="41"/>
  <c r="N1627" i="41"/>
  <c r="N1328" i="41"/>
  <c r="N727" i="41"/>
  <c r="N1159" i="41"/>
  <c r="N295" i="41"/>
  <c r="V295" i="41" s="1"/>
  <c r="N21" i="41"/>
  <c r="N364" i="41"/>
  <c r="N729" i="41"/>
  <c r="N1349" i="41"/>
  <c r="N280" i="41"/>
  <c r="N421" i="41"/>
  <c r="N422" i="41"/>
  <c r="N579" i="41"/>
  <c r="N172" i="41"/>
  <c r="N1204" i="41"/>
  <c r="N708" i="41"/>
  <c r="N1270" i="41"/>
  <c r="V1270" i="41" s="1"/>
  <c r="N1257" i="41"/>
  <c r="V1257" i="41" s="1"/>
  <c r="N417" i="41"/>
  <c r="N39" i="41"/>
  <c r="V39" i="41" s="1"/>
  <c r="N511" i="41"/>
  <c r="N1614" i="41"/>
  <c r="V1614" i="41" s="1"/>
  <c r="N1219" i="41"/>
  <c r="V1219" i="41" s="1"/>
  <c r="N151" i="41"/>
  <c r="N578" i="41"/>
  <c r="N780" i="41"/>
  <c r="N374" i="41"/>
  <c r="N307" i="41"/>
  <c r="N1354" i="41"/>
  <c r="N191" i="41"/>
  <c r="N619" i="41"/>
  <c r="N455" i="41"/>
  <c r="V455" i="41" s="1"/>
  <c r="N905" i="41"/>
  <c r="V905" i="41" s="1"/>
  <c r="N796" i="41"/>
  <c r="N351" i="41"/>
  <c r="N84" i="41"/>
  <c r="V84" i="41" s="1"/>
  <c r="N1189" i="41"/>
  <c r="N913" i="41"/>
  <c r="N297" i="41"/>
  <c r="V297" i="41" s="1"/>
  <c r="N433" i="41"/>
  <c r="N855" i="41"/>
  <c r="V855" i="41" s="1"/>
  <c r="W855" i="41" s="1"/>
  <c r="N252" i="41"/>
  <c r="N395" i="41"/>
  <c r="N327" i="41"/>
  <c r="V327" i="41" s="1"/>
  <c r="W327" i="41" s="1"/>
  <c r="N507" i="41"/>
  <c r="N953" i="41"/>
  <c r="V953" i="41" s="1"/>
  <c r="N1104" i="41"/>
  <c r="N1344" i="41"/>
  <c r="N732" i="41"/>
  <c r="N215" i="41"/>
  <c r="N1115" i="41"/>
  <c r="N1085" i="41"/>
  <c r="V1085" i="41" s="1"/>
  <c r="N1148" i="41"/>
  <c r="V1148" i="41" s="1"/>
  <c r="N864" i="41"/>
  <c r="V864" i="41" s="1"/>
  <c r="N1213" i="41"/>
  <c r="V1213" i="41" s="1"/>
  <c r="N28" i="41"/>
  <c r="V28" i="41" s="1"/>
  <c r="W28" i="41" s="1"/>
  <c r="N1336" i="41"/>
  <c r="V1336" i="41" s="1"/>
  <c r="N1590" i="41"/>
  <c r="V1590" i="41" s="1"/>
  <c r="N1088" i="41"/>
  <c r="V1088" i="41" s="1"/>
  <c r="N760" i="41"/>
  <c r="N1138" i="41"/>
  <c r="N128" i="41"/>
  <c r="N614" i="41"/>
  <c r="N1040" i="41"/>
  <c r="V1040" i="41" s="1"/>
  <c r="W1040" i="41" s="1"/>
  <c r="N190" i="41"/>
  <c r="N768" i="41"/>
  <c r="N1209" i="41"/>
  <c r="N1427" i="41"/>
  <c r="N978" i="41"/>
  <c r="N1408" i="41"/>
  <c r="N456" i="41"/>
  <c r="V456" i="41" s="1"/>
  <c r="N800" i="41"/>
  <c r="N110" i="41"/>
  <c r="V110" i="41" s="1"/>
  <c r="N723" i="41"/>
  <c r="N1031" i="41"/>
  <c r="N709" i="41"/>
  <c r="N627" i="41"/>
  <c r="N441" i="41"/>
  <c r="N1404" i="41"/>
  <c r="N1324" i="41"/>
  <c r="N168" i="41"/>
  <c r="V168" i="41" s="1"/>
  <c r="N381" i="41"/>
  <c r="N549" i="41"/>
  <c r="N949" i="41"/>
  <c r="V949" i="41" s="1"/>
  <c r="N1182" i="41"/>
  <c r="V1182" i="41" s="1"/>
  <c r="N348" i="41"/>
  <c r="N548" i="41"/>
  <c r="N1014" i="41"/>
  <c r="N848" i="41"/>
  <c r="V848" i="41" s="1"/>
  <c r="N1549" i="41"/>
  <c r="V1549" i="41" s="1"/>
  <c r="N405" i="41"/>
  <c r="V405" i="41" s="1"/>
  <c r="N89" i="41"/>
  <c r="V89" i="41" s="1"/>
  <c r="N20" i="41"/>
  <c r="N1094" i="41"/>
  <c r="N17" i="41"/>
  <c r="N1224" i="41"/>
  <c r="V1224" i="41" s="1"/>
  <c r="N1038" i="41"/>
  <c r="N1074" i="41"/>
  <c r="N509" i="41"/>
  <c r="N945" i="41"/>
  <c r="V945" i="41" s="1"/>
  <c r="N31" i="41"/>
  <c r="V31" i="41" s="1"/>
  <c r="N755" i="41"/>
  <c r="N261" i="41"/>
  <c r="N1452" i="41"/>
  <c r="N666" i="41"/>
  <c r="V666" i="41" s="1"/>
  <c r="N815" i="41"/>
  <c r="N57" i="41"/>
  <c r="N1520" i="41"/>
  <c r="N386" i="41"/>
  <c r="V386" i="41" s="1"/>
  <c r="W386" i="41" s="1"/>
  <c r="N209" i="41"/>
  <c r="N140" i="41"/>
  <c r="V140" i="41" s="1"/>
  <c r="N1250" i="41"/>
  <c r="V1250" i="41" s="1"/>
  <c r="N305" i="41"/>
  <c r="N977" i="41"/>
  <c r="N667" i="41"/>
  <c r="V667" i="41" s="1"/>
  <c r="N591" i="41"/>
  <c r="N1252" i="41"/>
  <c r="V1252" i="41" s="1"/>
  <c r="N1097" i="41"/>
  <c r="N837" i="41"/>
  <c r="N935" i="41"/>
  <c r="V935" i="41" s="1"/>
  <c r="N550" i="41"/>
  <c r="N1410" i="41"/>
  <c r="N920" i="41"/>
  <c r="V920" i="41" s="1"/>
  <c r="W920" i="41" s="1"/>
  <c r="N604" i="41"/>
  <c r="V604" i="41" s="1"/>
  <c r="N505" i="41"/>
  <c r="N738" i="41"/>
  <c r="V738" i="41" s="1"/>
  <c r="N311" i="41"/>
  <c r="V311" i="41" s="1"/>
  <c r="N1191" i="41"/>
  <c r="N318" i="41"/>
  <c r="N76" i="41"/>
  <c r="N541" i="41"/>
  <c r="N1428" i="41"/>
  <c r="N127" i="41"/>
  <c r="N264" i="41"/>
  <c r="N758" i="41"/>
  <c r="N1314" i="41"/>
  <c r="N428" i="41"/>
  <c r="V428" i="41" s="1"/>
  <c r="N528" i="41"/>
  <c r="N963" i="41"/>
  <c r="N984" i="41"/>
  <c r="N891" i="41"/>
  <c r="V891" i="41" s="1"/>
  <c r="N1261" i="41"/>
  <c r="V1261" i="41" s="1"/>
  <c r="N570" i="41"/>
  <c r="N515" i="41"/>
  <c r="N112" i="41"/>
  <c r="V112" i="41" s="1"/>
  <c r="N742" i="41"/>
  <c r="N1454" i="41"/>
  <c r="N559" i="41"/>
  <c r="N556" i="41"/>
  <c r="N341" i="41"/>
  <c r="N1087" i="41"/>
  <c r="V1087" i="41" s="1"/>
  <c r="N772" i="41"/>
  <c r="N48" i="41"/>
  <c r="V48" i="41" s="1"/>
  <c r="N1214" i="41"/>
  <c r="V1214" i="41" s="1"/>
  <c r="N64" i="41"/>
  <c r="V64" i="41" s="1"/>
  <c r="N25" i="41"/>
  <c r="N226" i="41"/>
  <c r="N603" i="41"/>
  <c r="N767" i="41"/>
  <c r="N435" i="41"/>
  <c r="N971" i="41"/>
  <c r="N516" i="41"/>
  <c r="N996" i="41"/>
  <c r="N315" i="41"/>
  <c r="N1340" i="41"/>
  <c r="N538" i="41"/>
  <c r="N1526" i="41"/>
  <c r="N1353" i="41"/>
  <c r="N1321" i="41"/>
  <c r="N451" i="41"/>
  <c r="V451" i="41" s="1"/>
  <c r="N763" i="41"/>
  <c r="N522" i="41"/>
  <c r="V522" i="41" s="1"/>
  <c r="N698" i="41"/>
  <c r="V698" i="41" s="1"/>
  <c r="N612" i="41"/>
  <c r="N518" i="41"/>
  <c r="N715" i="41"/>
  <c r="N1221" i="41"/>
  <c r="V1221" i="41" s="1"/>
  <c r="N928" i="41"/>
  <c r="V928" i="41" s="1"/>
  <c r="N513" i="41"/>
  <c r="N1052" i="41"/>
  <c r="N29" i="41"/>
  <c r="V29" i="41" s="1"/>
  <c r="N1143" i="41"/>
  <c r="V1143" i="41" s="1"/>
  <c r="N360" i="41"/>
  <c r="N875" i="41"/>
  <c r="N1605" i="41"/>
  <c r="V1605" i="41" s="1"/>
  <c r="N409" i="41"/>
  <c r="N692" i="41"/>
  <c r="N707" i="41"/>
  <c r="N1119" i="41"/>
  <c r="N533" i="41"/>
  <c r="N523" i="41"/>
  <c r="N777" i="41"/>
  <c r="N699" i="41"/>
  <c r="V699" i="41" s="1"/>
  <c r="N471" i="41"/>
  <c r="N1506" i="41"/>
  <c r="N564" i="41"/>
  <c r="N1309" i="41"/>
  <c r="V1309" i="41" s="1"/>
  <c r="N1099" i="41"/>
  <c r="N93" i="41"/>
  <c r="N702" i="41"/>
  <c r="N266" i="41"/>
  <c r="N1300" i="41"/>
  <c r="V1300" i="41" s="1"/>
  <c r="N584" i="41"/>
  <c r="V584" i="41" s="1"/>
  <c r="N873" i="41"/>
  <c r="N13" i="41"/>
  <c r="N1154" i="41"/>
  <c r="V1154" i="41" s="1"/>
  <c r="N83" i="41"/>
  <c r="V83" i="41" s="1"/>
  <c r="W83" i="41" s="1"/>
  <c r="N1068" i="41"/>
  <c r="V1068" i="41" s="1"/>
  <c r="W1068" i="41" s="1"/>
  <c r="N1310" i="41"/>
  <c r="V1310" i="41" s="1"/>
  <c r="N459" i="41"/>
  <c r="V459" i="41" s="1"/>
  <c r="N739" i="41"/>
  <c r="N724" i="41"/>
  <c r="N1607" i="41"/>
  <c r="V1607" i="41" s="1"/>
  <c r="N1019" i="41"/>
  <c r="N885" i="41"/>
  <c r="V885" i="41" s="1"/>
  <c r="N32" i="41"/>
  <c r="V32" i="41" s="1"/>
  <c r="N1382" i="41"/>
  <c r="V1382" i="41" s="1"/>
  <c r="N437" i="41"/>
  <c r="N118" i="41"/>
  <c r="N747" i="41"/>
  <c r="V747" i="41" s="1"/>
  <c r="W747" i="41" s="1"/>
  <c r="N829" i="41"/>
  <c r="N125" i="41"/>
  <c r="N1481" i="41"/>
  <c r="N1178" i="41"/>
  <c r="N743" i="41"/>
  <c r="N1615" i="41"/>
  <c r="V1615" i="41" s="1"/>
  <c r="N1513" i="41"/>
  <c r="N852" i="41"/>
  <c r="N721" i="41"/>
  <c r="N218" i="41"/>
  <c r="N595" i="41"/>
  <c r="N306" i="41"/>
  <c r="N1089" i="41"/>
  <c r="V1089" i="41" s="1"/>
  <c r="N445" i="41"/>
  <c r="N82" i="41"/>
  <c r="N878" i="41"/>
  <c r="N803" i="41"/>
  <c r="N788" i="41"/>
  <c r="N1406" i="41"/>
  <c r="N1076" i="41"/>
  <c r="N690" i="41"/>
  <c r="N1389" i="41"/>
  <c r="N1612" i="41"/>
  <c r="V1612" i="41" s="1"/>
  <c r="N177" i="41"/>
  <c r="N354" i="41"/>
  <c r="N338" i="41"/>
  <c r="N309" i="41"/>
  <c r="N1433" i="41"/>
  <c r="V1433" i="41" s="1"/>
  <c r="N322" i="41"/>
  <c r="N8" i="41"/>
  <c r="N1384" i="41"/>
  <c r="V1384" i="41" s="1"/>
  <c r="N347" i="41"/>
  <c r="V347" i="41" s="1"/>
  <c r="W347" i="41" s="1"/>
  <c r="N257" i="41"/>
  <c r="N317" i="41"/>
  <c r="N60" i="41"/>
  <c r="N1170" i="41"/>
  <c r="V1170" i="41" s="1"/>
  <c r="N1025" i="41"/>
  <c r="N964" i="41"/>
  <c r="V964" i="41" s="1"/>
  <c r="W964" i="41" s="1"/>
  <c r="N529" i="41"/>
  <c r="V529" i="41" s="1"/>
  <c r="W529" i="41" s="1"/>
  <c r="N716" i="41"/>
  <c r="N1136" i="41"/>
  <c r="N832" i="41"/>
  <c r="N1198" i="41"/>
  <c r="V1198" i="41" s="1"/>
  <c r="N779" i="41"/>
  <c r="N366" i="41"/>
  <c r="N1316" i="41"/>
  <c r="N1188" i="41"/>
  <c r="N856" i="41"/>
  <c r="V856" i="41" s="1"/>
  <c r="N1460" i="41"/>
  <c r="N930" i="41"/>
  <c r="V930" i="41" s="1"/>
  <c r="N1171" i="41"/>
  <c r="N1057" i="41"/>
  <c r="N256" i="41"/>
  <c r="N726" i="41"/>
  <c r="N1364" i="41"/>
  <c r="N1027" i="41"/>
  <c r="N665" i="41"/>
  <c r="V665" i="41" s="1"/>
  <c r="N596" i="41"/>
  <c r="N1298" i="41"/>
  <c r="V1298" i="41" s="1"/>
  <c r="N1020" i="41"/>
  <c r="N562" i="41"/>
  <c r="N71" i="41"/>
  <c r="N1263" i="41"/>
  <c r="N1317" i="41"/>
  <c r="N561" i="41"/>
  <c r="N1137" i="41"/>
  <c r="N517" i="41"/>
  <c r="N153" i="41"/>
  <c r="N1325" i="41"/>
  <c r="N827" i="41"/>
  <c r="N877" i="41"/>
  <c r="N470" i="41"/>
  <c r="N179" i="41"/>
  <c r="N1030" i="41"/>
  <c r="N1511" i="41"/>
  <c r="N894" i="41"/>
  <c r="N981" i="41"/>
  <c r="N1036" i="41"/>
  <c r="N1602" i="41"/>
  <c r="N14" i="41"/>
  <c r="N540" i="41"/>
  <c r="N588" i="41"/>
  <c r="N679" i="41"/>
  <c r="N344" i="41"/>
  <c r="N858" i="41"/>
  <c r="V858" i="41" s="1"/>
  <c r="N558" i="41"/>
  <c r="N586" i="41"/>
  <c r="N1144" i="41"/>
  <c r="V1144" i="41" s="1"/>
  <c r="N304" i="41"/>
  <c r="N733" i="41"/>
  <c r="N474" i="41"/>
  <c r="N1277" i="41"/>
  <c r="V1277" i="41" s="1"/>
  <c r="N1556" i="41"/>
  <c r="V1556" i="41" s="1"/>
  <c r="N1042" i="41"/>
  <c r="V1042" i="41" s="1"/>
  <c r="N69" i="41"/>
  <c r="N1356" i="41"/>
  <c r="N703" i="41"/>
  <c r="N931" i="41"/>
  <c r="V931" i="41" s="1"/>
  <c r="N526" i="41"/>
  <c r="N184" i="41"/>
  <c r="N1507" i="41"/>
  <c r="V1507" i="41" s="1"/>
  <c r="W1507" i="41" s="1"/>
  <c r="N694" i="41"/>
  <c r="N310" i="41"/>
  <c r="V310" i="41" s="1"/>
  <c r="W310" i="41" s="1"/>
  <c r="N567" i="41"/>
  <c r="N1123" i="41"/>
  <c r="N695" i="41"/>
  <c r="N1197" i="41"/>
  <c r="V1197" i="41" s="1"/>
  <c r="N123" i="41"/>
  <c r="N1372" i="41"/>
  <c r="N106" i="41"/>
  <c r="V106" i="41" s="1"/>
  <c r="W106" i="41" s="1"/>
  <c r="N648" i="41"/>
  <c r="N139" i="41"/>
  <c r="V139" i="41" s="1"/>
  <c r="N1134" i="41"/>
  <c r="N868" i="41"/>
  <c r="N314" i="41"/>
  <c r="N503" i="41"/>
  <c r="V503" i="41" s="1"/>
  <c r="N387" i="41"/>
  <c r="N1557" i="41"/>
  <c r="V1557" i="41" s="1"/>
  <c r="N1203" i="41"/>
  <c r="N997" i="41"/>
  <c r="N1611" i="41"/>
  <c r="V1611" i="41" s="1"/>
  <c r="N825" i="41"/>
  <c r="N1489" i="41"/>
  <c r="N72" i="41"/>
  <c r="N1077" i="41"/>
  <c r="N1007" i="41"/>
  <c r="N62" i="41"/>
  <c r="N58" i="41"/>
  <c r="N1232" i="41"/>
  <c r="N1375" i="41"/>
  <c r="V1375" i="41" s="1"/>
  <c r="W1375" i="41" s="1"/>
  <c r="N161" i="41"/>
  <c r="V161" i="41" s="1"/>
  <c r="N273" i="41"/>
  <c r="N560" i="41"/>
  <c r="N77" i="41"/>
  <c r="N834" i="41"/>
  <c r="N1100" i="41"/>
  <c r="N610" i="41"/>
  <c r="V610" i="41" s="1"/>
  <c r="N1469" i="41"/>
  <c r="N1280" i="41"/>
  <c r="V1280" i="41" s="1"/>
  <c r="N1222" i="41"/>
  <c r="V1222" i="41" s="1"/>
  <c r="N884" i="41"/>
  <c r="V884" i="41" s="1"/>
  <c r="N1200" i="41"/>
  <c r="N493" i="41"/>
  <c r="N1402" i="41"/>
  <c r="N728" i="41"/>
  <c r="N419" i="41"/>
  <c r="N362" i="41"/>
  <c r="N705" i="41"/>
  <c r="N807" i="41"/>
  <c r="N1431" i="41"/>
  <c r="N897" i="41"/>
  <c r="V897" i="41" s="1"/>
  <c r="N937" i="41"/>
  <c r="V937" i="41" s="1"/>
  <c r="N510" i="41"/>
  <c r="N254" i="41"/>
  <c r="N506" i="41"/>
  <c r="N1216" i="41"/>
  <c r="V1216" i="41" s="1"/>
  <c r="N831" i="41"/>
  <c r="N582" i="41"/>
  <c r="N639" i="41"/>
  <c r="N397" i="41"/>
  <c r="N1546" i="41"/>
  <c r="V1546" i="41" s="1"/>
  <c r="N1505" i="41"/>
  <c r="N224" i="41"/>
  <c r="N436" i="41"/>
  <c r="N120" i="41"/>
  <c r="N819" i="41"/>
  <c r="N1048" i="41"/>
  <c r="N1476" i="41"/>
  <c r="N301" i="41"/>
  <c r="N55" i="41"/>
  <c r="N636" i="41"/>
  <c r="N554" i="41"/>
  <c r="V554" i="41" s="1"/>
  <c r="W554" i="41" s="1"/>
  <c r="N1128" i="41"/>
  <c r="V1128" i="41" s="1"/>
  <c r="N410" i="41"/>
  <c r="N490" i="41"/>
  <c r="V490" i="41" s="1"/>
  <c r="N74" i="41"/>
  <c r="N581" i="41"/>
  <c r="N329" i="41"/>
  <c r="N1281" i="41"/>
  <c r="V1281" i="41" s="1"/>
  <c r="N552" i="41"/>
  <c r="N934" i="41"/>
  <c r="V934" i="41" s="1"/>
  <c r="N1339" i="41"/>
  <c r="N975" i="41"/>
  <c r="N1120" i="41"/>
  <c r="N1463" i="41"/>
  <c r="N213" i="41"/>
  <c r="N654" i="41"/>
  <c r="V654" i="41" s="1"/>
  <c r="W654" i="41" s="1"/>
  <c r="N700" i="41"/>
  <c r="V700" i="41" s="1"/>
  <c r="N1283" i="41"/>
  <c r="N495" i="41"/>
  <c r="N826" i="41"/>
  <c r="N1613" i="41"/>
  <c r="V1613" i="41" s="1"/>
  <c r="N565" i="41"/>
  <c r="N1371" i="41"/>
  <c r="N1205" i="41"/>
  <c r="N776" i="41"/>
  <c r="N741" i="41"/>
  <c r="N958" i="41"/>
  <c r="V958" i="41" s="1"/>
  <c r="N543" i="41"/>
  <c r="N1016" i="41"/>
  <c r="V1016" i="41" s="1"/>
  <c r="N1315" i="41"/>
  <c r="N1271" i="41"/>
  <c r="V1271" i="41" s="1"/>
  <c r="N349" i="41"/>
  <c r="N250" i="41"/>
  <c r="N1367" i="41"/>
  <c r="N231" i="41"/>
  <c r="N1215" i="41"/>
  <c r="V1215" i="41" s="1"/>
  <c r="N1084" i="41"/>
  <c r="V1084" i="41" s="1"/>
  <c r="N150" i="41"/>
  <c r="N766" i="41"/>
  <c r="N375" i="41"/>
  <c r="N1055" i="41"/>
  <c r="N967" i="41"/>
  <c r="N203" i="41"/>
  <c r="N498" i="41"/>
  <c r="N158" i="41"/>
  <c r="N804" i="41"/>
  <c r="N223" i="41"/>
  <c r="N791" i="41"/>
  <c r="N1260" i="41"/>
  <c r="V1260" i="41" s="1"/>
  <c r="N1125" i="41"/>
  <c r="N1462" i="41"/>
  <c r="N1533" i="41"/>
  <c r="N15" i="41"/>
  <c r="N621" i="41"/>
  <c r="V621" i="41" s="1"/>
  <c r="W621" i="41" s="1"/>
  <c r="N156" i="41"/>
  <c r="N731" i="41"/>
  <c r="N1621" i="41"/>
  <c r="V1621" i="41" s="1"/>
  <c r="N1253" i="41"/>
  <c r="V1253" i="41" s="1"/>
  <c r="N651" i="41"/>
  <c r="V651" i="41" s="1"/>
  <c r="N277" i="41"/>
  <c r="N339" i="41"/>
  <c r="N1290" i="41"/>
  <c r="N494" i="41"/>
  <c r="N1113" i="41"/>
  <c r="N687" i="41"/>
  <c r="N1334" i="41"/>
  <c r="V1334" i="41" s="1"/>
  <c r="N990" i="41"/>
  <c r="V990" i="41" s="1"/>
  <c r="N440" i="41"/>
  <c r="N1436" i="41"/>
  <c r="V1436" i="41" s="1"/>
  <c r="N429" i="41"/>
  <c r="V429" i="41" s="1"/>
  <c r="N624" i="41"/>
  <c r="V624" i="41" s="1"/>
  <c r="N1390" i="41"/>
  <c r="N244" i="41"/>
  <c r="N605" i="41"/>
  <c r="N1510" i="41"/>
  <c r="N1319" i="41"/>
  <c r="N30" i="41"/>
  <c r="V30" i="41" s="1"/>
  <c r="N326" i="41"/>
  <c r="N1593" i="41"/>
  <c r="N1391" i="41"/>
  <c r="N1432" i="41"/>
  <c r="V1432" i="41" s="1"/>
  <c r="W1432" i="41" s="1"/>
  <c r="N225" i="41"/>
  <c r="N706" i="41"/>
  <c r="N620" i="41"/>
  <c r="V620" i="41" s="1"/>
  <c r="N411" i="41"/>
  <c r="N342" i="41"/>
  <c r="N1523" i="41"/>
  <c r="N352" i="41"/>
  <c r="N1175" i="41"/>
  <c r="N744" i="41"/>
  <c r="N602" i="41"/>
  <c r="N1015" i="41"/>
  <c r="V1015" i="41" s="1"/>
  <c r="N19" i="41"/>
  <c r="N1293" i="41"/>
  <c r="N210" i="41"/>
  <c r="N1540" i="41"/>
  <c r="N115" i="41"/>
  <c r="N1029" i="41"/>
  <c r="N1227" i="41"/>
  <c r="V1227" i="41" s="1"/>
  <c r="N1591" i="41"/>
  <c r="V1591" i="41" s="1"/>
  <c r="N1172" i="41"/>
  <c r="N888" i="41"/>
  <c r="N574" i="41"/>
  <c r="N1518" i="41"/>
  <c r="N1396" i="41"/>
  <c r="N1595" i="41"/>
  <c r="N402" i="41"/>
  <c r="V402" i="41" s="1"/>
  <c r="N1387" i="41"/>
  <c r="N1286" i="41"/>
  <c r="N36" i="41"/>
  <c r="V36" i="41" s="1"/>
  <c r="N1589" i="41"/>
  <c r="V1589" i="41" s="1"/>
  <c r="N312" i="41"/>
  <c r="N600" i="41"/>
  <c r="V600" i="41" s="1"/>
  <c r="W600" i="41" s="1"/>
  <c r="N1028" i="41"/>
  <c r="N1492" i="41"/>
  <c r="N98" i="41"/>
  <c r="N166" i="41"/>
  <c r="V166" i="41" s="1"/>
  <c r="N718" i="41"/>
  <c r="N530" i="41"/>
  <c r="N414" i="41"/>
  <c r="V414" i="41" s="1"/>
  <c r="N298" i="41"/>
  <c r="V298" i="41" s="1"/>
  <c r="N770" i="41"/>
  <c r="N1164" i="41"/>
  <c r="N635" i="41"/>
  <c r="N1276" i="41"/>
  <c r="V1276" i="41" s="1"/>
  <c r="N1522" i="41"/>
  <c r="N407" i="41"/>
  <c r="V407" i="41" s="1"/>
  <c r="N185" i="41"/>
  <c r="N303" i="41"/>
  <c r="N1157" i="41"/>
  <c r="V1157" i="41" s="1"/>
  <c r="N714" i="41"/>
  <c r="N320" i="41"/>
  <c r="N976" i="41"/>
  <c r="N1266" i="41"/>
  <c r="V1266" i="41" s="1"/>
  <c r="N1122" i="41"/>
  <c r="N187" i="41"/>
  <c r="N1236" i="41"/>
  <c r="N1303" i="41"/>
  <c r="V1303" i="41" s="1"/>
  <c r="N447" i="41"/>
  <c r="V447" i="41" s="1"/>
  <c r="N524" i="41"/>
  <c r="N500" i="41"/>
  <c r="N1442" i="41"/>
  <c r="N157" i="41"/>
  <c r="V157" i="41" s="1"/>
  <c r="W157" i="41" s="1"/>
  <c r="N537" i="41"/>
  <c r="N717" i="41"/>
  <c r="N863" i="41"/>
  <c r="V863" i="41" s="1"/>
  <c r="N208" i="41"/>
  <c r="N1101" i="41"/>
  <c r="N1386" i="41"/>
  <c r="N961" i="41"/>
  <c r="N881" i="41"/>
  <c r="N539" i="41"/>
  <c r="N68" i="41"/>
  <c r="N649" i="41"/>
  <c r="V649" i="41" s="1"/>
  <c r="N824" i="41"/>
  <c r="N430" i="41"/>
  <c r="N87" i="41"/>
  <c r="V87" i="41" s="1"/>
  <c r="N466" i="41"/>
  <c r="V466" i="41" s="1"/>
  <c r="W466" i="41" s="1"/>
  <c r="N1381" i="41"/>
  <c r="V1381" i="41" s="1"/>
  <c r="N1060" i="41"/>
  <c r="N92" i="41"/>
  <c r="N622" i="41"/>
  <c r="V622" i="41" s="1"/>
  <c r="N1586" i="41"/>
  <c r="V1586" i="41" s="1"/>
  <c r="N547" i="41"/>
  <c r="N27" i="41"/>
  <c r="N485" i="41"/>
  <c r="N1156" i="41"/>
  <c r="V1156" i="41" s="1"/>
  <c r="N175" i="41"/>
  <c r="N1023" i="41"/>
  <c r="N1322" i="41"/>
  <c r="N1352" i="41"/>
  <c r="N1531" i="41"/>
  <c r="N174" i="41"/>
  <c r="N420" i="41"/>
  <c r="N239" i="41"/>
  <c r="N1192" i="41"/>
  <c r="N18" i="41"/>
  <c r="N6" i="41"/>
  <c r="N1443" i="41"/>
  <c r="V1443" i="41" s="1"/>
  <c r="N669" i="41"/>
  <c r="V669" i="41" s="1"/>
  <c r="N1194" i="41"/>
  <c r="N859" i="41"/>
  <c r="V859" i="41" s="1"/>
  <c r="N1207" i="41"/>
  <c r="V1207" i="41" s="1"/>
  <c r="W1207" i="41" s="1"/>
  <c r="N1272" i="41"/>
  <c r="V1272" i="41" s="1"/>
  <c r="N355" i="41"/>
  <c r="N594" i="41"/>
  <c r="N795" i="41"/>
  <c r="N1258" i="41"/>
  <c r="V1258" i="41" s="1"/>
  <c r="N1032" i="41"/>
  <c r="N784" i="41"/>
  <c r="N833" i="41"/>
  <c r="N629" i="41"/>
  <c r="N276" i="41"/>
  <c r="V280" i="41" s="1"/>
  <c r="N640" i="41"/>
  <c r="N488" i="41"/>
  <c r="V488" i="41" s="1"/>
  <c r="N378" i="41"/>
  <c r="N1064" i="41"/>
  <c r="N481" i="41"/>
  <c r="N294" i="41"/>
  <c r="V294" i="41" s="1"/>
  <c r="W294" i="41" s="1"/>
  <c r="N192" i="41"/>
  <c r="N1210" i="41"/>
  <c r="N854" i="41"/>
  <c r="N1135" i="41"/>
  <c r="N108" i="41"/>
  <c r="V108" i="41" s="1"/>
  <c r="N473" i="41"/>
  <c r="N293" i="41"/>
  <c r="N1295" i="41"/>
  <c r="V1295" i="41" s="1"/>
  <c r="W1295" i="41" s="1"/>
  <c r="N197" i="41"/>
  <c r="V197" i="41" s="1"/>
  <c r="N1542" i="41"/>
  <c r="N300" i="41"/>
  <c r="V300" i="41" s="1"/>
  <c r="N678" i="41"/>
  <c r="N1471" i="41"/>
  <c r="N1512" i="41"/>
  <c r="N813" i="41"/>
  <c r="N346" i="41"/>
  <c r="N719" i="41"/>
  <c r="N1594" i="41"/>
  <c r="N1249" i="41"/>
  <c r="V1249" i="41" s="1"/>
  <c r="N1153" i="41"/>
  <c r="V1153" i="41" s="1"/>
  <c r="N1282" i="41"/>
  <c r="V1282" i="41" s="1"/>
  <c r="N882" i="41"/>
  <c r="V882" i="41" s="1"/>
  <c r="W882" i="41" s="1"/>
  <c r="N479" i="41"/>
  <c r="N105" i="41"/>
  <c r="N1053" i="41"/>
  <c r="N350" i="41"/>
  <c r="N155" i="41"/>
  <c r="N589" i="41"/>
  <c r="N1059" i="41"/>
  <c r="N1332" i="41"/>
  <c r="V1332" i="41" s="1"/>
  <c r="W1332" i="41" s="1"/>
  <c r="N274" i="41"/>
  <c r="V274" i="41" s="1"/>
  <c r="W274" i="41" s="1"/>
  <c r="N102" i="41"/>
  <c r="N688" i="41"/>
  <c r="N684" i="41"/>
  <c r="N916" i="41"/>
  <c r="N1524" i="41"/>
  <c r="V1524" i="41" s="1"/>
  <c r="W1524" i="41" s="1"/>
  <c r="N85" i="41"/>
  <c r="V85" i="41" s="1"/>
  <c r="N1231" i="41"/>
  <c r="N1180" i="41"/>
  <c r="V1180" i="41" s="1"/>
  <c r="N773" i="41"/>
  <c r="N189" i="41"/>
  <c r="N291" i="41"/>
  <c r="N263" i="41"/>
  <c r="N991" i="41"/>
  <c r="V991" i="41" s="1"/>
  <c r="N1184" i="41"/>
  <c r="V1184" i="41" s="1"/>
  <c r="N1092" i="41"/>
  <c r="N1165" i="41"/>
  <c r="N1061" i="41"/>
  <c r="N372" i="41"/>
  <c r="N1149" i="41"/>
  <c r="V1149" i="41" s="1"/>
  <c r="N662" i="41"/>
  <c r="N1265" i="41"/>
  <c r="V1265" i="41" s="1"/>
  <c r="W1265" i="41" s="1"/>
  <c r="N994" i="41"/>
  <c r="V994" i="41" s="1"/>
  <c r="N1426" i="41"/>
  <c r="N438" i="41"/>
  <c r="N1464" i="41"/>
  <c r="N973" i="41"/>
  <c r="N514" i="41"/>
  <c r="N1145" i="41"/>
  <c r="V1145" i="41" s="1"/>
  <c r="N81" i="41"/>
  <c r="N1307" i="41"/>
  <c r="V1307" i="41" s="1"/>
  <c r="N1459" i="41"/>
  <c r="N1601" i="41"/>
  <c r="N1058" i="41"/>
  <c r="N563" i="41"/>
  <c r="N762" i="41"/>
  <c r="N167" i="41"/>
  <c r="V167" i="41" s="1"/>
  <c r="N1006" i="41"/>
  <c r="N1174" i="41"/>
  <c r="N61" i="41"/>
  <c r="N535" i="41"/>
  <c r="N778" i="41"/>
  <c r="N129" i="41"/>
  <c r="N1357" i="41"/>
  <c r="N358" i="41"/>
  <c r="N652" i="41"/>
  <c r="N1370" i="41"/>
  <c r="N1106" i="41"/>
  <c r="V1106" i="41" s="1"/>
  <c r="N1140" i="41"/>
  <c r="N908" i="41"/>
  <c r="N801" i="41"/>
  <c r="N1004" i="41"/>
  <c r="V1004" i="41" s="1"/>
  <c r="N1096" i="41"/>
  <c r="N1539" i="41"/>
  <c r="V1539" i="41" s="1"/>
  <c r="N1226" i="41"/>
  <c r="V1226" i="41" s="1"/>
  <c r="N216" i="41"/>
  <c r="N1543" i="41"/>
  <c r="N896" i="41"/>
  <c r="V896" i="41" s="1"/>
  <c r="W896" i="41" s="1"/>
  <c r="N258" i="41"/>
  <c r="N1044" i="41"/>
  <c r="N51" i="41"/>
  <c r="V51" i="41" s="1"/>
  <c r="N941" i="41"/>
  <c r="V941" i="41" s="1"/>
  <c r="N974" i="41"/>
  <c r="N969" i="41"/>
  <c r="N1608" i="41"/>
  <c r="V1608" i="41" s="1"/>
  <c r="N1183" i="41"/>
  <c r="N1041" i="41"/>
  <c r="V1041" i="41" s="1"/>
  <c r="N1312" i="41"/>
  <c r="V1312" i="41" s="1"/>
  <c r="N1256" i="41"/>
  <c r="V1256" i="41" s="1"/>
  <c r="N874" i="41"/>
  <c r="N380" i="41"/>
  <c r="N1294" i="41"/>
  <c r="N142" i="41"/>
  <c r="V142" i="41" s="1"/>
  <c r="N923" i="41"/>
  <c r="V923" i="41" s="1"/>
  <c r="N1255" i="41"/>
  <c r="V1255" i="41" s="1"/>
  <c r="N1373" i="41"/>
  <c r="N817" i="41"/>
  <c r="N200" i="41"/>
  <c r="N790" i="41"/>
  <c r="N676" i="41"/>
  <c r="N1504" i="41"/>
  <c r="N764" i="41"/>
  <c r="N152" i="41"/>
  <c r="N246" i="41"/>
  <c r="N1098" i="41"/>
  <c r="N1244" i="41"/>
  <c r="V1244" i="41" s="1"/>
  <c r="N265" i="41"/>
  <c r="N427" i="41"/>
  <c r="N1155" i="41"/>
  <c r="V1155" i="41" s="1"/>
  <c r="N1430" i="41"/>
  <c r="N847" i="41"/>
  <c r="V847" i="41" s="1"/>
  <c r="N90" i="41"/>
  <c r="V90" i="41" s="1"/>
  <c r="N808" i="41"/>
  <c r="N1196" i="41"/>
  <c r="V1196" i="41" s="1"/>
  <c r="W1196" i="41" s="1"/>
  <c r="N929" i="41"/>
  <c r="V929" i="41" s="1"/>
  <c r="N1223" i="41"/>
  <c r="V1223" i="41" s="1"/>
  <c r="N910" i="41"/>
  <c r="N1102" i="41"/>
  <c r="V1102" i="41" s="1"/>
  <c r="N268" i="41"/>
  <c r="N113" i="41"/>
  <c r="N1237" i="41"/>
  <c r="N1597" i="41"/>
  <c r="V1597" i="41" s="1"/>
  <c r="W1597" i="41" s="1"/>
  <c r="N41" i="41"/>
  <c r="V41" i="41" s="1"/>
  <c r="N1177" i="41"/>
  <c r="N1045" i="41"/>
  <c r="N1345" i="41"/>
  <c r="N956" i="41"/>
  <c r="V956" i="41" s="1"/>
  <c r="N46" i="41"/>
  <c r="N251" i="41"/>
  <c r="N846" i="41"/>
  <c r="V846" i="41" s="1"/>
  <c r="N1220" i="41"/>
  <c r="V1220" i="41" s="1"/>
  <c r="N227" i="41"/>
  <c r="N7" i="41"/>
  <c r="N1479" i="41"/>
  <c r="N730" i="41"/>
  <c r="N946" i="41"/>
  <c r="V946" i="41" s="1"/>
  <c r="N806" i="41"/>
  <c r="N486" i="41"/>
  <c r="N99" i="41"/>
  <c r="N259" i="41"/>
  <c r="N1388" i="41"/>
  <c r="N1509" i="41"/>
  <c r="N170" i="41"/>
  <c r="N1496" i="41"/>
  <c r="V1496" i="41" s="1"/>
  <c r="N1341" i="41"/>
  <c r="N12" i="41"/>
  <c r="N1021" i="41"/>
  <c r="N1342" i="41"/>
  <c r="N1195" i="41"/>
  <c r="N830" i="41"/>
  <c r="N56" i="41"/>
  <c r="N353" i="41"/>
  <c r="N1233" i="41"/>
  <c r="N924" i="41"/>
  <c r="V924" i="41" s="1"/>
  <c r="N697" i="41"/>
  <c r="V697" i="41" s="1"/>
  <c r="N1407" i="41"/>
  <c r="N468" i="41"/>
  <c r="N686" i="41"/>
  <c r="N160" i="41"/>
  <c r="V160" i="41" s="1"/>
  <c r="N998" i="41"/>
  <c r="N205" i="41"/>
  <c r="N1201" i="41"/>
  <c r="V1201" i="41" s="1"/>
  <c r="N237" i="41"/>
  <c r="N880" i="41"/>
  <c r="N1218" i="41"/>
  <c r="V1218" i="41" s="1"/>
  <c r="N972" i="41"/>
  <c r="N722" i="41"/>
  <c r="N798" i="41"/>
  <c r="N632" i="41"/>
  <c r="N207" i="41"/>
  <c r="N1374" i="41"/>
  <c r="N501" i="41"/>
  <c r="V501" i="41" s="1"/>
  <c r="W501" i="41" s="1"/>
  <c r="N412" i="41"/>
  <c r="N1330" i="41"/>
  <c r="N1449" i="41"/>
  <c r="N870" i="41"/>
  <c r="N1323" i="41"/>
  <c r="N214" i="41"/>
  <c r="N1305" i="41"/>
  <c r="V1305" i="41" s="1"/>
  <c r="N1262" i="41"/>
  <c r="V1262" i="41" s="1"/>
  <c r="N593" i="41"/>
  <c r="N838" i="41"/>
  <c r="N689" i="41"/>
  <c r="N324" i="41"/>
  <c r="N480" i="41"/>
  <c r="N9" i="41"/>
  <c r="N1378" i="41"/>
  <c r="V1378" i="41" s="1"/>
  <c r="N866" i="41"/>
  <c r="N44" i="41"/>
  <c r="N821" i="41"/>
  <c r="N1056" i="41"/>
  <c r="N960" i="41"/>
  <c r="V960" i="41" s="1"/>
  <c r="N1470" i="41"/>
  <c r="N835" i="41"/>
  <c r="N119" i="41"/>
  <c r="N1532" i="41"/>
  <c r="N472" i="41"/>
  <c r="N1112" i="41"/>
  <c r="N661" i="41"/>
  <c r="N1525" i="41"/>
  <c r="N1338" i="41"/>
  <c r="N650" i="41"/>
  <c r="N463" i="41"/>
  <c r="V463" i="41" s="1"/>
  <c r="N240" i="41"/>
  <c r="N180" i="41"/>
  <c r="N691" i="41"/>
  <c r="N426" i="41"/>
  <c r="N580" i="41"/>
  <c r="N121" i="41"/>
  <c r="N477" i="41"/>
  <c r="N1538" i="41"/>
  <c r="V1538" i="41" s="1"/>
  <c r="N1394" i="41"/>
  <c r="V1394" i="41" s="1"/>
  <c r="N371" i="41"/>
  <c r="N775" i="41"/>
  <c r="N1343" i="41"/>
  <c r="N10" i="41"/>
  <c r="N1039" i="41"/>
  <c r="N159" i="41"/>
  <c r="V159" i="41" s="1"/>
  <c r="N1551" i="41"/>
  <c r="V1551" i="41" s="1"/>
  <c r="N1206" i="41"/>
  <c r="N657" i="41"/>
  <c r="N900" i="41"/>
  <c r="N97" i="41"/>
  <c r="N1474" i="41"/>
  <c r="N95" i="41"/>
  <c r="N1609" i="41"/>
  <c r="V1609" i="41" s="1"/>
  <c r="N100" i="41"/>
  <c r="N145" i="41"/>
  <c r="N932" i="41"/>
  <c r="V932" i="41" s="1"/>
  <c r="N769" i="41"/>
  <c r="N1147" i="41"/>
  <c r="V1147" i="41" s="1"/>
  <c r="N1230" i="41"/>
  <c r="V1230" i="41" s="1"/>
  <c r="N204" i="41"/>
  <c r="N899" i="41"/>
  <c r="V899" i="41" s="1"/>
  <c r="N746" i="41"/>
  <c r="N664" i="41"/>
  <c r="V664" i="41" s="1"/>
  <c r="N219" i="41"/>
  <c r="N104" i="41"/>
  <c r="N968" i="41"/>
  <c r="N233" i="41"/>
  <c r="N527" i="41"/>
  <c r="N857" i="41"/>
  <c r="V857" i="41" s="1"/>
  <c r="N918" i="41"/>
  <c r="N1166" i="41"/>
  <c r="N1311" i="41"/>
  <c r="V1311" i="41" s="1"/>
  <c r="N1616" i="41"/>
  <c r="V1616" i="41" s="1"/>
  <c r="N1598" i="41"/>
  <c r="V1598" i="41" s="1"/>
  <c r="N1049" i="41"/>
  <c r="N1587" i="41"/>
  <c r="V1587" i="41" s="1"/>
  <c r="N343" i="41"/>
  <c r="N634" i="41"/>
  <c r="N1529" i="41"/>
  <c r="N1450" i="41"/>
  <c r="N849" i="41"/>
  <c r="V849" i="41" s="1"/>
  <c r="N1361" i="41"/>
  <c r="N392" i="41"/>
  <c r="N278" i="41"/>
  <c r="N745" i="41"/>
  <c r="N285" i="41"/>
  <c r="N345" i="41"/>
  <c r="N188" i="41"/>
  <c r="N243" i="41"/>
  <c r="N751" i="41"/>
  <c r="V751" i="41" s="1"/>
  <c r="N1254" i="41"/>
  <c r="V1254" i="41" s="1"/>
  <c r="N385" i="41"/>
  <c r="N478" i="41"/>
  <c r="N1090" i="41"/>
  <c r="N1078" i="41"/>
  <c r="N373" i="41"/>
  <c r="N78" i="41"/>
  <c r="N221" i="41"/>
  <c r="N553" i="41"/>
  <c r="N860" i="41"/>
  <c r="V860" i="41" s="1"/>
  <c r="N1475" i="41"/>
  <c r="N1264" i="41"/>
  <c r="V1264" i="41" s="1"/>
  <c r="N33" i="41"/>
  <c r="V33" i="41" s="1"/>
  <c r="N363" i="41"/>
  <c r="N551" i="41"/>
  <c r="N186" i="41"/>
  <c r="N1199" i="41"/>
  <c r="V1199" i="41" s="1"/>
  <c r="N1377" i="41"/>
  <c r="V1377" i="41" s="1"/>
  <c r="N576" i="41"/>
  <c r="N532" i="41"/>
  <c r="N457" i="41"/>
  <c r="V457" i="41" s="1"/>
  <c r="N572" i="41"/>
  <c r="N999" i="41"/>
  <c r="N879" i="41"/>
  <c r="N663" i="41"/>
  <c r="V663" i="41" s="1"/>
  <c r="W663" i="41" s="1"/>
  <c r="N1555" i="41"/>
  <c r="V1555" i="41" s="1"/>
  <c r="N911" i="41"/>
  <c r="N1600" i="41"/>
  <c r="N1552" i="41"/>
  <c r="V1552" i="41" s="1"/>
  <c r="N1107" i="41"/>
  <c r="V1107" i="41" s="1"/>
  <c r="W1107" i="41" s="1"/>
  <c r="N1301" i="41"/>
  <c r="V1301" i="41" s="1"/>
  <c r="N1086" i="41"/>
  <c r="V1086" i="41" s="1"/>
  <c r="N499" i="41"/>
  <c r="N759" i="41"/>
  <c r="N270" i="41"/>
  <c r="N597" i="41"/>
  <c r="N1603" i="41"/>
  <c r="N454" i="41"/>
  <c r="V454" i="41" s="1"/>
  <c r="N1429" i="41"/>
  <c r="N206" i="41"/>
  <c r="N680" i="41"/>
  <c r="N169" i="41"/>
  <c r="V169" i="41" s="1"/>
  <c r="N316" i="41"/>
  <c r="N497" i="41"/>
  <c r="N1075" i="41"/>
  <c r="N1403" i="41"/>
  <c r="N1478" i="41"/>
  <c r="N590" i="41"/>
  <c r="N901" i="41"/>
  <c r="N475" i="41"/>
  <c r="N1397" i="41"/>
  <c r="N957" i="41"/>
  <c r="V957" i="41" s="1"/>
  <c r="N789" i="41"/>
  <c r="N1259" i="41"/>
  <c r="V1259" i="41" s="1"/>
  <c r="N653" i="41"/>
  <c r="N1350" i="41"/>
  <c r="N492" i="41"/>
  <c r="V492" i="41" s="1"/>
  <c r="N952" i="41"/>
  <c r="V952" i="41" s="1"/>
  <c r="N872" i="41"/>
  <c r="N947" i="41"/>
  <c r="V947" i="41" s="1"/>
  <c r="N245" i="41"/>
  <c r="N1297" i="41"/>
  <c r="V1297" i="41" s="1"/>
  <c r="N286" i="41"/>
  <c r="N1395" i="41"/>
  <c r="N951" i="41"/>
  <c r="V951" i="41" s="1"/>
  <c r="N193" i="41"/>
  <c r="N483" i="41"/>
  <c r="V483" i="41" s="1"/>
  <c r="W483" i="41" s="1"/>
  <c r="N399" i="41"/>
  <c r="N555" i="41"/>
  <c r="V555" i="41" s="1"/>
  <c r="N1163" i="41"/>
  <c r="V1163" i="41" s="1"/>
  <c r="N1380" i="41"/>
  <c r="V1380" i="41" s="1"/>
  <c r="N1288" i="41"/>
  <c r="N985" i="41"/>
  <c r="N1360" i="41"/>
  <c r="N11" i="41"/>
  <c r="N895" i="41"/>
  <c r="N111" i="41"/>
  <c r="V111" i="41" s="1"/>
  <c r="N839" i="41"/>
  <c r="N792" i="41"/>
  <c r="N752" i="41"/>
  <c r="V752" i="41" s="1"/>
  <c r="N1080" i="41"/>
  <c r="N460" i="41"/>
  <c r="V460" i="41" s="1"/>
  <c r="N693" i="41"/>
  <c r="N195" i="41"/>
  <c r="N1434" i="41"/>
  <c r="V1434" i="41" s="1"/>
  <c r="N979" i="41"/>
  <c r="N496" i="41"/>
  <c r="N993" i="41"/>
  <c r="V993" i="41" s="1"/>
  <c r="N413" i="41"/>
  <c r="V413" i="41" s="1"/>
  <c r="W413" i="41" s="1"/>
  <c r="N1461" i="41"/>
  <c r="N38" i="41"/>
  <c r="V38" i="41" s="1"/>
  <c r="N670" i="41"/>
  <c r="V670" i="41" s="1"/>
  <c r="N844" i="41"/>
  <c r="V844" i="41" s="1"/>
  <c r="N222" i="41"/>
  <c r="N782" i="41"/>
  <c r="V782" i="41" s="1"/>
  <c r="N820" i="41"/>
  <c r="N1009" i="41"/>
  <c r="N1243" i="41"/>
  <c r="V1243" i="41" s="1"/>
  <c r="N1141" i="41"/>
  <c r="N1126" i="41"/>
  <c r="N1013" i="41"/>
  <c r="V1013" i="41" s="1"/>
  <c r="N1335" i="41"/>
  <c r="V1335" i="41" s="1"/>
  <c r="N1453" i="41"/>
  <c r="N753" i="41"/>
  <c r="V753" i="41" s="1"/>
  <c r="N1400" i="41"/>
  <c r="N234" i="41"/>
  <c r="N713" i="41"/>
  <c r="N253" i="41"/>
  <c r="N940" i="41"/>
  <c r="V940" i="41" s="1"/>
  <c r="N1451" i="41"/>
  <c r="N1362" i="41"/>
  <c r="N1054" i="41"/>
  <c r="N569" i="41"/>
  <c r="N814" i="41"/>
  <c r="N1535" i="41"/>
  <c r="V1535" i="41" s="1"/>
  <c r="W1535" i="41" s="1"/>
  <c r="N1012" i="41"/>
  <c r="N1383" i="41"/>
  <c r="V1383" i="41" s="1"/>
  <c r="N217" i="41"/>
  <c r="N673" i="41"/>
  <c r="V673" i="41" s="1"/>
  <c r="N1517" i="41"/>
  <c r="N995" i="41"/>
  <c r="N1376" i="41"/>
  <c r="V1376" i="41" s="1"/>
  <c r="N117" i="41"/>
  <c r="N194" i="41"/>
  <c r="N202" i="41"/>
  <c r="N851" i="41"/>
  <c r="N962" i="41"/>
  <c r="N1129" i="41"/>
  <c r="V1129" i="41" s="1"/>
  <c r="N1596" i="41"/>
  <c r="N131" i="41"/>
  <c r="V131" i="41" s="1"/>
  <c r="N489" i="41"/>
  <c r="V489" i="41" s="1"/>
  <c r="N1409" i="41"/>
  <c r="N443" i="41"/>
  <c r="N1269" i="41"/>
  <c r="V1269" i="41" s="1"/>
  <c r="N1624" i="41"/>
  <c r="V1624" i="41" s="1"/>
  <c r="N23" i="41"/>
  <c r="N1473" i="41"/>
  <c r="N80" i="41"/>
  <c r="N797" i="41"/>
  <c r="N1379" i="41"/>
  <c r="V1379" i="41" s="1"/>
  <c r="N1202" i="41"/>
  <c r="N70" i="41"/>
  <c r="N861" i="41"/>
  <c r="V861" i="41" s="1"/>
  <c r="N734" i="41"/>
  <c r="N936" i="41"/>
  <c r="V936" i="41" s="1"/>
  <c r="N599" i="41"/>
  <c r="N1366" i="41"/>
  <c r="N647" i="41"/>
  <c r="N774" i="41"/>
  <c r="N1521" i="41"/>
  <c r="N637" i="41"/>
  <c r="N361" i="41"/>
  <c r="N1435" i="41"/>
  <c r="V1437" i="41" s="1"/>
  <c r="N725" i="41"/>
  <c r="N512" i="41"/>
  <c r="N1008" i="41"/>
  <c r="N1329" i="41"/>
  <c r="N418" i="41"/>
  <c r="N587" i="41"/>
  <c r="N1161" i="41"/>
  <c r="N525" i="41"/>
  <c r="N1142" i="41"/>
  <c r="V1142" i="41" s="1"/>
  <c r="W1142" i="41" s="1"/>
  <c r="N865" i="41"/>
  <c r="V865" i="41" s="1"/>
  <c r="N103" i="41"/>
  <c r="N1124" i="41"/>
  <c r="N43" i="41"/>
  <c r="V43" i="41" s="1"/>
  <c r="N16" i="41"/>
  <c r="N607" i="41"/>
  <c r="V607" i="41" s="1"/>
  <c r="N1034" i="41"/>
  <c r="N1173" i="41"/>
  <c r="V1173" i="41" s="1"/>
  <c r="N1110" i="41"/>
  <c r="V1110" i="41" s="1"/>
  <c r="N1103" i="41"/>
  <c r="N1554" i="41"/>
  <c r="V1554" i="41" s="1"/>
  <c r="N1398" i="41"/>
  <c r="N1082" i="41"/>
  <c r="V1082" i="41" s="1"/>
  <c r="N1073" i="41"/>
  <c r="N241" i="41"/>
  <c r="N761" i="41"/>
  <c r="N24" i="41"/>
  <c r="N919" i="41"/>
  <c r="N1024" i="41"/>
  <c r="N927" i="41"/>
  <c r="V927" i="41" s="1"/>
  <c r="N840" i="41"/>
  <c r="N212" i="41"/>
  <c r="N469" i="41"/>
  <c r="N1355" i="41"/>
  <c r="N876" i="41"/>
  <c r="N434" i="41"/>
  <c r="N577" i="41"/>
  <c r="N531" i="41"/>
  <c r="N370" i="41"/>
  <c r="N982" i="41"/>
  <c r="N279" i="41"/>
  <c r="V279" i="41" s="1"/>
  <c r="N299" i="41"/>
  <c r="V299" i="41" s="1"/>
  <c r="N546" i="41"/>
  <c r="N398" i="41"/>
  <c r="N508" i="41"/>
  <c r="N1610" i="41"/>
  <c r="V1610" i="41" s="1"/>
  <c r="N178" i="41"/>
  <c r="N452" i="41"/>
  <c r="V452" i="41" s="1"/>
  <c r="N1550" i="41"/>
  <c r="V1550" i="41" s="1"/>
  <c r="N290" i="41"/>
  <c r="V290" i="41" s="1"/>
  <c r="N542" i="41"/>
  <c r="N677" i="41"/>
  <c r="N1217" i="41"/>
  <c r="V1217" i="41" s="1"/>
  <c r="N1497" i="41"/>
  <c r="V1497" i="41" s="1"/>
  <c r="N756" i="41"/>
  <c r="N1186" i="41"/>
  <c r="N1229" i="41"/>
  <c r="V1229" i="41" s="1"/>
  <c r="N933" i="41"/>
  <c r="V933" i="41" s="1"/>
  <c r="N255" i="41"/>
  <c r="N631" i="41"/>
  <c r="N818" i="41"/>
  <c r="N1534" i="41"/>
  <c r="N1588" i="41"/>
  <c r="V1588" i="41" s="1"/>
  <c r="N701" i="41"/>
  <c r="N1284" i="41"/>
  <c r="N35" i="41"/>
  <c r="V35" i="41" s="1"/>
  <c r="N1480" i="41"/>
  <c r="V1480" i="41" s="1"/>
  <c r="W1480" i="41" s="1"/>
  <c r="N1011" i="41"/>
  <c r="N787" i="41"/>
  <c r="N42" i="41"/>
  <c r="V42" i="41" s="1"/>
  <c r="N871" i="41"/>
  <c r="N1131" i="41"/>
  <c r="V1131" i="41" s="1"/>
  <c r="N1181" i="41"/>
  <c r="V1181" i="41" s="1"/>
  <c r="W1181" i="41" s="1"/>
  <c r="N269" i="41"/>
  <c r="N986" i="41"/>
  <c r="N365" i="41"/>
  <c r="N1117" i="41"/>
  <c r="N1211" i="41"/>
  <c r="N1487" i="41"/>
  <c r="V1487" i="41" s="1"/>
  <c r="N176" i="41"/>
  <c r="N1235" i="41"/>
  <c r="V1235" i="41" s="1"/>
  <c r="W1235" i="41" s="1"/>
  <c r="N1000" i="41"/>
  <c r="N1228" i="41"/>
  <c r="V1228" i="41" s="1"/>
  <c r="N638" i="41"/>
  <c r="N308" i="41"/>
  <c r="N1289" i="41"/>
  <c r="N1358" i="41"/>
  <c r="N1247" i="41"/>
  <c r="V1247" i="41" s="1"/>
  <c r="N598" i="41"/>
  <c r="N1347" i="41"/>
  <c r="N1167" i="41"/>
  <c r="N606" i="41"/>
  <c r="V606" i="41" s="1"/>
  <c r="W606" i="41" s="1"/>
  <c r="N408" i="41"/>
  <c r="N1299" i="41"/>
  <c r="V1299" i="41" s="1"/>
  <c r="N1363" i="41"/>
  <c r="N1132" i="41"/>
  <c r="N325" i="41"/>
  <c r="V325" i="41" s="1"/>
  <c r="W325" i="41" s="1"/>
  <c r="N816" i="41"/>
  <c r="W197" i="41" l="1"/>
  <c r="W198" i="41" s="1"/>
  <c r="W1213" i="41"/>
  <c r="W1214" i="41" s="1"/>
  <c r="W1215" i="41" s="1"/>
  <c r="W1216" i="41" s="1"/>
  <c r="W1217" i="41" s="1"/>
  <c r="W1218" i="41" s="1"/>
  <c r="W1219" i="41" s="1"/>
  <c r="W1220" i="41" s="1"/>
  <c r="W1221" i="41" s="1"/>
  <c r="W1222" i="41" s="1"/>
  <c r="W1223" i="41" s="1"/>
  <c r="W1224" i="41" s="1"/>
  <c r="W1225" i="41" s="1"/>
  <c r="W1226" i="41" s="1"/>
  <c r="W1227" i="41" s="1"/>
  <c r="W1228" i="41" s="1"/>
  <c r="W1229" i="41" s="1"/>
  <c r="W1230" i="41" s="1"/>
  <c r="W488" i="41"/>
  <c r="W489" i="41" s="1"/>
  <c r="W490" i="41" s="1"/>
  <c r="W491" i="41" s="1"/>
  <c r="W492" i="41" s="1"/>
  <c r="V1113" i="41"/>
  <c r="V1112" i="41"/>
  <c r="V1540" i="41"/>
  <c r="V1164" i="41"/>
  <c r="V1158" i="41"/>
  <c r="V1169" i="41"/>
  <c r="V1168" i="41"/>
  <c r="V1166" i="41"/>
  <c r="V650" i="41"/>
  <c r="V648" i="41"/>
  <c r="V852" i="41"/>
  <c r="V1442" i="41"/>
  <c r="V146" i="41"/>
  <c r="W146" i="41" s="1"/>
  <c r="W147" i="41" s="1"/>
  <c r="V1482" i="41"/>
  <c r="V1483" i="41"/>
  <c r="V1484" i="41"/>
  <c r="V149" i="41"/>
  <c r="V1171" i="41"/>
  <c r="V427" i="41"/>
  <c r="W427" i="41" s="1"/>
  <c r="W428" i="41" s="1"/>
  <c r="W429" i="41" s="1"/>
  <c r="V962" i="41"/>
  <c r="V602" i="41"/>
  <c r="V1176" i="41"/>
  <c r="V1192" i="41"/>
  <c r="V1175" i="41"/>
  <c r="V1165" i="41"/>
  <c r="V1186" i="41"/>
  <c r="V1188" i="41"/>
  <c r="V1187" i="41"/>
  <c r="V1189" i="41"/>
  <c r="V1193" i="41"/>
  <c r="V1195" i="41"/>
  <c r="V1194" i="41"/>
  <c r="V282" i="41"/>
  <c r="V1410" i="41"/>
  <c r="V1409" i="41"/>
  <c r="V1406" i="41"/>
  <c r="V1408" i="41"/>
  <c r="V1407" i="41"/>
  <c r="V1405" i="41"/>
  <c r="V1404" i="41"/>
  <c r="V1115" i="41"/>
  <c r="W1115" i="41" s="1"/>
  <c r="V1108" i="41"/>
  <c r="W1108" i="41" s="1"/>
  <c r="W1109" i="41" s="1"/>
  <c r="W1110" i="41" s="1"/>
  <c r="V1485" i="41"/>
  <c r="V1202" i="41"/>
  <c r="W1202" i="41" s="1"/>
  <c r="V143" i="41"/>
  <c r="V145" i="41"/>
  <c r="V148" i="41"/>
  <c r="V260" i="41"/>
  <c r="W260" i="41" s="1"/>
  <c r="W1041" i="41"/>
  <c r="W1042" i="41" s="1"/>
  <c r="W1043" i="41" s="1"/>
  <c r="V1064" i="41"/>
  <c r="V1468" i="41"/>
  <c r="W697" i="41"/>
  <c r="W698" i="41" s="1"/>
  <c r="W699" i="41" s="1"/>
  <c r="W700" i="41" s="1"/>
  <c r="V888" i="41"/>
  <c r="V1014" i="41"/>
  <c r="V289" i="41"/>
  <c r="V288" i="41"/>
  <c r="V287" i="41"/>
  <c r="V286" i="41"/>
  <c r="V285" i="41"/>
  <c r="V1161" i="41"/>
  <c r="W1161" i="41" s="1"/>
  <c r="V219" i="41"/>
  <c r="W219" i="41" s="1"/>
  <c r="W1546" i="41"/>
  <c r="V1012" i="41"/>
  <c r="W1012" i="41" s="1"/>
  <c r="W555" i="41"/>
  <c r="V291" i="41"/>
  <c r="W291" i="41" s="1"/>
  <c r="V809" i="41"/>
  <c r="W809" i="41" s="1"/>
  <c r="V609" i="41"/>
  <c r="W622" i="41"/>
  <c r="W623" i="41" s="1"/>
  <c r="W624" i="41" s="1"/>
  <c r="W625" i="41" s="1"/>
  <c r="V701" i="41"/>
  <c r="V647" i="41"/>
  <c r="V320" i="41"/>
  <c r="W320" i="41" s="1"/>
  <c r="V851" i="41"/>
  <c r="V1435" i="41"/>
  <c r="V270" i="41"/>
  <c r="W270" i="41" s="1"/>
  <c r="V1233" i="41"/>
  <c r="W1233" i="41" s="1"/>
  <c r="V1167" i="41"/>
  <c r="W1167" i="41" s="1"/>
  <c r="W1376" i="41"/>
  <c r="W1377" i="41" s="1"/>
  <c r="W1378" i="41" s="1"/>
  <c r="W1379" i="41" s="1"/>
  <c r="W1380" i="41" s="1"/>
  <c r="W1381" i="41" s="1"/>
  <c r="W1382" i="41" s="1"/>
  <c r="W1383" i="41" s="1"/>
  <c r="W1384" i="41" s="1"/>
  <c r="W1385" i="41" s="1"/>
  <c r="V1090" i="41"/>
  <c r="V769" i="41"/>
  <c r="W769" i="41" s="1"/>
  <c r="V775" i="41"/>
  <c r="W775" i="41" s="1"/>
  <c r="V1338" i="41"/>
  <c r="V835" i="41"/>
  <c r="W835" i="41" s="1"/>
  <c r="V423" i="41"/>
  <c r="W423" i="41" s="1"/>
  <c r="V329" i="41"/>
  <c r="V387" i="41"/>
  <c r="W387" i="41" s="1"/>
  <c r="V612" i="41"/>
  <c r="V44" i="41"/>
  <c r="V1504" i="41"/>
  <c r="V1132" i="41"/>
  <c r="V408" i="41"/>
  <c r="W607" i="41"/>
  <c r="W608" i="41" s="1"/>
  <c r="V222" i="41"/>
  <c r="W222" i="41" s="1"/>
  <c r="V399" i="41"/>
  <c r="W399" i="41" s="1"/>
  <c r="W1598" i="41"/>
  <c r="V144" i="41"/>
  <c r="W1128" i="41"/>
  <c r="W1129" i="41" s="1"/>
  <c r="N439" i="41"/>
  <c r="V439" i="41" s="1"/>
  <c r="W439" i="41" s="1"/>
  <c r="N1242" i="41"/>
  <c r="V1242" i="41" s="1"/>
  <c r="N906" i="41"/>
  <c r="V906" i="41" s="1"/>
  <c r="N126" i="41"/>
  <c r="V126" i="41" s="1"/>
  <c r="W126" i="41" s="1"/>
  <c r="V719" i="41"/>
  <c r="W719" i="41" s="1"/>
  <c r="V276" i="41"/>
  <c r="V430" i="41"/>
  <c r="V1236" i="41"/>
  <c r="W1236" i="41" s="1"/>
  <c r="V574" i="41"/>
  <c r="W574" i="41" s="1"/>
  <c r="V1602" i="41"/>
  <c r="W1602" i="41" s="1"/>
  <c r="V1263" i="41"/>
  <c r="V228" i="41"/>
  <c r="W228" i="41" s="1"/>
  <c r="V523" i="41"/>
  <c r="W1143" i="41"/>
  <c r="W1144" i="41" s="1"/>
  <c r="W1145" i="41" s="1"/>
  <c r="W1146" i="41" s="1"/>
  <c r="W1147" i="41" s="1"/>
  <c r="W1148" i="41" s="1"/>
  <c r="W1149" i="41" s="1"/>
  <c r="V971" i="41"/>
  <c r="W971" i="41" s="1"/>
  <c r="V1026" i="41"/>
  <c r="W1026" i="41" s="1"/>
  <c r="V1191" i="41"/>
  <c r="W1191" i="41" s="1"/>
  <c r="V348" i="41"/>
  <c r="W348" i="41" s="1"/>
  <c r="V627" i="41"/>
  <c r="W627" i="41" s="1"/>
  <c r="V190" i="41"/>
  <c r="W190" i="41" s="1"/>
  <c r="V1185" i="41"/>
  <c r="W1185" i="41" s="1"/>
  <c r="V323" i="41"/>
  <c r="W323" i="41" s="1"/>
  <c r="W502" i="41"/>
  <c r="W503" i="41" s="1"/>
  <c r="V1369" i="41"/>
  <c r="V1071" i="41"/>
  <c r="V1208" i="41"/>
  <c r="W1208" i="41" s="1"/>
  <c r="V199" i="41"/>
  <c r="N1251" i="41"/>
  <c r="V1251" i="41" s="1"/>
  <c r="N845" i="41"/>
  <c r="V845" i="41" s="1"/>
  <c r="N898" i="41"/>
  <c r="V898" i="41" s="1"/>
  <c r="N748" i="41"/>
  <c r="V748" i="41" s="1"/>
  <c r="W748" i="41" s="1"/>
  <c r="N1514" i="41"/>
  <c r="V1514" i="41" s="1"/>
  <c r="W1514" i="41" s="1"/>
  <c r="V1117" i="41"/>
  <c r="V631" i="41"/>
  <c r="W631" i="41" s="1"/>
  <c r="V995" i="41"/>
  <c r="V1362" i="41"/>
  <c r="W1362" i="41" s="1"/>
  <c r="V1403" i="41"/>
  <c r="W1403" i="41" s="1"/>
  <c r="V1018" i="41"/>
  <c r="W1018" i="41" s="1"/>
  <c r="V866" i="41"/>
  <c r="V689" i="41"/>
  <c r="W689" i="41" s="1"/>
  <c r="V237" i="41"/>
  <c r="W237" i="41" s="1"/>
  <c r="V56" i="41"/>
  <c r="W56" i="41" s="1"/>
  <c r="V170" i="41"/>
  <c r="V1183" i="41"/>
  <c r="V1044" i="41"/>
  <c r="V652" i="41"/>
  <c r="W652" i="41" s="1"/>
  <c r="V1006" i="41"/>
  <c r="W1006" i="41" s="1"/>
  <c r="V485" i="41"/>
  <c r="V68" i="41"/>
  <c r="V1386" i="41"/>
  <c r="V262" i="41"/>
  <c r="W262" i="41" s="1"/>
  <c r="V530" i="41"/>
  <c r="W530" i="41" s="1"/>
  <c r="V312" i="41"/>
  <c r="V1593" i="41"/>
  <c r="V565" i="41"/>
  <c r="W565" i="41" s="1"/>
  <c r="V819" i="41"/>
  <c r="W819" i="41" s="1"/>
  <c r="W1197" i="41"/>
  <c r="W1198" i="41" s="1"/>
  <c r="W1199" i="41" s="1"/>
  <c r="V1356" i="41"/>
  <c r="W1356" i="41" s="1"/>
  <c r="V14" i="41"/>
  <c r="W14" i="41" s="1"/>
  <c r="V894" i="41"/>
  <c r="W856" i="41"/>
  <c r="W857" i="41" s="1"/>
  <c r="W858" i="41" s="1"/>
  <c r="W859" i="41" s="1"/>
  <c r="W860" i="41" s="1"/>
  <c r="W861" i="41" s="1"/>
  <c r="W1433" i="41"/>
  <c r="W1434" i="41" s="1"/>
  <c r="V1481" i="41"/>
  <c r="W1481" i="41" s="1"/>
  <c r="V739" i="41"/>
  <c r="V1099" i="41"/>
  <c r="W1099" i="41" s="1"/>
  <c r="V1314" i="41"/>
  <c r="V1159" i="41"/>
  <c r="V1541" i="41"/>
  <c r="V389" i="41"/>
  <c r="W389" i="41" s="1"/>
  <c r="W484" i="41"/>
  <c r="W107" i="41"/>
  <c r="W108" i="41" s="1"/>
  <c r="W109" i="41" s="1"/>
  <c r="W110" i="41" s="1"/>
  <c r="W111" i="41" s="1"/>
  <c r="W112" i="41" s="1"/>
  <c r="W467" i="41"/>
  <c r="V811" i="41"/>
  <c r="W811" i="41" s="1"/>
  <c r="N1448" i="41"/>
  <c r="V1448" i="41" s="1"/>
  <c r="N476" i="41"/>
  <c r="V468" i="41" s="1"/>
  <c r="V361" i="41"/>
  <c r="W361" i="41" s="1"/>
  <c r="V1395" i="41"/>
  <c r="V7" i="41"/>
  <c r="W7" i="41" s="1"/>
  <c r="V910" i="41"/>
  <c r="W910" i="41" s="1"/>
  <c r="V1174" i="41"/>
  <c r="W1174" i="41" s="1"/>
  <c r="V682" i="41"/>
  <c r="W682" i="41" s="1"/>
  <c r="V1059" i="41"/>
  <c r="W1059" i="41" s="1"/>
  <c r="V813" i="41"/>
  <c r="W813" i="41" s="1"/>
  <c r="V355" i="41"/>
  <c r="W355" i="41" s="1"/>
  <c r="V961" i="41"/>
  <c r="V537" i="41"/>
  <c r="V585" i="41"/>
  <c r="W414" i="41"/>
  <c r="V1286" i="41"/>
  <c r="W1286" i="41" s="1"/>
  <c r="V301" i="41"/>
  <c r="V1200" i="41"/>
  <c r="V1203" i="41"/>
  <c r="V123" i="41"/>
  <c r="V184" i="41"/>
  <c r="V179" i="41"/>
  <c r="W179" i="41" s="1"/>
  <c r="V1105" i="41"/>
  <c r="V1052" i="41"/>
  <c r="V556" i="41"/>
  <c r="V209" i="41"/>
  <c r="W209" i="41" s="1"/>
  <c r="V755" i="41"/>
  <c r="W1182" i="41"/>
  <c r="V614" i="41"/>
  <c r="W614" i="41" s="1"/>
  <c r="W84" i="41"/>
  <c r="W85" i="41" s="1"/>
  <c r="W86" i="41" s="1"/>
  <c r="W87" i="41" s="1"/>
  <c r="W88" i="41" s="1"/>
  <c r="W89" i="41" s="1"/>
  <c r="W90" i="41" s="1"/>
  <c r="V619" i="41"/>
  <c r="W619" i="41" s="1"/>
  <c r="W295" i="41"/>
  <c r="W296" i="41" s="1"/>
  <c r="W297" i="41" s="1"/>
  <c r="W298" i="41" s="1"/>
  <c r="W299" i="41" s="1"/>
  <c r="W300" i="41" s="1"/>
  <c r="V822" i="41"/>
  <c r="W822" i="41" s="1"/>
  <c r="V53" i="41"/>
  <c r="W883" i="41"/>
  <c r="W884" i="41" s="1"/>
  <c r="W885" i="41" s="1"/>
  <c r="W886" i="41" s="1"/>
  <c r="V1033" i="41"/>
  <c r="W1033" i="41" s="1"/>
  <c r="V793" i="41"/>
  <c r="W793" i="41" s="1"/>
  <c r="V1320" i="41"/>
  <c r="W1320" i="41" s="1"/>
  <c r="W1508" i="41"/>
  <c r="V1515" i="41"/>
  <c r="V616" i="41"/>
  <c r="W616" i="41" s="1"/>
  <c r="V504" i="41"/>
  <c r="N980" i="41"/>
  <c r="V980" i="41" s="1"/>
  <c r="W980" i="41" s="1"/>
  <c r="V1350" i="41"/>
  <c r="W1350" i="41" s="1"/>
  <c r="V1600" i="41"/>
  <c r="W1600" i="41" s="1"/>
  <c r="W664" i="41"/>
  <c r="W665" i="41" s="1"/>
  <c r="W666" i="41" s="1"/>
  <c r="W667" i="41" s="1"/>
  <c r="W668" i="41" s="1"/>
  <c r="W669" i="41" s="1"/>
  <c r="W670" i="41" s="1"/>
  <c r="V1525" i="41"/>
  <c r="W1525" i="41" s="1"/>
  <c r="V1470" i="41"/>
  <c r="W1470" i="41" s="1"/>
  <c r="V593" i="41"/>
  <c r="W593" i="41" s="1"/>
  <c r="V1488" i="41"/>
  <c r="V1509" i="41"/>
  <c r="V113" i="41"/>
  <c r="V246" i="41"/>
  <c r="W246" i="41" s="1"/>
  <c r="V762" i="41"/>
  <c r="W762" i="41" s="1"/>
  <c r="V1459" i="41"/>
  <c r="V973" i="41"/>
  <c r="W973" i="41" s="1"/>
  <c r="V1426" i="41"/>
  <c r="V1231" i="41"/>
  <c r="V629" i="41"/>
  <c r="W629" i="41" s="1"/>
  <c r="V784" i="41"/>
  <c r="W784" i="41" s="1"/>
  <c r="V1101" i="41"/>
  <c r="W1101" i="41" s="1"/>
  <c r="W1266" i="41"/>
  <c r="V1595" i="41"/>
  <c r="W1595" i="41" s="1"/>
  <c r="V967" i="41"/>
  <c r="V150" i="41"/>
  <c r="V1283" i="41"/>
  <c r="W897" i="41"/>
  <c r="V493" i="41"/>
  <c r="V1036" i="41"/>
  <c r="V256" i="41"/>
  <c r="W256" i="41" s="1"/>
  <c r="V338" i="41"/>
  <c r="V829" i="41"/>
  <c r="W29" i="41"/>
  <c r="W30" i="41" s="1"/>
  <c r="W31" i="41" s="1"/>
  <c r="W32" i="41" s="1"/>
  <c r="W33" i="41" s="1"/>
  <c r="W34" i="41" s="1"/>
  <c r="W35" i="41" s="1"/>
  <c r="W36" i="41" s="1"/>
  <c r="W37" i="41" s="1"/>
  <c r="W38" i="41" s="1"/>
  <c r="W39" i="41" s="1"/>
  <c r="W40" i="41" s="1"/>
  <c r="W41" i="41" s="1"/>
  <c r="W42" i="41" s="1"/>
  <c r="W43" i="41" s="1"/>
  <c r="V226" i="41"/>
  <c r="W226" i="41" s="1"/>
  <c r="W311" i="41"/>
  <c r="V1344" i="41"/>
  <c r="W1344" i="41" s="1"/>
  <c r="V674" i="41"/>
  <c r="V708" i="41"/>
  <c r="W708" i="41" s="1"/>
  <c r="V21" i="41"/>
  <c r="W21" i="41" s="1"/>
  <c r="V416" i="41"/>
  <c r="V660" i="41"/>
  <c r="W660" i="41" s="1"/>
  <c r="V802" i="41"/>
  <c r="W802" i="41" s="1"/>
  <c r="V376" i="41"/>
  <c r="W376" i="41" s="1"/>
  <c r="V91" i="41"/>
  <c r="V1326" i="41"/>
  <c r="W1326" i="41" s="1"/>
  <c r="W199" i="41" l="1"/>
  <c r="V158" i="41"/>
  <c r="W158" i="41" s="1"/>
  <c r="W159" i="41" s="1"/>
  <c r="W160" i="41" s="1"/>
  <c r="W161" i="41" s="1"/>
  <c r="V1103" i="41"/>
  <c r="W1103" i="41" s="1"/>
  <c r="V1104" i="41"/>
  <c r="V462" i="41"/>
  <c r="V605" i="41"/>
  <c r="W148" i="41"/>
  <c r="W149" i="41" s="1"/>
  <c r="W150" i="41" s="1"/>
  <c r="W1203" i="41"/>
  <c r="W1200" i="41"/>
  <c r="W468" i="41"/>
  <c r="V887" i="41"/>
  <c r="W887" i="41" s="1"/>
  <c r="W888" i="41" s="1"/>
  <c r="V900" i="41"/>
  <c r="W900" i="41" s="1"/>
  <c r="W901" i="41" s="1"/>
  <c r="W902" i="41" s="1"/>
  <c r="W556" i="41"/>
  <c r="W701" i="41"/>
  <c r="W609" i="41"/>
  <c r="W44" i="41"/>
  <c r="W1231" i="41"/>
  <c r="W1435" i="41"/>
  <c r="W1515" i="41"/>
  <c r="W1044" i="41"/>
  <c r="W1509" i="41"/>
  <c r="W493" i="41"/>
  <c r="N2" i="41"/>
  <c r="W113" i="41"/>
  <c r="W301" i="41"/>
  <c r="W485" i="41"/>
  <c r="W504" i="41"/>
  <c r="W430" i="41"/>
  <c r="W91" i="41"/>
  <c r="W312" i="41"/>
  <c r="W1183" i="41"/>
  <c r="W898" i="41"/>
  <c r="W1386" i="41"/>
  <c r="W1104" i="41" l="1"/>
  <c r="W1105" i="41" s="1"/>
  <c r="V461" i="41" l="1"/>
  <c r="V458" i="41"/>
  <c r="V453" i="41"/>
  <c r="V889" i="41"/>
  <c r="W889" i="41" s="1"/>
  <c r="V892" i="41"/>
  <c r="V903" i="41"/>
  <c r="W903" i="41" s="1"/>
  <c r="V162" i="41"/>
  <c r="W162" i="41" s="1"/>
  <c r="V536" i="41"/>
  <c r="W536" i="41" s="1"/>
  <c r="W537" i="41" s="1"/>
  <c r="V1368" i="41"/>
  <c r="W1368" i="41" s="1"/>
  <c r="W1369" i="41" s="1"/>
  <c r="V992" i="41"/>
  <c r="V1337" i="41"/>
  <c r="V1333" i="41"/>
  <c r="W1333" i="41" s="1"/>
  <c r="W1334" i="41" s="1"/>
  <c r="W1335" i="41" s="1"/>
  <c r="W1336" i="41" s="1"/>
  <c r="V1116" i="41"/>
  <c r="W1116" i="41" s="1"/>
  <c r="W1117" i="41" s="1"/>
  <c r="V862" i="41"/>
  <c r="W862" i="41" s="1"/>
  <c r="W863" i="41" s="1"/>
  <c r="W864" i="41" s="1"/>
  <c r="W865" i="41" s="1"/>
  <c r="W866" i="41" s="1"/>
  <c r="V1111" i="41"/>
  <c r="W1111" i="41" s="1"/>
  <c r="V415" i="41"/>
  <c r="W415" i="41" s="1"/>
  <c r="W416" i="41" s="1"/>
  <c r="V275" i="41"/>
  <c r="W275" i="41" s="1"/>
  <c r="W276" i="41" s="1"/>
  <c r="V328" i="41"/>
  <c r="W328" i="41" s="1"/>
  <c r="W329" i="41" s="1"/>
  <c r="V1083" i="41"/>
  <c r="V1081" i="41"/>
  <c r="W1081" i="41" s="1"/>
  <c r="W1082" i="41" s="1"/>
  <c r="V1035" i="41"/>
  <c r="W1035" i="41" s="1"/>
  <c r="W1036" i="41" s="1"/>
  <c r="V122" i="41"/>
  <c r="W122" i="41" s="1"/>
  <c r="W123" i="41" s="1"/>
  <c r="V1547" i="41"/>
  <c r="W1547" i="41" s="1"/>
  <c r="V1558" i="41"/>
  <c r="V1570" i="41"/>
  <c r="V1592" i="41"/>
  <c r="V1267" i="41"/>
  <c r="W1267" i="41" s="1"/>
  <c r="V1274" i="41"/>
  <c r="V1278" i="41"/>
  <c r="V828" i="41"/>
  <c r="W828" i="41" s="1"/>
  <c r="W829" i="41" s="1"/>
  <c r="V850" i="41"/>
  <c r="V1313" i="41"/>
  <c r="V1306" i="41"/>
  <c r="V1296" i="41"/>
  <c r="W1296" i="41" s="1"/>
  <c r="W1297" i="41" s="1"/>
  <c r="W1298" i="41" s="1"/>
  <c r="W1299" i="41" s="1"/>
  <c r="W1300" i="41" s="1"/>
  <c r="W1301" i="41" s="1"/>
  <c r="W1302" i="41" s="1"/>
  <c r="W1303" i="41" s="1"/>
  <c r="W1304" i="41" s="1"/>
  <c r="W1305" i="41" s="1"/>
  <c r="V52" i="41"/>
  <c r="V1465" i="41"/>
  <c r="W1465" i="41" s="1"/>
  <c r="W1466" i="41" s="1"/>
  <c r="W1467" i="41" s="1"/>
  <c r="W1468" i="41" s="1"/>
  <c r="V611" i="41"/>
  <c r="W611" i="41" s="1"/>
  <c r="W612" i="41" s="1"/>
  <c r="V749" i="41"/>
  <c r="W749" i="41" s="1"/>
  <c r="W750" i="41" s="1"/>
  <c r="W751" i="41" s="1"/>
  <c r="W752" i="41" s="1"/>
  <c r="W753" i="41" s="1"/>
  <c r="V754" i="41"/>
  <c r="V671" i="41"/>
  <c r="W671" i="41" s="1"/>
  <c r="V1392" i="41"/>
  <c r="W1392" i="41" s="1"/>
  <c r="W1393" i="41" s="1"/>
  <c r="W1394" i="41" s="1"/>
  <c r="W1395" i="41" s="1"/>
  <c r="V1130" i="41"/>
  <c r="W1130" i="41" s="1"/>
  <c r="W1131" i="41" s="1"/>
  <c r="W1132" i="41" s="1"/>
  <c r="V1444" i="41"/>
  <c r="V583" i="41"/>
  <c r="W583" i="41" s="1"/>
  <c r="W584" i="41" s="1"/>
  <c r="W585" i="41" s="1"/>
  <c r="V1150" i="41"/>
  <c r="W1150" i="41" s="1"/>
  <c r="V1051" i="41"/>
  <c r="W1051" i="41" s="1"/>
  <c r="W1052" i="41" s="1"/>
  <c r="V1604" i="41"/>
  <c r="W1604" i="41" s="1"/>
  <c r="W1605" i="41" s="1"/>
  <c r="W1606" i="41" s="1"/>
  <c r="W1607" i="41" s="1"/>
  <c r="W1608" i="41" s="1"/>
  <c r="W1609" i="41" s="1"/>
  <c r="W1610" i="41" s="1"/>
  <c r="W1611" i="41" s="1"/>
  <c r="W1612" i="41" s="1"/>
  <c r="W1613" i="41" s="1"/>
  <c r="W1614" i="41" s="1"/>
  <c r="W1615" i="41" s="1"/>
  <c r="W1616" i="41" s="1"/>
  <c r="V1617" i="41"/>
  <c r="V1625" i="41"/>
  <c r="V403" i="41"/>
  <c r="V938" i="41"/>
  <c r="V63" i="41"/>
  <c r="W63" i="41" s="1"/>
  <c r="W64" i="41" s="1"/>
  <c r="W65" i="41" s="1"/>
  <c r="V66" i="41"/>
  <c r="V655" i="41"/>
  <c r="W655" i="41" s="1"/>
  <c r="V446" i="41"/>
  <c r="W446" i="41" s="1"/>
  <c r="W447" i="41" s="1"/>
  <c r="V448" i="41"/>
  <c r="V1536" i="41"/>
  <c r="W1536" i="41" s="1"/>
  <c r="V1498" i="41"/>
  <c r="V1500" i="41"/>
  <c r="V130" i="41"/>
  <c r="W130" i="41" s="1"/>
  <c r="W131" i="41" s="1"/>
  <c r="V132" i="41"/>
  <c r="V781" i="41"/>
  <c r="W781" i="41" s="1"/>
  <c r="W782" i="41" s="1"/>
  <c r="V1069" i="41"/>
  <c r="W1069" i="41" s="1"/>
  <c r="V965" i="41"/>
  <c r="W965" i="41" s="1"/>
  <c r="V601" i="41"/>
  <c r="W601" i="41" s="1"/>
  <c r="V921" i="41"/>
  <c r="W921" i="41" s="1"/>
  <c r="V925" i="41"/>
  <c r="V954" i="41"/>
  <c r="V987" i="41"/>
  <c r="W987" i="41" s="1"/>
  <c r="U987" i="41"/>
  <c r="U925" i="41"/>
  <c r="V1162" i="41"/>
  <c r="U1444" i="41"/>
  <c r="U1570" i="41"/>
  <c r="V1494" i="41"/>
  <c r="W1494" i="41" s="1"/>
  <c r="U1494" i="41"/>
  <c r="U1625" i="41"/>
  <c r="V49" i="41"/>
  <c r="W49" i="41" s="1"/>
  <c r="U49" i="41"/>
  <c r="U1116" i="41"/>
  <c r="U66" i="41"/>
  <c r="U130" i="41"/>
  <c r="U828" i="41"/>
  <c r="U1333" i="41"/>
  <c r="U415" i="41"/>
  <c r="U458" i="41"/>
  <c r="U921" i="41"/>
  <c r="U749" i="41"/>
  <c r="V841" i="41"/>
  <c r="W841" i="41" s="1"/>
  <c r="U841" i="41"/>
  <c r="U965" i="41"/>
  <c r="U1498" i="41"/>
  <c r="U536" i="41"/>
  <c r="U132" i="41"/>
  <c r="U1558" i="41"/>
  <c r="U754" i="41"/>
  <c r="U1035" i="41"/>
  <c r="U275" i="41"/>
  <c r="U1051" i="41"/>
  <c r="V1160" i="41"/>
  <c r="U1536" i="41"/>
  <c r="U781" i="41"/>
  <c r="U1278" i="41"/>
  <c r="U954" i="41"/>
  <c r="V1001" i="41"/>
  <c r="W1001" i="41" s="1"/>
  <c r="U1001" i="41"/>
  <c r="U1485" i="41"/>
  <c r="U162" i="41"/>
  <c r="V641" i="41"/>
  <c r="W641" i="41" s="1"/>
  <c r="U641" i="41"/>
  <c r="U671" i="41"/>
  <c r="U1083" i="41"/>
  <c r="U1081" i="41"/>
  <c r="U63" i="41"/>
  <c r="U1617" i="41"/>
  <c r="U889" i="41"/>
  <c r="U1313" i="41"/>
  <c r="U1604" i="41"/>
  <c r="U446" i="41"/>
  <c r="U655" i="41"/>
  <c r="V283" i="41"/>
  <c r="W283" i="41" s="1"/>
  <c r="U283" i="41"/>
  <c r="U903" i="41"/>
  <c r="U403" i="41"/>
  <c r="V1238" i="41"/>
  <c r="W1238" i="41" s="1"/>
  <c r="U1238" i="41"/>
  <c r="U1296" i="41"/>
  <c r="U448" i="41"/>
  <c r="U453" i="41"/>
  <c r="U1069" i="41"/>
  <c r="U1337" i="41"/>
  <c r="U122" i="41"/>
  <c r="V1062" i="41"/>
  <c r="W1062" i="41" s="1"/>
  <c r="U1062" i="41"/>
  <c r="U1465" i="41"/>
  <c r="U611" i="41"/>
  <c r="U992" i="41"/>
  <c r="V735" i="41"/>
  <c r="W735" i="41" s="1"/>
  <c r="U735" i="41"/>
  <c r="U1274" i="41"/>
  <c r="U892" i="41"/>
  <c r="U1267" i="41"/>
  <c r="U1150" i="41"/>
  <c r="U1547" i="41"/>
  <c r="V519" i="41"/>
  <c r="W519" i="41" s="1"/>
  <c r="U519" i="41"/>
  <c r="U1592" i="41"/>
  <c r="U461" i="41"/>
  <c r="U1392" i="41"/>
  <c r="U1368" i="41"/>
  <c r="V544" i="41"/>
  <c r="W544" i="41" s="1"/>
  <c r="U544" i="41"/>
  <c r="V909" i="41"/>
  <c r="U909" i="41"/>
  <c r="U1306" i="41"/>
  <c r="U850" i="41"/>
  <c r="V1411" i="41"/>
  <c r="W1411" i="41" s="1"/>
  <c r="U1411" i="41"/>
  <c r="V1456" i="41"/>
  <c r="W1456" i="41" s="1"/>
  <c r="U1456" i="41"/>
  <c r="U862" i="41"/>
  <c r="U1193" i="41"/>
  <c r="U583" i="41"/>
  <c r="V658" i="41"/>
  <c r="W658" i="41" s="1"/>
  <c r="V367" i="41"/>
  <c r="W367" i="41" s="1"/>
  <c r="U367" i="41"/>
  <c r="U1130" i="41"/>
  <c r="U938" i="41"/>
  <c r="U328" i="41"/>
  <c r="U52" i="41"/>
  <c r="U1111" i="41"/>
  <c r="U1500" i="41"/>
  <c r="W1306" i="41" l="1"/>
  <c r="W1307" i="41" s="1"/>
  <c r="W1308" i="41" s="1"/>
  <c r="W1309" i="41" s="1"/>
  <c r="W1310" i="41" s="1"/>
  <c r="W1311" i="41" s="1"/>
  <c r="W1312" i="41" s="1"/>
  <c r="W1313" i="41" s="1"/>
  <c r="W1314" i="41" s="1"/>
  <c r="W66" i="41"/>
  <c r="W1617" i="41"/>
  <c r="W1083" i="41"/>
  <c r="W1084" i="41" s="1"/>
  <c r="W1085" i="41" s="1"/>
  <c r="W1086" i="41" s="1"/>
  <c r="W1087" i="41" s="1"/>
  <c r="W1088" i="41" s="1"/>
  <c r="W1089" i="41" s="1"/>
  <c r="W1090" i="41" s="1"/>
  <c r="W448" i="41"/>
  <c r="W132" i="41"/>
  <c r="W754" i="41"/>
  <c r="W755" i="41" s="1"/>
  <c r="W1337" i="41"/>
  <c r="W1338" i="41" s="1"/>
  <c r="L1494" i="41" l="1"/>
  <c r="T1494" i="41" s="1"/>
  <c r="L132" i="41"/>
  <c r="L1444" i="41"/>
  <c r="T1444" i="41" s="1"/>
  <c r="L1193" i="41"/>
  <c r="L1162" i="41"/>
  <c r="L938" i="41"/>
  <c r="T938" i="41" s="1"/>
  <c r="L987" i="41"/>
  <c r="T987" i="41" s="1"/>
  <c r="L424" i="41"/>
  <c r="T424" i="41" s="1"/>
  <c r="L983" i="41"/>
  <c r="L1111" i="41"/>
  <c r="L889" i="41"/>
  <c r="T889" i="41" s="1"/>
  <c r="L1500" i="41" l="1"/>
  <c r="T1500" i="41" s="1"/>
  <c r="L992" i="41"/>
  <c r="T992" i="41" s="1"/>
  <c r="L49" i="41"/>
  <c r="T49" i="41" s="1"/>
  <c r="M52" i="41"/>
  <c r="L1274" i="41"/>
  <c r="L907" i="41"/>
  <c r="M1111" i="41"/>
  <c r="L671" i="41"/>
  <c r="T1445" i="41" s="1"/>
  <c r="M641" i="41"/>
  <c r="L641" i="41"/>
  <c r="L643" i="41"/>
  <c r="L1130" i="41"/>
  <c r="T1130" i="41" s="1"/>
  <c r="M1296" i="41"/>
  <c r="L1296" i="41"/>
  <c r="T1296" i="41" s="1"/>
  <c r="M1415" i="41"/>
  <c r="U1415" i="41" s="1"/>
  <c r="M369" i="41"/>
  <c r="U369" i="41" s="1"/>
  <c r="M1440" i="41"/>
  <c r="U1440" i="41" s="1"/>
  <c r="M1486" i="41"/>
  <c r="U1486" i="41" s="1"/>
  <c r="M1604" i="41"/>
  <c r="M1421" i="41"/>
  <c r="U1421" i="41" s="1"/>
  <c r="M465" i="41"/>
  <c r="U465" i="41" s="1"/>
  <c r="M783" i="41"/>
  <c r="M143" i="41"/>
  <c r="M1574" i="41"/>
  <c r="U1574" i="41" s="1"/>
  <c r="M135" i="41"/>
  <c r="U135" i="41" s="1"/>
  <c r="M1578" i="41"/>
  <c r="U1578" i="41" s="1"/>
  <c r="M1438" i="41"/>
  <c r="U1438" i="41" s="1"/>
  <c r="M674" i="41"/>
  <c r="M828" i="41"/>
  <c r="M136" i="41"/>
  <c r="U136" i="41" s="1"/>
  <c r="M1437" i="41"/>
  <c r="M1579" i="41"/>
  <c r="U1579" i="41" s="1"/>
  <c r="M337" i="41"/>
  <c r="U337" i="41" s="1"/>
  <c r="M1105" i="41"/>
  <c r="M1576" i="41"/>
  <c r="U1576" i="41" s="1"/>
  <c r="M1584" i="41"/>
  <c r="U1584" i="41" s="1"/>
  <c r="M330" i="41"/>
  <c r="M63" i="41"/>
  <c r="M644" i="41"/>
  <c r="U644" i="41" s="1"/>
  <c r="M1081" i="41"/>
  <c r="M1160" i="41"/>
  <c r="M1062" i="41"/>
  <c r="M1133" i="41"/>
  <c r="M642" i="41"/>
  <c r="U642" i="41" s="1"/>
  <c r="M1516" i="41"/>
  <c r="M645" i="41"/>
  <c r="U645" i="41" s="1"/>
  <c r="M1083" i="41"/>
  <c r="M794" i="41"/>
  <c r="M275" i="41"/>
  <c r="M841" i="41"/>
  <c r="M54" i="41"/>
  <c r="M912" i="41"/>
  <c r="M1468" i="41"/>
  <c r="M1527" i="41"/>
  <c r="M367" i="41"/>
  <c r="M404" i="41"/>
  <c r="U404" i="41" s="1"/>
  <c r="M134" i="41"/>
  <c r="U134" i="41" s="1"/>
  <c r="M1485" i="41"/>
  <c r="M390" i="41"/>
  <c r="M1414" i="41"/>
  <c r="U1414" i="41" s="1"/>
  <c r="M1091" i="41"/>
  <c r="M1241" i="41"/>
  <c r="U1241" i="41" s="1"/>
  <c r="M67" i="41"/>
  <c r="U67" i="41" s="1"/>
  <c r="M1457" i="41"/>
  <c r="U1457" i="41" s="1"/>
  <c r="M519" i="41"/>
  <c r="M1568" i="41"/>
  <c r="U1568" i="41" s="1"/>
  <c r="M1583" i="41"/>
  <c r="U1583" i="41" s="1"/>
  <c r="M1567" i="41"/>
  <c r="U1567" i="41" s="1"/>
  <c r="M1619" i="41"/>
  <c r="U1619" i="41" s="1"/>
  <c r="M368" i="41"/>
  <c r="U368" i="41" s="1"/>
  <c r="M182" i="41"/>
  <c r="U182" i="41" s="1"/>
  <c r="M575" i="41"/>
  <c r="M331" i="41"/>
  <c r="U331" i="41" s="1"/>
  <c r="M1577" i="41"/>
  <c r="U1577" i="41" s="1"/>
  <c r="M656" i="41"/>
  <c r="U656" i="41" s="1"/>
  <c r="M1495" i="41"/>
  <c r="U1495" i="41" s="1"/>
  <c r="M164" i="41"/>
  <c r="U164" i="41" s="1"/>
  <c r="M334" i="41"/>
  <c r="U334" i="41" s="1"/>
  <c r="M1423" i="41"/>
  <c r="U1423" i="41" s="1"/>
  <c r="M1498" i="41"/>
  <c r="M601" i="41"/>
  <c r="M720" i="41"/>
  <c r="M1456" i="41"/>
  <c r="M1287" i="41"/>
  <c r="M1278" i="41"/>
  <c r="M754" i="41"/>
  <c r="M521" i="41"/>
  <c r="U521" i="41" s="1"/>
  <c r="M446" i="41"/>
  <c r="M464" i="41"/>
  <c r="M544" i="41"/>
  <c r="M302" i="41"/>
  <c r="M1267" i="41"/>
  <c r="M247" i="41"/>
  <c r="M1368" i="41"/>
  <c r="M1026" i="41"/>
  <c r="M1313" i="41"/>
  <c r="M682" i="41"/>
  <c r="M124" i="41"/>
  <c r="M449" i="41"/>
  <c r="U449" i="41" s="1"/>
  <c r="M1561" i="41"/>
  <c r="U1561" i="41" s="1"/>
  <c r="M1570" i="41"/>
  <c r="M1439" i="41"/>
  <c r="U1439" i="41" s="1"/>
  <c r="M1418" i="41"/>
  <c r="U1418" i="41" s="1"/>
  <c r="M646" i="41"/>
  <c r="U646" i="41" s="1"/>
  <c r="M1488" i="41"/>
  <c r="M284" i="41"/>
  <c r="U284" i="41" s="1"/>
  <c r="M925" i="41"/>
  <c r="M1483" i="41"/>
  <c r="M450" i="41"/>
  <c r="U450" i="41" s="1"/>
  <c r="M1548" i="41"/>
  <c r="U1548" i="41" s="1"/>
  <c r="M183" i="41"/>
  <c r="U183" i="41" s="1"/>
  <c r="M1564" i="41"/>
  <c r="U1564" i="41" s="1"/>
  <c r="M1425" i="41"/>
  <c r="U1425" i="41" s="1"/>
  <c r="M220" i="41"/>
  <c r="M260" i="41"/>
  <c r="M1240" i="41"/>
  <c r="U1240" i="41" s="1"/>
  <c r="M442" i="41"/>
  <c r="M1563" i="41"/>
  <c r="U1563" i="41" s="1"/>
  <c r="M1422" i="41"/>
  <c r="U1422" i="41" s="1"/>
  <c r="M1067" i="41"/>
  <c r="M617" i="41"/>
  <c r="M1445" i="41"/>
  <c r="M313" i="41"/>
  <c r="M181" i="41"/>
  <c r="M736" i="41"/>
  <c r="U736" i="41" s="1"/>
  <c r="M1618" i="41"/>
  <c r="U1618" i="41" s="1"/>
  <c r="M749" i="41"/>
  <c r="M1536" i="41"/>
  <c r="M922" i="41"/>
  <c r="U922" i="41" s="1"/>
  <c r="M1573" i="41"/>
  <c r="U1573" i="41" s="1"/>
  <c r="M1544" i="41"/>
  <c r="M989" i="41"/>
  <c r="U989" i="41" s="1"/>
  <c r="M1417" i="41"/>
  <c r="U1417" i="41" s="1"/>
  <c r="M672" i="41"/>
  <c r="U672" i="41" s="1"/>
  <c r="M211" i="41"/>
  <c r="M1562" i="41"/>
  <c r="U1562" i="41" s="1"/>
  <c r="M926" i="41"/>
  <c r="U926" i="41" s="1"/>
  <c r="M1275" i="41"/>
  <c r="U1275" i="41" s="1"/>
  <c r="M737" i="41"/>
  <c r="U737" i="41" s="1"/>
  <c r="M1151" i="41"/>
  <c r="U1151" i="41" s="1"/>
  <c r="M1446" i="41"/>
  <c r="U1446" i="41" s="1"/>
  <c r="M1051" i="41"/>
  <c r="M618" i="41"/>
  <c r="M391" i="41"/>
  <c r="U391" i="41" s="1"/>
  <c r="M1063" i="41"/>
  <c r="U1063" i="41" s="1"/>
  <c r="M122" i="41"/>
  <c r="M333" i="41"/>
  <c r="U333" i="41" s="1"/>
  <c r="M1560" i="41"/>
  <c r="U1560" i="41" s="1"/>
  <c r="M1419" i="41"/>
  <c r="U1419" i="41" s="1"/>
  <c r="M633" i="41"/>
  <c r="M1002" i="41"/>
  <c r="U1002" i="41" s="1"/>
  <c r="M626" i="41"/>
  <c r="M1580" i="41"/>
  <c r="U1580" i="41" s="1"/>
  <c r="M1503" i="41"/>
  <c r="U1503" i="41" s="1"/>
  <c r="M1585" i="41"/>
  <c r="U1585" i="41" s="1"/>
  <c r="M1620" i="41"/>
  <c r="U1620" i="41" s="1"/>
  <c r="M1537" i="41"/>
  <c r="U1537" i="41" s="1"/>
  <c r="M1268" i="41"/>
  <c r="U1268" i="41" s="1"/>
  <c r="M1572" i="41"/>
  <c r="U1572" i="41" s="1"/>
  <c r="M1626" i="41"/>
  <c r="U1626" i="41" s="1"/>
  <c r="M988" i="41"/>
  <c r="U988" i="41" s="1"/>
  <c r="M921" i="41"/>
  <c r="M403" i="41"/>
  <c r="M904" i="41"/>
  <c r="U904" i="41" s="1"/>
  <c r="M162" i="41"/>
  <c r="M887" i="41"/>
  <c r="M583" i="41"/>
  <c r="M609" i="41"/>
  <c r="M425" i="41"/>
  <c r="U425" i="41" s="1"/>
  <c r="M557" i="41"/>
  <c r="M1558" i="41"/>
  <c r="M1169" i="41"/>
  <c r="M1411" i="41"/>
  <c r="M1559" i="41"/>
  <c r="U1559" i="41" s="1"/>
  <c r="M1472" i="41"/>
  <c r="M238" i="41"/>
  <c r="M862" i="41"/>
  <c r="M377" i="41"/>
  <c r="M340" i="41"/>
  <c r="M1501" i="41"/>
  <c r="U1501" i="41" s="1"/>
  <c r="M740" i="41"/>
  <c r="M1116" i="41"/>
  <c r="M735" i="41"/>
  <c r="M130" i="41"/>
  <c r="M812" i="41"/>
  <c r="M811" i="41"/>
  <c r="M1037" i="41"/>
  <c r="M1412" i="41"/>
  <c r="U1412" i="41" s="1"/>
  <c r="M146" i="41"/>
  <c r="M448" i="41"/>
  <c r="M1625" i="41"/>
  <c r="M228" i="41"/>
  <c r="M1035" i="41"/>
  <c r="M785" i="41"/>
  <c r="M1617" i="41"/>
  <c r="M201" i="41"/>
  <c r="M1441" i="41"/>
  <c r="M401" i="41"/>
  <c r="U401" i="41" s="1"/>
  <c r="M415" i="41"/>
  <c r="M585" i="41"/>
  <c r="M453" i="41"/>
  <c r="M655" i="41"/>
  <c r="M1502" i="41"/>
  <c r="U1502" i="41" s="1"/>
  <c r="M335" i="41"/>
  <c r="U335" i="41" s="1"/>
  <c r="M1279" i="41"/>
  <c r="U1279" i="41" s="1"/>
  <c r="M1047" i="41"/>
  <c r="M1333" i="41"/>
  <c r="M1420" i="41"/>
  <c r="U1420" i="41" s="1"/>
  <c r="M1069" i="41"/>
  <c r="M850" i="41"/>
  <c r="M133" i="41"/>
  <c r="U133" i="41" s="1"/>
  <c r="M332" i="41"/>
  <c r="U332" i="41" s="1"/>
  <c r="M1033" i="41"/>
  <c r="M171" i="41"/>
  <c r="M400" i="41"/>
  <c r="M458" i="41"/>
  <c r="M966" i="41"/>
  <c r="U966" i="41" s="1"/>
  <c r="M1490" i="41"/>
  <c r="M66" i="41"/>
  <c r="M431" i="41"/>
  <c r="M939" i="41"/>
  <c r="U939" i="41" s="1"/>
  <c r="M842" i="41"/>
  <c r="U842" i="41" s="1"/>
  <c r="M802" i="41"/>
  <c r="M1239" i="41"/>
  <c r="U1239" i="41" s="1"/>
  <c r="M328" i="41"/>
  <c r="M955" i="41"/>
  <c r="U955" i="41" s="1"/>
  <c r="M1565" i="41"/>
  <c r="U1565" i="41" s="1"/>
  <c r="M675" i="41"/>
  <c r="M536" i="41"/>
  <c r="M566" i="41"/>
  <c r="M1416" i="41"/>
  <c r="U1416" i="41" s="1"/>
  <c r="M1571" i="41"/>
  <c r="U1571" i="41" s="1"/>
  <c r="M138" i="41"/>
  <c r="U138" i="41" s="1"/>
  <c r="M336" i="41"/>
  <c r="U336" i="41" s="1"/>
  <c r="M970" i="41"/>
  <c r="M520" i="41"/>
  <c r="U520" i="41" s="1"/>
  <c r="M615" i="41"/>
  <c r="M1484" i="41"/>
  <c r="M59" i="41"/>
  <c r="M163" i="41"/>
  <c r="U163" i="41" s="1"/>
  <c r="M1003" i="41"/>
  <c r="U1003" i="41" s="1"/>
  <c r="M114" i="41"/>
  <c r="M954" i="41"/>
  <c r="M283" i="41"/>
  <c r="M271" i="41"/>
  <c r="M423" i="41"/>
  <c r="M1065" i="41"/>
  <c r="M1179" i="41"/>
  <c r="M909" i="41"/>
  <c r="M890" i="41"/>
  <c r="U890" i="41" s="1"/>
  <c r="M630" i="41"/>
  <c r="M1581" i="41"/>
  <c r="U1581" i="41" s="1"/>
  <c r="M660" i="41"/>
  <c r="M1413" i="41"/>
  <c r="U1413" i="41" s="1"/>
  <c r="M1566" i="41"/>
  <c r="U1566" i="41" s="1"/>
  <c r="M262" i="41"/>
  <c r="M1582" i="41"/>
  <c r="U1582" i="41" s="1"/>
  <c r="M1575" i="41"/>
  <c r="U1575" i="41" s="1"/>
  <c r="M1424" i="41"/>
  <c r="U1424" i="41" s="1"/>
  <c r="M1447" i="41"/>
  <c r="U1447" i="41" s="1"/>
  <c r="M781" i="41"/>
  <c r="M1547" i="41"/>
  <c r="M144" i="41"/>
  <c r="M710" i="41"/>
  <c r="M1238" i="41"/>
  <c r="M1070" i="41"/>
  <c r="U1070" i="41" s="1"/>
  <c r="M658" i="41"/>
  <c r="M1592" i="41"/>
  <c r="M965" i="41"/>
  <c r="M1187" i="41"/>
  <c r="M137" i="41"/>
  <c r="U137" i="41" s="1"/>
  <c r="M903" i="41"/>
  <c r="M1482" i="41"/>
  <c r="M1458" i="41"/>
  <c r="U1458" i="41" s="1"/>
  <c r="M545" i="41"/>
  <c r="U545" i="41" s="1"/>
  <c r="M628" i="41"/>
  <c r="M1001" i="41"/>
  <c r="M892" i="41"/>
  <c r="M504" i="41"/>
  <c r="M1491" i="41"/>
  <c r="M1118" i="41"/>
  <c r="M1337" i="41"/>
  <c r="M1465" i="41"/>
  <c r="M1150" i="41"/>
  <c r="M613" i="41"/>
  <c r="M1018" i="41"/>
  <c r="M1072" i="41"/>
  <c r="M1392" i="41"/>
  <c r="M611" i="41"/>
  <c r="M809" i="41"/>
  <c r="M1306" i="41"/>
  <c r="M643" i="41" l="1"/>
  <c r="U643" i="41" s="1"/>
  <c r="T671" i="41"/>
  <c r="T1441" i="41"/>
  <c r="P57" i="18"/>
  <c r="M671" i="41"/>
  <c r="U1441" i="41" s="1"/>
  <c r="M424" i="41"/>
  <c r="U424" i="41" s="1"/>
  <c r="M1130" i="41"/>
  <c r="P24" i="18"/>
  <c r="U1066" i="41"/>
  <c r="U1445" i="41" l="1"/>
  <c r="N1576" i="41" l="1"/>
  <c r="V1576" i="41" s="1"/>
  <c r="N1516" i="41"/>
  <c r="N275" i="41"/>
  <c r="N1457" i="41"/>
  <c r="V1457" i="41" s="1"/>
  <c r="W1457" i="41" s="1"/>
  <c r="N1568" i="41"/>
  <c r="V1568" i="41" s="1"/>
  <c r="N1577" i="41"/>
  <c r="V1577" i="41" s="1"/>
  <c r="N334" i="41"/>
  <c r="V334" i="41" s="1"/>
  <c r="N720" i="41"/>
  <c r="N1278" i="41"/>
  <c r="N521" i="41"/>
  <c r="V521" i="41" s="1"/>
  <c r="N1483" i="41"/>
  <c r="N1422" i="41"/>
  <c r="V1422" i="41" s="1"/>
  <c r="N1002" i="41"/>
  <c r="V1002" i="41" s="1"/>
  <c r="W1002" i="41" s="1"/>
  <c r="N1472" i="41"/>
  <c r="N862" i="41"/>
  <c r="N377" i="41"/>
  <c r="N1501" i="41"/>
  <c r="V1501" i="41" s="1"/>
  <c r="N130" i="41"/>
  <c r="N954" i="41"/>
  <c r="N271" i="41"/>
  <c r="N1065" i="41"/>
  <c r="N909" i="41"/>
  <c r="N1566" i="41"/>
  <c r="V1566" i="41" s="1"/>
  <c r="N1582" i="41"/>
  <c r="V1582" i="41" s="1"/>
  <c r="N1424" i="41"/>
  <c r="V1424" i="41" s="1"/>
  <c r="N1238" i="41"/>
  <c r="N658" i="41"/>
  <c r="N1592" i="41"/>
  <c r="N545" i="41"/>
  <c r="V545" i="41" s="1"/>
  <c r="W545" i="41" s="1"/>
  <c r="N1001" i="41"/>
  <c r="N1150" i="41"/>
  <c r="N1018" i="41"/>
  <c r="N809" i="41"/>
  <c r="N330" i="41"/>
  <c r="N794" i="41"/>
  <c r="N841" i="41"/>
  <c r="N912" i="41"/>
  <c r="N1527" i="41"/>
  <c r="N404" i="41"/>
  <c r="V404" i="41" s="1"/>
  <c r="N1485" i="41"/>
  <c r="N1414" i="41"/>
  <c r="V1414" i="41" s="1"/>
  <c r="N1241" i="41"/>
  <c r="V1241" i="41" s="1"/>
  <c r="N1567" i="41"/>
  <c r="V1567" i="41" s="1"/>
  <c r="N368" i="41"/>
  <c r="V368" i="41" s="1"/>
  <c r="W368" i="41" s="1"/>
  <c r="N575" i="41"/>
  <c r="N302" i="41"/>
  <c r="N1561" i="41"/>
  <c r="V1561" i="41" s="1"/>
  <c r="N925" i="41"/>
  <c r="N450" i="41"/>
  <c r="V450" i="41" s="1"/>
  <c r="N183" i="41"/>
  <c r="V183" i="41" s="1"/>
  <c r="N1425" i="41"/>
  <c r="V1425" i="41" s="1"/>
  <c r="N260" i="41"/>
  <c r="N1240" i="41"/>
  <c r="V1240" i="41" s="1"/>
  <c r="N1563" i="41"/>
  <c r="V1563" i="41" s="1"/>
  <c r="N181" i="41"/>
  <c r="N989" i="41"/>
  <c r="V989" i="41" s="1"/>
  <c r="N926" i="41"/>
  <c r="V926" i="41" s="1"/>
  <c r="N1446" i="41"/>
  <c r="V1446" i="41" s="1"/>
  <c r="N1063" i="41"/>
  <c r="V1063" i="41" s="1"/>
  <c r="W1063" i="41" s="1"/>
  <c r="W1064" i="41" s="1"/>
  <c r="N1560" i="41"/>
  <c r="V1560" i="41" s="1"/>
  <c r="N633" i="41"/>
  <c r="N626" i="41"/>
  <c r="N1503" i="41"/>
  <c r="V1503" i="41" s="1"/>
  <c r="N1620" i="41"/>
  <c r="V1620" i="41" s="1"/>
  <c r="N1268" i="41"/>
  <c r="V1268" i="41" s="1"/>
  <c r="W1268" i="41" s="1"/>
  <c r="W1269" i="41" s="1"/>
  <c r="W1270" i="41" s="1"/>
  <c r="W1271" i="41" s="1"/>
  <c r="W1272" i="41" s="1"/>
  <c r="W1273" i="41" s="1"/>
  <c r="W1274" i="41" s="1"/>
  <c r="N609" i="41"/>
  <c r="N557" i="41"/>
  <c r="N1559" i="41"/>
  <c r="V1559" i="41" s="1"/>
  <c r="N238" i="41"/>
  <c r="N340" i="41"/>
  <c r="N740" i="41"/>
  <c r="N735" i="41"/>
  <c r="N812" i="41"/>
  <c r="N1037" i="41"/>
  <c r="N146" i="41"/>
  <c r="N1625" i="41"/>
  <c r="N1035" i="41"/>
  <c r="N655" i="41"/>
  <c r="N458" i="41"/>
  <c r="N431" i="41"/>
  <c r="N1239" i="41"/>
  <c r="V1239" i="41" s="1"/>
  <c r="W1239" i="41" s="1"/>
  <c r="N1565" i="41"/>
  <c r="V1565" i="41" s="1"/>
  <c r="N536" i="41"/>
  <c r="N1003" i="41"/>
  <c r="V1003" i="41" s="1"/>
  <c r="N660" i="41"/>
  <c r="N504" i="41"/>
  <c r="N1392" i="41"/>
  <c r="N369" i="41"/>
  <c r="V369" i="41" s="1"/>
  <c r="N783" i="41"/>
  <c r="N1583" i="41"/>
  <c r="V1583" i="41" s="1"/>
  <c r="N164" i="41"/>
  <c r="V164" i="41" s="1"/>
  <c r="N754" i="41"/>
  <c r="N1626" i="41"/>
  <c r="V1626" i="41" s="1"/>
  <c r="N921" i="41"/>
  <c r="N904" i="41"/>
  <c r="V904" i="41" s="1"/>
  <c r="W904" i="41" s="1"/>
  <c r="W905" i="41" s="1"/>
  <c r="W906" i="41" s="1"/>
  <c r="N585" i="41"/>
  <c r="N850" i="41"/>
  <c r="N332" i="41"/>
  <c r="V332" i="41" s="1"/>
  <c r="N939" i="41"/>
  <c r="V939" i="41" s="1"/>
  <c r="N802" i="41"/>
  <c r="N283" i="41"/>
  <c r="N423" i="41"/>
  <c r="N890" i="41"/>
  <c r="V890" i="41" s="1"/>
  <c r="W890" i="41" s="1"/>
  <c r="W891" i="41" s="1"/>
  <c r="W892" i="41" s="1"/>
  <c r="W893" i="41" s="1"/>
  <c r="W894" i="41" s="1"/>
  <c r="N1581" i="41"/>
  <c r="V1581" i="41" s="1"/>
  <c r="N1413" i="41"/>
  <c r="V1413" i="41" s="1"/>
  <c r="N262" i="41"/>
  <c r="N1575" i="41"/>
  <c r="V1575" i="41" s="1"/>
  <c r="N628" i="41"/>
  <c r="N1491" i="41"/>
  <c r="N1465" i="41"/>
  <c r="N1072" i="41"/>
  <c r="N611" i="41"/>
  <c r="N1604" i="41"/>
  <c r="N465" i="41"/>
  <c r="V465" i="41" s="1"/>
  <c r="N143" i="41"/>
  <c r="N1578" i="41"/>
  <c r="V1578" i="41" s="1"/>
  <c r="N674" i="41"/>
  <c r="N136" i="41"/>
  <c r="V136" i="41" s="1"/>
  <c r="N1579" i="41"/>
  <c r="V1579" i="41" s="1"/>
  <c r="N63" i="41"/>
  <c r="N1081" i="41"/>
  <c r="N1062" i="41"/>
  <c r="N1468" i="41"/>
  <c r="N367" i="41"/>
  <c r="N134" i="41"/>
  <c r="V134" i="41" s="1"/>
  <c r="N390" i="41"/>
  <c r="N1091" i="41"/>
  <c r="N182" i="41"/>
  <c r="V182" i="41" s="1"/>
  <c r="W182" i="41" s="1"/>
  <c r="N656" i="41"/>
  <c r="V656" i="41" s="1"/>
  <c r="W656" i="41" s="1"/>
  <c r="N544" i="41"/>
  <c r="N247" i="41"/>
  <c r="N1026" i="41"/>
  <c r="N682" i="41"/>
  <c r="N449" i="41"/>
  <c r="V449" i="41" s="1"/>
  <c r="W449" i="41" s="1"/>
  <c r="N1570" i="41"/>
  <c r="N1418" i="41"/>
  <c r="V1418" i="41" s="1"/>
  <c r="N1488" i="41"/>
  <c r="N284" i="41"/>
  <c r="V284" i="41" s="1"/>
  <c r="W284" i="41" s="1"/>
  <c r="N1548" i="41"/>
  <c r="V1548" i="41" s="1"/>
  <c r="W1548" i="41" s="1"/>
  <c r="W1549" i="41" s="1"/>
  <c r="W1550" i="41" s="1"/>
  <c r="W1551" i="41" s="1"/>
  <c r="W1552" i="41" s="1"/>
  <c r="W1553" i="41" s="1"/>
  <c r="W1554" i="41" s="1"/>
  <c r="W1555" i="41" s="1"/>
  <c r="W1556" i="41" s="1"/>
  <c r="W1557" i="41" s="1"/>
  <c r="W1558" i="41" s="1"/>
  <c r="N1564" i="41"/>
  <c r="V1564" i="41" s="1"/>
  <c r="N220" i="41"/>
  <c r="N617" i="41"/>
  <c r="N313" i="41"/>
  <c r="N736" i="41"/>
  <c r="V736" i="41" s="1"/>
  <c r="W736" i="41" s="1"/>
  <c r="N749" i="41"/>
  <c r="N922" i="41"/>
  <c r="V922" i="41" s="1"/>
  <c r="W922" i="41" s="1"/>
  <c r="W923" i="41" s="1"/>
  <c r="W924" i="41" s="1"/>
  <c r="W925" i="41" s="1"/>
  <c r="N1417" i="41"/>
  <c r="V1417" i="41" s="1"/>
  <c r="N1562" i="41"/>
  <c r="V1562" i="41" s="1"/>
  <c r="N1151" i="41"/>
  <c r="V1151" i="41" s="1"/>
  <c r="W1151" i="41" s="1"/>
  <c r="W1152" i="41" s="1"/>
  <c r="W1153" i="41" s="1"/>
  <c r="W1154" i="41" s="1"/>
  <c r="W1155" i="41" s="1"/>
  <c r="W1156" i="41" s="1"/>
  <c r="W1157" i="41" s="1"/>
  <c r="W1158" i="41" s="1"/>
  <c r="W1159" i="41" s="1"/>
  <c r="N1051" i="41"/>
  <c r="N391" i="41"/>
  <c r="V391" i="41" s="1"/>
  <c r="W391" i="41" s="1"/>
  <c r="N122" i="41"/>
  <c r="N1419" i="41"/>
  <c r="V1419" i="41" s="1"/>
  <c r="N1580" i="41"/>
  <c r="V1580" i="41" s="1"/>
  <c r="N1585" i="41"/>
  <c r="V1585" i="41" s="1"/>
  <c r="N1537" i="41"/>
  <c r="V1537" i="41" s="1"/>
  <c r="W1537" i="41" s="1"/>
  <c r="W1538" i="41" s="1"/>
  <c r="W1539" i="41" s="1"/>
  <c r="W1540" i="41" s="1"/>
  <c r="W1541" i="41" s="1"/>
  <c r="N1572" i="41"/>
  <c r="V1572" i="41" s="1"/>
  <c r="N583" i="41"/>
  <c r="N425" i="41"/>
  <c r="V425" i="41" s="1"/>
  <c r="W425" i="41" s="1"/>
  <c r="N1558" i="41"/>
  <c r="N1411" i="41"/>
  <c r="N1116" i="41"/>
  <c r="N811" i="41"/>
  <c r="N1412" i="41"/>
  <c r="V1412" i="41" s="1"/>
  <c r="W1412" i="41" s="1"/>
  <c r="N448" i="41"/>
  <c r="N228" i="41"/>
  <c r="N785" i="41"/>
  <c r="N1420" i="41"/>
  <c r="V1420" i="41" s="1"/>
  <c r="N171" i="41"/>
  <c r="N966" i="41"/>
  <c r="V966" i="41" s="1"/>
  <c r="W966" i="41" s="1"/>
  <c r="W967" i="41" s="1"/>
  <c r="N955" i="41"/>
  <c r="V955" i="41" s="1"/>
  <c r="N675" i="41"/>
  <c r="N566" i="41"/>
  <c r="N1571" i="41"/>
  <c r="V1571" i="41" s="1"/>
  <c r="N163" i="41"/>
  <c r="V163" i="41" s="1"/>
  <c r="W163" i="41" s="1"/>
  <c r="N114" i="41"/>
  <c r="N1179" i="41"/>
  <c r="N781" i="41"/>
  <c r="N1070" i="41"/>
  <c r="V1070" i="41" s="1"/>
  <c r="W1070" i="41" s="1"/>
  <c r="W1071" i="41" s="1"/>
  <c r="N965" i="41"/>
  <c r="N137" i="41"/>
  <c r="V137" i="41" s="1"/>
  <c r="N903" i="41"/>
  <c r="N1458" i="41"/>
  <c r="V1458" i="41" s="1"/>
  <c r="N892" i="41"/>
  <c r="N1337" i="41"/>
  <c r="N403" i="41"/>
  <c r="N162" i="41"/>
  <c r="N415" i="41"/>
  <c r="N453" i="41"/>
  <c r="N335" i="41"/>
  <c r="V335" i="41" s="1"/>
  <c r="N1279" i="41"/>
  <c r="V1279" i="41" s="1"/>
  <c r="N1333" i="41"/>
  <c r="N133" i="41"/>
  <c r="V133" i="41" s="1"/>
  <c r="W133" i="41" s="1"/>
  <c r="N1033" i="41"/>
  <c r="N1490" i="41"/>
  <c r="N842" i="41"/>
  <c r="V842" i="41" s="1"/>
  <c r="W842" i="41" s="1"/>
  <c r="W843" i="41" s="1"/>
  <c r="W844" i="41" s="1"/>
  <c r="W845" i="41" s="1"/>
  <c r="W846" i="41" s="1"/>
  <c r="W847" i="41" s="1"/>
  <c r="W848" i="41" s="1"/>
  <c r="W849" i="41" s="1"/>
  <c r="W850" i="41" s="1"/>
  <c r="W851" i="41" s="1"/>
  <c r="N615" i="41"/>
  <c r="N59" i="41"/>
  <c r="N1486" i="41"/>
  <c r="V1486" i="41" s="1"/>
  <c r="W1486" i="41" s="1"/>
  <c r="W1487" i="41" s="1"/>
  <c r="W1488" i="41" s="1"/>
  <c r="N1421" i="41"/>
  <c r="V1421" i="41" s="1"/>
  <c r="N1574" i="41"/>
  <c r="V1574" i="41" s="1"/>
  <c r="N337" i="41"/>
  <c r="V337" i="41" s="1"/>
  <c r="N1160" i="41"/>
  <c r="N1133" i="41"/>
  <c r="N1495" i="41"/>
  <c r="V1495" i="41" s="1"/>
  <c r="W1495" i="41" s="1"/>
  <c r="W1496" i="41" s="1"/>
  <c r="W1497" i="41" s="1"/>
  <c r="W1498" i="41" s="1"/>
  <c r="W1499" i="41" s="1"/>
  <c r="W1500" i="41" s="1"/>
  <c r="N1456" i="41"/>
  <c r="N1287" i="41"/>
  <c r="N446" i="41"/>
  <c r="N1368" i="41"/>
  <c r="N1313" i="41"/>
  <c r="N124" i="41"/>
  <c r="N1439" i="41"/>
  <c r="V1439" i="41" s="1"/>
  <c r="N1536" i="41"/>
  <c r="N1573" i="41"/>
  <c r="V1573" i="41" s="1"/>
  <c r="N672" i="41"/>
  <c r="V672" i="41" s="1"/>
  <c r="W672" i="41" s="1"/>
  <c r="W673" i="41" s="1"/>
  <c r="W674" i="41" s="1"/>
  <c r="N737" i="41"/>
  <c r="V737" i="41" s="1"/>
  <c r="N400" i="41"/>
  <c r="N630" i="41"/>
  <c r="N1447" i="41"/>
  <c r="V1447" i="41" s="1"/>
  <c r="N1547" i="41"/>
  <c r="N710" i="41"/>
  <c r="N1187" i="41"/>
  <c r="N1118" i="41"/>
  <c r="N1415" i="41"/>
  <c r="V1415" i="41" s="1"/>
  <c r="N135" i="41"/>
  <c r="V135" i="41" s="1"/>
  <c r="W135" i="41" s="1"/>
  <c r="N1438" i="41"/>
  <c r="V1438" i="41" s="1"/>
  <c r="W1438" i="41" s="1"/>
  <c r="N828" i="41"/>
  <c r="N1105" i="41"/>
  <c r="N1584" i="41"/>
  <c r="V1584" i="41" s="1"/>
  <c r="N644" i="41"/>
  <c r="V644" i="41" s="1"/>
  <c r="N642" i="41"/>
  <c r="V642" i="41" s="1"/>
  <c r="W642" i="41" s="1"/>
  <c r="N519" i="41"/>
  <c r="N1619" i="41"/>
  <c r="V1619" i="41" s="1"/>
  <c r="N331" i="41"/>
  <c r="V331" i="41" s="1"/>
  <c r="W331" i="41" s="1"/>
  <c r="N1423" i="41"/>
  <c r="V1423" i="41" s="1"/>
  <c r="N1618" i="41"/>
  <c r="V1618" i="41" s="1"/>
  <c r="W1618" i="41" s="1"/>
  <c r="N211" i="41"/>
  <c r="N333" i="41"/>
  <c r="V333" i="41" s="1"/>
  <c r="N1617" i="41"/>
  <c r="N201" i="41"/>
  <c r="N401" i="41"/>
  <c r="V401" i="41" s="1"/>
  <c r="W401" i="41" s="1"/>
  <c r="W402" i="41" s="1"/>
  <c r="W403" i="41" s="1"/>
  <c r="N1502" i="41"/>
  <c r="V1502" i="41" s="1"/>
  <c r="N1416" i="41"/>
  <c r="V1416" i="41" s="1"/>
  <c r="N336" i="41"/>
  <c r="V336" i="41" s="1"/>
  <c r="N520" i="41"/>
  <c r="V520" i="41" s="1"/>
  <c r="W520" i="41" s="1"/>
  <c r="N1484" i="41"/>
  <c r="W1458" i="41" l="1"/>
  <c r="W1459" i="41" s="1"/>
  <c r="W369" i="41"/>
  <c r="W1413" i="41"/>
  <c r="W1414" i="41" s="1"/>
  <c r="W1415" i="41" s="1"/>
  <c r="W1416" i="41" s="1"/>
  <c r="W1417" i="41" s="1"/>
  <c r="W1418" i="41" s="1"/>
  <c r="W1419" i="41" s="1"/>
  <c r="W1420" i="41" s="1"/>
  <c r="W1421" i="41" s="1"/>
  <c r="W1422" i="41" s="1"/>
  <c r="W1423" i="41" s="1"/>
  <c r="W1424" i="41" s="1"/>
  <c r="W1425" i="41" s="1"/>
  <c r="W1426" i="41" s="1"/>
  <c r="W737" i="41"/>
  <c r="W738" i="41" s="1"/>
  <c r="W739" i="41" s="1"/>
  <c r="W1003" i="41"/>
  <c r="W1004" i="41" s="1"/>
  <c r="W332" i="41"/>
  <c r="W333" i="41" s="1"/>
  <c r="W334" i="41" s="1"/>
  <c r="W335" i="41" s="1"/>
  <c r="W336" i="41" s="1"/>
  <c r="W337" i="41" s="1"/>
  <c r="W338" i="41" s="1"/>
  <c r="W1619" i="41"/>
  <c r="W1620" i="41" s="1"/>
  <c r="W1621" i="41" s="1"/>
  <c r="W1622" i="41" s="1"/>
  <c r="W1623" i="41" s="1"/>
  <c r="W1624" i="41" s="1"/>
  <c r="W1625" i="41" s="1"/>
  <c r="W1626" i="41" s="1"/>
  <c r="W1559" i="41"/>
  <c r="W1560" i="41" s="1"/>
  <c r="W1561" i="41" s="1"/>
  <c r="W1562" i="41" s="1"/>
  <c r="W1563" i="41" s="1"/>
  <c r="W1564" i="41" s="1"/>
  <c r="W1565" i="41" s="1"/>
  <c r="W1566" i="41" s="1"/>
  <c r="W1567" i="41" s="1"/>
  <c r="W1568" i="41" s="1"/>
  <c r="W1569" i="41" s="1"/>
  <c r="W1570" i="41" s="1"/>
  <c r="W1571" i="41" s="1"/>
  <c r="W1572" i="41" s="1"/>
  <c r="W1573" i="41" s="1"/>
  <c r="W1574" i="41" s="1"/>
  <c r="W1575" i="41" s="1"/>
  <c r="W1576" i="41" s="1"/>
  <c r="W1577" i="41" s="1"/>
  <c r="W1578" i="41" s="1"/>
  <c r="W1579" i="41" s="1"/>
  <c r="W1580" i="41" s="1"/>
  <c r="W1581" i="41" s="1"/>
  <c r="W1582" i="41" s="1"/>
  <c r="W1583" i="41" s="1"/>
  <c r="W1584" i="41" s="1"/>
  <c r="W1585" i="41" s="1"/>
  <c r="W1586" i="41" s="1"/>
  <c r="W1587" i="41" s="1"/>
  <c r="W1588" i="41" s="1"/>
  <c r="W1589" i="41" s="1"/>
  <c r="W1590" i="41" s="1"/>
  <c r="W1591" i="41" s="1"/>
  <c r="W1592" i="41" s="1"/>
  <c r="W1593" i="41" s="1"/>
  <c r="N988" i="41"/>
  <c r="V988" i="41" s="1"/>
  <c r="W988" i="41" s="1"/>
  <c r="W989" i="41" s="1"/>
  <c r="W990" i="41" s="1"/>
  <c r="W991" i="41" s="1"/>
  <c r="W992" i="41" s="1"/>
  <c r="W993" i="41" s="1"/>
  <c r="W994" i="41" s="1"/>
  <c r="W995" i="41" s="1"/>
  <c r="N887" i="41"/>
  <c r="N328" i="41"/>
  <c r="W926" i="41"/>
  <c r="W927" i="41" s="1"/>
  <c r="W928" i="41" s="1"/>
  <c r="W929" i="41" s="1"/>
  <c r="W930" i="41" s="1"/>
  <c r="W931" i="41" s="1"/>
  <c r="W932" i="41" s="1"/>
  <c r="W933" i="41" s="1"/>
  <c r="W934" i="41" s="1"/>
  <c r="W935" i="41" s="1"/>
  <c r="W936" i="41" s="1"/>
  <c r="W937" i="41" s="1"/>
  <c r="W938" i="41" s="1"/>
  <c r="W939" i="41" s="1"/>
  <c r="W940" i="41" s="1"/>
  <c r="W941" i="41" s="1"/>
  <c r="W942" i="41" s="1"/>
  <c r="W943" i="41" s="1"/>
  <c r="W944" i="41" s="1"/>
  <c r="W945" i="41" s="1"/>
  <c r="W946" i="41" s="1"/>
  <c r="W947" i="41" s="1"/>
  <c r="W948" i="41" s="1"/>
  <c r="W949" i="41" s="1"/>
  <c r="W950" i="41" s="1"/>
  <c r="W951" i="41" s="1"/>
  <c r="W952" i="41" s="1"/>
  <c r="W953" i="41" s="1"/>
  <c r="W954" i="41" s="1"/>
  <c r="W955" i="41" s="1"/>
  <c r="W956" i="41" s="1"/>
  <c r="W957" i="41" s="1"/>
  <c r="W958" i="41" s="1"/>
  <c r="W959" i="41" s="1"/>
  <c r="W960" i="41" s="1"/>
  <c r="W961" i="41" s="1"/>
  <c r="W1439" i="41"/>
  <c r="W183" i="41"/>
  <c r="W184" i="41" s="1"/>
  <c r="N138" i="41"/>
  <c r="V138" i="41" s="1"/>
  <c r="W138" i="41" s="1"/>
  <c r="W139" i="41" s="1"/>
  <c r="W140" i="41" s="1"/>
  <c r="W141" i="41" s="1"/>
  <c r="W142" i="41" s="1"/>
  <c r="W143" i="41" s="1"/>
  <c r="W144" i="41" s="1"/>
  <c r="W164" i="41"/>
  <c r="W165" i="41" s="1"/>
  <c r="W166" i="41" s="1"/>
  <c r="W167" i="41" s="1"/>
  <c r="W168" i="41" s="1"/>
  <c r="W169" i="41" s="1"/>
  <c r="W170" i="41" s="1"/>
  <c r="W404" i="41"/>
  <c r="W405" i="41" s="1"/>
  <c r="W406" i="41" s="1"/>
  <c r="W407" i="41" s="1"/>
  <c r="W408" i="41" s="1"/>
  <c r="W521" i="41"/>
  <c r="W522" i="41" s="1"/>
  <c r="W523" i="41" s="1"/>
  <c r="W136" i="41"/>
  <c r="W1240" i="41"/>
  <c r="W1241" i="41" s="1"/>
  <c r="W1242" i="41" s="1"/>
  <c r="W1243" i="41" s="1"/>
  <c r="W1244" i="41" s="1"/>
  <c r="W1245" i="41" s="1"/>
  <c r="W1246" i="41" s="1"/>
  <c r="W1247" i="41" s="1"/>
  <c r="W1248" i="41" s="1"/>
  <c r="W1249" i="41" s="1"/>
  <c r="W1250" i="41" s="1"/>
  <c r="W1251" i="41" s="1"/>
  <c r="W1252" i="41" s="1"/>
  <c r="W1253" i="41" s="1"/>
  <c r="W1254" i="41" s="1"/>
  <c r="W1255" i="41" s="1"/>
  <c r="W1256" i="41" s="1"/>
  <c r="W1257" i="41" s="1"/>
  <c r="W1258" i="41" s="1"/>
  <c r="W1259" i="41" s="1"/>
  <c r="W1260" i="41" s="1"/>
  <c r="W1261" i="41" s="1"/>
  <c r="W1262" i="41" s="1"/>
  <c r="W1263" i="41" s="1"/>
  <c r="W450" i="41"/>
  <c r="W451" i="41" s="1"/>
  <c r="W452" i="41" s="1"/>
  <c r="W453" i="41" s="1"/>
  <c r="W454" i="41" s="1"/>
  <c r="W455" i="41" s="1"/>
  <c r="W456" i="41" s="1"/>
  <c r="W457" i="41" s="1"/>
  <c r="W458" i="41" s="1"/>
  <c r="W459" i="41" s="1"/>
  <c r="W460" i="41" s="1"/>
  <c r="W461" i="41" s="1"/>
  <c r="W462" i="41" s="1"/>
  <c r="W1501" i="41"/>
  <c r="W1502" i="41" s="1"/>
  <c r="W1503" i="41" s="1"/>
  <c r="W1504" i="41" s="1"/>
  <c r="M132" i="41" l="1"/>
  <c r="M1494" i="41"/>
  <c r="M1500" i="41"/>
  <c r="M992" i="41"/>
  <c r="M50" i="41"/>
  <c r="U50" i="41" s="1"/>
  <c r="P215" i="18" l="1"/>
  <c r="P152" i="18"/>
  <c r="P186" i="18"/>
  <c r="K28" i="21"/>
  <c r="O28" i="21" s="1"/>
  <c r="M889" i="41"/>
  <c r="M1444" i="41"/>
  <c r="M1162" i="41"/>
  <c r="M983" i="41"/>
  <c r="P83" i="18"/>
  <c r="K30" i="21" s="1"/>
  <c r="M1274" i="41"/>
  <c r="M1193" i="41"/>
  <c r="N29" i="21"/>
  <c r="M907" i="41"/>
  <c r="P99" i="18"/>
  <c r="M938" i="41"/>
  <c r="M1066" i="41"/>
  <c r="P46" i="18"/>
  <c r="D21" i="21" s="1"/>
  <c r="P32" i="18"/>
  <c r="M49" i="41"/>
  <c r="M461" i="41"/>
  <c r="M987" i="41"/>
  <c r="J27" i="21" l="1"/>
  <c r="O30" i="21"/>
  <c r="I32" i="21"/>
  <c r="J32" i="21"/>
  <c r="H32" i="21"/>
  <c r="G36" i="21"/>
  <c r="O36" i="21" s="1"/>
  <c r="L38" i="21"/>
  <c r="E21" i="21"/>
  <c r="O21" i="21" s="1"/>
  <c r="N27" i="21"/>
  <c r="O29" i="21"/>
  <c r="O27" i="21" s="1"/>
  <c r="I34" i="21"/>
  <c r="H34" i="21"/>
  <c r="K27" i="21"/>
  <c r="P65" i="18"/>
  <c r="O32" i="21" l="1"/>
  <c r="M38" i="21"/>
  <c r="O38" i="21" s="1"/>
  <c r="N25" i="21"/>
  <c r="O25" i="21" s="1"/>
  <c r="J34" i="21"/>
  <c r="O34" i="21" s="1"/>
  <c r="N671" i="41"/>
  <c r="N1494" i="41"/>
  <c r="N132" i="41"/>
  <c r="N1296" i="41"/>
  <c r="N1083" i="41"/>
  <c r="N1482" i="41"/>
  <c r="N1441" i="41"/>
  <c r="N1544" i="41"/>
  <c r="N464" i="41"/>
  <c r="N54" i="41"/>
  <c r="N970" i="41"/>
  <c r="N1069" i="41"/>
  <c r="N1275" i="41"/>
  <c r="V1275" i="41" s="1"/>
  <c r="W1275" i="41" s="1"/>
  <c r="W1276" i="41" s="1"/>
  <c r="W1277" i="41" s="1"/>
  <c r="W1278" i="41" s="1"/>
  <c r="W1279" i="41" s="1"/>
  <c r="W1280" i="41" s="1"/>
  <c r="W1281" i="41" s="1"/>
  <c r="W1282" i="41" s="1"/>
  <c r="W1283" i="41" s="1"/>
  <c r="N1445" i="41"/>
  <c r="N1306" i="41"/>
  <c r="N442" i="41"/>
  <c r="N144" i="41"/>
  <c r="N1067" i="41"/>
  <c r="N646" i="41"/>
  <c r="V646" i="41" s="1"/>
  <c r="N1169" i="41"/>
  <c r="N66" i="41"/>
  <c r="N1047" i="41"/>
  <c r="M3" i="41"/>
  <c r="U3" i="41" s="1"/>
  <c r="N1498" i="41"/>
  <c r="N1267" i="41"/>
  <c r="N645" i="41"/>
  <c r="V645" i="41" s="1"/>
  <c r="N613" i="41"/>
  <c r="N1440" i="41"/>
  <c r="V1440" i="41" s="1"/>
  <c r="W1440" i="41" s="1"/>
  <c r="N3" i="41"/>
  <c r="N618" i="41"/>
  <c r="V1445" i="41" l="1"/>
  <c r="V1441" i="41"/>
  <c r="W1441" i="41" s="1"/>
  <c r="W1442" i="41" s="1"/>
  <c r="W1443" i="41" s="1"/>
  <c r="W1444" i="41" s="1"/>
  <c r="N461" i="41"/>
  <c r="N601" i="41"/>
  <c r="N1066" i="41"/>
  <c r="V1066" i="41" s="1"/>
  <c r="W1066" i="41" s="1"/>
  <c r="N938" i="41"/>
  <c r="N67" i="41"/>
  <c r="V67" i="41" s="1"/>
  <c r="W67" i="41" s="1"/>
  <c r="W68" i="41" s="1"/>
  <c r="N1437" i="41"/>
  <c r="N983" i="41"/>
  <c r="W1445" i="41" l="1"/>
  <c r="W1446" i="41" s="1"/>
  <c r="W1447" i="41" s="1"/>
  <c r="W1448" i="41" s="1"/>
  <c r="O18" i="21"/>
  <c r="E18" i="21"/>
  <c r="E42" i="21" s="1"/>
  <c r="F18" i="21"/>
  <c r="F42" i="21" s="1"/>
  <c r="K18" i="21"/>
  <c r="K42" i="21" s="1"/>
  <c r="M18" i="21"/>
  <c r="M42" i="21" s="1"/>
  <c r="J18" i="21"/>
  <c r="J42" i="21" s="1"/>
  <c r="G18" i="21"/>
  <c r="G42" i="21" s="1"/>
  <c r="H18" i="21"/>
  <c r="H42" i="21" s="1"/>
  <c r="N18" i="21"/>
  <c r="I18" i="21"/>
  <c r="I42" i="21" s="1"/>
  <c r="L18" i="21"/>
  <c r="L42" i="21" s="1"/>
  <c r="C18" i="21"/>
  <c r="C42" i="21" s="1"/>
  <c r="D18" i="21"/>
  <c r="D42" i="21" s="1"/>
  <c r="O219" i="18"/>
  <c r="V424" i="41"/>
  <c r="V643" i="41"/>
  <c r="W643" i="41" s="1"/>
  <c r="W644" i="41" s="1"/>
  <c r="W645" i="41" s="1"/>
  <c r="W646" i="41" s="1"/>
  <c r="W647" i="41" s="1"/>
  <c r="N219" i="18"/>
  <c r="P219" i="18" s="1"/>
  <c r="P220" i="18" s="1"/>
  <c r="P222" i="18" l="1"/>
  <c r="Q46" i="18" s="1"/>
  <c r="N40" i="21"/>
  <c r="Q117" i="18"/>
  <c r="Q200" i="18"/>
  <c r="Q145" i="18"/>
  <c r="Q204" i="18"/>
  <c r="Q159" i="18"/>
  <c r="Q158" i="18"/>
  <c r="Q213" i="18"/>
  <c r="Q169" i="18"/>
  <c r="Q183" i="18"/>
  <c r="Q140" i="18"/>
  <c r="Q50" i="18"/>
  <c r="Q79" i="18"/>
  <c r="N1162" i="41" s="1"/>
  <c r="Q211" i="18"/>
  <c r="Q207" i="18"/>
  <c r="Q132" i="18"/>
  <c r="Q160" i="18"/>
  <c r="Q63" i="18"/>
  <c r="Q148" i="18"/>
  <c r="Q208" i="18"/>
  <c r="Q76" i="18"/>
  <c r="N907" i="41" s="1"/>
  <c r="Q14" i="18"/>
  <c r="Q15" i="18" s="1"/>
  <c r="Q116" i="18"/>
  <c r="Q135" i="18"/>
  <c r="Q134" i="18"/>
  <c r="Q105" i="18"/>
  <c r="Q156" i="18"/>
  <c r="Q70" i="18"/>
  <c r="Q155" i="18"/>
  <c r="Q217" i="18"/>
  <c r="N987" i="41" s="1"/>
  <c r="Q71" i="18"/>
  <c r="Q45" i="18"/>
  <c r="Q177" i="18"/>
  <c r="Q212" i="18"/>
  <c r="Q143" i="18"/>
  <c r="Q170" i="18"/>
  <c r="Q188" i="18"/>
  <c r="Q214" i="18"/>
  <c r="Q97" i="18"/>
  <c r="Q48" i="18"/>
  <c r="N1111" i="41" s="1"/>
  <c r="Q28" i="18"/>
  <c r="N49" i="41" s="1"/>
  <c r="Q51" i="18"/>
  <c r="Q43" i="18"/>
  <c r="Q129" i="18"/>
  <c r="Q210" i="18"/>
  <c r="Q206" i="18"/>
  <c r="Q30" i="18"/>
  <c r="Q199" i="18"/>
  <c r="Q102" i="18"/>
  <c r="Q195" i="18"/>
  <c r="Q154" i="18"/>
  <c r="Q114" i="18"/>
  <c r="Q185" i="18"/>
  <c r="Q168" i="18"/>
  <c r="Q110" i="18"/>
  <c r="Q131" i="18"/>
  <c r="Q109" i="18"/>
  <c r="Q146" i="18"/>
  <c r="Q93" i="18"/>
  <c r="Q219" i="18"/>
  <c r="Q31" i="18"/>
  <c r="N50" i="41" s="1"/>
  <c r="V50" i="41" s="1"/>
  <c r="W50" i="41" s="1"/>
  <c r="W51" i="41" s="1"/>
  <c r="W52" i="41" s="1"/>
  <c r="W53" i="41" s="1"/>
  <c r="Q166" i="18"/>
  <c r="Q161" i="18"/>
  <c r="Q184" i="18"/>
  <c r="Q176" i="18"/>
  <c r="Q197" i="18"/>
  <c r="Q29" i="18"/>
  <c r="Q34" i="18"/>
  <c r="Q196" i="18"/>
  <c r="Q21" i="18"/>
  <c r="N1130" i="41" s="1"/>
  <c r="Q127" i="18"/>
  <c r="Q120" i="18"/>
  <c r="Q202" i="18"/>
  <c r="Q35" i="18"/>
  <c r="Q49" i="18"/>
  <c r="N641" i="41" s="1"/>
  <c r="Q141" i="18"/>
  <c r="Q162" i="18"/>
  <c r="Q149" i="18"/>
  <c r="Q215" i="18"/>
  <c r="Q89" i="18"/>
  <c r="Q180" i="18"/>
  <c r="Q171" i="18"/>
  <c r="Q74" i="18"/>
  <c r="Q152" i="18"/>
  <c r="Q95" i="18"/>
  <c r="Q91" i="18"/>
  <c r="Q86" i="18"/>
  <c r="Q44" i="18"/>
  <c r="Q113" i="18"/>
  <c r="Q194" i="18"/>
  <c r="Q26" i="18"/>
  <c r="N1500" i="41" s="1"/>
  <c r="Q112" i="18"/>
  <c r="Q82" i="18"/>
  <c r="N1193" i="41" s="1"/>
  <c r="Q69" i="18"/>
  <c r="Q203" i="18"/>
  <c r="Q60" i="18"/>
  <c r="Q175" i="18"/>
  <c r="Q150" i="18"/>
  <c r="Q174" i="18"/>
  <c r="Q22" i="18"/>
  <c r="Q38" i="18"/>
  <c r="Q126" i="18"/>
  <c r="Q144" i="18"/>
  <c r="Q172" i="18"/>
  <c r="Q54" i="18"/>
  <c r="Q23" i="18"/>
  <c r="N52" i="41" s="1"/>
  <c r="Q101" i="18"/>
  <c r="Q61" i="18"/>
  <c r="Q62" i="18"/>
  <c r="Q68" i="18"/>
  <c r="N889" i="41" s="1"/>
  <c r="Q125" i="18"/>
  <c r="Q142" i="18"/>
  <c r="Q164" i="18"/>
  <c r="Q190" i="18"/>
  <c r="Q103" i="18"/>
  <c r="Q179" i="18"/>
  <c r="Q124" i="18"/>
  <c r="Q40" i="18"/>
  <c r="Q55" i="18"/>
  <c r="Q193" i="18"/>
  <c r="Q41" i="18"/>
  <c r="Q136" i="18"/>
  <c r="Q64" i="18"/>
  <c r="Q36" i="18"/>
  <c r="Q133" i="18"/>
  <c r="Q181" i="18"/>
  <c r="Q121" i="18"/>
  <c r="Q139" i="18"/>
  <c r="Q220" i="18"/>
  <c r="Q98" i="18"/>
  <c r="N1444" i="41" s="1"/>
  <c r="Q94" i="18"/>
  <c r="N1274" i="41" s="1"/>
  <c r="Q90" i="18"/>
  <c r="Q85" i="18"/>
  <c r="Q111" i="18"/>
  <c r="Q151" i="18"/>
  <c r="Q123" i="18"/>
  <c r="Q52" i="18"/>
  <c r="Q192" i="18"/>
  <c r="Q157" i="18"/>
  <c r="Q104" i="18"/>
  <c r="Q201" i="18"/>
  <c r="Q106" i="18"/>
  <c r="Q137" i="18"/>
  <c r="Q108" i="18"/>
  <c r="Q165" i="18"/>
  <c r="Q209" i="18"/>
  <c r="Q107" i="18"/>
  <c r="Q53" i="18"/>
  <c r="Q178" i="18"/>
  <c r="Q27" i="18"/>
  <c r="N992" i="41" s="1"/>
  <c r="Q198" i="18"/>
  <c r="Q80" i="18"/>
  <c r="Q205" i="18"/>
  <c r="Q182" i="18"/>
  <c r="Q163" i="18"/>
  <c r="Q56" i="18"/>
  <c r="N643" i="41" s="1"/>
  <c r="Q39" i="18"/>
  <c r="Q42" i="18"/>
  <c r="Q147" i="18"/>
  <c r="Q59" i="18"/>
  <c r="Q119" i="18"/>
  <c r="Q167" i="18"/>
  <c r="Q173" i="18"/>
  <c r="Q37" i="18"/>
  <c r="Q218" i="18"/>
  <c r="N424" i="41" s="1"/>
  <c r="Q191" i="18"/>
  <c r="Q115" i="18"/>
  <c r="Q130" i="18"/>
  <c r="Q189" i="18"/>
  <c r="Q122" i="18"/>
  <c r="Q81" i="18"/>
  <c r="Q118" i="18"/>
  <c r="Q138" i="18"/>
  <c r="Q75" i="18"/>
  <c r="Q186" i="18"/>
  <c r="Q96" i="18"/>
  <c r="Q92" i="18"/>
  <c r="Q87" i="18"/>
  <c r="Q57" i="18"/>
  <c r="Q32" i="18"/>
  <c r="Q72" i="18"/>
  <c r="Q65" i="18"/>
  <c r="Q24" i="18"/>
  <c r="Q88" i="18"/>
  <c r="Q83" i="18"/>
  <c r="Q128" i="18" l="1"/>
  <c r="N42" i="21"/>
  <c r="O40" i="21"/>
  <c r="O42" i="21" s="1"/>
  <c r="Q99" i="18"/>
  <c r="Q77" i="18"/>
  <c r="Q222" i="18" l="1"/>
</calcChain>
</file>

<file path=xl/sharedStrings.xml><?xml version="1.0" encoding="utf-8"?>
<sst xmlns="http://schemas.openxmlformats.org/spreadsheetml/2006/main" count="2097" uniqueCount="635">
  <si>
    <t>01.00.00</t>
  </si>
  <si>
    <t>01.01.00</t>
  </si>
  <si>
    <t>01.01.02</t>
  </si>
  <si>
    <t>01.02.00</t>
  </si>
  <si>
    <t xml:space="preserve">06.00.00 </t>
  </si>
  <si>
    <t xml:space="preserve">08.00.00 </t>
  </si>
  <si>
    <t xml:space="preserve">Serralheria </t>
  </si>
  <si>
    <t xml:space="preserve">Pintura </t>
  </si>
  <si>
    <t>m²</t>
  </si>
  <si>
    <t>unid</t>
  </si>
  <si>
    <t>m</t>
  </si>
  <si>
    <t>m³</t>
  </si>
  <si>
    <t>QUANTIDADE</t>
  </si>
  <si>
    <t xml:space="preserve"> DESCRIÇÃO</t>
  </si>
  <si>
    <t>ITEM</t>
  </si>
  <si>
    <t>%</t>
  </si>
  <si>
    <t>BDI:</t>
  </si>
  <si>
    <t>Projeto As Built</t>
  </si>
  <si>
    <t xml:space="preserve">04.00.00 </t>
  </si>
  <si>
    <t>CUSTO UNIT                   MO</t>
  </si>
  <si>
    <t xml:space="preserve">Anotação de Responsabilidade Técnica do CREA </t>
  </si>
  <si>
    <t>SERVIÇOS INICIAIS</t>
  </si>
  <si>
    <t xml:space="preserve">03.00.00 </t>
  </si>
  <si>
    <t>04.02.00</t>
  </si>
  <si>
    <t>04.02.01</t>
  </si>
  <si>
    <t>05.00.00</t>
  </si>
  <si>
    <t>07.00.00</t>
  </si>
  <si>
    <t>02.00.00</t>
  </si>
  <si>
    <t xml:space="preserve">Total do item 01.03.00 </t>
  </si>
  <si>
    <t xml:space="preserve">Total do item 01.01.00 </t>
  </si>
  <si>
    <t>TOTAL GERAL</t>
  </si>
  <si>
    <t>09.00.00</t>
  </si>
  <si>
    <t>COMPLEMENTAÇÃO DA OBRA</t>
  </si>
  <si>
    <t>TOTAL DA OBRA</t>
  </si>
  <si>
    <t>01.03.05</t>
  </si>
  <si>
    <t>01.01.01</t>
  </si>
  <si>
    <t>SINAPI</t>
  </si>
  <si>
    <t>MERCADO</t>
  </si>
  <si>
    <t>9537</t>
  </si>
  <si>
    <t>UNIDADE</t>
  </si>
  <si>
    <t>01.03.04</t>
  </si>
  <si>
    <t>un</t>
  </si>
  <si>
    <t>CÓDIGO</t>
  </si>
  <si>
    <t>01.03.02</t>
  </si>
  <si>
    <t>COMPOSIÇÃO</t>
  </si>
  <si>
    <t>001</t>
  </si>
  <si>
    <t>002</t>
  </si>
  <si>
    <t>mês</t>
  </si>
  <si>
    <t>CREA-RS</t>
  </si>
  <si>
    <t>74220/001</t>
  </si>
  <si>
    <t>VRP Arquitetura S/S</t>
  </si>
  <si>
    <t>10.935.053/0001-58</t>
  </si>
  <si>
    <t>PLANILHA ELABORADA COM BASE NO SISTEMA DE GERAÇÃO DE PREÇOS DO BANCO NACIONAL DE INSUMO SINAPI: Porto Alegre-RS - Ago/2015</t>
  </si>
  <si>
    <t>Encargos Sociais: 84,66% (DESONERADA)</t>
  </si>
  <si>
    <t>01.01.03</t>
  </si>
  <si>
    <t>003</t>
  </si>
  <si>
    <t>005</t>
  </si>
  <si>
    <t>006</t>
  </si>
  <si>
    <t>007</t>
  </si>
  <si>
    <t>008</t>
  </si>
  <si>
    <t>009</t>
  </si>
  <si>
    <t>010</t>
  </si>
  <si>
    <t>011</t>
  </si>
  <si>
    <t xml:space="preserve">TAPUME DE CHAPA DE MADEIRA COMPENSADA, E= 6MM, COM PINTURA A CAL E REAPROVEITAMENTO 2X </t>
  </si>
  <si>
    <t>012</t>
  </si>
  <si>
    <t>013</t>
  </si>
  <si>
    <t>014</t>
  </si>
  <si>
    <t>015</t>
  </si>
  <si>
    <t>016</t>
  </si>
  <si>
    <t>018</t>
  </si>
  <si>
    <t>019</t>
  </si>
  <si>
    <t>020</t>
  </si>
  <si>
    <t>87525</t>
  </si>
  <si>
    <t>ALVENARIA DE VEDAÇÃO DE BLOCOS CERÂMICOS FURADOS NA HORIZONTAL DE 14X9X19CM (ESPESSURA 14CM) DE PAREDES COM ÁREA LÍQUIDA MAIOR OU IGUAL A 6M² COM VÃOS E ARGAMASSA DE ASSENTAMENTO COM PREPARO EM BETONEIRA] AF_06/2014</t>
  </si>
  <si>
    <t>Rodrigo Poltosi, Arq. - CAU A38793-2</t>
  </si>
  <si>
    <t xml:space="preserve">Encargos Sociais: </t>
  </si>
  <si>
    <t>Administração de Obra e Despesas Gerais</t>
  </si>
  <si>
    <t>BDI MO</t>
  </si>
  <si>
    <t>BDI MAT/EQUI</t>
  </si>
  <si>
    <t>CUSTO UNIT MAT</t>
  </si>
  <si>
    <r>
      <t xml:space="preserve">Cliente: </t>
    </r>
    <r>
      <rPr>
        <sz val="10"/>
        <color indexed="8"/>
        <rFont val="Arial Narrow"/>
        <family val="2"/>
      </rPr>
      <t>CMPA</t>
    </r>
  </si>
  <si>
    <r>
      <t xml:space="preserve">Obra : </t>
    </r>
    <r>
      <rPr>
        <sz val="10"/>
        <color indexed="8"/>
        <rFont val="Arial Narrow"/>
        <family val="2"/>
      </rPr>
      <t>Reforma do Restaurante</t>
    </r>
  </si>
  <si>
    <r>
      <t>Área ( m² ):</t>
    </r>
    <r>
      <rPr>
        <sz val="10"/>
        <color indexed="8"/>
        <rFont val="Arial Narrow"/>
        <family val="2"/>
      </rPr>
      <t xml:space="preserve"> 517,68</t>
    </r>
  </si>
  <si>
    <r>
      <t xml:space="preserve">Endereço:  </t>
    </r>
    <r>
      <rPr>
        <sz val="10"/>
        <color indexed="8"/>
        <rFont val="Arial Narrow"/>
        <family val="2"/>
      </rPr>
      <t>Av. Loureiro da  Silva, 255</t>
    </r>
  </si>
  <si>
    <t>Prazo da Obra ( meses ):</t>
  </si>
  <si>
    <t>Total Geral ( R$ ) :</t>
  </si>
  <si>
    <t>Preço / m² ( R$) :</t>
  </si>
  <si>
    <t>CUSTO TOTAL S/ BDI MAT+MO</t>
  </si>
  <si>
    <t>CUSTO TOTAL S/ BDI MAT</t>
  </si>
  <si>
    <t>CUSTO TOTAL S/ BDI MO</t>
  </si>
  <si>
    <t>REF</t>
  </si>
  <si>
    <t>CUSTO TOTAL C/ BDI MAT</t>
  </si>
  <si>
    <t xml:space="preserve">Total do item 08.00.00 </t>
  </si>
  <si>
    <t>01.03.00</t>
  </si>
  <si>
    <t>ANDAIME TABUADO SOBRE CAVALETES (INCLUSO CAVALETE) EM MADEIRA DE 1ª UTIL 20X INCL MOVIMENTACAO P/ PE-DIREITO 4,00M</t>
  </si>
  <si>
    <t>RETIRADA DE ESQUADRIAS METALICAS</t>
  </si>
  <si>
    <t>RETIRADA DE APARELHOS SANITARIOS</t>
  </si>
  <si>
    <t>73899/2</t>
  </si>
  <si>
    <t>DEMOLICAO DE ALVENARIA DE TIJOLOS FURADOS S/REAPROVEITAMENTO</t>
  </si>
  <si>
    <t>CARGA MANUAL DE ENTULHO EM CAMINHAO BASCULANTE 6 M3</t>
  </si>
  <si>
    <t>LIMPEZA FINAL DA OBRA</t>
  </si>
  <si>
    <t xml:space="preserve">Forro Modulado de Fibra Mineral 62,5x62,5cm </t>
  </si>
  <si>
    <t>ALUGUEL CONTAINER/ESCRIT INCL INST ELET LARG=2,20 COMP=6,20M ALT=2,50M CHAPA ACO C/NERV TRAPEZ FORRO C/ISOL TERMO/ACUSTICO CHASSIS REFORC PISO COMPENS NAVAL EXC TRANSP/CARGA/DESCARGA</t>
  </si>
  <si>
    <t>73847/001</t>
  </si>
  <si>
    <t>01.03.01</t>
  </si>
  <si>
    <t>Forro e Iluminação</t>
  </si>
  <si>
    <t>72238</t>
  </si>
  <si>
    <t>72142</t>
  </si>
  <si>
    <t>RETIRADA DE FOLHAS DE PORTA DE PASSAGEM OU JANELA</t>
  </si>
  <si>
    <t>TORNEIRA CROMADA 1/2" OU 3/4" PARA TANQUE, PADRÃO MÉDIO - FORNECIMENTO E INSTALAÇÃO. AF_12/2013</t>
  </si>
  <si>
    <t>86914</t>
  </si>
  <si>
    <t>TANQUE DE LOUÇA BRANCA COM COLUNA, 30L OU EQUIVALENTE, INCLUSO SIFÃO FLEXÍVEL EM PVC, VÁLVULA METÁLICA E TORNEIRA DE METAL CROMADO PADRÃO MÉDIO - FORNECIMENTO E INSTALAÇÃO. AF_12/2013</t>
  </si>
  <si>
    <t>86919</t>
  </si>
  <si>
    <t>vb</t>
  </si>
  <si>
    <t>INSTALAÇÕES HIDROSSANITÁRIAS</t>
  </si>
  <si>
    <t>INSTALAÇÕES ELÉTRICAS, TELEFONIA E LÓGICA</t>
  </si>
  <si>
    <t>EQUIPAMENTOS E MOBILIÁRIO</t>
  </si>
  <si>
    <t>SERVIÇOS TÉCNICOS</t>
  </si>
  <si>
    <t>INSTALAÇÕES PROVISÓRIAS</t>
  </si>
  <si>
    <t>DEMOLIÇÕES</t>
  </si>
  <si>
    <t>ESQUADRIAS</t>
  </si>
  <si>
    <t>02.01.00</t>
  </si>
  <si>
    <t>02.02.00</t>
  </si>
  <si>
    <t>01.02.01</t>
  </si>
  <si>
    <t>01.02.02</t>
  </si>
  <si>
    <t>01.02.03</t>
  </si>
  <si>
    <t>01.02.04</t>
  </si>
  <si>
    <t>01.02.05</t>
  </si>
  <si>
    <t>01.03.03</t>
  </si>
  <si>
    <t>01.03.06</t>
  </si>
  <si>
    <t>01.03.08</t>
  </si>
  <si>
    <t>EMBOÇO, PARA RECEBIMENTO DE CERÂMICA, EM ARGAMASSA TRAÇO 1:2:8, PREPARO MECÂNICO COM BETONEIRA 400L, APLICADO MANUALMENTE EM FACES INTERNAS DE PAREDES, PARA AMBIENTE COM ÁREA MAIOR QUE 10M2, ESPESSURA DE 20MM, COM EXECUÇÃO DE TALISCAS. AF_06/2014</t>
  </si>
  <si>
    <t>87535</t>
  </si>
  <si>
    <t>REBOCO COM ARGAMASSA PRE-FABRICADA, ESPESSURA 0,5CM, PREPARO MECANICO DA ARGAMASSA</t>
  </si>
  <si>
    <t>IMPERMEABILIZACAO DE SUPERFICIE COM CIMENTO IMPERMEABILIZANTE DE PEGA ULTRA RAPIDA, TRACO 1:1, E=0,5 CM</t>
  </si>
  <si>
    <t>83735</t>
  </si>
  <si>
    <t>03.00.00</t>
  </si>
  <si>
    <t>04.00.00</t>
  </si>
  <si>
    <t>04.01.00</t>
  </si>
  <si>
    <t>04.01.01</t>
  </si>
  <si>
    <t>04.01.02</t>
  </si>
  <si>
    <t>04.03.00</t>
  </si>
  <si>
    <t>04.03.01</t>
  </si>
  <si>
    <t>04.03.02</t>
  </si>
  <si>
    <t>04.03.03</t>
  </si>
  <si>
    <t>04.03.04</t>
  </si>
  <si>
    <t>05.01.00</t>
  </si>
  <si>
    <t>08.00.00</t>
  </si>
  <si>
    <t>PREÇO TOTAL (R$)                      C/ BDI</t>
  </si>
  <si>
    <t>CUSTO TOTAL                 C/ BDI MO</t>
  </si>
  <si>
    <t xml:space="preserve">Total do item 01.02.00 </t>
  </si>
  <si>
    <t xml:space="preserve">Total do item 02.00.00 </t>
  </si>
  <si>
    <t xml:space="preserve">Total do item 03.00.00 </t>
  </si>
  <si>
    <t>Total do item 04.01.00</t>
  </si>
  <si>
    <t>Total do item 04.02.00</t>
  </si>
  <si>
    <t>TOTAL DO ITEM 04.03.00</t>
  </si>
  <si>
    <t>Total do item 05.00.00</t>
  </si>
  <si>
    <t>RETIRADA DE APARELHOS DE ILUMINACAO E LAMPADAS</t>
  </si>
  <si>
    <t>RETIRADA DE FORRO MODULAR</t>
  </si>
  <si>
    <t>04.01.03</t>
  </si>
  <si>
    <t>04.01.04</t>
  </si>
  <si>
    <t>Luminária Dicróica LED de embutir na cor branca, com foco direcionável, 7W</t>
  </si>
  <si>
    <t>03.01.01</t>
  </si>
  <si>
    <t>Cobertura de Policarbonato em treliça metálica</t>
  </si>
  <si>
    <t>Eletroduto F.G. à fogo médio Ø50mm (2”), com acessórios</t>
  </si>
  <si>
    <t>Condulete alumínio 2” c/ tampa</t>
  </si>
  <si>
    <t>pç</t>
  </si>
  <si>
    <t>Saída lateral de eletrocalha p/ eletroduto Ø50mm</t>
  </si>
  <si>
    <t>Cabo de cobre 16,0mm² - EPR 0,6/1,0kV</t>
  </si>
  <si>
    <t>Cabo de cobre 35,0mm² - EPR 0,6/1,0kV</t>
  </si>
  <si>
    <t>Quadro Metálico de sobrepor c/ geral e barramentos, com capacidade de 150A, p/ fases, neutro e proteção, c/ espaço para até 100 disjuntores monopolares - conforme memorial descritivo</t>
  </si>
  <si>
    <t>Disjuntor 3x100A - 10kA/240V - conforme memorial descritivo</t>
  </si>
  <si>
    <t>Disjuntor 1x16A - curva "B" - conforme memorial descritivo</t>
  </si>
  <si>
    <t>Disjuntor 1x20A - curva "C" - conforme memorial descritivo</t>
  </si>
  <si>
    <t>Disjuntor 2x20A - curva "C" - conforme memorial descritivo</t>
  </si>
  <si>
    <t>Disjuntor 2x25A - curva "C" - conforme memorial descritivo</t>
  </si>
  <si>
    <t>Disjuntor 3x25A - curva "C" - conforme memorial descritivo</t>
  </si>
  <si>
    <t>Disjuntor 3x32A - curva "C" - conforme memorial descritivo</t>
  </si>
  <si>
    <t>Dispositivo DR 2x25A, 30mA - conforme memorial descritivo</t>
  </si>
  <si>
    <t>Dispositivo DR 4x25A, 30mA - conforme memorial descritivo</t>
  </si>
  <si>
    <t>Dispositivo DR 2x40A, 30mA - conforme memorial descritivo</t>
  </si>
  <si>
    <t>Dispositivo DR 4x40A, 30mA - conforme memorial descritivo</t>
  </si>
  <si>
    <t>Dispositivo DR 4x63A, 30mA - conforme memorial descritivo</t>
  </si>
  <si>
    <t>Dispositivo de Proteção contra Surtos (DPS), monopolar - conforme memorial descritivo</t>
  </si>
  <si>
    <t>Perfilado perfurado 38x38mm em barra de 6m, sem tampa</t>
  </si>
  <si>
    <t>Flange p/ perfilado 38x38mm</t>
  </si>
  <si>
    <t>Base para fixação de perfilado 38x38mm</t>
  </si>
  <si>
    <t>Caixa de junção p/ perfilado 76x38mm</t>
  </si>
  <si>
    <t>Saida lateral de perfilado para eletroduto Ø20mm</t>
  </si>
  <si>
    <t>Eletroduto F.G. à fogo médio Ø20mm (3/4”), com acessórios</t>
  </si>
  <si>
    <t>Condulete alumínio ¾” c/ tampa cega</t>
  </si>
  <si>
    <t>Condulete alumínio ¾” s/ tampa</t>
  </si>
  <si>
    <t>Tampa p/ condulete Ø3/4" c/ interruptor simples (conforme memorial descritivo)</t>
  </si>
  <si>
    <t>Tampa p/ condulete Ø3/4" c/ interruptor duplo (conforme memorial descritivo)</t>
  </si>
  <si>
    <t>Tampa p/ condulete Ø3/4" c/ interruptor hotel (conforme memorial descritivo)</t>
  </si>
  <si>
    <t>Tampa p/ condulete Ø3/4"c/ uma tomada 2P+T (20 A/250V) (conforme memorial descritivo)</t>
  </si>
  <si>
    <t>Tampa p/ condulete Ø3/4" com furo central</t>
  </si>
  <si>
    <t>Caixa em alumínio fundido com dim. 100x100x45mm, com tampa de latão polido com uma tomada 2P+T (20A/250V), a ser instalada embutida no piso</t>
  </si>
  <si>
    <t>Cabo de cobre 2,5mm² - Poliolefina 450/ 750V, com acessórios</t>
  </si>
  <si>
    <t>Cabo de cobre 4,0mm² - Poliolefina 450/ 750V, com acessórios</t>
  </si>
  <si>
    <t>Cabo de cobre 6,0mm² - Poliolefina 450/ 750V, com acessórios</t>
  </si>
  <si>
    <t>Cabo múltiplo 3x1,0mm² - Poliolefina 450/ 750V, com acessórios</t>
  </si>
  <si>
    <t xml:space="preserve">Sistema de sustentação dos eletrodutos </t>
  </si>
  <si>
    <t>Sistema de sustentação dos perfilados</t>
  </si>
  <si>
    <t>Eletroduto F.G. à fogo médio Ø25mm (1”), com acessórios</t>
  </si>
  <si>
    <t>Cabo UTP, 4 pares - categoria 5e tipo LSZH</t>
  </si>
  <si>
    <t>Condulete alumínio 1” c/ tampa cega</t>
  </si>
  <si>
    <t>Condulete alumínio 1” c/ tampa c/ furo central</t>
  </si>
  <si>
    <t xml:space="preserve">Condulete alumínio 1" c/ duas tomadas RJ-45 (CAT 5e) </t>
  </si>
  <si>
    <t>Caixa em alumínio fundido com dim. 100x100x45mm, com tampa de latão polido com uma tomada RJ-45 (CAT 5e), a ser instalada embutida no piso</t>
  </si>
  <si>
    <t>Organizador de cabos horizontal</t>
  </si>
  <si>
    <t>Patch Panel 24 portas CAT 5e (conforme memorial descritivo)</t>
  </si>
  <si>
    <t>Rack 8 U (8 alturas úteis) (conforme memorial descritivo)</t>
  </si>
  <si>
    <t>Certificação dos cabos UTP</t>
  </si>
  <si>
    <t>Sistema de identificação dos pontos de telecom</t>
  </si>
  <si>
    <t>PISOS, RODAPES, SOLEIRA, PEITORIS E REVESTIMENTOS DE PAREDE</t>
  </si>
  <si>
    <t>RODAPÉ GRANITO PRETO SÃO GABRIEL POLIDO E=2CM</t>
  </si>
  <si>
    <t>ml</t>
  </si>
  <si>
    <t>SOLEIRA EM GRANITO CINZA ABSOLUTO POLIDO E=2CM</t>
  </si>
  <si>
    <t>PISO CIMENTADO (TRAÇO 1:3) ACABAMENTO ALISADO/VARRISO E=3,5CM</t>
  </si>
  <si>
    <t>RODAPÉ EM PORCELANATO GRIFE GRIS ACETINADO H=10CM REF. ELIANE OU EQUIVALENTE TÉCNICO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</si>
  <si>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</si>
  <si>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</si>
  <si>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</si>
  <si>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</si>
  <si>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</si>
  <si>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</si>
  <si>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</si>
  <si>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</si>
  <si>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</si>
  <si>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</si>
  <si>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</si>
  <si>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</si>
  <si>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</si>
  <si>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</si>
  <si>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</si>
  <si>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</si>
  <si>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</si>
  <si>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</si>
  <si>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</si>
  <si>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</si>
  <si>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</si>
  <si>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</si>
  <si>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</si>
  <si>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08.01.24</t>
  </si>
  <si>
    <t>08.01.25</t>
  </si>
  <si>
    <t>08.01.26</t>
  </si>
  <si>
    <t>08.01.27</t>
  </si>
  <si>
    <t>04.02.02</t>
  </si>
  <si>
    <t>04.02.03</t>
  </si>
  <si>
    <t>Tela mosqueteiro</t>
  </si>
  <si>
    <t>CANTONEIRA EM PVC</t>
  </si>
  <si>
    <t>GRANITO PRETO SÃO GABRIEL POLIDO - PASSA-PRATO</t>
  </si>
  <si>
    <t>RECUPERAÇÃO DE PEÇAS E PROTEÇÃO DO DECK COM DUAS DEMÃOS DE OSMOCOLOR STAIN TRANSPARENTE OU EQUIVALENTE TÉCNICO</t>
  </si>
  <si>
    <t>conj</t>
  </si>
  <si>
    <t>OBRA CIVIL</t>
  </si>
  <si>
    <t>CONCRETO CELULAR - LIXO</t>
  </si>
  <si>
    <t>DEMOLICAO DE PISO DE BASALTO</t>
  </si>
  <si>
    <t>TRATAMENTO ARMADURA EXPOSTA - CENTRAL DE GÁS</t>
  </si>
  <si>
    <t>03.01.02</t>
  </si>
  <si>
    <t>03.01.03</t>
  </si>
  <si>
    <t>03.01.04</t>
  </si>
  <si>
    <t>03.01.05</t>
  </si>
  <si>
    <t>03.01.06</t>
  </si>
  <si>
    <t>01.03.10</t>
  </si>
  <si>
    <t>01.03.11</t>
  </si>
  <si>
    <t>01.03.12</t>
  </si>
  <si>
    <t>REATERRO INTERNO (EDIFICACOES) COMPACTADO MANUALMENTE</t>
  </si>
  <si>
    <t>APARELHO MISTURADOR DE MESA PARA PIA DE COZINHA, PADRÃO MÉDIO - FORNEC IMENTO E INSTALAÇÃO. AF_12/2013</t>
  </si>
  <si>
    <t>TORNEIRA CROMADA TUBO MÓVEL, DE PAREDE, 1/2" OU 3/4", PARA PIA DE COZI NHA, PADRÃO MÉDIO - FORNECIMENTO E INSTALAÇÃO. AF_12/2013</t>
  </si>
  <si>
    <t>(COMPOSIÇÃO REPRESENTATIVA) DO SERVIÇO DE INSTALAÇÃO DE TUBOS DE PVC, SOLDÁVEL, ÁGUA FRIA, DN 25 MM (INSTALADO EM RAMAL, SUB-RAMAL, RAMAL DE DISTRIBUIÇÃO OU PRUMADA), INCLUSIVE CONEXÕES, CORTES E FIXAÇÕES, PARA PRÉDIOS. AF_10/2015</t>
  </si>
  <si>
    <t>(COMPOSIÇÃO REPRESENTATIVA) DO SERVIÇO DE INSTALAÇÃO TUBOS DE PVC, SOL DÁVEL, ÁGUA FRIA, DN 32 MM (INSTALADO EM RAMAL, SUB-RAMAL, RAMAL DE DI STRIBUIÇÃO OU PRUMADA), INCLUSIVE CONEXÕES, CORTES E FIXAÇÕES, PARA PR ÉDIOS. AF_10/2015</t>
  </si>
  <si>
    <t>NIPLE, EM FERRO GALVANIZADO, CONEXÃO ROSQUEADA, DN 20 (3/4"), INSTALAD O EM RAMAIS E SUB-RAMAIS DE GÁS - FORNECIMENTO E INSTALAÇÃO. AF_12/201 5</t>
  </si>
  <si>
    <t>UNIÃO, EM FERRO GALVANIZADO, CONEXÃO ROSQUEADA, DN 20 (3/4"), INSTALAD O EM RAMAIS E SUB-RAMAIS DE GÁS - FORNECIMENTO E INSTALAÇÃO. AF_12/201 5</t>
  </si>
  <si>
    <t>ESCAVAÇÃO MANUAL DE VALAS. AF_03/2016</t>
  </si>
  <si>
    <t>REALOCAÇÃO DE AQUECEDOR DE ÁGUA ELÉTRICO EXISTENTE</t>
  </si>
  <si>
    <t>REGISTRO DE ESFERA, PVC, SOLDÁVEL, DN  32 MM, INSTALADO EM RESERVAÇÃO DE ÁGUA DE EDIFICAÇÃO QUE POSSUA RESERVATÓRIO DE FIBRA/FIBROCIMENTO FORNECIMENTO E INSTALAÇÃO. AF_06/2016</t>
  </si>
  <si>
    <t>VÁLVULA DE ESFERA BRUTA, BRONZE, ROSCÁVEL, 1/2  , INSTALADO EM RESERVA ÇÃO DE ÁGUA DE EDIFICAÇÃO QUE POSSUA RESERVATÓRIO DE FIBRA/FIBROCIMENT O - FORNECIMENTO E INSTALAÇÃO. AF_06/2016</t>
  </si>
  <si>
    <t>VÁLVULA DE ESFERA BRUTA, BRONZE, ROSCÁVEL, 3/4'', INSTALADO EM RESERVA ÇÃO DE ÁGUA DE EDIFICAÇÃO QUE POSSUA RESERVATÓRIO DE FIBRA/FIBROCIMENT O - FORNECIMENTO E INSTALAÇÃO. AF_06/2016</t>
  </si>
  <si>
    <t>ABRAÇADEIRA TIPO "C" OU "U", COM BUCHAS DE NYLON 6mm E PARAFUSOS, FORNECIMENTO E INSTALAÇÃO.</t>
  </si>
  <si>
    <t>CAIXA CILÍNDRICA DE INOX 150X300X75MM, TAMPA CEGA COM REFORÇO NERVURADO - FORNECIMENTO E INSTALAÇÃO.</t>
  </si>
  <si>
    <t>CAIXA CILÍNDRICA DE INOX 250X400X100MM, TAMPA CEGA COM REFORÇO NERVURADO E CESTO PARA RETENÇÃO DE SÓLIDOS - FORNECIMENTO E INSTALAÇÃO.</t>
  </si>
  <si>
    <t>HIDRÔMETRO COM PULSO MAGNÉTICO DN 25 (¾ ), 5,0 M³/H FORNECIMENTO E INSTALAÇÃO</t>
  </si>
  <si>
    <t>RALO LINEAR, CORPO PVC, GRELHA EM INOX, 90 X 50MM  COM SAÍDA DE 50 MM, JUNTA SOLDÁVEL, FORNECIDO E INSTALADO.</t>
  </si>
  <si>
    <t>RALO SECO DE PVC COM TAMPA DE PVC, DN 150 X 150 X 75 MM, JUNTA SOLDÁVEL, FORNECIDO E INSTALADO.</t>
  </si>
  <si>
    <t>RALO SIFONADO, CORPO EM PVC, GRELHA ROTATIVA EM INOX, DN 100 X 150 X 40 MM, JUNTA SOLDÁVEL, FORNECIDO E INSTALADO.</t>
  </si>
  <si>
    <t>REGISTRO DE ESFERA BRUTA, BRONZE OU AÇO, ROSCÁVEL, 3/4'' COM ESPIGÃO PARA MANGUEIRA, REDE DE GÁS - FORNECIMENTO E INSTALAÇÃO.</t>
  </si>
  <si>
    <t>SUPORTE CONFECCIONADO COM FITA METÁLICA PERFURADA (WALSYWA), CHUMBADOR E PARAFUSOS, FORNECIMENTO E INSTALAÇÃO.</t>
  </si>
  <si>
    <t>TUBO FERRO FUNDIDO, ESGOTO, DN 100 MM, INCLUSIVE CONEXÕES, FORNECIDO E INSTALADO.</t>
  </si>
  <si>
    <t>TUBO FERRO FUNDIDO, ESGOTO, DN 50 MM, INCLUSIVE CONEXÕES, FORNECIDO E INSTALADO.</t>
  </si>
  <si>
    <t>TUBO FERRO GALVANIZADO, ÁGUA FRIA, Ø3/4", INCLUSIVE CONEXÕES, FORNECIDO E INSTALADO.</t>
  </si>
  <si>
    <t>TUBO FERRO GALVANIZADO, GÁS, Ø3/4", INCLUSIVE CONEXÕES, FORNECIDO E INSTALADO.</t>
  </si>
  <si>
    <t>TUBO PVC, SÉRIE R, ESGOTO, DN 40 MM, INCLUSIVE CONEXÕES, FORNECIDO E INSTALADO.</t>
  </si>
  <si>
    <t>TUBO PVC, SÉRIE R, ESGOTO, DN 50 MM, INCLUSIVE CONEXÕES, FORNECIDO E INSTALADO.</t>
  </si>
  <si>
    <t>TUBO PVC, SÉRIE R, ESGOTO, DN 75 MM, INCLUSIVE CONEXÕES, FORNECIDO E INSTALADO.</t>
  </si>
  <si>
    <t>TUBO, CPVC, SOLDÁVEL, DN 22MM, INSTALADO EM RAMAL DE DISTRIBUIÇÃO DE Á GUA INCL. CONEXÕES - FORNECIMENTO E INSTALAÇÃO</t>
  </si>
  <si>
    <t>TUBO, CPVC, SOLDÁVEL, DN 28MM, INSTALADO EM RAMAL DE DISTRIBUIÇÃO DE Á GUA INCL. CONEXÕES - FORNECIMENTO E INSTALAÇÃO</t>
  </si>
  <si>
    <t>02.02.01</t>
  </si>
  <si>
    <t>02.02.02</t>
  </si>
  <si>
    <t>02.02.03</t>
  </si>
  <si>
    <t>02.02.04</t>
  </si>
  <si>
    <t>02.02.05</t>
  </si>
  <si>
    <t>02.02.06</t>
  </si>
  <si>
    <t>PINTURA EPOXI, DUAS DEMAOS , NA COR BRANCO NEVE, REF. SUVINIL OU EQUIV. TÉCNICO - FORRO COZINHA</t>
  </si>
  <si>
    <t>PINTURA PVA DUAS DEMÃOS, NA COR BRANCO NEVE, REF. SUVINIL OU EQUIV. TÉCNICO - FORRO SALÃO</t>
  </si>
  <si>
    <t>55835</t>
  </si>
  <si>
    <t>86908</t>
  </si>
  <si>
    <t>86910</t>
  </si>
  <si>
    <t>91785</t>
  </si>
  <si>
    <t>91786</t>
  </si>
  <si>
    <t>92694</t>
  </si>
  <si>
    <t>92905</t>
  </si>
  <si>
    <t>93358</t>
  </si>
  <si>
    <t>94490</t>
  </si>
  <si>
    <t>95248</t>
  </si>
  <si>
    <t>95249</t>
  </si>
  <si>
    <t xml:space="preserve">BASE PARA BOLIER EM BLOCO DE CONCRETO </t>
  </si>
  <si>
    <t>05.01.01</t>
  </si>
  <si>
    <t>05.01.02</t>
  </si>
  <si>
    <t>05.01.03</t>
  </si>
  <si>
    <t>05.01.04</t>
  </si>
  <si>
    <t>05.01.05</t>
  </si>
  <si>
    <t>05.01.06</t>
  </si>
  <si>
    <t>05.01.07</t>
  </si>
  <si>
    <t>05.01.08</t>
  </si>
  <si>
    <t>05.01.09</t>
  </si>
  <si>
    <t>05.01.10</t>
  </si>
  <si>
    <t>05.01.11</t>
  </si>
  <si>
    <t>05.01.12</t>
  </si>
  <si>
    <t>05.01.13</t>
  </si>
  <si>
    <t>REGULARIZAÇÃO DE SUPERFÍCIE DE PAREDES REMANESCENTES - COZINHA</t>
  </si>
  <si>
    <t>APLICAÇÃO MANUAL DE PINTURA COM TINTA LÁTEX ACRÍLICA EM PAREDES, DUAS DEMÃOS - COR ELEFANTE REF. SUVINIL OU EQUIVALENTE TÉCNICO. AF_06/2014 - SALÃO, MOP, CENTRAL DE GÁS E LIXO</t>
  </si>
  <si>
    <t>DEMOLIÇÃO DE PISO EMBORRACHADO</t>
  </si>
  <si>
    <t>01.03.13</t>
  </si>
  <si>
    <t>85376</t>
  </si>
  <si>
    <t>73801</t>
  </si>
  <si>
    <t>LIGAÇÃO PROVISÓRIA DE ESGOTO</t>
  </si>
  <si>
    <t>73658</t>
  </si>
  <si>
    <t>41598</t>
  </si>
  <si>
    <t>ENTRADA PROVISORIA DE ENERGIA ELETRICA AEREA TRIFASICA 40A EM POSTE MADEIRA</t>
  </si>
  <si>
    <t>ALUGUEL CONTAINER/SANIT C/4 VASOS/1 LAVAT/1 MIC/4 CHUV LARG= 2,20M COMPR=6,20M ALT=2,50M CHAPAS ACO C/NERV TRAPEZ FORRO C/ ISOL TERMO-ACUST CHASSIS REFORC PISO COMPENS NAVAL INCL INST RA ELETR/HIDRO-SANIT EXCL TRANSP/CARGA/DESCARGA</t>
  </si>
  <si>
    <t>04</t>
  </si>
  <si>
    <t>85366</t>
  </si>
  <si>
    <t>RETIRADA DE TUBULACAO DE FERRO GALVANIZADO S/ ESCAVACAO OU RASGO EM ALVENARIA</t>
  </si>
  <si>
    <t>72132</t>
  </si>
  <si>
    <t>73863/2</t>
  </si>
  <si>
    <t>ALVENARIA EM TIJOLO CERAMICO MACICO 5X10X20CM 1/2 VEZ (ESPESSURA 10CM), ASSENTADO COM ARGAMASSA TRACO 1:2:8 (CIMENTO, CAL E AREIA) - PREENCHIMENTO LIXO</t>
  </si>
  <si>
    <t>LAJE PRE-MOLD BETA 11 P/1KN/M2 VAOS 4,40M/INCL VIGOTAS TIJOLOS ARMADURA NEGATIVA CAPEAMENTO 3CM CONCRETO 20MPA ESCORAMENTO MATERIAL E MAO DE OBRA. - LIXO</t>
  </si>
  <si>
    <t>74141/1</t>
  </si>
  <si>
    <t>40780</t>
  </si>
  <si>
    <t>PORTA EM ALUMÍNIO DE ABRIR TIPO VENEZIANA COM GUARNIÇÃO, FIXAÇÃO COM PARAFUSOS - FORNECIMENTO E INSTALAÇÃO. AF_08/2015 - ACABAMENTO NA COR BRANCA -  DML</t>
  </si>
  <si>
    <t>91341</t>
  </si>
  <si>
    <t>94576</t>
  </si>
  <si>
    <t>JANELA DE ALUMÍNIO FIXA, ACABAMENTO NA COR BRANCA - SALA NUTRICIONISTA</t>
  </si>
  <si>
    <t>91338</t>
  </si>
  <si>
    <t>PORTA DE ALUMÍNIO DE ABRIR COM LAMBRI, SEM GUARNIÇÃO, FIXAÇÃO COM PARAFUSOS - FORNECIMENTO E INSTALAÇÃO. AF_08/2015 - ACABAMENTO NA COR BRANCA -  ACESSO ESTOQUE</t>
  </si>
  <si>
    <t>PORTA DE ALUMÍNIO DE ABRIR COM LAMBRI, SEM GUARNIÇÃO, FIXAÇÃO COM PARAFUSOS - FORNECIMENTO E INSTALAÇÃO. AF_08/2015 - ACABAMENTO NA COR BRANCA -  ACESSO RESTAURANTE</t>
  </si>
  <si>
    <t>88486</t>
  </si>
  <si>
    <t>PINTURA EPOXI, DUAS DEMAOS , NA COR BRANCO NEVE, REF. SUVINIL OU EQUIV. TÉCNICO - PAREDE COZINHA</t>
  </si>
  <si>
    <t>73922/1</t>
  </si>
  <si>
    <t>Guarda-corpo aço galvanizado cor grafite h92cm</t>
  </si>
  <si>
    <t>PCMAT/PPRA/Projetos proteções coletivas  - Em atendimento a NR18</t>
  </si>
  <si>
    <t>021</t>
  </si>
  <si>
    <t>09.01.01</t>
  </si>
  <si>
    <t>09.01.02</t>
  </si>
  <si>
    <t>Mesa 2850X700X900 Com 02 Cubas 60X50X30 - em aço inox  304 - marca Rodriaço ou equivalente técnico.</t>
  </si>
  <si>
    <t>Mesa 2050X700X900 Com 01 Cuba 70X50X40 - em aço inox  304 - marca Rodriaço ou equivalente técnico.</t>
  </si>
  <si>
    <t>Mesa 2050X700X900 Com 02 Cubas 70X50X40 - em aço inox  304 - marca Rodriaço ou equivalente técnico.</t>
  </si>
  <si>
    <t>Mesa 1500X700X900 Lisa - em aço inox  304 - marca Rodriaço ou equivalente técnico.</t>
  </si>
  <si>
    <t>Mesa 1500X700X900 Com  02 Cubas 60X50X30 - em aço inox  304 - marca Rodriaço ou equivalente técnico.</t>
  </si>
  <si>
    <t>Mesa 1250X700X900 Lisa  - em aço inox  304 - marca Rodriaço ou equivalente técnico.</t>
  </si>
  <si>
    <t>Mesa 700X700X500 Em Aço Inox C/ Gaveta - em aço inox  304 - marca Rodriaço ou equivalente técnico.</t>
  </si>
  <si>
    <t>Mesa Com 01 Cuba 50X40X20 - em aço inox  304 - marca Rodriaço ou equivalente técnico.</t>
  </si>
  <si>
    <t>Mesa 2050X600X900 Com  01 Funil Coletor - em aço inox  304 - marca Rodriaço ou equivalente técnico.</t>
  </si>
  <si>
    <t>Mesa 1500X600X900 Com 01 Funil Coletor - em aço inox  304 - marca Rodriaço ou equivalente técnico.</t>
  </si>
  <si>
    <t>Coifa Encosto  - exaustão para lavadora de louça elétrico 220 v (2 fios+t) - marca Rodriaço ou equivalente técnico.</t>
  </si>
  <si>
    <t>Multiguiche 3 Módulos; 09 Nichos; 1430X600 - em aço inox  304 - marca Rodriaço ou equivalente técnico.</t>
  </si>
  <si>
    <t>Prateleira Aérea Inox Lisa 900X400 - em aço inox  304 - marca Rodriaço ou equivalente técnico.</t>
  </si>
  <si>
    <t>Mesa 1500X700X900 Com  01 Cuba 70X50X40 - em aço inox  304 - marca Rodriaço ou equivalente técnico.</t>
  </si>
  <si>
    <t>Estante Inox Perfurada - 04 planos - marca Rodriaço ou equivalente técnico.</t>
  </si>
  <si>
    <t>Estante Inox Lisa - 04 planos - marca Rodriaço ou equivalente técnico.</t>
  </si>
  <si>
    <t>Estrado Pvc - 2 ton/m² - marca Bolivar Plásticos ou equivalente técnico.</t>
  </si>
  <si>
    <t>Tanque Com Pés - em aço inox  304 - marca Rodriaço ou equivalente técnico.</t>
  </si>
  <si>
    <t>Pia De Assepsia - em aço inox  304 - marca Pa, Rodriaço, Faginox ou equivalente técnico.</t>
  </si>
  <si>
    <t>Catraca Mecânica Contadora - elétrico; 220v (2 fios+t) - marca Dimep ou equivalente técnico.</t>
  </si>
  <si>
    <t>Coletor De Lixo  - 240 litros - marca Artplan ou equivalente técnico.</t>
  </si>
  <si>
    <t>Acesso Alternativo Para Pcd - com fechadura - marca Rodriaço ou equivalente técnico.</t>
  </si>
  <si>
    <t>Prateleira Aérea Inox Gradeada 900X400 - em aço inox  304 - marca Rodriaço ou equivalente técnico.</t>
  </si>
  <si>
    <t>06.00.00</t>
  </si>
  <si>
    <t>06.01.00</t>
  </si>
  <si>
    <t>06.01.01</t>
  </si>
  <si>
    <t>06.01.02</t>
  </si>
  <si>
    <t>06.01.03</t>
  </si>
  <si>
    <t>06.01.04</t>
  </si>
  <si>
    <t>06.01.05</t>
  </si>
  <si>
    <t>06.01.06</t>
  </si>
  <si>
    <t>06.01.07</t>
  </si>
  <si>
    <t>06.01.08</t>
  </si>
  <si>
    <t>06.01.09</t>
  </si>
  <si>
    <t>06.01.10</t>
  </si>
  <si>
    <t>06.01.11</t>
  </si>
  <si>
    <t>06.01.12</t>
  </si>
  <si>
    <t>06.01.13</t>
  </si>
  <si>
    <t>06.01.14</t>
  </si>
  <si>
    <t>06.01.15</t>
  </si>
  <si>
    <t>06.01.16</t>
  </si>
  <si>
    <t>06.01.17</t>
  </si>
  <si>
    <t>06.01.18</t>
  </si>
  <si>
    <t>06.01.19</t>
  </si>
  <si>
    <t>06.01.20</t>
  </si>
  <si>
    <t>06.01.21</t>
  </si>
  <si>
    <t>06.01.22</t>
  </si>
  <si>
    <t>06.01.23</t>
  </si>
  <si>
    <t>06.01.24</t>
  </si>
  <si>
    <t>06.01.25</t>
  </si>
  <si>
    <t>06.01.26</t>
  </si>
  <si>
    <t>06.01.27</t>
  </si>
  <si>
    <t>06.01.28</t>
  </si>
  <si>
    <t>06.01.29</t>
  </si>
  <si>
    <t>06.01.30</t>
  </si>
  <si>
    <t>06.01.31</t>
  </si>
  <si>
    <t>06.01.32</t>
  </si>
  <si>
    <t>06.01.33</t>
  </si>
  <si>
    <t>06.01.34</t>
  </si>
  <si>
    <t>06.01.35</t>
  </si>
  <si>
    <t>06.01.36</t>
  </si>
  <si>
    <t>06.01.37</t>
  </si>
  <si>
    <t>06.01.38</t>
  </si>
  <si>
    <t>06.01.39</t>
  </si>
  <si>
    <t>06.01.40</t>
  </si>
  <si>
    <t>06.01.41</t>
  </si>
  <si>
    <t>06.01.42</t>
  </si>
  <si>
    <t>06.01.43</t>
  </si>
  <si>
    <t>06.01.44</t>
  </si>
  <si>
    <t>06.01.45</t>
  </si>
  <si>
    <t>06.01.46</t>
  </si>
  <si>
    <t>06.01.47</t>
  </si>
  <si>
    <t>06.01.48</t>
  </si>
  <si>
    <t>06.01.49</t>
  </si>
  <si>
    <t>06.01.50</t>
  </si>
  <si>
    <t>Total do item 06.00.00</t>
  </si>
  <si>
    <t>02.02.07</t>
  </si>
  <si>
    <t>0125</t>
  </si>
  <si>
    <t>PEITORIL EM GRANITO BRANCO QUARTZ POLIDO E=2CM LARGURA 15cm</t>
  </si>
  <si>
    <t>GRANITO CINZA POLIDO - MOP E TANQUE  E=2CM LARGURA 15cm</t>
  </si>
  <si>
    <t>0183</t>
  </si>
  <si>
    <t>PORTA DE ALUMÍNIO DE CORRER VENEZIANADA -CENTRAL GÁS</t>
  </si>
  <si>
    <t>017</t>
  </si>
  <si>
    <t>73631</t>
  </si>
  <si>
    <t>07.01.01</t>
  </si>
  <si>
    <t>07.01.02</t>
  </si>
  <si>
    <t>07.01.03</t>
  </si>
  <si>
    <t>07.01.04</t>
  </si>
  <si>
    <t>07.01.05</t>
  </si>
  <si>
    <t>07.01.06</t>
  </si>
  <si>
    <t>07.01.07</t>
  </si>
  <si>
    <t>07.01.08</t>
  </si>
  <si>
    <t>07.01.09</t>
  </si>
  <si>
    <t>07.01.10</t>
  </si>
  <si>
    <t>07.01.11</t>
  </si>
  <si>
    <t>07.01.12</t>
  </si>
  <si>
    <t>07.01.13</t>
  </si>
  <si>
    <t>07.01.14</t>
  </si>
  <si>
    <t>07.01.15</t>
  </si>
  <si>
    <t>07.01.16</t>
  </si>
  <si>
    <t>07.01.17</t>
  </si>
  <si>
    <t>07.01.19</t>
  </si>
  <si>
    <t>07.01.20</t>
  </si>
  <si>
    <t>07.01.21</t>
  </si>
  <si>
    <t>07.01.22</t>
  </si>
  <si>
    <t>07.01.23</t>
  </si>
  <si>
    <t>07.01.24</t>
  </si>
  <si>
    <t>07.01.25</t>
  </si>
  <si>
    <t>07.01.26</t>
  </si>
  <si>
    <t>07.01.27</t>
  </si>
  <si>
    <t>07.01.28</t>
  </si>
  <si>
    <t>07.01.29</t>
  </si>
  <si>
    <t>07.01.30</t>
  </si>
  <si>
    <t>07.01.31</t>
  </si>
  <si>
    <t>07.01.32</t>
  </si>
  <si>
    <t>FORROS, ILUMINAÇÃO, SERRALHERIAS E PINTURAS</t>
  </si>
  <si>
    <t>CONJUNTO DE TRÊS TOLDOS</t>
  </si>
  <si>
    <t>94231</t>
  </si>
  <si>
    <t>RUFO EM CHAPA DE AÇO GALVANIZADO NÚMERO 24, CORTE DE 25 CM, INCLUSO TRANSPORTE VERTICAL. AF_06/2016 - ACABAMENTO TOLDOS</t>
  </si>
  <si>
    <t>REVESTIMENTO CERÂMICO PARA PISO COM PLACAS TIPO PORCELANATO DE DIMENSÕES 90X90 CM -  REF. FLAT ACETINADO, ELIANE OU EQUIVALENTE TÉCNICO</t>
  </si>
  <si>
    <t>REVESTIMENTO CERÂMICO PARA PISO COM PLACAS TIPO PORCELANATO DE DIMENSÕES 45X45 CM  - REF. GRIFE GRIS ACETINADO, ELIANE OU EQUIVALENTE TÉCNICO</t>
  </si>
  <si>
    <t>REVESTIMENTO CERÂMICO PARA PAREDES INTERNAS COM PLACAS TIPO GRÊS OU SEMI-GRÊS DE DIMENSÕES 45X90 CM - REF. BAUHAUS, ELIANE OU EQUIVALENTE TECNICO -  SALÕES</t>
  </si>
  <si>
    <t>REVESTIMENTO CERÂMICO PARA PAREDES INTERNAS COM PLACAS TIPO GRÊS OU SEMI-GRÊS DE DIMENSÕES 30X90 CM - REF. DIAMANTE BRANCO ELIANE OU EQUIVALENTE TÉCNICO - COZINHA</t>
  </si>
  <si>
    <t>022</t>
  </si>
  <si>
    <t>023</t>
  </si>
  <si>
    <t>024</t>
  </si>
  <si>
    <t>74130/5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</si>
  <si>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</si>
  <si>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</si>
  <si>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</si>
  <si>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</si>
  <si>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</si>
  <si>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</si>
  <si>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</si>
  <si>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</si>
  <si>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</si>
  <si>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</si>
  <si>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</si>
  <si>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</si>
  <si>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</si>
  <si>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</si>
  <si>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</si>
  <si>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</si>
  <si>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</si>
  <si>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95746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</si>
  <si>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</si>
  <si>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</si>
  <si>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</si>
  <si>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</si>
  <si>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</si>
  <si>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</si>
  <si>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</si>
  <si>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</si>
  <si>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</si>
  <si>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</si>
  <si>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</si>
  <si>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</si>
  <si>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</si>
  <si>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</si>
  <si>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</si>
  <si>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</si>
  <si>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</si>
  <si>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</si>
  <si>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</si>
  <si>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</si>
  <si>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</si>
  <si>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</si>
  <si>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</si>
  <si>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</si>
  <si>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</si>
  <si>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</si>
  <si>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</si>
  <si>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95745</t>
  </si>
  <si>
    <t>PORTA VAI-E-VEM EM CHAPA ABS COM VISOR - ACESSO SALÃO</t>
  </si>
  <si>
    <t>069</t>
  </si>
  <si>
    <t>070</t>
  </si>
  <si>
    <t>071</t>
  </si>
  <si>
    <t>072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</si>
  <si>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</si>
  <si>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</si>
  <si>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</si>
  <si>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</si>
  <si>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</si>
  <si>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</si>
  <si>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</si>
  <si>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</si>
  <si>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</si>
  <si>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</si>
  <si>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</si>
  <si>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89634</t>
  </si>
  <si>
    <t>89635</t>
  </si>
  <si>
    <t>073</t>
  </si>
  <si>
    <t>07.01.18</t>
  </si>
  <si>
    <t>CRONOGRAMA FÍSICO-FINANCEIRO</t>
  </si>
  <si>
    <t xml:space="preserve">Total do item 07.00.00 </t>
  </si>
  <si>
    <t>Total do item 9.00.00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</si>
  <si>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</si>
  <si>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</si>
  <si>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</si>
  <si>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</si>
  <si>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</si>
  <si>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</si>
  <si>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</si>
  <si>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</si>
  <si>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</si>
  <si>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</si>
  <si>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</si>
  <si>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</si>
  <si>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Luminária Placa LED 62,5x62,5cm de embutir - Temperatura de cor 3000K e 39W</t>
  </si>
  <si>
    <t>Luminária de sobrepor blindada 48w - Temperatura de cor 5000K</t>
  </si>
  <si>
    <t>01.03.9</t>
  </si>
  <si>
    <t>DEMOLICAO DE PISO CERÂMICO</t>
  </si>
  <si>
    <t>09.01.03</t>
  </si>
  <si>
    <t>DEMOLIÇÃO, TRANSPORTE E DESCARTE DE GESSO ACARTONADO</t>
  </si>
  <si>
    <t>085</t>
  </si>
  <si>
    <t xml:space="preserve">Sistema de Exaustão - 2 coifas e ventilador centífugo, incluindo tubulação e montagem, conforme projeto </t>
  </si>
  <si>
    <t>Recuperação de Coifa Centro Ilha Fogão -  medindo  5500x1600x400</t>
  </si>
  <si>
    <t xml:space="preserve">PLANILHA ORÇAMENTÁRIA ESTIMADA </t>
  </si>
  <si>
    <t xml:space="preserve">Cliente: </t>
  </si>
  <si>
    <t>CMPA</t>
  </si>
  <si>
    <t>Obra :</t>
  </si>
  <si>
    <t>Reforma do Restaurante</t>
  </si>
  <si>
    <t xml:space="preserve">Endereço: </t>
  </si>
  <si>
    <t>Av. Loureiro da  Silva, 255</t>
  </si>
  <si>
    <t>BDI Diferenciado.:</t>
  </si>
  <si>
    <t xml:space="preserve">Área ( m² ): </t>
  </si>
  <si>
    <t>Versão:</t>
  </si>
  <si>
    <t>V01/ Novembro 2017</t>
  </si>
  <si>
    <t>COMPOSIÇÃO DO BDI</t>
  </si>
  <si>
    <t>I.</t>
  </si>
  <si>
    <t>Fórmula adotada</t>
  </si>
  <si>
    <t>BDI = ((1+ADM+S+RIS)*(1+DEF)*(1+LB))/(1-(IMP))-1</t>
  </si>
  <si>
    <t>II.</t>
  </si>
  <si>
    <t>Parcelas constituintes da fórmula e respectivos valores</t>
  </si>
  <si>
    <t>Impostos:</t>
  </si>
  <si>
    <t>IMP</t>
  </si>
  <si>
    <t>Administração Central:</t>
  </si>
  <si>
    <t>ADM</t>
  </si>
  <si>
    <t>Despesas Financeiras:</t>
  </si>
  <si>
    <t>DEF</t>
  </si>
  <si>
    <t>Seguros</t>
  </si>
  <si>
    <t>S</t>
  </si>
  <si>
    <t>Riscos:</t>
  </si>
  <si>
    <t>RIS</t>
  </si>
  <si>
    <t>Lucro Bruto:</t>
  </si>
  <si>
    <t>LB</t>
  </si>
  <si>
    <t>III.</t>
  </si>
  <si>
    <t>BDI - Benefícios e Despesas Indiretas</t>
  </si>
  <si>
    <t>IV.</t>
  </si>
  <si>
    <t>Tributação (TRIB) - Memória de Cálculo</t>
  </si>
  <si>
    <t>ISS:</t>
  </si>
  <si>
    <t>*</t>
  </si>
  <si>
    <t>PIS:</t>
  </si>
  <si>
    <t>COFINS:</t>
  </si>
  <si>
    <t>CPRB:</t>
  </si>
  <si>
    <t>IMP:</t>
  </si>
  <si>
    <t>V.</t>
  </si>
  <si>
    <t>Imposto sobre Serviços (ISS) - Memória de Cálculo</t>
  </si>
  <si>
    <t>Alíquota (1):</t>
  </si>
  <si>
    <t>* ISS apenas sobre mão de obra, conforme REPERCUSSÃO GERAL/STF:  RE nº 603.497-RG, Relatora Min. Ellen Gracie, publicado no DJe de 07 de maio de 2010.</t>
  </si>
  <si>
    <t>Onde:</t>
  </si>
  <si>
    <r>
      <t>IMP</t>
    </r>
    <r>
      <rPr>
        <sz val="8"/>
        <color indexed="8"/>
        <rFont val="Arial Narrow"/>
        <family val="2"/>
      </rPr>
      <t xml:space="preserve"> corresponde à parcela de impostos incidentes sobre o faturamento;</t>
    </r>
  </si>
  <si>
    <r>
      <t>ADM</t>
    </r>
    <r>
      <rPr>
        <sz val="8"/>
        <color indexed="8"/>
        <rFont val="Arial Narrow"/>
        <family val="2"/>
      </rPr>
      <t xml:space="preserve"> corresponde à parcela de despesas administrativas (central);</t>
    </r>
  </si>
  <si>
    <r>
      <t>DEF</t>
    </r>
    <r>
      <rPr>
        <sz val="8"/>
        <color indexed="8"/>
        <rFont val="Arial Narrow"/>
        <family val="2"/>
      </rPr>
      <t xml:space="preserve"> corresponde à parcela de despesas financeiras e seguros;</t>
    </r>
  </si>
  <si>
    <r>
      <t>RIS</t>
    </r>
    <r>
      <rPr>
        <sz val="8"/>
        <color indexed="8"/>
        <rFont val="Arial Narrow"/>
        <family val="2"/>
      </rPr>
      <t xml:space="preserve"> corresponde à parcela de riscos e imprevistos;</t>
    </r>
  </si>
  <si>
    <r>
      <t>LB</t>
    </r>
    <r>
      <rPr>
        <sz val="8"/>
        <color indexed="8"/>
        <rFont val="Arial Narrow"/>
        <family val="2"/>
      </rPr>
      <t xml:space="preserve"> corresponde à parcela de lucro bruto.</t>
    </r>
  </si>
  <si>
    <r>
      <rPr>
        <b/>
        <i/>
        <sz val="8"/>
        <color indexed="8"/>
        <rFont val="Arial Narrow"/>
        <family val="2"/>
      </rPr>
      <t>Obs.:</t>
    </r>
    <r>
      <rPr>
        <i/>
        <sz val="8"/>
        <color indexed="8"/>
        <rFont val="Arial Narrow"/>
        <family val="2"/>
      </rPr>
      <t xml:space="preserve"> </t>
    </r>
    <r>
      <rPr>
        <sz val="8"/>
        <color indexed="8"/>
        <rFont val="Arial Narrow"/>
        <family val="2"/>
      </rPr>
      <t>A parcela relativa ao lucro não incorporará o repasse das incidências dos impostos IRPJ (Imposto de Renda da Pessoa Jurídica) e CSLL (Contribuição Social sobre o Lucro Líquido), visto que, conforme entendimento firmado pelo Tribunal de Contas da União (Acórdão TCU 1595/2006 - Plenário e Acórdão TCU 950/2007 - Plenário), são tributos personalíssimos, de ônus exclusivo da proponente, os quais não devem ser repassados ao Contratante.</t>
    </r>
  </si>
  <si>
    <t>Porto Alegre, 13 de Novembro de 2017</t>
  </si>
  <si>
    <r>
      <t>Área ( m² ):</t>
    </r>
    <r>
      <rPr>
        <sz val="10"/>
        <color indexed="8"/>
        <rFont val="Arial Narrow"/>
        <family val="2"/>
      </rPr>
      <t xml:space="preserve"> </t>
    </r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</si>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</sst>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#,##0.00;[Red]#,##0.00"/>
    <numFmt numFmtId="168" formatCode="_(* #,##0.00_);_(* \(#,##0.00\);_(* \-??_);_(@_)"/>
    <numFmt numFmtId="169" formatCode="#,##0;[Red]#,##0"/>
    <numFmt numFmtId="170" formatCode="0.0000%"/>
    <numFmt numFmtId="171" formatCode="_(&quot;R$&quot;* #,##0.00_);_(&quot;R$&quot;* \(#,##0.00\);_(&quot;R$&quot;* &quot;-&quot;??_);_(@_)"/>
    <numFmt numFmtId="172" formatCode="0.000"/>
    <numFmt numFmtId="173" formatCode="General_)"/>
    <numFmt numFmtId="174" formatCode="&quot;Cr$&quot;#,##0.00_);\(&quot;Cr$&quot;#,##0.00\)"/>
    <numFmt numFmtId="175" formatCode="#.##000"/>
    <numFmt numFmtId="176" formatCode="#.##0,"/>
    <numFmt numFmtId="177" formatCode="\$#,#00"/>
    <numFmt numFmtId="178" formatCode="&quot;N$&quot;#,##0_);\(&quot;N$&quot;#,##0\)"/>
    <numFmt numFmtId="179" formatCode="_(&quot;R$&quot;* #,##0_);_(&quot;R$&quot;* \(#,##0\);_(&quot;R$&quot;* &quot;-&quot;_);_(@_)"/>
    <numFmt numFmtId="180" formatCode="_(&quot;$&quot;* #,##0.00_);_(&quot;$&quot;* \(#,##0.00\);_(&quot;$&quot;* &quot;-&quot;??_);_(@_)"/>
    <numFmt numFmtId="181" formatCode="\$#,"/>
    <numFmt numFmtId="182" formatCode="_([$€-2]* #,##0.00_);_([$€-2]* \(#,##0.00\);_([$€-2]* &quot;-&quot;??_)"/>
    <numFmt numFmtId="183" formatCode="_([$€-2]* #,##0.00_);_([$€-2]* \(#,##0.00\);_([$€-2]* \-??_)"/>
    <numFmt numFmtId="184" formatCode="#,#00"/>
    <numFmt numFmtId="185" formatCode="#.00"/>
    <numFmt numFmtId="186" formatCode="_-[$€-2]* #,##0.00_-;\-[$€-2]* #,##0.00_-;_-[$€-2]* &quot;-&quot;??_-"/>
    <numFmt numFmtId="187" formatCode="_(&quot;R$ &quot;* #,##0.00_);_(&quot;R$ &quot;* \(#,##0.00\);_(&quot;R$ &quot;* \-??_);_(@_)"/>
    <numFmt numFmtId="188" formatCode="_(* #,##0.0000_);_(* \(#,##0.0000\);_(* &quot;-&quot;??_);_(@_)"/>
    <numFmt numFmtId="189" formatCode="#,##0.00\ ;&quot; (&quot;#,##0.00\);&quot; -&quot;#\ ;@\ "/>
    <numFmt numFmtId="190" formatCode="_(&quot;Cr$&quot;* #,##0.00_);_(&quot;Cr$&quot;* \(#,##0.00\);_(&quot;Cr$&quot;* &quot;-&quot;??_);_(@_)"/>
    <numFmt numFmtId="191" formatCode="0.0000000"/>
    <numFmt numFmtId="192" formatCode="%#,#00"/>
    <numFmt numFmtId="193" formatCode="%#.00"/>
    <numFmt numFmtId="194" formatCode="#,"/>
    <numFmt numFmtId="195" formatCode="_-* #,##0.00\ _D_M_-;\-* #,##0.00\ _D_M_-;_-* &quot;-&quot;??\ _D_M_-;_-@_-"/>
    <numFmt numFmtId="196" formatCode="#."/>
    <numFmt numFmtId="197" formatCode="General;;"/>
    <numFmt numFmtId="198" formatCode="#,##0.00;;"/>
    <numFmt numFmtId="199" formatCode="#,##0.0000;;"/>
    <numFmt numFmtId="200" formatCode="0.000%;;"/>
    <numFmt numFmtId="201" formatCode="0.000%"/>
    <numFmt numFmtId="202" formatCode="#,##0.00000000"/>
  </numFmts>
  <fonts count="102"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i/>
      <sz val="9"/>
      <name val="Arial Narrow"/>
      <family val="2"/>
    </font>
    <font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color indexed="8"/>
      <name val="Arial"/>
      <family val="2"/>
    </font>
    <font>
      <b/>
      <sz val="9"/>
      <color indexed="8"/>
      <name val="Arial Narrow"/>
      <family val="2"/>
    </font>
    <font>
      <sz val="10"/>
      <name val="Arial"/>
      <family val="2"/>
    </font>
    <font>
      <sz val="9"/>
      <color indexed="10"/>
      <name val="Arial Narrow"/>
      <family val="2"/>
    </font>
    <font>
      <b/>
      <i/>
      <sz val="9"/>
      <color indexed="8"/>
      <name val="Arial Narrow"/>
      <family val="2"/>
    </font>
    <font>
      <i/>
      <sz val="9"/>
      <name val="Arial Narrow"/>
      <family val="2"/>
    </font>
    <font>
      <u/>
      <sz val="9"/>
      <color indexed="8"/>
      <name val="Arial Narrow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Geneva"/>
      <family val="2"/>
    </font>
    <font>
      <b/>
      <sz val="18"/>
      <name val="Times New Roman"/>
      <family val="1"/>
    </font>
    <font>
      <sz val="1"/>
      <color indexed="8"/>
      <name val="Courier"/>
      <family val="3"/>
    </font>
    <font>
      <i/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SimSun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b/>
      <sz val="12"/>
      <name val="Helv"/>
    </font>
    <font>
      <sz val="10"/>
      <name val="Courier"/>
      <family val="3"/>
    </font>
    <font>
      <b/>
      <sz val="11"/>
      <name val="Helv"/>
    </font>
    <font>
      <sz val="11"/>
      <color indexed="60"/>
      <name val="Calibri"/>
      <family val="2"/>
    </font>
    <font>
      <sz val="10"/>
      <name val="Times New Roman"/>
      <family val="1"/>
    </font>
    <font>
      <sz val="10"/>
      <name val="Courier New"/>
      <family val="3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sz val="8"/>
      <color indexed="10"/>
      <name val="Arial"/>
      <family val="2"/>
    </font>
    <font>
      <b/>
      <sz val="7"/>
      <color indexed="10"/>
      <name val="Arial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sz val="8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b/>
      <i/>
      <sz val="9"/>
      <color indexed="8"/>
      <name val="Arial Narrow"/>
      <family val="2"/>
    </font>
    <font>
      <sz val="9"/>
      <color indexed="8"/>
      <name val="Arial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b/>
      <i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indexed="10"/>
      <name val="Arial Narrow"/>
      <family val="2"/>
    </font>
    <font>
      <b/>
      <i/>
      <sz val="8"/>
      <color indexed="8"/>
      <name val="Arial Narrow"/>
      <family val="2"/>
    </font>
    <font>
      <i/>
      <sz val="8"/>
      <color indexed="8"/>
      <name val="Arial Narrow"/>
      <family val="2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2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34"/>
      </patternFill>
    </fill>
  </fills>
  <borders count="8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1914">
    <xf numFmtId="0" fontId="0" fillId="0" borderId="0"/>
    <xf numFmtId="173" fontId="16" fillId="0" borderId="1" applyBorder="0" applyAlignment="0">
      <alignment horizontal="center" vertical="center"/>
    </xf>
    <xf numFmtId="173" fontId="17" fillId="0" borderId="1" applyBorder="0" applyAlignment="0">
      <alignment horizontal="center"/>
    </xf>
    <xf numFmtId="173" fontId="18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77" fillId="56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77" fillId="5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77" fillId="5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77" fillId="59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77" fillId="6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77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7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77" fillId="6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77" fillId="6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77" fillId="64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77" fillId="65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77" fillId="66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77" fillId="67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7" borderId="0" applyNumberFormat="0" applyBorder="0" applyAlignment="0" applyProtection="0"/>
    <xf numFmtId="0" fontId="20" fillId="30" borderId="0" applyNumberFormat="0" applyBorder="0" applyAlignment="0" applyProtection="0"/>
    <xf numFmtId="0" fontId="78" fillId="68" borderId="0" applyNumberFormat="0" applyBorder="0" applyAlignment="0" applyProtection="0"/>
    <xf numFmtId="0" fontId="20" fillId="23" borderId="0" applyNumberFormat="0" applyBorder="0" applyAlignment="0" applyProtection="0"/>
    <xf numFmtId="0" fontId="78" fillId="69" borderId="0" applyNumberFormat="0" applyBorder="0" applyAlignment="0" applyProtection="0"/>
    <xf numFmtId="0" fontId="20" fillId="24" borderId="0" applyNumberFormat="0" applyBorder="0" applyAlignment="0" applyProtection="0"/>
    <xf numFmtId="0" fontId="78" fillId="70" borderId="0" applyNumberFormat="0" applyBorder="0" applyAlignment="0" applyProtection="0"/>
    <xf numFmtId="0" fontId="20" fillId="31" borderId="0" applyNumberFormat="0" applyBorder="0" applyAlignment="0" applyProtection="0"/>
    <xf numFmtId="0" fontId="78" fillId="71" borderId="0" applyNumberFormat="0" applyBorder="0" applyAlignment="0" applyProtection="0"/>
    <xf numFmtId="0" fontId="20" fillId="32" borderId="0" applyNumberFormat="0" applyBorder="0" applyAlignment="0" applyProtection="0"/>
    <xf numFmtId="0" fontId="78" fillId="72" borderId="0" applyNumberFormat="0" applyBorder="0" applyAlignment="0" applyProtection="0"/>
    <xf numFmtId="0" fontId="20" fillId="33" borderId="0" applyNumberFormat="0" applyBorder="0" applyAlignment="0" applyProtection="0"/>
    <xf numFmtId="0" fontId="78" fillId="73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2" fillId="3" borderId="0" applyNumberFormat="0" applyBorder="0" applyAlignment="0" applyProtection="0"/>
    <xf numFmtId="0" fontId="23" fillId="12" borderId="0" applyNumberFormat="0" applyBorder="0" applyAlignment="0" applyProtection="0"/>
    <xf numFmtId="0" fontId="79" fillId="74" borderId="0" applyNumberFormat="0" applyBorder="0" applyAlignment="0" applyProtection="0"/>
    <xf numFmtId="0" fontId="23" fillId="4" borderId="0" applyNumberFormat="0" applyBorder="0" applyAlignment="0" applyProtection="0"/>
    <xf numFmtId="174" fontId="24" fillId="0" borderId="0">
      <protection locked="0"/>
    </xf>
    <xf numFmtId="174" fontId="24" fillId="0" borderId="0">
      <protection locked="0"/>
    </xf>
    <xf numFmtId="0" fontId="19" fillId="38" borderId="2" applyNumberFormat="0" applyFont="0" applyBorder="0" applyAlignment="0">
      <alignment horizontal="left" vertical="center"/>
    </xf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20" borderId="6" applyNumberFormat="0" applyAlignment="0" applyProtection="0"/>
    <xf numFmtId="0" fontId="28" fillId="39" borderId="6" applyNumberFormat="0" applyAlignment="0" applyProtection="0"/>
    <xf numFmtId="0" fontId="28" fillId="39" borderId="6" applyNumberFormat="0" applyAlignment="0" applyProtection="0"/>
    <xf numFmtId="0" fontId="80" fillId="75" borderId="65" applyNumberFormat="0" applyAlignment="0" applyProtection="0"/>
    <xf numFmtId="0" fontId="2" fillId="0" borderId="0"/>
    <xf numFmtId="0" fontId="29" fillId="0" borderId="0"/>
    <xf numFmtId="0" fontId="30" fillId="40" borderId="7" applyNumberFormat="0" applyAlignment="0" applyProtection="0"/>
    <xf numFmtId="0" fontId="31" fillId="0" borderId="8" applyNumberFormat="0" applyFill="0" applyAlignment="0" applyProtection="0"/>
    <xf numFmtId="0" fontId="30" fillId="41" borderId="7" applyNumberFormat="0" applyAlignment="0" applyProtection="0"/>
    <xf numFmtId="0" fontId="81" fillId="76" borderId="66" applyNumberFormat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82" fillId="0" borderId="67" applyNumberFormat="0" applyFill="0" applyAlignment="0" applyProtection="0"/>
    <xf numFmtId="0" fontId="30" fillId="40" borderId="7" applyNumberFormat="0" applyAlignment="0" applyProtection="0"/>
    <xf numFmtId="175" fontId="24" fillId="0" borderId="0">
      <protection locked="0"/>
    </xf>
    <xf numFmtId="164" fontId="2" fillId="0" borderId="0" applyFont="0" applyFill="0" applyBorder="0" applyAlignment="0" applyProtection="0"/>
    <xf numFmtId="40" fontId="32" fillId="0" borderId="0" applyFont="0" applyFill="0" applyBorder="0" applyAlignment="0" applyProtection="0"/>
    <xf numFmtId="176" fontId="24" fillId="0" borderId="0">
      <protection locked="0"/>
    </xf>
    <xf numFmtId="173" fontId="33" fillId="0" borderId="0" applyNumberFormat="0" applyFill="0" applyBorder="0">
      <alignment horizontal="left" vertical="center"/>
      <protection locked="0"/>
    </xf>
    <xf numFmtId="0" fontId="20" fillId="28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23" fillId="4" borderId="0" applyNumberFormat="0" applyBorder="0" applyAlignment="0" applyProtection="0"/>
    <xf numFmtId="49" fontId="7" fillId="43" borderId="9" applyNumberFormat="0" applyBorder="0" applyAlignment="0">
      <alignment horizontal="left" vertical="center"/>
    </xf>
    <xf numFmtId="177" fontId="24" fillId="0" borderId="0">
      <protection locked="0"/>
    </xf>
    <xf numFmtId="178" fontId="2" fillId="0" borderId="0">
      <alignment horizontal="center"/>
    </xf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4" fillId="0" borderId="0">
      <protection locked="0"/>
    </xf>
    <xf numFmtId="0" fontId="34" fillId="0" borderId="0">
      <protection locked="0"/>
    </xf>
    <xf numFmtId="173" fontId="19" fillId="44" borderId="0" applyNumberFormat="0" applyBorder="0">
      <alignment horizontal="center" vertical="center"/>
    </xf>
    <xf numFmtId="173" fontId="19" fillId="44" borderId="0" applyNumberFormat="0" applyBorder="0">
      <alignment horizontal="center" vertical="center"/>
    </xf>
    <xf numFmtId="173" fontId="35" fillId="44" borderId="10" applyNumberFormat="0" applyFill="0" applyBorder="0" applyProtection="0">
      <alignment horizontal="left"/>
      <protection locked="0"/>
    </xf>
    <xf numFmtId="0" fontId="24" fillId="0" borderId="0">
      <protection locked="0"/>
    </xf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78" fillId="77" borderId="0" applyNumberFormat="0" applyBorder="0" applyAlignment="0" applyProtection="0"/>
    <xf numFmtId="0" fontId="20" fillId="46" borderId="0" applyNumberFormat="0" applyBorder="0" applyAlignment="0" applyProtection="0"/>
    <xf numFmtId="0" fontId="78" fillId="78" borderId="0" applyNumberFormat="0" applyBorder="0" applyAlignment="0" applyProtection="0"/>
    <xf numFmtId="0" fontId="20" fillId="47" borderId="0" applyNumberFormat="0" applyBorder="0" applyAlignment="0" applyProtection="0"/>
    <xf numFmtId="0" fontId="78" fillId="79" borderId="0" applyNumberFormat="0" applyBorder="0" applyAlignment="0" applyProtection="0"/>
    <xf numFmtId="0" fontId="20" fillId="31" borderId="0" applyNumberFormat="0" applyBorder="0" applyAlignment="0" applyProtection="0"/>
    <xf numFmtId="0" fontId="78" fillId="80" borderId="0" applyNumberFormat="0" applyBorder="0" applyAlignment="0" applyProtection="0"/>
    <xf numFmtId="0" fontId="20" fillId="32" borderId="0" applyNumberFormat="0" applyBorder="0" applyAlignment="0" applyProtection="0"/>
    <xf numFmtId="0" fontId="78" fillId="81" borderId="0" applyNumberFormat="0" applyBorder="0" applyAlignment="0" applyProtection="0"/>
    <xf numFmtId="0" fontId="20" fillId="48" borderId="0" applyNumberFormat="0" applyBorder="0" applyAlignment="0" applyProtection="0"/>
    <xf numFmtId="0" fontId="78" fillId="82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37" fillId="15" borderId="6" applyNumberFormat="0" applyAlignment="0" applyProtection="0"/>
    <xf numFmtId="0" fontId="37" fillId="15" borderId="6" applyNumberFormat="0" applyAlignment="0" applyProtection="0"/>
    <xf numFmtId="0" fontId="83" fillId="83" borderId="65" applyNumberFormat="0" applyAlignment="0" applyProtection="0"/>
    <xf numFmtId="0" fontId="17" fillId="1" borderId="11" applyFont="0" applyFill="0" applyBorder="0" applyAlignment="0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38" fillId="0" borderId="0" applyFill="0" applyBorder="0" applyAlignment="0" applyProtection="0"/>
    <xf numFmtId="182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84" fontId="24" fillId="0" borderId="0">
      <protection locked="0"/>
    </xf>
    <xf numFmtId="185" fontId="34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ont="0" applyFill="0" applyAlignment="0">
      <alignment horizontal="left"/>
    </xf>
    <xf numFmtId="0" fontId="23" fillId="4" borderId="0" applyNumberFormat="0" applyBorder="0" applyAlignment="0" applyProtection="0"/>
    <xf numFmtId="186" fontId="23" fillId="4" borderId="0" applyNumberFormat="0" applyBorder="0" applyAlignment="0" applyProtection="0"/>
    <xf numFmtId="38" fontId="42" fillId="49" borderId="0" applyNumberFormat="0" applyBorder="0" applyAlignment="0" applyProtection="0"/>
    <xf numFmtId="0" fontId="43" fillId="0" borderId="0">
      <alignment horizontal="left"/>
    </xf>
    <xf numFmtId="0" fontId="34" fillId="0" borderId="0">
      <protection locked="0"/>
    </xf>
    <xf numFmtId="0" fontId="34" fillId="0" borderId="0">
      <protection locked="0"/>
    </xf>
    <xf numFmtId="0" fontId="36" fillId="0" borderId="12" applyNumberFormat="0" applyFill="0" applyAlignment="0" applyProtection="0"/>
    <xf numFmtId="0" fontId="36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22" fillId="3" borderId="0" applyNumberFormat="0" applyBorder="0" applyAlignment="0" applyProtection="0"/>
    <xf numFmtId="0" fontId="22" fillId="11" borderId="0" applyNumberFormat="0" applyBorder="0" applyAlignment="0" applyProtection="0"/>
    <xf numFmtId="0" fontId="85" fillId="84" borderId="0" applyNumberFormat="0" applyBorder="0" applyAlignment="0" applyProtection="0"/>
    <xf numFmtId="0" fontId="44" fillId="0" borderId="0"/>
    <xf numFmtId="0" fontId="37" fillId="7" borderId="6" applyNumberFormat="0" applyAlignment="0" applyProtection="0"/>
    <xf numFmtId="10" fontId="42" fillId="49" borderId="13" applyNumberFormat="0" applyBorder="0" applyAlignment="0" applyProtection="0"/>
    <xf numFmtId="0" fontId="42" fillId="49" borderId="0"/>
    <xf numFmtId="0" fontId="31" fillId="0" borderId="8" applyNumberFormat="0" applyFill="0" applyAlignment="0" applyProtection="0"/>
    <xf numFmtId="0" fontId="2" fillId="0" borderId="0">
      <alignment horizontal="centerContinuous" vertical="justify"/>
    </xf>
    <xf numFmtId="0" fontId="45" fillId="0" borderId="14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7" fontId="38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7" fontId="38" fillId="0" borderId="0" applyFill="0" applyBorder="0" applyAlignment="0" applyProtection="0"/>
    <xf numFmtId="187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38" fillId="0" borderId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38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2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1" fontId="34" fillId="0" borderId="0">
      <protection locked="0"/>
    </xf>
    <xf numFmtId="190" fontId="2" fillId="0" borderId="0" applyFont="0" applyFill="0" applyBorder="0" applyAlignment="0" applyProtection="0"/>
    <xf numFmtId="0" fontId="46" fillId="50" borderId="0" applyNumberFormat="0" applyBorder="0" applyAlignment="0" applyProtection="0"/>
    <xf numFmtId="0" fontId="86" fillId="85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191" fontId="2" fillId="0" borderId="0"/>
    <xf numFmtId="0" fontId="2" fillId="0" borderId="0"/>
    <xf numFmtId="0" fontId="2" fillId="0" borderId="0"/>
    <xf numFmtId="0" fontId="77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0" fontId="44" fillId="0" borderId="0"/>
    <xf numFmtId="0" fontId="2" fillId="0" borderId="0"/>
    <xf numFmtId="0" fontId="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0"/>
    <xf numFmtId="0" fontId="2" fillId="0" borderId="0"/>
    <xf numFmtId="0" fontId="8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7" fillId="0" borderId="0"/>
    <xf numFmtId="0" fontId="2" fillId="0" borderId="0"/>
    <xf numFmtId="0" fontId="2" fillId="0" borderId="0" applyProtection="0"/>
    <xf numFmtId="0" fontId="2" fillId="0" borderId="0"/>
    <xf numFmtId="0" fontId="77" fillId="0" borderId="0"/>
    <xf numFmtId="0" fontId="2" fillId="0" borderId="0"/>
    <xf numFmtId="0" fontId="7" fillId="0" borderId="0"/>
    <xf numFmtId="0" fontId="2" fillId="51" borderId="15" applyNumberFormat="0" applyAlignment="0" applyProtection="0"/>
    <xf numFmtId="0" fontId="2" fillId="51" borderId="15" applyNumberFormat="0" applyAlignment="0" applyProtection="0"/>
    <xf numFmtId="0" fontId="14" fillId="86" borderId="68" applyNumberFormat="0" applyFont="0" applyAlignment="0" applyProtection="0"/>
    <xf numFmtId="0" fontId="66" fillId="86" borderId="68" applyNumberFormat="0" applyFont="0" applyAlignment="0" applyProtection="0"/>
    <xf numFmtId="0" fontId="14" fillId="86" borderId="68" applyNumberFormat="0" applyFont="0" applyAlignment="0" applyProtection="0"/>
    <xf numFmtId="0" fontId="42" fillId="9" borderId="15" applyNumberFormat="0" applyFont="0" applyAlignment="0" applyProtection="0"/>
    <xf numFmtId="0" fontId="2" fillId="9" borderId="15" applyNumberFormat="0" applyFont="0" applyAlignment="0" applyProtection="0"/>
    <xf numFmtId="0" fontId="42" fillId="49" borderId="0" applyFont="0"/>
    <xf numFmtId="0" fontId="50" fillId="20" borderId="16" applyNumberFormat="0" applyAlignment="0" applyProtection="0"/>
    <xf numFmtId="192" fontId="24" fillId="0" borderId="0">
      <protection locked="0"/>
    </xf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3" fontId="34" fillId="0" borderId="0">
      <protection locked="0"/>
    </xf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0" applyNumberFormat="0" applyBorder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4" fontId="34" fillId="0" borderId="0">
      <protection locked="0"/>
    </xf>
    <xf numFmtId="9" fontId="6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2" fillId="0" borderId="0" applyFill="0" applyBorder="0" applyAlignment="0" applyProtection="0"/>
    <xf numFmtId="9" fontId="38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89" fillId="75" borderId="69" applyNumberFormat="0" applyAlignment="0" applyProtection="0"/>
    <xf numFmtId="0" fontId="50" fillId="20" borderId="16" applyNumberFormat="0" applyAlignment="0" applyProtection="0"/>
    <xf numFmtId="194" fontId="51" fillId="0" borderId="0">
      <protection locked="0"/>
    </xf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91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8" fillId="0" borderId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8" fillId="0" borderId="0" applyFill="0" applyBorder="0" applyAlignment="0" applyProtection="0"/>
    <xf numFmtId="166" fontId="14" fillId="0" borderId="0" applyFont="0" applyFill="0" applyBorder="0" applyAlignment="0" applyProtection="0"/>
    <xf numFmtId="168" fontId="2" fillId="0" borderId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7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89" fontId="2" fillId="0" borderId="0" applyFill="0" applyAlignment="0" applyProtection="0"/>
    <xf numFmtId="168" fontId="38" fillId="0" borderId="0" applyFill="0" applyBorder="0" applyAlignment="0" applyProtection="0"/>
    <xf numFmtId="171" fontId="2" fillId="0" borderId="0" applyFill="0" applyBorder="0" applyAlignment="0" applyProtection="0"/>
    <xf numFmtId="44" fontId="2" fillId="0" borderId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68" fontId="47" fillId="0" borderId="0" applyFill="0" applyBorder="0" applyAlignment="0" applyProtection="0"/>
    <xf numFmtId="171" fontId="2" fillId="0" borderId="0" applyFill="0" applyBorder="0" applyAlignment="0" applyProtection="0"/>
    <xf numFmtId="44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47" fillId="0" borderId="0" applyFill="0" applyBorder="0" applyAlignment="0" applyProtection="0"/>
    <xf numFmtId="168" fontId="47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5" fillId="0" borderId="0"/>
    <xf numFmtId="0" fontId="52" fillId="38" borderId="18" applyNumberFormat="0" applyBorder="0" applyAlignment="0">
      <alignment horizontal="left" vertical="center" indent="1"/>
    </xf>
    <xf numFmtId="0" fontId="53" fillId="0" borderId="18" applyNumberFormat="0" applyBorder="0" applyAlignment="0">
      <alignment horizontal="center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5" fillId="0" borderId="20" applyNumberFormat="0" applyFill="0" applyAlignment="0" applyProtection="0"/>
    <xf numFmtId="0" fontId="55" fillId="0" borderId="19" applyNumberFormat="0" applyFill="0" applyAlignment="0" applyProtection="0"/>
    <xf numFmtId="0" fontId="25" fillId="0" borderId="3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92" fillId="0" borderId="70" applyNumberFormat="0" applyFill="0" applyAlignment="0" applyProtection="0"/>
    <xf numFmtId="0" fontId="56" fillId="0" borderId="4" applyNumberFormat="0" applyFill="0" applyAlignment="0" applyProtection="0"/>
    <xf numFmtId="0" fontId="93" fillId="0" borderId="71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94" fillId="0" borderId="72" applyNumberFormat="0" applyFill="0" applyAlignment="0" applyProtection="0"/>
    <xf numFmtId="0" fontId="3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6" fontId="24" fillId="0" borderId="0">
      <protection locked="0"/>
    </xf>
    <xf numFmtId="196" fontId="24" fillId="0" borderId="0">
      <protection locked="0"/>
    </xf>
    <xf numFmtId="0" fontId="58" fillId="0" borderId="9" applyBorder="0" applyAlignment="0">
      <alignment horizontal="center" vertical="center"/>
    </xf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95" fillId="0" borderId="73" applyNumberFormat="0" applyFill="0" applyAlignment="0" applyProtection="0"/>
    <xf numFmtId="175" fontId="34" fillId="0" borderId="0">
      <protection locked="0"/>
    </xf>
    <xf numFmtId="176" fontId="34" fillId="0" borderId="0">
      <protection locked="0"/>
    </xf>
    <xf numFmtId="0" fontId="30" fillId="40" borderId="7" applyNumberFormat="0" applyAlignment="0" applyProtection="0"/>
    <xf numFmtId="43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/>
  </cellStyleXfs>
  <cellXfs count="867">
    <xf numFmtId="0" fontId="0" fillId="0" borderId="0" xfId="0"/>
    <xf numFmtId="0" fontId="68" fillId="0" borderId="0" xfId="0" applyFont="1"/>
    <xf numFmtId="0" fontId="68" fillId="0" borderId="0" xfId="0" applyFont="1" applyAlignment="1">
      <alignment horizontal="center" vertical="center"/>
    </xf>
    <xf numFmtId="0" fontId="68" fillId="0" borderId="0" xfId="0" applyFont="1" applyBorder="1"/>
    <xf numFmtId="0" fontId="68" fillId="0" borderId="0" xfId="0" applyFont="1" applyBorder="1" applyAlignment="1">
      <alignment horizontal="center" vertical="center"/>
    </xf>
    <xf numFmtId="167" fontId="69" fillId="0" borderId="23" xfId="0" applyNumberFormat="1" applyFont="1" applyBorder="1" applyAlignment="1">
      <alignment horizontal="center" vertical="center"/>
    </xf>
    <xf numFmtId="10" fontId="68" fillId="0" borderId="25" xfId="0" applyNumberFormat="1" applyFont="1" applyBorder="1" applyAlignment="1">
      <alignment horizontal="center" vertical="center"/>
    </xf>
    <xf numFmtId="10" fontId="68" fillId="0" borderId="23" xfId="1654" applyNumberFormat="1" applyFont="1" applyBorder="1" applyAlignment="1">
      <alignment horizontal="center" vertical="center"/>
    </xf>
    <xf numFmtId="169" fontId="68" fillId="0" borderId="23" xfId="0" applyNumberFormat="1" applyFont="1" applyBorder="1" applyAlignment="1">
      <alignment horizontal="center" vertical="center"/>
    </xf>
    <xf numFmtId="167" fontId="70" fillId="0" borderId="0" xfId="0" applyNumberFormat="1" applyFont="1" applyFill="1" applyBorder="1" applyAlignment="1">
      <alignment horizontal="center" vertical="center" wrapText="1"/>
    </xf>
    <xf numFmtId="167" fontId="71" fillId="0" borderId="0" xfId="1654" applyNumberFormat="1" applyFont="1" applyFill="1" applyBorder="1" applyAlignment="1">
      <alignment horizontal="center" vertical="center" wrapText="1"/>
    </xf>
    <xf numFmtId="167" fontId="70" fillId="0" borderId="0" xfId="1654" applyNumberFormat="1" applyFont="1" applyFill="1" applyBorder="1" applyAlignment="1">
      <alignment horizontal="center" vertical="center" wrapText="1"/>
    </xf>
    <xf numFmtId="167" fontId="68" fillId="0" borderId="0" xfId="0" applyNumberFormat="1" applyFont="1" applyFill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68" fillId="0" borderId="0" xfId="0" applyFont="1" applyFill="1"/>
    <xf numFmtId="0" fontId="68" fillId="49" borderId="0" xfId="0" applyFont="1" applyFill="1" applyAlignment="1">
      <alignment vertical="center"/>
    </xf>
    <xf numFmtId="0" fontId="71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68" fillId="0" borderId="24" xfId="0" applyFont="1" applyBorder="1" applyAlignment="1">
      <alignment horizontal="center" vertical="center"/>
    </xf>
    <xf numFmtId="167" fontId="68" fillId="0" borderId="23" xfId="0" applyNumberFormat="1" applyFont="1" applyBorder="1" applyAlignment="1">
      <alignment horizontal="center" vertical="center"/>
    </xf>
    <xf numFmtId="0" fontId="71" fillId="0" borderId="22" xfId="0" applyFont="1" applyFill="1" applyBorder="1" applyAlignment="1">
      <alignment horizontal="center" vertical="center" wrapText="1"/>
    </xf>
    <xf numFmtId="0" fontId="68" fillId="0" borderId="22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71" fillId="52" borderId="41" xfId="0" applyFont="1" applyFill="1" applyBorder="1" applyAlignment="1">
      <alignment horizontal="center" vertical="center" wrapText="1"/>
    </xf>
    <xf numFmtId="49" fontId="68" fillId="0" borderId="23" xfId="1654" applyNumberFormat="1" applyFont="1" applyBorder="1" applyAlignment="1">
      <alignment horizontal="center" vertical="center"/>
    </xf>
    <xf numFmtId="0" fontId="4" fillId="53" borderId="51" xfId="0" applyFont="1" applyFill="1" applyBorder="1" applyAlignment="1">
      <alignment horizontal="center" vertical="center" wrapText="1"/>
    </xf>
    <xf numFmtId="0" fontId="4" fillId="53" borderId="13" xfId="0" applyFont="1" applyFill="1" applyBorder="1" applyAlignment="1">
      <alignment vertical="center" wrapText="1"/>
    </xf>
    <xf numFmtId="167" fontId="12" fillId="53" borderId="13" xfId="0" applyNumberFormat="1" applyFont="1" applyFill="1" applyBorder="1" applyAlignment="1">
      <alignment horizontal="right"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4" fontId="11" fillId="53" borderId="52" xfId="0" applyNumberFormat="1" applyFont="1" applyFill="1" applyBorder="1" applyAlignment="1">
      <alignment horizontal="right" vertical="center" wrapText="1"/>
    </xf>
    <xf numFmtId="0" fontId="3" fillId="54" borderId="32" xfId="0" applyFont="1" applyFill="1" applyBorder="1" applyAlignment="1">
      <alignment horizontal="center" vertical="center"/>
    </xf>
    <xf numFmtId="0" fontId="3" fillId="54" borderId="33" xfId="0" applyFont="1" applyFill="1" applyBorder="1" applyAlignment="1">
      <alignment horizontal="center" vertical="center"/>
    </xf>
    <xf numFmtId="0" fontId="3" fillId="54" borderId="31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9" fontId="4" fillId="0" borderId="0" xfId="1654" applyFont="1" applyBorder="1" applyAlignment="1">
      <alignment horizontal="right" vertical="center" wrapText="1"/>
    </xf>
    <xf numFmtId="0" fontId="0" fillId="0" borderId="24" xfId="0" applyBorder="1"/>
    <xf numFmtId="0" fontId="0" fillId="0" borderId="25" xfId="0" applyBorder="1"/>
    <xf numFmtId="4" fontId="75" fillId="52" borderId="45" xfId="0" applyNumberFormat="1" applyFont="1" applyFill="1" applyBorder="1" applyAlignment="1">
      <alignment horizontal="center" vertical="center" wrapText="1"/>
    </xf>
    <xf numFmtId="0" fontId="74" fillId="52" borderId="45" xfId="0" applyFont="1" applyFill="1" applyBorder="1" applyAlignment="1">
      <alignment horizontal="center" vertical="center"/>
    </xf>
    <xf numFmtId="167" fontId="74" fillId="0" borderId="0" xfId="0" applyNumberFormat="1" applyFont="1" applyFill="1" applyAlignment="1">
      <alignment horizontal="center" vertical="center"/>
    </xf>
    <xf numFmtId="0" fontId="70" fillId="0" borderId="14" xfId="0" applyFont="1" applyFill="1" applyBorder="1" applyAlignment="1">
      <alignment horizontal="center" vertical="center" wrapText="1"/>
    </xf>
    <xf numFmtId="167" fontId="70" fillId="0" borderId="58" xfId="0" applyNumberFormat="1" applyFont="1" applyFill="1" applyBorder="1" applyAlignment="1">
      <alignment horizontal="center" vertical="center" wrapText="1"/>
    </xf>
    <xf numFmtId="167" fontId="70" fillId="0" borderId="50" xfId="0" applyNumberFormat="1" applyFont="1" applyFill="1" applyBorder="1" applyAlignment="1">
      <alignment horizontal="right" vertical="center" wrapText="1"/>
    </xf>
    <xf numFmtId="167" fontId="8" fillId="0" borderId="60" xfId="0" applyNumberFormat="1" applyFont="1" applyFill="1" applyBorder="1" applyAlignment="1">
      <alignment horizontal="right" vertical="center" wrapText="1"/>
    </xf>
    <xf numFmtId="9" fontId="4" fillId="0" borderId="60" xfId="1654" applyFont="1" applyBorder="1" applyAlignment="1">
      <alignment horizontal="right" vertical="center" wrapText="1"/>
    </xf>
    <xf numFmtId="167" fontId="8" fillId="0" borderId="62" xfId="0" applyNumberFormat="1" applyFont="1" applyFill="1" applyBorder="1" applyAlignment="1">
      <alignment horizontal="right" vertical="center" wrapText="1"/>
    </xf>
    <xf numFmtId="0" fontId="74" fillId="0" borderId="0" xfId="0" applyFont="1" applyFill="1"/>
    <xf numFmtId="0" fontId="8" fillId="0" borderId="22" xfId="0" applyFont="1" applyBorder="1" applyAlignment="1">
      <alignment horizontal="left" vertical="center"/>
    </xf>
    <xf numFmtId="0" fontId="0" fillId="0" borderId="14" xfId="0" applyBorder="1"/>
    <xf numFmtId="0" fontId="0" fillId="0" borderId="28" xfId="0" applyBorder="1"/>
    <xf numFmtId="0" fontId="4" fillId="0" borderId="0" xfId="0" applyFont="1" applyBorder="1" applyAlignment="1">
      <alignment horizontal="center"/>
    </xf>
    <xf numFmtId="0" fontId="75" fillId="87" borderId="0" xfId="0" applyFont="1" applyFill="1" applyBorder="1" applyAlignment="1">
      <alignment horizontal="center" vertical="center" wrapText="1"/>
    </xf>
    <xf numFmtId="4" fontId="75" fillId="87" borderId="0" xfId="0" applyNumberFormat="1" applyFont="1" applyFill="1" applyBorder="1" applyAlignment="1">
      <alignment horizontal="center" vertical="center" wrapText="1"/>
    </xf>
    <xf numFmtId="0" fontId="74" fillId="87" borderId="0" xfId="0" applyFont="1" applyFill="1" applyBorder="1" applyAlignment="1">
      <alignment horizontal="center" vertical="center"/>
    </xf>
    <xf numFmtId="4" fontId="8" fillId="87" borderId="0" xfId="0" applyNumberFormat="1" applyFont="1" applyFill="1" applyBorder="1" applyAlignment="1">
      <alignment horizontal="center" vertical="center" wrapText="1"/>
    </xf>
    <xf numFmtId="0" fontId="4" fillId="87" borderId="0" xfId="0" applyFont="1" applyFill="1" applyBorder="1" applyAlignment="1">
      <alignment horizontal="center" vertical="center"/>
    </xf>
    <xf numFmtId="0" fontId="96" fillId="0" borderId="0" xfId="0" applyFont="1" applyAlignment="1">
      <alignment vertical="center" wrapText="1"/>
    </xf>
    <xf numFmtId="0" fontId="64" fillId="0" borderId="27" xfId="1616" applyFont="1" applyBorder="1" applyProtection="1"/>
    <xf numFmtId="0" fontId="63" fillId="0" borderId="27" xfId="1616" applyFont="1" applyBorder="1" applyProtection="1"/>
    <xf numFmtId="0" fontId="0" fillId="0" borderId="26" xfId="0" applyBorder="1"/>
    <xf numFmtId="0" fontId="0" fillId="0" borderId="56" xfId="0" applyBorder="1"/>
    <xf numFmtId="166" fontId="4" fillId="55" borderId="27" xfId="1832" applyNumberFormat="1" applyFont="1" applyFill="1" applyBorder="1" applyAlignment="1">
      <alignment horizontal="left" vertical="center" wrapText="1"/>
    </xf>
    <xf numFmtId="49" fontId="68" fillId="0" borderId="0" xfId="0" applyNumberFormat="1" applyFont="1" applyBorder="1" applyAlignment="1">
      <alignment horizontal="center" vertical="center"/>
    </xf>
    <xf numFmtId="49" fontId="71" fillId="0" borderId="0" xfId="0" applyNumberFormat="1" applyFont="1" applyFill="1" applyBorder="1" applyAlignment="1">
      <alignment horizontal="center" vertical="center" wrapText="1"/>
    </xf>
    <xf numFmtId="49" fontId="75" fillId="87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49" fontId="96" fillId="0" borderId="27" xfId="0" applyNumberFormat="1" applyFont="1" applyBorder="1" applyAlignment="1">
      <alignment vertical="center" wrapText="1"/>
    </xf>
    <xf numFmtId="49" fontId="68" fillId="0" borderId="0" xfId="0" applyNumberFormat="1" applyFont="1" applyAlignment="1">
      <alignment horizontal="center"/>
    </xf>
    <xf numFmtId="49" fontId="73" fillId="0" borderId="13" xfId="0" applyNumberFormat="1" applyFont="1" applyFill="1" applyBorder="1" applyAlignment="1">
      <alignment horizontal="center" vertical="center"/>
    </xf>
    <xf numFmtId="43" fontId="68" fillId="0" borderId="0" xfId="1874" applyFont="1" applyBorder="1" applyAlignment="1">
      <alignment horizontal="center" vertical="center"/>
    </xf>
    <xf numFmtId="43" fontId="71" fillId="0" borderId="63" xfId="1874" applyFont="1" applyFill="1" applyBorder="1" applyAlignment="1">
      <alignment horizontal="right" vertical="center" wrapText="1"/>
    </xf>
    <xf numFmtId="43" fontId="68" fillId="0" borderId="0" xfId="1874" applyFont="1" applyAlignment="1">
      <alignment horizontal="center" vertical="center"/>
    </xf>
    <xf numFmtId="43" fontId="76" fillId="52" borderId="42" xfId="1874" applyFont="1" applyFill="1" applyBorder="1" applyAlignment="1">
      <alignment horizontal="right" vertical="center" wrapText="1"/>
    </xf>
    <xf numFmtId="43" fontId="76" fillId="87" borderId="0" xfId="1874" applyFont="1" applyFill="1" applyBorder="1" applyAlignment="1">
      <alignment horizontal="right" vertical="center" wrapText="1"/>
    </xf>
    <xf numFmtId="43" fontId="68" fillId="0" borderId="0" xfId="1874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197" fontId="0" fillId="0" borderId="0" xfId="0" applyNumberFormat="1" applyAlignment="1">
      <alignment vertical="center"/>
    </xf>
    <xf numFmtId="197" fontId="0" fillId="0" borderId="0" xfId="0" applyNumberFormat="1" applyAlignment="1">
      <alignment vertical="center" wrapText="1"/>
    </xf>
    <xf numFmtId="197" fontId="0" fillId="0" borderId="0" xfId="0" applyNumberFormat="1" applyAlignment="1">
      <alignment horizontal="center" vertical="center" wrapText="1"/>
    </xf>
    <xf numFmtId="197" fontId="0" fillId="0" borderId="0" xfId="0" applyNumberFormat="1" applyAlignment="1">
      <alignment horizontal="left" vertical="center" wrapText="1"/>
    </xf>
    <xf numFmtId="198" fontId="0" fillId="0" borderId="0" xfId="0" applyNumberFormat="1" applyAlignment="1">
      <alignment vertical="center"/>
    </xf>
    <xf numFmtId="198" fontId="0" fillId="0" borderId="0" xfId="0" applyNumberFormat="1" applyAlignment="1">
      <alignment horizontal="center" vertical="center" wrapText="1"/>
    </xf>
    <xf numFmtId="198" fontId="0" fillId="0" borderId="0" xfId="0" applyNumberFormat="1" applyAlignment="1">
      <alignment horizontal="right" vertical="center"/>
    </xf>
    <xf numFmtId="198" fontId="0" fillId="0" borderId="0" xfId="0" applyNumberFormat="1" applyAlignment="1">
      <alignment horizontal="right" vertical="center" wrapText="1"/>
    </xf>
    <xf numFmtId="198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horizontal="right" vertical="center"/>
    </xf>
    <xf numFmtId="170" fontId="0" fillId="0" borderId="0" xfId="0" applyNumberFormat="1" applyAlignment="1">
      <alignment horizontal="right" vertical="center" wrapText="1"/>
    </xf>
    <xf numFmtId="199" fontId="0" fillId="0" borderId="0" xfId="0" applyNumberFormat="1" applyAlignment="1">
      <alignment vertical="center"/>
    </xf>
    <xf numFmtId="199" fontId="0" fillId="0" borderId="0" xfId="0" applyNumberFormat="1" applyAlignment="1">
      <alignment horizontal="center" vertical="center" wrapText="1"/>
    </xf>
    <xf numFmtId="199" fontId="0" fillId="89" borderId="0" xfId="0" applyNumberFormat="1" applyFill="1" applyAlignment="1">
      <alignment horizontal="right" vertical="center"/>
    </xf>
    <xf numFmtId="199" fontId="0" fillId="89" borderId="0" xfId="0" applyNumberFormat="1" applyFill="1" applyAlignment="1">
      <alignment vertical="center"/>
    </xf>
    <xf numFmtId="200" fontId="0" fillId="0" borderId="0" xfId="0" applyNumberFormat="1" applyAlignment="1">
      <alignment vertical="center"/>
    </xf>
    <xf numFmtId="200" fontId="0" fillId="0" borderId="0" xfId="0" applyNumberFormat="1" applyAlignment="1">
      <alignment horizontal="right" vertical="center" wrapText="1"/>
    </xf>
    <xf numFmtId="200" fontId="0" fillId="0" borderId="0" xfId="0" applyNumberFormat="1" applyAlignment="1">
      <alignment horizontal="center" vertical="center" wrapText="1"/>
    </xf>
    <xf numFmtId="201" fontId="0" fillId="0" borderId="0" xfId="0" applyNumberFormat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Border="1" applyAlignment="1">
      <alignment vertical="center" wrapText="1"/>
    </xf>
    <xf numFmtId="0" fontId="3" fillId="54" borderId="3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8" fillId="0" borderId="0" xfId="0" applyFont="1" applyFill="1" applyAlignment="1">
      <alignment horizontal="center" vertical="center"/>
    </xf>
    <xf numFmtId="0" fontId="61" fillId="0" borderId="22" xfId="0" applyFont="1" applyBorder="1" applyAlignment="1">
      <alignment horizontal="left" vertical="center"/>
    </xf>
    <xf numFmtId="4" fontId="75" fillId="52" borderId="42" xfId="0" applyNumberFormat="1" applyFont="1" applyFill="1" applyBorder="1" applyAlignment="1">
      <alignment horizontal="center" vertical="center" wrapText="1"/>
    </xf>
    <xf numFmtId="0" fontId="8" fillId="53" borderId="41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/>
    </xf>
    <xf numFmtId="0" fontId="62" fillId="0" borderId="24" xfId="0" applyFont="1" applyBorder="1" applyAlignment="1">
      <alignment horizontal="left" vertical="center"/>
    </xf>
    <xf numFmtId="49" fontId="61" fillId="0" borderId="24" xfId="0" applyNumberFormat="1" applyFont="1" applyBorder="1" applyAlignment="1">
      <alignment horizontal="center" vertical="center"/>
    </xf>
    <xf numFmtId="0" fontId="62" fillId="0" borderId="24" xfId="0" applyFont="1" applyBorder="1"/>
    <xf numFmtId="0" fontId="62" fillId="0" borderId="24" xfId="0" applyFont="1" applyBorder="1" applyAlignment="1">
      <alignment horizontal="center" vertical="center"/>
    </xf>
    <xf numFmtId="43" fontId="62" fillId="0" borderId="24" xfId="1874" applyFont="1" applyBorder="1" applyAlignment="1">
      <alignment horizontal="center" vertical="center"/>
    </xf>
    <xf numFmtId="43" fontId="61" fillId="0" borderId="24" xfId="1874" applyFont="1" applyBorder="1" applyAlignment="1">
      <alignment horizontal="right" vertical="center"/>
    </xf>
    <xf numFmtId="10" fontId="62" fillId="0" borderId="25" xfId="0" applyNumberFormat="1" applyFont="1" applyFill="1" applyBorder="1" applyAlignment="1">
      <alignment horizontal="center" vertical="center"/>
    </xf>
    <xf numFmtId="167" fontId="62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/>
    <xf numFmtId="0" fontId="62" fillId="0" borderId="0" xfId="0" applyFont="1" applyBorder="1" applyAlignment="1">
      <alignment horizontal="left" vertical="center"/>
    </xf>
    <xf numFmtId="49" fontId="61" fillId="0" borderId="0" xfId="0" applyNumberFormat="1" applyFont="1" applyBorder="1" applyAlignment="1">
      <alignment horizontal="center" vertical="center"/>
    </xf>
    <xf numFmtId="0" fontId="62" fillId="0" borderId="0" xfId="0" applyFont="1" applyBorder="1"/>
    <xf numFmtId="0" fontId="62" fillId="0" borderId="0" xfId="0" applyFont="1" applyBorder="1" applyAlignment="1">
      <alignment horizontal="center" vertical="center"/>
    </xf>
    <xf numFmtId="0" fontId="61" fillId="0" borderId="0" xfId="0" applyFont="1" applyBorder="1" applyAlignment="1">
      <alignment horizontal="right" vertical="center"/>
    </xf>
    <xf numFmtId="167" fontId="62" fillId="0" borderId="0" xfId="1654" applyNumberFormat="1" applyFont="1" applyFill="1" applyBorder="1" applyAlignment="1">
      <alignment horizontal="center" vertical="center"/>
    </xf>
    <xf numFmtId="0" fontId="62" fillId="0" borderId="0" xfId="0" quotePrefix="1" applyFont="1" applyFill="1"/>
    <xf numFmtId="167" fontId="62" fillId="0" borderId="0" xfId="0" applyNumberFormat="1" applyFont="1" applyFill="1" applyBorder="1" applyAlignment="1">
      <alignment horizontal="left" vertical="center"/>
    </xf>
    <xf numFmtId="167" fontId="62" fillId="0" borderId="0" xfId="0" applyNumberFormat="1" applyFont="1" applyBorder="1" applyAlignment="1">
      <alignment horizontal="left" vertical="center"/>
    </xf>
    <xf numFmtId="0" fontId="62" fillId="0" borderId="0" xfId="0" applyFont="1" applyBorder="1" applyAlignment="1">
      <alignment horizontal="center"/>
    </xf>
    <xf numFmtId="169" fontId="62" fillId="0" borderId="23" xfId="0" applyNumberFormat="1" applyFont="1" applyBorder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167" fontId="61" fillId="0" borderId="23" xfId="0" applyNumberFormat="1" applyFont="1" applyBorder="1" applyAlignment="1">
      <alignment horizontal="center" vertical="center"/>
    </xf>
    <xf numFmtId="0" fontId="61" fillId="0" borderId="26" xfId="0" applyFont="1" applyFill="1" applyBorder="1" applyAlignment="1">
      <alignment horizontal="left"/>
    </xf>
    <xf numFmtId="0" fontId="61" fillId="0" borderId="22" xfId="0" applyFont="1" applyFill="1" applyBorder="1" applyAlignment="1">
      <alignment horizontal="left"/>
    </xf>
    <xf numFmtId="0" fontId="61" fillId="0" borderId="14" xfId="0" applyFont="1" applyBorder="1" applyAlignment="1">
      <alignment vertical="center"/>
    </xf>
    <xf numFmtId="49" fontId="61" fillId="0" borderId="14" xfId="0" applyNumberFormat="1" applyFont="1" applyBorder="1" applyAlignment="1">
      <alignment horizontal="center" vertical="center"/>
    </xf>
    <xf numFmtId="0" fontId="62" fillId="0" borderId="14" xfId="0" applyFont="1" applyBorder="1" applyAlignment="1">
      <alignment horizontal="center"/>
    </xf>
    <xf numFmtId="0" fontId="62" fillId="0" borderId="14" xfId="0" applyFont="1" applyBorder="1"/>
    <xf numFmtId="0" fontId="62" fillId="0" borderId="14" xfId="0" applyFont="1" applyBorder="1" applyAlignment="1">
      <alignment horizontal="center" vertical="center"/>
    </xf>
    <xf numFmtId="0" fontId="61" fillId="0" borderId="14" xfId="0" applyFont="1" applyBorder="1" applyAlignment="1">
      <alignment horizontal="right" vertical="center"/>
    </xf>
    <xf numFmtId="43" fontId="61" fillId="0" borderId="14" xfId="1874" applyFont="1" applyBorder="1" applyAlignment="1">
      <alignment horizontal="right" vertical="center"/>
    </xf>
    <xf numFmtId="0" fontId="62" fillId="0" borderId="22" xfId="0" applyFont="1" applyFill="1" applyBorder="1"/>
    <xf numFmtId="0" fontId="62" fillId="0" borderId="56" xfId="0" applyFont="1" applyFill="1" applyBorder="1"/>
    <xf numFmtId="0" fontId="62" fillId="0" borderId="26" xfId="0" applyFont="1" applyFill="1" applyBorder="1"/>
    <xf numFmtId="0" fontId="62" fillId="0" borderId="14" xfId="0" applyFont="1" applyBorder="1" applyAlignment="1">
      <alignment horizontal="left" vertical="center"/>
    </xf>
    <xf numFmtId="43" fontId="62" fillId="0" borderId="14" xfId="1874" applyFont="1" applyBorder="1" applyAlignment="1">
      <alignment horizontal="center" vertical="center"/>
    </xf>
    <xf numFmtId="10" fontId="62" fillId="0" borderId="28" xfId="0" applyNumberFormat="1" applyFont="1" applyFill="1" applyBorder="1" applyAlignment="1">
      <alignment horizontal="center" vertical="center"/>
    </xf>
    <xf numFmtId="0" fontId="5" fillId="88" borderId="78" xfId="0" applyFont="1" applyFill="1" applyBorder="1" applyAlignment="1">
      <alignment horizontal="center" vertical="center" wrapText="1"/>
    </xf>
    <xf numFmtId="0" fontId="5" fillId="88" borderId="43" xfId="0" applyFont="1" applyFill="1" applyBorder="1" applyAlignment="1">
      <alignment horizontal="center" vertical="center" wrapText="1"/>
    </xf>
    <xf numFmtId="49" fontId="5" fillId="88" borderId="78" xfId="0" applyNumberFormat="1" applyFont="1" applyFill="1" applyBorder="1" applyAlignment="1">
      <alignment horizontal="center" vertical="center" wrapText="1"/>
    </xf>
    <xf numFmtId="167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3" fontId="71" fillId="0" borderId="43" xfId="1874" applyFont="1" applyBorder="1" applyAlignment="1">
      <alignment horizontal="right" vertical="center" wrapText="1"/>
    </xf>
    <xf numFmtId="0" fontId="61" fillId="0" borderId="14" xfId="0" applyFont="1" applyBorder="1" applyAlignment="1">
      <alignment horizontal="center" vertical="center"/>
    </xf>
    <xf numFmtId="10" fontId="71" fillId="53" borderId="43" xfId="1654" applyNumberFormat="1" applyFont="1" applyFill="1" applyBorder="1" applyAlignment="1">
      <alignment horizontal="center" vertical="center" wrapText="1"/>
    </xf>
    <xf numFmtId="167" fontId="70" fillId="0" borderId="63" xfId="0" applyNumberFormat="1" applyFont="1" applyFill="1" applyBorder="1" applyAlignment="1">
      <alignment horizontal="center" vertical="center" wrapText="1"/>
    </xf>
    <xf numFmtId="167" fontId="71" fillId="0" borderId="50" xfId="0" applyNumberFormat="1" applyFont="1" applyFill="1" applyBorder="1" applyAlignment="1">
      <alignment horizontal="center" vertical="center" wrapText="1"/>
    </xf>
    <xf numFmtId="167" fontId="70" fillId="0" borderId="50" xfId="0" applyNumberFormat="1" applyFont="1" applyFill="1" applyBorder="1" applyAlignment="1">
      <alignment horizontal="center" vertical="center" wrapText="1"/>
    </xf>
    <xf numFmtId="43" fontId="71" fillId="0" borderId="57" xfId="0" applyNumberFormat="1" applyFont="1" applyFill="1" applyBorder="1" applyAlignment="1">
      <alignment vertical="center" wrapText="1"/>
    </xf>
    <xf numFmtId="43" fontId="71" fillId="0" borderId="43" xfId="0" applyNumberFormat="1" applyFont="1" applyBorder="1" applyAlignment="1">
      <alignment vertical="center" wrapText="1"/>
    </xf>
    <xf numFmtId="43" fontId="71" fillId="0" borderId="43" xfId="0" applyNumberFormat="1" applyFont="1" applyFill="1" applyBorder="1" applyAlignment="1">
      <alignment vertical="center" wrapText="1"/>
    </xf>
    <xf numFmtId="170" fontId="72" fillId="52" borderId="43" xfId="1654" applyNumberFormat="1" applyFont="1" applyFill="1" applyBorder="1" applyAlignment="1">
      <alignment horizontal="center" vertical="center" wrapText="1"/>
    </xf>
    <xf numFmtId="170" fontId="71" fillId="53" borderId="43" xfId="1654" applyNumberFormat="1" applyFont="1" applyFill="1" applyBorder="1" applyAlignment="1">
      <alignment horizontal="center" vertical="center" wrapText="1"/>
    </xf>
    <xf numFmtId="10" fontId="8" fillId="0" borderId="43" xfId="1654" applyNumberFormat="1" applyFont="1" applyBorder="1" applyAlignment="1">
      <alignment horizontal="center" vertical="center" wrapText="1"/>
    </xf>
    <xf numFmtId="10" fontId="8" fillId="53" borderId="43" xfId="1654" applyNumberFormat="1" applyFont="1" applyFill="1" applyBorder="1" applyAlignment="1">
      <alignment horizontal="center" vertical="center" wrapText="1"/>
    </xf>
    <xf numFmtId="10" fontId="5" fillId="0" borderId="43" xfId="1654" applyNumberFormat="1" applyFont="1" applyBorder="1" applyAlignment="1">
      <alignment horizontal="center" vertical="center" wrapText="1"/>
    </xf>
    <xf numFmtId="10" fontId="11" fillId="52" borderId="43" xfId="1654" applyNumberFormat="1" applyFont="1" applyFill="1" applyBorder="1" applyAlignment="1">
      <alignment horizontal="center" vertical="center" wrapText="1"/>
    </xf>
    <xf numFmtId="10" fontId="71" fillId="0" borderId="43" xfId="1654" applyNumberFormat="1" applyFont="1" applyFill="1" applyBorder="1" applyAlignment="1">
      <alignment horizontal="center" vertical="center" wrapText="1"/>
    </xf>
    <xf numFmtId="170" fontId="71" fillId="0" borderId="59" xfId="1654" applyNumberFormat="1" applyFont="1" applyFill="1" applyBorder="1" applyAlignment="1">
      <alignment horizontal="center" vertical="center" wrapText="1"/>
    </xf>
    <xf numFmtId="10" fontId="76" fillId="88" borderId="47" xfId="1654" applyNumberFormat="1" applyFont="1" applyFill="1" applyBorder="1" applyAlignment="1">
      <alignment horizontal="center" vertical="center" wrapText="1"/>
    </xf>
    <xf numFmtId="10" fontId="76" fillId="87" borderId="0" xfId="1654" applyNumberFormat="1" applyFont="1" applyFill="1" applyBorder="1" applyAlignment="1">
      <alignment horizontal="center" vertical="center" wrapText="1"/>
    </xf>
    <xf numFmtId="167" fontId="61" fillId="0" borderId="28" xfId="0" applyNumberFormat="1" applyFont="1" applyBorder="1" applyAlignment="1">
      <alignment horizontal="center" vertical="center"/>
    </xf>
    <xf numFmtId="43" fontId="61" fillId="0" borderId="0" xfId="1874" applyFont="1" applyBorder="1" applyAlignment="1">
      <alignment horizontal="center" vertical="center"/>
    </xf>
    <xf numFmtId="43" fontId="61" fillId="0" borderId="14" xfId="1874" applyFont="1" applyBorder="1" applyAlignment="1">
      <alignment horizontal="center" vertical="center"/>
    </xf>
    <xf numFmtId="43" fontId="71" fillId="0" borderId="63" xfId="1874" applyFont="1" applyFill="1" applyBorder="1" applyAlignment="1">
      <alignment horizontal="center" vertical="center" wrapText="1"/>
    </xf>
    <xf numFmtId="43" fontId="76" fillId="52" borderId="42" xfId="1874" applyFont="1" applyFill="1" applyBorder="1" applyAlignment="1">
      <alignment horizontal="center" vertical="center" wrapText="1"/>
    </xf>
    <xf numFmtId="43" fontId="76" fillId="87" borderId="0" xfId="1874" applyFont="1" applyFill="1" applyBorder="1" applyAlignment="1">
      <alignment horizontal="center" vertical="center" wrapText="1"/>
    </xf>
    <xf numFmtId="43" fontId="68" fillId="0" borderId="0" xfId="1874" applyFont="1" applyAlignment="1">
      <alignment horizontal="center"/>
    </xf>
    <xf numFmtId="0" fontId="8" fillId="52" borderId="41" xfId="0" applyFont="1" applyFill="1" applyBorder="1" applyAlignment="1">
      <alignment horizontal="center" vertical="center" wrapText="1"/>
    </xf>
    <xf numFmtId="10" fontId="71" fillId="0" borderId="43" xfId="1654" applyNumberFormat="1" applyFont="1" applyBorder="1" applyAlignment="1">
      <alignment horizontal="center" vertical="center" wrapText="1"/>
    </xf>
    <xf numFmtId="10" fontId="72" fillId="52" borderId="43" xfId="1654" applyNumberFormat="1" applyFont="1" applyFill="1" applyBorder="1" applyAlignment="1">
      <alignment horizontal="center" vertical="center" wrapText="1"/>
    </xf>
    <xf numFmtId="43" fontId="71" fillId="0" borderId="43" xfId="1874" applyFont="1" applyFill="1" applyBorder="1" applyAlignment="1">
      <alignment vertical="center" wrapText="1"/>
    </xf>
    <xf numFmtId="0" fontId="8" fillId="52" borderId="55" xfId="0" applyFont="1" applyFill="1" applyBorder="1" applyAlignment="1">
      <alignment horizontal="center" vertical="center" wrapText="1"/>
    </xf>
    <xf numFmtId="0" fontId="75" fillId="87" borderId="22" xfId="0" applyFont="1" applyFill="1" applyBorder="1" applyAlignment="1">
      <alignment horizontal="center" vertical="center" wrapText="1"/>
    </xf>
    <xf numFmtId="10" fontId="76" fillId="87" borderId="23" xfId="1654" applyNumberFormat="1" applyFont="1" applyFill="1" applyBorder="1" applyAlignment="1">
      <alignment horizontal="center" vertical="center" wrapText="1"/>
    </xf>
    <xf numFmtId="49" fontId="96" fillId="0" borderId="0" xfId="0" applyNumberFormat="1" applyFont="1" applyBorder="1" applyAlignment="1">
      <alignment vertical="center" wrapText="1"/>
    </xf>
    <xf numFmtId="0" fontId="75" fillId="87" borderId="56" xfId="0" applyFont="1" applyFill="1" applyBorder="1" applyAlignment="1">
      <alignment horizontal="center" vertical="center" wrapText="1"/>
    </xf>
    <xf numFmtId="166" fontId="4" fillId="55" borderId="14" xfId="1832" applyNumberFormat="1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4" fontId="8" fillId="87" borderId="14" xfId="0" applyNumberFormat="1" applyFont="1" applyFill="1" applyBorder="1" applyAlignment="1">
      <alignment horizontal="center" vertical="center" wrapText="1"/>
    </xf>
    <xf numFmtId="0" fontId="4" fillId="87" borderId="14" xfId="0" applyFont="1" applyFill="1" applyBorder="1" applyAlignment="1">
      <alignment horizontal="center" vertical="center"/>
    </xf>
    <xf numFmtId="4" fontId="75" fillId="87" borderId="14" xfId="0" applyNumberFormat="1" applyFont="1" applyFill="1" applyBorder="1" applyAlignment="1">
      <alignment horizontal="center" vertical="center" wrapText="1"/>
    </xf>
    <xf numFmtId="43" fontId="76" fillId="87" borderId="14" xfId="1874" applyFont="1" applyFill="1" applyBorder="1" applyAlignment="1">
      <alignment horizontal="center" vertical="center" wrapText="1"/>
    </xf>
    <xf numFmtId="43" fontId="76" fillId="87" borderId="14" xfId="1874" applyFont="1" applyFill="1" applyBorder="1" applyAlignment="1">
      <alignment horizontal="right" vertical="center" wrapText="1"/>
    </xf>
    <xf numFmtId="10" fontId="76" fillId="87" borderId="28" xfId="1654" applyNumberFormat="1" applyFont="1" applyFill="1" applyBorder="1" applyAlignment="1">
      <alignment horizontal="center" vertical="center" wrapText="1"/>
    </xf>
    <xf numFmtId="43" fontId="71" fillId="0" borderId="43" xfId="1874" applyFont="1" applyFill="1" applyBorder="1" applyAlignment="1">
      <alignment horizontal="right" vertical="center" wrapText="1"/>
    </xf>
    <xf numFmtId="0" fontId="88" fillId="0" borderId="0" xfId="0" applyFont="1"/>
    <xf numFmtId="49" fontId="73" fillId="0" borderId="2" xfId="0" applyNumberFormat="1" applyFont="1" applyFill="1" applyBorder="1" applyAlignment="1">
      <alignment horizontal="left" vertical="center" wrapText="1"/>
    </xf>
    <xf numFmtId="0" fontId="4" fillId="87" borderId="51" xfId="0" applyFont="1" applyFill="1" applyBorder="1" applyAlignment="1">
      <alignment horizontal="center" vertical="center" wrapText="1"/>
    </xf>
    <xf numFmtId="0" fontId="4" fillId="87" borderId="13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49" fontId="6" fillId="0" borderId="29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left"/>
    </xf>
    <xf numFmtId="0" fontId="70" fillId="0" borderId="35" xfId="0" applyFont="1" applyFill="1" applyBorder="1" applyAlignment="1">
      <alignment horizontal="center" vertical="center" wrapText="1"/>
    </xf>
    <xf numFmtId="167" fontId="70" fillId="0" borderId="35" xfId="0" applyNumberFormat="1" applyFont="1" applyFill="1" applyBorder="1" applyAlignment="1">
      <alignment horizontal="center" vertical="center" wrapText="1"/>
    </xf>
    <xf numFmtId="10" fontId="70" fillId="0" borderId="35" xfId="1654" applyNumberFormat="1" applyFont="1" applyFill="1" applyBorder="1" applyAlignment="1">
      <alignment horizontal="center" vertical="center" wrapText="1"/>
    </xf>
    <xf numFmtId="10" fontId="4" fillId="0" borderId="35" xfId="1654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left" vertical="center" wrapText="1"/>
    </xf>
    <xf numFmtId="0" fontId="70" fillId="0" borderId="36" xfId="0" applyFont="1" applyFill="1" applyBorder="1" applyAlignment="1">
      <alignment horizontal="center" vertical="center" wrapText="1"/>
    </xf>
    <xf numFmtId="167" fontId="70" fillId="0" borderId="36" xfId="0" applyNumberFormat="1" applyFont="1" applyFill="1" applyBorder="1" applyAlignment="1">
      <alignment horizontal="center" vertical="center" wrapText="1"/>
    </xf>
    <xf numFmtId="10" fontId="70" fillId="0" borderId="36" xfId="1654" applyNumberFormat="1" applyFont="1" applyFill="1" applyBorder="1" applyAlignment="1">
      <alignment horizontal="center" vertical="center" wrapText="1"/>
    </xf>
    <xf numFmtId="10" fontId="4" fillId="0" borderId="36" xfId="1654" applyNumberFormat="1" applyFont="1" applyFill="1" applyBorder="1" applyAlignment="1">
      <alignment horizontal="center" vertical="center" wrapText="1"/>
    </xf>
    <xf numFmtId="0" fontId="70" fillId="0" borderId="29" xfId="0" applyFont="1" applyFill="1" applyBorder="1" applyAlignment="1">
      <alignment vertical="center" wrapText="1"/>
    </xf>
    <xf numFmtId="0" fontId="4" fillId="0" borderId="29" xfId="0" applyFont="1" applyFill="1" applyBorder="1" applyAlignment="1">
      <alignment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49" fontId="6" fillId="0" borderId="38" xfId="0" applyNumberFormat="1" applyFont="1" applyFill="1" applyBorder="1" applyAlignment="1">
      <alignment horizontal="center" vertical="center" wrapText="1"/>
    </xf>
    <xf numFmtId="10" fontId="4" fillId="0" borderId="39" xfId="1654" applyNumberFormat="1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 wrapText="1"/>
    </xf>
    <xf numFmtId="49" fontId="6" fillId="0" borderId="37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vertical="center" wrapText="1"/>
    </xf>
    <xf numFmtId="167" fontId="6" fillId="0" borderId="35" xfId="0" applyNumberFormat="1" applyFont="1" applyFill="1" applyBorder="1" applyAlignment="1">
      <alignment horizontal="center" vertical="center" wrapText="1"/>
    </xf>
    <xf numFmtId="167" fontId="6" fillId="0" borderId="36" xfId="0" applyNumberFormat="1" applyFont="1" applyFill="1" applyBorder="1" applyAlignment="1">
      <alignment horizontal="center" vertical="center" wrapText="1"/>
    </xf>
    <xf numFmtId="0" fontId="4" fillId="0" borderId="79" xfId="0" applyFont="1" applyFill="1" applyBorder="1" applyAlignment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49" fontId="6" fillId="0" borderId="63" xfId="0" applyNumberFormat="1" applyFont="1" applyFill="1" applyBorder="1" applyAlignment="1">
      <alignment horizontal="center" vertical="center" wrapText="1"/>
    </xf>
    <xf numFmtId="0" fontId="4" fillId="0" borderId="63" xfId="0" applyFont="1" applyFill="1" applyBorder="1" applyAlignment="1">
      <alignment vertical="center" wrapText="1"/>
    </xf>
    <xf numFmtId="0" fontId="4" fillId="0" borderId="81" xfId="0" applyFont="1" applyFill="1" applyBorder="1" applyAlignment="1">
      <alignment horizontal="center" vertical="center" wrapText="1"/>
    </xf>
    <xf numFmtId="167" fontId="70" fillId="0" borderId="81" xfId="0" applyNumberFormat="1" applyFont="1" applyFill="1" applyBorder="1" applyAlignment="1">
      <alignment horizontal="center" vertical="center" wrapText="1"/>
    </xf>
    <xf numFmtId="49" fontId="6" fillId="0" borderId="37" xfId="0" applyNumberFormat="1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70" fillId="0" borderId="39" xfId="0" applyFont="1" applyFill="1" applyBorder="1" applyAlignment="1">
      <alignment horizontal="center" vertical="center" wrapText="1"/>
    </xf>
    <xf numFmtId="167" fontId="70" fillId="0" borderId="39" xfId="0" applyNumberFormat="1" applyFont="1" applyFill="1" applyBorder="1" applyAlignment="1">
      <alignment horizontal="center" vertical="center" wrapText="1"/>
    </xf>
    <xf numFmtId="0" fontId="4" fillId="0" borderId="80" xfId="0" applyFont="1" applyFill="1" applyBorder="1" applyAlignment="1">
      <alignment vertical="center" wrapText="1"/>
    </xf>
    <xf numFmtId="0" fontId="70" fillId="0" borderId="38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49" fontId="6" fillId="0" borderId="29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9" xfId="0" applyFont="1" applyFill="1" applyBorder="1" applyAlignment="1">
      <alignment horizontal="center" vertical="center" wrapText="1"/>
    </xf>
    <xf numFmtId="167" fontId="6" fillId="0" borderId="39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 vertical="center" wrapText="1"/>
    </xf>
    <xf numFmtId="0" fontId="70" fillId="0" borderId="49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center" vertical="center" wrapText="1"/>
    </xf>
    <xf numFmtId="49" fontId="6" fillId="0" borderId="77" xfId="0" applyNumberFormat="1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left" vertical="center" wrapText="1"/>
    </xf>
    <xf numFmtId="0" fontId="4" fillId="0" borderId="48" xfId="0" applyFont="1" applyFill="1" applyBorder="1" applyAlignment="1">
      <alignment horizontal="center" vertical="center" wrapText="1"/>
    </xf>
    <xf numFmtId="167" fontId="6" fillId="0" borderId="48" xfId="0" applyNumberFormat="1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vertical="center" wrapText="1"/>
    </xf>
    <xf numFmtId="167" fontId="4" fillId="0" borderId="35" xfId="0" applyNumberFormat="1" applyFont="1" applyFill="1" applyBorder="1" applyAlignment="1">
      <alignment horizontal="center" vertical="center" wrapText="1"/>
    </xf>
    <xf numFmtId="0" fontId="60" fillId="0" borderId="82" xfId="1616" applyFont="1" applyBorder="1" applyAlignment="1" applyProtection="1"/>
    <xf numFmtId="0" fontId="64" fillId="0" borderId="27" xfId="1616" applyFont="1" applyBorder="1" applyAlignment="1" applyProtection="1"/>
    <xf numFmtId="0" fontId="63" fillId="0" borderId="27" xfId="1616" applyFont="1" applyBorder="1" applyAlignment="1" applyProtection="1"/>
    <xf numFmtId="0" fontId="0" fillId="0" borderId="24" xfId="0" applyBorder="1" applyAlignment="1">
      <alignment wrapText="1"/>
    </xf>
    <xf numFmtId="0" fontId="0" fillId="0" borderId="14" xfId="0" applyBorder="1" applyAlignment="1">
      <alignment wrapText="1"/>
    </xf>
    <xf numFmtId="170" fontId="68" fillId="0" borderId="0" xfId="0" applyNumberFormat="1" applyFont="1" applyFill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71" fillId="53" borderId="55" xfId="0" applyFont="1" applyFill="1" applyBorder="1" applyAlignment="1">
      <alignment horizontal="center" vertical="center" wrapText="1"/>
    </xf>
    <xf numFmtId="0" fontId="8" fillId="53" borderId="55" xfId="0" applyFont="1" applyFill="1" applyBorder="1" applyAlignment="1">
      <alignment horizontal="center" vertical="center" wrapText="1"/>
    </xf>
    <xf numFmtId="166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96" fillId="0" borderId="0" xfId="0" applyFont="1" applyBorder="1" applyAlignment="1">
      <alignment vertical="center"/>
    </xf>
    <xf numFmtId="167" fontId="61" fillId="0" borderId="0" xfId="0" applyNumberFormat="1" applyFont="1" applyBorder="1" applyAlignment="1">
      <alignment horizontal="center" vertical="center"/>
    </xf>
    <xf numFmtId="167" fontId="68" fillId="0" borderId="0" xfId="0" applyNumberFormat="1" applyFont="1" applyBorder="1" applyAlignment="1">
      <alignment horizontal="center" vertical="center"/>
    </xf>
    <xf numFmtId="167" fontId="61" fillId="0" borderId="0" xfId="0" applyNumberFormat="1" applyFont="1" applyBorder="1" applyAlignment="1">
      <alignment horizontal="right" vertical="center"/>
    </xf>
    <xf numFmtId="10" fontId="97" fillId="87" borderId="25" xfId="1659" applyNumberFormat="1" applyFont="1" applyFill="1" applyBorder="1" applyAlignment="1">
      <alignment horizontal="center"/>
    </xf>
    <xf numFmtId="10" fontId="62" fillId="87" borderId="23" xfId="0" applyNumberFormat="1" applyFont="1" applyFill="1" applyBorder="1" applyAlignment="1">
      <alignment horizontal="center"/>
    </xf>
    <xf numFmtId="0" fontId="4" fillId="87" borderId="14" xfId="0" applyFont="1" applyFill="1" applyBorder="1" applyAlignment="1">
      <alignment vertical="center"/>
    </xf>
    <xf numFmtId="0" fontId="99" fillId="90" borderId="55" xfId="0" applyFont="1" applyFill="1" applyBorder="1" applyAlignment="1" applyProtection="1">
      <alignment horizontal="center" vertical="center"/>
    </xf>
    <xf numFmtId="10" fontId="99" fillId="87" borderId="57" xfId="1659" applyNumberFormat="1" applyFont="1" applyFill="1" applyBorder="1" applyAlignment="1" applyProtection="1">
      <alignment vertical="center"/>
    </xf>
    <xf numFmtId="0" fontId="60" fillId="0" borderId="0" xfId="0" applyFont="1" applyProtection="1"/>
    <xf numFmtId="0" fontId="97" fillId="0" borderId="0" xfId="0" applyFont="1" applyAlignment="1"/>
    <xf numFmtId="166" fontId="97" fillId="0" borderId="0" xfId="0" applyNumberFormat="1" applyFont="1" applyAlignment="1"/>
    <xf numFmtId="0" fontId="74" fillId="0" borderId="0" xfId="0" quotePrefix="1" applyFont="1" applyProtection="1"/>
    <xf numFmtId="10" fontId="60" fillId="0" borderId="0" xfId="0" applyNumberFormat="1" applyFont="1" applyProtection="1"/>
    <xf numFmtId="0" fontId="60" fillId="87" borderId="26" xfId="0" applyFont="1" applyFill="1" applyBorder="1" applyProtection="1"/>
    <xf numFmtId="0" fontId="60" fillId="87" borderId="24" xfId="0" applyFont="1" applyFill="1" applyBorder="1" applyProtection="1"/>
    <xf numFmtId="0" fontId="60" fillId="87" borderId="25" xfId="0" applyFont="1" applyFill="1" applyBorder="1" applyProtection="1"/>
    <xf numFmtId="0" fontId="60" fillId="87" borderId="22" xfId="0" applyFont="1" applyFill="1" applyBorder="1" applyProtection="1"/>
    <xf numFmtId="0" fontId="60" fillId="87" borderId="0" xfId="0" applyFont="1" applyFill="1" applyBorder="1" applyProtection="1"/>
    <xf numFmtId="0" fontId="60" fillId="87" borderId="23" xfId="0" applyFont="1" applyFill="1" applyBorder="1" applyProtection="1"/>
    <xf numFmtId="0" fontId="61" fillId="87" borderId="26" xfId="0" applyFont="1" applyFill="1" applyBorder="1" applyAlignment="1">
      <alignment horizontal="left" wrapText="1"/>
    </xf>
    <xf numFmtId="0" fontId="62" fillId="87" borderId="24" xfId="0" applyFont="1" applyFill="1" applyBorder="1" applyAlignment="1">
      <alignment horizontal="center" vertical="center" wrapText="1"/>
    </xf>
    <xf numFmtId="0" fontId="61" fillId="87" borderId="24" xfId="0" applyNumberFormat="1" applyFont="1" applyFill="1" applyBorder="1" applyAlignment="1">
      <alignment horizontal="right"/>
    </xf>
    <xf numFmtId="0" fontId="61" fillId="87" borderId="22" xfId="0" applyFont="1" applyFill="1" applyBorder="1" applyAlignment="1">
      <alignment horizontal="left" wrapText="1"/>
    </xf>
    <xf numFmtId="0" fontId="62" fillId="87" borderId="0" xfId="0" applyFont="1" applyFill="1" applyBorder="1" applyAlignment="1">
      <alignment horizontal="left"/>
    </xf>
    <xf numFmtId="0" fontId="61" fillId="87" borderId="0" xfId="0" applyFont="1" applyFill="1" applyBorder="1" applyAlignment="1">
      <alignment horizontal="left" wrapText="1"/>
    </xf>
    <xf numFmtId="0" fontId="61" fillId="87" borderId="0" xfId="0" applyNumberFormat="1" applyFont="1" applyFill="1" applyBorder="1" applyAlignment="1">
      <alignment horizontal="left"/>
    </xf>
    <xf numFmtId="0" fontId="61" fillId="87" borderId="0" xfId="0" applyNumberFormat="1" applyFont="1" applyFill="1" applyBorder="1" applyAlignment="1">
      <alignment horizontal="right"/>
    </xf>
    <xf numFmtId="0" fontId="97" fillId="87" borderId="0" xfId="0" applyFont="1" applyFill="1" applyBorder="1" applyAlignment="1"/>
    <xf numFmtId="0" fontId="61" fillId="87" borderId="0" xfId="0" applyNumberFormat="1" applyFont="1" applyFill="1" applyBorder="1" applyAlignment="1">
      <alignment horizontal="right" wrapText="1"/>
    </xf>
    <xf numFmtId="167" fontId="98" fillId="87" borderId="23" xfId="0" applyNumberFormat="1" applyFont="1" applyFill="1" applyBorder="1" applyAlignment="1">
      <alignment horizontal="left" wrapText="1"/>
    </xf>
    <xf numFmtId="0" fontId="61" fillId="87" borderId="56" xfId="0" applyFont="1" applyFill="1" applyBorder="1" applyAlignment="1">
      <alignment horizontal="left" vertical="center"/>
    </xf>
    <xf numFmtId="0" fontId="61" fillId="87" borderId="14" xfId="0" applyFont="1" applyFill="1" applyBorder="1" applyAlignment="1">
      <alignment horizontal="center" wrapText="1"/>
    </xf>
    <xf numFmtId="0" fontId="61" fillId="87" borderId="14" xfId="0" applyFont="1" applyFill="1" applyBorder="1" applyAlignment="1">
      <alignment horizontal="left" wrapText="1"/>
    </xf>
    <xf numFmtId="0" fontId="61" fillId="87" borderId="14" xfId="0" applyNumberFormat="1" applyFont="1" applyFill="1" applyBorder="1" applyAlignment="1">
      <alignment horizontal="right" wrapText="1"/>
    </xf>
    <xf numFmtId="0" fontId="97" fillId="87" borderId="14" xfId="0" applyFont="1" applyFill="1" applyBorder="1" applyAlignment="1"/>
    <xf numFmtId="0" fontId="97" fillId="87" borderId="28" xfId="0" applyFont="1" applyFill="1" applyBorder="1" applyAlignment="1"/>
    <xf numFmtId="0" fontId="61" fillId="87" borderId="22" xfId="0" applyFont="1" applyFill="1" applyBorder="1" applyAlignment="1">
      <alignment horizontal="center" wrapText="1"/>
    </xf>
    <xf numFmtId="0" fontId="61" fillId="87" borderId="0" xfId="0" applyFont="1" applyFill="1" applyBorder="1" applyAlignment="1">
      <alignment horizontal="left"/>
    </xf>
    <xf numFmtId="0" fontId="61" fillId="87" borderId="0" xfId="0" applyFont="1" applyFill="1" applyBorder="1" applyAlignment="1">
      <alignment horizontal="center" wrapText="1"/>
    </xf>
    <xf numFmtId="0" fontId="97" fillId="87" borderId="23" xfId="0" applyFont="1" applyFill="1" applyBorder="1" applyAlignment="1"/>
    <xf numFmtId="0" fontId="62" fillId="87" borderId="0" xfId="0" applyFont="1" applyFill="1" applyBorder="1" applyProtection="1"/>
    <xf numFmtId="0" fontId="75" fillId="87" borderId="0" xfId="0" applyFont="1" applyFill="1" applyBorder="1" applyProtection="1"/>
    <xf numFmtId="0" fontId="61" fillId="87" borderId="0" xfId="0" applyFont="1" applyFill="1" applyBorder="1" applyProtection="1"/>
    <xf numFmtId="0" fontId="63" fillId="87" borderId="23" xfId="0" applyFont="1" applyFill="1" applyBorder="1" applyProtection="1"/>
    <xf numFmtId="0" fontId="75" fillId="87" borderId="0" xfId="0" applyFont="1" applyFill="1" applyBorder="1" applyAlignment="1" applyProtection="1">
      <alignment horizontal="right"/>
    </xf>
    <xf numFmtId="0" fontId="74" fillId="87" borderId="0" xfId="0" applyFont="1" applyFill="1" applyBorder="1" applyProtection="1"/>
    <xf numFmtId="0" fontId="98" fillId="87" borderId="2" xfId="0" applyFont="1" applyFill="1" applyBorder="1" applyAlignment="1" applyProtection="1">
      <alignment vertical="center"/>
    </xf>
    <xf numFmtId="0" fontId="60" fillId="87" borderId="83" xfId="0" applyFont="1" applyFill="1" applyBorder="1" applyProtection="1"/>
    <xf numFmtId="0" fontId="62" fillId="87" borderId="83" xfId="0" applyFont="1" applyFill="1" applyBorder="1" applyProtection="1"/>
    <xf numFmtId="0" fontId="61" fillId="87" borderId="84" xfId="0" applyFont="1" applyFill="1" applyBorder="1" applyProtection="1"/>
    <xf numFmtId="0" fontId="75" fillId="87" borderId="23" xfId="0" applyFont="1" applyFill="1" applyBorder="1" applyProtection="1"/>
    <xf numFmtId="0" fontId="62" fillId="87" borderId="85" xfId="0" applyFont="1" applyFill="1" applyBorder="1" applyProtection="1"/>
    <xf numFmtId="0" fontId="62" fillId="87" borderId="85" xfId="0" applyFont="1" applyFill="1" applyBorder="1" applyAlignment="1" applyProtection="1">
      <alignment horizontal="center"/>
    </xf>
    <xf numFmtId="10" fontId="62" fillId="87" borderId="85" xfId="0" applyNumberFormat="1" applyFont="1" applyFill="1" applyBorder="1" applyAlignment="1" applyProtection="1">
      <alignment horizontal="right" vertical="center"/>
    </xf>
    <xf numFmtId="10" fontId="97" fillId="87" borderId="85" xfId="1912" applyNumberFormat="1" applyFont="1" applyFill="1" applyBorder="1" applyAlignment="1" applyProtection="1">
      <alignment horizontal="right" vertical="center"/>
      <protection locked="0"/>
    </xf>
    <xf numFmtId="0" fontId="61" fillId="87" borderId="0" xfId="0" applyFont="1" applyFill="1" applyBorder="1" applyAlignment="1" applyProtection="1">
      <alignment horizontal="right"/>
    </xf>
    <xf numFmtId="0" fontId="62" fillId="87" borderId="0" xfId="0" applyFont="1" applyFill="1" applyBorder="1" applyAlignment="1" applyProtection="1">
      <alignment horizontal="center"/>
    </xf>
    <xf numFmtId="10" fontId="97" fillId="87" borderId="0" xfId="1912" applyNumberFormat="1" applyFont="1" applyFill="1" applyBorder="1" applyAlignment="1" applyProtection="1"/>
    <xf numFmtId="10" fontId="97" fillId="87" borderId="85" xfId="1912" applyNumberFormat="1" applyFont="1" applyFill="1" applyBorder="1" applyAlignment="1" applyProtection="1">
      <alignment horizontal="right" vertical="center"/>
    </xf>
    <xf numFmtId="0" fontId="61" fillId="87" borderId="85" xfId="0" applyFont="1" applyFill="1" applyBorder="1" applyProtection="1"/>
    <xf numFmtId="10" fontId="98" fillId="87" borderId="85" xfId="1912" applyNumberFormat="1" applyFont="1" applyFill="1" applyBorder="1" applyAlignment="1" applyProtection="1">
      <alignment horizontal="right" vertical="center"/>
    </xf>
    <xf numFmtId="0" fontId="61" fillId="87" borderId="86" xfId="0" applyFont="1" applyFill="1" applyBorder="1" applyProtection="1"/>
    <xf numFmtId="10" fontId="98" fillId="87" borderId="86" xfId="1912" applyNumberFormat="1" applyFont="1" applyFill="1" applyBorder="1" applyAlignment="1" applyProtection="1">
      <alignment horizontal="right" vertical="center"/>
    </xf>
    <xf numFmtId="0" fontId="63" fillId="87" borderId="0" xfId="0" applyFont="1" applyFill="1" applyBorder="1" applyProtection="1"/>
    <xf numFmtId="0" fontId="60" fillId="87" borderId="23" xfId="0" applyFont="1" applyFill="1" applyBorder="1" applyAlignment="1" applyProtection="1">
      <alignment wrapText="1"/>
    </xf>
    <xf numFmtId="0" fontId="60" fillId="87" borderId="0" xfId="1616" applyFont="1" applyFill="1" applyBorder="1" applyProtection="1"/>
    <xf numFmtId="0" fontId="60" fillId="87" borderId="27" xfId="1616" applyFont="1" applyFill="1" applyBorder="1" applyProtection="1"/>
    <xf numFmtId="0" fontId="63" fillId="87" borderId="27" xfId="1616" applyFont="1" applyFill="1" applyBorder="1" applyProtection="1"/>
    <xf numFmtId="0" fontId="60" fillId="87" borderId="56" xfId="0" applyFont="1" applyFill="1" applyBorder="1" applyProtection="1"/>
    <xf numFmtId="0" fontId="63" fillId="87" borderId="14" xfId="1616" applyFont="1" applyFill="1" applyBorder="1" applyProtection="1"/>
    <xf numFmtId="0" fontId="63" fillId="87" borderId="28" xfId="0" applyFont="1" applyFill="1" applyBorder="1" applyProtection="1"/>
    <xf numFmtId="167" fontId="6" fillId="0" borderId="13" xfId="0" applyNumberFormat="1" applyFont="1" applyFill="1" applyBorder="1" applyAlignment="1">
      <alignment horizontal="center" vertical="center" wrapText="1"/>
    </xf>
    <xf numFmtId="43" fontId="6" fillId="0" borderId="13" xfId="1874" applyFont="1" applyFill="1" applyBorder="1" applyAlignment="1">
      <alignment horizontal="center" vertical="center" wrapText="1"/>
    </xf>
    <xf numFmtId="43" fontId="6" fillId="0" borderId="88" xfId="1874" applyFont="1" applyFill="1" applyBorder="1" applyAlignment="1">
      <alignment horizontal="right" vertical="center" wrapText="1"/>
    </xf>
    <xf numFmtId="167" fontId="6" fillId="0" borderId="13" xfId="0" applyNumberFormat="1" applyFont="1" applyFill="1" applyBorder="1" applyAlignment="1">
      <alignment horizontal="right" vertical="center" wrapText="1"/>
    </xf>
    <xf numFmtId="167" fontId="6" fillId="0" borderId="87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13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4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4" xfId="0" applyNumberFormat="1" applyFont="1" applyFill="1" applyBorder="1" applyAlignment="1" applyProtection="1">
      <alignment horizontal="center" vertical="center" wrapText="1"/>
      <protection locked="0"/>
    </xf>
    <xf numFmtId="43" fontId="70" fillId="0" borderId="13" xfId="1874" applyFont="1" applyFill="1" applyBorder="1" applyAlignment="1" applyProtection="1">
      <alignment horizontal="center" vertical="center" wrapText="1"/>
      <protection locked="0"/>
    </xf>
    <xf numFmtId="167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34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3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34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3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6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5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76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30" xfId="0" applyNumberFormat="1" applyFont="1" applyFill="1" applyBorder="1" applyAlignment="1" applyProtection="1">
      <alignment horizontal="center" vertical="center" wrapText="1"/>
      <protection locked="0"/>
    </xf>
    <xf numFmtId="2" fontId="73" fillId="0" borderId="13" xfId="0" applyNumberFormat="1" applyFont="1" applyFill="1" applyBorder="1" applyAlignment="1" applyProtection="1">
      <alignment horizontal="center" vertical="center"/>
      <protection locked="0"/>
    </xf>
    <xf numFmtId="202" fontId="0" fillId="0" borderId="0" xfId="0" applyNumberFormat="1"/>
    <xf numFmtId="0" fontId="62" fillId="0" borderId="26" xfId="0" applyFont="1" applyFill="1" applyBorder="1" applyProtection="1"/>
    <xf numFmtId="0" fontId="62" fillId="0" borderId="24" xfId="0" applyFont="1" applyBorder="1" applyAlignment="1" applyProtection="1">
      <alignment horizontal="left" vertical="center"/>
    </xf>
    <xf numFmtId="49" fontId="61" fillId="0" borderId="24" xfId="0" applyNumberFormat="1" applyFont="1" applyBorder="1" applyAlignment="1" applyProtection="1">
      <alignment horizontal="center" vertical="center"/>
    </xf>
    <xf numFmtId="0" fontId="62" fillId="0" borderId="24" xfId="0" applyFont="1" applyBorder="1" applyProtection="1"/>
    <xf numFmtId="0" fontId="62" fillId="0" borderId="24" xfId="0" applyFont="1" applyBorder="1" applyAlignment="1" applyProtection="1">
      <alignment horizontal="center" vertical="center"/>
    </xf>
    <xf numFmtId="0" fontId="62" fillId="0" borderId="24" xfId="0" applyFont="1" applyFill="1" applyBorder="1" applyAlignment="1" applyProtection="1">
      <alignment horizontal="center"/>
    </xf>
    <xf numFmtId="0" fontId="62" fillId="0" borderId="24" xfId="0" applyFont="1" applyFill="1" applyBorder="1" applyProtection="1"/>
    <xf numFmtId="0" fontId="62" fillId="0" borderId="25" xfId="0" applyFont="1" applyFill="1" applyBorder="1" applyAlignment="1" applyProtection="1">
      <alignment horizontal="center"/>
    </xf>
    <xf numFmtId="167" fontId="62" fillId="0" borderId="0" xfId="0" applyNumberFormat="1" applyFont="1" applyFill="1" applyBorder="1" applyAlignment="1" applyProtection="1">
      <alignment horizontal="center" vertical="center"/>
    </xf>
    <xf numFmtId="0" fontId="62" fillId="0" borderId="0" xfId="0" applyFont="1" applyFill="1" applyProtection="1"/>
    <xf numFmtId="0" fontId="62" fillId="0" borderId="22" xfId="0" applyFont="1" applyFill="1" applyBorder="1" applyProtection="1"/>
    <xf numFmtId="0" fontId="62" fillId="0" borderId="0" xfId="0" applyFont="1" applyBorder="1" applyAlignment="1" applyProtection="1">
      <alignment horizontal="left" vertical="center"/>
    </xf>
    <xf numFmtId="49" fontId="61" fillId="0" borderId="0" xfId="0" applyNumberFormat="1" applyFont="1" applyBorder="1" applyAlignment="1" applyProtection="1">
      <alignment horizontal="center" vertical="center"/>
    </xf>
    <xf numFmtId="0" fontId="62" fillId="0" borderId="0" xfId="0" applyFont="1" applyBorder="1" applyProtection="1"/>
    <xf numFmtId="0" fontId="62" fillId="0" borderId="0" xfId="0" applyFont="1" applyBorder="1" applyAlignment="1" applyProtection="1">
      <alignment horizontal="center" vertical="center"/>
    </xf>
    <xf numFmtId="43" fontId="62" fillId="0" borderId="0" xfId="1874" applyFont="1" applyBorder="1" applyAlignment="1" applyProtection="1">
      <alignment horizontal="center" vertical="center"/>
    </xf>
    <xf numFmtId="43" fontId="61" fillId="0" borderId="0" xfId="1874" applyFont="1" applyBorder="1" applyAlignment="1" applyProtection="1">
      <alignment horizontal="right" vertical="center"/>
    </xf>
    <xf numFmtId="10" fontId="62" fillId="0" borderId="23" xfId="0" applyNumberFormat="1" applyFont="1" applyFill="1" applyBorder="1" applyAlignment="1" applyProtection="1">
      <alignment horizontal="center" vertical="center"/>
    </xf>
    <xf numFmtId="43" fontId="62" fillId="0" borderId="24" xfId="1874" applyFont="1" applyBorder="1" applyAlignment="1" applyProtection="1">
      <alignment horizontal="center" vertical="center"/>
    </xf>
    <xf numFmtId="43" fontId="61" fillId="0" borderId="24" xfId="1874" applyFont="1" applyBorder="1" applyAlignment="1" applyProtection="1">
      <alignment horizontal="right" vertical="center"/>
    </xf>
    <xf numFmtId="10" fontId="62" fillId="0" borderId="25" xfId="0" applyNumberFormat="1" applyFont="1" applyFill="1" applyBorder="1" applyAlignment="1" applyProtection="1">
      <alignment horizontal="center" vertical="center"/>
    </xf>
    <xf numFmtId="0" fontId="62" fillId="0" borderId="56" xfId="0" applyFont="1" applyFill="1" applyBorder="1" applyProtection="1"/>
    <xf numFmtId="0" fontId="62" fillId="0" borderId="14" xfId="0" applyFont="1" applyBorder="1" applyAlignment="1" applyProtection="1">
      <alignment horizontal="left" vertical="center"/>
    </xf>
    <xf numFmtId="49" fontId="61" fillId="0" borderId="14" xfId="0" applyNumberFormat="1" applyFont="1" applyBorder="1" applyAlignment="1" applyProtection="1">
      <alignment horizontal="center" vertical="center"/>
    </xf>
    <xf numFmtId="0" fontId="62" fillId="0" borderId="14" xfId="0" applyFont="1" applyBorder="1" applyProtection="1"/>
    <xf numFmtId="0" fontId="62" fillId="0" borderId="14" xfId="0" applyFont="1" applyBorder="1" applyAlignment="1" applyProtection="1">
      <alignment horizontal="center" vertical="center"/>
    </xf>
    <xf numFmtId="43" fontId="62" fillId="0" borderId="14" xfId="1874" applyFont="1" applyBorder="1" applyAlignment="1" applyProtection="1">
      <alignment horizontal="center" vertical="center"/>
    </xf>
    <xf numFmtId="43" fontId="61" fillId="0" borderId="14" xfId="1874" applyFont="1" applyBorder="1" applyAlignment="1" applyProtection="1">
      <alignment horizontal="right" vertical="center"/>
    </xf>
    <xf numFmtId="10" fontId="62" fillId="0" borderId="28" xfId="0" applyNumberFormat="1" applyFont="1" applyFill="1" applyBorder="1" applyAlignment="1" applyProtection="1">
      <alignment horizontal="center" vertical="center"/>
    </xf>
    <xf numFmtId="0" fontId="61" fillId="0" borderId="26" xfId="0" applyFont="1" applyFill="1" applyBorder="1" applyAlignment="1" applyProtection="1">
      <alignment horizontal="left"/>
    </xf>
    <xf numFmtId="0" fontId="61" fillId="0" borderId="22" xfId="0" applyFont="1" applyFill="1" applyBorder="1" applyAlignment="1" applyProtection="1">
      <alignment horizontal="left"/>
    </xf>
    <xf numFmtId="0" fontId="61" fillId="0" borderId="0" xfId="0" applyFont="1" applyBorder="1" applyAlignment="1" applyProtection="1">
      <alignment horizontal="right" vertical="center"/>
    </xf>
    <xf numFmtId="0" fontId="61" fillId="0" borderId="0" xfId="0" applyFont="1" applyBorder="1" applyAlignment="1" applyProtection="1">
      <alignment horizontal="center" vertical="center"/>
    </xf>
    <xf numFmtId="43" fontId="61" fillId="0" borderId="0" xfId="1874" applyFont="1" applyBorder="1" applyAlignment="1" applyProtection="1">
      <alignment horizontal="center" vertical="center"/>
    </xf>
    <xf numFmtId="10" fontId="62" fillId="0" borderId="23" xfId="1654" applyNumberFormat="1" applyFont="1" applyBorder="1" applyAlignment="1" applyProtection="1">
      <alignment horizontal="center" vertical="center"/>
    </xf>
    <xf numFmtId="167" fontId="62" fillId="0" borderId="0" xfId="1654" applyNumberFormat="1" applyFont="1" applyFill="1" applyBorder="1" applyAlignment="1" applyProtection="1">
      <alignment horizontal="center" vertical="center"/>
    </xf>
    <xf numFmtId="0" fontId="88" fillId="0" borderId="0" xfId="0" applyFont="1" applyProtection="1"/>
    <xf numFmtId="167" fontId="61" fillId="0" borderId="0" xfId="0" applyNumberFormat="1" applyFont="1" applyBorder="1" applyAlignment="1" applyProtection="1">
      <alignment horizontal="center" vertical="center"/>
    </xf>
    <xf numFmtId="0" fontId="62" fillId="0" borderId="0" xfId="0" quotePrefix="1" applyFont="1" applyFill="1" applyProtection="1"/>
    <xf numFmtId="167" fontId="62" fillId="0" borderId="0" xfId="0" applyNumberFormat="1" applyFont="1" applyFill="1" applyBorder="1" applyAlignment="1" applyProtection="1">
      <alignment horizontal="left" vertical="center"/>
    </xf>
    <xf numFmtId="167" fontId="61" fillId="0" borderId="0" xfId="0" applyNumberFormat="1" applyFont="1" applyBorder="1" applyAlignment="1" applyProtection="1">
      <alignment horizontal="right" vertical="center"/>
    </xf>
    <xf numFmtId="0" fontId="61" fillId="0" borderId="22" xfId="0" applyFont="1" applyBorder="1" applyAlignment="1" applyProtection="1">
      <alignment horizontal="left" vertical="center"/>
    </xf>
    <xf numFmtId="167" fontId="62" fillId="0" borderId="0" xfId="0" applyNumberFormat="1" applyFont="1" applyBorder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/>
    </xf>
    <xf numFmtId="169" fontId="62" fillId="0" borderId="23" xfId="0" applyNumberFormat="1" applyFont="1" applyBorder="1" applyAlignment="1" applyProtection="1">
      <alignment horizontal="center" vertical="center"/>
    </xf>
    <xf numFmtId="0" fontId="61" fillId="0" borderId="0" xfId="0" applyFont="1" applyBorder="1" applyAlignment="1" applyProtection="1">
      <alignment horizontal="left" vertical="center"/>
    </xf>
    <xf numFmtId="0" fontId="62" fillId="0" borderId="0" xfId="0" applyFont="1" applyFill="1" applyBorder="1" applyAlignment="1" applyProtection="1">
      <alignment horizontal="center"/>
    </xf>
    <xf numFmtId="167" fontId="61" fillId="0" borderId="23" xfId="0" applyNumberFormat="1" applyFont="1" applyBorder="1" applyAlignment="1" applyProtection="1">
      <alignment horizontal="center" vertical="center"/>
    </xf>
    <xf numFmtId="0" fontId="61" fillId="0" borderId="14" xfId="0" applyFont="1" applyBorder="1" applyAlignment="1" applyProtection="1">
      <alignment vertical="center"/>
    </xf>
    <xf numFmtId="0" fontId="62" fillId="0" borderId="14" xfId="0" applyFont="1" applyBorder="1" applyAlignment="1" applyProtection="1">
      <alignment horizontal="center"/>
    </xf>
    <xf numFmtId="0" fontId="61" fillId="0" borderId="14" xfId="0" applyFont="1" applyBorder="1" applyAlignment="1" applyProtection="1">
      <alignment horizontal="right" vertical="center"/>
    </xf>
    <xf numFmtId="0" fontId="61" fillId="0" borderId="14" xfId="0" applyFont="1" applyBorder="1" applyAlignment="1" applyProtection="1">
      <alignment horizontal="center" vertical="center"/>
    </xf>
    <xf numFmtId="43" fontId="61" fillId="0" borderId="14" xfId="1874" applyFont="1" applyBorder="1" applyAlignment="1" applyProtection="1">
      <alignment horizontal="center" vertical="center"/>
    </xf>
    <xf numFmtId="167" fontId="61" fillId="0" borderId="28" xfId="0" applyNumberFormat="1" applyFont="1" applyBorder="1" applyAlignment="1" applyProtection="1">
      <alignment horizontal="center" vertical="center"/>
    </xf>
    <xf numFmtId="0" fontId="5" fillId="88" borderId="43" xfId="0" applyFont="1" applyFill="1" applyBorder="1" applyAlignment="1" applyProtection="1">
      <alignment horizontal="center" vertical="center" wrapText="1"/>
    </xf>
    <xf numFmtId="0" fontId="5" fillId="88" borderId="78" xfId="0" applyFont="1" applyFill="1" applyBorder="1" applyAlignment="1" applyProtection="1">
      <alignment horizontal="center" vertical="center" wrapText="1"/>
    </xf>
    <xf numFmtId="49" fontId="5" fillId="88" borderId="78" xfId="0" applyNumberFormat="1" applyFont="1" applyFill="1" applyBorder="1" applyAlignment="1" applyProtection="1">
      <alignment horizontal="center" vertical="center" wrapText="1"/>
    </xf>
    <xf numFmtId="43" fontId="5" fillId="52" borderId="78" xfId="1874" applyFont="1" applyFill="1" applyBorder="1" applyAlignment="1" applyProtection="1">
      <alignment horizontal="center" vertical="center" wrapText="1"/>
    </xf>
    <xf numFmtId="0" fontId="5" fillId="52" borderId="78" xfId="0" applyFont="1" applyFill="1" applyBorder="1" applyAlignment="1" applyProtection="1">
      <alignment horizontal="center" vertical="center" wrapText="1"/>
    </xf>
    <xf numFmtId="167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68" fillId="0" borderId="22" xfId="0" applyFont="1" applyBorder="1" applyAlignment="1" applyProtection="1">
      <alignment horizontal="center" vertical="center"/>
    </xf>
    <xf numFmtId="0" fontId="68" fillId="0" borderId="0" xfId="0" applyFont="1" applyBorder="1" applyAlignment="1" applyProtection="1">
      <alignment horizontal="center" vertical="center"/>
    </xf>
    <xf numFmtId="49" fontId="68" fillId="0" borderId="0" xfId="0" applyNumberFormat="1" applyFont="1" applyBorder="1" applyAlignment="1" applyProtection="1">
      <alignment horizontal="center" vertical="center"/>
    </xf>
    <xf numFmtId="0" fontId="68" fillId="0" borderId="0" xfId="0" applyFont="1" applyBorder="1" applyProtection="1"/>
    <xf numFmtId="43" fontId="68" fillId="0" borderId="0" xfId="1874" applyFont="1" applyBorder="1" applyAlignment="1" applyProtection="1">
      <alignment horizontal="center" vertical="center"/>
    </xf>
    <xf numFmtId="0" fontId="68" fillId="0" borderId="23" xfId="0" applyFont="1" applyBorder="1" applyAlignment="1" applyProtection="1">
      <alignment horizontal="center" vertical="center"/>
    </xf>
    <xf numFmtId="167" fontId="68" fillId="0" borderId="0" xfId="0" applyNumberFormat="1" applyFont="1" applyFill="1" applyAlignment="1" applyProtection="1">
      <alignment horizontal="center" vertical="center"/>
    </xf>
    <xf numFmtId="0" fontId="68" fillId="0" borderId="0" xfId="0" applyFont="1" applyFill="1" applyProtection="1"/>
    <xf numFmtId="0" fontId="71" fillId="52" borderId="41" xfId="0" applyFont="1" applyFill="1" applyBorder="1" applyAlignment="1" applyProtection="1">
      <alignment horizontal="center" vertical="center" wrapText="1"/>
    </xf>
    <xf numFmtId="170" fontId="72" fillId="52" borderId="43" xfId="1654" applyNumberFormat="1" applyFont="1" applyFill="1" applyBorder="1" applyAlignment="1" applyProtection="1">
      <alignment horizontal="center" vertical="center" wrapText="1"/>
    </xf>
    <xf numFmtId="0" fontId="68" fillId="49" borderId="0" xfId="0" applyFont="1" applyFill="1" applyAlignment="1" applyProtection="1">
      <alignment vertical="center"/>
    </xf>
    <xf numFmtId="0" fontId="68" fillId="0" borderId="0" xfId="0" applyFont="1" applyFill="1" applyAlignment="1" applyProtection="1">
      <alignment vertical="center"/>
    </xf>
    <xf numFmtId="0" fontId="71" fillId="53" borderId="55" xfId="0" applyFont="1" applyFill="1" applyBorder="1" applyAlignment="1" applyProtection="1">
      <alignment horizontal="center" vertical="center" wrapText="1"/>
    </xf>
    <xf numFmtId="170" fontId="71" fillId="53" borderId="43" xfId="1654" applyNumberFormat="1" applyFont="1" applyFill="1" applyBorder="1" applyAlignment="1" applyProtection="1">
      <alignment horizontal="center" vertical="center" wrapText="1"/>
    </xf>
    <xf numFmtId="0" fontId="70" fillId="0" borderId="49" xfId="0" applyFont="1" applyFill="1" applyBorder="1" applyAlignment="1" applyProtection="1">
      <alignment horizontal="center" vertical="center" wrapText="1"/>
    </xf>
    <xf numFmtId="0" fontId="6" fillId="0" borderId="77" xfId="0" applyFont="1" applyFill="1" applyBorder="1" applyAlignment="1" applyProtection="1">
      <alignment horizontal="center" vertical="center" wrapText="1"/>
    </xf>
    <xf numFmtId="49" fontId="6" fillId="0" borderId="77" xfId="0" applyNumberFormat="1" applyFont="1" applyFill="1" applyBorder="1" applyAlignment="1" applyProtection="1">
      <alignment horizontal="center" vertical="center" wrapText="1"/>
    </xf>
    <xf numFmtId="0" fontId="6" fillId="0" borderId="77" xfId="0" applyFont="1" applyFill="1" applyBorder="1" applyAlignment="1" applyProtection="1">
      <alignment horizontal="left" vertical="center" wrapText="1"/>
    </xf>
    <xf numFmtId="0" fontId="4" fillId="0" borderId="48" xfId="0" applyFont="1" applyFill="1" applyBorder="1" applyAlignment="1" applyProtection="1">
      <alignment horizontal="center" vertical="center" wrapText="1"/>
    </xf>
    <xf numFmtId="167" fontId="6" fillId="0" borderId="48" xfId="0" applyNumberFormat="1" applyFont="1" applyFill="1" applyBorder="1" applyAlignment="1" applyProtection="1">
      <alignment horizontal="center" vertical="center" wrapText="1"/>
    </xf>
    <xf numFmtId="167" fontId="6" fillId="0" borderId="87" xfId="0" applyNumberFormat="1" applyFont="1" applyFill="1" applyBorder="1" applyAlignment="1" applyProtection="1">
      <alignment horizontal="center" vertical="center" wrapText="1"/>
    </xf>
    <xf numFmtId="167" fontId="6" fillId="0" borderId="13" xfId="0" applyNumberFormat="1" applyFont="1" applyFill="1" applyBorder="1" applyAlignment="1" applyProtection="1">
      <alignment horizontal="center" vertical="center" wrapText="1"/>
    </xf>
    <xf numFmtId="43" fontId="6" fillId="0" borderId="13" xfId="1874" applyFont="1" applyFill="1" applyBorder="1" applyAlignment="1" applyProtection="1">
      <alignment horizontal="center" vertical="center" wrapText="1"/>
    </xf>
    <xf numFmtId="10" fontId="6" fillId="0" borderId="13" xfId="1654" applyNumberFormat="1" applyFont="1" applyFill="1" applyBorder="1" applyAlignment="1" applyProtection="1">
      <alignment horizontal="center" vertical="center" wrapText="1"/>
    </xf>
    <xf numFmtId="167" fontId="6" fillId="0" borderId="13" xfId="0" applyNumberFormat="1" applyFont="1" applyFill="1" applyBorder="1" applyAlignment="1" applyProtection="1">
      <alignment horizontal="right" vertical="center" wrapText="1"/>
    </xf>
    <xf numFmtId="43" fontId="6" fillId="0" borderId="88" xfId="1874" applyFont="1" applyFill="1" applyBorder="1" applyAlignment="1" applyProtection="1">
      <alignment horizontal="right" vertical="center" wrapText="1"/>
    </xf>
    <xf numFmtId="10" fontId="4" fillId="0" borderId="39" xfId="1654" applyNumberFormat="1" applyFont="1" applyFill="1" applyBorder="1" applyAlignment="1" applyProtection="1">
      <alignment horizontal="center" vertical="center" wrapText="1"/>
    </xf>
    <xf numFmtId="170" fontId="68" fillId="0" borderId="0" xfId="0" applyNumberFormat="1" applyFont="1" applyFill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horizontal="center" vertical="center" wrapText="1"/>
    </xf>
    <xf numFmtId="49" fontId="6" fillId="0" borderId="29" xfId="0" applyNumberFormat="1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vertical="center" wrapText="1"/>
    </xf>
    <xf numFmtId="0" fontId="6" fillId="0" borderId="35" xfId="0" applyFont="1" applyFill="1" applyBorder="1" applyAlignment="1" applyProtection="1">
      <alignment horizontal="center" vertical="center" wrapText="1"/>
    </xf>
    <xf numFmtId="167" fontId="6" fillId="0" borderId="35" xfId="0" applyNumberFormat="1" applyFont="1" applyFill="1" applyBorder="1" applyAlignment="1" applyProtection="1">
      <alignment horizontal="center" vertical="center" wrapText="1"/>
    </xf>
    <xf numFmtId="167" fontId="6" fillId="0" borderId="40" xfId="0" applyNumberFormat="1" applyFont="1" applyFill="1" applyBorder="1" applyAlignment="1" applyProtection="1">
      <alignment horizontal="center" vertical="center" wrapText="1"/>
    </xf>
    <xf numFmtId="10" fontId="4" fillId="0" borderId="35" xfId="1654" applyNumberFormat="1" applyFont="1" applyFill="1" applyBorder="1" applyAlignment="1" applyProtection="1">
      <alignment horizontal="center" vertical="center" wrapText="1"/>
    </xf>
    <xf numFmtId="0" fontId="68" fillId="0" borderId="0" xfId="0" applyFont="1" applyFill="1" applyAlignment="1" applyProtection="1">
      <alignment horizontal="center" vertical="center"/>
    </xf>
    <xf numFmtId="0" fontId="4" fillId="0" borderId="76" xfId="0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center" vertical="center" wrapText="1"/>
    </xf>
    <xf numFmtId="49" fontId="6" fillId="0" borderId="37" xfId="0" applyNumberFormat="1" applyFont="1" applyFill="1" applyBorder="1" applyAlignment="1" applyProtection="1">
      <alignment horizontal="center" vertical="center" wrapText="1"/>
    </xf>
    <xf numFmtId="0" fontId="70" fillId="0" borderId="37" xfId="0" applyFont="1" applyFill="1" applyBorder="1" applyAlignment="1" applyProtection="1">
      <alignment vertical="center" wrapText="1"/>
    </xf>
    <xf numFmtId="0" fontId="4" fillId="0" borderId="36" xfId="0" applyFont="1" applyFill="1" applyBorder="1" applyAlignment="1" applyProtection="1">
      <alignment horizontal="center" vertical="center" wrapText="1"/>
    </xf>
    <xf numFmtId="167" fontId="70" fillId="0" borderId="36" xfId="0" applyNumberFormat="1" applyFont="1" applyFill="1" applyBorder="1" applyAlignment="1" applyProtection="1">
      <alignment horizontal="center" vertical="center" wrapText="1"/>
    </xf>
    <xf numFmtId="167" fontId="70" fillId="0" borderId="74" xfId="0" applyNumberFormat="1" applyFont="1" applyFill="1" applyBorder="1" applyAlignment="1" applyProtection="1">
      <alignment horizontal="center" vertical="center" wrapText="1"/>
    </xf>
    <xf numFmtId="43" fontId="70" fillId="0" borderId="13" xfId="1874" applyFont="1" applyFill="1" applyBorder="1" applyAlignment="1" applyProtection="1">
      <alignment horizontal="center" vertical="center" wrapText="1"/>
    </xf>
    <xf numFmtId="10" fontId="4" fillId="0" borderId="36" xfId="1654" applyNumberFormat="1" applyFont="1" applyFill="1" applyBorder="1" applyAlignment="1" applyProtection="1">
      <alignment horizontal="center" vertical="center" wrapText="1"/>
    </xf>
    <xf numFmtId="43" fontId="71" fillId="0" borderId="43" xfId="0" applyNumberFormat="1" applyFont="1" applyFill="1" applyBorder="1" applyAlignment="1" applyProtection="1">
      <alignment vertical="center" wrapText="1"/>
    </xf>
    <xf numFmtId="10" fontId="8" fillId="0" borderId="43" xfId="1654" applyNumberFormat="1" applyFont="1" applyBorder="1" applyAlignment="1" applyProtection="1">
      <alignment horizontal="center" vertical="center" wrapText="1"/>
    </xf>
    <xf numFmtId="167" fontId="71" fillId="0" borderId="0" xfId="1654" applyNumberFormat="1" applyFont="1" applyFill="1" applyBorder="1" applyAlignment="1" applyProtection="1">
      <alignment horizontal="center" vertical="center" wrapText="1"/>
    </xf>
    <xf numFmtId="0" fontId="8" fillId="53" borderId="41" xfId="0" applyFont="1" applyFill="1" applyBorder="1" applyAlignment="1" applyProtection="1">
      <alignment horizontal="center" vertical="center" wrapText="1"/>
    </xf>
    <xf numFmtId="10" fontId="8" fillId="53" borderId="43" xfId="1654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horizontal="center" vertical="center" wrapText="1"/>
    </xf>
    <xf numFmtId="49" fontId="6" fillId="0" borderId="38" xfId="0" applyNumberFormat="1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vertical="center" wrapText="1"/>
    </xf>
    <xf numFmtId="0" fontId="6" fillId="0" borderId="39" xfId="0" applyFont="1" applyFill="1" applyBorder="1" applyAlignment="1" applyProtection="1">
      <alignment horizontal="center" vertical="center" wrapText="1"/>
    </xf>
    <xf numFmtId="167" fontId="6" fillId="0" borderId="39" xfId="0" applyNumberFormat="1" applyFont="1" applyFill="1" applyBorder="1" applyAlignment="1" applyProtection="1">
      <alignment horizontal="center" vertical="center" wrapText="1"/>
    </xf>
    <xf numFmtId="167" fontId="6" fillId="0" borderId="1" xfId="0" applyNumberFormat="1" applyFont="1" applyFill="1" applyBorder="1" applyAlignment="1" applyProtection="1">
      <alignment horizontal="center" vertical="center" wrapText="1"/>
    </xf>
    <xf numFmtId="167" fontId="6" fillId="0" borderId="34" xfId="0" applyNumberFormat="1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167" fontId="6" fillId="0" borderId="9" xfId="0" applyNumberFormat="1" applyFont="1" applyFill="1" applyBorder="1" applyAlignment="1" applyProtection="1">
      <alignment horizontal="center" vertical="center" wrapText="1"/>
    </xf>
    <xf numFmtId="167" fontId="6" fillId="0" borderId="30" xfId="0" applyNumberFormat="1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horizontal="left" vertical="center" wrapText="1"/>
    </xf>
    <xf numFmtId="0" fontId="70" fillId="0" borderId="35" xfId="0" applyFont="1" applyFill="1" applyBorder="1" applyAlignment="1" applyProtection="1">
      <alignment horizontal="center" vertical="center" wrapText="1"/>
    </xf>
    <xf numFmtId="10" fontId="5" fillId="0" borderId="43" xfId="1654" applyNumberFormat="1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70" fillId="0" borderId="38" xfId="0" applyFont="1" applyFill="1" applyBorder="1" applyAlignment="1" applyProtection="1">
      <alignment vertical="center" wrapText="1"/>
    </xf>
    <xf numFmtId="0" fontId="4" fillId="0" borderId="39" xfId="0" applyFont="1" applyFill="1" applyBorder="1" applyAlignment="1" applyProtection="1">
      <alignment horizontal="center" vertical="center" wrapText="1"/>
    </xf>
    <xf numFmtId="167" fontId="70" fillId="0" borderId="39" xfId="0" applyNumberFormat="1" applyFont="1" applyFill="1" applyBorder="1" applyAlignment="1" applyProtection="1">
      <alignment horizontal="center" vertical="center" wrapText="1"/>
    </xf>
    <xf numFmtId="167" fontId="70" fillId="0" borderId="1" xfId="0" applyNumberFormat="1" applyFont="1" applyFill="1" applyBorder="1" applyAlignment="1" applyProtection="1">
      <alignment horizontal="center" vertical="center" wrapText="1"/>
    </xf>
    <xf numFmtId="167" fontId="70" fillId="0" borderId="34" xfId="0" applyNumberFormat="1" applyFont="1" applyFill="1" applyBorder="1" applyAlignment="1" applyProtection="1">
      <alignment horizontal="center" vertical="center" wrapText="1"/>
    </xf>
    <xf numFmtId="0" fontId="70" fillId="0" borderId="29" xfId="0" applyFont="1" applyFill="1" applyBorder="1" applyAlignment="1" applyProtection="1">
      <alignment vertical="center" wrapText="1"/>
    </xf>
    <xf numFmtId="167" fontId="70" fillId="0" borderId="35" xfId="0" applyNumberFormat="1" applyFont="1" applyFill="1" applyBorder="1" applyAlignment="1" applyProtection="1">
      <alignment horizontal="center" vertical="center" wrapText="1"/>
    </xf>
    <xf numFmtId="167" fontId="70" fillId="0" borderId="9" xfId="0" applyNumberFormat="1" applyFont="1" applyFill="1" applyBorder="1" applyAlignment="1" applyProtection="1">
      <alignment horizontal="center" vertical="center" wrapText="1"/>
    </xf>
    <xf numFmtId="167" fontId="70" fillId="0" borderId="30" xfId="0" applyNumberFormat="1" applyFont="1" applyFill="1" applyBorder="1" applyAlignment="1" applyProtection="1">
      <alignment horizontal="center" vertical="center" wrapText="1"/>
    </xf>
    <xf numFmtId="10" fontId="70" fillId="0" borderId="35" xfId="1654" applyNumberFormat="1" applyFont="1" applyFill="1" applyBorder="1" applyAlignment="1" applyProtection="1">
      <alignment horizontal="center" vertical="center" wrapText="1"/>
    </xf>
    <xf numFmtId="49" fontId="6" fillId="0" borderId="29" xfId="0" applyNumberFormat="1" applyFont="1" applyFill="1" applyBorder="1" applyAlignment="1" applyProtection="1">
      <alignment horizontal="left" vertical="center" wrapText="1"/>
    </xf>
    <xf numFmtId="0" fontId="4" fillId="0" borderId="29" xfId="0" applyFont="1" applyFill="1" applyBorder="1" applyAlignment="1" applyProtection="1">
      <alignment vertical="center" wrapText="1"/>
    </xf>
    <xf numFmtId="0" fontId="4" fillId="0" borderId="35" xfId="0" applyFont="1" applyFill="1" applyBorder="1" applyAlignment="1" applyProtection="1">
      <alignment horizontal="center" vertical="center" wrapText="1"/>
    </xf>
    <xf numFmtId="49" fontId="6" fillId="0" borderId="37" xfId="0" applyNumberFormat="1" applyFont="1" applyFill="1" applyBorder="1" applyAlignment="1" applyProtection="1">
      <alignment horizontal="left" vertical="center" wrapText="1"/>
    </xf>
    <xf numFmtId="167" fontId="70" fillId="0" borderId="76" xfId="0" applyNumberFormat="1" applyFont="1" applyFill="1" applyBorder="1" applyAlignment="1" applyProtection="1">
      <alignment horizontal="center" vertical="center" wrapText="1"/>
    </xf>
    <xf numFmtId="167" fontId="70" fillId="0" borderId="75" xfId="0" applyNumberFormat="1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left" vertical="center" wrapText="1"/>
    </xf>
    <xf numFmtId="10" fontId="70" fillId="0" borderId="36" xfId="1654" applyNumberFormat="1" applyFont="1" applyFill="1" applyBorder="1" applyAlignment="1" applyProtection="1">
      <alignment horizontal="center" vertical="center" wrapText="1"/>
    </xf>
    <xf numFmtId="43" fontId="71" fillId="0" borderId="43" xfId="1874" applyFont="1" applyBorder="1" applyAlignment="1" applyProtection="1">
      <alignment horizontal="right" vertical="center" wrapText="1"/>
    </xf>
    <xf numFmtId="0" fontId="8" fillId="52" borderId="41" xfId="0" applyFont="1" applyFill="1" applyBorder="1" applyAlignment="1" applyProtection="1">
      <alignment horizontal="center" vertical="center" wrapText="1"/>
    </xf>
    <xf numFmtId="10" fontId="11" fillId="52" borderId="43" xfId="1654" applyNumberFormat="1" applyFont="1" applyFill="1" applyBorder="1" applyAlignment="1" applyProtection="1">
      <alignment horizontal="center" vertical="center" wrapText="1"/>
    </xf>
    <xf numFmtId="167" fontId="70" fillId="0" borderId="0" xfId="1654" applyNumberFormat="1" applyFont="1" applyFill="1" applyBorder="1" applyAlignment="1" applyProtection="1">
      <alignment horizontal="center" vertical="center" wrapText="1"/>
    </xf>
    <xf numFmtId="0" fontId="70" fillId="0" borderId="36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vertical="center"/>
    </xf>
    <xf numFmtId="167" fontId="6" fillId="0" borderId="36" xfId="0" applyNumberFormat="1" applyFont="1" applyFill="1" applyBorder="1" applyAlignment="1" applyProtection="1">
      <alignment horizontal="center" vertical="center" wrapText="1"/>
    </xf>
    <xf numFmtId="167" fontId="4" fillId="0" borderId="76" xfId="0" applyNumberFormat="1" applyFont="1" applyFill="1" applyBorder="1" applyAlignment="1" applyProtection="1">
      <alignment horizontal="center" vertical="center" wrapText="1"/>
    </xf>
    <xf numFmtId="0" fontId="4" fillId="0" borderId="38" xfId="0" applyFont="1" applyFill="1" applyBorder="1" applyAlignment="1" applyProtection="1">
      <alignment vertical="center" wrapText="1"/>
    </xf>
    <xf numFmtId="10" fontId="8" fillId="49" borderId="43" xfId="1654" applyNumberFormat="1" applyFont="1" applyFill="1" applyBorder="1" applyAlignment="1" applyProtection="1">
      <alignment horizontal="center" vertical="center" wrapText="1"/>
    </xf>
    <xf numFmtId="10" fontId="72" fillId="52" borderId="43" xfId="1654" applyNumberFormat="1" applyFont="1" applyFill="1" applyBorder="1" applyAlignment="1" applyProtection="1">
      <alignment horizontal="center" vertical="center" wrapText="1"/>
    </xf>
    <xf numFmtId="10" fontId="71" fillId="53" borderId="43" xfId="1654" applyNumberFormat="1" applyFont="1" applyFill="1" applyBorder="1" applyAlignment="1" applyProtection="1">
      <alignment horizontal="center" vertical="center" wrapText="1"/>
    </xf>
    <xf numFmtId="0" fontId="70" fillId="0" borderId="39" xfId="0" applyFont="1" applyFill="1" applyBorder="1" applyAlignment="1" applyProtection="1">
      <alignment horizontal="center" vertical="center" wrapText="1"/>
    </xf>
    <xf numFmtId="0" fontId="4" fillId="0" borderId="80" xfId="0" applyFont="1" applyFill="1" applyBorder="1" applyAlignment="1" applyProtection="1">
      <alignment vertical="center" wrapText="1"/>
    </xf>
    <xf numFmtId="10" fontId="71" fillId="0" borderId="43" xfId="1654" applyNumberFormat="1" applyFont="1" applyBorder="1" applyAlignment="1" applyProtection="1">
      <alignment horizontal="center" vertical="center" wrapText="1"/>
    </xf>
    <xf numFmtId="0" fontId="8" fillId="53" borderId="55" xfId="0" applyFont="1" applyFill="1" applyBorder="1" applyAlignment="1" applyProtection="1">
      <alignment horizontal="center" vertical="center" wrapText="1"/>
    </xf>
    <xf numFmtId="0" fontId="4" fillId="0" borderId="79" xfId="0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 applyProtection="1">
      <alignment horizontal="center" vertical="center" wrapText="1"/>
    </xf>
    <xf numFmtId="49" fontId="6" fillId="0" borderId="63" xfId="0" applyNumberFormat="1" applyFont="1" applyFill="1" applyBorder="1" applyAlignment="1" applyProtection="1">
      <alignment horizontal="center" vertical="center" wrapText="1"/>
    </xf>
    <xf numFmtId="0" fontId="4" fillId="0" borderId="63" xfId="0" applyFont="1" applyFill="1" applyBorder="1" applyAlignment="1" applyProtection="1">
      <alignment vertical="center" wrapText="1"/>
    </xf>
    <xf numFmtId="0" fontId="4" fillId="0" borderId="81" xfId="0" applyFont="1" applyFill="1" applyBorder="1" applyAlignment="1" applyProtection="1">
      <alignment horizontal="center" vertical="center" wrapText="1"/>
    </xf>
    <xf numFmtId="167" fontId="70" fillId="0" borderId="81" xfId="0" applyNumberFormat="1" applyFont="1" applyFill="1" applyBorder="1" applyAlignment="1" applyProtection="1">
      <alignment horizontal="center" vertical="center" wrapText="1"/>
    </xf>
    <xf numFmtId="0" fontId="4" fillId="0" borderId="37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 wrapText="1"/>
    </xf>
    <xf numFmtId="167" fontId="4" fillId="0" borderId="9" xfId="0" applyNumberFormat="1" applyFont="1" applyFill="1" applyBorder="1" applyAlignment="1" applyProtection="1">
      <alignment horizontal="center" vertical="center" wrapText="1"/>
    </xf>
    <xf numFmtId="167" fontId="4" fillId="0" borderId="30" xfId="0" applyNumberFormat="1" applyFont="1" applyFill="1" applyBorder="1" applyAlignment="1" applyProtection="1">
      <alignment horizontal="center" vertical="center" wrapText="1"/>
    </xf>
    <xf numFmtId="43" fontId="71" fillId="0" borderId="43" xfId="1874" applyFont="1" applyFill="1" applyBorder="1" applyAlignment="1" applyProtection="1">
      <alignment horizontal="right" vertical="center" wrapText="1"/>
    </xf>
    <xf numFmtId="167" fontId="70" fillId="0" borderId="0" xfId="0" applyNumberFormat="1" applyFont="1" applyFill="1" applyBorder="1" applyAlignment="1" applyProtection="1">
      <alignment horizontal="center" vertical="center" wrapText="1"/>
    </xf>
    <xf numFmtId="43" fontId="71" fillId="0" borderId="43" xfId="1874" applyFont="1" applyFill="1" applyBorder="1" applyAlignment="1" applyProtection="1">
      <alignment vertical="center" wrapText="1"/>
    </xf>
    <xf numFmtId="167" fontId="4" fillId="0" borderId="35" xfId="0" applyNumberFormat="1" applyFont="1" applyFill="1" applyBorder="1" applyAlignment="1" applyProtection="1">
      <alignment horizontal="center" vertical="center" wrapText="1"/>
    </xf>
    <xf numFmtId="49" fontId="73" fillId="0" borderId="2" xfId="0" applyNumberFormat="1" applyFont="1" applyFill="1" applyBorder="1" applyAlignment="1" applyProtection="1">
      <alignment horizontal="left" vertical="center" wrapText="1"/>
    </xf>
    <xf numFmtId="49" fontId="73" fillId="0" borderId="13" xfId="0" applyNumberFormat="1" applyFont="1" applyFill="1" applyBorder="1" applyAlignment="1" applyProtection="1">
      <alignment horizontal="center" vertical="center"/>
    </xf>
    <xf numFmtId="2" fontId="73" fillId="0" borderId="13" xfId="0" applyNumberFormat="1" applyFont="1" applyFill="1" applyBorder="1" applyAlignment="1" applyProtection="1">
      <alignment horizontal="center" vertical="center"/>
    </xf>
    <xf numFmtId="43" fontId="71" fillId="0" borderId="43" xfId="0" applyNumberFormat="1" applyFont="1" applyBorder="1" applyAlignment="1" applyProtection="1">
      <alignment vertical="center" wrapText="1"/>
    </xf>
    <xf numFmtId="0" fontId="8" fillId="52" borderId="55" xfId="0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left"/>
    </xf>
    <xf numFmtId="43" fontId="71" fillId="0" borderId="57" xfId="0" applyNumberFormat="1" applyFont="1" applyFill="1" applyBorder="1" applyAlignment="1" applyProtection="1">
      <alignment vertical="center" wrapText="1"/>
    </xf>
    <xf numFmtId="10" fontId="71" fillId="0" borderId="43" xfId="1654" applyNumberFormat="1" applyFont="1" applyFill="1" applyBorder="1" applyAlignment="1" applyProtection="1">
      <alignment horizontal="center" vertical="center" wrapText="1"/>
    </xf>
    <xf numFmtId="0" fontId="71" fillId="0" borderId="22" xfId="0" applyFont="1" applyFill="1" applyBorder="1" applyAlignment="1" applyProtection="1">
      <alignment horizontal="center" vertical="center" wrapText="1"/>
    </xf>
    <xf numFmtId="0" fontId="71" fillId="0" borderId="0" xfId="0" applyFont="1" applyFill="1" applyBorder="1" applyAlignment="1" applyProtection="1">
      <alignment horizontal="center" vertical="center" wrapText="1"/>
    </xf>
    <xf numFmtId="49" fontId="71" fillId="0" borderId="0" xfId="0" applyNumberFormat="1" applyFont="1" applyFill="1" applyBorder="1" applyAlignment="1" applyProtection="1">
      <alignment horizontal="center" vertical="center" wrapText="1"/>
    </xf>
    <xf numFmtId="0" fontId="70" fillId="0" borderId="14" xfId="0" applyFont="1" applyFill="1" applyBorder="1" applyAlignment="1" applyProtection="1">
      <alignment horizontal="center" vertical="center" wrapText="1"/>
    </xf>
    <xf numFmtId="167" fontId="70" fillId="0" borderId="58" xfId="0" applyNumberFormat="1" applyFont="1" applyFill="1" applyBorder="1" applyAlignment="1" applyProtection="1">
      <alignment horizontal="center" vertical="center" wrapText="1"/>
    </xf>
    <xf numFmtId="167" fontId="71" fillId="0" borderId="50" xfId="0" applyNumberFormat="1" applyFont="1" applyFill="1" applyBorder="1" applyAlignment="1" applyProtection="1">
      <alignment horizontal="center" vertical="center" wrapText="1"/>
    </xf>
    <xf numFmtId="167" fontId="70" fillId="0" borderId="50" xfId="0" applyNumberFormat="1" applyFont="1" applyFill="1" applyBorder="1" applyAlignment="1" applyProtection="1">
      <alignment horizontal="center" vertical="center" wrapText="1"/>
    </xf>
    <xf numFmtId="167" fontId="70" fillId="0" borderId="50" xfId="0" applyNumberFormat="1" applyFont="1" applyFill="1" applyBorder="1" applyAlignment="1" applyProtection="1">
      <alignment horizontal="right" vertical="center" wrapText="1"/>
    </xf>
    <xf numFmtId="167" fontId="70" fillId="0" borderId="63" xfId="0" applyNumberFormat="1" applyFont="1" applyFill="1" applyBorder="1" applyAlignment="1" applyProtection="1">
      <alignment horizontal="center" vertical="center" wrapText="1"/>
    </xf>
    <xf numFmtId="43" fontId="71" fillId="0" borderId="63" xfId="1874" applyFont="1" applyFill="1" applyBorder="1" applyAlignment="1" applyProtection="1">
      <alignment horizontal="center" vertical="center" wrapText="1"/>
    </xf>
    <xf numFmtId="43" fontId="71" fillId="0" borderId="63" xfId="1874" applyFont="1" applyFill="1" applyBorder="1" applyAlignment="1" applyProtection="1">
      <alignment horizontal="right" vertical="center" wrapText="1"/>
    </xf>
    <xf numFmtId="170" fontId="71" fillId="0" borderId="59" xfId="1654" applyNumberFormat="1" applyFont="1" applyFill="1" applyBorder="1" applyAlignment="1" applyProtection="1">
      <alignment horizontal="center" vertical="center" wrapText="1"/>
    </xf>
    <xf numFmtId="4" fontId="75" fillId="52" borderId="45" xfId="0" applyNumberFormat="1" applyFont="1" applyFill="1" applyBorder="1" applyAlignment="1" applyProtection="1">
      <alignment horizontal="center" vertical="center" wrapText="1"/>
    </xf>
    <xf numFmtId="0" fontId="74" fillId="52" borderId="45" xfId="0" applyFont="1" applyFill="1" applyBorder="1" applyAlignment="1" applyProtection="1">
      <alignment horizontal="center" vertical="center"/>
    </xf>
    <xf numFmtId="4" fontId="75" fillId="52" borderId="42" xfId="0" applyNumberFormat="1" applyFont="1" applyFill="1" applyBorder="1" applyAlignment="1" applyProtection="1">
      <alignment horizontal="center" vertical="center" wrapText="1"/>
    </xf>
    <xf numFmtId="43" fontId="76" fillId="52" borderId="42" xfId="1874" applyFont="1" applyFill="1" applyBorder="1" applyAlignment="1" applyProtection="1">
      <alignment horizontal="center" vertical="center" wrapText="1"/>
    </xf>
    <xf numFmtId="43" fontId="76" fillId="52" borderId="42" xfId="1874" applyFont="1" applyFill="1" applyBorder="1" applyAlignment="1" applyProtection="1">
      <alignment horizontal="right" vertical="center" wrapText="1"/>
    </xf>
    <xf numFmtId="10" fontId="76" fillId="88" borderId="47" xfId="1654" applyNumberFormat="1" applyFont="1" applyFill="1" applyBorder="1" applyAlignment="1" applyProtection="1">
      <alignment horizontal="center" vertical="center" wrapText="1"/>
    </xf>
    <xf numFmtId="167" fontId="74" fillId="0" borderId="0" xfId="0" applyNumberFormat="1" applyFont="1" applyFill="1" applyAlignment="1" applyProtection="1">
      <alignment horizontal="center" vertical="center"/>
    </xf>
    <xf numFmtId="0" fontId="74" fillId="0" borderId="0" xfId="0" applyFont="1" applyFill="1" applyProtection="1"/>
    <xf numFmtId="0" fontId="75" fillId="87" borderId="22" xfId="0" applyFont="1" applyFill="1" applyBorder="1" applyAlignment="1" applyProtection="1">
      <alignment horizontal="center" vertical="center" wrapText="1"/>
    </xf>
    <xf numFmtId="0" fontId="75" fillId="87" borderId="0" xfId="0" applyFont="1" applyFill="1" applyBorder="1" applyAlignment="1" applyProtection="1">
      <alignment horizontal="center" vertical="center" wrapText="1"/>
    </xf>
    <xf numFmtId="49" fontId="75" fillId="87" borderId="0" xfId="0" applyNumberFormat="1" applyFont="1" applyFill="1" applyBorder="1" applyAlignment="1" applyProtection="1">
      <alignment horizontal="center" vertical="center" wrapText="1"/>
    </xf>
    <xf numFmtId="4" fontId="75" fillId="87" borderId="0" xfId="0" applyNumberFormat="1" applyFont="1" applyFill="1" applyBorder="1" applyAlignment="1" applyProtection="1">
      <alignment horizontal="center" vertical="center" wrapText="1"/>
    </xf>
    <xf numFmtId="0" fontId="74" fillId="87" borderId="0" xfId="0" applyFont="1" applyFill="1" applyBorder="1" applyAlignment="1" applyProtection="1">
      <alignment horizontal="center" vertical="center"/>
    </xf>
    <xf numFmtId="43" fontId="76" fillId="87" borderId="0" xfId="1874" applyFont="1" applyFill="1" applyBorder="1" applyAlignment="1" applyProtection="1">
      <alignment horizontal="center" vertical="center" wrapText="1"/>
    </xf>
    <xf numFmtId="43" fontId="76" fillId="87" borderId="0" xfId="1874" applyFont="1" applyFill="1" applyBorder="1" applyAlignment="1" applyProtection="1">
      <alignment horizontal="right" vertical="center" wrapText="1"/>
    </xf>
    <xf numFmtId="10" fontId="76" fillId="87" borderId="23" xfId="1654" applyNumberFormat="1" applyFont="1" applyFill="1" applyBorder="1" applyAlignment="1" applyProtection="1">
      <alignment horizontal="center" vertical="center" wrapText="1"/>
    </xf>
    <xf numFmtId="0" fontId="96" fillId="0" borderId="0" xfId="0" applyFont="1" applyBorder="1" applyAlignment="1" applyProtection="1">
      <alignment vertical="center"/>
    </xf>
    <xf numFmtId="4" fontId="8" fillId="87" borderId="0" xfId="0" applyNumberFormat="1" applyFont="1" applyFill="1" applyBorder="1" applyAlignment="1" applyProtection="1">
      <alignment horizontal="center" vertical="center" wrapText="1"/>
    </xf>
    <xf numFmtId="0" fontId="4" fillId="87" borderId="0" xfId="0" applyFont="1" applyFill="1" applyBorder="1" applyAlignment="1" applyProtection="1">
      <alignment horizontal="center" vertical="center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49" fontId="96" fillId="0" borderId="0" xfId="0" applyNumberFormat="1" applyFont="1" applyBorder="1" applyAlignment="1" applyProtection="1">
      <alignment vertical="center" wrapText="1"/>
    </xf>
    <xf numFmtId="0" fontId="96" fillId="0" borderId="0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75" fillId="87" borderId="56" xfId="0" applyFont="1" applyFill="1" applyBorder="1" applyAlignment="1" applyProtection="1">
      <alignment horizontal="center" vertical="center" wrapText="1"/>
    </xf>
    <xf numFmtId="166" fontId="4" fillId="55" borderId="14" xfId="1832" applyNumberFormat="1" applyFont="1" applyFill="1" applyBorder="1" applyAlignment="1" applyProtection="1">
      <alignment horizontal="left" vertical="center" wrapText="1"/>
    </xf>
    <xf numFmtId="0" fontId="0" fillId="0" borderId="14" xfId="0" applyBorder="1" applyAlignment="1" applyProtection="1">
      <alignment vertical="center" wrapText="1"/>
    </xf>
    <xf numFmtId="4" fontId="8" fillId="87" borderId="14" xfId="0" applyNumberFormat="1" applyFont="1" applyFill="1" applyBorder="1" applyAlignment="1" applyProtection="1">
      <alignment horizontal="center" vertical="center" wrapText="1"/>
    </xf>
    <xf numFmtId="0" fontId="4" fillId="87" borderId="14" xfId="0" applyFont="1" applyFill="1" applyBorder="1" applyAlignment="1" applyProtection="1">
      <alignment horizontal="center" vertical="center"/>
    </xf>
    <xf numFmtId="4" fontId="75" fillId="87" borderId="14" xfId="0" applyNumberFormat="1" applyFont="1" applyFill="1" applyBorder="1" applyAlignment="1" applyProtection="1">
      <alignment horizontal="center" vertical="center" wrapText="1"/>
    </xf>
    <xf numFmtId="43" fontId="76" fillId="87" borderId="14" xfId="1874" applyFont="1" applyFill="1" applyBorder="1" applyAlignment="1" applyProtection="1">
      <alignment horizontal="center" vertical="center" wrapText="1"/>
    </xf>
    <xf numFmtId="43" fontId="76" fillId="87" borderId="14" xfId="1874" applyFont="1" applyFill="1" applyBorder="1" applyAlignment="1" applyProtection="1">
      <alignment horizontal="right" vertical="center" wrapText="1"/>
    </xf>
    <xf numFmtId="10" fontId="76" fillId="87" borderId="28" xfId="1654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10" fontId="76" fillId="87" borderId="0" xfId="1654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center" wrapText="1"/>
    </xf>
    <xf numFmtId="166" fontId="4" fillId="55" borderId="27" xfId="1832" applyNumberFormat="1" applyFont="1" applyFill="1" applyBorder="1" applyAlignment="1" applyProtection="1">
      <alignment horizontal="left" vertical="center" wrapText="1"/>
    </xf>
    <xf numFmtId="49" fontId="96" fillId="0" borderId="27" xfId="0" applyNumberFormat="1" applyFont="1" applyBorder="1" applyAlignment="1" applyProtection="1">
      <alignment vertical="center" wrapText="1"/>
    </xf>
    <xf numFmtId="0" fontId="96" fillId="0" borderId="0" xfId="0" applyFont="1" applyAlignment="1" applyProtection="1">
      <alignment vertical="center" wrapText="1"/>
    </xf>
    <xf numFmtId="0" fontId="68" fillId="0" borderId="0" xfId="0" applyFont="1" applyProtection="1"/>
    <xf numFmtId="0" fontId="68" fillId="0" borderId="0" xfId="0" applyFont="1" applyAlignment="1" applyProtection="1">
      <alignment horizontal="center"/>
    </xf>
    <xf numFmtId="49" fontId="68" fillId="0" borderId="0" xfId="0" applyNumberFormat="1" applyFont="1" applyAlignment="1" applyProtection="1">
      <alignment horizontal="center"/>
    </xf>
    <xf numFmtId="43" fontId="68" fillId="0" borderId="0" xfId="1874" applyFont="1" applyAlignment="1" applyProtection="1">
      <alignment horizontal="center"/>
    </xf>
    <xf numFmtId="43" fontId="68" fillId="0" borderId="0" xfId="1874" applyFont="1" applyProtection="1"/>
    <xf numFmtId="0" fontId="68" fillId="0" borderId="0" xfId="0" applyFont="1" applyAlignment="1" applyProtection="1">
      <alignment horizontal="center" vertical="center"/>
    </xf>
    <xf numFmtId="43" fontId="68" fillId="0" borderId="0" xfId="1874" applyFont="1" applyAlignment="1" applyProtection="1">
      <alignment horizontal="center" vertical="center"/>
    </xf>
    <xf numFmtId="167" fontId="12" fillId="87" borderId="13" xfId="0" applyNumberFormat="1" applyFont="1" applyFill="1" applyBorder="1" applyAlignment="1" applyProtection="1">
      <alignment horizontal="right" vertical="center"/>
      <protection locked="0"/>
    </xf>
    <xf numFmtId="43" fontId="12" fillId="87" borderId="13" xfId="0" applyNumberFormat="1" applyFont="1" applyFill="1" applyBorder="1" applyAlignment="1" applyProtection="1">
      <alignment horizontal="right" vertical="center"/>
      <protection locked="0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166" fontId="4" fillId="55" borderId="0" xfId="1832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63" fillId="87" borderId="0" xfId="1616" applyFont="1" applyFill="1" applyBorder="1" applyProtection="1"/>
    <xf numFmtId="0" fontId="100" fillId="87" borderId="0" xfId="1616" applyFont="1" applyFill="1" applyBorder="1" applyProtection="1"/>
    <xf numFmtId="167" fontId="3" fillId="53" borderId="53" xfId="0" applyNumberFormat="1" applyFont="1" applyFill="1" applyBorder="1" applyAlignment="1" applyProtection="1">
      <alignment horizontal="right" vertical="center"/>
    </xf>
    <xf numFmtId="167" fontId="4" fillId="0" borderId="23" xfId="0" applyNumberFormat="1" applyFont="1" applyBorder="1" applyAlignment="1" applyProtection="1">
      <alignment horizontal="right" vertical="center" wrapText="1"/>
    </xf>
    <xf numFmtId="167" fontId="4" fillId="0" borderId="23" xfId="0" applyNumberFormat="1" applyFont="1" applyFill="1" applyBorder="1" applyAlignment="1" applyProtection="1">
      <alignment horizontal="right" vertical="center" wrapText="1"/>
    </xf>
    <xf numFmtId="167" fontId="4" fillId="49" borderId="23" xfId="0" applyNumberFormat="1" applyFont="1" applyFill="1" applyBorder="1" applyAlignment="1" applyProtection="1">
      <alignment horizontal="right" vertical="center" wrapText="1"/>
    </xf>
    <xf numFmtId="167" fontId="8" fillId="0" borderId="61" xfId="0" applyNumberFormat="1" applyFont="1" applyFill="1" applyBorder="1" applyAlignment="1" applyProtection="1">
      <alignment horizontal="right" vertical="center" wrapText="1"/>
    </xf>
    <xf numFmtId="4" fontId="11" fillId="53" borderId="54" xfId="0" applyNumberFormat="1" applyFont="1" applyFill="1" applyBorder="1" applyAlignment="1" applyProtection="1">
      <alignment horizontal="right" vertical="center" wrapText="1"/>
    </xf>
    <xf numFmtId="43" fontId="61" fillId="0" borderId="26" xfId="1874" applyFont="1" applyBorder="1" applyAlignment="1" applyProtection="1">
      <alignment horizontal="right" vertical="center"/>
    </xf>
    <xf numFmtId="43" fontId="61" fillId="0" borderId="22" xfId="1874" applyFont="1" applyBorder="1" applyAlignment="1" applyProtection="1">
      <alignment horizontal="right" vertical="center"/>
    </xf>
    <xf numFmtId="43" fontId="61" fillId="0" borderId="56" xfId="1874" applyFont="1" applyBorder="1" applyAlignment="1" applyProtection="1">
      <alignment horizontal="right" vertical="center"/>
    </xf>
    <xf numFmtId="10" fontId="8" fillId="0" borderId="43" xfId="1654" applyNumberFormat="1" applyFont="1" applyFill="1" applyBorder="1" applyAlignment="1">
      <alignment horizontal="center" vertical="center" wrapText="1"/>
    </xf>
    <xf numFmtId="43" fontId="5" fillId="52" borderId="43" xfId="1874" applyFont="1" applyFill="1" applyBorder="1" applyAlignment="1">
      <alignment horizontal="center" vertical="center" wrapText="1"/>
    </xf>
    <xf numFmtId="0" fontId="5" fillId="52" borderId="43" xfId="0" applyFont="1" applyFill="1" applyBorder="1" applyAlignment="1">
      <alignment horizontal="center" vertical="center" wrapText="1"/>
    </xf>
    <xf numFmtId="43" fontId="61" fillId="0" borderId="26" xfId="1874" applyFont="1" applyBorder="1" applyAlignment="1">
      <alignment horizontal="right" vertical="center"/>
    </xf>
    <xf numFmtId="43" fontId="61" fillId="0" borderId="22" xfId="1874" applyFont="1" applyBorder="1" applyAlignment="1">
      <alignment horizontal="right" vertical="center"/>
    </xf>
    <xf numFmtId="43" fontId="61" fillId="0" borderId="56" xfId="1874" applyFont="1" applyBorder="1" applyAlignment="1">
      <alignment horizontal="right" vertical="center"/>
    </xf>
    <xf numFmtId="10" fontId="62" fillId="0" borderId="23" xfId="1654" applyNumberFormat="1" applyFont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wrapText="1"/>
    </xf>
    <xf numFmtId="0" fontId="0" fillId="0" borderId="26" xfId="0" applyBorder="1" applyProtection="1"/>
    <xf numFmtId="0" fontId="0" fillId="0" borderId="24" xfId="0" applyBorder="1" applyAlignment="1" applyProtection="1">
      <alignment wrapText="1"/>
    </xf>
    <xf numFmtId="0" fontId="0" fillId="0" borderId="24" xfId="0" applyBorder="1" applyProtection="1"/>
    <xf numFmtId="0" fontId="0" fillId="0" borderId="25" xfId="0" applyBorder="1" applyProtection="1"/>
    <xf numFmtId="0" fontId="0" fillId="0" borderId="56" xfId="0" applyBorder="1" applyProtection="1"/>
    <xf numFmtId="0" fontId="0" fillId="0" borderId="14" xfId="0" applyBorder="1" applyAlignment="1" applyProtection="1">
      <alignment wrapText="1"/>
    </xf>
    <xf numFmtId="0" fontId="0" fillId="0" borderId="0" xfId="0" applyBorder="1" applyProtection="1"/>
    <xf numFmtId="0" fontId="0" fillId="0" borderId="14" xfId="0" applyBorder="1" applyProtection="1"/>
    <xf numFmtId="0" fontId="0" fillId="0" borderId="28" xfId="0" applyBorder="1" applyProtection="1"/>
    <xf numFmtId="0" fontId="68" fillId="0" borderId="24" xfId="0" applyFont="1" applyBorder="1" applyAlignment="1" applyProtection="1">
      <alignment horizontal="center" vertical="center"/>
    </xf>
    <xf numFmtId="10" fontId="68" fillId="0" borderId="25" xfId="0" applyNumberFormat="1" applyFont="1" applyBorder="1" applyAlignment="1" applyProtection="1">
      <alignment horizontal="center" vertical="center"/>
    </xf>
    <xf numFmtId="10" fontId="68" fillId="0" borderId="23" xfId="1654" applyNumberFormat="1" applyFont="1" applyBorder="1" applyAlignment="1" applyProtection="1">
      <alignment horizontal="center" vertical="center"/>
    </xf>
    <xf numFmtId="49" fontId="68" fillId="0" borderId="23" xfId="1654" applyNumberFormat="1" applyFont="1" applyBorder="1" applyAlignment="1" applyProtection="1">
      <alignment horizontal="center" vertical="center"/>
    </xf>
    <xf numFmtId="167" fontId="68" fillId="0" borderId="0" xfId="0" applyNumberFormat="1" applyFont="1" applyBorder="1" applyAlignment="1" applyProtection="1">
      <alignment horizontal="center" vertical="center"/>
    </xf>
    <xf numFmtId="169" fontId="68" fillId="0" borderId="23" xfId="0" applyNumberFormat="1" applyFont="1" applyBorder="1" applyAlignment="1" applyProtection="1">
      <alignment horizontal="center" vertical="center"/>
    </xf>
    <xf numFmtId="167" fontId="69" fillId="0" borderId="23" xfId="0" applyNumberFormat="1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horizontal="center"/>
    </xf>
    <xf numFmtId="167" fontId="68" fillId="0" borderId="23" xfId="0" applyNumberFormat="1" applyFont="1" applyBorder="1" applyAlignment="1" applyProtection="1">
      <alignment horizontal="center" vertical="center"/>
    </xf>
    <xf numFmtId="0" fontId="3" fillId="54" borderId="31" xfId="0" applyFont="1" applyFill="1" applyBorder="1" applyAlignment="1" applyProtection="1">
      <alignment horizontal="center" vertical="center"/>
    </xf>
    <xf numFmtId="0" fontId="3" fillId="54" borderId="32" xfId="0" applyFont="1" applyFill="1" applyBorder="1" applyAlignment="1" applyProtection="1">
      <alignment horizontal="center" vertical="center" wrapText="1"/>
    </xf>
    <xf numFmtId="0" fontId="3" fillId="54" borderId="32" xfId="0" applyFont="1" applyFill="1" applyBorder="1" applyAlignment="1" applyProtection="1">
      <alignment horizontal="center" vertical="center"/>
    </xf>
    <xf numFmtId="0" fontId="3" fillId="54" borderId="33" xfId="0" applyFont="1" applyFill="1" applyBorder="1" applyAlignment="1" applyProtection="1">
      <alignment horizontal="center" vertical="center"/>
    </xf>
    <xf numFmtId="0" fontId="4" fillId="53" borderId="51" xfId="0" applyFont="1" applyFill="1" applyBorder="1" applyAlignment="1" applyProtection="1">
      <alignment horizontal="center" vertical="center" wrapText="1"/>
    </xf>
    <xf numFmtId="0" fontId="4" fillId="53" borderId="13" xfId="0" applyFont="1" applyFill="1" applyBorder="1" applyAlignment="1" applyProtection="1">
      <alignment vertical="center" wrapText="1"/>
    </xf>
    <xf numFmtId="167" fontId="12" fillId="53" borderId="13" xfId="0" applyNumberFormat="1" applyFont="1" applyFill="1" applyBorder="1" applyAlignment="1" applyProtection="1">
      <alignment horizontal="right" vertical="center"/>
    </xf>
    <xf numFmtId="0" fontId="4" fillId="87" borderId="51" xfId="0" applyFont="1" applyFill="1" applyBorder="1" applyAlignment="1" applyProtection="1">
      <alignment horizontal="center" vertical="center" wrapText="1"/>
    </xf>
    <xf numFmtId="0" fontId="4" fillId="87" borderId="13" xfId="0" applyFont="1" applyFill="1" applyBorder="1" applyAlignment="1" applyProtection="1">
      <alignment vertical="center" wrapText="1"/>
    </xf>
    <xf numFmtId="167" fontId="12" fillId="87" borderId="13" xfId="0" applyNumberFormat="1" applyFont="1" applyFill="1" applyBorder="1" applyAlignment="1" applyProtection="1">
      <alignment horizontal="right" vertical="center"/>
    </xf>
    <xf numFmtId="43" fontId="12" fillId="87" borderId="13" xfId="0" applyNumberFormat="1" applyFont="1" applyFill="1" applyBorder="1" applyAlignment="1" applyProtection="1">
      <alignment horizontal="right" vertical="center"/>
    </xf>
    <xf numFmtId="0" fontId="4" fillId="0" borderId="2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 wrapText="1"/>
    </xf>
    <xf numFmtId="9" fontId="4" fillId="0" borderId="0" xfId="1654" applyFont="1" applyBorder="1" applyAlignment="1" applyProtection="1">
      <alignment horizontal="right" vertical="center" wrapText="1"/>
    </xf>
    <xf numFmtId="0" fontId="4" fillId="0" borderId="22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13" fillId="0" borderId="22" xfId="0" applyFont="1" applyFill="1" applyBorder="1" applyAlignment="1" applyProtection="1">
      <alignment horizontal="center" vertical="center" wrapText="1"/>
    </xf>
    <xf numFmtId="167" fontId="8" fillId="0" borderId="62" xfId="0" applyNumberFormat="1" applyFont="1" applyFill="1" applyBorder="1" applyAlignment="1" applyProtection="1">
      <alignment horizontal="right" vertical="center" wrapText="1"/>
    </xf>
    <xf numFmtId="167" fontId="8" fillId="0" borderId="60" xfId="0" applyNumberFormat="1" applyFont="1" applyFill="1" applyBorder="1" applyAlignment="1" applyProtection="1">
      <alignment horizontal="right" vertical="center" wrapText="1"/>
    </xf>
    <xf numFmtId="9" fontId="4" fillId="0" borderId="60" xfId="1654" applyFont="1" applyBorder="1" applyAlignment="1" applyProtection="1">
      <alignment horizontal="right" vertical="center" wrapText="1"/>
    </xf>
    <xf numFmtId="4" fontId="11" fillId="53" borderId="52" xfId="0" applyNumberFormat="1" applyFont="1" applyFill="1" applyBorder="1" applyAlignment="1" applyProtection="1">
      <alignment horizontal="right" vertical="center" wrapText="1"/>
    </xf>
    <xf numFmtId="202" fontId="0" fillId="0" borderId="0" xfId="0" applyNumberFormat="1" applyProtection="1"/>
    <xf numFmtId="0" fontId="0" fillId="0" borderId="82" xfId="0" applyBorder="1" applyAlignment="1" applyProtection="1"/>
    <xf numFmtId="0" fontId="4" fillId="87" borderId="0" xfId="0" applyFont="1" applyFill="1" applyBorder="1" applyAlignment="1" applyProtection="1">
      <alignment horizontal="center"/>
    </xf>
    <xf numFmtId="0" fontId="61" fillId="87" borderId="26" xfId="0" applyFont="1" applyFill="1" applyBorder="1" applyAlignment="1" applyProtection="1">
      <alignment horizontal="left" wrapText="1"/>
    </xf>
    <xf numFmtId="0" fontId="62" fillId="87" borderId="24" xfId="0" applyFont="1" applyFill="1" applyBorder="1" applyAlignment="1" applyProtection="1">
      <alignment horizontal="center" vertical="center" wrapText="1"/>
    </xf>
    <xf numFmtId="0" fontId="61" fillId="87" borderId="24" xfId="0" applyNumberFormat="1" applyFont="1" applyFill="1" applyBorder="1" applyAlignment="1" applyProtection="1">
      <alignment horizontal="right"/>
    </xf>
    <xf numFmtId="10" fontId="97" fillId="87" borderId="25" xfId="1659" applyNumberFormat="1" applyFont="1" applyFill="1" applyBorder="1" applyAlignment="1" applyProtection="1">
      <alignment horizontal="center"/>
    </xf>
    <xf numFmtId="0" fontId="97" fillId="0" borderId="0" xfId="0" applyFont="1" applyAlignment="1" applyProtection="1"/>
    <xf numFmtId="166" fontId="97" fillId="0" borderId="0" xfId="0" applyNumberFormat="1" applyFont="1" applyAlignment="1" applyProtection="1"/>
    <xf numFmtId="0" fontId="61" fillId="87" borderId="22" xfId="0" applyFont="1" applyFill="1" applyBorder="1" applyAlignment="1" applyProtection="1">
      <alignment horizontal="left" wrapText="1"/>
    </xf>
    <xf numFmtId="0" fontId="62" fillId="87" borderId="0" xfId="0" applyFont="1" applyFill="1" applyBorder="1" applyAlignment="1" applyProtection="1">
      <alignment horizontal="left"/>
    </xf>
    <xf numFmtId="0" fontId="61" fillId="87" borderId="0" xfId="0" applyFont="1" applyFill="1" applyBorder="1" applyAlignment="1" applyProtection="1">
      <alignment horizontal="left" wrapText="1"/>
    </xf>
    <xf numFmtId="0" fontId="61" fillId="87" borderId="0" xfId="0" applyNumberFormat="1" applyFont="1" applyFill="1" applyBorder="1" applyAlignment="1" applyProtection="1">
      <alignment horizontal="left"/>
    </xf>
    <xf numFmtId="0" fontId="61" fillId="87" borderId="0" xfId="0" applyNumberFormat="1" applyFont="1" applyFill="1" applyBorder="1" applyAlignment="1" applyProtection="1">
      <alignment horizontal="right"/>
    </xf>
    <xf numFmtId="10" fontId="62" fillId="87" borderId="23" xfId="0" applyNumberFormat="1" applyFont="1" applyFill="1" applyBorder="1" applyAlignment="1" applyProtection="1">
      <alignment horizontal="center"/>
    </xf>
    <xf numFmtId="0" fontId="97" fillId="87" borderId="0" xfId="0" applyFont="1" applyFill="1" applyBorder="1" applyAlignment="1" applyProtection="1"/>
    <xf numFmtId="10" fontId="62" fillId="87" borderId="23" xfId="1659" applyNumberFormat="1" applyFont="1" applyFill="1" applyBorder="1" applyAlignment="1" applyProtection="1">
      <alignment horizontal="center"/>
    </xf>
    <xf numFmtId="0" fontId="61" fillId="87" borderId="0" xfId="0" applyNumberFormat="1" applyFont="1" applyFill="1" applyBorder="1" applyAlignment="1" applyProtection="1">
      <alignment horizontal="right" wrapText="1"/>
    </xf>
    <xf numFmtId="167" fontId="98" fillId="87" borderId="23" xfId="0" applyNumberFormat="1" applyFont="1" applyFill="1" applyBorder="1" applyAlignment="1" applyProtection="1">
      <alignment horizontal="left" wrapText="1"/>
    </xf>
    <xf numFmtId="0" fontId="61" fillId="87" borderId="56" xfId="0" applyFont="1" applyFill="1" applyBorder="1" applyAlignment="1" applyProtection="1">
      <alignment horizontal="left" vertical="center"/>
    </xf>
    <xf numFmtId="0" fontId="4" fillId="87" borderId="14" xfId="0" applyFont="1" applyFill="1" applyBorder="1" applyAlignment="1" applyProtection="1">
      <alignment vertical="center"/>
    </xf>
    <xf numFmtId="0" fontId="61" fillId="87" borderId="14" xfId="0" applyFont="1" applyFill="1" applyBorder="1" applyAlignment="1" applyProtection="1">
      <alignment horizontal="center" wrapText="1"/>
    </xf>
    <xf numFmtId="0" fontId="61" fillId="87" borderId="14" xfId="0" applyFont="1" applyFill="1" applyBorder="1" applyAlignment="1" applyProtection="1">
      <alignment horizontal="left" wrapText="1"/>
    </xf>
    <xf numFmtId="0" fontId="61" fillId="87" borderId="14" xfId="0" applyNumberFormat="1" applyFont="1" applyFill="1" applyBorder="1" applyAlignment="1" applyProtection="1">
      <alignment horizontal="right" wrapText="1"/>
    </xf>
    <xf numFmtId="0" fontId="97" fillId="87" borderId="14" xfId="0" applyFont="1" applyFill="1" applyBorder="1" applyAlignment="1" applyProtection="1"/>
    <xf numFmtId="0" fontId="97" fillId="87" borderId="28" xfId="0" applyFont="1" applyFill="1" applyBorder="1" applyAlignment="1" applyProtection="1"/>
    <xf numFmtId="0" fontId="61" fillId="87" borderId="22" xfId="0" applyFont="1" applyFill="1" applyBorder="1" applyAlignment="1" applyProtection="1">
      <alignment horizontal="center" wrapText="1"/>
    </xf>
    <xf numFmtId="0" fontId="61" fillId="87" borderId="0" xfId="0" applyFont="1" applyFill="1" applyBorder="1" applyAlignment="1" applyProtection="1">
      <alignment horizontal="left"/>
    </xf>
    <xf numFmtId="0" fontId="61" fillId="87" borderId="0" xfId="0" applyFont="1" applyFill="1" applyBorder="1" applyAlignment="1" applyProtection="1">
      <alignment horizontal="center" wrapText="1"/>
    </xf>
    <xf numFmtId="0" fontId="97" fillId="87" borderId="23" xfId="0" applyFont="1" applyFill="1" applyBorder="1" applyAlignment="1" applyProtection="1"/>
    <xf numFmtId="10" fontId="97" fillId="87" borderId="85" xfId="1659" applyNumberFormat="1" applyFont="1" applyFill="1" applyBorder="1" applyAlignment="1" applyProtection="1">
      <alignment horizontal="right" vertical="center"/>
    </xf>
    <xf numFmtId="43" fontId="6" fillId="0" borderId="2" xfId="1874" applyFont="1" applyFill="1" applyBorder="1" applyAlignment="1">
      <alignment horizontal="center" vertical="center" wrapText="1"/>
    </xf>
    <xf numFmtId="167" fontId="6" fillId="0" borderId="84" xfId="0" applyNumberFormat="1" applyFont="1" applyFill="1" applyBorder="1" applyAlignment="1">
      <alignment horizontal="center" vertical="center" wrapText="1"/>
    </xf>
    <xf numFmtId="0" fontId="62" fillId="0" borderId="26" xfId="0" applyFont="1" applyFill="1" applyBorder="1" applyProtection="1">
      <protection locked="0"/>
    </xf>
    <xf numFmtId="0" fontId="62" fillId="0" borderId="24" xfId="0" applyFont="1" applyBorder="1" applyAlignment="1" applyProtection="1">
      <alignment horizontal="left" vertical="center"/>
      <protection locked="0"/>
    </xf>
    <xf numFmtId="49" fontId="61" fillId="0" borderId="24" xfId="0" applyNumberFormat="1" applyFont="1" applyBorder="1" applyAlignment="1" applyProtection="1">
      <alignment horizontal="center" vertical="center"/>
      <protection locked="0"/>
    </xf>
    <xf numFmtId="0" fontId="62" fillId="0" borderId="24" xfId="0" applyFont="1" applyBorder="1" applyProtection="1">
      <protection locked="0"/>
    </xf>
    <xf numFmtId="0" fontId="62" fillId="0" borderId="24" xfId="0" applyFont="1" applyBorder="1" applyAlignment="1" applyProtection="1">
      <alignment horizontal="center" vertical="center"/>
      <protection locked="0"/>
    </xf>
    <xf numFmtId="0" fontId="62" fillId="0" borderId="24" xfId="0" applyFont="1" applyFill="1" applyBorder="1" applyAlignment="1" applyProtection="1">
      <alignment horizontal="center"/>
      <protection locked="0"/>
    </xf>
    <xf numFmtId="0" fontId="62" fillId="0" borderId="24" xfId="0" applyFont="1" applyFill="1" applyBorder="1" applyProtection="1">
      <protection locked="0"/>
    </xf>
    <xf numFmtId="0" fontId="62" fillId="0" borderId="25" xfId="0" applyFont="1" applyFill="1" applyBorder="1" applyAlignment="1" applyProtection="1">
      <alignment horizontal="center"/>
      <protection locked="0"/>
    </xf>
    <xf numFmtId="0" fontId="62" fillId="0" borderId="22" xfId="0" applyFont="1" applyFill="1" applyBorder="1" applyProtection="1">
      <protection locked="0"/>
    </xf>
    <xf numFmtId="0" fontId="62" fillId="0" borderId="0" xfId="0" applyFont="1" applyBorder="1" applyAlignment="1" applyProtection="1">
      <alignment horizontal="left" vertical="center"/>
      <protection locked="0"/>
    </xf>
    <xf numFmtId="49" fontId="61" fillId="0" borderId="0" xfId="0" applyNumberFormat="1" applyFont="1" applyBorder="1" applyAlignment="1" applyProtection="1">
      <alignment horizontal="center" vertical="center"/>
      <protection locked="0"/>
    </xf>
    <xf numFmtId="0" fontId="62" fillId="0" borderId="0" xfId="0" applyFont="1" applyBorder="1" applyProtection="1">
      <protection locked="0"/>
    </xf>
    <xf numFmtId="0" fontId="62" fillId="0" borderId="0" xfId="0" applyFont="1" applyBorder="1" applyAlignment="1" applyProtection="1">
      <alignment horizontal="center" vertical="center"/>
      <protection locked="0"/>
    </xf>
    <xf numFmtId="43" fontId="62" fillId="0" borderId="0" xfId="1874" applyFont="1" applyBorder="1" applyAlignment="1" applyProtection="1">
      <alignment horizontal="center" vertical="center"/>
      <protection locked="0"/>
    </xf>
    <xf numFmtId="43" fontId="61" fillId="0" borderId="0" xfId="1874" applyFont="1" applyBorder="1" applyAlignment="1" applyProtection="1">
      <alignment horizontal="right" vertical="center"/>
      <protection locked="0"/>
    </xf>
    <xf numFmtId="10" fontId="62" fillId="0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60" fillId="87" borderId="26" xfId="0" applyFont="1" applyFill="1" applyBorder="1" applyProtection="1">
      <protection locked="0"/>
    </xf>
    <xf numFmtId="0" fontId="60" fillId="87" borderId="24" xfId="0" applyFont="1" applyFill="1" applyBorder="1" applyProtection="1">
      <protection locked="0"/>
    </xf>
    <xf numFmtId="0" fontId="60" fillId="87" borderId="25" xfId="0" applyFont="1" applyFill="1" applyBorder="1" applyProtection="1">
      <protection locked="0"/>
    </xf>
    <xf numFmtId="0" fontId="60" fillId="87" borderId="22" xfId="0" applyFont="1" applyFill="1" applyBorder="1" applyProtection="1">
      <protection locked="0"/>
    </xf>
    <xf numFmtId="0" fontId="60" fillId="87" borderId="0" xfId="0" applyFont="1" applyFill="1" applyBorder="1" applyProtection="1">
      <protection locked="0"/>
    </xf>
    <xf numFmtId="0" fontId="60" fillId="87" borderId="23" xfId="0" applyFont="1" applyFill="1" applyBorder="1" applyProtection="1">
      <protection locked="0"/>
    </xf>
    <xf numFmtId="0" fontId="4" fillId="87" borderId="0" xfId="0" applyFont="1" applyFill="1" applyBorder="1" applyAlignment="1" applyProtection="1">
      <alignment horizontal="center"/>
      <protection locked="0"/>
    </xf>
    <xf numFmtId="0" fontId="60" fillId="0" borderId="82" xfId="1616" applyFont="1" applyBorder="1" applyAlignment="1" applyProtection="1">
      <protection locked="0"/>
    </xf>
    <xf numFmtId="0" fontId="0" fillId="0" borderId="82" xfId="0" applyBorder="1" applyAlignment="1" applyProtection="1">
      <protection locked="0"/>
    </xf>
    <xf numFmtId="0" fontId="63" fillId="87" borderId="0" xfId="1616" applyFont="1" applyFill="1" applyBorder="1" applyProtection="1"/>
    <xf numFmtId="0" fontId="100" fillId="87" borderId="0" xfId="1616" applyFont="1" applyFill="1" applyBorder="1" applyProtection="1"/>
    <xf numFmtId="10" fontId="62" fillId="87" borderId="23" xfId="1659" applyNumberFormat="1" applyFont="1" applyFill="1" applyBorder="1" applyAlignment="1" applyProtection="1">
      <alignment horizontal="center"/>
      <protection locked="0"/>
    </xf>
    <xf numFmtId="0" fontId="63" fillId="87" borderId="0" xfId="1616" applyFont="1" applyFill="1" applyBorder="1" applyProtection="1">
      <protection locked="0"/>
    </xf>
    <xf numFmtId="0" fontId="60" fillId="87" borderId="0" xfId="1616" applyFont="1" applyFill="1" applyBorder="1" applyProtection="1">
      <protection locked="0"/>
    </xf>
    <xf numFmtId="0" fontId="63" fillId="87" borderId="23" xfId="0" applyFont="1" applyFill="1" applyBorder="1" applyProtection="1">
      <protection locked="0"/>
    </xf>
    <xf numFmtId="0" fontId="60" fillId="87" borderId="27" xfId="1616" applyFont="1" applyFill="1" applyBorder="1" applyProtection="1">
      <protection locked="0"/>
    </xf>
    <xf numFmtId="0" fontId="63" fillId="87" borderId="27" xfId="1616" applyFont="1" applyFill="1" applyBorder="1" applyProtection="1">
      <protection locked="0"/>
    </xf>
    <xf numFmtId="0" fontId="60" fillId="87" borderId="56" xfId="0" applyFont="1" applyFill="1" applyBorder="1" applyProtection="1">
      <protection locked="0"/>
    </xf>
    <xf numFmtId="0" fontId="63" fillId="87" borderId="14" xfId="1616" applyFont="1" applyFill="1" applyBorder="1" applyProtection="1">
      <protection locked="0"/>
    </xf>
    <xf numFmtId="0" fontId="63" fillId="87" borderId="28" xfId="0" applyFont="1" applyFill="1" applyBorder="1" applyProtection="1">
      <protection locked="0"/>
    </xf>
    <xf numFmtId="0" fontId="62" fillId="87" borderId="13" xfId="0" applyFont="1" applyFill="1" applyBorder="1" applyProtection="1"/>
    <xf numFmtId="10" fontId="97" fillId="87" borderId="13" xfId="1659" applyNumberFormat="1" applyFont="1" applyFill="1" applyBorder="1" applyAlignment="1" applyProtection="1">
      <alignment horizontal="right" vertical="center"/>
      <protection locked="0"/>
    </xf>
    <xf numFmtId="0" fontId="61" fillId="87" borderId="13" xfId="0" applyFont="1" applyFill="1" applyBorder="1" applyProtection="1"/>
    <xf numFmtId="10" fontId="98" fillId="87" borderId="13" xfId="1912" applyNumberFormat="1" applyFont="1" applyFill="1" applyBorder="1" applyAlignment="1" applyProtection="1">
      <alignment horizontal="right" vertical="center"/>
    </xf>
    <xf numFmtId="0" fontId="8" fillId="0" borderId="55" xfId="0" applyFont="1" applyBorder="1" applyAlignment="1" applyProtection="1">
      <alignment horizontal="center" vertical="center" wrapText="1"/>
    </xf>
    <xf numFmtId="0" fontId="71" fillId="0" borderId="46" xfId="0" applyFont="1" applyBorder="1" applyAlignment="1" applyProtection="1">
      <alignment horizontal="center" vertical="center" wrapText="1"/>
    </xf>
    <xf numFmtId="0" fontId="71" fillId="0" borderId="57" xfId="0" applyFont="1" applyBorder="1" applyAlignment="1" applyProtection="1">
      <alignment horizontal="center" vertical="center" wrapText="1"/>
    </xf>
    <xf numFmtId="0" fontId="8" fillId="0" borderId="55" xfId="0" applyFont="1" applyFill="1" applyBorder="1" applyAlignment="1" applyProtection="1">
      <alignment horizontal="center" vertical="center" wrapText="1"/>
    </xf>
    <xf numFmtId="0" fontId="71" fillId="0" borderId="46" xfId="0" applyFont="1" applyFill="1" applyBorder="1" applyAlignment="1" applyProtection="1">
      <alignment horizontal="center" vertical="center" wrapText="1"/>
    </xf>
    <xf numFmtId="0" fontId="71" fillId="0" borderId="57" xfId="0" applyFont="1" applyFill="1" applyBorder="1" applyAlignment="1" applyProtection="1">
      <alignment horizontal="center" vertical="center" wrapText="1"/>
    </xf>
    <xf numFmtId="0" fontId="8" fillId="0" borderId="46" xfId="0" applyFont="1" applyBorder="1" applyAlignment="1" applyProtection="1">
      <alignment horizontal="center" vertical="center" wrapText="1"/>
    </xf>
    <xf numFmtId="0" fontId="8" fillId="0" borderId="57" xfId="0" applyFont="1" applyBorder="1" applyAlignment="1" applyProtection="1">
      <alignment horizontal="center" vertical="center" wrapText="1"/>
    </xf>
    <xf numFmtId="0" fontId="71" fillId="53" borderId="55" xfId="0" applyFont="1" applyFill="1" applyBorder="1" applyAlignment="1" applyProtection="1">
      <alignment horizontal="center" vertical="center" wrapText="1"/>
    </xf>
    <xf numFmtId="0" fontId="71" fillId="53" borderId="46" xfId="0" applyFont="1" applyFill="1" applyBorder="1" applyAlignment="1" applyProtection="1">
      <alignment horizontal="center" vertical="center" wrapText="1"/>
    </xf>
    <xf numFmtId="0" fontId="71" fillId="53" borderId="57" xfId="0" applyFont="1" applyFill="1" applyBorder="1" applyAlignment="1" applyProtection="1">
      <alignment horizontal="center" vertical="center" wrapText="1"/>
    </xf>
    <xf numFmtId="0" fontId="71" fillId="52" borderId="55" xfId="0" applyFont="1" applyFill="1" applyBorder="1" applyAlignment="1" applyProtection="1">
      <alignment horizontal="center" vertical="center" wrapText="1"/>
    </xf>
    <xf numFmtId="0" fontId="71" fillId="52" borderId="46" xfId="0" applyFont="1" applyFill="1" applyBorder="1" applyAlignment="1" applyProtection="1">
      <alignment horizontal="center" vertical="center" wrapText="1"/>
    </xf>
    <xf numFmtId="0" fontId="71" fillId="52" borderId="57" xfId="0" applyFont="1" applyFill="1" applyBorder="1" applyAlignment="1" applyProtection="1">
      <alignment horizontal="center" vertical="center" wrapText="1"/>
    </xf>
    <xf numFmtId="0" fontId="8" fillId="52" borderId="42" xfId="0" applyFont="1" applyFill="1" applyBorder="1" applyAlignment="1" applyProtection="1">
      <alignment horizontal="center" vertical="center" wrapText="1"/>
    </xf>
    <xf numFmtId="0" fontId="61" fillId="0" borderId="22" xfId="0" applyFont="1" applyBorder="1" applyAlignment="1" applyProtection="1">
      <alignment horizontal="center"/>
    </xf>
    <xf numFmtId="0" fontId="61" fillId="0" borderId="0" xfId="0" applyFont="1" applyBorder="1" applyAlignment="1" applyProtection="1">
      <alignment horizontal="center"/>
    </xf>
    <xf numFmtId="0" fontId="61" fillId="0" borderId="23" xfId="0" applyFont="1" applyBorder="1" applyAlignment="1" applyProtection="1">
      <alignment horizontal="center"/>
    </xf>
    <xf numFmtId="0" fontId="8" fillId="53" borderId="55" xfId="0" applyFont="1" applyFill="1" applyBorder="1" applyAlignment="1" applyProtection="1">
      <alignment horizontal="center" vertical="center" wrapText="1"/>
    </xf>
    <xf numFmtId="0" fontId="8" fillId="53" borderId="46" xfId="0" applyFont="1" applyFill="1" applyBorder="1" applyAlignment="1" applyProtection="1">
      <alignment horizontal="center" vertical="center" wrapText="1"/>
    </xf>
    <xf numFmtId="0" fontId="8" fillId="53" borderId="24" xfId="0" applyFont="1" applyFill="1" applyBorder="1" applyAlignment="1" applyProtection="1">
      <alignment horizontal="center" vertical="center" wrapText="1"/>
    </xf>
    <xf numFmtId="0" fontId="8" fillId="53" borderId="57" xfId="0" applyFont="1" applyFill="1" applyBorder="1" applyAlignment="1" applyProtection="1">
      <alignment horizontal="center" vertical="center" wrapText="1"/>
    </xf>
    <xf numFmtId="0" fontId="8" fillId="53" borderId="42" xfId="0" applyFont="1" applyFill="1" applyBorder="1" applyAlignment="1" applyProtection="1">
      <alignment horizontal="center" vertical="center" wrapText="1"/>
    </xf>
    <xf numFmtId="0" fontId="71" fillId="52" borderId="42" xfId="0" applyFont="1" applyFill="1" applyBorder="1" applyAlignment="1" applyProtection="1">
      <alignment horizontal="center" vertical="center" wrapText="1"/>
    </xf>
    <xf numFmtId="0" fontId="8" fillId="52" borderId="46" xfId="0" applyFont="1" applyFill="1" applyBorder="1" applyAlignment="1" applyProtection="1">
      <alignment horizontal="center" vertical="center" wrapText="1"/>
    </xf>
    <xf numFmtId="0" fontId="8" fillId="52" borderId="57" xfId="0" applyFont="1" applyFill="1" applyBorder="1" applyAlignment="1" applyProtection="1">
      <alignment horizontal="center" vertical="center" wrapText="1"/>
    </xf>
    <xf numFmtId="0" fontId="71" fillId="0" borderId="55" xfId="0" applyFont="1" applyFill="1" applyBorder="1" applyAlignment="1" applyProtection="1">
      <alignment horizontal="center" vertical="center" wrapText="1"/>
    </xf>
    <xf numFmtId="0" fontId="71" fillId="0" borderId="14" xfId="0" applyFont="1" applyFill="1" applyBorder="1" applyAlignment="1" applyProtection="1">
      <alignment horizontal="center" vertical="center" wrapText="1"/>
    </xf>
    <xf numFmtId="0" fontId="5" fillId="0" borderId="55" xfId="0" applyFont="1" applyFill="1" applyBorder="1" applyAlignment="1" applyProtection="1">
      <alignment horizontal="center" vertical="center" wrapText="1"/>
    </xf>
    <xf numFmtId="0" fontId="5" fillId="0" borderId="46" xfId="0" applyFont="1" applyFill="1" applyBorder="1" applyAlignment="1" applyProtection="1">
      <alignment horizontal="center" vertical="center" wrapText="1"/>
    </xf>
    <xf numFmtId="0" fontId="8" fillId="0" borderId="46" xfId="0" applyFont="1" applyFill="1" applyBorder="1" applyAlignment="1" applyProtection="1">
      <alignment horizontal="center" vertical="center" wrapText="1"/>
    </xf>
    <xf numFmtId="0" fontId="8" fillId="0" borderId="57" xfId="0" applyFont="1" applyFill="1" applyBorder="1" applyAlignment="1" applyProtection="1">
      <alignment horizontal="center" vertical="center" wrapText="1"/>
    </xf>
    <xf numFmtId="0" fontId="60" fillId="0" borderId="0" xfId="1616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0" fontId="96" fillId="0" borderId="0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75" fillId="52" borderId="55" xfId="0" applyFont="1" applyFill="1" applyBorder="1" applyAlignment="1" applyProtection="1">
      <alignment horizontal="center" vertical="center" wrapText="1"/>
    </xf>
    <xf numFmtId="0" fontId="75" fillId="52" borderId="46" xfId="0" applyFont="1" applyFill="1" applyBorder="1" applyAlignment="1" applyProtection="1">
      <alignment horizontal="center" vertical="center" wrapText="1"/>
    </xf>
    <xf numFmtId="0" fontId="75" fillId="52" borderId="44" xfId="0" applyFont="1" applyFill="1" applyBorder="1" applyAlignment="1" applyProtection="1">
      <alignment horizontal="center" vertical="center" wrapText="1"/>
    </xf>
    <xf numFmtId="49" fontId="4" fillId="55" borderId="0" xfId="1832" applyNumberFormat="1" applyFont="1" applyFill="1" applyBorder="1" applyAlignment="1" applyProtection="1">
      <alignment horizontal="left" vertical="center" wrapText="1"/>
    </xf>
    <xf numFmtId="0" fontId="96" fillId="0" borderId="0" xfId="0" applyFont="1" applyBorder="1" applyAlignment="1" applyProtection="1">
      <alignment horizontal="left" vertical="center"/>
    </xf>
    <xf numFmtId="0" fontId="96" fillId="0" borderId="0" xfId="0" applyFont="1" applyBorder="1" applyAlignment="1" applyProtection="1">
      <alignment vertical="center"/>
    </xf>
    <xf numFmtId="0" fontId="61" fillId="0" borderId="22" xfId="0" applyFont="1" applyBorder="1" applyAlignment="1" applyProtection="1">
      <alignment horizontal="center" vertical="center"/>
    </xf>
    <xf numFmtId="0" fontId="61" fillId="0" borderId="0" xfId="0" applyFont="1" applyBorder="1" applyAlignment="1" applyProtection="1">
      <alignment horizontal="center" vertical="center"/>
    </xf>
    <xf numFmtId="0" fontId="61" fillId="0" borderId="23" xfId="0" applyFont="1" applyBorder="1" applyAlignment="1" applyProtection="1">
      <alignment horizontal="center" vertical="center"/>
    </xf>
    <xf numFmtId="0" fontId="8" fillId="53" borderId="64" xfId="0" applyFont="1" applyFill="1" applyBorder="1" applyAlignment="1" applyProtection="1">
      <alignment horizontal="center" vertical="center" wrapText="1"/>
    </xf>
    <xf numFmtId="0" fontId="8" fillId="53" borderId="52" xfId="0" applyFont="1" applyFill="1" applyBorder="1" applyAlignment="1" applyProtection="1">
      <alignment horizontal="center" vertical="center" wrapText="1"/>
    </xf>
    <xf numFmtId="0" fontId="60" fillId="0" borderId="0" xfId="1616" applyFont="1" applyBorder="1" applyAlignment="1" applyProtection="1"/>
    <xf numFmtId="0" fontId="0" fillId="0" borderId="0" xfId="0" applyBorder="1" applyAlignment="1" applyProtection="1"/>
    <xf numFmtId="0" fontId="60" fillId="87" borderId="14" xfId="1616" applyFont="1" applyFill="1" applyBorder="1" applyAlignment="1" applyProtection="1">
      <alignment horizontal="center"/>
      <protection locked="0"/>
    </xf>
    <xf numFmtId="0" fontId="0" fillId="87" borderId="14" xfId="0" applyFill="1" applyBorder="1" applyAlignment="1" applyProtection="1">
      <alignment horizontal="center"/>
      <protection locked="0"/>
    </xf>
    <xf numFmtId="0" fontId="63" fillId="87" borderId="0" xfId="1616" applyFont="1" applyFill="1" applyBorder="1" applyProtection="1"/>
    <xf numFmtId="0" fontId="101" fillId="87" borderId="0" xfId="1913" applyFont="1" applyFill="1" applyBorder="1" applyAlignment="1" applyProtection="1">
      <alignment horizontal="left" wrapText="1"/>
    </xf>
    <xf numFmtId="0" fontId="60" fillId="87" borderId="0" xfId="1616" applyFont="1" applyFill="1" applyBorder="1" applyAlignment="1" applyProtection="1">
      <alignment horizontal="center"/>
      <protection locked="0"/>
    </xf>
    <xf numFmtId="0" fontId="0" fillId="87" borderId="0" xfId="0" applyFill="1" applyBorder="1" applyAlignment="1" applyProtection="1">
      <alignment horizontal="center"/>
      <protection locked="0"/>
    </xf>
    <xf numFmtId="0" fontId="62" fillId="87" borderId="24" xfId="0" applyFont="1" applyFill="1" applyBorder="1" applyAlignment="1" applyProtection="1">
      <alignment horizontal="left" wrapText="1"/>
    </xf>
    <xf numFmtId="167" fontId="62" fillId="87" borderId="0" xfId="0" applyNumberFormat="1" applyFont="1" applyFill="1" applyBorder="1" applyAlignment="1" applyProtection="1">
      <alignment horizontal="left"/>
    </xf>
    <xf numFmtId="0" fontId="60" fillId="87" borderId="0" xfId="0" applyFont="1" applyFill="1" applyBorder="1" applyAlignment="1" applyProtection="1">
      <alignment horizontal="left" wrapText="1"/>
    </xf>
    <xf numFmtId="0" fontId="100" fillId="87" borderId="0" xfId="1616" applyFont="1" applyFill="1" applyBorder="1" applyProtection="1"/>
    <xf numFmtId="0" fontId="0" fillId="0" borderId="0" xfId="0" applyBorder="1" applyAlignment="1">
      <alignment horizontal="center"/>
    </xf>
    <xf numFmtId="49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horizontal="left" vertical="center"/>
    </xf>
    <xf numFmtId="0" fontId="96" fillId="0" borderId="0" xfId="0" applyFont="1" applyBorder="1" applyAlignment="1">
      <alignment vertical="center"/>
    </xf>
    <xf numFmtId="166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60" fillId="0" borderId="0" xfId="1616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75" fillId="52" borderId="55" xfId="0" applyFont="1" applyFill="1" applyBorder="1" applyAlignment="1">
      <alignment horizontal="center" vertical="center" wrapText="1"/>
    </xf>
    <xf numFmtId="0" fontId="75" fillId="52" borderId="46" xfId="0" applyFont="1" applyFill="1" applyBorder="1" applyAlignment="1">
      <alignment horizontal="center" vertical="center" wrapText="1"/>
    </xf>
    <xf numFmtId="0" fontId="75" fillId="52" borderId="44" xfId="0" applyFont="1" applyFill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71" fillId="0" borderId="46" xfId="0" applyFont="1" applyBorder="1" applyAlignment="1">
      <alignment horizontal="center" vertical="center" wrapText="1"/>
    </xf>
    <xf numFmtId="0" fontId="71" fillId="0" borderId="57" xfId="0" applyFont="1" applyBorder="1" applyAlignment="1">
      <alignment horizontal="center" vertical="center" wrapText="1"/>
    </xf>
    <xf numFmtId="0" fontId="8" fillId="52" borderId="42" xfId="0" applyFont="1" applyFill="1" applyBorder="1" applyAlignment="1">
      <alignment horizontal="center" vertical="center" wrapText="1"/>
    </xf>
    <xf numFmtId="0" fontId="71" fillId="52" borderId="46" xfId="0" applyFont="1" applyFill="1" applyBorder="1" applyAlignment="1">
      <alignment horizontal="center" vertical="center" wrapText="1"/>
    </xf>
    <xf numFmtId="0" fontId="71" fillId="52" borderId="57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71" fillId="0" borderId="46" xfId="0" applyFont="1" applyFill="1" applyBorder="1" applyAlignment="1">
      <alignment horizontal="center" vertical="center" wrapText="1"/>
    </xf>
    <xf numFmtId="0" fontId="71" fillId="0" borderId="57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71" fillId="52" borderId="55" xfId="0" applyFont="1" applyFill="1" applyBorder="1" applyAlignment="1">
      <alignment horizontal="center" vertical="center" wrapText="1"/>
    </xf>
    <xf numFmtId="0" fontId="71" fillId="53" borderId="55" xfId="0" applyFont="1" applyFill="1" applyBorder="1" applyAlignment="1">
      <alignment horizontal="center" vertical="center" wrapText="1"/>
    </xf>
    <xf numFmtId="0" fontId="71" fillId="53" borderId="46" xfId="0" applyFont="1" applyFill="1" applyBorder="1" applyAlignment="1">
      <alignment horizontal="center" vertical="center" wrapText="1"/>
    </xf>
    <xf numFmtId="0" fontId="71" fillId="53" borderId="57" xfId="0" applyFont="1" applyFill="1" applyBorder="1" applyAlignment="1">
      <alignment horizontal="center" vertical="center" wrapText="1"/>
    </xf>
    <xf numFmtId="0" fontId="8" fillId="53" borderId="42" xfId="0" applyFont="1" applyFill="1" applyBorder="1" applyAlignment="1">
      <alignment horizontal="center" vertical="center" wrapText="1"/>
    </xf>
    <xf numFmtId="0" fontId="8" fillId="53" borderId="46" xfId="0" applyFont="1" applyFill="1" applyBorder="1" applyAlignment="1">
      <alignment horizontal="center" vertical="center" wrapText="1"/>
    </xf>
    <xf numFmtId="0" fontId="8" fillId="53" borderId="5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52" borderId="46" xfId="0" applyFont="1" applyFill="1" applyBorder="1" applyAlignment="1">
      <alignment horizontal="center" vertical="center" wrapText="1"/>
    </xf>
    <xf numFmtId="0" fontId="8" fillId="52" borderId="57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1" fillId="0" borderId="22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23" xfId="0" applyFont="1" applyBorder="1" applyAlignment="1">
      <alignment horizontal="center"/>
    </xf>
    <xf numFmtId="0" fontId="71" fillId="52" borderId="42" xfId="0" applyFont="1" applyFill="1" applyBorder="1" applyAlignment="1">
      <alignment horizontal="center" vertical="center" wrapText="1"/>
    </xf>
    <xf numFmtId="0" fontId="8" fillId="53" borderId="55" xfId="0" applyFont="1" applyFill="1" applyBorder="1" applyAlignment="1">
      <alignment horizontal="center" vertical="center" wrapText="1"/>
    </xf>
    <xf numFmtId="0" fontId="8" fillId="53" borderId="24" xfId="0" applyFont="1" applyFill="1" applyBorder="1" applyAlignment="1">
      <alignment horizontal="center" vertical="center" wrapText="1"/>
    </xf>
    <xf numFmtId="0" fontId="71" fillId="0" borderId="55" xfId="0" applyFont="1" applyFill="1" applyBorder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 wrapText="1"/>
    </xf>
    <xf numFmtId="0" fontId="61" fillId="0" borderId="0" xfId="0" applyFont="1" applyBorder="1" applyAlignment="1" applyProtection="1">
      <alignment horizontal="center" vertical="center"/>
      <protection locked="0"/>
    </xf>
    <xf numFmtId="0" fontId="61" fillId="0" borderId="22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8" fillId="53" borderId="64" xfId="0" applyFont="1" applyFill="1" applyBorder="1" applyAlignment="1">
      <alignment horizontal="center" vertical="center" wrapText="1"/>
    </xf>
    <xf numFmtId="0" fontId="8" fillId="53" borderId="52" xfId="0" applyFont="1" applyFill="1" applyBorder="1" applyAlignment="1">
      <alignment horizontal="center" vertical="center" wrapText="1"/>
    </xf>
    <xf numFmtId="0" fontId="60" fillId="0" borderId="0" xfId="1616" applyFont="1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62" fillId="87" borderId="24" xfId="0" applyFont="1" applyFill="1" applyBorder="1" applyAlignment="1">
      <alignment horizontal="left" wrapText="1"/>
    </xf>
    <xf numFmtId="167" fontId="62" fillId="87" borderId="0" xfId="0" applyNumberFormat="1" applyFont="1" applyFill="1" applyBorder="1" applyAlignment="1">
      <alignment horizontal="left"/>
    </xf>
  </cellXfs>
  <cellStyles count="1914">
    <cellStyle name="1" xfId="1"/>
    <cellStyle name="2.1" xfId="2"/>
    <cellStyle name="2.1.1" xfId="3"/>
    <cellStyle name="2.1.1.1" xfId="4"/>
    <cellStyle name="2.1.1.1 2" xfId="5"/>
    <cellStyle name="2.1.1.1_Dados" xfId="6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Cor1" xfId="13"/>
    <cellStyle name="20% - Cor2" xfId="14"/>
    <cellStyle name="20% - Cor3" xfId="15"/>
    <cellStyle name="20% - Cor4" xfId="16"/>
    <cellStyle name="20% - Cor5" xfId="17"/>
    <cellStyle name="20% - Cor6" xfId="18"/>
    <cellStyle name="20% - Ênfase1 2" xfId="19"/>
    <cellStyle name="20% - Ênfase1 2 2" xfId="20"/>
    <cellStyle name="20% - Ênfase1 2 2 2" xfId="21"/>
    <cellStyle name="20% - Ênfase1 2 2 2 2" xfId="22"/>
    <cellStyle name="20% - Ênfase1 2 2 2 3" xfId="23"/>
    <cellStyle name="20% - Ênfase1 2 2 2_12001 - Planilha orçamentária" xfId="24"/>
    <cellStyle name="20% - Ênfase1 2 2 3" xfId="25"/>
    <cellStyle name="20% - Ênfase1 2 2 4" xfId="26"/>
    <cellStyle name="20% - Ênfase1 2 2_12001 - Planilha orçamentária" xfId="27"/>
    <cellStyle name="20% - Ênfase1 2 3" xfId="28"/>
    <cellStyle name="20% - Ênfase1 2 3 2" xfId="29"/>
    <cellStyle name="20% - Ênfase1 2 3 3" xfId="30"/>
    <cellStyle name="20% - Ênfase1 2 3_12001 - Planilha orçamentária" xfId="31"/>
    <cellStyle name="20% - Ênfase1 2 4" xfId="32"/>
    <cellStyle name="20% - Ênfase1 2 5" xfId="33"/>
    <cellStyle name="20% - Ênfase1 2_12001 - Planilha orçamentária" xfId="34"/>
    <cellStyle name="20% - Ênfase1 3" xfId="35"/>
    <cellStyle name="20% - Ênfase2 2" xfId="36"/>
    <cellStyle name="20% - Ênfase2 2 2" xfId="37"/>
    <cellStyle name="20% - Ênfase2 2 2 2" xfId="38"/>
    <cellStyle name="20% - Ênfase2 2 2 2 2" xfId="39"/>
    <cellStyle name="20% - Ênfase2 2 2 2 3" xfId="40"/>
    <cellStyle name="20% - Ênfase2 2 2 2_12001 - Planilha orçamentária" xfId="41"/>
    <cellStyle name="20% - Ênfase2 2 2 3" xfId="42"/>
    <cellStyle name="20% - Ênfase2 2 2 4" xfId="43"/>
    <cellStyle name="20% - Ênfase2 2 2_12001 - Planilha orçamentária" xfId="44"/>
    <cellStyle name="20% - Ênfase2 2 3" xfId="45"/>
    <cellStyle name="20% - Ênfase2 2 3 2" xfId="46"/>
    <cellStyle name="20% - Ênfase2 2 3 3" xfId="47"/>
    <cellStyle name="20% - Ênfase2 2 3_12001 - Planilha orçamentária" xfId="48"/>
    <cellStyle name="20% - Ênfase2 2 4" xfId="49"/>
    <cellStyle name="20% - Ênfase2 2 5" xfId="50"/>
    <cellStyle name="20% - Ênfase2 2_12001 - Planilha orçamentária" xfId="51"/>
    <cellStyle name="20% - Ênfase2 3" xfId="52"/>
    <cellStyle name="20% - Ênfase3 2" xfId="53"/>
    <cellStyle name="20% - Ênfase3 2 2" xfId="54"/>
    <cellStyle name="20% - Ênfase3 2 2 2" xfId="55"/>
    <cellStyle name="20% - Ênfase3 2 2 2 2" xfId="56"/>
    <cellStyle name="20% - Ênfase3 2 2 2 3" xfId="57"/>
    <cellStyle name="20% - Ênfase3 2 2 2_12001 - Planilha orçamentária" xfId="58"/>
    <cellStyle name="20% - Ênfase3 2 2 3" xfId="59"/>
    <cellStyle name="20% - Ênfase3 2 2 4" xfId="60"/>
    <cellStyle name="20% - Ênfase3 2 2_12001 - Planilha orçamentária" xfId="61"/>
    <cellStyle name="20% - Ênfase3 2 3" xfId="62"/>
    <cellStyle name="20% - Ênfase3 2 3 2" xfId="63"/>
    <cellStyle name="20% - Ênfase3 2 3 3" xfId="64"/>
    <cellStyle name="20% - Ênfase3 2 3_12001 - Planilha orçamentária" xfId="65"/>
    <cellStyle name="20% - Ênfase3 2 4" xfId="66"/>
    <cellStyle name="20% - Ênfase3 2 5" xfId="67"/>
    <cellStyle name="20% - Ênfase3 2_12001 - Planilha orçamentária" xfId="68"/>
    <cellStyle name="20% - Ênfase3 3" xfId="69"/>
    <cellStyle name="20% - Ênfase4 2" xfId="70"/>
    <cellStyle name="20% - Ênfase4 2 2" xfId="71"/>
    <cellStyle name="20% - Ênfase4 2 2 2" xfId="72"/>
    <cellStyle name="20% - Ênfase4 2 2 2 2" xfId="73"/>
    <cellStyle name="20% - Ênfase4 2 2 2 3" xfId="74"/>
    <cellStyle name="20% - Ênfase4 2 2 2_12001 - Planilha orçamentária" xfId="75"/>
    <cellStyle name="20% - Ênfase4 2 2 3" xfId="76"/>
    <cellStyle name="20% - Ênfase4 2 2 4" xfId="77"/>
    <cellStyle name="20% - Ênfase4 2 2_12001 - Planilha orçamentária" xfId="78"/>
    <cellStyle name="20% - Ênfase4 2 3" xfId="79"/>
    <cellStyle name="20% - Ênfase4 2 3 2" xfId="80"/>
    <cellStyle name="20% - Ênfase4 2 3 3" xfId="81"/>
    <cellStyle name="20% - Ênfase4 2 3_12001 - Planilha orçamentária" xfId="82"/>
    <cellStyle name="20% - Ênfase4 2 4" xfId="83"/>
    <cellStyle name="20% - Ênfase4 2 5" xfId="84"/>
    <cellStyle name="20% - Ênfase4 2_12001 - Planilha orçamentária" xfId="85"/>
    <cellStyle name="20% - Ênfase4 3" xfId="86"/>
    <cellStyle name="20% - Ênfase5 2" xfId="87"/>
    <cellStyle name="20% - Ênfase5 2 2" xfId="88"/>
    <cellStyle name="20% - Ênfase5 2 2 2" xfId="89"/>
    <cellStyle name="20% - Ênfase5 2 2 2 2" xfId="90"/>
    <cellStyle name="20% - Ênfase5 2 2 2 3" xfId="91"/>
    <cellStyle name="20% - Ênfase5 2 2 2_12001 - Planilha orçamentária" xfId="92"/>
    <cellStyle name="20% - Ênfase5 2 2 3" xfId="93"/>
    <cellStyle name="20% - Ênfase5 2 2 4" xfId="94"/>
    <cellStyle name="20% - Ênfase5 2 2_12001 - Planilha orçamentária" xfId="95"/>
    <cellStyle name="20% - Ênfase5 2 3" xfId="96"/>
    <cellStyle name="20% - Ênfase5 2 3 2" xfId="97"/>
    <cellStyle name="20% - Ênfase5 2 3 3" xfId="98"/>
    <cellStyle name="20% - Ênfase5 2 3_12001 - Planilha orçamentária" xfId="99"/>
    <cellStyle name="20% - Ênfase5 2 4" xfId="100"/>
    <cellStyle name="20% - Ênfase5 2 5" xfId="101"/>
    <cellStyle name="20% - Ênfase5 2_12001 - Planilha orçamentária" xfId="102"/>
    <cellStyle name="20% - Ênfase5 3" xfId="103"/>
    <cellStyle name="20% - Ênfase6 2" xfId="104"/>
    <cellStyle name="20% - Ênfase6 2 2" xfId="105"/>
    <cellStyle name="20% - Ênfase6 2 2 2" xfId="106"/>
    <cellStyle name="20% - Ênfase6 2 2 2 2" xfId="107"/>
    <cellStyle name="20% - Ênfase6 2 2 2 3" xfId="108"/>
    <cellStyle name="20% - Ênfase6 2 2 2_12001 - Planilha orçamentária" xfId="109"/>
    <cellStyle name="20% - Ênfase6 2 2 3" xfId="110"/>
    <cellStyle name="20% - Ênfase6 2 2 4" xfId="111"/>
    <cellStyle name="20% - Ênfase6 2 2_12001 - Planilha orçamentária" xfId="112"/>
    <cellStyle name="20% - Ênfase6 2 3" xfId="113"/>
    <cellStyle name="20% - Ênfase6 2 3 2" xfId="114"/>
    <cellStyle name="20% - Ênfase6 2 3 3" xfId="115"/>
    <cellStyle name="20% - Ênfase6 2 3_12001 - Planilha orçamentária" xfId="116"/>
    <cellStyle name="20% - Ênfase6 2 4" xfId="117"/>
    <cellStyle name="20% - Ênfase6 2 5" xfId="118"/>
    <cellStyle name="20% - Ênfase6 2_12001 - Planilha orçamentária" xfId="119"/>
    <cellStyle name="20% - Ênfase6 3" xfId="120"/>
    <cellStyle name="20% - Énfasis1" xfId="121"/>
    <cellStyle name="20% - Énfasis2" xfId="122"/>
    <cellStyle name="20% - Énfasis3" xfId="123"/>
    <cellStyle name="20% - Énfasis4" xfId="124"/>
    <cellStyle name="20% - Énfasis5" xfId="125"/>
    <cellStyle name="20% - Énfasis6" xfId="126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r1" xfId="133"/>
    <cellStyle name="40% - Cor2" xfId="134"/>
    <cellStyle name="40% - Cor3" xfId="135"/>
    <cellStyle name="40% - Cor4" xfId="136"/>
    <cellStyle name="40% - Cor5" xfId="137"/>
    <cellStyle name="40% - Cor6" xfId="138"/>
    <cellStyle name="40% - Ênfase1 2" xfId="139"/>
    <cellStyle name="40% - Ênfase1 2 2" xfId="140"/>
    <cellStyle name="40% - Ênfase1 2 2 2" xfId="141"/>
    <cellStyle name="40% - Ênfase1 2 2 2 2" xfId="142"/>
    <cellStyle name="40% - Ênfase1 2 2 2 3" xfId="143"/>
    <cellStyle name="40% - Ênfase1 2 2 2_12001 - Planilha orçamentária" xfId="144"/>
    <cellStyle name="40% - Ênfase1 2 2 3" xfId="145"/>
    <cellStyle name="40% - Ênfase1 2 2 4" xfId="146"/>
    <cellStyle name="40% - Ênfase1 2 2_12001 - Planilha orçamentária" xfId="147"/>
    <cellStyle name="40% - Ênfase1 2 3" xfId="148"/>
    <cellStyle name="40% - Ênfase1 2 3 2" xfId="149"/>
    <cellStyle name="40% - Ênfase1 2 3 3" xfId="150"/>
    <cellStyle name="40% - Ênfase1 2 3_12001 - Planilha orçamentária" xfId="151"/>
    <cellStyle name="40% - Ênfase1 2 4" xfId="152"/>
    <cellStyle name="40% - Ênfase1 2 5" xfId="153"/>
    <cellStyle name="40% - Ênfase1 2_12001 - Planilha orçamentária" xfId="154"/>
    <cellStyle name="40% - Ênfase1 3" xfId="155"/>
    <cellStyle name="40% - Ênfase2 2" xfId="156"/>
    <cellStyle name="40% - Ênfase2 2 2" xfId="157"/>
    <cellStyle name="40% - Ênfase2 2 2 2" xfId="158"/>
    <cellStyle name="40% - Ênfase2 2 2 2 2" xfId="159"/>
    <cellStyle name="40% - Ênfase2 2 2 2 3" xfId="160"/>
    <cellStyle name="40% - Ênfase2 2 2 2_12001 - Planilha orçamentária" xfId="161"/>
    <cellStyle name="40% - Ênfase2 2 2 3" xfId="162"/>
    <cellStyle name="40% - Ênfase2 2 2 4" xfId="163"/>
    <cellStyle name="40% - Ênfase2 2 2_12001 - Planilha orçamentária" xfId="164"/>
    <cellStyle name="40% - Ênfase2 2 3" xfId="165"/>
    <cellStyle name="40% - Ênfase2 2 3 2" xfId="166"/>
    <cellStyle name="40% - Ênfase2 2 3 3" xfId="167"/>
    <cellStyle name="40% - Ênfase2 2 3_12001 - Planilha orçamentária" xfId="168"/>
    <cellStyle name="40% - Ênfase2 2 4" xfId="169"/>
    <cellStyle name="40% - Ênfase2 2 5" xfId="170"/>
    <cellStyle name="40% - Ênfase2 2_12001 - Planilha orçamentária" xfId="171"/>
    <cellStyle name="40% - Ênfase2 3" xfId="172"/>
    <cellStyle name="40% - Ênfase3 2" xfId="173"/>
    <cellStyle name="40% - Ênfase3 2 2" xfId="174"/>
    <cellStyle name="40% - Ênfase3 2 2 2" xfId="175"/>
    <cellStyle name="40% - Ênfase3 2 2 2 2" xfId="176"/>
    <cellStyle name="40% - Ênfase3 2 2 2 3" xfId="177"/>
    <cellStyle name="40% - Ênfase3 2 2 2_12001 - Planilha orçamentária" xfId="178"/>
    <cellStyle name="40% - Ênfase3 2 2 3" xfId="179"/>
    <cellStyle name="40% - Ênfase3 2 2 4" xfId="180"/>
    <cellStyle name="40% - Ênfase3 2 2_12001 - Planilha orçamentária" xfId="181"/>
    <cellStyle name="40% - Ênfase3 2 3" xfId="182"/>
    <cellStyle name="40% - Ênfase3 2 3 2" xfId="183"/>
    <cellStyle name="40% - Ênfase3 2 3 3" xfId="184"/>
    <cellStyle name="40% - Ênfase3 2 3_12001 - Planilha orçamentária" xfId="185"/>
    <cellStyle name="40% - Ênfase3 2 4" xfId="186"/>
    <cellStyle name="40% - Ênfase3 2 5" xfId="187"/>
    <cellStyle name="40% - Ênfase3 2_12001 - Planilha orçamentária" xfId="188"/>
    <cellStyle name="40% - Ênfase3 3" xfId="189"/>
    <cellStyle name="40% - Ênfase4 2" xfId="190"/>
    <cellStyle name="40% - Ênfase4 2 2" xfId="191"/>
    <cellStyle name="40% - Ênfase4 2 2 2" xfId="192"/>
    <cellStyle name="40% - Ênfase4 2 2 2 2" xfId="193"/>
    <cellStyle name="40% - Ênfase4 2 2 2 3" xfId="194"/>
    <cellStyle name="40% - Ênfase4 2 2 2_12001 - Planilha orçamentária" xfId="195"/>
    <cellStyle name="40% - Ênfase4 2 2 3" xfId="196"/>
    <cellStyle name="40% - Ênfase4 2 2 4" xfId="197"/>
    <cellStyle name="40% - Ênfase4 2 2_12001 - Planilha orçamentária" xfId="198"/>
    <cellStyle name="40% - Ênfase4 2 3" xfId="199"/>
    <cellStyle name="40% - Ênfase4 2 3 2" xfId="200"/>
    <cellStyle name="40% - Ênfase4 2 3 3" xfId="201"/>
    <cellStyle name="40% - Ênfase4 2 3_12001 - Planilha orçamentária" xfId="202"/>
    <cellStyle name="40% - Ênfase4 2 4" xfId="203"/>
    <cellStyle name="40% - Ênfase4 2 5" xfId="204"/>
    <cellStyle name="40% - Ênfase4 2_12001 - Planilha orçamentária" xfId="205"/>
    <cellStyle name="40% - Ênfase4 3" xfId="206"/>
    <cellStyle name="40% - Ênfase5 2" xfId="207"/>
    <cellStyle name="40% - Ênfase5 2 2" xfId="208"/>
    <cellStyle name="40% - Ênfase5 2 2 2" xfId="209"/>
    <cellStyle name="40% - Ênfase5 2 2 2 2" xfId="210"/>
    <cellStyle name="40% - Ênfase5 2 2 2 3" xfId="211"/>
    <cellStyle name="40% - Ênfase5 2 2 2_12001 - Planilha orçamentária" xfId="212"/>
    <cellStyle name="40% - Ênfase5 2 2 3" xfId="213"/>
    <cellStyle name="40% - Ênfase5 2 2 4" xfId="214"/>
    <cellStyle name="40% - Ênfase5 2 2_12001 - Planilha orçamentária" xfId="215"/>
    <cellStyle name="40% - Ênfase5 2 3" xfId="216"/>
    <cellStyle name="40% - Ênfase5 2 3 2" xfId="217"/>
    <cellStyle name="40% - Ênfase5 2 3 3" xfId="218"/>
    <cellStyle name="40% - Ênfase5 2 3_12001 - Planilha orçamentária" xfId="219"/>
    <cellStyle name="40% - Ênfase5 2 4" xfId="220"/>
    <cellStyle name="40% - Ênfase5 2 5" xfId="221"/>
    <cellStyle name="40% - Ênfase5 2_12001 - Planilha orçamentária" xfId="222"/>
    <cellStyle name="40% - Ênfase5 3" xfId="223"/>
    <cellStyle name="40% - Ênfase6 2" xfId="224"/>
    <cellStyle name="40% - Ênfase6 2 2" xfId="225"/>
    <cellStyle name="40% - Ênfase6 2 2 2" xfId="226"/>
    <cellStyle name="40% - Ênfase6 2 2 2 2" xfId="227"/>
    <cellStyle name="40% - Ênfase6 2 2 2 3" xfId="228"/>
    <cellStyle name="40% - Ênfase6 2 2 2_12001 - Planilha orçamentária" xfId="229"/>
    <cellStyle name="40% - Ênfase6 2 2 3" xfId="230"/>
    <cellStyle name="40% - Ênfase6 2 2 4" xfId="231"/>
    <cellStyle name="40% - Ênfase6 2 2_12001 - Planilha orçamentária" xfId="232"/>
    <cellStyle name="40% - Ênfase6 2 3" xfId="233"/>
    <cellStyle name="40% - Ênfase6 2 3 2" xfId="234"/>
    <cellStyle name="40% - Ênfase6 2 3 3" xfId="235"/>
    <cellStyle name="40% - Ênfase6 2 3_12001 - Planilha orçamentária" xfId="236"/>
    <cellStyle name="40% - Ênfase6 2 4" xfId="237"/>
    <cellStyle name="40% - Ênfase6 2 5" xfId="238"/>
    <cellStyle name="40% - Ênfase6 2_12001 - Planilha orçamentária" xfId="239"/>
    <cellStyle name="40% - Ênfase6 3" xfId="240"/>
    <cellStyle name="40% - Énfasis1" xfId="241"/>
    <cellStyle name="40% - Énfasis2" xfId="242"/>
    <cellStyle name="40% - Énfasis3" xfId="243"/>
    <cellStyle name="40% - Énfasis4" xfId="244"/>
    <cellStyle name="40% - Énfasis5" xfId="245"/>
    <cellStyle name="40% - Énfasis6" xfId="246"/>
    <cellStyle name="60% - Accent1" xfId="247"/>
    <cellStyle name="60% - Accent2" xfId="248"/>
    <cellStyle name="60% - Accent3" xfId="249"/>
    <cellStyle name="60% - Accent4" xfId="250"/>
    <cellStyle name="60% - Accent5" xfId="251"/>
    <cellStyle name="60% - Accent6" xfId="252"/>
    <cellStyle name="60% - Cor1" xfId="253"/>
    <cellStyle name="60% - Cor2" xfId="254"/>
    <cellStyle name="60% - Cor3" xfId="255"/>
    <cellStyle name="60% - Cor4" xfId="256"/>
    <cellStyle name="60% - Cor5" xfId="257"/>
    <cellStyle name="60% - Cor6" xfId="258"/>
    <cellStyle name="60% - Ênfase1 2" xfId="259"/>
    <cellStyle name="60% - Ênfase1 3" xfId="260"/>
    <cellStyle name="60% - Ênfase2 2" xfId="261"/>
    <cellStyle name="60% - Ênfase2 3" xfId="262"/>
    <cellStyle name="60% - Ênfase3 2" xfId="263"/>
    <cellStyle name="60% - Ênfase3 3" xfId="264"/>
    <cellStyle name="60% - Ênfase4 2" xfId="265"/>
    <cellStyle name="60% - Ênfase4 3" xfId="266"/>
    <cellStyle name="60% - Ênfase5 2" xfId="267"/>
    <cellStyle name="60% - Ênfase5 3" xfId="268"/>
    <cellStyle name="60% - Ênfase6 2" xfId="269"/>
    <cellStyle name="60% - Ênfase6 3" xfId="270"/>
    <cellStyle name="60% - Énfasis1" xfId="271"/>
    <cellStyle name="60% - Énfasis2" xfId="272"/>
    <cellStyle name="60% - Énfasis3" xfId="273"/>
    <cellStyle name="60% - Énfasis4" xfId="274"/>
    <cellStyle name="60% - Énfasis5" xfId="275"/>
    <cellStyle name="60% - Énfasis6" xfId="276"/>
    <cellStyle name="Accent1" xfId="277"/>
    <cellStyle name="Accent2" xfId="278"/>
    <cellStyle name="Accent3" xfId="279"/>
    <cellStyle name="Accent4" xfId="280"/>
    <cellStyle name="Accent5" xfId="281"/>
    <cellStyle name="Accent6" xfId="282"/>
    <cellStyle name="arrafo de 5" xfId="283"/>
    <cellStyle name="Bad" xfId="284"/>
    <cellStyle name="Bom 2" xfId="285"/>
    <cellStyle name="Bom 3" xfId="286"/>
    <cellStyle name="Buena" xfId="287"/>
    <cellStyle name="Cabe‡alho 1" xfId="288"/>
    <cellStyle name="Cabe‡alho 2" xfId="289"/>
    <cellStyle name="CABEÇALHO" xfId="290"/>
    <cellStyle name="Cabeçalho 1" xfId="291"/>
    <cellStyle name="Cabeçalho 2" xfId="292"/>
    <cellStyle name="Cabeçalho 3" xfId="293"/>
    <cellStyle name="Cabeçalho 3 2" xfId="294"/>
    <cellStyle name="Cabeçalho 4" xfId="295"/>
    <cellStyle name="Calculation" xfId="296"/>
    <cellStyle name="Cálculo 2" xfId="297"/>
    <cellStyle name="Cálculo 2 2" xfId="298"/>
    <cellStyle name="Cálculo 3" xfId="299"/>
    <cellStyle name="Cancel 2" xfId="300"/>
    <cellStyle name="category" xfId="301"/>
    <cellStyle name="Celda de comprobación" xfId="302"/>
    <cellStyle name="Celda vinculada" xfId="303"/>
    <cellStyle name="Célula de Verificação 2" xfId="304"/>
    <cellStyle name="Célula de Verificação 3" xfId="305"/>
    <cellStyle name="Célula Ligada" xfId="306"/>
    <cellStyle name="Célula Vinculada 2" xfId="307"/>
    <cellStyle name="Célula Vinculada 3" xfId="308"/>
    <cellStyle name="Check Cell" xfId="309"/>
    <cellStyle name="Comma" xfId="310"/>
    <cellStyle name="Comma [0]" xfId="311"/>
    <cellStyle name="Comma_5 Series SW" xfId="312"/>
    <cellStyle name="Comma0" xfId="313"/>
    <cellStyle name="Company Logo" xfId="314"/>
    <cellStyle name="Cor1" xfId="315"/>
    <cellStyle name="Cor2" xfId="316"/>
    <cellStyle name="Cor3" xfId="317"/>
    <cellStyle name="Cor4" xfId="318"/>
    <cellStyle name="Cor5" xfId="319"/>
    <cellStyle name="Cor6" xfId="320"/>
    <cellStyle name="Correcto" xfId="321"/>
    <cellStyle name="CPU" xfId="322"/>
    <cellStyle name="Currency" xfId="323"/>
    <cellStyle name="Currency $" xfId="324"/>
    <cellStyle name="Currency [0]" xfId="325"/>
    <cellStyle name="Currency_aola" xfId="326"/>
    <cellStyle name="Currency0" xfId="327"/>
    <cellStyle name="Data" xfId="328"/>
    <cellStyle name="Data Headings" xfId="329"/>
    <cellStyle name="Data Headings 2" xfId="330"/>
    <cellStyle name="Data Input" xfId="331"/>
    <cellStyle name="Date" xfId="332"/>
    <cellStyle name="Encabezado 4" xfId="333"/>
    <cellStyle name="Ênfase1 2" xfId="334"/>
    <cellStyle name="Ênfase1 3" xfId="335"/>
    <cellStyle name="Ênfase2 2" xfId="336"/>
    <cellStyle name="Ênfase2 3" xfId="337"/>
    <cellStyle name="Ênfase3 2" xfId="338"/>
    <cellStyle name="Ênfase3 3" xfId="339"/>
    <cellStyle name="Ênfase4 2" xfId="340"/>
    <cellStyle name="Ênfase4 3" xfId="341"/>
    <cellStyle name="Ênfase5 2" xfId="342"/>
    <cellStyle name="Ênfase5 3" xfId="343"/>
    <cellStyle name="Ênfase6 2" xfId="344"/>
    <cellStyle name="Ênfase6 3" xfId="345"/>
    <cellStyle name="Énfasis1" xfId="346"/>
    <cellStyle name="Énfasis2" xfId="347"/>
    <cellStyle name="Énfasis3" xfId="348"/>
    <cellStyle name="Énfasis4" xfId="349"/>
    <cellStyle name="Énfasis5" xfId="350"/>
    <cellStyle name="Énfasis6" xfId="351"/>
    <cellStyle name="Entrada 2" xfId="352"/>
    <cellStyle name="Entrada 2 2" xfId="353"/>
    <cellStyle name="Entrada 3" xfId="354"/>
    <cellStyle name="ESPECM" xfId="355"/>
    <cellStyle name="Estilo 1" xfId="356"/>
    <cellStyle name="Estilo 1 2" xfId="357"/>
    <cellStyle name="Estilo 1 2 2" xfId="358"/>
    <cellStyle name="Estilo 1 2 3" xfId="359"/>
    <cellStyle name="Estilo 1 3" xfId="360"/>
    <cellStyle name="Estilo 1 3 2" xfId="361"/>
    <cellStyle name="Estilo 1 3 3" xfId="362"/>
    <cellStyle name="Estilo 2 2" xfId="1911"/>
    <cellStyle name="Euro" xfId="363"/>
    <cellStyle name="Euro 2" xfId="364"/>
    <cellStyle name="Euro 3" xfId="365"/>
    <cellStyle name="Euro_Dados" xfId="366"/>
    <cellStyle name="Explanatory Text" xfId="367"/>
    <cellStyle name="Fixed" xfId="368"/>
    <cellStyle name="Fixo" xfId="369"/>
    <cellStyle name="Followed Hyperlink" xfId="370"/>
    <cellStyle name="Gameleira" xfId="371"/>
    <cellStyle name="Good" xfId="372"/>
    <cellStyle name="Good 2" xfId="373"/>
    <cellStyle name="Grey" xfId="374"/>
    <cellStyle name="HEADER" xfId="375"/>
    <cellStyle name="Heading 1" xfId="376"/>
    <cellStyle name="Heading 2" xfId="377"/>
    <cellStyle name="Heading 3" xfId="378"/>
    <cellStyle name="Heading 4" xfId="379"/>
    <cellStyle name="Hiperlink 2" xfId="380"/>
    <cellStyle name="Incorrecto" xfId="381"/>
    <cellStyle name="Incorreto 2" xfId="382"/>
    <cellStyle name="Incorreto 3" xfId="383"/>
    <cellStyle name="Indefinido" xfId="384"/>
    <cellStyle name="Input" xfId="385"/>
    <cellStyle name="Input [yellow]" xfId="386"/>
    <cellStyle name="ÌTENS" xfId="387"/>
    <cellStyle name="Linked Cell" xfId="388"/>
    <cellStyle name="material" xfId="389"/>
    <cellStyle name="Model" xfId="390"/>
    <cellStyle name="Moeda 2" xfId="391"/>
    <cellStyle name="Moeda 2 10" xfId="392"/>
    <cellStyle name="Moeda 2 11" xfId="393"/>
    <cellStyle name="Moeda 2 12" xfId="394"/>
    <cellStyle name="Moeda 2 13" xfId="395"/>
    <cellStyle name="Moeda 2 13 2" xfId="396"/>
    <cellStyle name="Moeda 2 13 3" xfId="397"/>
    <cellStyle name="Moeda 2 14" xfId="398"/>
    <cellStyle name="Moeda 2 15" xfId="399"/>
    <cellStyle name="Moeda 2 16" xfId="400"/>
    <cellStyle name="Moeda 2 17" xfId="401"/>
    <cellStyle name="Moeda 2 18" xfId="402"/>
    <cellStyle name="Moeda 2 19" xfId="403"/>
    <cellStyle name="Moeda 2 2" xfId="404"/>
    <cellStyle name="Moeda 2 2 10" xfId="405"/>
    <cellStyle name="Moeda 2 2 11" xfId="406"/>
    <cellStyle name="Moeda 2 2 2" xfId="407"/>
    <cellStyle name="Moeda 2 2 3" xfId="408"/>
    <cellStyle name="Moeda 2 2 4" xfId="409"/>
    <cellStyle name="Moeda 2 2 5" xfId="410"/>
    <cellStyle name="Moeda 2 2 6" xfId="411"/>
    <cellStyle name="Moeda 2 2 7" xfId="412"/>
    <cellStyle name="Moeda 2 2 8" xfId="413"/>
    <cellStyle name="Moeda 2 2 9" xfId="414"/>
    <cellStyle name="Moeda 2 20" xfId="415"/>
    <cellStyle name="Moeda 2 21" xfId="416"/>
    <cellStyle name="Moeda 2 3" xfId="417"/>
    <cellStyle name="Moeda 2 3 10" xfId="418"/>
    <cellStyle name="Moeda 2 3 2" xfId="419"/>
    <cellStyle name="Moeda 2 3 3" xfId="420"/>
    <cellStyle name="Moeda 2 3 4" xfId="421"/>
    <cellStyle name="Moeda 2 3 5" xfId="422"/>
    <cellStyle name="Moeda 2 3 6" xfId="423"/>
    <cellStyle name="Moeda 2 3 7" xfId="424"/>
    <cellStyle name="Moeda 2 3 8" xfId="425"/>
    <cellStyle name="Moeda 2 3 9" xfId="426"/>
    <cellStyle name="Moeda 2 4" xfId="427"/>
    <cellStyle name="Moeda 2 5" xfId="428"/>
    <cellStyle name="Moeda 2 6" xfId="429"/>
    <cellStyle name="Moeda 2 7" xfId="430"/>
    <cellStyle name="Moeda 2 8" xfId="431"/>
    <cellStyle name="Moeda 2 9" xfId="432"/>
    <cellStyle name="Moeda 2_Dados" xfId="433"/>
    <cellStyle name="Moeda 3" xfId="434"/>
    <cellStyle name="Moeda 3 10" xfId="435"/>
    <cellStyle name="Moeda 3 11" xfId="436"/>
    <cellStyle name="Moeda 3 12" xfId="437"/>
    <cellStyle name="Moeda 3 13" xfId="438"/>
    <cellStyle name="Moeda 3 2" xfId="439"/>
    <cellStyle name="Moeda 3 2 10" xfId="440"/>
    <cellStyle name="Moeda 3 2 11" xfId="441"/>
    <cellStyle name="Moeda 3 2 2" xfId="442"/>
    <cellStyle name="Moeda 3 2 3" xfId="443"/>
    <cellStyle name="Moeda 3 2 4" xfId="444"/>
    <cellStyle name="Moeda 3 2 5" xfId="445"/>
    <cellStyle name="Moeda 3 2 6" xfId="446"/>
    <cellStyle name="Moeda 3 2 7" xfId="447"/>
    <cellStyle name="Moeda 3 2 8" xfId="448"/>
    <cellStyle name="Moeda 3 2 9" xfId="449"/>
    <cellStyle name="Moeda 3 3" xfId="450"/>
    <cellStyle name="Moeda 3 3 10" xfId="451"/>
    <cellStyle name="Moeda 3 3 2" xfId="452"/>
    <cellStyle name="Moeda 3 3 3" xfId="453"/>
    <cellStyle name="Moeda 3 3 4" xfId="454"/>
    <cellStyle name="Moeda 3 3 5" xfId="455"/>
    <cellStyle name="Moeda 3 3 6" xfId="456"/>
    <cellStyle name="Moeda 3 3 7" xfId="457"/>
    <cellStyle name="Moeda 3 3 8" xfId="458"/>
    <cellStyle name="Moeda 3 3 9" xfId="459"/>
    <cellStyle name="Moeda 3 4" xfId="460"/>
    <cellStyle name="Moeda 3 5" xfId="461"/>
    <cellStyle name="Moeda 3 6" xfId="462"/>
    <cellStyle name="Moeda 3 7" xfId="463"/>
    <cellStyle name="Moeda 3 8" xfId="464"/>
    <cellStyle name="Moeda 3 9" xfId="465"/>
    <cellStyle name="Moeda 3_Dados" xfId="466"/>
    <cellStyle name="Moeda 4" xfId="467"/>
    <cellStyle name="Moeda 5" xfId="468"/>
    <cellStyle name="Moeda 6" xfId="469"/>
    <cellStyle name="Moeda 6 2" xfId="470"/>
    <cellStyle name="Moeda 7" xfId="471"/>
    <cellStyle name="Moeda0" xfId="472"/>
    <cellStyle name="mpenho" xfId="473"/>
    <cellStyle name="Neutra 2" xfId="474"/>
    <cellStyle name="Neutra 3" xfId="475"/>
    <cellStyle name="Neutral" xfId="476"/>
    <cellStyle name="Neutro" xfId="477"/>
    <cellStyle name="Normal" xfId="0" builtinId="0"/>
    <cellStyle name="Normal - Style1" xfId="478"/>
    <cellStyle name="Normal 10" xfId="479"/>
    <cellStyle name="Normal 10 2" xfId="480"/>
    <cellStyle name="Normal 10 3" xfId="481"/>
    <cellStyle name="Normal 108" xfId="482"/>
    <cellStyle name="Normal 11" xfId="483"/>
    <cellStyle name="Normal 11 2" xfId="484"/>
    <cellStyle name="Normal 12" xfId="485"/>
    <cellStyle name="Normal 12 2" xfId="486"/>
    <cellStyle name="Normal 12 3" xfId="487"/>
    <cellStyle name="Normal 13" xfId="488"/>
    <cellStyle name="Normal 13 2" xfId="489"/>
    <cellStyle name="Normal 14" xfId="490"/>
    <cellStyle name="Normal 14 2" xfId="491"/>
    <cellStyle name="Normal 15" xfId="492"/>
    <cellStyle name="Normal 16" xfId="493"/>
    <cellStyle name="Normal 16 10" xfId="494"/>
    <cellStyle name="Normal 16 11" xfId="495"/>
    <cellStyle name="Normal 16 12" xfId="496"/>
    <cellStyle name="Normal 16 13" xfId="497"/>
    <cellStyle name="Normal 16 14" xfId="498"/>
    <cellStyle name="Normal 16 15" xfId="499"/>
    <cellStyle name="Normal 16 16" xfId="500"/>
    <cellStyle name="Normal 16 17" xfId="501"/>
    <cellStyle name="Normal 16 18" xfId="502"/>
    <cellStyle name="Normal 16 19" xfId="503"/>
    <cellStyle name="Normal 16 2" xfId="504"/>
    <cellStyle name="Normal 16 20" xfId="505"/>
    <cellStyle name="Normal 16 21" xfId="506"/>
    <cellStyle name="Normal 16 22" xfId="507"/>
    <cellStyle name="Normal 16 23" xfId="508"/>
    <cellStyle name="Normal 16 24" xfId="509"/>
    <cellStyle name="Normal 16 25" xfId="510"/>
    <cellStyle name="Normal 16 26" xfId="511"/>
    <cellStyle name="Normal 16 27" xfId="512"/>
    <cellStyle name="Normal 16 28" xfId="513"/>
    <cellStyle name="Normal 16 29" xfId="514"/>
    <cellStyle name="Normal 16 3" xfId="515"/>
    <cellStyle name="Normal 16 30" xfId="516"/>
    <cellStyle name="Normal 16 31" xfId="517"/>
    <cellStyle name="Normal 16 32" xfId="518"/>
    <cellStyle name="Normal 16 33" xfId="519"/>
    <cellStyle name="Normal 16 34" xfId="520"/>
    <cellStyle name="Normal 16 35" xfId="521"/>
    <cellStyle name="Normal 16 36" xfId="522"/>
    <cellStyle name="Normal 16 37" xfId="523"/>
    <cellStyle name="Normal 16 38" xfId="524"/>
    <cellStyle name="Normal 16 39" xfId="525"/>
    <cellStyle name="Normal 16 4" xfId="526"/>
    <cellStyle name="Normal 16 5" xfId="527"/>
    <cellStyle name="Normal 16 6" xfId="528"/>
    <cellStyle name="Normal 16 7" xfId="529"/>
    <cellStyle name="Normal 16 8" xfId="530"/>
    <cellStyle name="Normal 16 9" xfId="531"/>
    <cellStyle name="Normal 16_12001 - Planilha orçamentária" xfId="532"/>
    <cellStyle name="Normal 17" xfId="533"/>
    <cellStyle name="Normal 18" xfId="534"/>
    <cellStyle name="Normal 182" xfId="535"/>
    <cellStyle name="Normal 19" xfId="536"/>
    <cellStyle name="Normal 19 10" xfId="537"/>
    <cellStyle name="Normal 19 11" xfId="538"/>
    <cellStyle name="Normal 19 12" xfId="539"/>
    <cellStyle name="Normal 19 13" xfId="540"/>
    <cellStyle name="Normal 19 14" xfId="541"/>
    <cellStyle name="Normal 19 15" xfId="542"/>
    <cellStyle name="Normal 19 16" xfId="543"/>
    <cellStyle name="Normal 19 17" xfId="544"/>
    <cellStyle name="Normal 19 18" xfId="545"/>
    <cellStyle name="Normal 19 19" xfId="546"/>
    <cellStyle name="Normal 19 2" xfId="547"/>
    <cellStyle name="Normal 19 20" xfId="548"/>
    <cellStyle name="Normal 19 21" xfId="549"/>
    <cellStyle name="Normal 19 22" xfId="550"/>
    <cellStyle name="Normal 19 23" xfId="551"/>
    <cellStyle name="Normal 19 24" xfId="552"/>
    <cellStyle name="Normal 19 25" xfId="553"/>
    <cellStyle name="Normal 19 26" xfId="554"/>
    <cellStyle name="Normal 19 27" xfId="555"/>
    <cellStyle name="Normal 19 28" xfId="556"/>
    <cellStyle name="Normal 19 29" xfId="557"/>
    <cellStyle name="Normal 19 3" xfId="558"/>
    <cellStyle name="Normal 19 30" xfId="559"/>
    <cellStyle name="Normal 19 31" xfId="560"/>
    <cellStyle name="Normal 19 32" xfId="561"/>
    <cellStyle name="Normal 19 33" xfId="562"/>
    <cellStyle name="Normal 19 34" xfId="563"/>
    <cellStyle name="Normal 19 35" xfId="564"/>
    <cellStyle name="Normal 19 36" xfId="565"/>
    <cellStyle name="Normal 19 37" xfId="566"/>
    <cellStyle name="Normal 19 38" xfId="567"/>
    <cellStyle name="Normal 19 4" xfId="568"/>
    <cellStyle name="Normal 19 5" xfId="569"/>
    <cellStyle name="Normal 19 6" xfId="570"/>
    <cellStyle name="Normal 19 7" xfId="571"/>
    <cellStyle name="Normal 19 8" xfId="572"/>
    <cellStyle name="Normal 19 9" xfId="573"/>
    <cellStyle name="Normal 19_12001 - Planilha orçamentária" xfId="574"/>
    <cellStyle name="Normal 2" xfId="575"/>
    <cellStyle name="Normal 2 10" xfId="576"/>
    <cellStyle name="Normal 2 11" xfId="577"/>
    <cellStyle name="Normal 2 12" xfId="578"/>
    <cellStyle name="Normal 2 13" xfId="579"/>
    <cellStyle name="Normal 2 14" xfId="580"/>
    <cellStyle name="Normal 2 15" xfId="581"/>
    <cellStyle name="Normal 2 16" xfId="582"/>
    <cellStyle name="Normal 2 17" xfId="583"/>
    <cellStyle name="Normal 2 18" xfId="584"/>
    <cellStyle name="Normal 2 19" xfId="585"/>
    <cellStyle name="Normal 2 2" xfId="586"/>
    <cellStyle name="Normal 2 2 2" xfId="587"/>
    <cellStyle name="Normal 2 2 3" xfId="588"/>
    <cellStyle name="Normal 2 2 4" xfId="589"/>
    <cellStyle name="Normal 2 2_Dados" xfId="590"/>
    <cellStyle name="Normal 2 20" xfId="591"/>
    <cellStyle name="Normal 2 21" xfId="592"/>
    <cellStyle name="Normal 2 22" xfId="593"/>
    <cellStyle name="Normal 2 23" xfId="594"/>
    <cellStyle name="Normal 2 3" xfId="595"/>
    <cellStyle name="Normal 2 3 2" xfId="596"/>
    <cellStyle name="Normal 2 4" xfId="597"/>
    <cellStyle name="Normal 2 5" xfId="598"/>
    <cellStyle name="Normal 2 5 10" xfId="599"/>
    <cellStyle name="Normal 2 5 2" xfId="600"/>
    <cellStyle name="Normal 2 5 3" xfId="601"/>
    <cellStyle name="Normal 2 5 4" xfId="602"/>
    <cellStyle name="Normal 2 5 5" xfId="603"/>
    <cellStyle name="Normal 2 5 6" xfId="604"/>
    <cellStyle name="Normal 2 5 7" xfId="605"/>
    <cellStyle name="Normal 2 5 8" xfId="606"/>
    <cellStyle name="Normal 2 5 9" xfId="607"/>
    <cellStyle name="Normal 2 6" xfId="608"/>
    <cellStyle name="Normal 2 7" xfId="609"/>
    <cellStyle name="Normal 2 8" xfId="610"/>
    <cellStyle name="Normal 2 9" xfId="611"/>
    <cellStyle name="Normal 2_1.0-MC-Adm_Obra" xfId="612"/>
    <cellStyle name="Normal 20" xfId="613"/>
    <cellStyle name="Normal 21" xfId="614"/>
    <cellStyle name="Normal 22" xfId="615"/>
    <cellStyle name="Normal 23" xfId="616"/>
    <cellStyle name="Normal 24" xfId="617"/>
    <cellStyle name="Normal 25" xfId="618"/>
    <cellStyle name="Normal 26" xfId="619"/>
    <cellStyle name="Normal 27" xfId="620"/>
    <cellStyle name="Normal 28" xfId="621"/>
    <cellStyle name="Normal 29" xfId="622"/>
    <cellStyle name="Normal 3" xfId="623"/>
    <cellStyle name="Normal 3 10" xfId="624"/>
    <cellStyle name="Normal 3 11" xfId="625"/>
    <cellStyle name="Normal 3 12" xfId="626"/>
    <cellStyle name="Normal 3 12 2" xfId="627"/>
    <cellStyle name="Normal 3 12 2 2" xfId="628"/>
    <cellStyle name="Normal 3 12 2 2 2" xfId="629"/>
    <cellStyle name="Normal 3 12 2 2 3" xfId="630"/>
    <cellStyle name="Normal 3 12 2 2_12001 - Planilha orçamentária" xfId="631"/>
    <cellStyle name="Normal 3 12 2 3" xfId="632"/>
    <cellStyle name="Normal 3 12 2 4" xfId="633"/>
    <cellStyle name="Normal 3 12 2_12001 - Planilha orçamentária" xfId="634"/>
    <cellStyle name="Normal 3 12 3" xfId="635"/>
    <cellStyle name="Normal 3 12 3 2" xfId="636"/>
    <cellStyle name="Normal 3 12 3 3" xfId="637"/>
    <cellStyle name="Normal 3 12 3_12001 - Planilha orçamentária" xfId="638"/>
    <cellStyle name="Normal 3 12 4" xfId="639"/>
    <cellStyle name="Normal 3 12 5" xfId="640"/>
    <cellStyle name="Normal 3 12_12001 - Planilha orçamentária" xfId="641"/>
    <cellStyle name="Normal 3 13" xfId="642"/>
    <cellStyle name="Normal 3 13 10" xfId="643"/>
    <cellStyle name="Normal 3 13 11" xfId="644"/>
    <cellStyle name="Normal 3 13 12" xfId="645"/>
    <cellStyle name="Normal 3 13 13" xfId="646"/>
    <cellStyle name="Normal 3 13 14" xfId="647"/>
    <cellStyle name="Normal 3 13 15" xfId="648"/>
    <cellStyle name="Normal 3 13 16" xfId="649"/>
    <cellStyle name="Normal 3 13 17" xfId="650"/>
    <cellStyle name="Normal 3 13 18" xfId="651"/>
    <cellStyle name="Normal 3 13 19" xfId="652"/>
    <cellStyle name="Normal 3 13 2" xfId="653"/>
    <cellStyle name="Normal 3 13 20" xfId="654"/>
    <cellStyle name="Normal 3 13 21" xfId="655"/>
    <cellStyle name="Normal 3 13 22" xfId="656"/>
    <cellStyle name="Normal 3 13 23" xfId="657"/>
    <cellStyle name="Normal 3 13 24" xfId="658"/>
    <cellStyle name="Normal 3 13 25" xfId="659"/>
    <cellStyle name="Normal 3 13 26" xfId="660"/>
    <cellStyle name="Normal 3 13 27" xfId="661"/>
    <cellStyle name="Normal 3 13 28" xfId="662"/>
    <cellStyle name="Normal 3 13 29" xfId="663"/>
    <cellStyle name="Normal 3 13 3" xfId="664"/>
    <cellStyle name="Normal 3 13 30" xfId="665"/>
    <cellStyle name="Normal 3 13 31" xfId="666"/>
    <cellStyle name="Normal 3 13 32" xfId="667"/>
    <cellStyle name="Normal 3 13 33" xfId="668"/>
    <cellStyle name="Normal 3 13 34" xfId="669"/>
    <cellStyle name="Normal 3 13 35" xfId="670"/>
    <cellStyle name="Normal 3 13 36" xfId="671"/>
    <cellStyle name="Normal 3 13 37" xfId="672"/>
    <cellStyle name="Normal 3 13 38" xfId="673"/>
    <cellStyle name="Normal 3 13 39" xfId="674"/>
    <cellStyle name="Normal 3 13 4" xfId="675"/>
    <cellStyle name="Normal 3 13 40" xfId="676"/>
    <cellStyle name="Normal 3 13 41" xfId="677"/>
    <cellStyle name="Normal 3 13 42" xfId="678"/>
    <cellStyle name="Normal 3 13 43" xfId="679"/>
    <cellStyle name="Normal 3 13 44" xfId="680"/>
    <cellStyle name="Normal 3 13 45" xfId="681"/>
    <cellStyle name="Normal 3 13 45 2" xfId="682"/>
    <cellStyle name="Normal 3 13 45 3" xfId="683"/>
    <cellStyle name="Normal 3 13 45_12001 - Planilha orçamentária" xfId="684"/>
    <cellStyle name="Normal 3 13 46" xfId="685"/>
    <cellStyle name="Normal 3 13 47" xfId="686"/>
    <cellStyle name="Normal 3 13 5" xfId="687"/>
    <cellStyle name="Normal 3 13 6" xfId="688"/>
    <cellStyle name="Normal 3 13 7" xfId="689"/>
    <cellStyle name="Normal 3 13 8" xfId="690"/>
    <cellStyle name="Normal 3 13 9" xfId="691"/>
    <cellStyle name="Normal 3 13_12001 - Planilha orçamentária" xfId="692"/>
    <cellStyle name="Normal 3 14" xfId="693"/>
    <cellStyle name="Normal 3 15" xfId="694"/>
    <cellStyle name="Normal 3 16" xfId="695"/>
    <cellStyle name="Normal 3 16 2" xfId="696"/>
    <cellStyle name="Normal 3 16 2 2" xfId="697"/>
    <cellStyle name="Normal 3 16 2 2 2" xfId="698"/>
    <cellStyle name="Normal 3 16 2 2 3" xfId="699"/>
    <cellStyle name="Normal 3 16 2 2_12001 - Planilha orçamentária" xfId="700"/>
    <cellStyle name="Normal 3 16 2 3" xfId="701"/>
    <cellStyle name="Normal 3 16 2 4" xfId="702"/>
    <cellStyle name="Normal 3 16 2_12001 - Planilha orçamentária" xfId="703"/>
    <cellStyle name="Normal 3 16 3" xfId="704"/>
    <cellStyle name="Normal 3 16 3 2" xfId="705"/>
    <cellStyle name="Normal 3 16 3 3" xfId="706"/>
    <cellStyle name="Normal 3 16 3_12001 - Planilha orçamentária" xfId="707"/>
    <cellStyle name="Normal 3 16 4" xfId="708"/>
    <cellStyle name="Normal 3 16 5" xfId="709"/>
    <cellStyle name="Normal 3 16_12001 - Planilha orçamentária" xfId="710"/>
    <cellStyle name="Normal 3 17" xfId="711"/>
    <cellStyle name="Normal 3 17 2" xfId="712"/>
    <cellStyle name="Normal 3 17 2 2" xfId="713"/>
    <cellStyle name="Normal 3 17 2 2 2" xfId="714"/>
    <cellStyle name="Normal 3 17 2 2 3" xfId="715"/>
    <cellStyle name="Normal 3 17 2 2_12001 - Planilha orçamentária" xfId="716"/>
    <cellStyle name="Normal 3 17 2 3" xfId="717"/>
    <cellStyle name="Normal 3 17 2 4" xfId="718"/>
    <cellStyle name="Normal 3 17 2_12001 - Planilha orçamentária" xfId="719"/>
    <cellStyle name="Normal 3 17 3" xfId="720"/>
    <cellStyle name="Normal 3 17 3 2" xfId="721"/>
    <cellStyle name="Normal 3 17 3 3" xfId="722"/>
    <cellStyle name="Normal 3 17 3_12001 - Planilha orçamentária" xfId="723"/>
    <cellStyle name="Normal 3 17 4" xfId="724"/>
    <cellStyle name="Normal 3 17 5" xfId="725"/>
    <cellStyle name="Normal 3 17_12001 - Planilha orçamentária" xfId="726"/>
    <cellStyle name="Normal 3 18" xfId="727"/>
    <cellStyle name="Normal 3 18 2" xfId="728"/>
    <cellStyle name="Normal 3 18 2 2" xfId="729"/>
    <cellStyle name="Normal 3 18 2 2 2" xfId="730"/>
    <cellStyle name="Normal 3 18 2 2 3" xfId="731"/>
    <cellStyle name="Normal 3 18 2 2_12001 - Planilha orçamentária" xfId="732"/>
    <cellStyle name="Normal 3 18 2 3" xfId="733"/>
    <cellStyle name="Normal 3 18 2 4" xfId="734"/>
    <cellStyle name="Normal 3 18 2_12001 - Planilha orçamentária" xfId="735"/>
    <cellStyle name="Normal 3 18 3" xfId="736"/>
    <cellStyle name="Normal 3 18 3 2" xfId="737"/>
    <cellStyle name="Normal 3 18 3 3" xfId="738"/>
    <cellStyle name="Normal 3 18 3_12001 - Planilha orçamentária" xfId="739"/>
    <cellStyle name="Normal 3 18 4" xfId="740"/>
    <cellStyle name="Normal 3 18 5" xfId="741"/>
    <cellStyle name="Normal 3 18_12001 - Planilha orçamentária" xfId="742"/>
    <cellStyle name="Normal 3 19" xfId="743"/>
    <cellStyle name="Normal 3 19 2" xfId="744"/>
    <cellStyle name="Normal 3 19 2 2" xfId="745"/>
    <cellStyle name="Normal 3 19 2 2 2" xfId="746"/>
    <cellStyle name="Normal 3 19 2 2 3" xfId="747"/>
    <cellStyle name="Normal 3 19 2 2_12001 - Planilha orçamentária" xfId="748"/>
    <cellStyle name="Normal 3 19 2 3" xfId="749"/>
    <cellStyle name="Normal 3 19 2 4" xfId="750"/>
    <cellStyle name="Normal 3 19 2_12001 - Planilha orçamentária" xfId="751"/>
    <cellStyle name="Normal 3 19 3" xfId="752"/>
    <cellStyle name="Normal 3 19 3 2" xfId="753"/>
    <cellStyle name="Normal 3 19 3 3" xfId="754"/>
    <cellStyle name="Normal 3 19 3_12001 - Planilha orçamentária" xfId="755"/>
    <cellStyle name="Normal 3 19 4" xfId="756"/>
    <cellStyle name="Normal 3 19 5" xfId="757"/>
    <cellStyle name="Normal 3 19_12001 - Planilha orçamentária" xfId="758"/>
    <cellStyle name="Normal 3 2" xfId="759"/>
    <cellStyle name="Normal 3 2 10" xfId="760"/>
    <cellStyle name="Normal 3 2 11" xfId="761"/>
    <cellStyle name="Normal 3 2 12" xfId="762"/>
    <cellStyle name="Normal 3 2 13" xfId="763"/>
    <cellStyle name="Normal 3 2 14" xfId="764"/>
    <cellStyle name="Normal 3 2 15" xfId="765"/>
    <cellStyle name="Normal 3 2 16" xfId="766"/>
    <cellStyle name="Normal 3 2 17" xfId="767"/>
    <cellStyle name="Normal 3 2 18" xfId="768"/>
    <cellStyle name="Normal 3 2 19" xfId="769"/>
    <cellStyle name="Normal 3 2 2" xfId="770"/>
    <cellStyle name="Normal 3 2 20" xfId="771"/>
    <cellStyle name="Normal 3 2 21" xfId="772"/>
    <cellStyle name="Normal 3 2 22" xfId="773"/>
    <cellStyle name="Normal 3 2 23" xfId="774"/>
    <cellStyle name="Normal 3 2 24" xfId="775"/>
    <cellStyle name="Normal 3 2 25" xfId="776"/>
    <cellStyle name="Normal 3 2 26" xfId="777"/>
    <cellStyle name="Normal 3 2 27" xfId="778"/>
    <cellStyle name="Normal 3 2 28" xfId="779"/>
    <cellStyle name="Normal 3 2 29" xfId="780"/>
    <cellStyle name="Normal 3 2 3" xfId="781"/>
    <cellStyle name="Normal 3 2 30" xfId="782"/>
    <cellStyle name="Normal 3 2 31" xfId="783"/>
    <cellStyle name="Normal 3 2 32" xfId="784"/>
    <cellStyle name="Normal 3 2 33" xfId="785"/>
    <cellStyle name="Normal 3 2 34" xfId="786"/>
    <cellStyle name="Normal 3 2 35" xfId="787"/>
    <cellStyle name="Normal 3 2 36" xfId="788"/>
    <cellStyle name="Normal 3 2 37" xfId="789"/>
    <cellStyle name="Normal 3 2 38" xfId="790"/>
    <cellStyle name="Normal 3 2 39" xfId="791"/>
    <cellStyle name="Normal 3 2 4" xfId="792"/>
    <cellStyle name="Normal 3 2 40" xfId="793"/>
    <cellStyle name="Normal 3 2 41" xfId="794"/>
    <cellStyle name="Normal 3 2 42" xfId="795"/>
    <cellStyle name="Normal 3 2 43" xfId="796"/>
    <cellStyle name="Normal 3 2 44" xfId="797"/>
    <cellStyle name="Normal 3 2 45" xfId="798"/>
    <cellStyle name="Normal 3 2 46" xfId="799"/>
    <cellStyle name="Normal 3 2 47" xfId="800"/>
    <cellStyle name="Normal 3 2 47 2" xfId="801"/>
    <cellStyle name="Normal 3 2 47 2 2" xfId="802"/>
    <cellStyle name="Normal 3 2 47 2 3" xfId="803"/>
    <cellStyle name="Normal 3 2 47 2_12001 - Planilha orçamentária" xfId="804"/>
    <cellStyle name="Normal 3 2 47 3" xfId="805"/>
    <cellStyle name="Normal 3 2 47 4" xfId="806"/>
    <cellStyle name="Normal 3 2 47_12001 - Planilha orçamentária" xfId="807"/>
    <cellStyle name="Normal 3 2 5" xfId="808"/>
    <cellStyle name="Normal 3 2 6" xfId="809"/>
    <cellStyle name="Normal 3 2 7" xfId="810"/>
    <cellStyle name="Normal 3 2 8" xfId="811"/>
    <cellStyle name="Normal 3 2 9" xfId="812"/>
    <cellStyle name="Normal 3 2_Dados" xfId="813"/>
    <cellStyle name="Normal 3 20" xfId="814"/>
    <cellStyle name="Normal 3 20 2" xfId="815"/>
    <cellStyle name="Normal 3 20 2 2" xfId="816"/>
    <cellStyle name="Normal 3 20 2 2 2" xfId="817"/>
    <cellStyle name="Normal 3 20 2 2 3" xfId="818"/>
    <cellStyle name="Normal 3 20 2 2_12001 - Planilha orçamentária" xfId="819"/>
    <cellStyle name="Normal 3 20 2 3" xfId="820"/>
    <cellStyle name="Normal 3 20 2 4" xfId="821"/>
    <cellStyle name="Normal 3 20 2_12001 - Planilha orçamentária" xfId="822"/>
    <cellStyle name="Normal 3 20 3" xfId="823"/>
    <cellStyle name="Normal 3 20 3 2" xfId="824"/>
    <cellStyle name="Normal 3 20 3 3" xfId="825"/>
    <cellStyle name="Normal 3 20 3_12001 - Planilha orçamentária" xfId="826"/>
    <cellStyle name="Normal 3 20 4" xfId="827"/>
    <cellStyle name="Normal 3 20 5" xfId="828"/>
    <cellStyle name="Normal 3 20_12001 - Planilha orçamentária" xfId="829"/>
    <cellStyle name="Normal 3 21" xfId="830"/>
    <cellStyle name="Normal 3 21 2" xfId="831"/>
    <cellStyle name="Normal 3 21 2 2" xfId="832"/>
    <cellStyle name="Normal 3 21 2 2 2" xfId="833"/>
    <cellStyle name="Normal 3 21 2 2 3" xfId="834"/>
    <cellStyle name="Normal 3 21 2 2_12001 - Planilha orçamentária" xfId="835"/>
    <cellStyle name="Normal 3 21 2 3" xfId="836"/>
    <cellStyle name="Normal 3 21 2 4" xfId="837"/>
    <cellStyle name="Normal 3 21 2_12001 - Planilha orçamentária" xfId="838"/>
    <cellStyle name="Normal 3 21 3" xfId="839"/>
    <cellStyle name="Normal 3 21 3 2" xfId="840"/>
    <cellStyle name="Normal 3 21 3 3" xfId="841"/>
    <cellStyle name="Normal 3 21 3_12001 - Planilha orçamentária" xfId="842"/>
    <cellStyle name="Normal 3 21 4" xfId="843"/>
    <cellStyle name="Normal 3 21 5" xfId="844"/>
    <cellStyle name="Normal 3 21_12001 - Planilha orçamentária" xfId="845"/>
    <cellStyle name="Normal 3 22" xfId="846"/>
    <cellStyle name="Normal 3 22 2" xfId="847"/>
    <cellStyle name="Normal 3 22 2 2" xfId="848"/>
    <cellStyle name="Normal 3 22 2 2 2" xfId="849"/>
    <cellStyle name="Normal 3 22 2 2 3" xfId="850"/>
    <cellStyle name="Normal 3 22 2 2_12001 - Planilha orçamentária" xfId="851"/>
    <cellStyle name="Normal 3 22 2 3" xfId="852"/>
    <cellStyle name="Normal 3 22 2 4" xfId="853"/>
    <cellStyle name="Normal 3 22 2_12001 - Planilha orçamentária" xfId="854"/>
    <cellStyle name="Normal 3 22 3" xfId="855"/>
    <cellStyle name="Normal 3 22 3 2" xfId="856"/>
    <cellStyle name="Normal 3 22 3 3" xfId="857"/>
    <cellStyle name="Normal 3 22 3_12001 - Planilha orçamentária" xfId="858"/>
    <cellStyle name="Normal 3 22 4" xfId="859"/>
    <cellStyle name="Normal 3 22 5" xfId="860"/>
    <cellStyle name="Normal 3 22_12001 - Planilha orçamentária" xfId="861"/>
    <cellStyle name="Normal 3 23" xfId="862"/>
    <cellStyle name="Normal 3 23 2" xfId="863"/>
    <cellStyle name="Normal 3 23 2 2" xfId="864"/>
    <cellStyle name="Normal 3 23 2 2 2" xfId="865"/>
    <cellStyle name="Normal 3 23 2 2 3" xfId="866"/>
    <cellStyle name="Normal 3 23 2 2_12001 - Planilha orçamentária" xfId="867"/>
    <cellStyle name="Normal 3 23 2 3" xfId="868"/>
    <cellStyle name="Normal 3 23 2 4" xfId="869"/>
    <cellStyle name="Normal 3 23 2_12001 - Planilha orçamentária" xfId="870"/>
    <cellStyle name="Normal 3 23 3" xfId="871"/>
    <cellStyle name="Normal 3 23 3 2" xfId="872"/>
    <cellStyle name="Normal 3 23 3 3" xfId="873"/>
    <cellStyle name="Normal 3 23 3_12001 - Planilha orçamentária" xfId="874"/>
    <cellStyle name="Normal 3 23 4" xfId="875"/>
    <cellStyle name="Normal 3 23 5" xfId="876"/>
    <cellStyle name="Normal 3 23_12001 - Planilha orçamentária" xfId="877"/>
    <cellStyle name="Normal 3 24" xfId="878"/>
    <cellStyle name="Normal 3 24 2" xfId="879"/>
    <cellStyle name="Normal 3 24 2 2" xfId="880"/>
    <cellStyle name="Normal 3 24 2 2 2" xfId="881"/>
    <cellStyle name="Normal 3 24 2 2 3" xfId="882"/>
    <cellStyle name="Normal 3 24 2 2_12001 - Planilha orçamentária" xfId="883"/>
    <cellStyle name="Normal 3 24 2 3" xfId="884"/>
    <cellStyle name="Normal 3 24 2 4" xfId="885"/>
    <cellStyle name="Normal 3 24 2_12001 - Planilha orçamentária" xfId="886"/>
    <cellStyle name="Normal 3 24 3" xfId="887"/>
    <cellStyle name="Normal 3 24 3 2" xfId="888"/>
    <cellStyle name="Normal 3 24 3 3" xfId="889"/>
    <cellStyle name="Normal 3 24 3_12001 - Planilha orçamentária" xfId="890"/>
    <cellStyle name="Normal 3 24 4" xfId="891"/>
    <cellStyle name="Normal 3 24 5" xfId="892"/>
    <cellStyle name="Normal 3 24_12001 - Planilha orçamentária" xfId="893"/>
    <cellStyle name="Normal 3 25" xfId="894"/>
    <cellStyle name="Normal 3 25 2" xfId="895"/>
    <cellStyle name="Normal 3 25 2 2" xfId="896"/>
    <cellStyle name="Normal 3 25 2 2 2" xfId="897"/>
    <cellStyle name="Normal 3 25 2 2 3" xfId="898"/>
    <cellStyle name="Normal 3 25 2 2_12001 - Planilha orçamentária" xfId="899"/>
    <cellStyle name="Normal 3 25 2 3" xfId="900"/>
    <cellStyle name="Normal 3 25 2 4" xfId="901"/>
    <cellStyle name="Normal 3 25 2_12001 - Planilha orçamentária" xfId="902"/>
    <cellStyle name="Normal 3 25 3" xfId="903"/>
    <cellStyle name="Normal 3 25 3 2" xfId="904"/>
    <cellStyle name="Normal 3 25 3 3" xfId="905"/>
    <cellStyle name="Normal 3 25 3_12001 - Planilha orçamentária" xfId="906"/>
    <cellStyle name="Normal 3 25 4" xfId="907"/>
    <cellStyle name="Normal 3 25 5" xfId="908"/>
    <cellStyle name="Normal 3 25_12001 - Planilha orçamentária" xfId="909"/>
    <cellStyle name="Normal 3 26" xfId="910"/>
    <cellStyle name="Normal 3 26 2" xfId="911"/>
    <cellStyle name="Normal 3 26 2 2" xfId="912"/>
    <cellStyle name="Normal 3 26 2 2 2" xfId="913"/>
    <cellStyle name="Normal 3 26 2 2 3" xfId="914"/>
    <cellStyle name="Normal 3 26 2 2_12001 - Planilha orçamentária" xfId="915"/>
    <cellStyle name="Normal 3 26 2 3" xfId="916"/>
    <cellStyle name="Normal 3 26 2 4" xfId="917"/>
    <cellStyle name="Normal 3 26 2_12001 - Planilha orçamentária" xfId="918"/>
    <cellStyle name="Normal 3 26 3" xfId="919"/>
    <cellStyle name="Normal 3 26 3 2" xfId="920"/>
    <cellStyle name="Normal 3 26 3 3" xfId="921"/>
    <cellStyle name="Normal 3 26 3_12001 - Planilha orçamentária" xfId="922"/>
    <cellStyle name="Normal 3 26 4" xfId="923"/>
    <cellStyle name="Normal 3 26 5" xfId="924"/>
    <cellStyle name="Normal 3 26_12001 - Planilha orçamentária" xfId="925"/>
    <cellStyle name="Normal 3 27" xfId="926"/>
    <cellStyle name="Normal 3 27 2" xfId="927"/>
    <cellStyle name="Normal 3 27 2 2" xfId="928"/>
    <cellStyle name="Normal 3 27 2 2 2" xfId="929"/>
    <cellStyle name="Normal 3 27 2 2 3" xfId="930"/>
    <cellStyle name="Normal 3 27 2 2_12001 - Planilha orçamentária" xfId="931"/>
    <cellStyle name="Normal 3 27 2 3" xfId="932"/>
    <cellStyle name="Normal 3 27 2 4" xfId="933"/>
    <cellStyle name="Normal 3 27 2_12001 - Planilha orçamentária" xfId="934"/>
    <cellStyle name="Normal 3 27 3" xfId="935"/>
    <cellStyle name="Normal 3 27 3 2" xfId="936"/>
    <cellStyle name="Normal 3 27 3 3" xfId="937"/>
    <cellStyle name="Normal 3 27 3_12001 - Planilha orçamentária" xfId="938"/>
    <cellStyle name="Normal 3 27 4" xfId="939"/>
    <cellStyle name="Normal 3 27 5" xfId="940"/>
    <cellStyle name="Normal 3 27_12001 - Planilha orçamentária" xfId="941"/>
    <cellStyle name="Normal 3 28" xfId="942"/>
    <cellStyle name="Normal 3 28 2" xfId="943"/>
    <cellStyle name="Normal 3 28 2 2" xfId="944"/>
    <cellStyle name="Normal 3 28 2 2 2" xfId="945"/>
    <cellStyle name="Normal 3 28 2 2 3" xfId="946"/>
    <cellStyle name="Normal 3 28 2 2_12001 - Planilha orçamentária" xfId="947"/>
    <cellStyle name="Normal 3 28 2 3" xfId="948"/>
    <cellStyle name="Normal 3 28 2 4" xfId="949"/>
    <cellStyle name="Normal 3 28 2_12001 - Planilha orçamentária" xfId="950"/>
    <cellStyle name="Normal 3 28 3" xfId="951"/>
    <cellStyle name="Normal 3 28 3 2" xfId="952"/>
    <cellStyle name="Normal 3 28 3 3" xfId="953"/>
    <cellStyle name="Normal 3 28 3_12001 - Planilha orçamentária" xfId="954"/>
    <cellStyle name="Normal 3 28 4" xfId="955"/>
    <cellStyle name="Normal 3 28 5" xfId="956"/>
    <cellStyle name="Normal 3 28_12001 - Planilha orçamentária" xfId="957"/>
    <cellStyle name="Normal 3 29" xfId="958"/>
    <cellStyle name="Normal 3 29 2" xfId="959"/>
    <cellStyle name="Normal 3 29 2 2" xfId="960"/>
    <cellStyle name="Normal 3 29 2 2 2" xfId="961"/>
    <cellStyle name="Normal 3 29 2 2 3" xfId="962"/>
    <cellStyle name="Normal 3 29 2 2_12001 - Planilha orçamentária" xfId="963"/>
    <cellStyle name="Normal 3 29 2 3" xfId="964"/>
    <cellStyle name="Normal 3 29 2 4" xfId="965"/>
    <cellStyle name="Normal 3 29 2_12001 - Planilha orçamentária" xfId="966"/>
    <cellStyle name="Normal 3 29 3" xfId="967"/>
    <cellStyle name="Normal 3 29 3 2" xfId="968"/>
    <cellStyle name="Normal 3 29 3 3" xfId="969"/>
    <cellStyle name="Normal 3 29 3_12001 - Planilha orçamentária" xfId="970"/>
    <cellStyle name="Normal 3 29 4" xfId="971"/>
    <cellStyle name="Normal 3 29 5" xfId="972"/>
    <cellStyle name="Normal 3 29_12001 - Planilha orçamentária" xfId="973"/>
    <cellStyle name="Normal 3 3" xfId="974"/>
    <cellStyle name="Normal 3 3 2" xfId="975"/>
    <cellStyle name="Normal 3 3 3" xfId="976"/>
    <cellStyle name="Normal 3 3 3 2" xfId="977"/>
    <cellStyle name="Normal 3 3 3 2 2" xfId="978"/>
    <cellStyle name="Normal 3 30" xfId="979"/>
    <cellStyle name="Normal 3 30 2" xfId="980"/>
    <cellStyle name="Normal 3 30 2 2" xfId="981"/>
    <cellStyle name="Normal 3 30 2 2 2" xfId="982"/>
    <cellStyle name="Normal 3 30 2 2 3" xfId="983"/>
    <cellStyle name="Normal 3 30 2 2_12001 - Planilha orçamentária" xfId="984"/>
    <cellStyle name="Normal 3 30 2 3" xfId="985"/>
    <cellStyle name="Normal 3 30 2 4" xfId="986"/>
    <cellStyle name="Normal 3 30 2_12001 - Planilha orçamentária" xfId="987"/>
    <cellStyle name="Normal 3 30 3" xfId="988"/>
    <cellStyle name="Normal 3 30 3 2" xfId="989"/>
    <cellStyle name="Normal 3 30 3 3" xfId="990"/>
    <cellStyle name="Normal 3 30 3_12001 - Planilha orçamentária" xfId="991"/>
    <cellStyle name="Normal 3 30 4" xfId="992"/>
    <cellStyle name="Normal 3 30 5" xfId="993"/>
    <cellStyle name="Normal 3 30_12001 - Planilha orçamentária" xfId="994"/>
    <cellStyle name="Normal 3 31" xfId="995"/>
    <cellStyle name="Normal 3 31 2" xfId="996"/>
    <cellStyle name="Normal 3 31 2 2" xfId="997"/>
    <cellStyle name="Normal 3 31 2 2 2" xfId="998"/>
    <cellStyle name="Normal 3 31 2 2 3" xfId="999"/>
    <cellStyle name="Normal 3 31 2 2_12001 - Planilha orçamentária" xfId="1000"/>
    <cellStyle name="Normal 3 31 2 3" xfId="1001"/>
    <cellStyle name="Normal 3 31 2 4" xfId="1002"/>
    <cellStyle name="Normal 3 31 2_12001 - Planilha orçamentária" xfId="1003"/>
    <cellStyle name="Normal 3 31 3" xfId="1004"/>
    <cellStyle name="Normal 3 31 3 2" xfId="1005"/>
    <cellStyle name="Normal 3 31 3 3" xfId="1006"/>
    <cellStyle name="Normal 3 31 3_12001 - Planilha orçamentária" xfId="1007"/>
    <cellStyle name="Normal 3 31 4" xfId="1008"/>
    <cellStyle name="Normal 3 31 5" xfId="1009"/>
    <cellStyle name="Normal 3 31_12001 - Planilha orçamentária" xfId="1010"/>
    <cellStyle name="Normal 3 32" xfId="1011"/>
    <cellStyle name="Normal 3 32 2" xfId="1012"/>
    <cellStyle name="Normal 3 32 2 2" xfId="1013"/>
    <cellStyle name="Normal 3 32 2 2 2" xfId="1014"/>
    <cellStyle name="Normal 3 32 2 2 3" xfId="1015"/>
    <cellStyle name="Normal 3 32 2 2_12001 - Planilha orçamentária" xfId="1016"/>
    <cellStyle name="Normal 3 32 2 3" xfId="1017"/>
    <cellStyle name="Normal 3 32 2 4" xfId="1018"/>
    <cellStyle name="Normal 3 32 2_12001 - Planilha orçamentária" xfId="1019"/>
    <cellStyle name="Normal 3 32 3" xfId="1020"/>
    <cellStyle name="Normal 3 32 3 2" xfId="1021"/>
    <cellStyle name="Normal 3 32 3 3" xfId="1022"/>
    <cellStyle name="Normal 3 32 3_12001 - Planilha orçamentária" xfId="1023"/>
    <cellStyle name="Normal 3 32 4" xfId="1024"/>
    <cellStyle name="Normal 3 32 5" xfId="1025"/>
    <cellStyle name="Normal 3 32_12001 - Planilha orçamentária" xfId="1026"/>
    <cellStyle name="Normal 3 33" xfId="1027"/>
    <cellStyle name="Normal 3 33 2" xfId="1028"/>
    <cellStyle name="Normal 3 33 2 2" xfId="1029"/>
    <cellStyle name="Normal 3 33 2 2 2" xfId="1030"/>
    <cellStyle name="Normal 3 33 2 2 3" xfId="1031"/>
    <cellStyle name="Normal 3 33 2 2_12001 - Planilha orçamentária" xfId="1032"/>
    <cellStyle name="Normal 3 33 2 3" xfId="1033"/>
    <cellStyle name="Normal 3 33 2 4" xfId="1034"/>
    <cellStyle name="Normal 3 33 2_12001 - Planilha orçamentária" xfId="1035"/>
    <cellStyle name="Normal 3 33 3" xfId="1036"/>
    <cellStyle name="Normal 3 33 3 2" xfId="1037"/>
    <cellStyle name="Normal 3 33 3 3" xfId="1038"/>
    <cellStyle name="Normal 3 33 3_12001 - Planilha orçamentária" xfId="1039"/>
    <cellStyle name="Normal 3 33 4" xfId="1040"/>
    <cellStyle name="Normal 3 33 5" xfId="1041"/>
    <cellStyle name="Normal 3 33_12001 - Planilha orçamentária" xfId="1042"/>
    <cellStyle name="Normal 3 34" xfId="1043"/>
    <cellStyle name="Normal 3 34 2" xfId="1044"/>
    <cellStyle name="Normal 3 34 2 2" xfId="1045"/>
    <cellStyle name="Normal 3 34 2 2 2" xfId="1046"/>
    <cellStyle name="Normal 3 34 2 2 3" xfId="1047"/>
    <cellStyle name="Normal 3 34 2 2_12001 - Planilha orçamentária" xfId="1048"/>
    <cellStyle name="Normal 3 34 2 3" xfId="1049"/>
    <cellStyle name="Normal 3 34 2 4" xfId="1050"/>
    <cellStyle name="Normal 3 34 2_12001 - Planilha orçamentária" xfId="1051"/>
    <cellStyle name="Normal 3 34 3" xfId="1052"/>
    <cellStyle name="Normal 3 34 3 2" xfId="1053"/>
    <cellStyle name="Normal 3 34 3 3" xfId="1054"/>
    <cellStyle name="Normal 3 34 3_12001 - Planilha orçamentária" xfId="1055"/>
    <cellStyle name="Normal 3 34 4" xfId="1056"/>
    <cellStyle name="Normal 3 34 5" xfId="1057"/>
    <cellStyle name="Normal 3 34_12001 - Planilha orçamentária" xfId="1058"/>
    <cellStyle name="Normal 3 35" xfId="1059"/>
    <cellStyle name="Normal 3 35 2" xfId="1060"/>
    <cellStyle name="Normal 3 35 2 2" xfId="1061"/>
    <cellStyle name="Normal 3 35 2 2 2" xfId="1062"/>
    <cellStyle name="Normal 3 35 2 2 3" xfId="1063"/>
    <cellStyle name="Normal 3 35 2 2_12001 - Planilha orçamentária" xfId="1064"/>
    <cellStyle name="Normal 3 35 2 3" xfId="1065"/>
    <cellStyle name="Normal 3 35 2 4" xfId="1066"/>
    <cellStyle name="Normal 3 35 2_12001 - Planilha orçamentária" xfId="1067"/>
    <cellStyle name="Normal 3 35 3" xfId="1068"/>
    <cellStyle name="Normal 3 35 3 2" xfId="1069"/>
    <cellStyle name="Normal 3 35 3 3" xfId="1070"/>
    <cellStyle name="Normal 3 35 3_12001 - Planilha orçamentária" xfId="1071"/>
    <cellStyle name="Normal 3 35 4" xfId="1072"/>
    <cellStyle name="Normal 3 35 5" xfId="1073"/>
    <cellStyle name="Normal 3 35_12001 - Planilha orçamentária" xfId="1074"/>
    <cellStyle name="Normal 3 36" xfId="1075"/>
    <cellStyle name="Normal 3 36 2" xfId="1076"/>
    <cellStyle name="Normal 3 36 2 2" xfId="1077"/>
    <cellStyle name="Normal 3 36 2 2 2" xfId="1078"/>
    <cellStyle name="Normal 3 36 2 2 3" xfId="1079"/>
    <cellStyle name="Normal 3 36 2 2_12001 - Planilha orçamentária" xfId="1080"/>
    <cellStyle name="Normal 3 36 2 3" xfId="1081"/>
    <cellStyle name="Normal 3 36 2 4" xfId="1082"/>
    <cellStyle name="Normal 3 36 2_12001 - Planilha orçamentária" xfId="1083"/>
    <cellStyle name="Normal 3 36 3" xfId="1084"/>
    <cellStyle name="Normal 3 36 3 2" xfId="1085"/>
    <cellStyle name="Normal 3 36 3 3" xfId="1086"/>
    <cellStyle name="Normal 3 36 3_12001 - Planilha orçamentária" xfId="1087"/>
    <cellStyle name="Normal 3 36 4" xfId="1088"/>
    <cellStyle name="Normal 3 36 5" xfId="1089"/>
    <cellStyle name="Normal 3 36_12001 - Planilha orçamentária" xfId="1090"/>
    <cellStyle name="Normal 3 37" xfId="1091"/>
    <cellStyle name="Normal 3 37 2" xfId="1092"/>
    <cellStyle name="Normal 3 37 2 2" xfId="1093"/>
    <cellStyle name="Normal 3 37 2 2 2" xfId="1094"/>
    <cellStyle name="Normal 3 37 2 2 3" xfId="1095"/>
    <cellStyle name="Normal 3 37 2 2_12001 - Planilha orçamentária" xfId="1096"/>
    <cellStyle name="Normal 3 37 2 3" xfId="1097"/>
    <cellStyle name="Normal 3 37 2 4" xfId="1098"/>
    <cellStyle name="Normal 3 37 2_12001 - Planilha orçamentária" xfId="1099"/>
    <cellStyle name="Normal 3 37 3" xfId="1100"/>
    <cellStyle name="Normal 3 37 3 2" xfId="1101"/>
    <cellStyle name="Normal 3 37 3 3" xfId="1102"/>
    <cellStyle name="Normal 3 37 3_12001 - Planilha orçamentária" xfId="1103"/>
    <cellStyle name="Normal 3 37 4" xfId="1104"/>
    <cellStyle name="Normal 3 37 5" xfId="1105"/>
    <cellStyle name="Normal 3 37_12001 - Planilha orçamentária" xfId="1106"/>
    <cellStyle name="Normal 3 38" xfId="1107"/>
    <cellStyle name="Normal 3 38 2" xfId="1108"/>
    <cellStyle name="Normal 3 38 2 2" xfId="1109"/>
    <cellStyle name="Normal 3 38 2 2 2" xfId="1110"/>
    <cellStyle name="Normal 3 38 2 2 3" xfId="1111"/>
    <cellStyle name="Normal 3 38 2 2_12001 - Planilha orçamentária" xfId="1112"/>
    <cellStyle name="Normal 3 38 2 3" xfId="1113"/>
    <cellStyle name="Normal 3 38 2 4" xfId="1114"/>
    <cellStyle name="Normal 3 38 2_12001 - Planilha orçamentária" xfId="1115"/>
    <cellStyle name="Normal 3 38 3" xfId="1116"/>
    <cellStyle name="Normal 3 38 3 2" xfId="1117"/>
    <cellStyle name="Normal 3 38 3 3" xfId="1118"/>
    <cellStyle name="Normal 3 38 3_12001 - Planilha orçamentária" xfId="1119"/>
    <cellStyle name="Normal 3 38 4" xfId="1120"/>
    <cellStyle name="Normal 3 38 5" xfId="1121"/>
    <cellStyle name="Normal 3 38_12001 - Planilha orçamentária" xfId="1122"/>
    <cellStyle name="Normal 3 39" xfId="1123"/>
    <cellStyle name="Normal 3 39 2" xfId="1124"/>
    <cellStyle name="Normal 3 39 2 2" xfId="1125"/>
    <cellStyle name="Normal 3 39 2 2 2" xfId="1126"/>
    <cellStyle name="Normal 3 39 2 2 3" xfId="1127"/>
    <cellStyle name="Normal 3 39 2 2_12001 - Planilha orçamentária" xfId="1128"/>
    <cellStyle name="Normal 3 39 2 3" xfId="1129"/>
    <cellStyle name="Normal 3 39 2 4" xfId="1130"/>
    <cellStyle name="Normal 3 39 2_12001 - Planilha orçamentária" xfId="1131"/>
    <cellStyle name="Normal 3 39 3" xfId="1132"/>
    <cellStyle name="Normal 3 39 3 2" xfId="1133"/>
    <cellStyle name="Normal 3 39 3 3" xfId="1134"/>
    <cellStyle name="Normal 3 39 3_12001 - Planilha orçamentária" xfId="1135"/>
    <cellStyle name="Normal 3 39 4" xfId="1136"/>
    <cellStyle name="Normal 3 39 5" xfId="1137"/>
    <cellStyle name="Normal 3 39_12001 - Planilha orçamentária" xfId="1138"/>
    <cellStyle name="Normal 3 4" xfId="1139"/>
    <cellStyle name="Normal 3 40" xfId="1140"/>
    <cellStyle name="Normal 3 40 2" xfId="1141"/>
    <cellStyle name="Normal 3 40 2 2" xfId="1142"/>
    <cellStyle name="Normal 3 40 2 2 2" xfId="1143"/>
    <cellStyle name="Normal 3 40 2 2 3" xfId="1144"/>
    <cellStyle name="Normal 3 40 2 2_12001 - Planilha orçamentária" xfId="1145"/>
    <cellStyle name="Normal 3 40 2 3" xfId="1146"/>
    <cellStyle name="Normal 3 40 2 4" xfId="1147"/>
    <cellStyle name="Normal 3 40 2_12001 - Planilha orçamentária" xfId="1148"/>
    <cellStyle name="Normal 3 40 3" xfId="1149"/>
    <cellStyle name="Normal 3 40 3 2" xfId="1150"/>
    <cellStyle name="Normal 3 40 3 3" xfId="1151"/>
    <cellStyle name="Normal 3 40 3_12001 - Planilha orçamentária" xfId="1152"/>
    <cellStyle name="Normal 3 40 4" xfId="1153"/>
    <cellStyle name="Normal 3 40 5" xfId="1154"/>
    <cellStyle name="Normal 3 40_12001 - Planilha orçamentária" xfId="1155"/>
    <cellStyle name="Normal 3 41" xfId="1156"/>
    <cellStyle name="Normal 3 41 2" xfId="1157"/>
    <cellStyle name="Normal 3 41 2 2" xfId="1158"/>
    <cellStyle name="Normal 3 41 2 2 2" xfId="1159"/>
    <cellStyle name="Normal 3 41 2 2 3" xfId="1160"/>
    <cellStyle name="Normal 3 41 2 2_12001 - Planilha orçamentária" xfId="1161"/>
    <cellStyle name="Normal 3 41 2 3" xfId="1162"/>
    <cellStyle name="Normal 3 41 2 4" xfId="1163"/>
    <cellStyle name="Normal 3 41 2_12001 - Planilha orçamentária" xfId="1164"/>
    <cellStyle name="Normal 3 41 3" xfId="1165"/>
    <cellStyle name="Normal 3 41 3 2" xfId="1166"/>
    <cellStyle name="Normal 3 41 3 3" xfId="1167"/>
    <cellStyle name="Normal 3 41 3_12001 - Planilha orçamentária" xfId="1168"/>
    <cellStyle name="Normal 3 41 4" xfId="1169"/>
    <cellStyle name="Normal 3 41 5" xfId="1170"/>
    <cellStyle name="Normal 3 41_12001 - Planilha orçamentária" xfId="1171"/>
    <cellStyle name="Normal 3 42" xfId="1172"/>
    <cellStyle name="Normal 3 42 2" xfId="1173"/>
    <cellStyle name="Normal 3 42 2 2" xfId="1174"/>
    <cellStyle name="Normal 3 42 2 2 2" xfId="1175"/>
    <cellStyle name="Normal 3 42 2 2 3" xfId="1176"/>
    <cellStyle name="Normal 3 42 2 2_12001 - Planilha orçamentária" xfId="1177"/>
    <cellStyle name="Normal 3 42 2 3" xfId="1178"/>
    <cellStyle name="Normal 3 42 2 4" xfId="1179"/>
    <cellStyle name="Normal 3 42 2_12001 - Planilha orçamentária" xfId="1180"/>
    <cellStyle name="Normal 3 42 3" xfId="1181"/>
    <cellStyle name="Normal 3 42 3 2" xfId="1182"/>
    <cellStyle name="Normal 3 42 3 3" xfId="1183"/>
    <cellStyle name="Normal 3 42 3_12001 - Planilha orçamentária" xfId="1184"/>
    <cellStyle name="Normal 3 42 4" xfId="1185"/>
    <cellStyle name="Normal 3 42 5" xfId="1186"/>
    <cellStyle name="Normal 3 42_12001 - Planilha orçamentária" xfId="1187"/>
    <cellStyle name="Normal 3 43" xfId="1188"/>
    <cellStyle name="Normal 3 43 2" xfId="1189"/>
    <cellStyle name="Normal 3 43 2 2" xfId="1190"/>
    <cellStyle name="Normal 3 43 2 2 2" xfId="1191"/>
    <cellStyle name="Normal 3 43 2 2 3" xfId="1192"/>
    <cellStyle name="Normal 3 43 2 2_12001 - Planilha orçamentária" xfId="1193"/>
    <cellStyle name="Normal 3 43 2 3" xfId="1194"/>
    <cellStyle name="Normal 3 43 2 4" xfId="1195"/>
    <cellStyle name="Normal 3 43 2_12001 - Planilha orçamentária" xfId="1196"/>
    <cellStyle name="Normal 3 43 3" xfId="1197"/>
    <cellStyle name="Normal 3 43 3 2" xfId="1198"/>
    <cellStyle name="Normal 3 43 3 3" xfId="1199"/>
    <cellStyle name="Normal 3 43 3_12001 - Planilha orçamentária" xfId="1200"/>
    <cellStyle name="Normal 3 43 4" xfId="1201"/>
    <cellStyle name="Normal 3 43 5" xfId="1202"/>
    <cellStyle name="Normal 3 43_12001 - Planilha orçamentária" xfId="1203"/>
    <cellStyle name="Normal 3 44" xfId="1204"/>
    <cellStyle name="Normal 3 44 2" xfId="1205"/>
    <cellStyle name="Normal 3 44 2 2" xfId="1206"/>
    <cellStyle name="Normal 3 44 2 2 2" xfId="1207"/>
    <cellStyle name="Normal 3 44 2 2 3" xfId="1208"/>
    <cellStyle name="Normal 3 44 2 2_12001 - Planilha orçamentária" xfId="1209"/>
    <cellStyle name="Normal 3 44 2 3" xfId="1210"/>
    <cellStyle name="Normal 3 44 2 4" xfId="1211"/>
    <cellStyle name="Normal 3 44 2_12001 - Planilha orçamentária" xfId="1212"/>
    <cellStyle name="Normal 3 44 3" xfId="1213"/>
    <cellStyle name="Normal 3 44 3 2" xfId="1214"/>
    <cellStyle name="Normal 3 44 3 3" xfId="1215"/>
    <cellStyle name="Normal 3 44 3_12001 - Planilha orçamentária" xfId="1216"/>
    <cellStyle name="Normal 3 44 4" xfId="1217"/>
    <cellStyle name="Normal 3 44 5" xfId="1218"/>
    <cellStyle name="Normal 3 44_12001 - Planilha orçamentária" xfId="1219"/>
    <cellStyle name="Normal 3 45" xfId="1220"/>
    <cellStyle name="Normal 3 45 2" xfId="1221"/>
    <cellStyle name="Normal 3 45 2 2" xfId="1222"/>
    <cellStyle name="Normal 3 45 2 2 2" xfId="1223"/>
    <cellStyle name="Normal 3 45 2 2 3" xfId="1224"/>
    <cellStyle name="Normal 3 45 2 2_12001 - Planilha orçamentária" xfId="1225"/>
    <cellStyle name="Normal 3 45 2 3" xfId="1226"/>
    <cellStyle name="Normal 3 45 2 4" xfId="1227"/>
    <cellStyle name="Normal 3 45 2_12001 - Planilha orçamentária" xfId="1228"/>
    <cellStyle name="Normal 3 45 3" xfId="1229"/>
    <cellStyle name="Normal 3 45 3 2" xfId="1230"/>
    <cellStyle name="Normal 3 45 3 3" xfId="1231"/>
    <cellStyle name="Normal 3 45 3_12001 - Planilha orçamentária" xfId="1232"/>
    <cellStyle name="Normal 3 45 4" xfId="1233"/>
    <cellStyle name="Normal 3 45 5" xfId="1234"/>
    <cellStyle name="Normal 3 45_12001 - Planilha orçamentária" xfId="1235"/>
    <cellStyle name="Normal 3 46" xfId="1236"/>
    <cellStyle name="Normal 3 46 2" xfId="1237"/>
    <cellStyle name="Normal 3 46 2 2" xfId="1238"/>
    <cellStyle name="Normal 3 46 2 2 2" xfId="1239"/>
    <cellStyle name="Normal 3 46 2 2 3" xfId="1240"/>
    <cellStyle name="Normal 3 46 2 2_12001 - Planilha orçamentária" xfId="1241"/>
    <cellStyle name="Normal 3 46 2 3" xfId="1242"/>
    <cellStyle name="Normal 3 46 2 4" xfId="1243"/>
    <cellStyle name="Normal 3 46 2_12001 - Planilha orçamentária" xfId="1244"/>
    <cellStyle name="Normal 3 46 3" xfId="1245"/>
    <cellStyle name="Normal 3 46 3 2" xfId="1246"/>
    <cellStyle name="Normal 3 46 3 3" xfId="1247"/>
    <cellStyle name="Normal 3 46 3_12001 - Planilha orçamentária" xfId="1248"/>
    <cellStyle name="Normal 3 46 4" xfId="1249"/>
    <cellStyle name="Normal 3 46 5" xfId="1250"/>
    <cellStyle name="Normal 3 46_12001 - Planilha orçamentária" xfId="1251"/>
    <cellStyle name="Normal 3 47" xfId="1252"/>
    <cellStyle name="Normal 3 47 2" xfId="1253"/>
    <cellStyle name="Normal 3 47 2 2" xfId="1254"/>
    <cellStyle name="Normal 3 47 2 2 2" xfId="1255"/>
    <cellStyle name="Normal 3 47 2 2 3" xfId="1256"/>
    <cellStyle name="Normal 3 47 2 2_12001 - Planilha orçamentária" xfId="1257"/>
    <cellStyle name="Normal 3 47 2 3" xfId="1258"/>
    <cellStyle name="Normal 3 47 2 4" xfId="1259"/>
    <cellStyle name="Normal 3 47 2_12001 - Planilha orçamentária" xfId="1260"/>
    <cellStyle name="Normal 3 47 3" xfId="1261"/>
    <cellStyle name="Normal 3 47 3 2" xfId="1262"/>
    <cellStyle name="Normal 3 47 3 3" xfId="1263"/>
    <cellStyle name="Normal 3 47 3_12001 - Planilha orçamentária" xfId="1264"/>
    <cellStyle name="Normal 3 47 4" xfId="1265"/>
    <cellStyle name="Normal 3 47 5" xfId="1266"/>
    <cellStyle name="Normal 3 47_12001 - Planilha orçamentária" xfId="1267"/>
    <cellStyle name="Normal 3 48" xfId="1268"/>
    <cellStyle name="Normal 3 48 2" xfId="1269"/>
    <cellStyle name="Normal 3 48 2 2" xfId="1270"/>
    <cellStyle name="Normal 3 48 2 2 2" xfId="1271"/>
    <cellStyle name="Normal 3 48 2 2 3" xfId="1272"/>
    <cellStyle name="Normal 3 48 2 2_12001 - Planilha orçamentária" xfId="1273"/>
    <cellStyle name="Normal 3 48 2 3" xfId="1274"/>
    <cellStyle name="Normal 3 48 2 4" xfId="1275"/>
    <cellStyle name="Normal 3 48 2_12001 - Planilha orçamentária" xfId="1276"/>
    <cellStyle name="Normal 3 48 3" xfId="1277"/>
    <cellStyle name="Normal 3 48 3 2" xfId="1278"/>
    <cellStyle name="Normal 3 48 3 3" xfId="1279"/>
    <cellStyle name="Normal 3 48 3_12001 - Planilha orçamentária" xfId="1280"/>
    <cellStyle name="Normal 3 48 4" xfId="1281"/>
    <cellStyle name="Normal 3 48 5" xfId="1282"/>
    <cellStyle name="Normal 3 48_12001 - Planilha orçamentária" xfId="1283"/>
    <cellStyle name="Normal 3 49" xfId="1284"/>
    <cellStyle name="Normal 3 49 2" xfId="1285"/>
    <cellStyle name="Normal 3 49 2 2" xfId="1286"/>
    <cellStyle name="Normal 3 49 2 2 2" xfId="1287"/>
    <cellStyle name="Normal 3 49 2 2 3" xfId="1288"/>
    <cellStyle name="Normal 3 49 2 2_12001 - Planilha orçamentária" xfId="1289"/>
    <cellStyle name="Normal 3 49 2 3" xfId="1290"/>
    <cellStyle name="Normal 3 49 2 4" xfId="1291"/>
    <cellStyle name="Normal 3 49 2_12001 - Planilha orçamentária" xfId="1292"/>
    <cellStyle name="Normal 3 49 3" xfId="1293"/>
    <cellStyle name="Normal 3 49 3 2" xfId="1294"/>
    <cellStyle name="Normal 3 49 3 3" xfId="1295"/>
    <cellStyle name="Normal 3 49 3_12001 - Planilha orçamentária" xfId="1296"/>
    <cellStyle name="Normal 3 49 4" xfId="1297"/>
    <cellStyle name="Normal 3 49 5" xfId="1298"/>
    <cellStyle name="Normal 3 49_12001 - Planilha orçamentária" xfId="1299"/>
    <cellStyle name="Normal 3 5" xfId="1300"/>
    <cellStyle name="Normal 3 50" xfId="1301"/>
    <cellStyle name="Normal 3 50 2" xfId="1302"/>
    <cellStyle name="Normal 3 50 2 2" xfId="1303"/>
    <cellStyle name="Normal 3 50 2 2 2" xfId="1304"/>
    <cellStyle name="Normal 3 50 2 2 3" xfId="1305"/>
    <cellStyle name="Normal 3 50 2 2_12001 - Planilha orçamentária" xfId="1306"/>
    <cellStyle name="Normal 3 50 2 3" xfId="1307"/>
    <cellStyle name="Normal 3 50 2 4" xfId="1308"/>
    <cellStyle name="Normal 3 50 2_12001 - Planilha orçamentária" xfId="1309"/>
    <cellStyle name="Normal 3 50 3" xfId="1310"/>
    <cellStyle name="Normal 3 50 3 2" xfId="1311"/>
    <cellStyle name="Normal 3 50 3 3" xfId="1312"/>
    <cellStyle name="Normal 3 50 3_12001 - Planilha orçamentária" xfId="1313"/>
    <cellStyle name="Normal 3 50 4" xfId="1314"/>
    <cellStyle name="Normal 3 50 5" xfId="1315"/>
    <cellStyle name="Normal 3 50_12001 - Planilha orçamentária" xfId="1316"/>
    <cellStyle name="Normal 3 51" xfId="1317"/>
    <cellStyle name="Normal 3 51 2" xfId="1318"/>
    <cellStyle name="Normal 3 51 2 2" xfId="1319"/>
    <cellStyle name="Normal 3 51 2 2 2" xfId="1320"/>
    <cellStyle name="Normal 3 51 2 2 3" xfId="1321"/>
    <cellStyle name="Normal 3 51 2 2_12001 - Planilha orçamentária" xfId="1322"/>
    <cellStyle name="Normal 3 51 2 3" xfId="1323"/>
    <cellStyle name="Normal 3 51 2 4" xfId="1324"/>
    <cellStyle name="Normal 3 51 2_12001 - Planilha orçamentária" xfId="1325"/>
    <cellStyle name="Normal 3 51 3" xfId="1326"/>
    <cellStyle name="Normal 3 51 3 2" xfId="1327"/>
    <cellStyle name="Normal 3 51 3 3" xfId="1328"/>
    <cellStyle name="Normal 3 51 3_12001 - Planilha orçamentária" xfId="1329"/>
    <cellStyle name="Normal 3 51 4" xfId="1330"/>
    <cellStyle name="Normal 3 51 5" xfId="1331"/>
    <cellStyle name="Normal 3 51_12001 - Planilha orçamentária" xfId="1332"/>
    <cellStyle name="Normal 3 52" xfId="1333"/>
    <cellStyle name="Normal 3 52 2" xfId="1334"/>
    <cellStyle name="Normal 3 52 2 2" xfId="1335"/>
    <cellStyle name="Normal 3 52 2 2 2" xfId="1336"/>
    <cellStyle name="Normal 3 52 2 2 3" xfId="1337"/>
    <cellStyle name="Normal 3 52 2 2_12001 - Planilha orçamentária" xfId="1338"/>
    <cellStyle name="Normal 3 52 2 3" xfId="1339"/>
    <cellStyle name="Normal 3 52 2 4" xfId="1340"/>
    <cellStyle name="Normal 3 52 2_12001 - Planilha orçamentária" xfId="1341"/>
    <cellStyle name="Normal 3 52 3" xfId="1342"/>
    <cellStyle name="Normal 3 52 3 2" xfId="1343"/>
    <cellStyle name="Normal 3 52 3 3" xfId="1344"/>
    <cellStyle name="Normal 3 52 3_12001 - Planilha orçamentária" xfId="1345"/>
    <cellStyle name="Normal 3 52 4" xfId="1346"/>
    <cellStyle name="Normal 3 52 5" xfId="1347"/>
    <cellStyle name="Normal 3 52_12001 - Planilha orçamentária" xfId="1348"/>
    <cellStyle name="Normal 3 53" xfId="1349"/>
    <cellStyle name="Normal 3 53 2" xfId="1350"/>
    <cellStyle name="Normal 3 53 2 2" xfId="1351"/>
    <cellStyle name="Normal 3 53 2 2 2" xfId="1352"/>
    <cellStyle name="Normal 3 53 2 2 3" xfId="1353"/>
    <cellStyle name="Normal 3 53 2 2_12001 - Planilha orçamentária" xfId="1354"/>
    <cellStyle name="Normal 3 53 2 3" xfId="1355"/>
    <cellStyle name="Normal 3 53 2 4" xfId="1356"/>
    <cellStyle name="Normal 3 53 2_12001 - Planilha orçamentária" xfId="1357"/>
    <cellStyle name="Normal 3 53 3" xfId="1358"/>
    <cellStyle name="Normal 3 53 3 2" xfId="1359"/>
    <cellStyle name="Normal 3 53 3 3" xfId="1360"/>
    <cellStyle name="Normal 3 53 3_12001 - Planilha orçamentária" xfId="1361"/>
    <cellStyle name="Normal 3 53 4" xfId="1362"/>
    <cellStyle name="Normal 3 53 5" xfId="1363"/>
    <cellStyle name="Normal 3 53_12001 - Planilha orçamentária" xfId="1364"/>
    <cellStyle name="Normal 3 54" xfId="1365"/>
    <cellStyle name="Normal 3 54 2" xfId="1366"/>
    <cellStyle name="Normal 3 54 2 2" xfId="1367"/>
    <cellStyle name="Normal 3 54 2 2 2" xfId="1368"/>
    <cellStyle name="Normal 3 54 2 2 3" xfId="1369"/>
    <cellStyle name="Normal 3 54 2 2_12001 - Planilha orçamentária" xfId="1370"/>
    <cellStyle name="Normal 3 54 2 3" xfId="1371"/>
    <cellStyle name="Normal 3 54 2 4" xfId="1372"/>
    <cellStyle name="Normal 3 54 2_12001 - Planilha orçamentária" xfId="1373"/>
    <cellStyle name="Normal 3 54 3" xfId="1374"/>
    <cellStyle name="Normal 3 54 3 2" xfId="1375"/>
    <cellStyle name="Normal 3 54 3 3" xfId="1376"/>
    <cellStyle name="Normal 3 54 3_12001 - Planilha orçamentária" xfId="1377"/>
    <cellStyle name="Normal 3 54 4" xfId="1378"/>
    <cellStyle name="Normal 3 54 5" xfId="1379"/>
    <cellStyle name="Normal 3 54_12001 - Planilha orçamentária" xfId="1380"/>
    <cellStyle name="Normal 3 55" xfId="1381"/>
    <cellStyle name="Normal 3 55 2" xfId="1382"/>
    <cellStyle name="Normal 3 55 2 2" xfId="1383"/>
    <cellStyle name="Normal 3 55 2 2 2" xfId="1384"/>
    <cellStyle name="Normal 3 55 2 2 3" xfId="1385"/>
    <cellStyle name="Normal 3 55 2 2_12001 - Planilha orçamentária" xfId="1386"/>
    <cellStyle name="Normal 3 55 2 3" xfId="1387"/>
    <cellStyle name="Normal 3 55 2 4" xfId="1388"/>
    <cellStyle name="Normal 3 55 2_12001 - Planilha orçamentária" xfId="1389"/>
    <cellStyle name="Normal 3 55 3" xfId="1390"/>
    <cellStyle name="Normal 3 55 3 2" xfId="1391"/>
    <cellStyle name="Normal 3 55 3 3" xfId="1392"/>
    <cellStyle name="Normal 3 55 3_12001 - Planilha orçamentária" xfId="1393"/>
    <cellStyle name="Normal 3 55 4" xfId="1394"/>
    <cellStyle name="Normal 3 55 5" xfId="1395"/>
    <cellStyle name="Normal 3 55_12001 - Planilha orçamentária" xfId="1396"/>
    <cellStyle name="Normal 3 56" xfId="1397"/>
    <cellStyle name="Normal 3 56 2" xfId="1398"/>
    <cellStyle name="Normal 3 56 2 2" xfId="1399"/>
    <cellStyle name="Normal 3 56 2 2 2" xfId="1400"/>
    <cellStyle name="Normal 3 56 2 2 3" xfId="1401"/>
    <cellStyle name="Normal 3 56 2 2_12001 - Planilha orçamentária" xfId="1402"/>
    <cellStyle name="Normal 3 56 2 3" xfId="1403"/>
    <cellStyle name="Normal 3 56 2 4" xfId="1404"/>
    <cellStyle name="Normal 3 56 2_12001 - Planilha orçamentária" xfId="1405"/>
    <cellStyle name="Normal 3 56 3" xfId="1406"/>
    <cellStyle name="Normal 3 56 3 2" xfId="1407"/>
    <cellStyle name="Normal 3 56 3 3" xfId="1408"/>
    <cellStyle name="Normal 3 56 3_12001 - Planilha orçamentária" xfId="1409"/>
    <cellStyle name="Normal 3 56 4" xfId="1410"/>
    <cellStyle name="Normal 3 56 5" xfId="1411"/>
    <cellStyle name="Normal 3 56_12001 - Planilha orçamentária" xfId="1412"/>
    <cellStyle name="Normal 3 57" xfId="1413"/>
    <cellStyle name="Normal 3 57 2" xfId="1414"/>
    <cellStyle name="Normal 3 57 2 2" xfId="1415"/>
    <cellStyle name="Normal 3 57 2 2 2" xfId="1416"/>
    <cellStyle name="Normal 3 57 2 2 3" xfId="1417"/>
    <cellStyle name="Normal 3 57 2 2_12001 - Planilha orçamentária" xfId="1418"/>
    <cellStyle name="Normal 3 57 2 3" xfId="1419"/>
    <cellStyle name="Normal 3 57 2 4" xfId="1420"/>
    <cellStyle name="Normal 3 57 2_12001 - Planilha orçamentária" xfId="1421"/>
    <cellStyle name="Normal 3 57 3" xfId="1422"/>
    <cellStyle name="Normal 3 57 3 2" xfId="1423"/>
    <cellStyle name="Normal 3 57 3 3" xfId="1424"/>
    <cellStyle name="Normal 3 57 3_12001 - Planilha orçamentária" xfId="1425"/>
    <cellStyle name="Normal 3 57 4" xfId="1426"/>
    <cellStyle name="Normal 3 57 5" xfId="1427"/>
    <cellStyle name="Normal 3 57_12001 - Planilha orçamentária" xfId="1428"/>
    <cellStyle name="Normal 3 58" xfId="1429"/>
    <cellStyle name="Normal 3 58 2" xfId="1430"/>
    <cellStyle name="Normal 3 58 2 2" xfId="1431"/>
    <cellStyle name="Normal 3 58 2 3" xfId="1432"/>
    <cellStyle name="Normal 3 58 2_12001 - Planilha orçamentária" xfId="1433"/>
    <cellStyle name="Normal 3 58 3" xfId="1434"/>
    <cellStyle name="Normal 3 58 4" xfId="1435"/>
    <cellStyle name="Normal 3 58_12001 - Planilha orçamentária" xfId="1436"/>
    <cellStyle name="Normal 3 59" xfId="1437"/>
    <cellStyle name="Normal 3 6" xfId="1438"/>
    <cellStyle name="Normal 3 60" xfId="1439"/>
    <cellStyle name="Normal 3 61" xfId="1440"/>
    <cellStyle name="Normal 3 7" xfId="1441"/>
    <cellStyle name="Normal 3 8" xfId="1442"/>
    <cellStyle name="Normal 3 9" xfId="1443"/>
    <cellStyle name="Normal 3_1.0-MC-Adm_Obra" xfId="1444"/>
    <cellStyle name="Normal 30" xfId="1445"/>
    <cellStyle name="Normal 31" xfId="1446"/>
    <cellStyle name="Normal 32" xfId="1447"/>
    <cellStyle name="Normal 33" xfId="1448"/>
    <cellStyle name="Normal 34" xfId="1449"/>
    <cellStyle name="Normal 35" xfId="1450"/>
    <cellStyle name="Normal 36" xfId="1451"/>
    <cellStyle name="Normal 37" xfId="1452"/>
    <cellStyle name="Normal 38" xfId="1453"/>
    <cellStyle name="Normal 39" xfId="1454"/>
    <cellStyle name="Normal 4" xfId="1455"/>
    <cellStyle name="Normal 4 10" xfId="1456"/>
    <cellStyle name="Normal 4 11" xfId="1457"/>
    <cellStyle name="Normal 4 12" xfId="1458"/>
    <cellStyle name="Normal 4 13" xfId="1459"/>
    <cellStyle name="Normal 4 14" xfId="1460"/>
    <cellStyle name="Normal 4 2" xfId="1461"/>
    <cellStyle name="Normal 4 2 2" xfId="1462"/>
    <cellStyle name="Normal 4 2 3" xfId="1463"/>
    <cellStyle name="Normal 4 3" xfId="1464"/>
    <cellStyle name="Normal 4 3 2" xfId="1465"/>
    <cellStyle name="Normal 4 4" xfId="1466"/>
    <cellStyle name="Normal 4 5" xfId="1467"/>
    <cellStyle name="Normal 4 6" xfId="1468"/>
    <cellStyle name="Normal 4 7" xfId="1469"/>
    <cellStyle name="Normal 4 8" xfId="1470"/>
    <cellStyle name="Normal 4 9" xfId="1471"/>
    <cellStyle name="Normal 4_Dados" xfId="1472"/>
    <cellStyle name="Normal 40" xfId="1473"/>
    <cellStyle name="Normal 41" xfId="1474"/>
    <cellStyle name="Normal 42" xfId="1475"/>
    <cellStyle name="Normal 43" xfId="1476"/>
    <cellStyle name="Normal 44" xfId="1477"/>
    <cellStyle name="Normal 45" xfId="1478"/>
    <cellStyle name="Normal 45 2" xfId="1479"/>
    <cellStyle name="Normal 46" xfId="1480"/>
    <cellStyle name="Normal 47" xfId="1481"/>
    <cellStyle name="Normal 48" xfId="1482"/>
    <cellStyle name="Normal 49" xfId="1483"/>
    <cellStyle name="Normal 5" xfId="1484"/>
    <cellStyle name="Normal 5 2" xfId="1485"/>
    <cellStyle name="Normal 5 3" xfId="1486"/>
    <cellStyle name="Normal 5 3 2" xfId="1487"/>
    <cellStyle name="Normal 5 3 2 2" xfId="1488"/>
    <cellStyle name="Normal 5 3 2 3" xfId="1489"/>
    <cellStyle name="Normal 5 3 3" xfId="1490"/>
    <cellStyle name="Normal 5 3 4" xfId="1491"/>
    <cellStyle name="Normal 5 4" xfId="1492"/>
    <cellStyle name="Normal 5 4 2" xfId="1493"/>
    <cellStyle name="Normal 5 4 3" xfId="1494"/>
    <cellStyle name="Normal 5 5" xfId="1495"/>
    <cellStyle name="Normal 5 6" xfId="1496"/>
    <cellStyle name="Normal 5_Dados" xfId="1497"/>
    <cellStyle name="Normal 50" xfId="1498"/>
    <cellStyle name="Normal 52" xfId="1499"/>
    <cellStyle name="Normal 53" xfId="1500"/>
    <cellStyle name="Normal 57" xfId="1501"/>
    <cellStyle name="Normal 59" xfId="1502"/>
    <cellStyle name="Normal 6" xfId="1503"/>
    <cellStyle name="Normal 6 10" xfId="1504"/>
    <cellStyle name="Normal 6 11" xfId="1505"/>
    <cellStyle name="Normal 6 12" xfId="1506"/>
    <cellStyle name="Normal 6 13" xfId="1507"/>
    <cellStyle name="Normal 6 14" xfId="1508"/>
    <cellStyle name="Normal 6 15" xfId="1509"/>
    <cellStyle name="Normal 6 16" xfId="1510"/>
    <cellStyle name="Normal 6 17" xfId="1511"/>
    <cellStyle name="Normal 6 18" xfId="1512"/>
    <cellStyle name="Normal 6 19" xfId="1513"/>
    <cellStyle name="Normal 6 2" xfId="1514"/>
    <cellStyle name="Normal 6 2 10" xfId="1515"/>
    <cellStyle name="Normal 6 2 11" xfId="1516"/>
    <cellStyle name="Normal 6 2 12" xfId="1517"/>
    <cellStyle name="Normal 6 2 13" xfId="1518"/>
    <cellStyle name="Normal 6 2 14" xfId="1519"/>
    <cellStyle name="Normal 6 2 15" xfId="1520"/>
    <cellStyle name="Normal 6 2 16" xfId="1521"/>
    <cellStyle name="Normal 6 2 17" xfId="1522"/>
    <cellStyle name="Normal 6 2 18" xfId="1523"/>
    <cellStyle name="Normal 6 2 19" xfId="1524"/>
    <cellStyle name="Normal 6 2 2" xfId="1525"/>
    <cellStyle name="Normal 6 2 20" xfId="1526"/>
    <cellStyle name="Normal 6 2 21" xfId="1527"/>
    <cellStyle name="Normal 6 2 22" xfId="1528"/>
    <cellStyle name="Normal 6 2 23" xfId="1529"/>
    <cellStyle name="Normal 6 2 24" xfId="1530"/>
    <cellStyle name="Normal 6 2 25" xfId="1531"/>
    <cellStyle name="Normal 6 2 26" xfId="1532"/>
    <cellStyle name="Normal 6 2 27" xfId="1533"/>
    <cellStyle name="Normal 6 2 28" xfId="1534"/>
    <cellStyle name="Normal 6 2 29" xfId="1535"/>
    <cellStyle name="Normal 6 2 3" xfId="1536"/>
    <cellStyle name="Normal 6 2 30" xfId="1537"/>
    <cellStyle name="Normal 6 2 31" xfId="1538"/>
    <cellStyle name="Normal 6 2 32" xfId="1539"/>
    <cellStyle name="Normal 6 2 33" xfId="1540"/>
    <cellStyle name="Normal 6 2 34" xfId="1541"/>
    <cellStyle name="Normal 6 2 35" xfId="1542"/>
    <cellStyle name="Normal 6 2 36" xfId="1543"/>
    <cellStyle name="Normal 6 2 37" xfId="1544"/>
    <cellStyle name="Normal 6 2 38" xfId="1545"/>
    <cellStyle name="Normal 6 2 39" xfId="1546"/>
    <cellStyle name="Normal 6 2 4" xfId="1547"/>
    <cellStyle name="Normal 6 2 40" xfId="1548"/>
    <cellStyle name="Normal 6 2 41" xfId="1549"/>
    <cellStyle name="Normal 6 2 42" xfId="1550"/>
    <cellStyle name="Normal 6 2 43" xfId="1551"/>
    <cellStyle name="Normal 6 2 44" xfId="1552"/>
    <cellStyle name="Normal 6 2 45" xfId="1553"/>
    <cellStyle name="Normal 6 2 46" xfId="1554"/>
    <cellStyle name="Normal 6 2 5" xfId="1555"/>
    <cellStyle name="Normal 6 2 6" xfId="1556"/>
    <cellStyle name="Normal 6 2 7" xfId="1557"/>
    <cellStyle name="Normal 6 2 8" xfId="1558"/>
    <cellStyle name="Normal 6 2 9" xfId="1559"/>
    <cellStyle name="Normal 6 20" xfId="1560"/>
    <cellStyle name="Normal 6 21" xfId="1561"/>
    <cellStyle name="Normal 6 22" xfId="1562"/>
    <cellStyle name="Normal 6 23" xfId="1563"/>
    <cellStyle name="Normal 6 24" xfId="1564"/>
    <cellStyle name="Normal 6 25" xfId="1565"/>
    <cellStyle name="Normal 6 26" xfId="1566"/>
    <cellStyle name="Normal 6 27" xfId="1567"/>
    <cellStyle name="Normal 6 28" xfId="1568"/>
    <cellStyle name="Normal 6 29" xfId="1569"/>
    <cellStyle name="Normal 6 3" xfId="1570"/>
    <cellStyle name="Normal 6 30" xfId="1571"/>
    <cellStyle name="Normal 6 31" xfId="1572"/>
    <cellStyle name="Normal 6 32" xfId="1573"/>
    <cellStyle name="Normal 6 33" xfId="1574"/>
    <cellStyle name="Normal 6 34" xfId="1575"/>
    <cellStyle name="Normal 6 35" xfId="1576"/>
    <cellStyle name="Normal 6 36" xfId="1577"/>
    <cellStyle name="Normal 6 37" xfId="1578"/>
    <cellStyle name="Normal 6 38" xfId="1579"/>
    <cellStyle name="Normal 6 39" xfId="1580"/>
    <cellStyle name="Normal 6 4" xfId="1581"/>
    <cellStyle name="Normal 6 4 2" xfId="1582"/>
    <cellStyle name="Normal 6 40" xfId="1583"/>
    <cellStyle name="Normal 6 41" xfId="1584"/>
    <cellStyle name="Normal 6 42" xfId="1585"/>
    <cellStyle name="Normal 6 43" xfId="1586"/>
    <cellStyle name="Normal 6 44" xfId="1587"/>
    <cellStyle name="Normal 6 45" xfId="1588"/>
    <cellStyle name="Normal 6 46" xfId="1589"/>
    <cellStyle name="Normal 6 47" xfId="1590"/>
    <cellStyle name="Normal 6 48" xfId="1591"/>
    <cellStyle name="Normal 6 49" xfId="1592"/>
    <cellStyle name="Normal 6 5" xfId="1593"/>
    <cellStyle name="Normal 6 50" xfId="1594"/>
    <cellStyle name="Normal 6 51" xfId="1595"/>
    <cellStyle name="Normal 6 52" xfId="1596"/>
    <cellStyle name="Normal 6 53" xfId="1597"/>
    <cellStyle name="Normal 6 54" xfId="1598"/>
    <cellStyle name="Normal 6 6" xfId="1599"/>
    <cellStyle name="Normal 6 7" xfId="1600"/>
    <cellStyle name="Normal 6 8" xfId="1601"/>
    <cellStyle name="Normal 6 9" xfId="1602"/>
    <cellStyle name="Normal 6_Dados" xfId="1603"/>
    <cellStyle name="Normal 60" xfId="1604"/>
    <cellStyle name="Normal 61" xfId="1605"/>
    <cellStyle name="Normal 62" xfId="1606"/>
    <cellStyle name="Normal 64" xfId="1607"/>
    <cellStyle name="Normal 65" xfId="1608"/>
    <cellStyle name="Normal 68" xfId="1609"/>
    <cellStyle name="Normal 7" xfId="1610"/>
    <cellStyle name="Normal 7 2" xfId="1611"/>
    <cellStyle name="Normal 7_Dados" xfId="1612"/>
    <cellStyle name="Normal 8" xfId="1613"/>
    <cellStyle name="Normal 8 2" xfId="1614"/>
    <cellStyle name="Normal 9" xfId="1615"/>
    <cellStyle name="Normal_Plan com bdi" xfId="1616"/>
    <cellStyle name="Normal_Plan orçam com bdi" xfId="1913"/>
    <cellStyle name="Nota 2" xfId="1617"/>
    <cellStyle name="Nota 2 2" xfId="1618"/>
    <cellStyle name="Nota 3" xfId="1619"/>
    <cellStyle name="Nota 3 2" xfId="1620"/>
    <cellStyle name="Nota 4" xfId="1621"/>
    <cellStyle name="Notas" xfId="1622"/>
    <cellStyle name="Note" xfId="1623"/>
    <cellStyle name="NUMEROS" xfId="1624"/>
    <cellStyle name="Output" xfId="1625"/>
    <cellStyle name="Percent" xfId="1626"/>
    <cellStyle name="Percent [2]" xfId="1627"/>
    <cellStyle name="Percent_GMB_Planilha Geral de Orçamento CUSTO_1" xfId="1628"/>
    <cellStyle name="Percentual" xfId="1629"/>
    <cellStyle name="planilhas" xfId="1630"/>
    <cellStyle name="planilhas 10" xfId="1631"/>
    <cellStyle name="planilhas 11" xfId="1632"/>
    <cellStyle name="planilhas 12" xfId="1633"/>
    <cellStyle name="planilhas 13" xfId="1634"/>
    <cellStyle name="planilhas 14" xfId="1635"/>
    <cellStyle name="planilhas 15" xfId="1636"/>
    <cellStyle name="planilhas 16" xfId="1637"/>
    <cellStyle name="planilhas 17" xfId="1638"/>
    <cellStyle name="planilhas 18" xfId="1639"/>
    <cellStyle name="planilhas 19" xfId="1640"/>
    <cellStyle name="planilhas 2" xfId="1641"/>
    <cellStyle name="planilhas 20" xfId="1642"/>
    <cellStyle name="planilhas 21" xfId="1643"/>
    <cellStyle name="planilhas 22" xfId="1644"/>
    <cellStyle name="planilhas 23" xfId="1645"/>
    <cellStyle name="planilhas 3" xfId="1646"/>
    <cellStyle name="planilhas 4" xfId="1647"/>
    <cellStyle name="planilhas 5" xfId="1648"/>
    <cellStyle name="planilhas 6" xfId="1649"/>
    <cellStyle name="planilhas 7" xfId="1650"/>
    <cellStyle name="planilhas 8" xfId="1651"/>
    <cellStyle name="planilhas 9" xfId="1652"/>
    <cellStyle name="Ponto" xfId="1653"/>
    <cellStyle name="Porcentagem" xfId="1654" builtinId="5"/>
    <cellStyle name="Porcentagem 10" xfId="1655"/>
    <cellStyle name="Porcentagem 11" xfId="1656"/>
    <cellStyle name="Porcentagem 12" xfId="1657"/>
    <cellStyle name="Porcentagem 13" xfId="1658"/>
    <cellStyle name="Porcentagem 2" xfId="1659"/>
    <cellStyle name="Porcentagem 2 2" xfId="1660"/>
    <cellStyle name="Porcentagem 2 2 2" xfId="1661"/>
    <cellStyle name="Porcentagem 2 3" xfId="1662"/>
    <cellStyle name="Porcentagem 2 4" xfId="1663"/>
    <cellStyle name="Porcentagem 3" xfId="1664"/>
    <cellStyle name="Porcentagem 3 10" xfId="1665"/>
    <cellStyle name="Porcentagem 3 11" xfId="1666"/>
    <cellStyle name="Porcentagem 3 12" xfId="1667"/>
    <cellStyle name="Porcentagem 3 13" xfId="1668"/>
    <cellStyle name="Porcentagem 3 14" xfId="1669"/>
    <cellStyle name="Porcentagem 3 2" xfId="1670"/>
    <cellStyle name="Porcentagem 3 2 2" xfId="1671"/>
    <cellStyle name="Porcentagem 3 3" xfId="1672"/>
    <cellStyle name="Porcentagem 3 4" xfId="1673"/>
    <cellStyle name="Porcentagem 3 5" xfId="1674"/>
    <cellStyle name="Porcentagem 3 6" xfId="1675"/>
    <cellStyle name="Porcentagem 3 7" xfId="1676"/>
    <cellStyle name="Porcentagem 3 8" xfId="1677"/>
    <cellStyle name="Porcentagem 3 9" xfId="1678"/>
    <cellStyle name="Porcentagem 4" xfId="1679"/>
    <cellStyle name="Porcentagem 4 10" xfId="1680"/>
    <cellStyle name="Porcentagem 4 11" xfId="1681"/>
    <cellStyle name="Porcentagem 4 12" xfId="1682"/>
    <cellStyle name="Porcentagem 4 2" xfId="1683"/>
    <cellStyle name="Porcentagem 4 3" xfId="1684"/>
    <cellStyle name="Porcentagem 4 4" xfId="1685"/>
    <cellStyle name="Porcentagem 4 5" xfId="1686"/>
    <cellStyle name="Porcentagem 4 6" xfId="1687"/>
    <cellStyle name="Porcentagem 4 7" xfId="1688"/>
    <cellStyle name="Porcentagem 4 8" xfId="1689"/>
    <cellStyle name="Porcentagem 4 9" xfId="1690"/>
    <cellStyle name="Porcentagem 5" xfId="1691"/>
    <cellStyle name="Porcentagem 5 10" xfId="1692"/>
    <cellStyle name="Porcentagem 5 11" xfId="1693"/>
    <cellStyle name="Porcentagem 5 12" xfId="1694"/>
    <cellStyle name="Porcentagem 5 2" xfId="1695"/>
    <cellStyle name="Porcentagem 5 3" xfId="1696"/>
    <cellStyle name="Porcentagem 5 4" xfId="1697"/>
    <cellStyle name="Porcentagem 5 5" xfId="1698"/>
    <cellStyle name="Porcentagem 5 6" xfId="1699"/>
    <cellStyle name="Porcentagem 5 7" xfId="1700"/>
    <cellStyle name="Porcentagem 5 8" xfId="1701"/>
    <cellStyle name="Porcentagem 5 9" xfId="1702"/>
    <cellStyle name="Porcentagem 6" xfId="1703"/>
    <cellStyle name="Porcentagem 6 2" xfId="1704"/>
    <cellStyle name="Porcentagem 6 3" xfId="1705"/>
    <cellStyle name="Porcentagem 7" xfId="1706"/>
    <cellStyle name="Porcentagem 8" xfId="1707"/>
    <cellStyle name="Porcentagem 9" xfId="1708"/>
    <cellStyle name="Porcentagem_Planilha Orçamentária com b.d.i" xfId="1912"/>
    <cellStyle name="Saída 2" xfId="1709"/>
    <cellStyle name="Saída 2 2" xfId="1710"/>
    <cellStyle name="Saída 3" xfId="1711"/>
    <cellStyle name="Salida" xfId="1712"/>
    <cellStyle name="Separador de m" xfId="1713"/>
    <cellStyle name="Separador de milhares 10" xfId="1714"/>
    <cellStyle name="Separador de milhares 11" xfId="1715"/>
    <cellStyle name="Separador de milhares 14 2" xfId="1716"/>
    <cellStyle name="Separador de milhares 16" xfId="1717"/>
    <cellStyle name="Separador de milhares 2" xfId="1718"/>
    <cellStyle name="Separador de milhares 2 10" xfId="1719"/>
    <cellStyle name="Separador de milhares 2 10 2" xfId="1720"/>
    <cellStyle name="Separador de milhares 2 11" xfId="1721"/>
    <cellStyle name="Separador de milhares 2 11 2" xfId="1722"/>
    <cellStyle name="Separador de milhares 2 12" xfId="1723"/>
    <cellStyle name="Separador de milhares 2 12 2" xfId="1724"/>
    <cellStyle name="Separador de milhares 2 13" xfId="1725"/>
    <cellStyle name="Separador de milhares 2 13 2" xfId="1726"/>
    <cellStyle name="Separador de milhares 2 14" xfId="1727"/>
    <cellStyle name="Separador de milhares 2 14 2" xfId="1728"/>
    <cellStyle name="Separador de milhares 2 15" xfId="1729"/>
    <cellStyle name="Separador de milhares 2 15 2" xfId="1730"/>
    <cellStyle name="Separador de milhares 2 16" xfId="1731"/>
    <cellStyle name="Separador de milhares 2 16 2" xfId="1732"/>
    <cellStyle name="Separador de milhares 2 17" xfId="1733"/>
    <cellStyle name="Separador de milhares 2 17 2" xfId="1734"/>
    <cellStyle name="Separador de milhares 2 18" xfId="1735"/>
    <cellStyle name="Separador de milhares 2 18 2" xfId="1736"/>
    <cellStyle name="Separador de milhares 2 19" xfId="1737"/>
    <cellStyle name="Separador de milhares 2 19 2" xfId="1738"/>
    <cellStyle name="Separador de milhares 2 2" xfId="1739"/>
    <cellStyle name="Separador de milhares 2 2 10" xfId="1740"/>
    <cellStyle name="Separador de milhares 2 2 10 2" xfId="1741"/>
    <cellStyle name="Separador de milhares 2 2 11" xfId="1742"/>
    <cellStyle name="Separador de milhares 2 2 11 2" xfId="1743"/>
    <cellStyle name="Separador de milhares 2 2 12" xfId="1744"/>
    <cellStyle name="Separador de milhares 2 2 13" xfId="1745"/>
    <cellStyle name="Separador de milhares 2 2 2" xfId="1746"/>
    <cellStyle name="Separador de milhares 2 2 2 2" xfId="1747"/>
    <cellStyle name="Separador de milhares 2 2 3" xfId="1748"/>
    <cellStyle name="Separador de milhares 2 2 3 2" xfId="1749"/>
    <cellStyle name="Separador de milhares 2 2 4" xfId="1750"/>
    <cellStyle name="Separador de milhares 2 2 4 2" xfId="1751"/>
    <cellStyle name="Separador de milhares 2 2 5" xfId="1752"/>
    <cellStyle name="Separador de milhares 2 2 5 2" xfId="1753"/>
    <cellStyle name="Separador de milhares 2 2 6" xfId="1754"/>
    <cellStyle name="Separador de milhares 2 2 6 2" xfId="1755"/>
    <cellStyle name="Separador de milhares 2 2 7" xfId="1756"/>
    <cellStyle name="Separador de milhares 2 2 7 2" xfId="1757"/>
    <cellStyle name="Separador de milhares 2 2 8" xfId="1758"/>
    <cellStyle name="Separador de milhares 2 2 8 2" xfId="1759"/>
    <cellStyle name="Separador de milhares 2 2 9" xfId="1760"/>
    <cellStyle name="Separador de milhares 2 2 9 2" xfId="1761"/>
    <cellStyle name="Separador de milhares 2 20" xfId="1762"/>
    <cellStyle name="Separador de milhares 2 20 2" xfId="1763"/>
    <cellStyle name="Separador de milhares 2 21" xfId="1764"/>
    <cellStyle name="Separador de milhares 2 21 2" xfId="1765"/>
    <cellStyle name="Separador de milhares 2 22" xfId="1766"/>
    <cellStyle name="Separador de milhares 2 23" xfId="1767"/>
    <cellStyle name="Separador de milhares 2 3" xfId="1768"/>
    <cellStyle name="Separador de milhares 2 3 10" xfId="1769"/>
    <cellStyle name="Separador de milhares 2 3 10 2" xfId="1770"/>
    <cellStyle name="Separador de milhares 2 3 2" xfId="1771"/>
    <cellStyle name="Separador de milhares 2 3 2 2" xfId="1772"/>
    <cellStyle name="Separador de milhares 2 3 3" xfId="1773"/>
    <cellStyle name="Separador de milhares 2 3 3 2" xfId="1774"/>
    <cellStyle name="Separador de milhares 2 3 4" xfId="1775"/>
    <cellStyle name="Separador de milhares 2 3 4 2" xfId="1776"/>
    <cellStyle name="Separador de milhares 2 3 5" xfId="1777"/>
    <cellStyle name="Separador de milhares 2 3 5 2" xfId="1778"/>
    <cellStyle name="Separador de milhares 2 3 6" xfId="1779"/>
    <cellStyle name="Separador de milhares 2 3 6 2" xfId="1780"/>
    <cellStyle name="Separador de milhares 2 3 7" xfId="1781"/>
    <cellStyle name="Separador de milhares 2 3 7 2" xfId="1782"/>
    <cellStyle name="Separador de milhares 2 3 8" xfId="1783"/>
    <cellStyle name="Separador de milhares 2 3 8 2" xfId="1784"/>
    <cellStyle name="Separador de milhares 2 3 9" xfId="1785"/>
    <cellStyle name="Separador de milhares 2 3 9 2" xfId="1786"/>
    <cellStyle name="Separador de milhares 2 4" xfId="1787"/>
    <cellStyle name="Separador de milhares 2 4 2" xfId="1788"/>
    <cellStyle name="Separador de milhares 2 5" xfId="1789"/>
    <cellStyle name="Separador de milhares 2 5 2" xfId="1790"/>
    <cellStyle name="Separador de milhares 2 6" xfId="1791"/>
    <cellStyle name="Separador de milhares 2 6 2" xfId="1792"/>
    <cellStyle name="Separador de milhares 2 7" xfId="1793"/>
    <cellStyle name="Separador de milhares 2 7 2" xfId="1794"/>
    <cellStyle name="Separador de milhares 2 8" xfId="1795"/>
    <cellStyle name="Separador de milhares 2 8 2" xfId="1796"/>
    <cellStyle name="Separador de milhares 2 9" xfId="1797"/>
    <cellStyle name="Separador de milhares 2 9 2" xfId="1798"/>
    <cellStyle name="Separador de milhares 2_1.0-MC-Adm_Obra" xfId="1799"/>
    <cellStyle name="Separador de milhares 21" xfId="1800"/>
    <cellStyle name="Separador de milhares 26" xfId="1801"/>
    <cellStyle name="Separador de milhares 3" xfId="1802"/>
    <cellStyle name="Separador de milhares 3 10" xfId="1803"/>
    <cellStyle name="Separador de milhares 3 11" xfId="1804"/>
    <cellStyle name="Separador de milhares 3 12" xfId="1805"/>
    <cellStyle name="Separador de milhares 3 12 2" xfId="1806"/>
    <cellStyle name="Separador de milhares 3 13" xfId="1807"/>
    <cellStyle name="Separador de milhares 3 14" xfId="1808"/>
    <cellStyle name="Separador de milhares 3 2" xfId="1809"/>
    <cellStyle name="Separador de milhares 3 3" xfId="1810"/>
    <cellStyle name="Separador de milhares 3 4" xfId="1811"/>
    <cellStyle name="Separador de milhares 3 5" xfId="1812"/>
    <cellStyle name="Separador de milhares 3 6" xfId="1813"/>
    <cellStyle name="Separador de milhares 3 7" xfId="1814"/>
    <cellStyle name="Separador de milhares 3 8" xfId="1815"/>
    <cellStyle name="Separador de milhares 3 9" xfId="1816"/>
    <cellStyle name="Separador de milhares 3_1.0-MC-Adm_Obra" xfId="1817"/>
    <cellStyle name="Separador de milhares 4" xfId="1818"/>
    <cellStyle name="Separador de milhares 4 2" xfId="1819"/>
    <cellStyle name="Separador de milhares 40" xfId="1820"/>
    <cellStyle name="Separador de milhares 41" xfId="1821"/>
    <cellStyle name="Separador de milhares 5" xfId="1822"/>
    <cellStyle name="Separador de milhares 5 2" xfId="1823"/>
    <cellStyle name="Separador de milhares 5 3" xfId="1824"/>
    <cellStyle name="Separador de milhares 5_1.0-MC-Adm_Obra" xfId="1825"/>
    <cellStyle name="Separador de milhares 55" xfId="1826"/>
    <cellStyle name="Separador de milhares 58" xfId="1827"/>
    <cellStyle name="Separador de milhares 6" xfId="1828"/>
    <cellStyle name="Separador de milhares 6 2" xfId="1829"/>
    <cellStyle name="Separador de milhares 7" xfId="1830"/>
    <cellStyle name="Separador de milhares 8" xfId="1831"/>
    <cellStyle name="Separador de milhares 9" xfId="1832"/>
    <cellStyle name="subhead" xfId="1833"/>
    <cellStyle name="SUBTOTAIS" xfId="1834"/>
    <cellStyle name="SUMA PARCIAL" xfId="1835"/>
    <cellStyle name="Texto de advertencia" xfId="1836"/>
    <cellStyle name="Texto de Aviso 2" xfId="1837"/>
    <cellStyle name="Texto de Aviso 3" xfId="1838"/>
    <cellStyle name="Texto Explicativo 2" xfId="1839"/>
    <cellStyle name="Texto Explicativo 3" xfId="1840"/>
    <cellStyle name="Title" xfId="1841"/>
    <cellStyle name="Título 1 1" xfId="1842"/>
    <cellStyle name="Título 1 1 1" xfId="1843"/>
    <cellStyle name="Título 1 1 10" xfId="1844"/>
    <cellStyle name="Título 1 1 11" xfId="1845"/>
    <cellStyle name="Título 1 1 12" xfId="1846"/>
    <cellStyle name="Título 1 1 2" xfId="1847"/>
    <cellStyle name="Título 1 1 3" xfId="1848"/>
    <cellStyle name="Título 1 1 4" xfId="1849"/>
    <cellStyle name="Título 1 1 5" xfId="1850"/>
    <cellStyle name="Título 1 1 6" xfId="1851"/>
    <cellStyle name="Título 1 1 7" xfId="1852"/>
    <cellStyle name="Título 1 1 8" xfId="1853"/>
    <cellStyle name="Título 1 1 9" xfId="1854"/>
    <cellStyle name="Título 1 2" xfId="1855"/>
    <cellStyle name="Título 1 3" xfId="1856"/>
    <cellStyle name="Título 2 2" xfId="1857"/>
    <cellStyle name="Título 2 3" xfId="1858"/>
    <cellStyle name="Título 3 2" xfId="1859"/>
    <cellStyle name="Título 3 2 2" xfId="1860"/>
    <cellStyle name="Título 3 3" xfId="1861"/>
    <cellStyle name="Título 4 2" xfId="1862"/>
    <cellStyle name="Título 4 3" xfId="1863"/>
    <cellStyle name="Título 5" xfId="1864"/>
    <cellStyle name="Titulo1" xfId="1865"/>
    <cellStyle name="Titulo2" xfId="1866"/>
    <cellStyle name="TITULOS" xfId="1867"/>
    <cellStyle name="Total 2" xfId="1868"/>
    <cellStyle name="Total 2 2" xfId="1869"/>
    <cellStyle name="Total 3" xfId="1870"/>
    <cellStyle name="V¡rgula" xfId="1871"/>
    <cellStyle name="V¡rgula0" xfId="1872"/>
    <cellStyle name="Verificar Célula" xfId="1873"/>
    <cellStyle name="Vírgula" xfId="1874" builtinId="3"/>
    <cellStyle name="Vírgula 10" xfId="1875"/>
    <cellStyle name="Vírgula 11" xfId="1876"/>
    <cellStyle name="Vírgula 12" xfId="1877"/>
    <cellStyle name="Vírgula 13" xfId="1878"/>
    <cellStyle name="Vírgula 14" xfId="1879"/>
    <cellStyle name="Vírgula 2" xfId="1880"/>
    <cellStyle name="Vírgula 2 2" xfId="1881"/>
    <cellStyle name="Vírgula 2 3" xfId="1882"/>
    <cellStyle name="Vírgula 3" xfId="1883"/>
    <cellStyle name="Vírgula 3 2" xfId="1884"/>
    <cellStyle name="Vírgula 3 2 2" xfId="1885"/>
    <cellStyle name="Vírgula 3 2 2 2" xfId="1886"/>
    <cellStyle name="Vírgula 3 2 2 3" xfId="1887"/>
    <cellStyle name="Vírgula 3 2 3" xfId="1888"/>
    <cellStyle name="Vírgula 3 2 4" xfId="1889"/>
    <cellStyle name="Vírgula 3 3" xfId="1890"/>
    <cellStyle name="Vírgula 3 3 2" xfId="1891"/>
    <cellStyle name="Vírgula 3 3 3" xfId="1892"/>
    <cellStyle name="Vírgula 3 4" xfId="1893"/>
    <cellStyle name="Vírgula 3 5" xfId="1894"/>
    <cellStyle name="Vírgula 3 6" xfId="1895"/>
    <cellStyle name="Vírgula 4" xfId="1896"/>
    <cellStyle name="Vírgula 4 2" xfId="1897"/>
    <cellStyle name="Vírgula 5" xfId="1898"/>
    <cellStyle name="Vírgula 5 2" xfId="1899"/>
    <cellStyle name="Vírgula 6" xfId="1900"/>
    <cellStyle name="Vírgula 7" xfId="1901"/>
    <cellStyle name="Vírgula 7 2" xfId="1902"/>
    <cellStyle name="Vírgula 7 3" xfId="1903"/>
    <cellStyle name="Vírgula 8" xfId="1904"/>
    <cellStyle name="Vírgula 8 2" xfId="1905"/>
    <cellStyle name="Vírgula 9" xfId="1906"/>
    <cellStyle name="Vírgula0" xfId="1907"/>
    <cellStyle name="Vírgula0 2" xfId="1908"/>
    <cellStyle name="Vírgula0_Dados" xfId="1909"/>
    <cellStyle name="Warning Text" xfId="19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0</xdr:row>
      <xdr:rowOff>139700</xdr:rowOff>
    </xdr:from>
    <xdr:to>
      <xdr:col>1</xdr:col>
      <xdr:colOff>615950</xdr:colOff>
      <xdr:row>5</xdr:row>
      <xdr:rowOff>85725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300" y="139700"/>
          <a:ext cx="1047750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142875</xdr:colOff>
      <xdr:row>0</xdr:row>
      <xdr:rowOff>123825</xdr:rowOff>
    </xdr:from>
    <xdr:to>
      <xdr:col>5</xdr:col>
      <xdr:colOff>360045</xdr:colOff>
      <xdr:row>5</xdr:row>
      <xdr:rowOff>87630</xdr:rowOff>
    </xdr:to>
    <xdr:pic>
      <xdr:nvPicPr>
        <xdr:cNvPr id="3" name="Imagem 2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48525" y="123825"/>
          <a:ext cx="1055370" cy="7734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38100</xdr:rowOff>
    </xdr:from>
    <xdr:to>
      <xdr:col>1</xdr:col>
      <xdr:colOff>292100</xdr:colOff>
      <xdr:row>5</xdr:row>
      <xdr:rowOff>119063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5100" y="38100"/>
          <a:ext cx="1041400" cy="77946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1</xdr:col>
      <xdr:colOff>514350</xdr:colOff>
      <xdr:row>5</xdr:row>
      <xdr:rowOff>209550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114300"/>
          <a:ext cx="1047750" cy="7715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1</xdr:col>
      <xdr:colOff>514350</xdr:colOff>
      <xdr:row>5</xdr:row>
      <xdr:rowOff>209550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114300"/>
          <a:ext cx="1047750" cy="9334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ATO%20-%20BR%20-%20425%20ad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lcardoso\Meus%20documentos\P\s_c\45000_49620_ServAu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f10srv31\SAENG\DOCUME~1\LUCIAN~1.TAK\CONFIG~1\Temp\Diret&#243;rio%20tempor&#225;rio%201%20para%20orcamento_PT_BR_ed_189_2007_05.zip\PT-BR-101%20(Km%20663,6-Km%20767,8)%20(UL%205-9)%20MAR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C%20arlos%20%20Machado\My%20Documents\Disco%202\BR-135-MA\2001\Relat&#243;rio\Custos%20Brig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EQUIPE%20FRANARIN\Or&#231;amentos\2%20-%20Fontes%20de%20Consulta\SINAPI%20RS\SINAPI_FEV_2014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Trabalho\SINAPI%20RS\SINAPI_FEV_2014%20SP%20-%20%20test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OGERENTE\pendrive\ARCHEL%20PetrobrasCIC\WINDOWS\TEMP\SZ4617\INFRAERO%20Florian&#243;polis%20cp024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DOS\Documents%20and%20Settings\Propriet&#225;rio\Desktop\mat%20cc%20haco\Escritorio\Clientes\Archel\JohnDeere-F&#225;bricaMontenegro_Julho2005\Orcamento_cliente\Proposta\JOHNDEERE_Custo_rev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maltz\Desktop\Revis&#227;o%20Poltosi\Planilha%20Or&#231;amentaria_CMPA_V03_VRP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PC%20DIOGO\EQUIPE%20FRANARIN\Or&#231;amento\Hospital%20Joinville\ENVIO\Planilha%20Or&#231;amentaria%20Hosp%20%20Joinville%20V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udora\arq\ca_arqs\eletrica\e0104500.doc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lanejamento&amp;Qualidade\Orcamentos\Prov14\Hospital%20Palmeiras\Novo%20or&#231;amento%20agosto%202014\PLAN%20APRESENTA&#199;&#195;O%20REV_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u-a\01-md-2005\EQUIP\MAQUINAS\I0201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VOL.%205%20TOMO%20I%20Or&#231;amento\Atrab\tecsan\MC-Calc\MC-E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-m11\publico\WINDOWS\TEMP\B5348E-LM001_R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Eqpto"/>
      <sheetName val="MO"/>
      <sheetName val="Mat"/>
      <sheetName val="Planilha"/>
      <sheetName val="Auxiliares"/>
      <sheetName val="Memória"/>
      <sheetName val="Massa Mist. Pavimentação"/>
      <sheetName val="45000_49620_ServAux"/>
      <sheetName val="Custo do CM-30"/>
      <sheetName val="PROD.PRIM."/>
    </sheetNames>
    <sheetDataSet>
      <sheetData sheetId="0" refreshError="1"/>
      <sheetData sheetId="1" refreshError="1"/>
      <sheetData sheetId="2" refreshError="1"/>
      <sheetData sheetId="3" refreshError="1">
        <row r="4">
          <cell r="E4">
            <v>1</v>
          </cell>
        </row>
        <row r="5">
          <cell r="B5" t="str">
            <v>45000</v>
          </cell>
          <cell r="C5" t="str">
            <v>EXTRACAO E CARGA DE AREIA</v>
          </cell>
          <cell r="D5" t="str">
            <v>M3</v>
          </cell>
          <cell r="E5">
            <v>5.31</v>
          </cell>
        </row>
        <row r="6">
          <cell r="B6" t="str">
            <v>45001</v>
          </cell>
          <cell r="C6" t="str">
            <v>EXTRACAO, CARGA E TRANSPORTE DE AREIA</v>
          </cell>
          <cell r="D6" t="str">
            <v>M3</v>
          </cell>
          <cell r="E6">
            <v>6.99</v>
          </cell>
        </row>
        <row r="7">
          <cell r="B7" t="str">
            <v>45002</v>
          </cell>
          <cell r="C7" t="str">
            <v>ESCAV. CARGA E TRANSP. DE AREIA EXTR. ABAIXO LENCOL FRE</v>
          </cell>
          <cell r="D7" t="str">
            <v>M3</v>
          </cell>
          <cell r="E7">
            <v>5.23</v>
          </cell>
        </row>
        <row r="8">
          <cell r="B8" t="str">
            <v>45005</v>
          </cell>
          <cell r="C8" t="str">
            <v>EXTRACAO E CARGA DE SEIXO COM DRAG-LINE</v>
          </cell>
          <cell r="D8" t="str">
            <v>M3</v>
          </cell>
          <cell r="E8">
            <v>4.55</v>
          </cell>
        </row>
        <row r="9">
          <cell r="B9" t="str">
            <v>45007</v>
          </cell>
          <cell r="C9" t="str">
            <v>EXTRACAO E CARGA DE CANAIS COM DRAG-LINE</v>
          </cell>
          <cell r="D9" t="str">
            <v>M3</v>
          </cell>
          <cell r="E9">
            <v>3.3099999999999996</v>
          </cell>
        </row>
        <row r="10">
          <cell r="B10" t="str">
            <v>45010</v>
          </cell>
          <cell r="C10" t="str">
            <v>EXTRACAO E CARGA DE SEIXO COM TRATOR</v>
          </cell>
          <cell r="D10" t="str">
            <v>M3</v>
          </cell>
          <cell r="E10">
            <v>2.86</v>
          </cell>
        </row>
        <row r="11">
          <cell r="B11" t="str">
            <v>45012</v>
          </cell>
          <cell r="C11" t="str">
            <v>PRODUCAO E CARGA DE SEIXO PENEIRADO P/REVEST. EM MICR</v>
          </cell>
          <cell r="D11" t="str">
            <v>M3</v>
          </cell>
          <cell r="E11">
            <v>7.49</v>
          </cell>
        </row>
        <row r="12">
          <cell r="B12" t="str">
            <v>45015</v>
          </cell>
          <cell r="C12" t="str">
            <v>EXTRACAO DE ROCHA PARA BRITAGEM</v>
          </cell>
          <cell r="D12" t="str">
            <v>M3</v>
          </cell>
          <cell r="E12">
            <v>6</v>
          </cell>
        </row>
        <row r="13">
          <cell r="B13" t="str">
            <v>45020</v>
          </cell>
          <cell r="C13" t="str">
            <v>FOGACHO PARA ROCHA EXTRAIDA</v>
          </cell>
          <cell r="D13" t="str">
            <v>M3</v>
          </cell>
          <cell r="E13">
            <v>11.110000000000001</v>
          </cell>
        </row>
        <row r="14">
          <cell r="B14" t="str">
            <v>45025</v>
          </cell>
          <cell r="C14" t="str">
            <v>EXTRAÇÃO DE ROCHA E FOGACHO</v>
          </cell>
          <cell r="D14" t="str">
            <v>m3</v>
          </cell>
          <cell r="E14">
            <v>7.67</v>
          </cell>
        </row>
        <row r="15">
          <cell r="B15" t="str">
            <v>45030</v>
          </cell>
          <cell r="C15" t="str">
            <v>CARGA E TRANSPORTE DA ROCHA DA PEDREIRA PARA O BRITADOR</v>
          </cell>
          <cell r="D15" t="str">
            <v>M3</v>
          </cell>
          <cell r="E15">
            <v>4.92</v>
          </cell>
        </row>
        <row r="16">
          <cell r="B16" t="str">
            <v>45035</v>
          </cell>
          <cell r="C16" t="str">
            <v>CARREGAMENTO DE SEIXO</v>
          </cell>
          <cell r="D16" t="str">
            <v>M3</v>
          </cell>
          <cell r="E16">
            <v>0.77</v>
          </cell>
        </row>
        <row r="17">
          <cell r="B17" t="str">
            <v>45040</v>
          </cell>
          <cell r="C17" t="str">
            <v>BRITAGEM DE SEIXO</v>
          </cell>
          <cell r="D17" t="str">
            <v>M3</v>
          </cell>
          <cell r="E17">
            <v>10.469999999999999</v>
          </cell>
        </row>
        <row r="18">
          <cell r="B18" t="str">
            <v>45045</v>
          </cell>
          <cell r="C18" t="str">
            <v>EXTRACAO, CARGA E TRANSPORTE DE ROCHA ATE O BRITADOR</v>
          </cell>
          <cell r="D18" t="str">
            <v>M3</v>
          </cell>
          <cell r="E18">
            <v>12.59</v>
          </cell>
        </row>
        <row r="19">
          <cell r="B19" t="str">
            <v>45050</v>
          </cell>
          <cell r="C19" t="str">
            <v>BRITAGEM PRIMARIA - PRODUCAO DE PEDRA PULMAO D &lt;= 10C</v>
          </cell>
          <cell r="D19" t="str">
            <v>M3</v>
          </cell>
          <cell r="E19">
            <v>13.32</v>
          </cell>
        </row>
        <row r="20">
          <cell r="B20" t="str">
            <v>45055</v>
          </cell>
          <cell r="C20" t="str">
            <v>BICA CORRIDA  (PRODUCAO DE BRITA)</v>
          </cell>
          <cell r="D20" t="str">
            <v>M3</v>
          </cell>
          <cell r="E20">
            <v>13.34</v>
          </cell>
        </row>
        <row r="21">
          <cell r="B21" t="str">
            <v>45060</v>
          </cell>
          <cell r="C21" t="str">
            <v>BRITAGEM DE ROCHA - PRODUCAO DE BRITA</v>
          </cell>
          <cell r="D21" t="str">
            <v>M3</v>
          </cell>
          <cell r="E21">
            <v>14.07</v>
          </cell>
        </row>
        <row r="22">
          <cell r="B22" t="str">
            <v>45070</v>
          </cell>
          <cell r="C22" t="str">
            <v>ESCAVACAO E CARGA DE MATERIAIS DE 1A. CATEGORIA</v>
          </cell>
          <cell r="D22" t="str">
            <v>M3</v>
          </cell>
          <cell r="E22">
            <v>2.04</v>
          </cell>
        </row>
        <row r="23">
          <cell r="B23" t="str">
            <v>45075</v>
          </cell>
          <cell r="C23" t="str">
            <v>ESCAVACAO E CARGA DE MATERIAIS DE 2A. CATEGORIA</v>
          </cell>
          <cell r="D23" t="str">
            <v>M3</v>
          </cell>
          <cell r="E23">
            <v>2.84</v>
          </cell>
        </row>
        <row r="24">
          <cell r="B24" t="str">
            <v>45080</v>
          </cell>
          <cell r="C24" t="str">
            <v>PRODUCAO DE SEIXO PENEIRADO</v>
          </cell>
          <cell r="D24" t="str">
            <v>M3</v>
          </cell>
          <cell r="E24">
            <v>6.0699999999999994</v>
          </cell>
        </row>
        <row r="25">
          <cell r="B25" t="str">
            <v>45085</v>
          </cell>
          <cell r="C25" t="str">
            <v>PRODUCAO DE SEIXO PARCIALMENTE BRITADO E PENEIRADO</v>
          </cell>
          <cell r="D25" t="str">
            <v>M3</v>
          </cell>
          <cell r="E25">
            <v>8.58</v>
          </cell>
        </row>
        <row r="26">
          <cell r="B26" t="str">
            <v>45090</v>
          </cell>
          <cell r="C26" t="str">
            <v>SEIXO RETIDO NA PENEIRA 2</v>
          </cell>
          <cell r="D26" t="str">
            <v>M3</v>
          </cell>
          <cell r="E26">
            <v>7.6999999999999993</v>
          </cell>
        </row>
        <row r="27">
          <cell r="B27" t="str">
            <v>45095</v>
          </cell>
          <cell r="C27" t="str">
            <v>CARREGAMENTO DE BRITA PARA DRENAGEM E O.A.C.</v>
          </cell>
          <cell r="D27" t="str">
            <v>M3</v>
          </cell>
          <cell r="E27">
            <v>0.72</v>
          </cell>
        </row>
        <row r="28">
          <cell r="B28" t="str">
            <v>45100</v>
          </cell>
          <cell r="C28" t="str">
            <v>MATERIAL JAZIDA 1A CATEGORIA</v>
          </cell>
          <cell r="D28" t="str">
            <v>M3</v>
          </cell>
          <cell r="E28">
            <v>2.5499999999999998</v>
          </cell>
        </row>
        <row r="29">
          <cell r="B29" t="str">
            <v>45105</v>
          </cell>
          <cell r="C29" t="str">
            <v>ESCAVACAO E CARGA DE MATERIAL DE 2A. CATEGORIA</v>
          </cell>
          <cell r="D29" t="str">
            <v>M3</v>
          </cell>
          <cell r="E29">
            <v>2.85</v>
          </cell>
        </row>
        <row r="30">
          <cell r="B30" t="str">
            <v>45107</v>
          </cell>
          <cell r="C30" t="str">
            <v>ESCAVACAO E CARGA DE MATERIAL GRANULAR</v>
          </cell>
          <cell r="D30" t="str">
            <v>M3</v>
          </cell>
          <cell r="E30">
            <v>2.4300000000000002</v>
          </cell>
        </row>
        <row r="31">
          <cell r="B31" t="str">
            <v>45109</v>
          </cell>
          <cell r="C31" t="str">
            <v>PRE FISSURAMENTO PARA CORTE EM ROCHA</v>
          </cell>
          <cell r="D31" t="str">
            <v>M2</v>
          </cell>
          <cell r="E31">
            <v>20.02</v>
          </cell>
        </row>
        <row r="32">
          <cell r="B32" t="str">
            <v>45110</v>
          </cell>
          <cell r="C32" t="str">
            <v>EXTRACAO DO MATERIAL DE 3A CATEGORIA PARA TERRAPLENA</v>
          </cell>
          <cell r="D32" t="str">
            <v>M3</v>
          </cell>
          <cell r="E32">
            <v>10.02</v>
          </cell>
        </row>
        <row r="33">
          <cell r="B33" t="str">
            <v>45111</v>
          </cell>
          <cell r="C33" t="str">
            <v>EXTRACAO MATERIAL 3A. CAT. P/TERRAPLENAGEM COMFOGO CON</v>
          </cell>
          <cell r="D33" t="str">
            <v>M3</v>
          </cell>
          <cell r="E33">
            <v>11.12</v>
          </cell>
        </row>
        <row r="34">
          <cell r="B34" t="str">
            <v>45115</v>
          </cell>
          <cell r="C34" t="str">
            <v>CARGA DO MATERIAL DE 3A CATEGORIA</v>
          </cell>
          <cell r="D34" t="str">
            <v>M3</v>
          </cell>
          <cell r="E34">
            <v>2.5</v>
          </cell>
        </row>
        <row r="35">
          <cell r="B35" t="str">
            <v>45116</v>
          </cell>
          <cell r="C35" t="str">
            <v>EXTRACAO E CARGA DE MATERIAL DE 3A.CAT. P/REVEST. PRIMA</v>
          </cell>
          <cell r="D35" t="str">
            <v>M3</v>
          </cell>
          <cell r="E35">
            <v>8.5</v>
          </cell>
        </row>
        <row r="36">
          <cell r="B36" t="str">
            <v>45118</v>
          </cell>
          <cell r="C36" t="str">
            <v>ESPALHAMENTO DE DE SOLOS</v>
          </cell>
          <cell r="D36" t="str">
            <v>M3</v>
          </cell>
          <cell r="E36">
            <v>0.68</v>
          </cell>
        </row>
        <row r="37">
          <cell r="B37" t="str">
            <v>45120</v>
          </cell>
          <cell r="C37" t="str">
            <v>ESPALHAMENTO DO MATERIAL DE 3A CATEGORIA</v>
          </cell>
          <cell r="D37" t="str">
            <v>M3</v>
          </cell>
          <cell r="E37">
            <v>1.03</v>
          </cell>
        </row>
        <row r="38">
          <cell r="B38" t="str">
            <v>45121</v>
          </cell>
          <cell r="C38" t="str">
            <v>ESPALH. E RECOBR. DO TERRENO COMARGILA E SOLO VEGETAL</v>
          </cell>
          <cell r="D38" t="str">
            <v>M3</v>
          </cell>
          <cell r="E38">
            <v>4.3899999999999997</v>
          </cell>
        </row>
        <row r="39">
          <cell r="B39" t="str">
            <v>45123</v>
          </cell>
          <cell r="C39" t="str">
            <v>ESTOCAGEM E RECOMPOSICAO DE CAMADA VEGETAL</v>
          </cell>
          <cell r="D39" t="str">
            <v>M3</v>
          </cell>
          <cell r="E39">
            <v>4.9999999999999991</v>
          </cell>
        </row>
        <row r="40">
          <cell r="B40" t="str">
            <v>45125</v>
          </cell>
          <cell r="C40" t="str">
            <v>ESCAVACAO CARGA E ESPALHAMENTO DE MATERIAL DE 3A. CAT</v>
          </cell>
          <cell r="D40" t="str">
            <v>M3</v>
          </cell>
          <cell r="E40">
            <v>13.549999999999999</v>
          </cell>
        </row>
        <row r="41">
          <cell r="B41" t="str">
            <v>45126</v>
          </cell>
          <cell r="C41" t="str">
            <v>ESCAV. CARGA E ESPALH. MAT. 3A. CAT. COMFOGO CONTROLADO</v>
          </cell>
          <cell r="D41" t="str">
            <v>M3</v>
          </cell>
          <cell r="E41">
            <v>14.649999999999999</v>
          </cell>
        </row>
        <row r="42">
          <cell r="B42" t="str">
            <v>45210</v>
          </cell>
          <cell r="C42" t="str">
            <v>CONCRETO MAGRO</v>
          </cell>
          <cell r="D42" t="str">
            <v>M3</v>
          </cell>
          <cell r="E42">
            <v>114.03</v>
          </cell>
        </row>
        <row r="43">
          <cell r="B43" t="str">
            <v>45215</v>
          </cell>
          <cell r="C43" t="str">
            <v>CONCRETO MAGRO COM BRITA COMERCIAL</v>
          </cell>
          <cell r="D43" t="str">
            <v>M3</v>
          </cell>
          <cell r="E43">
            <v>116.44</v>
          </cell>
        </row>
        <row r="44">
          <cell r="B44" t="str">
            <v>45220</v>
          </cell>
          <cell r="C44" t="str">
            <v>CONCRETO FCK 9 MPA</v>
          </cell>
          <cell r="D44" t="str">
            <v>M3</v>
          </cell>
          <cell r="E44">
            <v>138.90999999999997</v>
          </cell>
        </row>
        <row r="45">
          <cell r="B45" t="str">
            <v>45225</v>
          </cell>
          <cell r="C45" t="str">
            <v>CONCRETO FCK 9 MPA COM BRITA COMERCIAL</v>
          </cell>
          <cell r="D45" t="str">
            <v>M3</v>
          </cell>
          <cell r="E45">
            <v>141.04999999999998</v>
          </cell>
        </row>
        <row r="46">
          <cell r="B46" t="str">
            <v>45230</v>
          </cell>
          <cell r="C46" t="str">
            <v>CONCRETO FCK 11 MPA</v>
          </cell>
          <cell r="D46" t="str">
            <v>M3</v>
          </cell>
          <cell r="E46">
            <v>146.01</v>
          </cell>
        </row>
        <row r="47">
          <cell r="B47" t="str">
            <v>45235</v>
          </cell>
          <cell r="C47" t="str">
            <v>CONCRETO FCK 11 MPA COM BRITA COMERCIAL</v>
          </cell>
          <cell r="D47" t="str">
            <v>M3</v>
          </cell>
          <cell r="E47">
            <v>148.13</v>
          </cell>
        </row>
        <row r="48">
          <cell r="B48" t="str">
            <v>45240</v>
          </cell>
          <cell r="C48" t="str">
            <v>CONCRETO FCK 15 MPA</v>
          </cell>
          <cell r="D48" t="str">
            <v>M3</v>
          </cell>
          <cell r="E48">
            <v>155.56</v>
          </cell>
        </row>
        <row r="49">
          <cell r="B49" t="str">
            <v>45245</v>
          </cell>
          <cell r="C49" t="str">
            <v>CONCRETO FCK 15 MPA COM BRITA COMERCIAL</v>
          </cell>
          <cell r="D49" t="str">
            <v>M3</v>
          </cell>
          <cell r="E49">
            <v>157.4</v>
          </cell>
        </row>
        <row r="50">
          <cell r="B50" t="str">
            <v>45250</v>
          </cell>
          <cell r="C50" t="str">
            <v>CONCRETO POROSO</v>
          </cell>
          <cell r="D50" t="str">
            <v>M3</v>
          </cell>
          <cell r="E50">
            <v>155.28999999999996</v>
          </cell>
        </row>
        <row r="51">
          <cell r="B51" t="str">
            <v>45255</v>
          </cell>
          <cell r="C51" t="str">
            <v>CONCRETO POROSO COM BRITA COMERCIAL</v>
          </cell>
          <cell r="D51" t="str">
            <v>M3</v>
          </cell>
          <cell r="E51">
            <v>157.82</v>
          </cell>
        </row>
        <row r="52">
          <cell r="B52" t="str">
            <v>45260</v>
          </cell>
          <cell r="C52" t="str">
            <v>CONCRETO CICLOPICO FCK 11 MPA</v>
          </cell>
          <cell r="D52" t="str">
            <v>m3</v>
          </cell>
          <cell r="E52">
            <v>120.52</v>
          </cell>
        </row>
        <row r="53">
          <cell r="B53" t="str">
            <v>45265</v>
          </cell>
          <cell r="C53" t="str">
            <v>CONCRETO CICLOPICO FCK 11 MPA COM BRITA COMERCIAL</v>
          </cell>
          <cell r="D53" t="str">
            <v>M3</v>
          </cell>
          <cell r="E53">
            <v>121.97999999999999</v>
          </cell>
        </row>
        <row r="54">
          <cell r="B54" t="str">
            <v>45270</v>
          </cell>
          <cell r="C54" t="str">
            <v>CONCRETO CICLOPICO FCK 15 MPA</v>
          </cell>
          <cell r="D54" t="str">
            <v>M3</v>
          </cell>
          <cell r="E54">
            <v>127.2</v>
          </cell>
        </row>
        <row r="55">
          <cell r="B55" t="str">
            <v>45275</v>
          </cell>
          <cell r="C55" t="str">
            <v>CONCRETO CICLOPICO FCK 15 MPA COM BRITA COMERCIAL</v>
          </cell>
          <cell r="D55" t="str">
            <v>M3</v>
          </cell>
          <cell r="E55">
            <v>128.66</v>
          </cell>
        </row>
        <row r="56">
          <cell r="B56" t="str">
            <v>45280</v>
          </cell>
          <cell r="C56" t="str">
            <v>ARGAMASSA DE CIMENTO E AREIA 1:4</v>
          </cell>
          <cell r="D56" t="str">
            <v>M3</v>
          </cell>
          <cell r="E56">
            <v>308.05999999999995</v>
          </cell>
        </row>
        <row r="57">
          <cell r="B57" t="str">
            <v>45285</v>
          </cell>
          <cell r="C57" t="str">
            <v>ARGAMASSA DE CIMENTO E AREIA 1:3</v>
          </cell>
          <cell r="D57" t="str">
            <v>M3</v>
          </cell>
          <cell r="E57">
            <v>325.35999999999996</v>
          </cell>
        </row>
        <row r="58">
          <cell r="B58" t="str">
            <v>45290</v>
          </cell>
          <cell r="C58" t="str">
            <v>FORMAS COMUNS DE MADEIRA COM REAPROVEITAMENTO DE D</v>
          </cell>
          <cell r="D58" t="str">
            <v>M2</v>
          </cell>
          <cell r="E58">
            <v>28.490000000000002</v>
          </cell>
        </row>
        <row r="59">
          <cell r="B59" t="str">
            <v>45291</v>
          </cell>
          <cell r="C59" t="str">
            <v>FORMA DE PLACA COMPENSADA</v>
          </cell>
          <cell r="D59" t="str">
            <v>M2</v>
          </cell>
          <cell r="E59">
            <v>28.34</v>
          </cell>
        </row>
        <row r="60">
          <cell r="B60" t="str">
            <v>45295</v>
          </cell>
          <cell r="C60" t="str">
            <v>ESCORAMENTO PARA BUEIROS CELULARES</v>
          </cell>
          <cell r="D60" t="str">
            <v>M3</v>
          </cell>
          <cell r="E60">
            <v>11.02</v>
          </cell>
        </row>
        <row r="61">
          <cell r="B61" t="str">
            <v>45296</v>
          </cell>
          <cell r="C61" t="str">
            <v>ESCORAMENTO COMUM DE VALA - TIPO CONTINUO</v>
          </cell>
          <cell r="D61" t="str">
            <v>M2</v>
          </cell>
          <cell r="E61">
            <v>22.330000000000002</v>
          </cell>
        </row>
        <row r="62">
          <cell r="B62" t="str">
            <v>45297</v>
          </cell>
          <cell r="C62" t="str">
            <v>ESCORAMENTO COMUM DE VALAS - TIPO CONTINUO</v>
          </cell>
          <cell r="D62" t="str">
            <v>M2</v>
          </cell>
          <cell r="E62">
            <v>22.330000000000002</v>
          </cell>
        </row>
        <row r="63">
          <cell r="B63" t="str">
            <v>45300</v>
          </cell>
          <cell r="C63" t="str">
            <v>ARMADURA ACO CA-25   FORNECIMENTO DOBRAGEM E COLOCA</v>
          </cell>
          <cell r="D63" t="str">
            <v>KG</v>
          </cell>
          <cell r="E63">
            <v>2.81</v>
          </cell>
        </row>
        <row r="64">
          <cell r="B64" t="str">
            <v>45305</v>
          </cell>
          <cell r="C64" t="str">
            <v>ARMADURA ACO CA-50   FORNECIMENTO DOBRAGEM E COLOCA</v>
          </cell>
          <cell r="D64" t="str">
            <v>KG</v>
          </cell>
          <cell r="E64">
            <v>2.81</v>
          </cell>
        </row>
        <row r="65">
          <cell r="B65" t="str">
            <v>45310</v>
          </cell>
          <cell r="C65" t="str">
            <v>ARMADURA ACO CA-60   FORNECIMENTO DOBRAGEM E COLOCA</v>
          </cell>
          <cell r="D65" t="str">
            <v>KG</v>
          </cell>
          <cell r="E65">
            <v>3.08</v>
          </cell>
        </row>
        <row r="66">
          <cell r="B66" t="str">
            <v>45315</v>
          </cell>
          <cell r="C66" t="str">
            <v>LASTRO DE BRITA</v>
          </cell>
          <cell r="D66" t="str">
            <v>M3</v>
          </cell>
          <cell r="E66">
            <v>28.959999999999997</v>
          </cell>
        </row>
        <row r="67">
          <cell r="B67" t="str">
            <v>45320</v>
          </cell>
          <cell r="C67" t="str">
            <v>LASTRO DE BRITA COM BRITA COMERCIAL</v>
          </cell>
          <cell r="D67" t="str">
            <v>M3</v>
          </cell>
          <cell r="E67">
            <v>32.22</v>
          </cell>
        </row>
        <row r="68">
          <cell r="B68" t="str">
            <v>45335</v>
          </cell>
          <cell r="C68" t="str">
            <v>ENROCAMENTO DE PEDRA JOGADA COM PEDRA DO PRIMARIO</v>
          </cell>
          <cell r="D68" t="str">
            <v>M3</v>
          </cell>
          <cell r="E68">
            <v>17.330000000000002</v>
          </cell>
        </row>
        <row r="69">
          <cell r="B69" t="str">
            <v>45340</v>
          </cell>
          <cell r="C69" t="str">
            <v>ENROCAMENTO DE PEDRA ARRUMADA</v>
          </cell>
          <cell r="D69" t="str">
            <v>M3</v>
          </cell>
          <cell r="E69">
            <v>42.72</v>
          </cell>
        </row>
        <row r="70">
          <cell r="B70" t="str">
            <v>45342</v>
          </cell>
          <cell r="C70" t="str">
            <v>ENROCAMENTO COM PEDRA ARGAMASSADA</v>
          </cell>
          <cell r="D70" t="str">
            <v>M3</v>
          </cell>
          <cell r="E70">
            <v>132.70000000000002</v>
          </cell>
        </row>
        <row r="71">
          <cell r="B71" t="str">
            <v>45345</v>
          </cell>
          <cell r="C71" t="str">
            <v>ALVENARIA DE PEDRA DE MAO ARGAMASSADA</v>
          </cell>
          <cell r="D71" t="str">
            <v>M3</v>
          </cell>
          <cell r="E71">
            <v>132.70000000000002</v>
          </cell>
        </row>
        <row r="72">
          <cell r="B72" t="str">
            <v>45346</v>
          </cell>
          <cell r="C72" t="str">
            <v>ENROCAMENTO DE PEDRA DE MAO JOGADA</v>
          </cell>
          <cell r="D72" t="str">
            <v>M3</v>
          </cell>
          <cell r="E72">
            <v>38.04</v>
          </cell>
        </row>
        <row r="73">
          <cell r="B73" t="str">
            <v>45348</v>
          </cell>
          <cell r="C73" t="str">
            <v>ENROCAMENTO DE PEDRA JOGADA COM PEDRA DETONADA</v>
          </cell>
          <cell r="D73" t="str">
            <v>M3</v>
          </cell>
          <cell r="E73">
            <v>9.9400000000000013</v>
          </cell>
        </row>
        <row r="74">
          <cell r="B74" t="str">
            <v>45350</v>
          </cell>
          <cell r="C74" t="str">
            <v>ALVENARIA DE TIJOLOS MACICOS PARA PAREDE DE 20 CM</v>
          </cell>
          <cell r="D74" t="str">
            <v>M2</v>
          </cell>
          <cell r="E74">
            <v>54.589999999999996</v>
          </cell>
        </row>
        <row r="75">
          <cell r="B75" t="str">
            <v>45360</v>
          </cell>
          <cell r="C75" t="str">
            <v>CHAPISCO</v>
          </cell>
          <cell r="D75" t="str">
            <v>M2</v>
          </cell>
          <cell r="E75">
            <v>3.14</v>
          </cell>
        </row>
        <row r="76">
          <cell r="B76" t="str">
            <v>46000</v>
          </cell>
          <cell r="C76" t="str">
            <v>TORRE DE MADEIRA PARA CRAVACAO DE TUBULAO (OAE)</v>
          </cell>
          <cell r="D76" t="str">
            <v>M</v>
          </cell>
          <cell r="E76">
            <v>369.75</v>
          </cell>
        </row>
        <row r="77">
          <cell r="B77" t="str">
            <v>46010</v>
          </cell>
          <cell r="C77" t="str">
            <v>ARGAMASSA DE CIMENTO E AREIA 1:4 PREPARO E MATERIAIS (O</v>
          </cell>
          <cell r="D77" t="str">
            <v>M3</v>
          </cell>
          <cell r="E77">
            <v>308.05999999999995</v>
          </cell>
        </row>
        <row r="78">
          <cell r="B78" t="str">
            <v>46020</v>
          </cell>
          <cell r="C78" t="str">
            <v>FORMAS DE MADEIRA (OAE)</v>
          </cell>
          <cell r="D78" t="str">
            <v>M2</v>
          </cell>
          <cell r="E78">
            <v>26.91</v>
          </cell>
        </row>
        <row r="79">
          <cell r="B79" t="str">
            <v>46030</v>
          </cell>
          <cell r="C79" t="str">
            <v>ARMADURA ACO CA-50 FORNEC. DOBR. E COLOCACAO (OAE)</v>
          </cell>
          <cell r="D79" t="str">
            <v>KG</v>
          </cell>
          <cell r="E79">
            <v>2.81</v>
          </cell>
        </row>
        <row r="80">
          <cell r="B80" t="str">
            <v>46040</v>
          </cell>
          <cell r="C80" t="str">
            <v>CONCRETO FCK 15 MPA  -  PREPARO LANCAMENTO E CURA  (OA</v>
          </cell>
          <cell r="D80" t="str">
            <v>M3</v>
          </cell>
          <cell r="E80">
            <v>157.4</v>
          </cell>
        </row>
        <row r="81">
          <cell r="B81" t="str">
            <v>46050</v>
          </cell>
          <cell r="C81" t="str">
            <v>CONCRETO FCK 18 MPA  -  PREPARO LANCAMENTO E CURA  (OA</v>
          </cell>
          <cell r="D81" t="str">
            <v>M3</v>
          </cell>
          <cell r="E81">
            <v>163.52000000000001</v>
          </cell>
        </row>
        <row r="82">
          <cell r="B82" t="str">
            <v>46070</v>
          </cell>
          <cell r="C82" t="str">
            <v>DEMOLICAO DE ESTRUTURA EM CONCRETO SIMPLES (OAE)</v>
          </cell>
          <cell r="D82" t="str">
            <v>M3</v>
          </cell>
          <cell r="E82">
            <v>30.71</v>
          </cell>
        </row>
        <row r="83">
          <cell r="B83" t="str">
            <v>46080</v>
          </cell>
          <cell r="C83" t="str">
            <v>DEMOLICAO DE ESTRUTURA EM CONCRETO ARMADO (OAE)</v>
          </cell>
          <cell r="D83" t="str">
            <v>M3</v>
          </cell>
          <cell r="E83">
            <v>55.55</v>
          </cell>
        </row>
        <row r="84">
          <cell r="B84" t="str">
            <v>46090</v>
          </cell>
          <cell r="C84" t="str">
            <v>ATERRO PARA VEDACAO DE ENSECADEIRAS (OAE)</v>
          </cell>
          <cell r="D84" t="str">
            <v>M3</v>
          </cell>
          <cell r="E84">
            <v>11.319999999999999</v>
          </cell>
        </row>
        <row r="85">
          <cell r="B85" t="str">
            <v>46100</v>
          </cell>
          <cell r="C85" t="str">
            <v>ENSECADEIRAS DUPLAS (OAE)</v>
          </cell>
          <cell r="D85" t="str">
            <v>M2</v>
          </cell>
          <cell r="E85">
            <v>173.13</v>
          </cell>
        </row>
        <row r="86">
          <cell r="B86" t="str">
            <v>46415</v>
          </cell>
          <cell r="C86" t="str">
            <v>MEIO-FIO DE CONCRETO - TIPO MF01-DNER</v>
          </cell>
          <cell r="D86" t="str">
            <v>M</v>
          </cell>
          <cell r="E86">
            <v>47.470000000000006</v>
          </cell>
        </row>
        <row r="87">
          <cell r="B87" t="str">
            <v>47000</v>
          </cell>
          <cell r="C87" t="str">
            <v>ESCAVACAO MANUAL DE MATERIAL DE 1A. CATEGORIA</v>
          </cell>
          <cell r="D87" t="str">
            <v>M3</v>
          </cell>
          <cell r="E87">
            <v>15.4</v>
          </cell>
        </row>
        <row r="88">
          <cell r="B88" t="str">
            <v>47004</v>
          </cell>
          <cell r="C88" t="str">
            <v>CONCRETO FCK 22 MPA  -  PREPARO LANCAMENTO E CURA</v>
          </cell>
          <cell r="D88" t="str">
            <v>M3</v>
          </cell>
          <cell r="E88">
            <v>175.76</v>
          </cell>
        </row>
        <row r="89">
          <cell r="B89" t="str">
            <v>47005</v>
          </cell>
          <cell r="C89" t="str">
            <v>FORMAS COM CHAPAS PLASTIFICADAS PARA CONCRETO APARE</v>
          </cell>
          <cell r="D89" t="str">
            <v>M2</v>
          </cell>
          <cell r="E89">
            <v>33.839999999999996</v>
          </cell>
        </row>
        <row r="90">
          <cell r="B90" t="str">
            <v>48000</v>
          </cell>
          <cell r="C90" t="str">
            <v>ESCAV. CARGA E TRANSP. DE MAT DE CORTE COM TRATOR E CARR</v>
          </cell>
          <cell r="D90" t="str">
            <v>M3</v>
          </cell>
          <cell r="E90">
            <v>2.63</v>
          </cell>
        </row>
        <row r="91">
          <cell r="B91" t="str">
            <v>48005</v>
          </cell>
          <cell r="C91" t="str">
            <v>ESCAV. E CARGA DE MAT. DE CORTE COM TRATOR E CARREGAD</v>
          </cell>
          <cell r="D91" t="str">
            <v>M3</v>
          </cell>
          <cell r="E91">
            <v>2.6599999999999997</v>
          </cell>
        </row>
        <row r="92">
          <cell r="B92" t="str">
            <v>48008</v>
          </cell>
          <cell r="C92" t="str">
            <v>ESCAV. DE CANAIS COM CARGA, TRANSP. E ESPALH. DE MATERI</v>
          </cell>
          <cell r="D92" t="str">
            <v>M3</v>
          </cell>
          <cell r="E92">
            <v>4.1100000000000003</v>
          </cell>
        </row>
        <row r="93">
          <cell r="B93" t="str">
            <v>48009</v>
          </cell>
          <cell r="C93" t="str">
            <v>ESCAVACAO DE CANAIS COM ESPALHAMENTO DO MATERIAL</v>
          </cell>
          <cell r="D93" t="str">
            <v>M3</v>
          </cell>
          <cell r="E93">
            <v>4.1100000000000003</v>
          </cell>
        </row>
        <row r="94">
          <cell r="B94" t="str">
            <v>48010</v>
          </cell>
          <cell r="C94" t="str">
            <v>ESC. CARGA E TRANSP. DE MAT. DE CORTE COM RETROESCAVA</v>
          </cell>
          <cell r="D94" t="str">
            <v>M3</v>
          </cell>
          <cell r="E94">
            <v>2.96</v>
          </cell>
        </row>
        <row r="95">
          <cell r="B95" t="str">
            <v>48015</v>
          </cell>
          <cell r="C95" t="str">
            <v>ESCAV. E CARGA DE MAT. DE CORTE COM RETROESCAVADEIRA</v>
          </cell>
          <cell r="D95" t="str">
            <v>M3</v>
          </cell>
          <cell r="E95">
            <v>3.9499999999999997</v>
          </cell>
        </row>
        <row r="96">
          <cell r="B96" t="str">
            <v>48020</v>
          </cell>
          <cell r="C96" t="str">
            <v>RECOLHIMENTO DE PEDRA DE MAO</v>
          </cell>
          <cell r="D96" t="str">
            <v>M3</v>
          </cell>
          <cell r="E96">
            <v>28.970000000000002</v>
          </cell>
        </row>
        <row r="97">
          <cell r="B97" t="str">
            <v>48030</v>
          </cell>
          <cell r="C97" t="str">
            <v>ESCAV. E CARGA MAT. P/REVESTIMENTO PRIMARIO</v>
          </cell>
          <cell r="D97" t="str">
            <v>M3</v>
          </cell>
          <cell r="E97">
            <v>3.17</v>
          </cell>
        </row>
        <row r="98">
          <cell r="B98" t="str">
            <v>48040</v>
          </cell>
          <cell r="C98" t="str">
            <v>ESCAVACAO MANUAL DE SOLOS</v>
          </cell>
          <cell r="D98" t="str">
            <v>M3</v>
          </cell>
          <cell r="E98">
            <v>4.54</v>
          </cell>
        </row>
        <row r="99">
          <cell r="B99" t="str">
            <v>48050</v>
          </cell>
          <cell r="C99" t="str">
            <v>ESCAVACAO DE VALAS COMRETROESCAVADEIRA</v>
          </cell>
          <cell r="D99" t="str">
            <v>M3</v>
          </cell>
          <cell r="E99">
            <v>3.92</v>
          </cell>
        </row>
        <row r="100">
          <cell r="B100" t="str">
            <v>48060</v>
          </cell>
          <cell r="C100" t="str">
            <v>COMPACTACAO DE ATERRO</v>
          </cell>
          <cell r="D100" t="str">
            <v>M3</v>
          </cell>
          <cell r="E100">
            <v>1.73</v>
          </cell>
        </row>
        <row r="101">
          <cell r="B101" t="str">
            <v>48070</v>
          </cell>
          <cell r="C101" t="str">
            <v>APILOAMENTO MANUAL DE SOLOS</v>
          </cell>
          <cell r="D101" t="str">
            <v>M3</v>
          </cell>
          <cell r="E101">
            <v>10.25</v>
          </cell>
        </row>
        <row r="102">
          <cell r="B102" t="str">
            <v>48080</v>
          </cell>
          <cell r="C102" t="str">
            <v>REGULARIZACAO DE PISTA</v>
          </cell>
          <cell r="D102" t="str">
            <v>M2</v>
          </cell>
          <cell r="E102">
            <v>0.75</v>
          </cell>
        </row>
        <row r="103">
          <cell r="B103" t="str">
            <v>48090</v>
          </cell>
          <cell r="C103" t="str">
            <v>ALVENARIA DE TIJOLOS MACICO DE 11 CM</v>
          </cell>
          <cell r="D103" t="str">
            <v>M2</v>
          </cell>
          <cell r="E103">
            <v>32.67</v>
          </cell>
        </row>
        <row r="104">
          <cell r="B104" t="str">
            <v>48092</v>
          </cell>
          <cell r="C104" t="str">
            <v>ALVENARIA DE TIJOLOS FURADOS, ESPESSURA DE 10CM, CHAPI</v>
          </cell>
          <cell r="D104" t="str">
            <v>M2</v>
          </cell>
          <cell r="E104">
            <v>24.68</v>
          </cell>
        </row>
        <row r="105">
          <cell r="B105" t="str">
            <v>48100</v>
          </cell>
          <cell r="C105" t="str">
            <v>ALVENARIA DE PEDRA DE MAO ARGAMASSADA DE 15 CM</v>
          </cell>
          <cell r="D105" t="str">
            <v>M2</v>
          </cell>
          <cell r="E105">
            <v>40.04</v>
          </cell>
        </row>
        <row r="106">
          <cell r="B106" t="str">
            <v>48130</v>
          </cell>
          <cell r="C106" t="str">
            <v>PLANTIO DE GRAMA POR MUDAS</v>
          </cell>
          <cell r="D106" t="str">
            <v>M2</v>
          </cell>
          <cell r="E106">
            <v>1.84</v>
          </cell>
        </row>
        <row r="107">
          <cell r="B107" t="str">
            <v>48150</v>
          </cell>
          <cell r="C107" t="str">
            <v>REATERRO E APILOAMENTO EM CAMADAS DE 20 CM</v>
          </cell>
          <cell r="D107" t="str">
            <v>M3</v>
          </cell>
          <cell r="E107">
            <v>6.29</v>
          </cell>
        </row>
        <row r="108">
          <cell r="B108" t="str">
            <v>49000</v>
          </cell>
          <cell r="C108" t="str">
            <v>PMF (NA USINA) PARA CONSERVACAO RODOVIARIA</v>
          </cell>
          <cell r="D108" t="str">
            <v>T</v>
          </cell>
          <cell r="E108">
            <v>13.89</v>
          </cell>
        </row>
        <row r="109">
          <cell r="B109" t="str">
            <v>49010</v>
          </cell>
          <cell r="C109" t="str">
            <v>CAUQ (NA USINA) - PARA CONSERVACAO RODOVIARIA</v>
          </cell>
          <cell r="D109" t="str">
            <v>T</v>
          </cell>
          <cell r="E109">
            <v>38.5</v>
          </cell>
        </row>
        <row r="110">
          <cell r="B110" t="str">
            <v>49011</v>
          </cell>
          <cell r="C110" t="str">
            <v>COMBATE A EXSUDACAO COM AREIA(DNER)</v>
          </cell>
          <cell r="D110" t="str">
            <v>M2</v>
          </cell>
          <cell r="E110">
            <v>0.27</v>
          </cell>
        </row>
        <row r="111">
          <cell r="B111" t="str">
            <v>49020</v>
          </cell>
          <cell r="C111" t="str">
            <v>LIMPEZA DE BUEIRO</v>
          </cell>
          <cell r="D111" t="str">
            <v>M3</v>
          </cell>
          <cell r="E111">
            <v>11.73</v>
          </cell>
        </row>
        <row r="112">
          <cell r="B112" t="str">
            <v>49022</v>
          </cell>
          <cell r="C112" t="str">
            <v>DESOBSTRUCAO DE CAIXAS COLETORAS</v>
          </cell>
          <cell r="D112" t="str">
            <v>UNID</v>
          </cell>
          <cell r="E112">
            <v>19.77</v>
          </cell>
        </row>
        <row r="113">
          <cell r="B113" t="str">
            <v>49024</v>
          </cell>
          <cell r="C113" t="str">
            <v>DESOBSTRUCAO DE GALERIAS D=60CM</v>
          </cell>
          <cell r="D113" t="str">
            <v>M</v>
          </cell>
          <cell r="E113">
            <v>9.7999999999999989</v>
          </cell>
        </row>
        <row r="114">
          <cell r="B114" t="str">
            <v>49030</v>
          </cell>
          <cell r="C114" t="str">
            <v>LIMPEZA DE CAIXA COLETORA</v>
          </cell>
          <cell r="D114" t="str">
            <v>UNID</v>
          </cell>
          <cell r="E114">
            <v>15.450000000000001</v>
          </cell>
        </row>
        <row r="115">
          <cell r="B115" t="str">
            <v>49040</v>
          </cell>
          <cell r="C115" t="str">
            <v>LIMPEZA DE SARJETA E MEIO-FIO</v>
          </cell>
          <cell r="D115" t="str">
            <v>M</v>
          </cell>
          <cell r="E115">
            <v>0.19</v>
          </cell>
        </row>
        <row r="116">
          <cell r="B116" t="str">
            <v>49050</v>
          </cell>
          <cell r="C116" t="str">
            <v>LIMPEZA E PINTURA DE PONTES</v>
          </cell>
          <cell r="D116" t="str">
            <v>M</v>
          </cell>
          <cell r="E116">
            <v>4.54</v>
          </cell>
        </row>
        <row r="117">
          <cell r="B117" t="str">
            <v>49055</v>
          </cell>
          <cell r="C117" t="str">
            <v>LIMPEZA DE PLACAS DE SINALIZACAO</v>
          </cell>
          <cell r="D117" t="str">
            <v>M2</v>
          </cell>
          <cell r="E117">
            <v>2.25</v>
          </cell>
        </row>
        <row r="118">
          <cell r="B118" t="str">
            <v>49056</v>
          </cell>
          <cell r="C118" t="str">
            <v>CAIACAO</v>
          </cell>
          <cell r="D118" t="str">
            <v>M2</v>
          </cell>
          <cell r="E118">
            <v>0.6</v>
          </cell>
        </row>
        <row r="119">
          <cell r="B119" t="str">
            <v>49057</v>
          </cell>
          <cell r="C119" t="str">
            <v>ANDAIMES SUSPENSOS PARA OBRAS DE RESTAURACAO DE PON</v>
          </cell>
          <cell r="D119" t="str">
            <v>M2</v>
          </cell>
          <cell r="E119">
            <v>24.489999999999995</v>
          </cell>
        </row>
        <row r="120">
          <cell r="B120" t="str">
            <v>49060</v>
          </cell>
          <cell r="C120" t="str">
            <v>LIMPEZA MANUAL DE VALETA</v>
          </cell>
          <cell r="D120" t="str">
            <v>M</v>
          </cell>
          <cell r="E120">
            <v>0.39</v>
          </cell>
        </row>
        <row r="121">
          <cell r="B121" t="str">
            <v>49065</v>
          </cell>
          <cell r="C121" t="str">
            <v>CAPINA MANUAL</v>
          </cell>
          <cell r="D121" t="str">
            <v>M2</v>
          </cell>
          <cell r="E121">
            <v>0.31</v>
          </cell>
        </row>
        <row r="122">
          <cell r="B122" t="str">
            <v>49070</v>
          </cell>
          <cell r="C122" t="str">
            <v>PINTURA DE SARJETA E MEIO-FIO</v>
          </cell>
          <cell r="D122" t="str">
            <v>M</v>
          </cell>
          <cell r="E122">
            <v>0.23</v>
          </cell>
        </row>
        <row r="123">
          <cell r="B123" t="str">
            <v>49080</v>
          </cell>
          <cell r="C123" t="str">
            <v>RECONFORMACAO DE ACOSTAMENTO NAO PAVIMENTADO</v>
          </cell>
          <cell r="D123" t="str">
            <v>M2</v>
          </cell>
          <cell r="E123">
            <v>0.01</v>
          </cell>
        </row>
        <row r="124">
          <cell r="B124" t="str">
            <v>49090</v>
          </cell>
          <cell r="C124" t="str">
            <v>RECONFORMACAO DE PISTA NAO PAVIMENTADA</v>
          </cell>
          <cell r="D124" t="str">
            <v>M2</v>
          </cell>
          <cell r="E124">
            <v>0.05</v>
          </cell>
        </row>
        <row r="125">
          <cell r="B125" t="str">
            <v>49091</v>
          </cell>
          <cell r="C125" t="str">
            <v>RECONFORMACAO DE PISTA NAO PAVIMENTADA</v>
          </cell>
          <cell r="D125" t="str">
            <v>HA</v>
          </cell>
          <cell r="E125">
            <v>470.09</v>
          </cell>
        </row>
        <row r="126">
          <cell r="B126" t="str">
            <v>49092</v>
          </cell>
          <cell r="C126" t="str">
            <v>RECONSTITUICAO DO SUB-LEITO</v>
          </cell>
          <cell r="D126" t="str">
            <v>M3</v>
          </cell>
          <cell r="E126">
            <v>1.49</v>
          </cell>
        </row>
        <row r="127">
          <cell r="B127" t="str">
            <v>49100</v>
          </cell>
          <cell r="C127" t="str">
            <v>RECOMPOSICAO DE BUEIRO DE CONCRETO</v>
          </cell>
          <cell r="D127" t="str">
            <v>M</v>
          </cell>
          <cell r="E127">
            <v>221.04</v>
          </cell>
        </row>
        <row r="128">
          <cell r="B128" t="str">
            <v>49105</v>
          </cell>
          <cell r="C128" t="str">
            <v>RECOMPOSICAO DE BUEIRO METALICO</v>
          </cell>
          <cell r="D128" t="str">
            <v>M</v>
          </cell>
          <cell r="E128">
            <v>934.67</v>
          </cell>
        </row>
        <row r="129">
          <cell r="B129" t="str">
            <v>49110</v>
          </cell>
          <cell r="C129" t="str">
            <v>RECOMPOSICAO DE BUEIRO DE CONCRETO COMLASTRO DE BRITA</v>
          </cell>
          <cell r="D129" t="str">
            <v>M</v>
          </cell>
          <cell r="E129">
            <v>68.05</v>
          </cell>
        </row>
        <row r="130">
          <cell r="B130" t="str">
            <v>49120</v>
          </cell>
          <cell r="C130" t="str">
            <v>RECOMPOSICAO DE GUARDA-CORPO</v>
          </cell>
          <cell r="D130" t="str">
            <v>M</v>
          </cell>
          <cell r="E130">
            <v>62.45000000000001</v>
          </cell>
        </row>
        <row r="131">
          <cell r="B131" t="str">
            <v>49123</v>
          </cell>
          <cell r="C131" t="str">
            <v>RECOMPOSICAO DE DEFENSA METALICA</v>
          </cell>
          <cell r="D131" t="str">
            <v>M</v>
          </cell>
          <cell r="E131">
            <v>69.84</v>
          </cell>
        </row>
        <row r="132">
          <cell r="B132" t="str">
            <v>49130</v>
          </cell>
          <cell r="C132" t="str">
            <v>RECOMPOSICAO DE PLACAS DE CONCRETO</v>
          </cell>
          <cell r="D132" t="str">
            <v>M3</v>
          </cell>
          <cell r="E132">
            <v>223.6</v>
          </cell>
        </row>
        <row r="133">
          <cell r="B133" t="str">
            <v>49131</v>
          </cell>
          <cell r="C133" t="str">
            <v>RECOMPOSICAO DE SARJETAS REVESTIDAS E MEIO FIO</v>
          </cell>
          <cell r="D133" t="str">
            <v>M</v>
          </cell>
          <cell r="E133">
            <v>22.16</v>
          </cell>
        </row>
        <row r="134">
          <cell r="B134" t="str">
            <v>49132</v>
          </cell>
          <cell r="C134" t="str">
            <v>RECOMPOSICAO DE SARJETA NAO REVESTIDA</v>
          </cell>
          <cell r="D134" t="str">
            <v>M</v>
          </cell>
          <cell r="E134">
            <v>1.19</v>
          </cell>
        </row>
        <row r="135">
          <cell r="B135" t="str">
            <v>49133</v>
          </cell>
          <cell r="C135" t="str">
            <v>RECOMPOSICAO DE VALETA REVESTIDA</v>
          </cell>
          <cell r="D135" t="str">
            <v>M</v>
          </cell>
          <cell r="E135">
            <v>29.36</v>
          </cell>
        </row>
        <row r="136">
          <cell r="B136" t="str">
            <v>49134</v>
          </cell>
          <cell r="C136" t="str">
            <v>RECOMPOSICAO DE VALETA NAO REVESTIDA</v>
          </cell>
          <cell r="D136" t="str">
            <v>M</v>
          </cell>
          <cell r="E136">
            <v>2.72</v>
          </cell>
        </row>
        <row r="137">
          <cell r="B137" t="str">
            <v>49135</v>
          </cell>
          <cell r="C137" t="str">
            <v>RECOMPOSICAO DE SINALIZACAO VERTICAL</v>
          </cell>
          <cell r="D137" t="str">
            <v>M2</v>
          </cell>
          <cell r="E137">
            <v>28.43</v>
          </cell>
        </row>
        <row r="138">
          <cell r="B138" t="str">
            <v>49140</v>
          </cell>
          <cell r="C138" t="str">
            <v>RECOMPOSICAO DE REVESTIMENTO COM CAUQ</v>
          </cell>
          <cell r="D138" t="str">
            <v>M3</v>
          </cell>
          <cell r="E138">
            <v>210.3</v>
          </cell>
        </row>
        <row r="139">
          <cell r="B139" t="str">
            <v>49150</v>
          </cell>
          <cell r="C139" t="str">
            <v>RECOMPOSICAO DE REVESTIMENTO PRIMARIO</v>
          </cell>
          <cell r="D139" t="str">
            <v>M3</v>
          </cell>
          <cell r="E139">
            <v>4.4600000000000009</v>
          </cell>
        </row>
        <row r="140">
          <cell r="B140" t="str">
            <v>49154</v>
          </cell>
          <cell r="C140" t="str">
            <v>RECOMPOSICAO MANUAL DE ATERRO</v>
          </cell>
          <cell r="D140" t="str">
            <v>M3</v>
          </cell>
          <cell r="E140">
            <v>44.51</v>
          </cell>
        </row>
        <row r="141">
          <cell r="B141" t="str">
            <v>49155</v>
          </cell>
          <cell r="C141" t="str">
            <v>RECOMPOSICAO MECANICA DE ATERRO</v>
          </cell>
          <cell r="D141" t="str">
            <v>M3</v>
          </cell>
          <cell r="E141">
            <v>17.590000000000003</v>
          </cell>
        </row>
        <row r="142">
          <cell r="B142" t="str">
            <v>49160</v>
          </cell>
          <cell r="C142" t="str">
            <v>RECONSTRUCAO DE PAVIMENTO COMBASE DE BRITA GRADUADA</v>
          </cell>
          <cell r="D142" t="str">
            <v>M3</v>
          </cell>
          <cell r="E142">
            <v>74.039999999999992</v>
          </cell>
        </row>
        <row r="143">
          <cell r="B143" t="str">
            <v>49161</v>
          </cell>
          <cell r="C143" t="str">
            <v>SELAGEM DE TRINCA</v>
          </cell>
          <cell r="D143" t="str">
            <v>L</v>
          </cell>
          <cell r="E143">
            <v>2.7299999999999995</v>
          </cell>
        </row>
        <row r="144">
          <cell r="B144" t="str">
            <v>49170</v>
          </cell>
          <cell r="C144" t="str">
            <v>REMENDO PROFUNDO</v>
          </cell>
          <cell r="D144" t="str">
            <v>M3</v>
          </cell>
          <cell r="E144">
            <v>204.60999999999999</v>
          </cell>
        </row>
        <row r="145">
          <cell r="B145" t="str">
            <v>49171</v>
          </cell>
          <cell r="C145" t="str">
            <v>REMENDO PROFUNDO COM CAUQ</v>
          </cell>
          <cell r="D145" t="str">
            <v>M3</v>
          </cell>
          <cell r="E145">
            <v>218.68999999999997</v>
          </cell>
        </row>
        <row r="146">
          <cell r="B146" t="str">
            <v>49180</v>
          </cell>
          <cell r="C146" t="str">
            <v>REMOCAO MECANIZADA DE BARREIRAS</v>
          </cell>
          <cell r="D146" t="str">
            <v>M3</v>
          </cell>
          <cell r="E146">
            <v>7.81</v>
          </cell>
        </row>
        <row r="147">
          <cell r="B147" t="str">
            <v>49181</v>
          </cell>
          <cell r="C147" t="str">
            <v>REMOCAO MANUAL DE BARREIRA</v>
          </cell>
          <cell r="D147" t="str">
            <v>M3</v>
          </cell>
          <cell r="E147">
            <v>24.139999999999997</v>
          </cell>
        </row>
        <row r="148">
          <cell r="B148" t="str">
            <v>49185</v>
          </cell>
          <cell r="C148" t="str">
            <v>REPAROS EM PONTES DE MADEIRA</v>
          </cell>
          <cell r="D148" t="str">
            <v>M</v>
          </cell>
          <cell r="E148">
            <v>66.209999999999994</v>
          </cell>
        </row>
        <row r="149">
          <cell r="B149" t="str">
            <v>49190</v>
          </cell>
          <cell r="C149" t="str">
            <v>ROCADA MANUAL</v>
          </cell>
          <cell r="D149" t="str">
            <v>M2</v>
          </cell>
          <cell r="E149">
            <v>0.12</v>
          </cell>
        </row>
        <row r="150">
          <cell r="B150" t="str">
            <v>49200</v>
          </cell>
          <cell r="C150" t="str">
            <v>ROCADA MECANIZADA</v>
          </cell>
          <cell r="D150" t="str">
            <v>HA</v>
          </cell>
          <cell r="E150">
            <v>104.35</v>
          </cell>
        </row>
        <row r="151">
          <cell r="B151" t="str">
            <v>49210</v>
          </cell>
          <cell r="C151" t="str">
            <v>ROCADA MECANIZADA COSTAL</v>
          </cell>
          <cell r="D151" t="str">
            <v>M2</v>
          </cell>
          <cell r="E151">
            <v>0.05</v>
          </cell>
        </row>
        <row r="152">
          <cell r="B152" t="str">
            <v>49220</v>
          </cell>
          <cell r="C152" t="str">
            <v>TAPA BURACO COM CAUQ</v>
          </cell>
          <cell r="D152" t="str">
            <v>M3</v>
          </cell>
          <cell r="E152">
            <v>412.58</v>
          </cell>
        </row>
        <row r="153">
          <cell r="B153" t="str">
            <v>49230</v>
          </cell>
          <cell r="C153" t="str">
            <v>TAPA BURACO COM PMF</v>
          </cell>
          <cell r="D153" t="str">
            <v>M3</v>
          </cell>
          <cell r="E153">
            <v>330.47</v>
          </cell>
        </row>
        <row r="154">
          <cell r="B154" t="str">
            <v>49301</v>
          </cell>
          <cell r="C154" t="str">
            <v>ESC. MEC. DE VALAS P/OBRAS DE ARTE CORRENTES - 1A CATEG</v>
          </cell>
          <cell r="D154" t="str">
            <v>M3</v>
          </cell>
          <cell r="E154">
            <v>4.54</v>
          </cell>
        </row>
        <row r="155">
          <cell r="B155" t="str">
            <v>49302</v>
          </cell>
          <cell r="C155" t="str">
            <v>REATERRO E APILOAMENTO EM CAMADAS DE 20 CM</v>
          </cell>
          <cell r="D155" t="str">
            <v>M3</v>
          </cell>
          <cell r="E155">
            <v>6.6</v>
          </cell>
        </row>
        <row r="156">
          <cell r="B156" t="str">
            <v>49303</v>
          </cell>
          <cell r="C156" t="str">
            <v>BRITA GRADUADA (NA USINA) PARA CONSERVACAO RODOVIARIA</v>
          </cell>
          <cell r="D156" t="str">
            <v>T</v>
          </cell>
          <cell r="E156">
            <v>11.64</v>
          </cell>
        </row>
        <row r="157">
          <cell r="B157" t="str">
            <v>49400</v>
          </cell>
          <cell r="C157" t="str">
            <v>HORA MAQUINA - TRATOR COM LAMINA 140 HP</v>
          </cell>
          <cell r="D157" t="str">
            <v>H</v>
          </cell>
          <cell r="E157">
            <v>59.2</v>
          </cell>
        </row>
        <row r="158">
          <cell r="B158" t="str">
            <v>49401</v>
          </cell>
          <cell r="C158" t="str">
            <v>HORA MAQUINA - CARREGADEIRA DE PNEUS 73 HP</v>
          </cell>
          <cell r="D158" t="str">
            <v>H</v>
          </cell>
          <cell r="E158">
            <v>55.65</v>
          </cell>
        </row>
        <row r="159">
          <cell r="B159" t="str">
            <v>49402</v>
          </cell>
          <cell r="C159" t="str">
            <v>HORA MAQUINA - MOTONIVELADORA 125 HP</v>
          </cell>
          <cell r="D159" t="str">
            <v>H</v>
          </cell>
          <cell r="E159">
            <v>78.22</v>
          </cell>
        </row>
        <row r="160">
          <cell r="B160" t="str">
            <v>49403</v>
          </cell>
          <cell r="C160" t="str">
            <v>HORA MAQUINA - COMPACTADOR VIBRATORIO AUTOPROPELIDO</v>
          </cell>
          <cell r="D160" t="str">
            <v>H</v>
          </cell>
          <cell r="E160">
            <v>56.29</v>
          </cell>
        </row>
        <row r="161">
          <cell r="B161" t="str">
            <v>49404</v>
          </cell>
          <cell r="C161" t="str">
            <v>HORA MAQUINA - CAMINHAO BASCULANTE SIMPLES 204 HP</v>
          </cell>
          <cell r="D161" t="str">
            <v>H</v>
          </cell>
          <cell r="E161">
            <v>71.47</v>
          </cell>
        </row>
        <row r="162">
          <cell r="B162" t="str">
            <v>49405</v>
          </cell>
          <cell r="C162" t="str">
            <v>HORA MAQUINA - RETROESCAVADEIRA 76 HP</v>
          </cell>
          <cell r="D162" t="str">
            <v>H</v>
          </cell>
          <cell r="E162">
            <v>34.590000000000003</v>
          </cell>
        </row>
        <row r="163">
          <cell r="B163" t="str">
            <v>49406</v>
          </cell>
          <cell r="C163" t="str">
            <v>HORA MAQUINA - ESCAVADEIRA HIDRAULICA 93 HP</v>
          </cell>
          <cell r="D163" t="str">
            <v>H</v>
          </cell>
          <cell r="E163">
            <v>50.04</v>
          </cell>
        </row>
        <row r="164">
          <cell r="B164" t="str">
            <v>49410</v>
          </cell>
          <cell r="C164" t="str">
            <v>HORA-MAQUINA DE ESCAVADEIRA DRAG-LINE</v>
          </cell>
          <cell r="D164" t="str">
            <v>H</v>
          </cell>
          <cell r="E164">
            <v>69.22</v>
          </cell>
        </row>
        <row r="165">
          <cell r="B165" t="str">
            <v>49412</v>
          </cell>
          <cell r="C165" t="str">
            <v>HORA-MAQUINA DE ESCAVADEIRA CASE-POCLAIN 988</v>
          </cell>
          <cell r="D165" t="str">
            <v>H</v>
          </cell>
          <cell r="E165">
            <v>87.06</v>
          </cell>
        </row>
        <row r="166">
          <cell r="B166" t="str">
            <v>49414</v>
          </cell>
          <cell r="C166" t="str">
            <v>HORA-MAQUINA DE CARREGADEIRA MF-86</v>
          </cell>
          <cell r="D166" t="str">
            <v>H</v>
          </cell>
          <cell r="E166">
            <v>36.869999999999997</v>
          </cell>
        </row>
        <row r="167">
          <cell r="B167" t="str">
            <v>49416</v>
          </cell>
          <cell r="C167" t="str">
            <v>HORA-MAQUINA DE CAMINHAO LK 1621/42 - SIMPLES</v>
          </cell>
          <cell r="D167" t="str">
            <v>H</v>
          </cell>
          <cell r="E167">
            <v>45.15</v>
          </cell>
        </row>
        <row r="168">
          <cell r="B168" t="str">
            <v>49500</v>
          </cell>
          <cell r="C168" t="str">
            <v>TRANSPORTE LOCAL COMCAMINHAO BASCULANTE (PARA MICROB</v>
          </cell>
          <cell r="D168" t="str">
            <v>TON</v>
          </cell>
          <cell r="E168">
            <v>1.88</v>
          </cell>
        </row>
        <row r="169">
          <cell r="B169" t="str">
            <v>49510</v>
          </cell>
          <cell r="C169" t="str">
            <v>TRANSPORTE LOCAL COMCAMINHAO BASCULANTE (PARA MICROB</v>
          </cell>
          <cell r="D169" t="str">
            <v>TON</v>
          </cell>
          <cell r="E169">
            <v>0.9</v>
          </cell>
        </row>
        <row r="170">
          <cell r="B170" t="str">
            <v>49520</v>
          </cell>
          <cell r="C170" t="str">
            <v>TRANSPORTE COMERCIAL COMCAM. BASCULANTE (PARA MICROBA</v>
          </cell>
          <cell r="D170" t="str">
            <v>TON</v>
          </cell>
          <cell r="E170">
            <v>0.39</v>
          </cell>
        </row>
        <row r="171">
          <cell r="B171" t="str">
            <v>49530</v>
          </cell>
          <cell r="C171" t="str">
            <v>TRANSPORTE LOCAL COM CAMINHAO BASCULANTE ROD. PAVIM</v>
          </cell>
          <cell r="D171" t="str">
            <v>TN</v>
          </cell>
          <cell r="E171">
            <v>0.71</v>
          </cell>
        </row>
        <row r="172">
          <cell r="B172" t="str">
            <v>49540</v>
          </cell>
          <cell r="C172" t="str">
            <v>TRANSPORTE LOCAL COM CAMINHAO BASCULANTE ROD.NAO PA</v>
          </cell>
          <cell r="D172" t="str">
            <v>TN</v>
          </cell>
          <cell r="E172">
            <v>0.86</v>
          </cell>
        </row>
        <row r="173">
          <cell r="B173" t="str">
            <v>49550</v>
          </cell>
          <cell r="C173" t="str">
            <v>TRANSPORTE LOCAL COM CAMINHAO BASCULANTE (CTE)</v>
          </cell>
          <cell r="D173" t="str">
            <v>TN</v>
          </cell>
          <cell r="E173">
            <v>0.71</v>
          </cell>
        </row>
        <row r="174">
          <cell r="B174" t="str">
            <v>49560</v>
          </cell>
          <cell r="C174" t="str">
            <v>TRANSPORTE LOCAL COM CAMINHAO CARROCERIA ROD. PAVIM</v>
          </cell>
          <cell r="D174" t="str">
            <v>TN</v>
          </cell>
          <cell r="E174">
            <v>0.56999999999999995</v>
          </cell>
        </row>
        <row r="175">
          <cell r="B175" t="str">
            <v>49570</v>
          </cell>
          <cell r="C175" t="str">
            <v>TRANSPORTE LOCAL COM CAMINHAO CARROCERIA ROD.NAO PA</v>
          </cell>
          <cell r="D175" t="str">
            <v>TN</v>
          </cell>
          <cell r="E175">
            <v>0.42</v>
          </cell>
        </row>
        <row r="176">
          <cell r="B176" t="str">
            <v>49580</v>
          </cell>
          <cell r="C176" t="str">
            <v>TRANSPORTE LOCAL COM CAMINHAO CARROCERIA (CTE)</v>
          </cell>
          <cell r="D176" t="str">
            <v>TN</v>
          </cell>
          <cell r="E176">
            <v>3.4</v>
          </cell>
        </row>
        <row r="177">
          <cell r="B177" t="str">
            <v>49590</v>
          </cell>
          <cell r="C177" t="str">
            <v>TRANSPORTE COMERCIAL COMCAMINHAO BASCULANTE ROD.PAVI</v>
          </cell>
          <cell r="D177" t="str">
            <v>TN</v>
          </cell>
          <cell r="E177">
            <v>0.56999999999999995</v>
          </cell>
        </row>
        <row r="178">
          <cell r="B178" t="str">
            <v>49600</v>
          </cell>
          <cell r="C178" t="str">
            <v>TRANSPORTE COMERCIAL COMCAMINHAO BASCULANTE ROD.N.PA</v>
          </cell>
          <cell r="D178" t="str">
            <v>TN</v>
          </cell>
          <cell r="E178">
            <v>0.71</v>
          </cell>
        </row>
        <row r="179">
          <cell r="B179" t="str">
            <v>49610</v>
          </cell>
          <cell r="C179" t="str">
            <v>TRANSPORTE COMERCIAL COMCAMINHAO CARROCERIA ROD. PAVI</v>
          </cell>
          <cell r="D179" t="str">
            <v>TN</v>
          </cell>
          <cell r="E179">
            <v>0.33</v>
          </cell>
        </row>
        <row r="180">
          <cell r="B180" t="str">
            <v>49620</v>
          </cell>
          <cell r="C180" t="str">
            <v>TRANSPORTE COMERCIAL COMCAMINHAO CARROCERIA ROD.N.PA</v>
          </cell>
          <cell r="D180" t="str">
            <v>TN</v>
          </cell>
          <cell r="E180">
            <v>0.42</v>
          </cell>
        </row>
        <row r="181">
          <cell r="B181" t="str">
            <v>49630</v>
          </cell>
          <cell r="C181" t="str">
            <v>CONCRETO FCK 15 MPA - FUNDAÇÕES</v>
          </cell>
          <cell r="D181" t="str">
            <v>M3</v>
          </cell>
          <cell r="E181">
            <v>136.77000000000001</v>
          </cell>
        </row>
        <row r="182">
          <cell r="B182" t="str">
            <v>49640</v>
          </cell>
          <cell r="C182" t="str">
            <v>ARMADURA ACO CA-50  - FUNDAÇÕES - FORNEC / BENEFICIAMENTO</v>
          </cell>
          <cell r="D182" t="str">
            <v>KG</v>
          </cell>
          <cell r="E182">
            <v>1.91</v>
          </cell>
        </row>
        <row r="183">
          <cell r="B183" t="str">
            <v>49650</v>
          </cell>
          <cell r="C183" t="str">
            <v>LANÇAMENTO DE CONCRETO COM BOMBA</v>
          </cell>
          <cell r="D183" t="str">
            <v>M3</v>
          </cell>
          <cell r="E183">
            <v>18.13</v>
          </cell>
        </row>
        <row r="184">
          <cell r="B184" t="str">
            <v>49660</v>
          </cell>
          <cell r="C184" t="str">
            <v>LANÇAMENTO DE CONCRETO COM GUINDASTE</v>
          </cell>
          <cell r="D184" t="str">
            <v>M3</v>
          </cell>
          <cell r="E184">
            <v>24.94</v>
          </cell>
        </row>
        <row r="185">
          <cell r="B185" t="str">
            <v>49670</v>
          </cell>
          <cell r="C185" t="str">
            <v>LANÇAMENTO DE CONCRETO DESCARGA DIRETA</v>
          </cell>
          <cell r="D185" t="str">
            <v>M3</v>
          </cell>
          <cell r="E185">
            <v>1.63</v>
          </cell>
        </row>
        <row r="186">
          <cell r="B186" t="str">
            <v>49680</v>
          </cell>
          <cell r="C186" t="str">
            <v>ARMADURA AÇO CA-50 - COLOCAÇÃO</v>
          </cell>
          <cell r="D186" t="str">
            <v>KG</v>
          </cell>
          <cell r="E186">
            <v>0.5</v>
          </cell>
        </row>
        <row r="187">
          <cell r="B187" t="str">
            <v>49690</v>
          </cell>
          <cell r="C187" t="str">
            <v>CONCRETO PROJETADO</v>
          </cell>
          <cell r="D187" t="str">
            <v>M3</v>
          </cell>
          <cell r="E187">
            <v>336.24</v>
          </cell>
        </row>
        <row r="188">
          <cell r="B188" t="str">
            <v>49700</v>
          </cell>
          <cell r="C188" t="str">
            <v>PATIO DE VIGAS PRÉ-MOLDADAS</v>
          </cell>
          <cell r="D188" t="str">
            <v>UN</v>
          </cell>
          <cell r="E188">
            <v>25097.66</v>
          </cell>
        </row>
        <row r="189">
          <cell r="B189" t="str">
            <v>49750</v>
          </cell>
          <cell r="C189" t="str">
            <v>REBOCO E=3MM</v>
          </cell>
          <cell r="D189" t="str">
            <v>M2</v>
          </cell>
          <cell r="E189">
            <v>7.38</v>
          </cell>
        </row>
        <row r="190">
          <cell r="B190" t="str">
            <v>49800</v>
          </cell>
          <cell r="C190" t="str">
            <v>CONCRETO FCK=20 MPA - BOMBEÁVEL - C/ SLUMP 22</v>
          </cell>
          <cell r="D190" t="str">
            <v>M3</v>
          </cell>
          <cell r="E190">
            <v>178.29999999999998</v>
          </cell>
        </row>
        <row r="191">
          <cell r="B191" t="str">
            <v>49805</v>
          </cell>
          <cell r="C191" t="str">
            <v>BASES DE CONCRETO PARA PLACAS &lt;= 1,50 M²</v>
          </cell>
          <cell r="D191" t="str">
            <v>UNID</v>
          </cell>
          <cell r="E191">
            <v>78.91</v>
          </cell>
        </row>
        <row r="192">
          <cell r="B192" t="str">
            <v>49806</v>
          </cell>
          <cell r="C192" t="str">
            <v>BASES DE CONCRETO PARA PLACAS &gt; 1,50 M²</v>
          </cell>
          <cell r="D192" t="str">
            <v>UNID</v>
          </cell>
          <cell r="E192">
            <v>147.63</v>
          </cell>
        </row>
        <row r="193">
          <cell r="B193" t="str">
            <v>49807</v>
          </cell>
          <cell r="C193" t="str">
            <v>FORMA COMUM PARA SARJETAS E VALETAS</v>
          </cell>
          <cell r="D193" t="str">
            <v>M2</v>
          </cell>
          <cell r="E193">
            <v>7.3500000000000005</v>
          </cell>
        </row>
        <row r="194">
          <cell r="B194" t="str">
            <v>13010</v>
          </cell>
          <cell r="C194" t="str">
            <v>BRITA COMERCIAL</v>
          </cell>
          <cell r="D194" t="str">
            <v>M3</v>
          </cell>
          <cell r="E194" t="str">
            <v>17,50</v>
          </cell>
        </row>
        <row r="195">
          <cell r="B195" t="str">
            <v>13011</v>
          </cell>
          <cell r="C195" t="str">
            <v>PEDRISCO</v>
          </cell>
          <cell r="D195" t="str">
            <v>M3</v>
          </cell>
          <cell r="E195">
            <v>18.5</v>
          </cell>
        </row>
        <row r="196">
          <cell r="B196" t="str">
            <v>13012</v>
          </cell>
          <cell r="C196" t="str">
            <v>PÓ DE PEDRA</v>
          </cell>
          <cell r="D196" t="str">
            <v>M3</v>
          </cell>
          <cell r="E196">
            <v>17.3</v>
          </cell>
        </row>
        <row r="197">
          <cell r="B197" t="str">
            <v>13013</v>
          </cell>
          <cell r="C197" t="str">
            <v>PEDRA PULMÃO</v>
          </cell>
          <cell r="D197" t="str">
            <v>M3</v>
          </cell>
          <cell r="E197">
            <v>16.5</v>
          </cell>
        </row>
        <row r="198">
          <cell r="B198" t="str">
            <v>13019</v>
          </cell>
          <cell r="C198" t="str">
            <v>CINZA</v>
          </cell>
          <cell r="D198" t="str">
            <v>KG</v>
          </cell>
          <cell r="E198">
            <v>0.26</v>
          </cell>
        </row>
        <row r="199">
          <cell r="B199" t="str">
            <v>13020</v>
          </cell>
          <cell r="C199" t="str">
            <v>AREIA COMERCIAL</v>
          </cell>
          <cell r="D199" t="str">
            <v>M3</v>
          </cell>
          <cell r="E199">
            <v>14</v>
          </cell>
        </row>
        <row r="200">
          <cell r="B200" t="str">
            <v>13021</v>
          </cell>
          <cell r="C200" t="str">
            <v>AREIA PARA FUNDAÇÕES</v>
          </cell>
          <cell r="D200" t="str">
            <v>M3</v>
          </cell>
          <cell r="E200">
            <v>6</v>
          </cell>
        </row>
        <row r="201">
          <cell r="B201" t="str">
            <v>13030</v>
          </cell>
          <cell r="C201" t="str">
            <v>LAJOTA DE CONCRETO DE 10 CM X 30 CM</v>
          </cell>
          <cell r="D201" t="str">
            <v>M2</v>
          </cell>
          <cell r="E201" t="str">
            <v>14,20</v>
          </cell>
        </row>
        <row r="202">
          <cell r="B202" t="str">
            <v>13035</v>
          </cell>
          <cell r="C202" t="str">
            <v>BRIQUETES DE 8 CM</v>
          </cell>
          <cell r="D202" t="str">
            <v>M2</v>
          </cell>
          <cell r="E202" t="str">
            <v>16,00</v>
          </cell>
        </row>
        <row r="203">
          <cell r="B203" t="str">
            <v>13040</v>
          </cell>
          <cell r="C203" t="str">
            <v>CIMENTO 320 CP-IV</v>
          </cell>
          <cell r="D203" t="str">
            <v>KG</v>
          </cell>
          <cell r="E203" t="str">
            <v>0,26</v>
          </cell>
        </row>
        <row r="204">
          <cell r="B204" t="str">
            <v>13045</v>
          </cell>
          <cell r="C204" t="str">
            <v>BENTONITA</v>
          </cell>
          <cell r="D204" t="str">
            <v>KG</v>
          </cell>
          <cell r="E204">
            <v>0.21</v>
          </cell>
        </row>
        <row r="205">
          <cell r="B205" t="str">
            <v>13050</v>
          </cell>
          <cell r="C205" t="str">
            <v>TIJOLO MACICO</v>
          </cell>
          <cell r="D205" t="str">
            <v>UN</v>
          </cell>
          <cell r="E205" t="str">
            <v>0,08</v>
          </cell>
        </row>
        <row r="206">
          <cell r="B206" t="str">
            <v>13055</v>
          </cell>
          <cell r="C206" t="str">
            <v>TIJOLOS FURADOS DE 10X15X20</v>
          </cell>
          <cell r="D206" t="str">
            <v>UN</v>
          </cell>
          <cell r="E206" t="str">
            <v>0,10</v>
          </cell>
        </row>
        <row r="207">
          <cell r="B207" t="str">
            <v>13060</v>
          </cell>
          <cell r="C207" t="str">
            <v>PARALELEPIPEDO</v>
          </cell>
          <cell r="D207" t="str">
            <v>M2</v>
          </cell>
          <cell r="E207" t="str">
            <v>8,40</v>
          </cell>
        </row>
        <row r="208">
          <cell r="B208" t="str">
            <v>13061</v>
          </cell>
          <cell r="C208" t="str">
            <v>MEIO-FIO DE PEDRA</v>
          </cell>
          <cell r="D208" t="str">
            <v>M</v>
          </cell>
          <cell r="E208">
            <v>5.3</v>
          </cell>
        </row>
        <row r="209">
          <cell r="B209" t="str">
            <v>13080</v>
          </cell>
          <cell r="C209" t="str">
            <v>MOUROES TRIANG. DE CONCRETO L=10cm x 220 cm</v>
          </cell>
          <cell r="D209" t="str">
            <v>UN</v>
          </cell>
          <cell r="E209" t="str">
            <v>4,80</v>
          </cell>
        </row>
        <row r="210">
          <cell r="B210" t="str">
            <v>13085</v>
          </cell>
          <cell r="C210" t="str">
            <v>MOUROES CONCRETO 10 X 10 X 220</v>
          </cell>
          <cell r="D210" t="str">
            <v>UN</v>
          </cell>
          <cell r="E210" t="str">
            <v>8,00</v>
          </cell>
        </row>
        <row r="211">
          <cell r="B211" t="str">
            <v>13090</v>
          </cell>
          <cell r="C211" t="str">
            <v>MOUROES CONCRETO 15 X 15 X 220</v>
          </cell>
          <cell r="D211" t="str">
            <v>UN</v>
          </cell>
          <cell r="E211" t="str">
            <v>11,98</v>
          </cell>
        </row>
        <row r="212">
          <cell r="B212" t="str">
            <v>13100</v>
          </cell>
          <cell r="C212" t="str">
            <v>ESTICADOR DE CONCRETO 10x10x300 cm</v>
          </cell>
          <cell r="D212" t="str">
            <v>UN</v>
          </cell>
          <cell r="E212" t="str">
            <v>6,50</v>
          </cell>
        </row>
        <row r="213">
          <cell r="B213" t="str">
            <v>13120</v>
          </cell>
          <cell r="C213" t="str">
            <v>TUBO POROSO D=20 CM</v>
          </cell>
          <cell r="D213" t="str">
            <v>M</v>
          </cell>
          <cell r="E213" t="str">
            <v>7,30</v>
          </cell>
        </row>
        <row r="214">
          <cell r="B214" t="str">
            <v>13140</v>
          </cell>
          <cell r="C214" t="str">
            <v>TUBO PERFURADO D=20 CM</v>
          </cell>
          <cell r="D214" t="str">
            <v>M</v>
          </cell>
          <cell r="E214" t="str">
            <v>6,60</v>
          </cell>
        </row>
        <row r="215">
          <cell r="B215" t="str">
            <v>13145</v>
          </cell>
          <cell r="C215" t="str">
            <v>TUBO D=20 CM (SIMPLES)</v>
          </cell>
          <cell r="D215" t="str">
            <v>M</v>
          </cell>
          <cell r="E215">
            <v>6.8</v>
          </cell>
        </row>
        <row r="216">
          <cell r="B216" t="str">
            <v>13150</v>
          </cell>
          <cell r="C216" t="str">
            <v>TUBO D=30 CM (SIMPLES)</v>
          </cell>
          <cell r="D216" t="str">
            <v>M</v>
          </cell>
          <cell r="E216" t="str">
            <v>7,07</v>
          </cell>
        </row>
        <row r="217">
          <cell r="B217" t="str">
            <v>13160</v>
          </cell>
          <cell r="C217" t="str">
            <v>TUBO D=40 CM (SIMPLES)</v>
          </cell>
          <cell r="D217" t="str">
            <v>M</v>
          </cell>
          <cell r="E217" t="str">
            <v>12,00</v>
          </cell>
        </row>
        <row r="218">
          <cell r="B218" t="str">
            <v>13170</v>
          </cell>
          <cell r="C218" t="str">
            <v>TUBO D=50 CM (SIMPLES)</v>
          </cell>
          <cell r="D218" t="str">
            <v>M</v>
          </cell>
          <cell r="E218" t="str">
            <v>17,93</v>
          </cell>
        </row>
        <row r="219">
          <cell r="B219" t="str">
            <v>13180</v>
          </cell>
          <cell r="C219" t="str">
            <v>TUBO D=60 CM (SIMPLES)</v>
          </cell>
          <cell r="D219" t="str">
            <v>M</v>
          </cell>
          <cell r="E219" t="str">
            <v>23,00</v>
          </cell>
        </row>
        <row r="220">
          <cell r="B220" t="str">
            <v>13190</v>
          </cell>
          <cell r="C220" t="str">
            <v>TUBO D= 60 CM CA-1</v>
          </cell>
          <cell r="D220" t="str">
            <v>M</v>
          </cell>
          <cell r="E220" t="str">
            <v>34,65</v>
          </cell>
        </row>
        <row r="221">
          <cell r="B221" t="str">
            <v>13200</v>
          </cell>
          <cell r="C221" t="str">
            <v>TUBO D= 60 CM CA-2</v>
          </cell>
          <cell r="D221" t="str">
            <v>M</v>
          </cell>
          <cell r="E221" t="str">
            <v>41,25</v>
          </cell>
        </row>
        <row r="222">
          <cell r="B222" t="str">
            <v>13210</v>
          </cell>
          <cell r="C222" t="str">
            <v>TUBO D= 80 CM CA-2</v>
          </cell>
          <cell r="D222" t="str">
            <v>M</v>
          </cell>
          <cell r="E222" t="str">
            <v>74,25</v>
          </cell>
        </row>
        <row r="223">
          <cell r="B223" t="str">
            <v>13220</v>
          </cell>
          <cell r="C223" t="str">
            <v>TUBO D=100 CM CA-2</v>
          </cell>
          <cell r="D223" t="str">
            <v>M</v>
          </cell>
          <cell r="E223" t="str">
            <v>103,95</v>
          </cell>
        </row>
        <row r="224">
          <cell r="B224" t="str">
            <v>13230</v>
          </cell>
          <cell r="C224" t="str">
            <v>TUBO D=120 CM CA-2</v>
          </cell>
          <cell r="D224" t="str">
            <v>M</v>
          </cell>
          <cell r="E224" t="str">
            <v>137,55</v>
          </cell>
        </row>
        <row r="225">
          <cell r="B225" t="str">
            <v>13240</v>
          </cell>
          <cell r="C225" t="str">
            <v>TUBO D=150 CM CA-2</v>
          </cell>
          <cell r="D225" t="str">
            <v>M</v>
          </cell>
          <cell r="E225" t="str">
            <v>210,00</v>
          </cell>
        </row>
        <row r="226">
          <cell r="B226" t="str">
            <v>13250</v>
          </cell>
          <cell r="C226" t="str">
            <v>TUBO D=200 CM CA-2</v>
          </cell>
          <cell r="D226" t="str">
            <v>M</v>
          </cell>
          <cell r="E226" t="str">
            <v>354,45</v>
          </cell>
        </row>
        <row r="227">
          <cell r="B227" t="str">
            <v>13260</v>
          </cell>
          <cell r="C227" t="str">
            <v>TUBO D= 80 CM CA-3</v>
          </cell>
          <cell r="D227" t="str">
            <v>M</v>
          </cell>
          <cell r="E227" t="str">
            <v>78,68</v>
          </cell>
        </row>
        <row r="228">
          <cell r="B228" t="str">
            <v>13270</v>
          </cell>
          <cell r="C228" t="str">
            <v>TUBO D=100 CM CA-3</v>
          </cell>
          <cell r="D228" t="str">
            <v>M</v>
          </cell>
          <cell r="E228" t="str">
            <v>107,55</v>
          </cell>
        </row>
        <row r="229">
          <cell r="B229" t="str">
            <v>13280</v>
          </cell>
          <cell r="C229" t="str">
            <v>TUBO D=120 CM CA-3</v>
          </cell>
          <cell r="D229" t="str">
            <v>M</v>
          </cell>
          <cell r="E229" t="str">
            <v>143,70</v>
          </cell>
        </row>
        <row r="230">
          <cell r="B230" t="str">
            <v>13282</v>
          </cell>
          <cell r="C230" t="str">
            <v>TUBO D=150 CM CA-3</v>
          </cell>
          <cell r="D230" t="str">
            <v>M</v>
          </cell>
          <cell r="E230" t="str">
            <v>267,18</v>
          </cell>
        </row>
        <row r="231">
          <cell r="B231" t="str">
            <v>13300</v>
          </cell>
          <cell r="C231" t="str">
            <v>CALHA D=30 CM SIMPLES</v>
          </cell>
          <cell r="D231" t="str">
            <v>M</v>
          </cell>
          <cell r="E231" t="str">
            <v>5,70</v>
          </cell>
        </row>
        <row r="232">
          <cell r="B232" t="str">
            <v>13310</v>
          </cell>
          <cell r="C232" t="str">
            <v>CALHA D=40 CM SIMPLES</v>
          </cell>
          <cell r="D232" t="str">
            <v>M</v>
          </cell>
          <cell r="E232" t="str">
            <v>8,10</v>
          </cell>
        </row>
        <row r="233">
          <cell r="B233" t="str">
            <v>13320</v>
          </cell>
          <cell r="C233" t="str">
            <v>CALHA D=60 CM SIMPLES</v>
          </cell>
          <cell r="D233" t="str">
            <v>M</v>
          </cell>
          <cell r="E233" t="str">
            <v>15,00</v>
          </cell>
        </row>
        <row r="234">
          <cell r="B234" t="str">
            <v>13360</v>
          </cell>
          <cell r="C234" t="str">
            <v>TUBO PVC P/DRENO D=100 MM</v>
          </cell>
          <cell r="D234" t="str">
            <v>M</v>
          </cell>
          <cell r="E234" t="str">
            <v>4,75</v>
          </cell>
        </row>
        <row r="235">
          <cell r="B235" t="str">
            <v>13370</v>
          </cell>
          <cell r="C235" t="str">
            <v>TUBO PVC P/DRENO D=150 MM</v>
          </cell>
          <cell r="D235" t="str">
            <v>M</v>
          </cell>
          <cell r="E235" t="str">
            <v>9,25</v>
          </cell>
        </row>
        <row r="236">
          <cell r="B236" t="str">
            <v>13380</v>
          </cell>
          <cell r="C236" t="str">
            <v>TUBO PVC RIGIDO D= 50 MM</v>
          </cell>
          <cell r="D236" t="str">
            <v>M</v>
          </cell>
          <cell r="E236" t="str">
            <v>2,54</v>
          </cell>
        </row>
        <row r="237">
          <cell r="B237" t="str">
            <v>13390</v>
          </cell>
          <cell r="C237" t="str">
            <v>TUBO PVC RIGIDO D=100 MM</v>
          </cell>
          <cell r="D237" t="str">
            <v>M</v>
          </cell>
          <cell r="E237" t="str">
            <v>3,84</v>
          </cell>
        </row>
        <row r="238">
          <cell r="B238" t="str">
            <v>13400</v>
          </cell>
          <cell r="C238" t="str">
            <v>DESMOLDANTE P/ FORMAS</v>
          </cell>
          <cell r="D238" t="str">
            <v>L</v>
          </cell>
          <cell r="E238">
            <v>2.5299999999999998</v>
          </cell>
        </row>
        <row r="239">
          <cell r="B239" t="str">
            <v>13401</v>
          </cell>
          <cell r="C239" t="str">
            <v>MADEIRA DE LEI - SERRADA</v>
          </cell>
          <cell r="D239" t="str">
            <v>M3</v>
          </cell>
          <cell r="E239" t="str">
            <v>500,00</v>
          </cell>
        </row>
        <row r="240">
          <cell r="B240" t="str">
            <v>13405</v>
          </cell>
          <cell r="C240" t="str">
            <v>MADEIRA IV SERRADA - PINUS</v>
          </cell>
          <cell r="D240" t="str">
            <v>M3</v>
          </cell>
          <cell r="E240" t="str">
            <v>200,00</v>
          </cell>
        </row>
        <row r="241">
          <cell r="B241" t="str">
            <v>13407</v>
          </cell>
          <cell r="C241" t="str">
            <v>MADEIRA SERRADA - PINHO 3A INDUSTRIAL</v>
          </cell>
          <cell r="D241" t="str">
            <v>M3</v>
          </cell>
          <cell r="E241">
            <v>230</v>
          </cell>
        </row>
        <row r="242">
          <cell r="B242" t="str">
            <v>13408</v>
          </cell>
          <cell r="C242" t="str">
            <v>MADEIRA SERRADA - ANGICO/CANAFISTULA</v>
          </cell>
          <cell r="D242" t="str">
            <v>M3</v>
          </cell>
          <cell r="E242">
            <v>200</v>
          </cell>
        </row>
        <row r="243">
          <cell r="B243" t="str">
            <v>13409</v>
          </cell>
          <cell r="C243" t="str">
            <v>ESTRONCA DE EUCALIPTO D=0,15M</v>
          </cell>
          <cell r="D243" t="str">
            <v>M</v>
          </cell>
          <cell r="E243">
            <v>3.08</v>
          </cell>
        </row>
        <row r="244">
          <cell r="B244" t="str">
            <v>13430</v>
          </cell>
          <cell r="C244" t="str">
            <v>MULTI PLATE 100 C/EPOXI 2.7MM</v>
          </cell>
          <cell r="D244" t="str">
            <v>KG</v>
          </cell>
          <cell r="E244" t="str">
            <v>3,96</v>
          </cell>
        </row>
        <row r="245">
          <cell r="B245" t="str">
            <v>13450</v>
          </cell>
          <cell r="C245" t="str">
            <v>TUNNEL LINER C/EPOXI 2.7MM</v>
          </cell>
          <cell r="D245" t="str">
            <v>KG</v>
          </cell>
          <cell r="E245" t="str">
            <v>5,82</v>
          </cell>
        </row>
        <row r="246">
          <cell r="B246" t="str">
            <v>13470</v>
          </cell>
          <cell r="C246" t="str">
            <v>CAIBROS 3X 3 - IV</v>
          </cell>
          <cell r="D246" t="str">
            <v>M</v>
          </cell>
          <cell r="E246" t="str">
            <v>1,16</v>
          </cell>
        </row>
        <row r="247">
          <cell r="B247" t="str">
            <v>13500</v>
          </cell>
          <cell r="C247" t="str">
            <v>TRAV. FIXACAO 2X 2.3/4 - LEI</v>
          </cell>
          <cell r="D247" t="str">
            <v>M</v>
          </cell>
          <cell r="E247">
            <v>2.12</v>
          </cell>
        </row>
        <row r="248">
          <cell r="B248" t="str">
            <v>13510</v>
          </cell>
          <cell r="C248" t="str">
            <v>PRANCHAO 2X 12-LEI</v>
          </cell>
          <cell r="D248" t="str">
            <v>M</v>
          </cell>
          <cell r="E248" t="str">
            <v>7,74</v>
          </cell>
        </row>
        <row r="249">
          <cell r="B249" t="str">
            <v>13520</v>
          </cell>
          <cell r="C249" t="str">
            <v>TABUA 1X 12 - LEI</v>
          </cell>
          <cell r="D249" t="str">
            <v>M2</v>
          </cell>
          <cell r="E249" t="str">
            <v>12,71</v>
          </cell>
        </row>
        <row r="250">
          <cell r="B250" t="str">
            <v>13530</v>
          </cell>
          <cell r="C250" t="str">
            <v>TRAVESSAS 1X 6 - LEI</v>
          </cell>
          <cell r="D250" t="str">
            <v>M</v>
          </cell>
          <cell r="E250" t="str">
            <v>1,96</v>
          </cell>
        </row>
        <row r="251">
          <cell r="B251" t="str">
            <v>13540</v>
          </cell>
          <cell r="C251" t="str">
            <v>TRAVESSAS 2X 6 - LEI</v>
          </cell>
          <cell r="D251" t="str">
            <v>M</v>
          </cell>
          <cell r="E251" t="str">
            <v>3,50</v>
          </cell>
        </row>
        <row r="252">
          <cell r="B252" t="str">
            <v>13550</v>
          </cell>
          <cell r="C252" t="str">
            <v>MADEIRA 2X 10 E 3X 3 - LEI</v>
          </cell>
          <cell r="D252" t="str">
            <v>M3</v>
          </cell>
          <cell r="E252" t="str">
            <v>500,00</v>
          </cell>
        </row>
        <row r="253">
          <cell r="B253" t="str">
            <v>13560</v>
          </cell>
          <cell r="C253" t="str">
            <v>MADEIRA DE LEI 3X 4</v>
          </cell>
          <cell r="D253" t="str">
            <v>M</v>
          </cell>
          <cell r="E253" t="str">
            <v>3,87</v>
          </cell>
        </row>
        <row r="254">
          <cell r="B254" t="str">
            <v>13570</v>
          </cell>
          <cell r="C254" t="str">
            <v>MADEIRA DE LEI 6X 1</v>
          </cell>
          <cell r="D254" t="str">
            <v>M</v>
          </cell>
          <cell r="E254" t="str">
            <v>1,96</v>
          </cell>
        </row>
        <row r="255">
          <cell r="B255" t="str">
            <v>13580</v>
          </cell>
          <cell r="C255" t="str">
            <v>MADEIRA DE LEI 6X 6</v>
          </cell>
          <cell r="D255" t="str">
            <v>M</v>
          </cell>
          <cell r="E255" t="str">
            <v>11,63</v>
          </cell>
        </row>
        <row r="256">
          <cell r="B256" t="str">
            <v>13590</v>
          </cell>
          <cell r="C256" t="str">
            <v>MADEIRA DE LEI 8X 3</v>
          </cell>
          <cell r="D256" t="str">
            <v>M</v>
          </cell>
          <cell r="E256" t="str">
            <v>7,74</v>
          </cell>
        </row>
        <row r="257">
          <cell r="B257" t="str">
            <v>13600</v>
          </cell>
          <cell r="C257" t="str">
            <v>MADEIRA DE LEI 8X 8</v>
          </cell>
          <cell r="D257" t="str">
            <v>M</v>
          </cell>
          <cell r="E257" t="str">
            <v>20,67</v>
          </cell>
        </row>
        <row r="258">
          <cell r="B258" t="str">
            <v>13610</v>
          </cell>
          <cell r="C258" t="str">
            <v>VIGA 4X 10X 3.00 M - LEI</v>
          </cell>
          <cell r="D258" t="str">
            <v>M</v>
          </cell>
          <cell r="E258" t="str">
            <v>12,89</v>
          </cell>
        </row>
        <row r="259">
          <cell r="B259" t="str">
            <v>13620</v>
          </cell>
          <cell r="C259" t="str">
            <v>GUIAS 1X 4-IV</v>
          </cell>
          <cell r="D259" t="str">
            <v>M</v>
          </cell>
          <cell r="E259" t="str">
            <v>0,51</v>
          </cell>
        </row>
        <row r="260">
          <cell r="B260" t="str">
            <v>13630</v>
          </cell>
          <cell r="C260" t="str">
            <v>GUIAS 1X 6-IV</v>
          </cell>
          <cell r="D260" t="str">
            <v>M</v>
          </cell>
          <cell r="E260" t="str">
            <v>0,79</v>
          </cell>
        </row>
        <row r="261">
          <cell r="B261" t="str">
            <v>13640</v>
          </cell>
          <cell r="C261" t="str">
            <v>POSTE MADEIRA 3X 3-LEI</v>
          </cell>
          <cell r="D261" t="str">
            <v>M</v>
          </cell>
          <cell r="E261">
            <v>4</v>
          </cell>
        </row>
        <row r="262">
          <cell r="B262" t="str">
            <v>13650</v>
          </cell>
          <cell r="C262" t="str">
            <v>PLACA DE COMPENSADO 18 MM</v>
          </cell>
          <cell r="D262" t="str">
            <v>M2</v>
          </cell>
          <cell r="E262" t="str">
            <v>9,42</v>
          </cell>
        </row>
        <row r="263">
          <cell r="B263" t="str">
            <v>13651</v>
          </cell>
          <cell r="C263" t="str">
            <v>CHAPA COMPENSADA PLASTIF. 17MM</v>
          </cell>
          <cell r="D263" t="str">
            <v>M2</v>
          </cell>
          <cell r="E263" t="str">
            <v>14,88</v>
          </cell>
        </row>
        <row r="264">
          <cell r="B264" t="str">
            <v>13652</v>
          </cell>
          <cell r="C264" t="str">
            <v>CHAPA DE COMPENSADO RESINADO 14MM</v>
          </cell>
          <cell r="D264" t="str">
            <v>M2</v>
          </cell>
          <cell r="E264">
            <v>6.45</v>
          </cell>
        </row>
        <row r="265">
          <cell r="B265" t="str">
            <v>13660</v>
          </cell>
          <cell r="C265" t="str">
            <v>PECA ROLICA D=15 CM</v>
          </cell>
          <cell r="D265" t="str">
            <v>M</v>
          </cell>
          <cell r="E265" t="str">
            <v>2,50</v>
          </cell>
        </row>
        <row r="266">
          <cell r="B266" t="str">
            <v>13670</v>
          </cell>
          <cell r="C266" t="str">
            <v>PECA ROLICA D=20 CM</v>
          </cell>
          <cell r="D266" t="str">
            <v>M</v>
          </cell>
          <cell r="E266" t="str">
            <v>4,00</v>
          </cell>
        </row>
        <row r="267">
          <cell r="B267" t="str">
            <v>13680</v>
          </cell>
          <cell r="C267" t="str">
            <v>PECA ROLICA D=25 CM</v>
          </cell>
          <cell r="D267" t="str">
            <v>M</v>
          </cell>
          <cell r="E267" t="str">
            <v>5,00</v>
          </cell>
        </row>
        <row r="268">
          <cell r="B268" t="str">
            <v>13690</v>
          </cell>
          <cell r="C268" t="str">
            <v>ACO CA 25</v>
          </cell>
          <cell r="D268" t="str">
            <v>KG</v>
          </cell>
          <cell r="E268" t="str">
            <v>1,37</v>
          </cell>
        </row>
        <row r="269">
          <cell r="B269" t="str">
            <v>13700</v>
          </cell>
          <cell r="C269" t="str">
            <v>ACO CA 50</v>
          </cell>
          <cell r="D269" t="str">
            <v>KG</v>
          </cell>
          <cell r="E269" t="str">
            <v>1,37</v>
          </cell>
        </row>
        <row r="270">
          <cell r="B270" t="str">
            <v>13710</v>
          </cell>
          <cell r="C270" t="str">
            <v>ACO CA 60</v>
          </cell>
          <cell r="D270" t="str">
            <v>KG</v>
          </cell>
          <cell r="E270" t="str">
            <v>1,63</v>
          </cell>
        </row>
        <row r="271">
          <cell r="B271" t="str">
            <v>13715</v>
          </cell>
          <cell r="C271" t="str">
            <v>CORDOALHA P/PROTENSÃO - AÇO CP 190 RB</v>
          </cell>
          <cell r="D271" t="str">
            <v>KG</v>
          </cell>
          <cell r="E271">
            <v>2.4500000000000002</v>
          </cell>
        </row>
        <row r="272">
          <cell r="B272" t="str">
            <v>13717</v>
          </cell>
          <cell r="C272" t="str">
            <v>BAINHA METÁLICA GALVANIZADA DN 65 MM</v>
          </cell>
          <cell r="D272" t="str">
            <v>M</v>
          </cell>
          <cell r="E272">
            <v>3.87</v>
          </cell>
        </row>
        <row r="273">
          <cell r="B273" t="str">
            <v>13718</v>
          </cell>
          <cell r="C273" t="str">
            <v>CHUMBADORES SN 1 POL</v>
          </cell>
          <cell r="D273" t="str">
            <v>M</v>
          </cell>
          <cell r="E273">
            <v>9.6999999999999993</v>
          </cell>
        </row>
        <row r="274">
          <cell r="B274" t="str">
            <v>13720</v>
          </cell>
          <cell r="C274" t="str">
            <v>ARAME RECOZIDO</v>
          </cell>
          <cell r="D274" t="str">
            <v>KG</v>
          </cell>
          <cell r="E274" t="str">
            <v>2,44</v>
          </cell>
        </row>
        <row r="275">
          <cell r="B275" t="str">
            <v>13750</v>
          </cell>
          <cell r="C275" t="str">
            <v>CAP 40</v>
          </cell>
          <cell r="D275" t="str">
            <v>T</v>
          </cell>
          <cell r="E275" t="str">
            <v>614,25</v>
          </cell>
        </row>
        <row r="276">
          <cell r="B276" t="str">
            <v>13760</v>
          </cell>
          <cell r="C276" t="str">
            <v>CAP 20</v>
          </cell>
          <cell r="D276" t="str">
            <v>T</v>
          </cell>
          <cell r="E276" t="str">
            <v>642,15</v>
          </cell>
        </row>
        <row r="277">
          <cell r="B277" t="str">
            <v>13765</v>
          </cell>
          <cell r="C277" t="str">
            <v>ASFRIDOPE</v>
          </cell>
          <cell r="D277" t="str">
            <v>T</v>
          </cell>
          <cell r="E277">
            <v>2700</v>
          </cell>
        </row>
        <row r="278">
          <cell r="B278" t="str">
            <v>13770</v>
          </cell>
          <cell r="C278" t="str">
            <v>ASFALTO DILUIDO CM 30</v>
          </cell>
          <cell r="D278" t="str">
            <v>T</v>
          </cell>
          <cell r="E278" t="str">
            <v>882,72</v>
          </cell>
        </row>
        <row r="279">
          <cell r="B279" t="str">
            <v>13780</v>
          </cell>
          <cell r="C279" t="str">
            <v>ASFALTO DILUIDO CR 250</v>
          </cell>
          <cell r="D279" t="str">
            <v>T</v>
          </cell>
          <cell r="E279" t="str">
            <v>882,72</v>
          </cell>
        </row>
        <row r="280">
          <cell r="B280" t="str">
            <v>13790</v>
          </cell>
          <cell r="C280" t="str">
            <v>EMULSAO ASFALTICA RM 1C</v>
          </cell>
          <cell r="D280" t="str">
            <v>T</v>
          </cell>
          <cell r="E280" t="str">
            <v>630,27</v>
          </cell>
        </row>
        <row r="281">
          <cell r="B281" t="str">
            <v>13800</v>
          </cell>
          <cell r="C281" t="str">
            <v>EMULSAO ASFALTICA RM 2C</v>
          </cell>
          <cell r="D281" t="str">
            <v>T</v>
          </cell>
          <cell r="E281" t="str">
            <v>653,94</v>
          </cell>
        </row>
        <row r="282">
          <cell r="B282" t="str">
            <v>13810</v>
          </cell>
          <cell r="C282" t="str">
            <v>EMULSAO ASFALTICA RR 1C</v>
          </cell>
          <cell r="D282" t="str">
            <v>T</v>
          </cell>
          <cell r="E282" t="str">
            <v>513,90</v>
          </cell>
        </row>
        <row r="283">
          <cell r="B283" t="str">
            <v>13820</v>
          </cell>
          <cell r="C283" t="str">
            <v>EMULSAO ASFALTICA RR 2C</v>
          </cell>
          <cell r="D283" t="str">
            <v>T</v>
          </cell>
          <cell r="E283" t="str">
            <v>555,12</v>
          </cell>
        </row>
        <row r="284">
          <cell r="B284" t="str">
            <v>13830</v>
          </cell>
          <cell r="C284" t="str">
            <v>EMULSAO ASFALTICA RL 1C</v>
          </cell>
          <cell r="D284" t="str">
            <v>T</v>
          </cell>
          <cell r="E284" t="str">
            <v>607,32</v>
          </cell>
        </row>
        <row r="285">
          <cell r="B285" t="str">
            <v>13840</v>
          </cell>
          <cell r="C285" t="str">
            <v>FILLER</v>
          </cell>
          <cell r="D285" t="str">
            <v>T</v>
          </cell>
          <cell r="E285" t="str">
            <v>34,00</v>
          </cell>
        </row>
        <row r="286">
          <cell r="B286" t="str">
            <v>13850</v>
          </cell>
          <cell r="C286" t="str">
            <v>CAL HIDRADATA</v>
          </cell>
          <cell r="D286" t="str">
            <v>T</v>
          </cell>
          <cell r="E286" t="str">
            <v>110,00</v>
          </cell>
        </row>
        <row r="287">
          <cell r="B287" t="str">
            <v>13860</v>
          </cell>
          <cell r="C287" t="str">
            <v>GELATINA 60% -   7/8</v>
          </cell>
          <cell r="D287" t="str">
            <v>KG</v>
          </cell>
          <cell r="E287" t="str">
            <v>4,20</v>
          </cell>
        </row>
        <row r="288">
          <cell r="B288" t="str">
            <v>13870</v>
          </cell>
          <cell r="C288" t="str">
            <v>GELATINA 60% - 1</v>
          </cell>
          <cell r="D288" t="str">
            <v>KG</v>
          </cell>
          <cell r="E288" t="str">
            <v>4,20</v>
          </cell>
        </row>
        <row r="289">
          <cell r="B289" t="str">
            <v>13880</v>
          </cell>
          <cell r="C289" t="str">
            <v>GELATINA 60% - 2.1/2</v>
          </cell>
          <cell r="D289" t="str">
            <v>KG</v>
          </cell>
          <cell r="E289" t="str">
            <v>3,50</v>
          </cell>
        </row>
        <row r="290">
          <cell r="B290" t="str">
            <v>13890</v>
          </cell>
          <cell r="C290" t="str">
            <v>GELATINA 60% - 3</v>
          </cell>
          <cell r="D290" t="str">
            <v>KG</v>
          </cell>
          <cell r="E290" t="str">
            <v>3,50</v>
          </cell>
        </row>
        <row r="291">
          <cell r="B291" t="str">
            <v>13900</v>
          </cell>
          <cell r="C291" t="str">
            <v>ESPOLETA SIMPLES</v>
          </cell>
          <cell r="D291" t="str">
            <v>UN</v>
          </cell>
          <cell r="E291">
            <v>0.71</v>
          </cell>
        </row>
        <row r="292">
          <cell r="B292" t="str">
            <v>13910</v>
          </cell>
          <cell r="C292" t="str">
            <v>ESPOLETA ELETRICA C/FIOS</v>
          </cell>
          <cell r="D292" t="str">
            <v>M</v>
          </cell>
          <cell r="E292" t="str">
            <v>9,95</v>
          </cell>
        </row>
        <row r="293">
          <cell r="B293" t="str">
            <v>13920</v>
          </cell>
          <cell r="C293" t="str">
            <v>ESTOPIM SIMPLES</v>
          </cell>
          <cell r="D293" t="str">
            <v>M</v>
          </cell>
          <cell r="E293" t="str">
            <v>0,59</v>
          </cell>
        </row>
        <row r="294">
          <cell r="B294" t="str">
            <v>13930</v>
          </cell>
          <cell r="C294" t="str">
            <v>CORDEL DETONANTE</v>
          </cell>
          <cell r="D294" t="str">
            <v>M</v>
          </cell>
          <cell r="E294" t="str">
            <v>0,50</v>
          </cell>
        </row>
        <row r="295">
          <cell r="B295" t="str">
            <v>13935</v>
          </cell>
          <cell r="C295" t="str">
            <v>RETARDADOR DE CORDEL</v>
          </cell>
          <cell r="D295" t="str">
            <v>UN</v>
          </cell>
          <cell r="E295">
            <v>6.1</v>
          </cell>
        </row>
        <row r="296">
          <cell r="B296" t="str">
            <v>13940</v>
          </cell>
          <cell r="C296" t="str">
            <v>DINAMITE</v>
          </cell>
          <cell r="D296" t="str">
            <v>KG</v>
          </cell>
          <cell r="E296">
            <v>4.3</v>
          </cell>
        </row>
        <row r="297">
          <cell r="B297" t="str">
            <v>13950</v>
          </cell>
          <cell r="C297" t="str">
            <v>TINTA OLEO</v>
          </cell>
          <cell r="D297" t="str">
            <v>L</v>
          </cell>
          <cell r="E297">
            <v>6.15</v>
          </cell>
        </row>
        <row r="298">
          <cell r="B298" t="str">
            <v>13960</v>
          </cell>
          <cell r="C298" t="str">
            <v>TINTA SINALIZ. RODOV. BRANCA</v>
          </cell>
          <cell r="D298" t="str">
            <v>L</v>
          </cell>
          <cell r="E298">
            <v>9</v>
          </cell>
        </row>
        <row r="299">
          <cell r="B299" t="str">
            <v>13961</v>
          </cell>
          <cell r="C299" t="str">
            <v>TINTA SINALIZ. RODOV. AMARELA</v>
          </cell>
          <cell r="D299" t="str">
            <v>L</v>
          </cell>
          <cell r="E299">
            <v>9</v>
          </cell>
        </row>
        <row r="300">
          <cell r="B300" t="str">
            <v>13962</v>
          </cell>
          <cell r="C300" t="str">
            <v>MICROESFERAS DE VIDRO (PREMIX)</v>
          </cell>
          <cell r="D300" t="str">
            <v>KG</v>
          </cell>
          <cell r="E300">
            <v>2.2999999999999998</v>
          </cell>
        </row>
        <row r="301">
          <cell r="B301" t="str">
            <v>13963</v>
          </cell>
          <cell r="C301" t="str">
            <v>MICROESFERAS DE VIDRO (DROPON)</v>
          </cell>
          <cell r="D301" t="str">
            <v>KG</v>
          </cell>
          <cell r="E301">
            <v>2.2999999999999998</v>
          </cell>
        </row>
        <row r="302">
          <cell r="B302" t="str">
            <v>13964</v>
          </cell>
          <cell r="C302" t="str">
            <v>SOLVENTE TINTA SINALIZ. RODOV.</v>
          </cell>
          <cell r="D302" t="str">
            <v>L</v>
          </cell>
          <cell r="E302" t="str">
            <v>2,44</v>
          </cell>
        </row>
        <row r="303">
          <cell r="B303" t="str">
            <v>13965</v>
          </cell>
          <cell r="C303" t="str">
            <v>TINTA PARA PRÉ MARCAÇÃO</v>
          </cell>
          <cell r="D303" t="str">
            <v>L</v>
          </cell>
          <cell r="E303">
            <v>5</v>
          </cell>
        </row>
        <row r="304">
          <cell r="B304" t="str">
            <v>13970</v>
          </cell>
          <cell r="C304" t="str">
            <v>ARAME FARPADO GALV. N.16</v>
          </cell>
          <cell r="D304" t="str">
            <v>M</v>
          </cell>
          <cell r="E304" t="str">
            <v>0,15</v>
          </cell>
        </row>
        <row r="305">
          <cell r="B305" t="str">
            <v>13980</v>
          </cell>
          <cell r="C305" t="str">
            <v>ARAME LISO GALVANIZADO NUM. 16</v>
          </cell>
          <cell r="D305" t="str">
            <v>KG</v>
          </cell>
          <cell r="E305" t="str">
            <v>3,40</v>
          </cell>
        </row>
        <row r="306">
          <cell r="B306" t="str">
            <v>13985</v>
          </cell>
          <cell r="C306" t="str">
            <v>ARAME LISO GALVANIZADO NUM. 10</v>
          </cell>
          <cell r="D306" t="str">
            <v>KG</v>
          </cell>
          <cell r="E306" t="str">
            <v>3,00</v>
          </cell>
        </row>
        <row r="307">
          <cell r="B307" t="str">
            <v>13990</v>
          </cell>
          <cell r="C307" t="str">
            <v>PREGOS 17 x 27</v>
          </cell>
          <cell r="D307" t="str">
            <v>KG</v>
          </cell>
          <cell r="E307" t="str">
            <v>1,92</v>
          </cell>
        </row>
        <row r="308">
          <cell r="B308" t="str">
            <v>13991</v>
          </cell>
          <cell r="C308" t="str">
            <v>PREGOS</v>
          </cell>
          <cell r="D308" t="str">
            <v>KG</v>
          </cell>
          <cell r="E308">
            <v>1.54</v>
          </cell>
        </row>
        <row r="309">
          <cell r="B309" t="str">
            <v>13995</v>
          </cell>
          <cell r="C309" t="str">
            <v>FORMAS METÁLICAS PARA NEW JERSEY</v>
          </cell>
          <cell r="D309" t="str">
            <v>M2</v>
          </cell>
          <cell r="E309">
            <v>12</v>
          </cell>
        </row>
        <row r="310">
          <cell r="B310" t="str">
            <v>14000</v>
          </cell>
          <cell r="C310" t="str">
            <v>DOBRADICAS 3"</v>
          </cell>
          <cell r="D310" t="str">
            <v>UN</v>
          </cell>
          <cell r="E310" t="str">
            <v>2,11</v>
          </cell>
        </row>
        <row r="311">
          <cell r="B311" t="str">
            <v>14010</v>
          </cell>
          <cell r="C311" t="str">
            <v>PARAFUSOS FRANCES 1/4x1.1/2" c/porca/arrula</v>
          </cell>
          <cell r="D311" t="str">
            <v>UN</v>
          </cell>
          <cell r="E311">
            <v>0.38</v>
          </cell>
        </row>
        <row r="312">
          <cell r="B312" t="str">
            <v>14020</v>
          </cell>
          <cell r="C312" t="str">
            <v>GRAMA EM LEIVA</v>
          </cell>
          <cell r="D312" t="str">
            <v>M2</v>
          </cell>
          <cell r="E312" t="str">
            <v>2,50</v>
          </cell>
        </row>
        <row r="313">
          <cell r="B313" t="str">
            <v>14025</v>
          </cell>
          <cell r="C313" t="str">
            <v>DEFENSIVO AGRICOLA</v>
          </cell>
          <cell r="D313" t="str">
            <v>L</v>
          </cell>
          <cell r="E313" t="str">
            <v>14,90</v>
          </cell>
        </row>
        <row r="314">
          <cell r="B314" t="str">
            <v>14030</v>
          </cell>
          <cell r="C314" t="str">
            <v>ADUBO QUIMICO 7-11/9</v>
          </cell>
          <cell r="D314" t="str">
            <v>KG</v>
          </cell>
          <cell r="E314" t="str">
            <v>0,53</v>
          </cell>
        </row>
        <row r="315">
          <cell r="B315" t="str">
            <v>14035</v>
          </cell>
          <cell r="C315" t="str">
            <v>ORGANO MINERAL H2</v>
          </cell>
          <cell r="D315" t="str">
            <v>KG</v>
          </cell>
          <cell r="E315" t="str">
            <v>0,27</v>
          </cell>
        </row>
        <row r="316">
          <cell r="B316" t="str">
            <v>14040</v>
          </cell>
          <cell r="C316" t="str">
            <v>SEMENTES DE GRAMINEAS AZEVEM</v>
          </cell>
          <cell r="D316" t="str">
            <v>KG</v>
          </cell>
          <cell r="E316" t="str">
            <v>1,80</v>
          </cell>
        </row>
        <row r="317">
          <cell r="B317" t="str">
            <v>14045</v>
          </cell>
          <cell r="C317" t="str">
            <v>VEGETAL DECOMPOSTO</v>
          </cell>
          <cell r="D317" t="str">
            <v>KG</v>
          </cell>
          <cell r="E317" t="str">
            <v>0,52</v>
          </cell>
        </row>
        <row r="318">
          <cell r="B318" t="str">
            <v>14047</v>
          </cell>
          <cell r="C318" t="str">
            <v>SIGUNIT</v>
          </cell>
          <cell r="D318" t="str">
            <v>KG</v>
          </cell>
          <cell r="E318">
            <v>1.45</v>
          </cell>
        </row>
        <row r="319">
          <cell r="B319" t="str">
            <v>14050</v>
          </cell>
          <cell r="C319" t="str">
            <v>CELULOSE/ACETAMULCH</v>
          </cell>
          <cell r="D319" t="str">
            <v>KG</v>
          </cell>
          <cell r="E319" t="str">
            <v>0,60</v>
          </cell>
        </row>
        <row r="320">
          <cell r="B320" t="str">
            <v>14055</v>
          </cell>
          <cell r="C320" t="str">
            <v>TURFA CALCITADA</v>
          </cell>
          <cell r="D320" t="str">
            <v>KG</v>
          </cell>
          <cell r="E320" t="str">
            <v>0,34</v>
          </cell>
        </row>
        <row r="321">
          <cell r="B321" t="str">
            <v>14060</v>
          </cell>
          <cell r="C321" t="str">
            <v>EMULSAO AEROSOL P/HIDROSSEM.</v>
          </cell>
          <cell r="D321" t="str">
            <v>L</v>
          </cell>
          <cell r="E321" t="str">
            <v>0,45</v>
          </cell>
        </row>
        <row r="322">
          <cell r="B322" t="str">
            <v>14065</v>
          </cell>
          <cell r="C322" t="str">
            <v>UREIA</v>
          </cell>
          <cell r="D322" t="str">
            <v>KG</v>
          </cell>
          <cell r="E322" t="str">
            <v>0,52</v>
          </cell>
        </row>
        <row r="323">
          <cell r="B323" t="str">
            <v>14070</v>
          </cell>
          <cell r="C323" t="str">
            <v>DEFENSAS SIMPLES C/ACESS.</v>
          </cell>
          <cell r="D323" t="str">
            <v>M</v>
          </cell>
          <cell r="E323" t="str">
            <v>48,00</v>
          </cell>
        </row>
        <row r="324">
          <cell r="B324" t="str">
            <v>14071</v>
          </cell>
          <cell r="C324" t="str">
            <v>DEFENSA DUPLA C/ ACESSÓRIOS</v>
          </cell>
          <cell r="D324" t="str">
            <v>M</v>
          </cell>
          <cell r="E324" t="str">
            <v>88,80</v>
          </cell>
        </row>
        <row r="325">
          <cell r="B325" t="str">
            <v>14075</v>
          </cell>
          <cell r="C325" t="str">
            <v>IMPERMEABILIZANTE HIDRONORTH</v>
          </cell>
          <cell r="D325" t="str">
            <v>L</v>
          </cell>
          <cell r="E325" t="str">
            <v>5,88</v>
          </cell>
        </row>
        <row r="326">
          <cell r="B326" t="str">
            <v>14080</v>
          </cell>
          <cell r="C326" t="str">
            <v>ADITIVO DE CURA CURING</v>
          </cell>
          <cell r="D326" t="str">
            <v>L</v>
          </cell>
          <cell r="E326" t="str">
            <v>2,80</v>
          </cell>
        </row>
        <row r="327">
          <cell r="B327" t="str">
            <v>14084</v>
          </cell>
          <cell r="C327" t="str">
            <v>ADITIVO PLASTIMENT PARA CONCRETO</v>
          </cell>
          <cell r="D327" t="str">
            <v>KG</v>
          </cell>
          <cell r="E327" t="str">
            <v>22,49</v>
          </cell>
        </row>
        <row r="328">
          <cell r="B328" t="str">
            <v>14085</v>
          </cell>
          <cell r="C328" t="str">
            <v>ADESIVO ESTRUTURAL MONTAPOX</v>
          </cell>
          <cell r="D328" t="str">
            <v>KG</v>
          </cell>
          <cell r="E328" t="str">
            <v>22,50</v>
          </cell>
        </row>
        <row r="329">
          <cell r="B329" t="str">
            <v>14086</v>
          </cell>
          <cell r="C329" t="str">
            <v>ADITIVO RETARD VZ</v>
          </cell>
          <cell r="D329" t="str">
            <v>KG</v>
          </cell>
          <cell r="E329" t="str">
            <v>3,68</v>
          </cell>
        </row>
        <row r="330">
          <cell r="B330" t="str">
            <v>14087</v>
          </cell>
          <cell r="C330" t="str">
            <v>ADITIVO FIXADOR BIANCO-FIX</v>
          </cell>
          <cell r="D330" t="str">
            <v>L</v>
          </cell>
          <cell r="E330" t="str">
            <v>2,85</v>
          </cell>
        </row>
        <row r="331">
          <cell r="B331" t="str">
            <v>14090</v>
          </cell>
          <cell r="C331" t="str">
            <v>ADITIVO RETARD</v>
          </cell>
          <cell r="D331" t="str">
            <v>L</v>
          </cell>
          <cell r="E331" t="str">
            <v>2,25</v>
          </cell>
        </row>
        <row r="332">
          <cell r="B332" t="str">
            <v>14100</v>
          </cell>
          <cell r="C332" t="str">
            <v>BIDIM OP20/30/40</v>
          </cell>
          <cell r="D332" t="str">
            <v>KG</v>
          </cell>
          <cell r="E332" t="str">
            <v>8,28</v>
          </cell>
        </row>
        <row r="333">
          <cell r="B333" t="str">
            <v>14101</v>
          </cell>
          <cell r="C333" t="str">
            <v>GEOGRELHA SOLDADA - MACLINK - RESIST 100 KN/M</v>
          </cell>
          <cell r="D333" t="str">
            <v>M2</v>
          </cell>
          <cell r="E333">
            <v>20.9</v>
          </cell>
        </row>
        <row r="334">
          <cell r="B334" t="str">
            <v>14102</v>
          </cell>
          <cell r="C334" t="str">
            <v>GEOGRELHA SOLDADA - MACLINK - RESIST 200 KN/M</v>
          </cell>
          <cell r="D334" t="str">
            <v>M2</v>
          </cell>
          <cell r="E334">
            <v>28.4</v>
          </cell>
        </row>
        <row r="335">
          <cell r="B335" t="str">
            <v>14103</v>
          </cell>
          <cell r="C335" t="str">
            <v>GEOGRELHA SOLDADA - MACLINK - RESIST 300 KN/M</v>
          </cell>
          <cell r="D335" t="str">
            <v>M2</v>
          </cell>
          <cell r="E335">
            <v>37.770000000000003</v>
          </cell>
        </row>
        <row r="336">
          <cell r="B336" t="str">
            <v>14104</v>
          </cell>
          <cell r="C336" t="str">
            <v>GEOGRELHA SOLDADA - MACLINK - RESIST 400 KN/M</v>
          </cell>
          <cell r="D336" t="str">
            <v>M2</v>
          </cell>
          <cell r="E336">
            <v>71.75</v>
          </cell>
        </row>
        <row r="337">
          <cell r="B337" t="str">
            <v>14105</v>
          </cell>
          <cell r="C337" t="str">
            <v>GEOGRELHA SOLDADA - MACLINK - RESIST 500 KN/M</v>
          </cell>
          <cell r="D337" t="str">
            <v>M2</v>
          </cell>
          <cell r="E337">
            <v>85</v>
          </cell>
        </row>
        <row r="338">
          <cell r="B338" t="str">
            <v>14106</v>
          </cell>
          <cell r="C338" t="str">
            <v>GEOGRELHA SOLDADA - MACLINK - RESIST 600 KN/M</v>
          </cell>
          <cell r="D338" t="str">
            <v>M2</v>
          </cell>
          <cell r="E338">
            <v>93</v>
          </cell>
        </row>
        <row r="339">
          <cell r="B339" t="str">
            <v>14107</v>
          </cell>
          <cell r="C339" t="str">
            <v>GEOGRELHA SOLDADA - MACLINK - RESIST 700 KN/M</v>
          </cell>
          <cell r="D339" t="str">
            <v>M2</v>
          </cell>
          <cell r="E339">
            <v>111</v>
          </cell>
        </row>
        <row r="340">
          <cell r="B340" t="str">
            <v>14108</v>
          </cell>
          <cell r="C340" t="str">
            <v>GEOGRELHA SOLDADA - MACLINK - RESIST 800 KN/M</v>
          </cell>
          <cell r="D340" t="str">
            <v>M2</v>
          </cell>
          <cell r="E340">
            <v>129.15</v>
          </cell>
        </row>
        <row r="341">
          <cell r="B341" t="str">
            <v>14110</v>
          </cell>
          <cell r="C341" t="str">
            <v>COLCHAO RENO PVC H=30CM</v>
          </cell>
          <cell r="D341" t="str">
            <v>M2</v>
          </cell>
          <cell r="E341">
            <v>38</v>
          </cell>
        </row>
        <row r="342">
          <cell r="B342" t="str">
            <v>14112</v>
          </cell>
          <cell r="C342" t="str">
            <v>COLCHAO RENO PVC H=23CM</v>
          </cell>
          <cell r="D342" t="str">
            <v>M2</v>
          </cell>
          <cell r="E342">
            <v>32</v>
          </cell>
        </row>
        <row r="343">
          <cell r="B343" t="str">
            <v>14114</v>
          </cell>
          <cell r="C343" t="str">
            <v>COLCHAO RENO PVC H=17CM</v>
          </cell>
          <cell r="D343" t="str">
            <v>M2</v>
          </cell>
          <cell r="E343">
            <v>25.96</v>
          </cell>
        </row>
        <row r="344">
          <cell r="B344" t="str">
            <v>14120</v>
          </cell>
          <cell r="C344" t="str">
            <v>SACOS DE POLIPROPILENO</v>
          </cell>
          <cell r="D344" t="str">
            <v>UN</v>
          </cell>
          <cell r="E344" t="str">
            <v>0,60</v>
          </cell>
        </row>
        <row r="345">
          <cell r="B345" t="str">
            <v>14130</v>
          </cell>
          <cell r="C345" t="str">
            <v>SERIE DE BROCAS 1.1/2</v>
          </cell>
          <cell r="D345" t="str">
            <v>UN</v>
          </cell>
          <cell r="E345" t="str">
            <v>3.099,00</v>
          </cell>
        </row>
        <row r="346">
          <cell r="B346" t="str">
            <v>14140</v>
          </cell>
          <cell r="C346" t="str">
            <v>BROCA INTEGRAL</v>
          </cell>
          <cell r="D346" t="str">
            <v>UN</v>
          </cell>
          <cell r="E346">
            <v>197</v>
          </cell>
        </row>
        <row r="347">
          <cell r="B347" t="str">
            <v>14180</v>
          </cell>
          <cell r="C347" t="str">
            <v>PUNHO,HASTE,LUVA E BITS</v>
          </cell>
          <cell r="D347" t="str">
            <v>UN</v>
          </cell>
          <cell r="E347" t="str">
            <v>0,48</v>
          </cell>
        </row>
        <row r="348">
          <cell r="B348" t="str">
            <v>14181</v>
          </cell>
          <cell r="C348" t="str">
            <v>PUNHO</v>
          </cell>
          <cell r="D348" t="str">
            <v>UN</v>
          </cell>
          <cell r="E348">
            <v>422</v>
          </cell>
        </row>
        <row r="349">
          <cell r="B349" t="str">
            <v>14182</v>
          </cell>
          <cell r="C349" t="str">
            <v>HASTE</v>
          </cell>
          <cell r="D349" t="str">
            <v>UN</v>
          </cell>
          <cell r="E349">
            <v>564</v>
          </cell>
        </row>
        <row r="350">
          <cell r="B350" t="str">
            <v>14183</v>
          </cell>
          <cell r="C350" t="str">
            <v>LUVA</v>
          </cell>
          <cell r="D350" t="str">
            <v>UN</v>
          </cell>
          <cell r="E350">
            <v>145</v>
          </cell>
        </row>
        <row r="351">
          <cell r="B351" t="str">
            <v>14184</v>
          </cell>
          <cell r="C351" t="str">
            <v>BITS</v>
          </cell>
          <cell r="D351" t="str">
            <v>UN</v>
          </cell>
          <cell r="E351">
            <v>570</v>
          </cell>
        </row>
        <row r="352">
          <cell r="B352" t="str">
            <v>14185</v>
          </cell>
          <cell r="C352" t="str">
            <v>GRAXA GRAFITADA</v>
          </cell>
          <cell r="D352" t="str">
            <v>KG</v>
          </cell>
          <cell r="E352">
            <v>10.3</v>
          </cell>
        </row>
        <row r="353">
          <cell r="B353" t="str">
            <v>14190</v>
          </cell>
          <cell r="C353" t="str">
            <v>CHAPA 18 ZINCADA E PRE-PINTADA</v>
          </cell>
          <cell r="D353" t="str">
            <v>M2</v>
          </cell>
          <cell r="E353">
            <v>46.08</v>
          </cell>
        </row>
        <row r="354">
          <cell r="B354" t="str">
            <v>14191</v>
          </cell>
          <cell r="C354" t="str">
            <v>CHAPA ALUMINIO P/PLACAS - 2MM</v>
          </cell>
          <cell r="D354" t="str">
            <v>M2</v>
          </cell>
          <cell r="E354">
            <v>54.85</v>
          </cell>
        </row>
        <row r="355">
          <cell r="B355" t="str">
            <v>14192</v>
          </cell>
          <cell r="C355" t="str">
            <v>ACES. PLACAS ALUM. P/PORTICOS</v>
          </cell>
          <cell r="D355" t="str">
            <v>M2</v>
          </cell>
          <cell r="E355">
            <v>109.7</v>
          </cell>
        </row>
        <row r="356">
          <cell r="B356" t="str">
            <v>14196</v>
          </cell>
          <cell r="C356" t="str">
            <v>PELIC. REFL. ESFERAS INCL. GT</v>
          </cell>
          <cell r="D356" t="str">
            <v>M2</v>
          </cell>
          <cell r="E356">
            <v>71.739999999999995</v>
          </cell>
        </row>
        <row r="357">
          <cell r="B357" t="str">
            <v>14197</v>
          </cell>
          <cell r="C357" t="str">
            <v>PELICULA VINILICA N/REFLETIVA</v>
          </cell>
          <cell r="D357" t="str">
            <v>M2</v>
          </cell>
          <cell r="E357">
            <v>39.14</v>
          </cell>
        </row>
        <row r="358">
          <cell r="B358" t="str">
            <v>14198</v>
          </cell>
          <cell r="C358" t="str">
            <v>PELIC.REFL.ESF.ENCAPSULADAS AI</v>
          </cell>
          <cell r="D358" t="str">
            <v>M2</v>
          </cell>
          <cell r="E358">
            <v>168.97</v>
          </cell>
        </row>
        <row r="359">
          <cell r="B359" t="str">
            <v>14199</v>
          </cell>
          <cell r="C359" t="str">
            <v>PELIC.REFL.LENTES PRISMAT. GD</v>
          </cell>
          <cell r="D359" t="str">
            <v>M2</v>
          </cell>
          <cell r="E359">
            <v>392.84</v>
          </cell>
        </row>
        <row r="360">
          <cell r="B360" t="str">
            <v>14200</v>
          </cell>
          <cell r="C360" t="str">
            <v>BALISADOR DE CONCRETO</v>
          </cell>
          <cell r="D360" t="str">
            <v>UN</v>
          </cell>
          <cell r="E360" t="str">
            <v>26,50</v>
          </cell>
        </row>
        <row r="361">
          <cell r="B361" t="str">
            <v>14210</v>
          </cell>
          <cell r="C361" t="str">
            <v>TACHOES MONO-REFLETIVOS</v>
          </cell>
          <cell r="D361" t="str">
            <v>UN</v>
          </cell>
          <cell r="E361">
            <v>11</v>
          </cell>
        </row>
        <row r="362">
          <cell r="B362" t="str">
            <v>14211</v>
          </cell>
          <cell r="C362" t="str">
            <v>TACHOES BI-REFLETIVOS</v>
          </cell>
          <cell r="D362" t="str">
            <v>UN</v>
          </cell>
          <cell r="E362">
            <v>12</v>
          </cell>
        </row>
        <row r="363">
          <cell r="B363" t="str">
            <v>14212</v>
          </cell>
          <cell r="C363" t="str">
            <v>TACHINHAS MONO-REFLETIVAS</v>
          </cell>
          <cell r="D363" t="str">
            <v>UN</v>
          </cell>
          <cell r="E363">
            <v>4.5999999999999996</v>
          </cell>
        </row>
        <row r="364">
          <cell r="B364" t="str">
            <v>14213</v>
          </cell>
          <cell r="C364" t="str">
            <v>TACHINHAS BI-REFLETIVAS</v>
          </cell>
          <cell r="D364" t="str">
            <v>UN</v>
          </cell>
          <cell r="E364">
            <v>5.6</v>
          </cell>
        </row>
        <row r="365">
          <cell r="B365" t="str">
            <v>14214</v>
          </cell>
          <cell r="C365" t="str">
            <v>COLA PARA TACHINHAS E TACHOES</v>
          </cell>
          <cell r="D365" t="str">
            <v>KG</v>
          </cell>
          <cell r="E365" t="str">
            <v>5,17</v>
          </cell>
        </row>
        <row r="366">
          <cell r="B366" t="str">
            <v>14215</v>
          </cell>
          <cell r="C366" t="str">
            <v>TACHAO NAO REFLETIVO</v>
          </cell>
          <cell r="D366" t="str">
            <v>UN</v>
          </cell>
          <cell r="E366">
            <v>13</v>
          </cell>
        </row>
        <row r="367">
          <cell r="B367" t="str">
            <v>14216</v>
          </cell>
          <cell r="C367" t="str">
            <v>CALOTA ESFERICA D=15CM X 4CM</v>
          </cell>
          <cell r="D367" t="str">
            <v>UN</v>
          </cell>
          <cell r="E367">
            <v>11</v>
          </cell>
        </row>
        <row r="368">
          <cell r="B368" t="str">
            <v>14220</v>
          </cell>
          <cell r="C368" t="str">
            <v>GABIAO CX.GALV.H=0.50 M</v>
          </cell>
          <cell r="D368" t="str">
            <v>M3</v>
          </cell>
          <cell r="E368" t="str">
            <v>80,30</v>
          </cell>
        </row>
        <row r="369">
          <cell r="B369" t="str">
            <v>14225</v>
          </cell>
          <cell r="C369" t="str">
            <v>GABIAO CAIXA PVC H=0.5M</v>
          </cell>
          <cell r="D369" t="str">
            <v>M3</v>
          </cell>
          <cell r="E369" t="str">
            <v>95,70</v>
          </cell>
        </row>
        <row r="370">
          <cell r="B370" t="str">
            <v>14230</v>
          </cell>
          <cell r="C370" t="str">
            <v>GABIAO CX.GALV.H=1.00 M</v>
          </cell>
          <cell r="D370" t="str">
            <v>M3</v>
          </cell>
          <cell r="E370" t="str">
            <v>57,75</v>
          </cell>
        </row>
        <row r="371">
          <cell r="B371" t="str">
            <v>14235</v>
          </cell>
          <cell r="C371" t="str">
            <v>GABIAO CAIXA PVC H=1.0M</v>
          </cell>
          <cell r="D371" t="str">
            <v>M3</v>
          </cell>
          <cell r="E371" t="str">
            <v>66,88</v>
          </cell>
        </row>
        <row r="372">
          <cell r="B372" t="str">
            <v>14250</v>
          </cell>
          <cell r="C372" t="str">
            <v>APARELHO APOIO DE NEOPRENE</v>
          </cell>
          <cell r="D372" t="str">
            <v>KG</v>
          </cell>
          <cell r="E372" t="str">
            <v>17,00</v>
          </cell>
        </row>
        <row r="373">
          <cell r="B373" t="str">
            <v>14255</v>
          </cell>
          <cell r="C373" t="str">
            <v>APARELHOS DE APOIO NEOPRENE</v>
          </cell>
          <cell r="D373" t="str">
            <v>DM</v>
          </cell>
          <cell r="E373" t="str">
            <v>30,00</v>
          </cell>
        </row>
        <row r="374">
          <cell r="B374" t="str">
            <v>14260</v>
          </cell>
          <cell r="C374" t="str">
            <v>OXIGENIO</v>
          </cell>
          <cell r="D374" t="str">
            <v>M3</v>
          </cell>
          <cell r="E374" t="str">
            <v>10,00</v>
          </cell>
        </row>
        <row r="375">
          <cell r="B375" t="str">
            <v>14270</v>
          </cell>
          <cell r="C375" t="str">
            <v>ACETILENO</v>
          </cell>
          <cell r="D375" t="str">
            <v>KG</v>
          </cell>
          <cell r="E375" t="str">
            <v>18,00</v>
          </cell>
        </row>
        <row r="376">
          <cell r="B376" t="str">
            <v>14280</v>
          </cell>
          <cell r="C376" t="str">
            <v>OXIGENIO+ACETILENO</v>
          </cell>
          <cell r="D376" t="str">
            <v>KG</v>
          </cell>
          <cell r="E376" t="str">
            <v>30,00</v>
          </cell>
        </row>
        <row r="377">
          <cell r="B377" t="str">
            <v>14290</v>
          </cell>
          <cell r="C377" t="str">
            <v>CHAPA DE ACO DE 3/8</v>
          </cell>
          <cell r="D377" t="str">
            <v>KG</v>
          </cell>
          <cell r="E377" t="str">
            <v>1,49</v>
          </cell>
        </row>
        <row r="378">
          <cell r="B378" t="str">
            <v>14300</v>
          </cell>
          <cell r="C378" t="str">
            <v>TRILHO TR 32</v>
          </cell>
          <cell r="D378" t="str">
            <v>KG</v>
          </cell>
          <cell r="E378" t="str">
            <v>0,69</v>
          </cell>
        </row>
        <row r="379">
          <cell r="B379" t="str">
            <v>14310</v>
          </cell>
          <cell r="C379" t="str">
            <v>TRILHO TR 37</v>
          </cell>
          <cell r="D379" t="str">
            <v>KG</v>
          </cell>
          <cell r="E379" t="str">
            <v>0,69</v>
          </cell>
        </row>
        <row r="380">
          <cell r="B380" t="str">
            <v>14315</v>
          </cell>
          <cell r="C380" t="str">
            <v>TRILHO TR 45</v>
          </cell>
          <cell r="D380" t="str">
            <v>KG</v>
          </cell>
          <cell r="E380">
            <v>0.69</v>
          </cell>
        </row>
        <row r="381">
          <cell r="B381" t="str">
            <v>14316</v>
          </cell>
          <cell r="C381" t="str">
            <v>PERFIL METÁLICO I 10"/12"</v>
          </cell>
          <cell r="D381" t="str">
            <v>KG</v>
          </cell>
          <cell r="E381">
            <v>1.8</v>
          </cell>
        </row>
        <row r="382">
          <cell r="B382" t="str">
            <v>14320</v>
          </cell>
          <cell r="C382" t="str">
            <v>ELETRODOS P/SOLDA</v>
          </cell>
          <cell r="D382" t="str">
            <v>KG</v>
          </cell>
          <cell r="E382" t="str">
            <v>4,41</v>
          </cell>
        </row>
        <row r="383">
          <cell r="B383" t="str">
            <v>14330</v>
          </cell>
          <cell r="C383" t="str">
            <v>PORTICO V=14,80m - A=&lt;12 m2 - 162Km/h</v>
          </cell>
          <cell r="D383" t="str">
            <v>UN</v>
          </cell>
          <cell r="E383">
            <v>10890</v>
          </cell>
        </row>
        <row r="384">
          <cell r="B384" t="str">
            <v>14333</v>
          </cell>
          <cell r="C384" t="str">
            <v>SEMI-PORTICO V=7.20M-A&lt;=6.0M2 - 162 Km/h</v>
          </cell>
          <cell r="D384" t="str">
            <v>UN</v>
          </cell>
          <cell r="E384">
            <v>6600</v>
          </cell>
        </row>
        <row r="385">
          <cell r="B385" t="str">
            <v>14500</v>
          </cell>
          <cell r="C385" t="str">
            <v>DORMENTE (1,40X0,20X0,15)</v>
          </cell>
          <cell r="D385" t="str">
            <v>UN</v>
          </cell>
          <cell r="E385">
            <v>20</v>
          </cell>
        </row>
        <row r="386">
          <cell r="B386" t="str">
            <v>15100</v>
          </cell>
          <cell r="C386" t="str">
            <v>ARMADURAS NERVURADAS E GALVANIZADAS</v>
          </cell>
          <cell r="D386" t="str">
            <v>KG</v>
          </cell>
          <cell r="E386">
            <v>4.3499999999999996</v>
          </cell>
        </row>
        <row r="387">
          <cell r="B387" t="str">
            <v>15110</v>
          </cell>
          <cell r="C387" t="str">
            <v>PARAFUSOS ESPECIAIS</v>
          </cell>
          <cell r="D387" t="str">
            <v>UN</v>
          </cell>
          <cell r="E387">
            <v>0.74</v>
          </cell>
        </row>
        <row r="388">
          <cell r="B388" t="str">
            <v>15120</v>
          </cell>
          <cell r="C388" t="str">
            <v>APOIOS DE EPDM</v>
          </cell>
          <cell r="D388" t="str">
            <v>UN</v>
          </cell>
          <cell r="E388">
            <v>2.85</v>
          </cell>
        </row>
        <row r="389">
          <cell r="B389" t="str">
            <v>15130</v>
          </cell>
          <cell r="C389" t="str">
            <v>ESPUMA DE POLIURETANO</v>
          </cell>
          <cell r="D389" t="str">
            <v>UN</v>
          </cell>
          <cell r="E389">
            <v>1</v>
          </cell>
        </row>
        <row r="390">
          <cell r="B390" t="str">
            <v>15140</v>
          </cell>
          <cell r="C390" t="str">
            <v>LIGAÇÕES GALVANIZADAS</v>
          </cell>
          <cell r="D390" t="str">
            <v>UN</v>
          </cell>
          <cell r="E390">
            <v>2.17</v>
          </cell>
        </row>
        <row r="391">
          <cell r="B391" t="str">
            <v>15200</v>
          </cell>
          <cell r="C391" t="str">
            <v>CABO DE AÇO D=4,76 MM</v>
          </cell>
          <cell r="D391" t="str">
            <v>M</v>
          </cell>
          <cell r="E391">
            <v>2.5</v>
          </cell>
        </row>
        <row r="392">
          <cell r="B392" t="str">
            <v>15210</v>
          </cell>
          <cell r="C392" t="str">
            <v>OLEO ESP. P/DESMOLDE DE FORMAS METALICAS</v>
          </cell>
          <cell r="D392" t="str">
            <v>L</v>
          </cell>
          <cell r="E392">
            <v>2</v>
          </cell>
        </row>
        <row r="393">
          <cell r="B393" t="str">
            <v>15300</v>
          </cell>
          <cell r="C393" t="str">
            <v>CUNHAS DE MADEIRA</v>
          </cell>
          <cell r="D393" t="str">
            <v>UN</v>
          </cell>
          <cell r="E393">
            <v>0.1</v>
          </cell>
        </row>
        <row r="394">
          <cell r="B394" t="str">
            <v>15310</v>
          </cell>
          <cell r="C394" t="str">
            <v>SARGENTOS</v>
          </cell>
          <cell r="D394" t="str">
            <v>UN</v>
          </cell>
          <cell r="E394">
            <v>20</v>
          </cell>
        </row>
        <row r="395">
          <cell r="B395" t="str">
            <v>15320</v>
          </cell>
          <cell r="C395" t="str">
            <v>TABUAS DE PINHO COM 30CM DE LARGURA</v>
          </cell>
          <cell r="D395" t="str">
            <v>M</v>
          </cell>
          <cell r="E395">
            <v>2.9</v>
          </cell>
        </row>
        <row r="396">
          <cell r="B396" t="str">
            <v>15330</v>
          </cell>
          <cell r="C396" t="str">
            <v>SARRAFOS DE MADEIRA COM 10CM DE LARGURA</v>
          </cell>
          <cell r="D396" t="str">
            <v>M</v>
          </cell>
          <cell r="E396">
            <v>1.6</v>
          </cell>
        </row>
        <row r="397">
          <cell r="B397" t="str">
            <v>15340</v>
          </cell>
          <cell r="C397" t="str">
            <v>ESTACAS DE MADEIRA</v>
          </cell>
          <cell r="D397" t="str">
            <v>UN</v>
          </cell>
          <cell r="E397">
            <v>0.6</v>
          </cell>
        </row>
        <row r="398">
          <cell r="B398" t="str">
            <v>16001</v>
          </cell>
          <cell r="C398" t="str">
            <v>TUBO DE CONCRETO D=50CM - CA1</v>
          </cell>
          <cell r="D398" t="str">
            <v>UN</v>
          </cell>
          <cell r="E398" t="str">
            <v>26,57</v>
          </cell>
        </row>
        <row r="399">
          <cell r="B399" t="str">
            <v>16002</v>
          </cell>
          <cell r="C399" t="str">
            <v>EMENDAS DE ESTACAS 30X30CM</v>
          </cell>
          <cell r="D399" t="str">
            <v>UN</v>
          </cell>
          <cell r="E399">
            <v>74.400000000000006</v>
          </cell>
        </row>
        <row r="400">
          <cell r="B400" t="str">
            <v>16003</v>
          </cell>
          <cell r="C400" t="str">
            <v>ANEL PARA SOLDA 30X30CM</v>
          </cell>
          <cell r="D400" t="str">
            <v>UN</v>
          </cell>
          <cell r="E400">
            <v>29.9</v>
          </cell>
        </row>
        <row r="401">
          <cell r="B401" t="str">
            <v>16004</v>
          </cell>
          <cell r="C401" t="str">
            <v>EMENDAS DE ESTACAS 26X26CM</v>
          </cell>
          <cell r="D401" t="str">
            <v>UN</v>
          </cell>
          <cell r="E401">
            <v>57.4</v>
          </cell>
        </row>
        <row r="402">
          <cell r="B402" t="str">
            <v>16005</v>
          </cell>
          <cell r="C402" t="str">
            <v>ANEL PARA SOLDA 26X26CM</v>
          </cell>
          <cell r="D402" t="str">
            <v>UN</v>
          </cell>
          <cell r="E402">
            <v>28.6</v>
          </cell>
        </row>
        <row r="403">
          <cell r="B403" t="str">
            <v>16006</v>
          </cell>
          <cell r="C403" t="str">
            <v>ESTACAS CONCR.30X30CM  (FORNECIMENTO)</v>
          </cell>
          <cell r="D403" t="str">
            <v>M</v>
          </cell>
          <cell r="E403">
            <v>43.35</v>
          </cell>
        </row>
        <row r="404">
          <cell r="B404" t="str">
            <v>16007</v>
          </cell>
          <cell r="C404" t="str">
            <v>ESTACAS CONCR.26X26CM (FORNECIMENTO)</v>
          </cell>
          <cell r="D404" t="str">
            <v>M</v>
          </cell>
          <cell r="E404">
            <v>35.049999999999997</v>
          </cell>
        </row>
        <row r="405">
          <cell r="B405" t="str">
            <v>16008</v>
          </cell>
          <cell r="C405" t="str">
            <v>TUBO PVC 75MM</v>
          </cell>
          <cell r="D405" t="str">
            <v>M</v>
          </cell>
          <cell r="E405" t="str">
            <v>3,24</v>
          </cell>
        </row>
        <row r="406">
          <cell r="B406" t="str">
            <v>16012</v>
          </cell>
          <cell r="C406" t="str">
            <v>DISCO DE VIDIA 9' P/ESMERILHADEIRA</v>
          </cell>
          <cell r="D406" t="str">
            <v>UN</v>
          </cell>
          <cell r="E406" t="str">
            <v>4,31</v>
          </cell>
        </row>
        <row r="407">
          <cell r="B407" t="str">
            <v>16024</v>
          </cell>
          <cell r="C407" t="str">
            <v>TELA DE ARAME C/FIO 14 DE 2.5</v>
          </cell>
          <cell r="D407" t="str">
            <v>M2</v>
          </cell>
          <cell r="E407" t="str">
            <v>3,28</v>
          </cell>
        </row>
        <row r="408">
          <cell r="B408" t="str">
            <v>16026</v>
          </cell>
          <cell r="C408" t="str">
            <v>MUDA DE ARVORE SELECIONADA</v>
          </cell>
          <cell r="D408" t="str">
            <v>UN</v>
          </cell>
          <cell r="E408" t="str">
            <v>2,00</v>
          </cell>
        </row>
        <row r="409">
          <cell r="B409" t="str">
            <v>16037</v>
          </cell>
          <cell r="C409" t="str">
            <v>TAMPA F. FUND. P/POCO VISITA D=60cm</v>
          </cell>
          <cell r="D409" t="str">
            <v>UN</v>
          </cell>
          <cell r="E409" t="str">
            <v>110,00</v>
          </cell>
        </row>
        <row r="410">
          <cell r="B410" t="str">
            <v>16038</v>
          </cell>
          <cell r="C410" t="str">
            <v>TRILHO TR 57</v>
          </cell>
          <cell r="D410" t="str">
            <v>KG</v>
          </cell>
          <cell r="E410" t="str">
            <v>0,69</v>
          </cell>
        </row>
        <row r="411">
          <cell r="B411" t="str">
            <v>16052</v>
          </cell>
          <cell r="C411" t="str">
            <v>MUDAS DE LIRIO AMARELO</v>
          </cell>
          <cell r="D411" t="str">
            <v>UN</v>
          </cell>
          <cell r="E411" t="str">
            <v>0,40</v>
          </cell>
        </row>
        <row r="412">
          <cell r="B412" t="str">
            <v>16054</v>
          </cell>
          <cell r="C412" t="str">
            <v>GROUT</v>
          </cell>
          <cell r="D412" t="str">
            <v>KG</v>
          </cell>
          <cell r="E412" t="str">
            <v>0,52</v>
          </cell>
        </row>
        <row r="413">
          <cell r="B413" t="str">
            <v>16057</v>
          </cell>
          <cell r="C413" t="str">
            <v>TUBO ACO GALVANIZADO DN 100mm - E=2mm</v>
          </cell>
          <cell r="D413" t="str">
            <v>M</v>
          </cell>
          <cell r="E413" t="str">
            <v>31,00</v>
          </cell>
        </row>
        <row r="414">
          <cell r="B414" t="str">
            <v>16058</v>
          </cell>
          <cell r="C414" t="str">
            <v>CHAPA DE ACO DE 3/16</v>
          </cell>
          <cell r="D414" t="str">
            <v>KG</v>
          </cell>
          <cell r="E414" t="str">
            <v>1,36</v>
          </cell>
        </row>
        <row r="415">
          <cell r="B415" t="str">
            <v>16059</v>
          </cell>
          <cell r="C415" t="str">
            <v>COLCHAO RENO PVC H=0.23M</v>
          </cell>
          <cell r="D415" t="str">
            <v>M2</v>
          </cell>
          <cell r="E415" t="str">
            <v>29,92</v>
          </cell>
        </row>
        <row r="416">
          <cell r="B416" t="str">
            <v>16060</v>
          </cell>
          <cell r="C416" t="str">
            <v>GABIAO SACO PVC DE 5.0 X 0.65M</v>
          </cell>
          <cell r="D416" t="str">
            <v>PC</v>
          </cell>
          <cell r="E416" t="str">
            <v>117,97</v>
          </cell>
        </row>
        <row r="417">
          <cell r="B417" t="str">
            <v>16061</v>
          </cell>
          <cell r="C417" t="str">
            <v>ESTACAS CONCR.23X23CM (FORNECIMENTO)</v>
          </cell>
          <cell r="D417" t="str">
            <v>M</v>
          </cell>
          <cell r="E417">
            <v>28.75</v>
          </cell>
        </row>
        <row r="418">
          <cell r="B418" t="str">
            <v>16062</v>
          </cell>
          <cell r="C418" t="str">
            <v>EMENDA DE ESTACAS 23X23CM</v>
          </cell>
          <cell r="D418" t="str">
            <v>UN</v>
          </cell>
          <cell r="E418">
            <v>46.05</v>
          </cell>
        </row>
        <row r="419">
          <cell r="B419" t="str">
            <v>16063</v>
          </cell>
          <cell r="C419" t="str">
            <v>ANEL PARA SOLDA 23X23CM</v>
          </cell>
          <cell r="D419" t="str">
            <v>UN</v>
          </cell>
          <cell r="E419">
            <v>27.6</v>
          </cell>
        </row>
        <row r="420">
          <cell r="B420" t="str">
            <v>16065</v>
          </cell>
          <cell r="C420" t="str">
            <v>EMENDA (SUPLEMENTO) ESTACA D=17CM</v>
          </cell>
          <cell r="D420" t="str">
            <v>UN</v>
          </cell>
          <cell r="E420">
            <v>12</v>
          </cell>
        </row>
        <row r="421">
          <cell r="B421" t="str">
            <v>16066</v>
          </cell>
          <cell r="C421" t="str">
            <v>ESTACA CONCRETO PRÉ MOLDADA 17 CM 21/23 TON</v>
          </cell>
          <cell r="D421" t="str">
            <v>M</v>
          </cell>
          <cell r="E421">
            <v>8</v>
          </cell>
        </row>
        <row r="422">
          <cell r="B422" t="str">
            <v>16067</v>
          </cell>
          <cell r="C422" t="str">
            <v>ESTACA CONCRETO PRÉ MOLDADA 23 CM 47/50 TON</v>
          </cell>
          <cell r="D422" t="str">
            <v>M</v>
          </cell>
          <cell r="E422">
            <v>14</v>
          </cell>
        </row>
        <row r="423">
          <cell r="B423" t="str">
            <v>16068</v>
          </cell>
          <cell r="C423" t="str">
            <v>ESTACA CONCRETO PRÉ MOLDADA 26 CM 64 TON</v>
          </cell>
          <cell r="D423" t="str">
            <v>M</v>
          </cell>
          <cell r="E423">
            <v>19</v>
          </cell>
        </row>
        <row r="424">
          <cell r="B424" t="str">
            <v>16069</v>
          </cell>
          <cell r="C424" t="str">
            <v>ESTACA CONCRETO PRÉ MOLDADA 33 CM 82 TON</v>
          </cell>
          <cell r="D424" t="str">
            <v>M</v>
          </cell>
          <cell r="E424">
            <v>36</v>
          </cell>
        </row>
        <row r="425">
          <cell r="B425" t="str">
            <v>16070</v>
          </cell>
          <cell r="C425" t="str">
            <v>ESTACA CONCRETO PRÉ MOLDADA 38 CM 100 TON</v>
          </cell>
          <cell r="D425" t="str">
            <v>M</v>
          </cell>
          <cell r="E425">
            <v>45</v>
          </cell>
        </row>
        <row r="426">
          <cell r="B426" t="str">
            <v>16072</v>
          </cell>
          <cell r="C426" t="str">
            <v>TUBO ACO GALVANIZADO DN 50mm - E=2mm</v>
          </cell>
          <cell r="D426" t="str">
            <v>M</v>
          </cell>
          <cell r="E426" t="str">
            <v>12,45</v>
          </cell>
        </row>
        <row r="427">
          <cell r="B427" t="str">
            <v>16120</v>
          </cell>
          <cell r="C427" t="str">
            <v>ESTACAS CONCR.35X35CM (FORNECIMENTO)</v>
          </cell>
          <cell r="D427" t="str">
            <v>M</v>
          </cell>
          <cell r="E427">
            <v>59</v>
          </cell>
        </row>
        <row r="428">
          <cell r="B428" t="str">
            <v>16121</v>
          </cell>
          <cell r="C428" t="str">
            <v>EMENDA DE ESTACAS 35X35CM</v>
          </cell>
          <cell r="D428" t="str">
            <v>UN</v>
          </cell>
          <cell r="E428">
            <v>101.27</v>
          </cell>
        </row>
        <row r="429">
          <cell r="B429" t="str">
            <v>16122</v>
          </cell>
          <cell r="C429" t="str">
            <v>ANEL PARA SOLDA 35X35CM</v>
          </cell>
          <cell r="D429" t="str">
            <v>UN</v>
          </cell>
          <cell r="E429">
            <v>40.700000000000003</v>
          </cell>
        </row>
        <row r="430">
          <cell r="B430" t="str">
            <v>16125</v>
          </cell>
          <cell r="C430" t="str">
            <v>MANTA PAPEL KRAFT</v>
          </cell>
          <cell r="D430" t="str">
            <v>M2</v>
          </cell>
          <cell r="E430">
            <v>0.4</v>
          </cell>
        </row>
        <row r="431">
          <cell r="B431" t="str">
            <v>16128</v>
          </cell>
          <cell r="C431" t="str">
            <v>LONA PLASTICA E = 150 MICRA</v>
          </cell>
          <cell r="D431" t="str">
            <v>M2</v>
          </cell>
          <cell r="E431" t="str">
            <v>0,40</v>
          </cell>
        </row>
        <row r="432">
          <cell r="B432" t="str">
            <v>16129</v>
          </cell>
          <cell r="C432" t="str">
            <v>SELA JUNTA DE POLIURETANO</v>
          </cell>
          <cell r="D432" t="str">
            <v>L</v>
          </cell>
          <cell r="E432" t="str">
            <v>47,87</v>
          </cell>
        </row>
        <row r="433">
          <cell r="B433" t="str">
            <v>16130</v>
          </cell>
          <cell r="C433" t="str">
            <v>ISOPOR DE ESPESSURA 10 MM</v>
          </cell>
          <cell r="D433" t="str">
            <v>M2</v>
          </cell>
          <cell r="E433" t="str">
            <v>1,75</v>
          </cell>
        </row>
        <row r="434">
          <cell r="B434" t="str">
            <v>16131</v>
          </cell>
          <cell r="C434" t="str">
            <v>PROJETO DE O.A.E.</v>
          </cell>
          <cell r="D434" t="str">
            <v>R$</v>
          </cell>
          <cell r="E434" t="str">
            <v>1,00</v>
          </cell>
        </row>
        <row r="435">
          <cell r="B435" t="str">
            <v>16148</v>
          </cell>
          <cell r="C435" t="str">
            <v>PORTA DENTE P/FRESADORA 1000C</v>
          </cell>
          <cell r="D435" t="str">
            <v>UN</v>
          </cell>
          <cell r="E435" t="str">
            <v>35,00</v>
          </cell>
        </row>
        <row r="436">
          <cell r="B436" t="str">
            <v>16149</v>
          </cell>
          <cell r="C436" t="str">
            <v>DENTE P/FRESADORA SF 1000C</v>
          </cell>
          <cell r="D436" t="str">
            <v>UN</v>
          </cell>
          <cell r="E436" t="str">
            <v>18,90</v>
          </cell>
        </row>
        <row r="437">
          <cell r="B437" t="str">
            <v>16150</v>
          </cell>
          <cell r="C437" t="str">
            <v>BROCA DE VIDIA D=12MM SDC PLUS</v>
          </cell>
          <cell r="D437" t="str">
            <v>UN</v>
          </cell>
          <cell r="E437" t="str">
            <v>6,20</v>
          </cell>
        </row>
        <row r="438">
          <cell r="B438" t="str">
            <v>16154</v>
          </cell>
          <cell r="C438" t="str">
            <v>MUDA DE ARBUSTOS</v>
          </cell>
          <cell r="D438" t="str">
            <v>UN</v>
          </cell>
          <cell r="E438" t="str">
            <v>2,50</v>
          </cell>
        </row>
        <row r="439">
          <cell r="B439" t="str">
            <v>16163</v>
          </cell>
          <cell r="C439" t="str">
            <v>EMULSAO  C/POLIMEROS</v>
          </cell>
          <cell r="D439" t="str">
            <v>L</v>
          </cell>
          <cell r="E439" t="str">
            <v>0,82</v>
          </cell>
        </row>
        <row r="440">
          <cell r="B440" t="str">
            <v>16255</v>
          </cell>
          <cell r="C440" t="str">
            <v>TUBO ACO ZINC C/COSTURA D=75MM</v>
          </cell>
          <cell r="D440" t="str">
            <v>M</v>
          </cell>
          <cell r="E440" t="str">
            <v>10,28</v>
          </cell>
        </row>
        <row r="441">
          <cell r="B441" t="str">
            <v>16257</v>
          </cell>
          <cell r="C441" t="str">
            <v>TUBO ACO ZINC C/COSTURA D=50MM</v>
          </cell>
          <cell r="D441" t="str">
            <v>M</v>
          </cell>
          <cell r="E441" t="str">
            <v>6,69</v>
          </cell>
        </row>
        <row r="442">
          <cell r="B442" t="str">
            <v>16258</v>
          </cell>
          <cell r="C442" t="str">
            <v>MATERIAL/MO P/ILUMINACAO</v>
          </cell>
          <cell r="D442" t="str">
            <v>VB</v>
          </cell>
          <cell r="E442" t="str">
            <v>1,00</v>
          </cell>
        </row>
        <row r="443">
          <cell r="B443" t="str">
            <v>16259</v>
          </cell>
          <cell r="C443" t="str">
            <v>TELA ARAME GALV. FIO 14 DE 2</v>
          </cell>
          <cell r="D443" t="str">
            <v>M2</v>
          </cell>
          <cell r="E443" t="str">
            <v>4,04</v>
          </cell>
        </row>
        <row r="444">
          <cell r="B444" t="str">
            <v>16260</v>
          </cell>
          <cell r="C444" t="str">
            <v>GRELHA FOFO 70X40 CM</v>
          </cell>
          <cell r="D444" t="str">
            <v>UN</v>
          </cell>
          <cell r="E444" t="str">
            <v>35,00</v>
          </cell>
        </row>
        <row r="445">
          <cell r="B445" t="str">
            <v>16264</v>
          </cell>
          <cell r="C445" t="str">
            <v>TUBO PVC DN=150MM ESGOTO VINIL</v>
          </cell>
          <cell r="D445" t="str">
            <v>M</v>
          </cell>
          <cell r="E445" t="str">
            <v>11,79</v>
          </cell>
        </row>
        <row r="446">
          <cell r="B446" t="str">
            <v>16265</v>
          </cell>
          <cell r="C446" t="str">
            <v>TUBO PVC DN=60MM AGUA C15 JE</v>
          </cell>
          <cell r="D446" t="str">
            <v>M</v>
          </cell>
          <cell r="E446" t="str">
            <v>3,80</v>
          </cell>
        </row>
        <row r="447">
          <cell r="B447" t="str">
            <v>16300</v>
          </cell>
          <cell r="C447" t="str">
            <v>AP. ANCORAGEM ATIVA P/CABO - 04 CABOS</v>
          </cell>
          <cell r="D447" t="str">
            <v>UN</v>
          </cell>
          <cell r="E447">
            <v>111.73</v>
          </cell>
        </row>
        <row r="448">
          <cell r="B448" t="str">
            <v>16310</v>
          </cell>
          <cell r="C448" t="str">
            <v>AP. ANCORAGEM ATIVA P/CABO - 06 CABOS</v>
          </cell>
          <cell r="D448" t="str">
            <v>UN</v>
          </cell>
          <cell r="E448">
            <v>161.62</v>
          </cell>
        </row>
        <row r="449">
          <cell r="B449" t="str">
            <v>16320</v>
          </cell>
          <cell r="C449" t="str">
            <v>AP. ANCORAGEM ATIVA P/CABO - 12 CABOS</v>
          </cell>
          <cell r="D449" t="str">
            <v>UN</v>
          </cell>
          <cell r="E449">
            <v>449.28</v>
          </cell>
        </row>
        <row r="450">
          <cell r="B450" t="str">
            <v>16330</v>
          </cell>
          <cell r="C450" t="str">
            <v>AP. ANCORAGEM ATIVA P/CABO - 19 CABOS</v>
          </cell>
          <cell r="D450" t="str">
            <v>UN</v>
          </cell>
          <cell r="E450">
            <v>851</v>
          </cell>
        </row>
        <row r="451">
          <cell r="B451" t="str">
            <v>16340</v>
          </cell>
          <cell r="C451" t="str">
            <v>AP. ANCORAGEM ATIVA P/CABO - 22 CABOS</v>
          </cell>
          <cell r="D451" t="str">
            <v>UN</v>
          </cell>
          <cell r="E451">
            <v>1063.08</v>
          </cell>
        </row>
        <row r="452">
          <cell r="B452" t="str">
            <v>16350</v>
          </cell>
          <cell r="C452" t="str">
            <v>AP. ANCORAGEM PASSIVA P/CABO - 04 CABOS</v>
          </cell>
          <cell r="D452" t="str">
            <v>UN</v>
          </cell>
          <cell r="E452">
            <v>18.62</v>
          </cell>
        </row>
        <row r="453">
          <cell r="B453" t="str">
            <v>16360</v>
          </cell>
          <cell r="C453" t="str">
            <v>AP. ANCORAGEM PASSIVA P/CABO - 06 CABOS</v>
          </cell>
          <cell r="D453" t="str">
            <v>UN</v>
          </cell>
          <cell r="E453">
            <v>26.94</v>
          </cell>
        </row>
        <row r="454">
          <cell r="B454" t="str">
            <v>16370</v>
          </cell>
          <cell r="C454" t="str">
            <v>AP. ANCORAGEM PASSIVA P/CABO - 12 CABOS</v>
          </cell>
          <cell r="D454" t="str">
            <v>UN</v>
          </cell>
          <cell r="E454">
            <v>74.88</v>
          </cell>
        </row>
        <row r="455">
          <cell r="B455" t="str">
            <v>16380</v>
          </cell>
          <cell r="C455" t="str">
            <v>AP. ANCORAGEM PASSIVA P/CABO - 19 CABOS</v>
          </cell>
          <cell r="D455" t="str">
            <v>UN</v>
          </cell>
          <cell r="E455">
            <v>141.83000000000001</v>
          </cell>
        </row>
        <row r="456">
          <cell r="B456" t="str">
            <v>17500</v>
          </cell>
          <cell r="C456" t="str">
            <v>SEM MATERIAIS</v>
          </cell>
          <cell r="D456" t="str">
            <v xml:space="preserve"> </v>
          </cell>
          <cell r="E456" t="str">
            <v>0,00</v>
          </cell>
        </row>
        <row r="457">
          <cell r="B457" t="str">
            <v>17505</v>
          </cell>
          <cell r="C457" t="str">
            <v>COROA DE WIDIA - A</v>
          </cell>
          <cell r="D457" t="str">
            <v>UN</v>
          </cell>
          <cell r="E457" t="str">
            <v>75,60</v>
          </cell>
        </row>
        <row r="458">
          <cell r="B458" t="str">
            <v>17506</v>
          </cell>
          <cell r="C458" t="str">
            <v>COROA DE WIDIA - B</v>
          </cell>
          <cell r="D458" t="str">
            <v>UN</v>
          </cell>
          <cell r="E458" t="str">
            <v>95,58</v>
          </cell>
        </row>
        <row r="459">
          <cell r="B459" t="str">
            <v>17507</v>
          </cell>
          <cell r="C459" t="str">
            <v>COROA DE WIDIA - N</v>
          </cell>
          <cell r="D459" t="str">
            <v>UN</v>
          </cell>
          <cell r="E459" t="str">
            <v>137,16</v>
          </cell>
        </row>
        <row r="460">
          <cell r="B460" t="str">
            <v>17508</v>
          </cell>
          <cell r="C460" t="str">
            <v>COROA DE WIDIA - H</v>
          </cell>
          <cell r="D460" t="str">
            <v>UN</v>
          </cell>
          <cell r="E460" t="str">
            <v>149,04</v>
          </cell>
        </row>
        <row r="461">
          <cell r="B461" t="str">
            <v>17510</v>
          </cell>
          <cell r="C461" t="str">
            <v>CALIBRADOR DE WIDIA - A</v>
          </cell>
          <cell r="D461" t="str">
            <v>UN</v>
          </cell>
          <cell r="E461" t="str">
            <v>110,00</v>
          </cell>
        </row>
        <row r="462">
          <cell r="B462" t="str">
            <v>17511</v>
          </cell>
          <cell r="C462" t="str">
            <v>CALIBRADOR DE WIDIA - B</v>
          </cell>
          <cell r="D462" t="str">
            <v>UN</v>
          </cell>
          <cell r="E462" t="str">
            <v>132,00</v>
          </cell>
        </row>
        <row r="463">
          <cell r="B463" t="str">
            <v>17512</v>
          </cell>
          <cell r="C463" t="str">
            <v>CALIBRADOR DE WIDIA - N</v>
          </cell>
          <cell r="D463" t="str">
            <v>UN</v>
          </cell>
          <cell r="E463" t="str">
            <v>147,42</v>
          </cell>
        </row>
        <row r="464">
          <cell r="B464" t="str">
            <v>17513</v>
          </cell>
          <cell r="C464" t="str">
            <v>CALIBRADOR DE WIDIA - H</v>
          </cell>
          <cell r="D464" t="str">
            <v>UN</v>
          </cell>
          <cell r="E464" t="str">
            <v>168,97</v>
          </cell>
        </row>
        <row r="465">
          <cell r="B465" t="str">
            <v>17515</v>
          </cell>
          <cell r="C465" t="str">
            <v>SAPATA DE WIDIA - A</v>
          </cell>
          <cell r="D465" t="str">
            <v>UN</v>
          </cell>
          <cell r="E465" t="str">
            <v>77,76</v>
          </cell>
        </row>
        <row r="466">
          <cell r="B466" t="str">
            <v>17516</v>
          </cell>
          <cell r="C466" t="str">
            <v>SAPATA DE WIDIA - B</v>
          </cell>
          <cell r="D466" t="str">
            <v>UN</v>
          </cell>
          <cell r="E466" t="str">
            <v>97,20</v>
          </cell>
        </row>
        <row r="467">
          <cell r="B467" t="str">
            <v>17517</v>
          </cell>
          <cell r="C467" t="str">
            <v>SAPATA DE WIDIA - N</v>
          </cell>
          <cell r="D467" t="str">
            <v>UN</v>
          </cell>
          <cell r="E467" t="str">
            <v>117,72</v>
          </cell>
        </row>
        <row r="468">
          <cell r="B468" t="str">
            <v>17518</v>
          </cell>
          <cell r="C468" t="str">
            <v>SAPATA DE WIDIA - H</v>
          </cell>
          <cell r="D468" t="str">
            <v>UN</v>
          </cell>
          <cell r="E468" t="str">
            <v>156,60</v>
          </cell>
        </row>
        <row r="469">
          <cell r="B469" t="str">
            <v>17520</v>
          </cell>
          <cell r="C469" t="str">
            <v>COROA DIAMANTADA-A - 20/30PPQ</v>
          </cell>
          <cell r="D469" t="str">
            <v>UN</v>
          </cell>
          <cell r="E469" t="str">
            <v>135,00</v>
          </cell>
        </row>
        <row r="470">
          <cell r="B470" t="str">
            <v>17521</v>
          </cell>
          <cell r="C470" t="str">
            <v>COROA DIAMANTADA-A - 40/60PPQ</v>
          </cell>
          <cell r="D470" t="str">
            <v>UN</v>
          </cell>
          <cell r="E470" t="str">
            <v>135,00</v>
          </cell>
        </row>
        <row r="471">
          <cell r="B471" t="str">
            <v>17522</v>
          </cell>
          <cell r="C471" t="str">
            <v>COROA DIAMANTADA-A - 60/80PPQ</v>
          </cell>
          <cell r="D471" t="str">
            <v>UN</v>
          </cell>
          <cell r="E471" t="str">
            <v>132,84</v>
          </cell>
        </row>
        <row r="472">
          <cell r="B472" t="str">
            <v>17525</v>
          </cell>
          <cell r="C472" t="str">
            <v>COROA DIAMANTADA-B - 20/30PPQ</v>
          </cell>
          <cell r="D472" t="str">
            <v>UN</v>
          </cell>
          <cell r="E472" t="str">
            <v>169,56</v>
          </cell>
        </row>
        <row r="473">
          <cell r="B473" t="str">
            <v>17526</v>
          </cell>
          <cell r="C473" t="str">
            <v>COROA DIAMANTADA-B - 40/60PPQ</v>
          </cell>
          <cell r="D473" t="str">
            <v>UN</v>
          </cell>
          <cell r="E473" t="str">
            <v>169,56</v>
          </cell>
        </row>
        <row r="474">
          <cell r="B474" t="str">
            <v>17527</v>
          </cell>
          <cell r="C474" t="str">
            <v>COROA DIAMANTADA-B - 60/80PPQ</v>
          </cell>
          <cell r="D474" t="str">
            <v>UN</v>
          </cell>
          <cell r="E474" t="str">
            <v>166,32</v>
          </cell>
        </row>
        <row r="475">
          <cell r="B475" t="str">
            <v>17530</v>
          </cell>
          <cell r="C475" t="str">
            <v>COROA DIAMANTADA-N - 20/30PPQ</v>
          </cell>
          <cell r="D475" t="str">
            <v>UN</v>
          </cell>
          <cell r="E475" t="str">
            <v>248,40</v>
          </cell>
        </row>
        <row r="476">
          <cell r="B476" t="str">
            <v>17531</v>
          </cell>
          <cell r="C476" t="str">
            <v>COROA DIAMANTADA-N - 40/60PPQ</v>
          </cell>
          <cell r="D476" t="str">
            <v>UN</v>
          </cell>
          <cell r="E476" t="str">
            <v>248,40</v>
          </cell>
        </row>
        <row r="477">
          <cell r="B477" t="str">
            <v>17532</v>
          </cell>
          <cell r="C477" t="str">
            <v>COROA DIAMANTADA-N - 60/80PPQ</v>
          </cell>
          <cell r="D477" t="str">
            <v>UN</v>
          </cell>
          <cell r="E477" t="str">
            <v>220,45</v>
          </cell>
        </row>
        <row r="478">
          <cell r="B478" t="str">
            <v>17535</v>
          </cell>
          <cell r="C478" t="str">
            <v>COROA DIAMANTADA-H - 20/30PPQ</v>
          </cell>
          <cell r="D478" t="str">
            <v>UN</v>
          </cell>
          <cell r="E478" t="str">
            <v>335,92</v>
          </cell>
        </row>
        <row r="479">
          <cell r="B479" t="str">
            <v>17536</v>
          </cell>
          <cell r="C479" t="str">
            <v>COROA DIAMANTADA-H - 40/60PPQ</v>
          </cell>
          <cell r="D479" t="str">
            <v>NU</v>
          </cell>
          <cell r="E479" t="str">
            <v>307,93</v>
          </cell>
        </row>
        <row r="480">
          <cell r="B480" t="str">
            <v>17537</v>
          </cell>
          <cell r="C480" t="str">
            <v>COROA DIAMANTADA-H - 60/80PPQ</v>
          </cell>
          <cell r="D480" t="str">
            <v>UN</v>
          </cell>
          <cell r="E480" t="str">
            <v>272,94</v>
          </cell>
        </row>
        <row r="481">
          <cell r="B481" t="str">
            <v>17539</v>
          </cell>
          <cell r="C481" t="str">
            <v>CALIBRADOR DIAMANTADO - A</v>
          </cell>
          <cell r="D481" t="str">
            <v>UN</v>
          </cell>
          <cell r="E481" t="str">
            <v>118,80</v>
          </cell>
        </row>
        <row r="482">
          <cell r="B482" t="str">
            <v>17540</v>
          </cell>
          <cell r="C482" t="str">
            <v>CALIBRADOR DIAMANTADO - B</v>
          </cell>
          <cell r="D482" t="str">
            <v>UN</v>
          </cell>
          <cell r="E482" t="str">
            <v>144,72</v>
          </cell>
        </row>
        <row r="483">
          <cell r="B483" t="str">
            <v>17545</v>
          </cell>
          <cell r="C483" t="str">
            <v>CALIBRADOR DIAMANTADO - N</v>
          </cell>
          <cell r="D483" t="str">
            <v>UN</v>
          </cell>
          <cell r="E483" t="str">
            <v>207,36</v>
          </cell>
        </row>
        <row r="484">
          <cell r="B484" t="str">
            <v>17550</v>
          </cell>
          <cell r="C484" t="str">
            <v>CALIBRADOR DIAMANTADO - H</v>
          </cell>
          <cell r="D484" t="str">
            <v>UN</v>
          </cell>
          <cell r="E484" t="str">
            <v>255,44</v>
          </cell>
        </row>
        <row r="485">
          <cell r="B485" t="str">
            <v>17553</v>
          </cell>
          <cell r="C485" t="str">
            <v>SAPATA DIAMANTADA - A</v>
          </cell>
          <cell r="D485" t="str">
            <v>UN</v>
          </cell>
          <cell r="E485" t="str">
            <v>122,04</v>
          </cell>
        </row>
        <row r="486">
          <cell r="B486" t="str">
            <v>17555</v>
          </cell>
          <cell r="C486" t="str">
            <v>SAPATA DIAMANTADA - B</v>
          </cell>
          <cell r="D486" t="str">
            <v>UN</v>
          </cell>
          <cell r="E486" t="str">
            <v>169,56</v>
          </cell>
        </row>
        <row r="487">
          <cell r="B487" t="str">
            <v>17560</v>
          </cell>
          <cell r="C487" t="str">
            <v>SAPATA DIAMANTADA - N</v>
          </cell>
          <cell r="D487" t="str">
            <v>UN</v>
          </cell>
          <cell r="E487" t="str">
            <v>235,44</v>
          </cell>
        </row>
        <row r="488">
          <cell r="B488" t="str">
            <v>17562</v>
          </cell>
          <cell r="C488" t="str">
            <v>SAPATA DIAMANTADA - H</v>
          </cell>
          <cell r="D488" t="str">
            <v>UN</v>
          </cell>
          <cell r="E488" t="str">
            <v>306,72</v>
          </cell>
        </row>
        <row r="489">
          <cell r="B489" t="str">
            <v>17565</v>
          </cell>
          <cell r="C489" t="str">
            <v>HASTE C/NIPLE - SONDA ROTATIVA</v>
          </cell>
          <cell r="D489" t="str">
            <v>M</v>
          </cell>
          <cell r="E489" t="str">
            <v>93,09</v>
          </cell>
        </row>
        <row r="490">
          <cell r="B490" t="str">
            <v>17570</v>
          </cell>
          <cell r="C490" t="str">
            <v>REVESTIMENTO - A</v>
          </cell>
          <cell r="D490" t="str">
            <v>M</v>
          </cell>
          <cell r="E490" t="str">
            <v>57,12</v>
          </cell>
        </row>
        <row r="491">
          <cell r="B491" t="str">
            <v>17571</v>
          </cell>
          <cell r="C491" t="str">
            <v>REVESTIMENTO - B</v>
          </cell>
          <cell r="D491" t="str">
            <v>M</v>
          </cell>
          <cell r="E491" t="str">
            <v>68,47</v>
          </cell>
        </row>
        <row r="492">
          <cell r="B492" t="str">
            <v>17572</v>
          </cell>
          <cell r="C492" t="str">
            <v>REVESTIMENTO - N</v>
          </cell>
          <cell r="D492" t="str">
            <v>M</v>
          </cell>
          <cell r="E492" t="str">
            <v>99,08</v>
          </cell>
        </row>
        <row r="493">
          <cell r="B493" t="str">
            <v>17573</v>
          </cell>
          <cell r="C493" t="str">
            <v>REVESTIMENTO - H</v>
          </cell>
          <cell r="D493" t="str">
            <v>M</v>
          </cell>
          <cell r="E493" t="str">
            <v>125,92</v>
          </cell>
        </row>
        <row r="494">
          <cell r="B494" t="str">
            <v>17575</v>
          </cell>
          <cell r="C494" t="str">
            <v>BARRILETE SIMPLES - A</v>
          </cell>
          <cell r="D494" t="str">
            <v>UN</v>
          </cell>
          <cell r="E494" t="str">
            <v>217,50</v>
          </cell>
        </row>
        <row r="495">
          <cell r="B495" t="str">
            <v>17576</v>
          </cell>
          <cell r="C495" t="str">
            <v>BARRILETE SIMPLES - B</v>
          </cell>
          <cell r="D495" t="str">
            <v>UN</v>
          </cell>
          <cell r="E495" t="str">
            <v>240,55</v>
          </cell>
        </row>
        <row r="496">
          <cell r="B496" t="str">
            <v>17577</v>
          </cell>
          <cell r="C496" t="str">
            <v>BARRILETE SIMPLES - N</v>
          </cell>
          <cell r="D496" t="str">
            <v>UN</v>
          </cell>
          <cell r="E496" t="str">
            <v>326,45</v>
          </cell>
        </row>
        <row r="497">
          <cell r="B497" t="str">
            <v>17578</v>
          </cell>
          <cell r="C497" t="str">
            <v>BARRILETE SIMPLES - H</v>
          </cell>
          <cell r="D497" t="str">
            <v>UN</v>
          </cell>
          <cell r="E497" t="str">
            <v>509,10</v>
          </cell>
        </row>
        <row r="498">
          <cell r="B498" t="str">
            <v>17580</v>
          </cell>
          <cell r="C498" t="str">
            <v>BARRILETE DUPLO MOVEL - A</v>
          </cell>
          <cell r="D498" t="str">
            <v>UN</v>
          </cell>
          <cell r="E498" t="str">
            <v>422,60</v>
          </cell>
        </row>
        <row r="499">
          <cell r="B499" t="str">
            <v>17581</v>
          </cell>
          <cell r="C499" t="str">
            <v>BARRILETE DUPLO MOVEL - B</v>
          </cell>
          <cell r="D499" t="str">
            <v>UN</v>
          </cell>
          <cell r="E499" t="str">
            <v>507,28</v>
          </cell>
        </row>
        <row r="500">
          <cell r="B500" t="str">
            <v>17582</v>
          </cell>
          <cell r="C500" t="str">
            <v>BARRILETE DUPLO MOVEL - N</v>
          </cell>
          <cell r="D500" t="str">
            <v>UN</v>
          </cell>
          <cell r="E500" t="str">
            <v>664,90</v>
          </cell>
        </row>
        <row r="501">
          <cell r="B501" t="str">
            <v>17583</v>
          </cell>
          <cell r="C501" t="str">
            <v>BARRILETE DUPLO MOVEL - H</v>
          </cell>
          <cell r="D501" t="str">
            <v>UN</v>
          </cell>
          <cell r="E501" t="str">
            <v>850,12</v>
          </cell>
        </row>
        <row r="502">
          <cell r="B502" t="str">
            <v>17585</v>
          </cell>
          <cell r="C502" t="str">
            <v>HASTE - SONDA PERCUSSAO</v>
          </cell>
          <cell r="D502" t="str">
            <v>M</v>
          </cell>
          <cell r="E502" t="str">
            <v>30,05</v>
          </cell>
        </row>
        <row r="503">
          <cell r="B503" t="str">
            <v>17586</v>
          </cell>
          <cell r="C503" t="str">
            <v>REVEST.-SONDA PERC.-21/2 X 1M</v>
          </cell>
          <cell r="D503" t="str">
            <v>M</v>
          </cell>
          <cell r="E503" t="str">
            <v>66,18</v>
          </cell>
        </row>
        <row r="504">
          <cell r="B504" t="str">
            <v>17600</v>
          </cell>
          <cell r="C504" t="str">
            <v>SACO PLASTICO DE 5 LITROS</v>
          </cell>
          <cell r="D504" t="str">
            <v>UN</v>
          </cell>
          <cell r="E504" t="str">
            <v>0,08</v>
          </cell>
        </row>
        <row r="505">
          <cell r="B505" t="str">
            <v>17601</v>
          </cell>
          <cell r="C505" t="str">
            <v>ETIQUETA DE PAPEL CARTAO</v>
          </cell>
          <cell r="D505" t="str">
            <v>UN</v>
          </cell>
          <cell r="E505" t="str">
            <v>0,01</v>
          </cell>
        </row>
        <row r="506">
          <cell r="B506" t="str">
            <v>17603</v>
          </cell>
          <cell r="C506" t="str">
            <v>TUBO DE PVC - RIGIDO SOLDAVEL (32MM)</v>
          </cell>
          <cell r="D506" t="str">
            <v>M</v>
          </cell>
          <cell r="E506">
            <v>1.19</v>
          </cell>
        </row>
        <row r="507">
          <cell r="B507" t="str">
            <v>17605</v>
          </cell>
          <cell r="C507" t="str">
            <v>TUBO DE PVC - SOLDAVEL (40MM)</v>
          </cell>
          <cell r="D507" t="str">
            <v>M</v>
          </cell>
          <cell r="E507" t="str">
            <v>1,42</v>
          </cell>
        </row>
        <row r="508">
          <cell r="B508" t="str">
            <v>17606</v>
          </cell>
          <cell r="C508" t="str">
            <v>LUVA DE PVC - SOLDAVEL (40MM)</v>
          </cell>
          <cell r="D508" t="str">
            <v>UN</v>
          </cell>
          <cell r="E508" t="str">
            <v>0,80</v>
          </cell>
        </row>
        <row r="509">
          <cell r="B509" t="str">
            <v>17607</v>
          </cell>
          <cell r="C509" t="str">
            <v>MANTA SINTETICA (BIDIM) OP-20</v>
          </cell>
          <cell r="D509" t="str">
            <v>KG</v>
          </cell>
          <cell r="E509" t="str">
            <v>8,27</v>
          </cell>
        </row>
        <row r="510">
          <cell r="B510" t="str">
            <v>17610</v>
          </cell>
          <cell r="C510" t="str">
            <v>MADEIRA LEI APLAINADA (30 X 1)</v>
          </cell>
          <cell r="D510" t="str">
            <v>M2</v>
          </cell>
          <cell r="E510" t="str">
            <v>8,33</v>
          </cell>
        </row>
        <row r="511">
          <cell r="B511" t="str">
            <v>17611</v>
          </cell>
          <cell r="C511" t="str">
            <v>MADEIRA LEI APLAINADA C/5.0CM</v>
          </cell>
          <cell r="D511" t="str">
            <v>M</v>
          </cell>
          <cell r="E511" t="str">
            <v>0,50</v>
          </cell>
        </row>
        <row r="512">
          <cell r="B512" t="str">
            <v>17615</v>
          </cell>
          <cell r="C512" t="str">
            <v>DOBRADICA DE 2" C/4 PARAFUSOS</v>
          </cell>
          <cell r="D512" t="str">
            <v>UN</v>
          </cell>
          <cell r="E512" t="str">
            <v>2,30</v>
          </cell>
        </row>
        <row r="513">
          <cell r="B513" t="str">
            <v>17616</v>
          </cell>
          <cell r="C513" t="str">
            <v>PARAFUSOS</v>
          </cell>
          <cell r="D513" t="str">
            <v>UN</v>
          </cell>
          <cell r="E513" t="str">
            <v>0,16</v>
          </cell>
        </row>
        <row r="514">
          <cell r="B514" t="str">
            <v>17617</v>
          </cell>
          <cell r="C514" t="str">
            <v>PREGO (13 X 15)</v>
          </cell>
          <cell r="D514" t="str">
            <v>KG</v>
          </cell>
          <cell r="E514" t="str">
            <v>1,92</v>
          </cell>
        </row>
        <row r="515">
          <cell r="B515" t="str">
            <v>17618</v>
          </cell>
          <cell r="C515" t="str">
            <v>ALDRAVA P/CAIXA DE SONDAGEM</v>
          </cell>
          <cell r="D515" t="str">
            <v>UN</v>
          </cell>
          <cell r="E515" t="str">
            <v>0,40</v>
          </cell>
        </row>
        <row r="516">
          <cell r="B516" t="str">
            <v>17619</v>
          </cell>
          <cell r="C516" t="str">
            <v>COLA PARA MADEIRA</v>
          </cell>
          <cell r="D516" t="str">
            <v>KG</v>
          </cell>
          <cell r="E516" t="str">
            <v>6,00</v>
          </cell>
        </row>
        <row r="517">
          <cell r="B517" t="str">
            <v>17620</v>
          </cell>
          <cell r="C517" t="str">
            <v>JIMO CUPIM</v>
          </cell>
          <cell r="D517" t="str">
            <v>L</v>
          </cell>
          <cell r="E517" t="str">
            <v>6,00</v>
          </cell>
        </row>
        <row r="518">
          <cell r="B518" t="str">
            <v>17621</v>
          </cell>
          <cell r="C518" t="str">
            <v>TINTA ESMALTE BRANCA</v>
          </cell>
          <cell r="D518" t="str">
            <v>L</v>
          </cell>
          <cell r="E518" t="str">
            <v>8,30</v>
          </cell>
        </row>
        <row r="519">
          <cell r="B519" t="str">
            <v>17625</v>
          </cell>
          <cell r="C519" t="str">
            <v>FOTOGRAFIA CAIXA TESTEMUNHO</v>
          </cell>
          <cell r="D519" t="str">
            <v>UN</v>
          </cell>
          <cell r="E519" t="str">
            <v>4,70</v>
          </cell>
        </row>
        <row r="520">
          <cell r="B520" t="str">
            <v>17626</v>
          </cell>
          <cell r="C520" t="str">
            <v>MARCO DE CONCRETO</v>
          </cell>
          <cell r="D520" t="str">
            <v>UN</v>
          </cell>
          <cell r="E520" t="str">
            <v>4,87</v>
          </cell>
        </row>
        <row r="521">
          <cell r="B521" t="str">
            <v>17700</v>
          </cell>
          <cell r="C521" t="str">
            <v>DIARIA</v>
          </cell>
          <cell r="D521" t="str">
            <v>DI</v>
          </cell>
          <cell r="E521" t="str">
            <v>33,00</v>
          </cell>
        </row>
        <row r="522">
          <cell r="B522" t="str">
            <v>18010</v>
          </cell>
          <cell r="C522" t="str">
            <v>CIMENTO</v>
          </cell>
          <cell r="D522" t="str">
            <v>KG</v>
          </cell>
          <cell r="E522" t="str">
            <v>0,26</v>
          </cell>
        </row>
        <row r="523">
          <cell r="B523" t="str">
            <v>18030</v>
          </cell>
          <cell r="C523" t="str">
            <v>LEIVA</v>
          </cell>
          <cell r="D523" t="str">
            <v>M2</v>
          </cell>
          <cell r="E523" t="str">
            <v>2,50</v>
          </cell>
        </row>
        <row r="524">
          <cell r="B524" t="str">
            <v>18031</v>
          </cell>
          <cell r="C524" t="str">
            <v>CALCÁREO DOLOMÍTICO</v>
          </cell>
          <cell r="D524" t="str">
            <v>KG</v>
          </cell>
          <cell r="E524">
            <v>0.11</v>
          </cell>
        </row>
        <row r="525">
          <cell r="B525" t="str">
            <v>18032</v>
          </cell>
          <cell r="C525" t="str">
            <v>FOSFATO DE ROCHAS</v>
          </cell>
          <cell r="D525" t="str">
            <v>KG</v>
          </cell>
          <cell r="E525">
            <v>0.8</v>
          </cell>
        </row>
        <row r="526">
          <cell r="B526" t="str">
            <v>18040</v>
          </cell>
          <cell r="C526" t="str">
            <v>TUBO D= 20 CM  -  SIMPLES</v>
          </cell>
          <cell r="D526" t="str">
            <v>M</v>
          </cell>
          <cell r="E526" t="str">
            <v>5,70</v>
          </cell>
        </row>
        <row r="527">
          <cell r="B527" t="str">
            <v>18050</v>
          </cell>
          <cell r="C527" t="str">
            <v>TUBO D= 30 CM  -  SIMPLES</v>
          </cell>
          <cell r="D527" t="str">
            <v>M</v>
          </cell>
          <cell r="E527" t="str">
            <v>7,07</v>
          </cell>
        </row>
        <row r="528">
          <cell r="B528" t="str">
            <v>18060</v>
          </cell>
          <cell r="C528" t="str">
            <v>TUBO D= 40 CM  -  SIMPLES</v>
          </cell>
          <cell r="D528" t="str">
            <v>M</v>
          </cell>
          <cell r="E528" t="str">
            <v>12,00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ORÇA"/>
      <sheetName val="TLB5M3"/>
      <sheetName val="TLMR"/>
      <sheetName val="TLC4T"/>
      <sheetName val="TCB10M3"/>
      <sheetName val="ASF"/>
      <sheetName val="CS"/>
      <sheetName val="EQP"/>
      <sheetName val="GRÁFICO"/>
    </sheetNames>
    <sheetDataSet>
      <sheetData sheetId="0" refreshError="1">
        <row r="11">
          <cell r="A11" t="str">
            <v>CODIGO</v>
          </cell>
          <cell r="B11" t="str">
            <v>DISCRIMINACAO</v>
          </cell>
          <cell r="C11" t="str">
            <v>COD.</v>
          </cell>
          <cell r="D11" t="str">
            <v>QUANTIDADE</v>
          </cell>
          <cell r="E11" t="str">
            <v>UNID</v>
          </cell>
          <cell r="F11" t="str">
            <v>QUANTIDADE</v>
          </cell>
          <cell r="G11" t="str">
            <v>UNID</v>
          </cell>
          <cell r="H11" t="str">
            <v>TRABALHO</v>
          </cell>
          <cell r="I11" t="str">
            <v>UNIT.</v>
          </cell>
          <cell r="J11" t="str">
            <v>PARCIAL</v>
          </cell>
        </row>
        <row r="12">
          <cell r="A12" t="str">
            <v>3 S 02 200 01</v>
          </cell>
          <cell r="B12" t="str">
            <v>Recomposição de camada granular do pavimento</v>
          </cell>
          <cell r="D12">
            <v>133.80000000000001</v>
          </cell>
          <cell r="E12" t="str">
            <v>Km</v>
          </cell>
          <cell r="F12">
            <v>9</v>
          </cell>
          <cell r="G12" t="str">
            <v>m³/Km</v>
          </cell>
          <cell r="H12">
            <v>1204.2</v>
          </cell>
          <cell r="I12">
            <v>16.149999999999999</v>
          </cell>
          <cell r="J12">
            <v>19447.830000000002</v>
          </cell>
        </row>
        <row r="13">
          <cell r="A13" t="str">
            <v>5 S 02 249 11</v>
          </cell>
          <cell r="B13" t="str">
            <v>Recomp. base c/ demol. do rev. e incorp. à base</v>
          </cell>
          <cell r="D13">
            <v>133.80000000000001</v>
          </cell>
          <cell r="E13" t="str">
            <v>Km</v>
          </cell>
          <cell r="F13">
            <v>1</v>
          </cell>
          <cell r="G13" t="str">
            <v>m³/Km</v>
          </cell>
          <cell r="H13">
            <v>133.80000000000001</v>
          </cell>
          <cell r="I13">
            <v>14.11</v>
          </cell>
          <cell r="J13">
            <v>1887.91</v>
          </cell>
        </row>
        <row r="14">
          <cell r="A14" t="str">
            <v>3 S 02 300 00</v>
          </cell>
          <cell r="B14" t="str">
            <v>Imprimação</v>
          </cell>
          <cell r="D14">
            <v>3679.5</v>
          </cell>
          <cell r="E14" t="str">
            <v>m²</v>
          </cell>
          <cell r="F14">
            <v>1</v>
          </cell>
          <cell r="G14" t="str">
            <v>m²/m²</v>
          </cell>
          <cell r="H14">
            <v>3679.5</v>
          </cell>
          <cell r="I14">
            <v>0.19</v>
          </cell>
          <cell r="J14">
            <v>699.1</v>
          </cell>
        </row>
        <row r="15">
          <cell r="A15" t="str">
            <v>6 M 21 103 00</v>
          </cell>
          <cell r="B15" t="str">
            <v>CM-30 p/Imprimação</v>
          </cell>
          <cell r="D15">
            <v>3679.5</v>
          </cell>
          <cell r="E15" t="str">
            <v>m²</v>
          </cell>
          <cell r="F15">
            <v>1</v>
          </cell>
          <cell r="G15" t="str">
            <v>m²/m²</v>
          </cell>
          <cell r="H15">
            <v>3679.5</v>
          </cell>
          <cell r="I15">
            <v>2.93</v>
          </cell>
          <cell r="J15">
            <v>10780.93</v>
          </cell>
        </row>
        <row r="16">
          <cell r="A16" t="str">
            <v>6 M 22 103 00</v>
          </cell>
          <cell r="B16" t="str">
            <v>Frete de CM-30 para Imprimação</v>
          </cell>
          <cell r="D16">
            <v>3679.5</v>
          </cell>
          <cell r="E16" t="str">
            <v>m²</v>
          </cell>
          <cell r="F16">
            <v>1</v>
          </cell>
          <cell r="G16" t="str">
            <v>m²/m²</v>
          </cell>
          <cell r="H16">
            <v>3679.5</v>
          </cell>
          <cell r="I16">
            <v>0.36</v>
          </cell>
          <cell r="J16">
            <v>1324.62</v>
          </cell>
        </row>
        <row r="17">
          <cell r="B17" t="str">
            <v>SUBTOTAL</v>
          </cell>
          <cell r="J17">
            <v>34140.390000000007</v>
          </cell>
        </row>
        <row r="18">
          <cell r="A18" t="str">
            <v>3 S 02 540 01</v>
          </cell>
          <cell r="B18" t="str">
            <v>Rec.do rev.com mistura betuminosa a quente</v>
          </cell>
          <cell r="D18">
            <v>133.80000000000001</v>
          </cell>
          <cell r="E18" t="str">
            <v>Km</v>
          </cell>
          <cell r="F18">
            <v>3.2</v>
          </cell>
          <cell r="G18" t="str">
            <v>m³/Km</v>
          </cell>
          <cell r="H18">
            <v>428.16</v>
          </cell>
          <cell r="I18">
            <v>25.77</v>
          </cell>
          <cell r="J18">
            <v>11033.68</v>
          </cell>
        </row>
        <row r="19">
          <cell r="A19" t="str">
            <v>3 S 02 400 00</v>
          </cell>
          <cell r="B19" t="str">
            <v>Pintura de ligação</v>
          </cell>
          <cell r="D19">
            <v>17126.400000000001</v>
          </cell>
          <cell r="E19" t="str">
            <v>m²</v>
          </cell>
          <cell r="F19">
            <v>1</v>
          </cell>
          <cell r="G19" t="str">
            <v>m²/m²</v>
          </cell>
          <cell r="H19">
            <v>17126.400000000001</v>
          </cell>
          <cell r="I19">
            <v>0.13</v>
          </cell>
          <cell r="J19">
            <v>2226.4299999999998</v>
          </cell>
        </row>
        <row r="20">
          <cell r="A20" t="str">
            <v>3 S 02 540 50</v>
          </cell>
          <cell r="B20" t="str">
            <v>Mistura betuminosa usinada a quente AC/BC</v>
          </cell>
          <cell r="D20">
            <v>428.16</v>
          </cell>
          <cell r="E20" t="str">
            <v>m³</v>
          </cell>
          <cell r="F20">
            <v>1</v>
          </cell>
          <cell r="G20" t="str">
            <v>m³/m³</v>
          </cell>
          <cell r="H20">
            <v>428.16</v>
          </cell>
          <cell r="I20">
            <v>122.09</v>
          </cell>
          <cell r="J20">
            <v>52274.05</v>
          </cell>
        </row>
        <row r="21">
          <cell r="A21" t="str">
            <v>6 M 21 102 01</v>
          </cell>
          <cell r="B21" t="str">
            <v>CAP-50/70 p/ MBUQ</v>
          </cell>
          <cell r="D21">
            <v>428.16</v>
          </cell>
          <cell r="E21" t="str">
            <v>m³</v>
          </cell>
          <cell r="F21">
            <v>1</v>
          </cell>
          <cell r="G21" t="str">
            <v>m³/m³</v>
          </cell>
          <cell r="H21">
            <v>428.16</v>
          </cell>
          <cell r="I21">
            <v>270.27999999999997</v>
          </cell>
          <cell r="J21">
            <v>115723.08</v>
          </cell>
        </row>
        <row r="22">
          <cell r="A22" t="str">
            <v>6 M 21 104 00</v>
          </cell>
          <cell r="B22" t="str">
            <v>RR-1C para Pintura de ligação</v>
          </cell>
          <cell r="D22">
            <v>17126.400000000001</v>
          </cell>
          <cell r="E22" t="str">
            <v>m²</v>
          </cell>
          <cell r="F22">
            <v>1</v>
          </cell>
          <cell r="G22" t="str">
            <v>m²/m²</v>
          </cell>
          <cell r="H22">
            <v>17126.400000000001</v>
          </cell>
          <cell r="I22">
            <v>0.52</v>
          </cell>
          <cell r="J22">
            <v>8905.7199999999993</v>
          </cell>
        </row>
        <row r="23">
          <cell r="A23" t="str">
            <v>6 M 22 102 01</v>
          </cell>
          <cell r="B23" t="str">
            <v>Frete de CAP-50/70 para MBUQ</v>
          </cell>
          <cell r="D23">
            <v>428.16</v>
          </cell>
          <cell r="E23" t="str">
            <v>m³</v>
          </cell>
          <cell r="F23">
            <v>1</v>
          </cell>
          <cell r="G23" t="str">
            <v>m³/m³</v>
          </cell>
          <cell r="H23">
            <v>428.16</v>
          </cell>
          <cell r="I23">
            <v>52.36</v>
          </cell>
          <cell r="J23">
            <v>22418.45</v>
          </cell>
        </row>
        <row r="24">
          <cell r="A24" t="str">
            <v>6 M 22 104 00</v>
          </cell>
          <cell r="B24" t="str">
            <v>Frete de RR-1C para Pintura de ligação</v>
          </cell>
          <cell r="D24">
            <v>17126.400000000001</v>
          </cell>
          <cell r="E24" t="str">
            <v>m²</v>
          </cell>
          <cell r="F24">
            <v>1</v>
          </cell>
          <cell r="G24" t="str">
            <v>m²/m²</v>
          </cell>
          <cell r="H24">
            <v>17126.400000000001</v>
          </cell>
          <cell r="I24">
            <v>0.1</v>
          </cell>
          <cell r="J24">
            <v>1712.64</v>
          </cell>
        </row>
        <row r="25">
          <cell r="B25" t="str">
            <v>SUBTOTAL</v>
          </cell>
          <cell r="J25">
            <v>214294.05000000002</v>
          </cell>
        </row>
        <row r="26">
          <cell r="A26" t="str">
            <v>3 S 08 100 00</v>
          </cell>
          <cell r="B26" t="str">
            <v>Tapa buraco</v>
          </cell>
          <cell r="D26">
            <v>133.80000000000001</v>
          </cell>
          <cell r="E26" t="str">
            <v>Km</v>
          </cell>
          <cell r="F26">
            <v>3.8</v>
          </cell>
          <cell r="G26" t="str">
            <v>m³/Km</v>
          </cell>
          <cell r="H26">
            <v>508.44</v>
          </cell>
          <cell r="I26">
            <v>159.44</v>
          </cell>
          <cell r="J26">
            <v>81065.67</v>
          </cell>
        </row>
        <row r="27">
          <cell r="A27" t="str">
            <v>3 S 02 530 51</v>
          </cell>
          <cell r="B27" t="str">
            <v>Mistura betuminosa usinada a frio AC/BC</v>
          </cell>
          <cell r="D27">
            <v>508.44</v>
          </cell>
          <cell r="E27" t="str">
            <v>m³</v>
          </cell>
          <cell r="F27">
            <v>1</v>
          </cell>
          <cell r="G27" t="str">
            <v>m³/m³</v>
          </cell>
          <cell r="H27">
            <v>508.44</v>
          </cell>
          <cell r="I27">
            <v>70.05</v>
          </cell>
          <cell r="J27">
            <v>35616.22</v>
          </cell>
        </row>
        <row r="28">
          <cell r="A28" t="str">
            <v>6 M 21 103 01</v>
          </cell>
          <cell r="B28" t="str">
            <v>CM-30 p/Tapa buraco</v>
          </cell>
          <cell r="D28">
            <v>508.44</v>
          </cell>
          <cell r="E28" t="str">
            <v>m³</v>
          </cell>
          <cell r="F28">
            <v>1</v>
          </cell>
          <cell r="G28" t="str">
            <v>m³/m³</v>
          </cell>
          <cell r="H28">
            <v>508.44</v>
          </cell>
          <cell r="I28">
            <v>26.34</v>
          </cell>
          <cell r="J28">
            <v>13392.3</v>
          </cell>
        </row>
        <row r="29">
          <cell r="A29" t="str">
            <v>6 M 21 107 01</v>
          </cell>
          <cell r="B29" t="str">
            <v>RM-1C para MBUF</v>
          </cell>
          <cell r="D29">
            <v>508.44</v>
          </cell>
          <cell r="E29" t="str">
            <v>m³</v>
          </cell>
          <cell r="F29">
            <v>1</v>
          </cell>
          <cell r="G29" t="str">
            <v>m³/m³</v>
          </cell>
          <cell r="H29">
            <v>508.44</v>
          </cell>
          <cell r="I29">
            <v>331.98</v>
          </cell>
          <cell r="J29">
            <v>168791.91</v>
          </cell>
        </row>
        <row r="30">
          <cell r="A30" t="str">
            <v>6 M 22 103 01</v>
          </cell>
          <cell r="B30" t="str">
            <v>Frete de CM-30 para Tapa buraco</v>
          </cell>
          <cell r="D30">
            <v>508.44</v>
          </cell>
          <cell r="E30" t="str">
            <v>m³</v>
          </cell>
          <cell r="F30">
            <v>1</v>
          </cell>
          <cell r="G30" t="str">
            <v>m³/m³</v>
          </cell>
          <cell r="H30">
            <v>508.44</v>
          </cell>
          <cell r="I30">
            <v>3.27</v>
          </cell>
          <cell r="J30">
            <v>1662.59</v>
          </cell>
        </row>
        <row r="31">
          <cell r="A31" t="str">
            <v>6 M 22 107 01</v>
          </cell>
          <cell r="B31" t="str">
            <v>Frete de RM-1C para MBUF</v>
          </cell>
          <cell r="D31">
            <v>508.44</v>
          </cell>
          <cell r="E31" t="str">
            <v>m³</v>
          </cell>
          <cell r="F31">
            <v>1</v>
          </cell>
          <cell r="G31" t="str">
            <v>m³/m³</v>
          </cell>
          <cell r="H31">
            <v>508.44</v>
          </cell>
          <cell r="I31">
            <v>49.33</v>
          </cell>
          <cell r="J31">
            <v>25081.34</v>
          </cell>
        </row>
        <row r="32">
          <cell r="B32" t="str">
            <v>SUBTOTAL</v>
          </cell>
          <cell r="J32">
            <v>325610.03000000003</v>
          </cell>
        </row>
        <row r="33">
          <cell r="A33" t="str">
            <v>3 S 08 100 00</v>
          </cell>
          <cell r="B33" t="str">
            <v>Tapa buraco</v>
          </cell>
          <cell r="D33">
            <v>133.80000000000001</v>
          </cell>
          <cell r="E33" t="str">
            <v>Km</v>
          </cell>
          <cell r="F33">
            <v>4</v>
          </cell>
          <cell r="G33" t="str">
            <v>m³/Km</v>
          </cell>
          <cell r="H33">
            <v>535.20000000000005</v>
          </cell>
          <cell r="I33">
            <v>159.44</v>
          </cell>
          <cell r="J33">
            <v>85332.28</v>
          </cell>
        </row>
        <row r="34">
          <cell r="A34" t="str">
            <v>3 S 02 540 50</v>
          </cell>
          <cell r="B34" t="str">
            <v>Mistura betuminosa usinada a quente AC/BC</v>
          </cell>
          <cell r="D34">
            <v>535.20000000000005</v>
          </cell>
          <cell r="E34" t="str">
            <v>m³</v>
          </cell>
          <cell r="F34">
            <v>1</v>
          </cell>
          <cell r="G34" t="str">
            <v>m³/m³</v>
          </cell>
          <cell r="H34">
            <v>535.20000000000005</v>
          </cell>
          <cell r="I34">
            <v>122.09</v>
          </cell>
          <cell r="J34">
            <v>65342.559999999998</v>
          </cell>
        </row>
        <row r="35">
          <cell r="A35" t="str">
            <v>6 M 21 102 01</v>
          </cell>
          <cell r="B35" t="str">
            <v>CAP-50/70 p/ MBUQ</v>
          </cell>
          <cell r="D35">
            <v>535.20000000000005</v>
          </cell>
          <cell r="E35" t="str">
            <v>m³</v>
          </cell>
          <cell r="F35">
            <v>1</v>
          </cell>
          <cell r="G35" t="str">
            <v>m³/m³</v>
          </cell>
          <cell r="H35">
            <v>535.20000000000005</v>
          </cell>
          <cell r="I35">
            <v>270.27999999999997</v>
          </cell>
          <cell r="J35">
            <v>144653.85</v>
          </cell>
        </row>
        <row r="36">
          <cell r="A36" t="str">
            <v>6 M 21 103 01</v>
          </cell>
          <cell r="B36" t="str">
            <v>CM-30 p/Tapa buraco</v>
          </cell>
          <cell r="D36">
            <v>535.20000000000005</v>
          </cell>
          <cell r="E36" t="str">
            <v>m³</v>
          </cell>
          <cell r="F36">
            <v>1</v>
          </cell>
          <cell r="G36" t="str">
            <v>m³/m³</v>
          </cell>
          <cell r="H36">
            <v>535.20000000000005</v>
          </cell>
          <cell r="I36">
            <v>26.34</v>
          </cell>
          <cell r="J36">
            <v>14097.16</v>
          </cell>
        </row>
        <row r="37">
          <cell r="A37" t="str">
            <v>6 M 22 102 01</v>
          </cell>
          <cell r="B37" t="str">
            <v>Frete de CAP-50/70 para MBUQ</v>
          </cell>
          <cell r="D37">
            <v>535.20000000000005</v>
          </cell>
          <cell r="E37" t="str">
            <v>m³</v>
          </cell>
          <cell r="F37">
            <v>1</v>
          </cell>
          <cell r="G37" t="str">
            <v>m³/m³</v>
          </cell>
          <cell r="H37">
            <v>535.20000000000005</v>
          </cell>
          <cell r="I37">
            <v>52.36</v>
          </cell>
          <cell r="J37">
            <v>28023.07</v>
          </cell>
        </row>
        <row r="38">
          <cell r="A38" t="str">
            <v>6 M 22 103 01</v>
          </cell>
          <cell r="B38" t="str">
            <v>Frete de CM-30 para Tapa buraco</v>
          </cell>
          <cell r="D38">
            <v>535.20000000000005</v>
          </cell>
          <cell r="E38" t="str">
            <v>m³</v>
          </cell>
          <cell r="F38">
            <v>1</v>
          </cell>
          <cell r="G38" t="str">
            <v>m³/m³</v>
          </cell>
          <cell r="H38">
            <v>535.20000000000005</v>
          </cell>
          <cell r="I38">
            <v>3.27</v>
          </cell>
          <cell r="J38">
            <v>1750.1</v>
          </cell>
        </row>
        <row r="39">
          <cell r="B39" t="str">
            <v>SUBTOTAL</v>
          </cell>
          <cell r="J39">
            <v>339199.01999999996</v>
          </cell>
        </row>
        <row r="40">
          <cell r="A40" t="str">
            <v>3 S 08 101 01</v>
          </cell>
          <cell r="B40" t="str">
            <v>Remendo profundo com demolição manual</v>
          </cell>
          <cell r="D40">
            <v>133.80000000000001</v>
          </cell>
          <cell r="E40" t="str">
            <v>Km</v>
          </cell>
          <cell r="F40">
            <v>4</v>
          </cell>
          <cell r="G40" t="str">
            <v>m³/Km</v>
          </cell>
          <cell r="H40">
            <v>535.20000000000005</v>
          </cell>
          <cell r="I40">
            <v>182.94</v>
          </cell>
          <cell r="J40">
            <v>97909.48</v>
          </cell>
        </row>
        <row r="41">
          <cell r="A41" t="str">
            <v>3 S 02 230 50</v>
          </cell>
          <cell r="B41" t="str">
            <v>Brita para base de remendo profundo BC</v>
          </cell>
          <cell r="D41">
            <v>535.20000000000005</v>
          </cell>
          <cell r="E41" t="str">
            <v>m³</v>
          </cell>
          <cell r="F41">
            <v>0.8</v>
          </cell>
          <cell r="G41" t="str">
            <v>m³/m³</v>
          </cell>
          <cell r="H41">
            <v>428.16</v>
          </cell>
          <cell r="I41">
            <v>64.099999999999994</v>
          </cell>
          <cell r="J41">
            <v>27445.05</v>
          </cell>
        </row>
        <row r="42">
          <cell r="A42" t="str">
            <v>3 S 02 530 51</v>
          </cell>
          <cell r="B42" t="str">
            <v>Mistura betuminosa usinada a frio AC/BC</v>
          </cell>
          <cell r="D42">
            <v>535.20000000000005</v>
          </cell>
          <cell r="E42" t="str">
            <v>m³</v>
          </cell>
          <cell r="F42">
            <v>0.2</v>
          </cell>
          <cell r="G42" t="str">
            <v>m³/m³</v>
          </cell>
          <cell r="H42">
            <v>107.04</v>
          </cell>
          <cell r="I42">
            <v>70.05</v>
          </cell>
          <cell r="J42">
            <v>7498.15</v>
          </cell>
        </row>
        <row r="43">
          <cell r="A43" t="str">
            <v>6 M 21 103 02</v>
          </cell>
          <cell r="B43" t="str">
            <v>CM-30 p/ Remendo profundo</v>
          </cell>
          <cell r="D43">
            <v>535.20000000000005</v>
          </cell>
          <cell r="E43" t="str">
            <v>m³</v>
          </cell>
          <cell r="F43">
            <v>1</v>
          </cell>
          <cell r="G43" t="str">
            <v>m³/m³</v>
          </cell>
          <cell r="H43">
            <v>535.20000000000005</v>
          </cell>
          <cell r="I43">
            <v>12.93</v>
          </cell>
          <cell r="J43">
            <v>6920.13</v>
          </cell>
        </row>
        <row r="44">
          <cell r="A44" t="str">
            <v>6 M 21 107 01</v>
          </cell>
          <cell r="B44" t="str">
            <v>RM-1C para MBUF</v>
          </cell>
          <cell r="D44">
            <v>107.04</v>
          </cell>
          <cell r="E44" t="str">
            <v>m³</v>
          </cell>
          <cell r="F44">
            <v>1</v>
          </cell>
          <cell r="G44" t="str">
            <v>m³/m³</v>
          </cell>
          <cell r="H44">
            <v>107.04</v>
          </cell>
          <cell r="I44">
            <v>331.98</v>
          </cell>
          <cell r="J44">
            <v>35535.129999999997</v>
          </cell>
        </row>
        <row r="45">
          <cell r="A45" t="str">
            <v>6 M 22 103 02</v>
          </cell>
          <cell r="B45" t="str">
            <v>Frete de CM-30 para Remendo profundo</v>
          </cell>
          <cell r="D45">
            <v>535.20000000000005</v>
          </cell>
          <cell r="E45" t="str">
            <v>m³</v>
          </cell>
          <cell r="F45">
            <v>1</v>
          </cell>
          <cell r="G45" t="str">
            <v>m³/m³</v>
          </cell>
          <cell r="H45">
            <v>535.20000000000005</v>
          </cell>
          <cell r="I45">
            <v>1.6</v>
          </cell>
          <cell r="J45">
            <v>856.32</v>
          </cell>
        </row>
        <row r="46">
          <cell r="A46" t="str">
            <v>6 M 22 107 01</v>
          </cell>
          <cell r="B46" t="str">
            <v>Frete de RM-1C para MBUF</v>
          </cell>
          <cell r="D46">
            <v>107.04</v>
          </cell>
          <cell r="E46" t="str">
            <v>m³</v>
          </cell>
          <cell r="F46">
            <v>1</v>
          </cell>
          <cell r="G46" t="str">
            <v>m³/m³</v>
          </cell>
          <cell r="H46">
            <v>107.04</v>
          </cell>
          <cell r="I46">
            <v>49.33</v>
          </cell>
          <cell r="J46">
            <v>5280.28</v>
          </cell>
        </row>
        <row r="47">
          <cell r="B47" t="str">
            <v>SUBTOTAL</v>
          </cell>
          <cell r="J47">
            <v>181444.54</v>
          </cell>
        </row>
        <row r="48">
          <cell r="A48" t="str">
            <v>3 S 08 101 01</v>
          </cell>
          <cell r="B48" t="str">
            <v>Remendo profundo com demolição manual</v>
          </cell>
          <cell r="D48">
            <v>133.80000000000001</v>
          </cell>
          <cell r="E48" t="str">
            <v>Km</v>
          </cell>
          <cell r="F48">
            <v>3.5</v>
          </cell>
          <cell r="G48" t="str">
            <v>m³/Km</v>
          </cell>
          <cell r="H48">
            <v>468.3</v>
          </cell>
          <cell r="I48">
            <v>182.94</v>
          </cell>
          <cell r="J48">
            <v>85670.8</v>
          </cell>
        </row>
        <row r="49">
          <cell r="A49" t="str">
            <v>3 S 02 230 50</v>
          </cell>
          <cell r="B49" t="str">
            <v>Brita para base de remendo profundo BC</v>
          </cell>
          <cell r="D49">
            <v>468.3</v>
          </cell>
          <cell r="E49" t="str">
            <v>m³</v>
          </cell>
          <cell r="F49">
            <v>0.8</v>
          </cell>
          <cell r="G49" t="str">
            <v>m³/m³</v>
          </cell>
          <cell r="H49">
            <v>374.64</v>
          </cell>
          <cell r="I49">
            <v>64.099999999999994</v>
          </cell>
          <cell r="J49">
            <v>24014.42</v>
          </cell>
        </row>
        <row r="50">
          <cell r="A50" t="str">
            <v>3 S 02 540 50</v>
          </cell>
          <cell r="B50" t="str">
            <v>Mistura betuminosa usinada a quente AC/BC</v>
          </cell>
          <cell r="D50">
            <v>468.3</v>
          </cell>
          <cell r="E50" t="str">
            <v>m³</v>
          </cell>
          <cell r="F50">
            <v>0.2</v>
          </cell>
          <cell r="G50" t="str">
            <v>m³/m³</v>
          </cell>
          <cell r="H50">
            <v>93.66</v>
          </cell>
          <cell r="I50">
            <v>122.09</v>
          </cell>
          <cell r="J50">
            <v>11434.94</v>
          </cell>
        </row>
        <row r="51">
          <cell r="A51" t="str">
            <v>6 M 21 102 01</v>
          </cell>
          <cell r="B51" t="str">
            <v>CAP-50/70 p/ MBUQ</v>
          </cell>
          <cell r="D51">
            <v>93.66</v>
          </cell>
          <cell r="E51" t="str">
            <v>m³</v>
          </cell>
          <cell r="F51">
            <v>1</v>
          </cell>
          <cell r="G51" t="str">
            <v>m³/m³</v>
          </cell>
          <cell r="H51">
            <v>93.66</v>
          </cell>
          <cell r="I51">
            <v>270.27999999999997</v>
          </cell>
          <cell r="J51">
            <v>25314.42</v>
          </cell>
        </row>
        <row r="52">
          <cell r="A52" t="str">
            <v>6 M 21 103 02</v>
          </cell>
          <cell r="B52" t="str">
            <v>CM-30 p/ Remendo profundo</v>
          </cell>
          <cell r="D52">
            <v>468.3</v>
          </cell>
          <cell r="E52" t="str">
            <v>m³</v>
          </cell>
          <cell r="F52">
            <v>1</v>
          </cell>
          <cell r="G52" t="str">
            <v>m³/m³</v>
          </cell>
          <cell r="H52">
            <v>468.3</v>
          </cell>
          <cell r="I52">
            <v>12.93</v>
          </cell>
          <cell r="J52">
            <v>6055.11</v>
          </cell>
        </row>
        <row r="53">
          <cell r="A53" t="str">
            <v>6 M 22 102 01</v>
          </cell>
          <cell r="B53" t="str">
            <v>Frete de CAP-50/60 para MBUQ</v>
          </cell>
          <cell r="D53">
            <v>93.66</v>
          </cell>
          <cell r="E53" t="str">
            <v>m³</v>
          </cell>
          <cell r="F53">
            <v>1</v>
          </cell>
          <cell r="G53" t="str">
            <v>m³/m³</v>
          </cell>
          <cell r="H53">
            <v>93.66</v>
          </cell>
          <cell r="I53">
            <v>52.36</v>
          </cell>
          <cell r="J53">
            <v>4904.03</v>
          </cell>
        </row>
        <row r="54">
          <cell r="A54" t="str">
            <v>6 M 22 103 02</v>
          </cell>
          <cell r="B54" t="str">
            <v>Frete de CM-30 para Remendo profundo</v>
          </cell>
          <cell r="D54">
            <v>468.3</v>
          </cell>
          <cell r="E54" t="str">
            <v>m³</v>
          </cell>
          <cell r="F54">
            <v>1</v>
          </cell>
          <cell r="G54" t="str">
            <v>m³/m³</v>
          </cell>
          <cell r="H54">
            <v>468.3</v>
          </cell>
          <cell r="I54">
            <v>1.6</v>
          </cell>
          <cell r="J54">
            <v>749.28</v>
          </cell>
        </row>
        <row r="55">
          <cell r="B55" t="str">
            <v>SUBTOTAL</v>
          </cell>
          <cell r="J55">
            <v>158143</v>
          </cell>
        </row>
        <row r="56">
          <cell r="A56" t="str">
            <v>5 S 02 511 52</v>
          </cell>
          <cell r="B56" t="str">
            <v xml:space="preserve">Micro-revest. a frio - Microflex - 1,5 cm BC </v>
          </cell>
          <cell r="D56">
            <v>133.80000000000001</v>
          </cell>
          <cell r="E56" t="str">
            <v>Km</v>
          </cell>
          <cell r="F56">
            <v>200</v>
          </cell>
          <cell r="G56" t="str">
            <v>m²/Km</v>
          </cell>
          <cell r="H56">
            <v>26760.000000000004</v>
          </cell>
          <cell r="I56">
            <v>3.38</v>
          </cell>
          <cell r="J56">
            <v>90448.8</v>
          </cell>
        </row>
        <row r="57">
          <cell r="A57" t="str">
            <v>6 M 21 110 00</v>
          </cell>
          <cell r="B57" t="str">
            <v>EA-WR para Microflex - 1,5 cm</v>
          </cell>
          <cell r="D57">
            <v>26760.000000000004</v>
          </cell>
          <cell r="E57" t="str">
            <v>m²</v>
          </cell>
          <cell r="F57">
            <v>1</v>
          </cell>
          <cell r="G57" t="str">
            <v>m²/m²</v>
          </cell>
          <cell r="H57">
            <v>26760.000000000004</v>
          </cell>
          <cell r="I57">
            <v>5.15</v>
          </cell>
          <cell r="J57">
            <v>137814</v>
          </cell>
        </row>
        <row r="58">
          <cell r="A58" t="str">
            <v>6 M 22 110 00</v>
          </cell>
          <cell r="B58" t="str">
            <v>Frete de EA-WR para Microflex - 1,5 cm</v>
          </cell>
          <cell r="D58">
            <v>26760.000000000004</v>
          </cell>
          <cell r="E58" t="str">
            <v>m²</v>
          </cell>
          <cell r="F58">
            <v>1</v>
          </cell>
          <cell r="G58" t="str">
            <v>m²/m²</v>
          </cell>
          <cell r="H58">
            <v>26760.000000000004</v>
          </cell>
          <cell r="I58">
            <v>0.72</v>
          </cell>
          <cell r="J58">
            <v>19267.2</v>
          </cell>
        </row>
        <row r="59">
          <cell r="B59" t="str">
            <v>SUBTOTAL</v>
          </cell>
          <cell r="J59">
            <v>247530</v>
          </cell>
        </row>
        <row r="60">
          <cell r="B60" t="str">
            <v>Recomposição de sarjeta e meio-fio</v>
          </cell>
        </row>
        <row r="61">
          <cell r="A61" t="str">
            <v>3 S 03 329 51</v>
          </cell>
          <cell r="B61" t="str">
            <v>Concreto de cimento(confecção manual e lançamento) AC/BC</v>
          </cell>
          <cell r="D61">
            <v>1500</v>
          </cell>
          <cell r="E61" t="str">
            <v>m³</v>
          </cell>
          <cell r="F61">
            <v>0.05</v>
          </cell>
          <cell r="G61" t="str">
            <v>m³/m³</v>
          </cell>
          <cell r="H61">
            <v>75</v>
          </cell>
          <cell r="I61">
            <v>304.19</v>
          </cell>
          <cell r="J61">
            <v>22814.25</v>
          </cell>
        </row>
        <row r="62">
          <cell r="A62" t="str">
            <v>3 S 03 340 52</v>
          </cell>
          <cell r="B62" t="str">
            <v>Argamassa cimento areia 1-6 AC</v>
          </cell>
          <cell r="D62">
            <v>1500</v>
          </cell>
          <cell r="E62" t="str">
            <v>m³</v>
          </cell>
          <cell r="F62">
            <v>0.01</v>
          </cell>
          <cell r="G62" t="str">
            <v>m³/m³</v>
          </cell>
          <cell r="H62">
            <v>15</v>
          </cell>
          <cell r="I62">
            <v>230.9</v>
          </cell>
          <cell r="J62">
            <v>3463.5</v>
          </cell>
        </row>
        <row r="63">
          <cell r="A63" t="str">
            <v>3 S 03 370 00</v>
          </cell>
          <cell r="B63" t="str">
            <v>Forma comum de madeira</v>
          </cell>
          <cell r="D63">
            <v>1500</v>
          </cell>
          <cell r="E63" t="str">
            <v>m²</v>
          </cell>
          <cell r="F63">
            <v>0.85</v>
          </cell>
          <cell r="G63" t="str">
            <v>m²/m²</v>
          </cell>
          <cell r="H63">
            <v>1275</v>
          </cell>
          <cell r="I63">
            <v>44.42</v>
          </cell>
          <cell r="J63">
            <v>56635.5</v>
          </cell>
        </row>
        <row r="64">
          <cell r="A64" t="str">
            <v>3 S 03 940 02</v>
          </cell>
          <cell r="B64" t="str">
            <v>Reaterro apiloado</v>
          </cell>
          <cell r="D64">
            <v>1500</v>
          </cell>
          <cell r="E64" t="str">
            <v>m³</v>
          </cell>
          <cell r="F64">
            <v>0.03</v>
          </cell>
          <cell r="G64" t="str">
            <v>m³/m³</v>
          </cell>
          <cell r="H64">
            <v>45</v>
          </cell>
          <cell r="I64">
            <v>14.85</v>
          </cell>
          <cell r="J64">
            <v>668.25</v>
          </cell>
        </row>
        <row r="65">
          <cell r="A65" t="str">
            <v>3 S 04 000 00</v>
          </cell>
          <cell r="B65" t="str">
            <v>Escavação manual em material de 1a categoria</v>
          </cell>
          <cell r="D65">
            <v>1500</v>
          </cell>
          <cell r="E65" t="str">
            <v>m³</v>
          </cell>
          <cell r="F65">
            <v>0.05</v>
          </cell>
          <cell r="G65" t="str">
            <v>m³/m³</v>
          </cell>
          <cell r="H65">
            <v>75</v>
          </cell>
          <cell r="I65">
            <v>26.83</v>
          </cell>
          <cell r="J65">
            <v>2012.25</v>
          </cell>
        </row>
        <row r="66">
          <cell r="B66" t="str">
            <v>SUBTOTAL</v>
          </cell>
          <cell r="J66">
            <v>85593.75</v>
          </cell>
        </row>
        <row r="67">
          <cell r="B67" t="str">
            <v>Recomposição de descida d'água</v>
          </cell>
        </row>
        <row r="68">
          <cell r="A68" t="str">
            <v>3 S 03 329 51</v>
          </cell>
          <cell r="B68" t="str">
            <v>Concreto de cimento(confecção manual e lançamento) AC/BC</v>
          </cell>
          <cell r="D68">
            <v>1500</v>
          </cell>
          <cell r="E68" t="str">
            <v>m³</v>
          </cell>
          <cell r="F68">
            <v>0.17</v>
          </cell>
          <cell r="G68" t="str">
            <v>m³/m³</v>
          </cell>
          <cell r="H68">
            <v>255</v>
          </cell>
          <cell r="I68">
            <v>304.19</v>
          </cell>
          <cell r="J68">
            <v>77568.45</v>
          </cell>
        </row>
        <row r="69">
          <cell r="A69" t="str">
            <v>3 S 03 340 52</v>
          </cell>
          <cell r="B69" t="str">
            <v>Argamassa cimento areia 1-6 AC</v>
          </cell>
          <cell r="D69">
            <v>1500</v>
          </cell>
          <cell r="E69" t="str">
            <v>m³</v>
          </cell>
          <cell r="F69">
            <v>0.02</v>
          </cell>
          <cell r="G69" t="str">
            <v>m³/m³</v>
          </cell>
          <cell r="H69">
            <v>30</v>
          </cell>
          <cell r="I69">
            <v>230.9</v>
          </cell>
          <cell r="J69">
            <v>6927</v>
          </cell>
        </row>
        <row r="70">
          <cell r="A70" t="str">
            <v>3 S 03 370 00</v>
          </cell>
          <cell r="B70" t="str">
            <v>Forma comum de madeira</v>
          </cell>
          <cell r="D70">
            <v>1500</v>
          </cell>
          <cell r="E70" t="str">
            <v>m²</v>
          </cell>
          <cell r="F70">
            <v>2.2000000000000002</v>
          </cell>
          <cell r="G70" t="str">
            <v>m²/m²</v>
          </cell>
          <cell r="H70">
            <v>3300</v>
          </cell>
          <cell r="I70">
            <v>44.42</v>
          </cell>
          <cell r="J70">
            <v>146586</v>
          </cell>
        </row>
        <row r="71">
          <cell r="A71" t="str">
            <v>3 S 03 940 02</v>
          </cell>
          <cell r="B71" t="str">
            <v>Reaterro apiloado</v>
          </cell>
          <cell r="D71">
            <v>1500</v>
          </cell>
          <cell r="E71" t="str">
            <v>m³</v>
          </cell>
          <cell r="F71">
            <v>0.2</v>
          </cell>
          <cell r="G71" t="str">
            <v>m³/m³</v>
          </cell>
          <cell r="H71">
            <v>300</v>
          </cell>
          <cell r="I71">
            <v>14.85</v>
          </cell>
          <cell r="J71">
            <v>4455</v>
          </cell>
        </row>
        <row r="72">
          <cell r="A72" t="str">
            <v>3 S 04 000 00</v>
          </cell>
          <cell r="B72" t="str">
            <v>Escavação manual em material de 1a categoria</v>
          </cell>
          <cell r="D72">
            <v>1500</v>
          </cell>
          <cell r="E72" t="str">
            <v>m³</v>
          </cell>
          <cell r="F72">
            <v>0.6</v>
          </cell>
          <cell r="G72" t="str">
            <v>m³/m³</v>
          </cell>
          <cell r="H72">
            <v>900</v>
          </cell>
          <cell r="I72">
            <v>26.83</v>
          </cell>
          <cell r="J72">
            <v>24147</v>
          </cell>
        </row>
        <row r="73">
          <cell r="B73" t="str">
            <v>SUBTOTAL</v>
          </cell>
          <cell r="J73">
            <v>259683.45</v>
          </cell>
        </row>
        <row r="74">
          <cell r="B74" t="str">
            <v>Recomposição de bueiro</v>
          </cell>
        </row>
        <row r="75">
          <cell r="A75" t="str">
            <v>3 S 03 329 51</v>
          </cell>
          <cell r="B75" t="str">
            <v>Concreto de cimento(confecção manual e lançamento) AC/BC</v>
          </cell>
          <cell r="D75">
            <v>150</v>
          </cell>
          <cell r="E75" t="str">
            <v>m³</v>
          </cell>
          <cell r="F75">
            <v>1.2</v>
          </cell>
          <cell r="G75" t="str">
            <v>m³/m³</v>
          </cell>
          <cell r="H75">
            <v>180</v>
          </cell>
          <cell r="I75">
            <v>304.19</v>
          </cell>
          <cell r="J75">
            <v>54754.2</v>
          </cell>
        </row>
        <row r="76">
          <cell r="A76" t="str">
            <v>3 S 03 340 52</v>
          </cell>
          <cell r="B76" t="str">
            <v>Argamassa cimento areia 1-6 AC</v>
          </cell>
          <cell r="D76">
            <v>150</v>
          </cell>
          <cell r="E76" t="str">
            <v>m³</v>
          </cell>
          <cell r="F76">
            <v>0.1</v>
          </cell>
          <cell r="G76" t="str">
            <v>m³/m³</v>
          </cell>
          <cell r="H76">
            <v>15</v>
          </cell>
          <cell r="I76">
            <v>230.9</v>
          </cell>
          <cell r="J76">
            <v>3463.5</v>
          </cell>
        </row>
        <row r="77">
          <cell r="A77" t="str">
            <v>3 S 03 370 00</v>
          </cell>
          <cell r="B77" t="str">
            <v>Forma comum de madeira</v>
          </cell>
          <cell r="D77">
            <v>150</v>
          </cell>
          <cell r="E77" t="str">
            <v>m²</v>
          </cell>
          <cell r="F77">
            <v>0.8</v>
          </cell>
          <cell r="G77" t="str">
            <v>m²/m²</v>
          </cell>
          <cell r="H77">
            <v>120</v>
          </cell>
          <cell r="I77">
            <v>44.42</v>
          </cell>
          <cell r="J77">
            <v>5330.4</v>
          </cell>
        </row>
        <row r="78">
          <cell r="A78" t="str">
            <v>3 S 03 940 01</v>
          </cell>
          <cell r="B78" t="str">
            <v>Reaterro e compactação p/ bueiro</v>
          </cell>
          <cell r="D78">
            <v>150</v>
          </cell>
          <cell r="E78" t="str">
            <v>m³</v>
          </cell>
          <cell r="F78">
            <v>3</v>
          </cell>
          <cell r="G78" t="str">
            <v>m³/m³</v>
          </cell>
          <cell r="H78">
            <v>450</v>
          </cell>
          <cell r="I78">
            <v>20.010000000000002</v>
          </cell>
          <cell r="J78">
            <v>9004.5</v>
          </cell>
        </row>
        <row r="79">
          <cell r="A79" t="str">
            <v>3 S 04 000 00</v>
          </cell>
          <cell r="B79" t="str">
            <v>Escavação manual em material de 1a categoria</v>
          </cell>
          <cell r="D79">
            <v>150</v>
          </cell>
          <cell r="E79" t="str">
            <v>m³</v>
          </cell>
          <cell r="F79">
            <v>90</v>
          </cell>
          <cell r="G79" t="str">
            <v>m³/m³</v>
          </cell>
          <cell r="H79">
            <v>13500</v>
          </cell>
          <cell r="I79">
            <v>26.83</v>
          </cell>
          <cell r="J79">
            <v>362205</v>
          </cell>
        </row>
        <row r="80">
          <cell r="B80" t="str">
            <v>SUBTOTAL</v>
          </cell>
          <cell r="J80">
            <v>434757.6</v>
          </cell>
        </row>
        <row r="81">
          <cell r="A81" t="str">
            <v>3 S 03 950 00</v>
          </cell>
          <cell r="B81" t="str">
            <v>Limpeza de ponte</v>
          </cell>
          <cell r="D81">
            <v>2027</v>
          </cell>
          <cell r="E81" t="str">
            <v>m</v>
          </cell>
          <cell r="F81">
            <v>2</v>
          </cell>
          <cell r="G81" t="str">
            <v>m/m</v>
          </cell>
          <cell r="H81">
            <v>4054</v>
          </cell>
          <cell r="I81">
            <v>3.53</v>
          </cell>
          <cell r="J81">
            <v>14310.62</v>
          </cell>
        </row>
        <row r="82">
          <cell r="A82" t="str">
            <v>3 S 08 104 51</v>
          </cell>
          <cell r="B82" t="str">
            <v>Combate à exsudação com areia AC</v>
          </cell>
          <cell r="D82">
            <v>133.80000000000001</v>
          </cell>
          <cell r="E82" t="str">
            <v>Km</v>
          </cell>
          <cell r="F82">
            <v>100</v>
          </cell>
          <cell r="G82" t="str">
            <v>m²/Km</v>
          </cell>
          <cell r="H82">
            <v>13380</v>
          </cell>
          <cell r="I82">
            <v>0.56000000000000005</v>
          </cell>
          <cell r="J82">
            <v>7492.8</v>
          </cell>
        </row>
        <row r="83">
          <cell r="A83" t="str">
            <v>3 S 08 109 12</v>
          </cell>
          <cell r="B83" t="str">
            <v>Correção de defeitos por fresagem descontínua</v>
          </cell>
          <cell r="D83">
            <v>133.80000000000001</v>
          </cell>
          <cell r="E83" t="str">
            <v>Km</v>
          </cell>
          <cell r="F83">
            <v>10</v>
          </cell>
          <cell r="G83" t="str">
            <v>m³/Km</v>
          </cell>
          <cell r="H83">
            <v>1338</v>
          </cell>
          <cell r="I83">
            <v>179.88</v>
          </cell>
          <cell r="J83">
            <v>240679.44</v>
          </cell>
        </row>
        <row r="84">
          <cell r="A84" t="str">
            <v>3 S 08 200 50</v>
          </cell>
          <cell r="B84" t="str">
            <v>Recomp. de guarda corpo AC/BC</v>
          </cell>
          <cell r="D84">
            <v>2000</v>
          </cell>
          <cell r="E84" t="str">
            <v>m</v>
          </cell>
          <cell r="F84">
            <v>0.15</v>
          </cell>
          <cell r="G84" t="str">
            <v>m/m</v>
          </cell>
          <cell r="H84">
            <v>300</v>
          </cell>
          <cell r="I84">
            <v>86.14</v>
          </cell>
          <cell r="J84">
            <v>25842</v>
          </cell>
        </row>
        <row r="85">
          <cell r="A85" t="str">
            <v>3 S 08 300 01</v>
          </cell>
          <cell r="B85" t="str">
            <v>Limpeza de sarjeta e meio fio</v>
          </cell>
          <cell r="D85">
            <v>189777.11</v>
          </cell>
          <cell r="E85" t="str">
            <v>m</v>
          </cell>
          <cell r="F85">
            <v>2</v>
          </cell>
          <cell r="G85" t="str">
            <v>m/m</v>
          </cell>
          <cell r="H85">
            <v>379554.22</v>
          </cell>
          <cell r="I85">
            <v>0.3</v>
          </cell>
          <cell r="J85">
            <v>113866.26</v>
          </cell>
        </row>
        <row r="86">
          <cell r="A86" t="str">
            <v>3 S 08 301 01</v>
          </cell>
          <cell r="B86" t="str">
            <v>Limpeza de valeta de corte</v>
          </cell>
          <cell r="D86">
            <v>100000</v>
          </cell>
          <cell r="E86" t="str">
            <v>m</v>
          </cell>
          <cell r="F86">
            <v>3</v>
          </cell>
          <cell r="G86" t="str">
            <v>m/m</v>
          </cell>
          <cell r="H86">
            <v>300000</v>
          </cell>
          <cell r="I86">
            <v>0.46</v>
          </cell>
          <cell r="J86">
            <v>138000</v>
          </cell>
        </row>
        <row r="87">
          <cell r="A87" t="str">
            <v>3 S 08 301 03</v>
          </cell>
          <cell r="B87" t="str">
            <v>Limpeza de descida d'água</v>
          </cell>
          <cell r="D87">
            <v>2000</v>
          </cell>
          <cell r="E87" t="str">
            <v>m</v>
          </cell>
          <cell r="F87">
            <v>2</v>
          </cell>
          <cell r="G87" t="str">
            <v>m/m</v>
          </cell>
          <cell r="H87">
            <v>4000</v>
          </cell>
          <cell r="I87">
            <v>0.61</v>
          </cell>
          <cell r="J87">
            <v>2440</v>
          </cell>
        </row>
        <row r="88">
          <cell r="A88" t="str">
            <v>3 S 08 302 01</v>
          </cell>
          <cell r="B88" t="str">
            <v>Limpeza de bueiro</v>
          </cell>
          <cell r="D88">
            <v>6000</v>
          </cell>
          <cell r="E88" t="str">
            <v>m³</v>
          </cell>
          <cell r="F88">
            <v>0.6</v>
          </cell>
          <cell r="G88" t="str">
            <v>m³/m³</v>
          </cell>
          <cell r="H88">
            <v>3600</v>
          </cell>
          <cell r="I88">
            <v>10.08</v>
          </cell>
          <cell r="J88">
            <v>36288</v>
          </cell>
        </row>
        <row r="89">
          <cell r="A89" t="str">
            <v>3 S 08 302 02</v>
          </cell>
          <cell r="B89" t="str">
            <v>Desobstrução de bueiro</v>
          </cell>
          <cell r="D89">
            <v>4900</v>
          </cell>
          <cell r="E89" t="str">
            <v>m³</v>
          </cell>
          <cell r="F89">
            <v>0.6</v>
          </cell>
          <cell r="G89" t="str">
            <v>m³/m³</v>
          </cell>
          <cell r="H89">
            <v>2940</v>
          </cell>
          <cell r="I89">
            <v>29.27</v>
          </cell>
          <cell r="J89">
            <v>86053.8</v>
          </cell>
        </row>
        <row r="90">
          <cell r="A90" t="str">
            <v>3 S 08 400 00</v>
          </cell>
          <cell r="B90" t="str">
            <v>Limpeza de placa de sinalização</v>
          </cell>
          <cell r="D90">
            <v>100</v>
          </cell>
          <cell r="E90" t="str">
            <v>m²</v>
          </cell>
          <cell r="F90">
            <v>2</v>
          </cell>
          <cell r="G90" t="str">
            <v>m²/m²</v>
          </cell>
          <cell r="H90">
            <v>200</v>
          </cell>
          <cell r="I90">
            <v>4.21</v>
          </cell>
          <cell r="J90">
            <v>842</v>
          </cell>
        </row>
        <row r="91">
          <cell r="A91" t="str">
            <v>3 S 08 401 00</v>
          </cell>
          <cell r="B91" t="str">
            <v>Recomposição de defensa metálica</v>
          </cell>
          <cell r="D91">
            <v>100</v>
          </cell>
          <cell r="E91" t="str">
            <v>m</v>
          </cell>
          <cell r="F91">
            <v>2</v>
          </cell>
          <cell r="G91" t="str">
            <v>m/m</v>
          </cell>
          <cell r="H91">
            <v>200</v>
          </cell>
          <cell r="I91">
            <v>221.27</v>
          </cell>
          <cell r="J91">
            <v>44254</v>
          </cell>
        </row>
        <row r="92">
          <cell r="A92" t="str">
            <v>3 S 08 402 00</v>
          </cell>
          <cell r="B92" t="str">
            <v>Caiação</v>
          </cell>
          <cell r="D92">
            <v>163000</v>
          </cell>
          <cell r="E92" t="str">
            <v>m²</v>
          </cell>
          <cell r="F92">
            <v>0.4</v>
          </cell>
          <cell r="G92" t="str">
            <v>m²/m²</v>
          </cell>
          <cell r="H92">
            <v>65200</v>
          </cell>
          <cell r="I92">
            <v>1.27</v>
          </cell>
          <cell r="J92">
            <v>82804</v>
          </cell>
        </row>
        <row r="93">
          <cell r="A93" t="str">
            <v>3 S 08 500 00</v>
          </cell>
          <cell r="B93" t="str">
            <v>Recomposição manual de aterro</v>
          </cell>
          <cell r="D93">
            <v>133.80000000000001</v>
          </cell>
          <cell r="E93" t="str">
            <v>Km</v>
          </cell>
          <cell r="F93">
            <v>20</v>
          </cell>
          <cell r="G93" t="str">
            <v>m³/Km</v>
          </cell>
          <cell r="H93">
            <v>2676</v>
          </cell>
          <cell r="I93">
            <v>69.430000000000007</v>
          </cell>
          <cell r="J93">
            <v>185794.68</v>
          </cell>
        </row>
        <row r="94">
          <cell r="A94" t="str">
            <v>3 S 08 501 00</v>
          </cell>
          <cell r="B94" t="str">
            <v>Recomposição mecanizada de aterro</v>
          </cell>
          <cell r="D94">
            <v>133.80000000000001</v>
          </cell>
          <cell r="E94" t="str">
            <v>Km</v>
          </cell>
          <cell r="F94">
            <v>130</v>
          </cell>
          <cell r="G94" t="str">
            <v>m³/Km</v>
          </cell>
          <cell r="H94">
            <v>17394</v>
          </cell>
          <cell r="I94">
            <v>19.79</v>
          </cell>
          <cell r="J94">
            <v>344227.26</v>
          </cell>
        </row>
        <row r="95">
          <cell r="A95" t="str">
            <v>3 S 08 510 00</v>
          </cell>
          <cell r="B95" t="str">
            <v>Remoção manual de barreira em solo</v>
          </cell>
          <cell r="D95">
            <v>133.80000000000001</v>
          </cell>
          <cell r="E95" t="str">
            <v>Km</v>
          </cell>
          <cell r="F95">
            <v>20</v>
          </cell>
          <cell r="G95" t="str">
            <v>m³/Km</v>
          </cell>
          <cell r="H95">
            <v>2676</v>
          </cell>
          <cell r="I95">
            <v>18.059999999999999</v>
          </cell>
          <cell r="J95">
            <v>48328.56</v>
          </cell>
        </row>
        <row r="96">
          <cell r="A96" t="str">
            <v>3 S 08 511 00</v>
          </cell>
          <cell r="B96" t="str">
            <v>Remoção mecanizada de barreira - solo</v>
          </cell>
          <cell r="D96">
            <v>133.80000000000001</v>
          </cell>
          <cell r="E96" t="str">
            <v>Km</v>
          </cell>
          <cell r="F96">
            <v>30</v>
          </cell>
          <cell r="G96" t="str">
            <v>m³/Km</v>
          </cell>
          <cell r="H96">
            <v>4014</v>
          </cell>
          <cell r="I96">
            <v>4.4000000000000004</v>
          </cell>
          <cell r="J96">
            <v>17661.599999999999</v>
          </cell>
        </row>
        <row r="97">
          <cell r="A97" t="str">
            <v>3 S 08 900 00</v>
          </cell>
          <cell r="B97" t="str">
            <v>Roçada manual</v>
          </cell>
          <cell r="D97">
            <v>133.80000000000001</v>
          </cell>
          <cell r="E97" t="str">
            <v>Km</v>
          </cell>
          <cell r="F97">
            <v>2</v>
          </cell>
          <cell r="G97" t="str">
            <v>ha/Km</v>
          </cell>
          <cell r="H97">
            <v>267.60000000000002</v>
          </cell>
          <cell r="I97">
            <v>840.12</v>
          </cell>
          <cell r="J97">
            <v>224816.11</v>
          </cell>
        </row>
        <row r="98">
          <cell r="A98" t="str">
            <v>3 S 08 910 00</v>
          </cell>
          <cell r="B98" t="str">
            <v>Capina manual</v>
          </cell>
          <cell r="D98">
            <v>195000</v>
          </cell>
          <cell r="E98" t="str">
            <v>m²</v>
          </cell>
          <cell r="F98">
            <v>2</v>
          </cell>
          <cell r="G98" t="str">
            <v>m²/m²</v>
          </cell>
          <cell r="H98">
            <v>390000</v>
          </cell>
          <cell r="I98">
            <v>0.34</v>
          </cell>
          <cell r="J98">
            <v>132600</v>
          </cell>
        </row>
        <row r="99">
          <cell r="A99" t="str">
            <v>3 S 09 002 00</v>
          </cell>
          <cell r="B99" t="str">
            <v>Transporte local basc. 5m3 em rodov. pav.</v>
          </cell>
          <cell r="D99">
            <v>697180.23399999994</v>
          </cell>
          <cell r="E99" t="str">
            <v>tkm</v>
          </cell>
          <cell r="F99">
            <v>1</v>
          </cell>
          <cell r="G99" t="str">
            <v>tkm/tkm</v>
          </cell>
          <cell r="H99">
            <v>697180.23400000005</v>
          </cell>
          <cell r="I99">
            <v>0.57999999999999996</v>
          </cell>
          <cell r="J99">
            <v>404364.53</v>
          </cell>
        </row>
        <row r="100">
          <cell r="A100" t="str">
            <v>3 S 09 002 03</v>
          </cell>
          <cell r="B100" t="str">
            <v>Transporte local de material para remendos</v>
          </cell>
          <cell r="D100">
            <v>184825.96800000002</v>
          </cell>
          <cell r="E100" t="str">
            <v>tkm</v>
          </cell>
          <cell r="F100">
            <v>1</v>
          </cell>
          <cell r="G100" t="str">
            <v>tkm/tkm</v>
          </cell>
          <cell r="H100">
            <v>184825.96799999999</v>
          </cell>
          <cell r="I100">
            <v>0.9</v>
          </cell>
          <cell r="J100">
            <v>166343.37</v>
          </cell>
        </row>
        <row r="101">
          <cell r="A101" t="str">
            <v>3 S 09 002 41</v>
          </cell>
          <cell r="B101" t="str">
            <v>Transp. local c/ carroceria 4t em rodov. pav.</v>
          </cell>
          <cell r="D101">
            <v>4975.17</v>
          </cell>
          <cell r="E101" t="str">
            <v>tkm</v>
          </cell>
          <cell r="F101">
            <v>1</v>
          </cell>
          <cell r="G101" t="str">
            <v>tkm/tkm</v>
          </cell>
          <cell r="H101">
            <v>4975.17</v>
          </cell>
          <cell r="I101">
            <v>0.8</v>
          </cell>
          <cell r="J101">
            <v>3980.13</v>
          </cell>
        </row>
        <row r="102">
          <cell r="A102" t="str">
            <v>3 S 09 002 91</v>
          </cell>
          <cell r="B102" t="str">
            <v>Transporte comercial c/basculante 10 m3 rodov. pav.</v>
          </cell>
          <cell r="D102">
            <v>721617.04399999999</v>
          </cell>
          <cell r="E102" t="str">
            <v>tkm</v>
          </cell>
          <cell r="F102">
            <v>1</v>
          </cell>
          <cell r="G102" t="str">
            <v>tkm/tkm</v>
          </cell>
          <cell r="H102">
            <v>721617.04399999999</v>
          </cell>
          <cell r="I102">
            <v>0.33</v>
          </cell>
          <cell r="J102">
            <v>238133.62</v>
          </cell>
        </row>
        <row r="103">
          <cell r="A103" t="str">
            <v>4 S 06 100 11</v>
          </cell>
          <cell r="B103" t="str">
            <v>Pintura de faixa - tinta durabilidade - 1 ano</v>
          </cell>
          <cell r="D103">
            <v>2000</v>
          </cell>
          <cell r="E103" t="str">
            <v>m²</v>
          </cell>
          <cell r="F103">
            <v>1</v>
          </cell>
          <cell r="G103" t="str">
            <v>m²/m²</v>
          </cell>
          <cell r="H103">
            <v>2000</v>
          </cell>
          <cell r="I103">
            <v>11.22</v>
          </cell>
          <cell r="J103">
            <v>22440</v>
          </cell>
        </row>
        <row r="104">
          <cell r="A104" t="str">
            <v>4 S 06 200 02</v>
          </cell>
          <cell r="B104" t="str">
            <v>Forn. e implantação placa sinaliz. tot.refletiva</v>
          </cell>
          <cell r="D104">
            <v>240</v>
          </cell>
          <cell r="E104" t="str">
            <v>m²</v>
          </cell>
          <cell r="F104">
            <v>1</v>
          </cell>
          <cell r="G104" t="str">
            <v>m²/m²</v>
          </cell>
          <cell r="H104">
            <v>240</v>
          </cell>
          <cell r="I104">
            <v>317.01</v>
          </cell>
          <cell r="J104">
            <v>76082.399999999994</v>
          </cell>
        </row>
        <row r="105">
          <cell r="B105" t="str">
            <v>SUBTOTAL</v>
          </cell>
          <cell r="J105">
            <v>2657645.1800000002</v>
          </cell>
        </row>
        <row r="106">
          <cell r="A106" t="str">
            <v>E412</v>
          </cell>
          <cell r="B106" t="str">
            <v>Automóvel até 100 hp</v>
          </cell>
          <cell r="D106">
            <v>12</v>
          </cell>
          <cell r="E106" t="str">
            <v>mês</v>
          </cell>
          <cell r="F106">
            <v>1</v>
          </cell>
          <cell r="G106" t="str">
            <v>mês/mês</v>
          </cell>
          <cell r="H106">
            <v>12</v>
          </cell>
          <cell r="I106">
            <v>4132.95</v>
          </cell>
          <cell r="J106">
            <v>49595.4</v>
          </cell>
        </row>
        <row r="107">
          <cell r="B107" t="str">
            <v>SUBTOTAL</v>
          </cell>
          <cell r="J107">
            <v>49595.4</v>
          </cell>
        </row>
        <row r="108">
          <cell r="A108" t="str">
            <v>T511</v>
          </cell>
          <cell r="B108" t="str">
            <v>Encarregado de pavimentação</v>
          </cell>
          <cell r="D108">
            <v>2208</v>
          </cell>
          <cell r="E108" t="str">
            <v>h</v>
          </cell>
          <cell r="F108">
            <v>1</v>
          </cell>
          <cell r="G108" t="str">
            <v>h/h</v>
          </cell>
          <cell r="H108">
            <v>2208</v>
          </cell>
          <cell r="I108">
            <v>31.22</v>
          </cell>
          <cell r="J108">
            <v>68933.759999999995</v>
          </cell>
        </row>
        <row r="109">
          <cell r="A109" t="str">
            <v>T701</v>
          </cell>
          <cell r="B109" t="str">
            <v>Servente</v>
          </cell>
          <cell r="D109">
            <v>4416</v>
          </cell>
          <cell r="E109" t="str">
            <v>h</v>
          </cell>
          <cell r="F109">
            <v>1</v>
          </cell>
          <cell r="G109" t="str">
            <v>h/h</v>
          </cell>
          <cell r="H109">
            <v>4416</v>
          </cell>
          <cell r="I109">
            <v>6.69</v>
          </cell>
          <cell r="J109">
            <v>29543.040000000001</v>
          </cell>
        </row>
        <row r="110">
          <cell r="B110" t="str">
            <v>SUBTOTAL</v>
          </cell>
          <cell r="J110">
            <v>98476.799999999988</v>
          </cell>
        </row>
        <row r="111">
          <cell r="B111" t="str">
            <v>PROTEÇÃO AMBIENTAL</v>
          </cell>
        </row>
        <row r="112">
          <cell r="A112" t="str">
            <v>2 S 04 400 01</v>
          </cell>
          <cell r="B112" t="str">
            <v>Valeta prot.cortes c/revest. vegetal - VPC 01</v>
          </cell>
          <cell r="D112">
            <v>2550</v>
          </cell>
          <cell r="E112" t="str">
            <v>m</v>
          </cell>
          <cell r="F112">
            <v>1</v>
          </cell>
          <cell r="G112" t="str">
            <v>m/m</v>
          </cell>
          <cell r="H112">
            <v>2550</v>
          </cell>
          <cell r="I112">
            <v>58</v>
          </cell>
          <cell r="J112">
            <v>147900</v>
          </cell>
        </row>
        <row r="113">
          <cell r="A113" t="str">
            <v>3 S 05 101 01</v>
          </cell>
          <cell r="B113" t="str">
            <v xml:space="preserve">Revestimento vegetal com mudas </v>
          </cell>
          <cell r="D113">
            <v>5000</v>
          </cell>
          <cell r="E113" t="str">
            <v>m³</v>
          </cell>
          <cell r="F113">
            <v>1</v>
          </cell>
          <cell r="G113" t="str">
            <v>m³/m³</v>
          </cell>
          <cell r="H113">
            <v>5000</v>
          </cell>
          <cell r="I113">
            <v>4.6100000000000003</v>
          </cell>
          <cell r="J113">
            <v>23050</v>
          </cell>
        </row>
        <row r="114">
          <cell r="A114" t="str">
            <v>5 S 05 102 00</v>
          </cell>
          <cell r="B114" t="str">
            <v xml:space="preserve">Hidrossemeadura </v>
          </cell>
          <cell r="D114">
            <v>3000</v>
          </cell>
          <cell r="E114" t="str">
            <v>m²</v>
          </cell>
          <cell r="F114">
            <v>1</v>
          </cell>
          <cell r="G114" t="str">
            <v>m²/m²</v>
          </cell>
          <cell r="H114">
            <v>3000</v>
          </cell>
          <cell r="I114">
            <v>0.97</v>
          </cell>
          <cell r="J114">
            <v>2910</v>
          </cell>
        </row>
        <row r="115">
          <cell r="B115" t="str">
            <v>SUBTOTAL</v>
          </cell>
          <cell r="J115">
            <v>173860</v>
          </cell>
        </row>
        <row r="116">
          <cell r="B116" t="str">
            <v>SUBTOTAL PARCIAL</v>
          </cell>
          <cell r="J116">
            <v>5259973.21</v>
          </cell>
        </row>
        <row r="117">
          <cell r="B117" t="str">
            <v>Ofício Circular Nº 002/CGDESP/2004</v>
          </cell>
        </row>
        <row r="118">
          <cell r="A118" t="str">
            <v>V001</v>
          </cell>
          <cell r="B118" t="str">
            <v>INSTALAÇÃO DE CANTEIRO</v>
          </cell>
          <cell r="D118">
            <v>1</v>
          </cell>
          <cell r="E118" t="str">
            <v>Vb</v>
          </cell>
          <cell r="F118">
            <v>1</v>
          </cell>
          <cell r="H118">
            <v>1</v>
          </cell>
          <cell r="I118">
            <v>25175.03</v>
          </cell>
          <cell r="J118">
            <v>25175.03</v>
          </cell>
        </row>
        <row r="119">
          <cell r="A119" t="str">
            <v>V002</v>
          </cell>
          <cell r="B119" t="str">
            <v>MOBILIZ. E DESMOBILIZ. DE EQUIPAMENTO</v>
          </cell>
          <cell r="D119">
            <v>1</v>
          </cell>
          <cell r="E119" t="str">
            <v>Vb</v>
          </cell>
          <cell r="F119">
            <v>2</v>
          </cell>
          <cell r="H119">
            <v>2</v>
          </cell>
          <cell r="I119">
            <v>53645.17</v>
          </cell>
          <cell r="J119">
            <v>107290.34</v>
          </cell>
        </row>
        <row r="120">
          <cell r="B120" t="str">
            <v>SUBTOTAL</v>
          </cell>
          <cell r="J120">
            <v>132465.37</v>
          </cell>
        </row>
        <row r="121">
          <cell r="A121" t="str">
            <v>TOTAL ( Mês de Referência : mar/2007 )</v>
          </cell>
          <cell r="G121" t="str">
            <v>R$/Km (s/asfalto) =</v>
          </cell>
          <cell r="H121">
            <v>35036.836981596061</v>
          </cell>
          <cell r="J121">
            <v>5392438.5800000001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iscriminativo Rec. Inicial"/>
      <sheetName val="Discriminativo Manut. Operação"/>
      <sheetName val="Discriminativo Restauração"/>
      <sheetName val="Equipamentos"/>
      <sheetName val="Mão de Obra"/>
      <sheetName val="Encargos Sociais"/>
      <sheetName val="Materiais"/>
      <sheetName val="DMTs"/>
      <sheetName val="BDI"/>
      <sheetName val="Recuperação Inicial"/>
      <sheetName val="Conserva Rotineira"/>
      <sheetName val="Operação da Rodovia"/>
      <sheetName val="Restauração"/>
      <sheetName val="Reabilitação Ambiental"/>
      <sheetName val="AUX"/>
      <sheetName val="Resumo DAER"/>
      <sheetName val="Custos Briga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B4" t="str">
            <v>QUADRO 09</v>
          </cell>
        </row>
        <row r="6">
          <cell r="B6" t="str">
            <v>Código</v>
          </cell>
          <cell r="C6" t="str">
            <v>Categoria Profissional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ões Analíticas"/>
      <sheetName val="Relatório Sintético"/>
      <sheetName val="Insumos"/>
      <sheetName val="Instruções"/>
    </sheetNames>
    <sheetDataSet>
      <sheetData sheetId="0"/>
      <sheetData sheetId="1"/>
      <sheetData sheetId="2">
        <row r="4">
          <cell r="A4" t="str">
            <v>00000001</v>
          </cell>
          <cell r="B4" t="str">
            <v>ACETILENO (CILINDRO DE 5 A 9 KG)</v>
          </cell>
          <cell r="C4" t="str">
            <v>KG</v>
          </cell>
          <cell r="D4" t="str">
            <v>MP</v>
          </cell>
          <cell r="E4">
            <v>29.28</v>
          </cell>
          <cell r="F4">
            <v>29.28</v>
          </cell>
        </row>
        <row r="5">
          <cell r="A5" t="str">
            <v>00000002</v>
          </cell>
          <cell r="B5" t="str">
            <v>OXIGENIO</v>
          </cell>
          <cell r="C5" t="str">
            <v>M3</v>
          </cell>
          <cell r="D5" t="str">
            <v>MP</v>
          </cell>
          <cell r="E5">
            <v>11.29</v>
          </cell>
          <cell r="F5">
            <v>11.29</v>
          </cell>
        </row>
        <row r="6">
          <cell r="A6" t="str">
            <v>00000003</v>
          </cell>
          <cell r="B6" t="str">
            <v>ACIDO MURIATICO (SOLUCAO ACIDA)</v>
          </cell>
          <cell r="C6" t="str">
            <v>L</v>
          </cell>
          <cell r="D6" t="str">
            <v>MP</v>
          </cell>
          <cell r="E6">
            <v>3.2</v>
          </cell>
          <cell r="F6">
            <v>3.2</v>
          </cell>
        </row>
        <row r="7">
          <cell r="A7" t="str">
            <v>00000004</v>
          </cell>
          <cell r="B7" t="str">
            <v>ACIDO MURIATICO (CONCENTRADO)</v>
          </cell>
          <cell r="C7" t="str">
            <v>KG</v>
          </cell>
          <cell r="D7" t="str">
            <v>MP</v>
          </cell>
          <cell r="E7">
            <v>2.94</v>
          </cell>
          <cell r="F7">
            <v>2.94</v>
          </cell>
        </row>
        <row r="8">
          <cell r="A8" t="str">
            <v>00000005</v>
          </cell>
          <cell r="B8" t="str">
            <v>ACIDO CLORIDRICO (SOLUCAO ACIDA)</v>
          </cell>
          <cell r="C8" t="str">
            <v>L</v>
          </cell>
          <cell r="D8" t="str">
            <v>MP</v>
          </cell>
          <cell r="E8">
            <v>3.74</v>
          </cell>
          <cell r="F8">
            <v>3.74</v>
          </cell>
        </row>
        <row r="9">
          <cell r="A9" t="str">
            <v>00000006</v>
          </cell>
          <cell r="B9" t="str">
            <v>AMONIA</v>
          </cell>
          <cell r="C9" t="str">
            <v>L</v>
          </cell>
          <cell r="D9" t="str">
            <v>MP</v>
          </cell>
          <cell r="E9">
            <v>2.61</v>
          </cell>
          <cell r="F9">
            <v>2.61</v>
          </cell>
        </row>
        <row r="10">
          <cell r="A10" t="str">
            <v>00000007</v>
          </cell>
          <cell r="B10" t="str">
            <v>SODA CAUSTICA</v>
          </cell>
          <cell r="C10" t="str">
            <v>KG</v>
          </cell>
          <cell r="D10" t="str">
            <v>MP</v>
          </cell>
          <cell r="E10">
            <v>4.2699999999999996</v>
          </cell>
          <cell r="F10">
            <v>4.2699999999999996</v>
          </cell>
        </row>
        <row r="11">
          <cell r="A11" t="str">
            <v>00000009</v>
          </cell>
          <cell r="B11" t="str">
            <v>BALDE PLASTICO CAP 4L</v>
          </cell>
          <cell r="C11" t="str">
            <v>UN</v>
          </cell>
          <cell r="D11" t="str">
            <v>MP</v>
          </cell>
          <cell r="E11">
            <v>3.27</v>
          </cell>
          <cell r="F11">
            <v>3.27</v>
          </cell>
        </row>
        <row r="12">
          <cell r="A12" t="str">
            <v>00000010</v>
          </cell>
          <cell r="B12" t="str">
            <v>BALDE PLASTICO CAP 10L</v>
          </cell>
          <cell r="C12" t="str">
            <v>UN</v>
          </cell>
          <cell r="D12" t="str">
            <v>MP</v>
          </cell>
          <cell r="E12">
            <v>5.45</v>
          </cell>
          <cell r="F12">
            <v>5.45</v>
          </cell>
        </row>
        <row r="13">
          <cell r="A13" t="str">
            <v>00000011</v>
          </cell>
          <cell r="B13" t="str">
            <v>CERA</v>
          </cell>
          <cell r="C13" t="str">
            <v>KG</v>
          </cell>
          <cell r="D13" t="str">
            <v>MP</v>
          </cell>
          <cell r="E13">
            <v>20.010000000000002</v>
          </cell>
          <cell r="F13">
            <v>20.010000000000002</v>
          </cell>
        </row>
        <row r="14">
          <cell r="A14" t="str">
            <v>00000012</v>
          </cell>
          <cell r="B14" t="str">
            <v>ESCOVA DE AÇO (USO MANUAL)</v>
          </cell>
          <cell r="C14" t="str">
            <v>UN</v>
          </cell>
          <cell r="D14" t="str">
            <v>MP</v>
          </cell>
          <cell r="E14">
            <v>5.39</v>
          </cell>
          <cell r="F14">
            <v>5.39</v>
          </cell>
        </row>
        <row r="15">
          <cell r="A15" t="str">
            <v>00000013</v>
          </cell>
          <cell r="B15" t="str">
            <v>ESTOPA</v>
          </cell>
          <cell r="C15" t="str">
            <v>KG</v>
          </cell>
          <cell r="D15" t="str">
            <v>MP</v>
          </cell>
          <cell r="E15">
            <v>5.44</v>
          </cell>
          <cell r="F15">
            <v>5.44</v>
          </cell>
        </row>
        <row r="16">
          <cell r="A16" t="str">
            <v>00000014</v>
          </cell>
          <cell r="B16" t="str">
            <v>ESTOPA OU CORDA ALCATROADA P/ JUNTA DE TUBOS CONCRETO/CERAMICO</v>
          </cell>
          <cell r="C16" t="str">
            <v>KG</v>
          </cell>
          <cell r="D16" t="str">
            <v>MP</v>
          </cell>
          <cell r="E16">
            <v>9.82</v>
          </cell>
          <cell r="F16">
            <v>9.82</v>
          </cell>
        </row>
        <row r="17">
          <cell r="A17" t="str">
            <v>00000016</v>
          </cell>
          <cell r="B17" t="str">
            <v>SABAO</v>
          </cell>
          <cell r="C17" t="str">
            <v>KG</v>
          </cell>
          <cell r="D17" t="str">
            <v>MP</v>
          </cell>
          <cell r="E17">
            <v>3.2</v>
          </cell>
          <cell r="F17">
            <v>3.2</v>
          </cell>
        </row>
        <row r="18">
          <cell r="A18" t="str">
            <v>00000019</v>
          </cell>
          <cell r="B18" t="str">
            <v>ACO CA-25 3/4" (19,05 MM)</v>
          </cell>
          <cell r="C18" t="str">
            <v>KG</v>
          </cell>
          <cell r="D18" t="str">
            <v>MP</v>
          </cell>
          <cell r="E18">
            <v>3.43</v>
          </cell>
          <cell r="F18">
            <v>3.43</v>
          </cell>
        </row>
        <row r="19">
          <cell r="A19" t="str">
            <v>00000020</v>
          </cell>
          <cell r="B19" t="str">
            <v>ACO CA-25 1/2" (12,70 MM)</v>
          </cell>
          <cell r="C19" t="str">
            <v>KG</v>
          </cell>
          <cell r="D19" t="str">
            <v>MP</v>
          </cell>
          <cell r="E19">
            <v>3.33</v>
          </cell>
          <cell r="F19">
            <v>3.33</v>
          </cell>
        </row>
        <row r="20">
          <cell r="A20" t="str">
            <v>00000021</v>
          </cell>
          <cell r="B20" t="str">
            <v>ACO CA-25 5/8" (15,87 MM)</v>
          </cell>
          <cell r="C20" t="str">
            <v>KG</v>
          </cell>
          <cell r="D20" t="str">
            <v>MP</v>
          </cell>
          <cell r="E20">
            <v>3.62</v>
          </cell>
          <cell r="F20">
            <v>3.62</v>
          </cell>
        </row>
        <row r="21">
          <cell r="A21" t="str">
            <v>00000022</v>
          </cell>
          <cell r="B21" t="str">
            <v>ACO CA-25 1/4" (6,35 MM)</v>
          </cell>
          <cell r="C21" t="str">
            <v>KG</v>
          </cell>
          <cell r="D21" t="str">
            <v>MP</v>
          </cell>
          <cell r="E21">
            <v>3.95</v>
          </cell>
          <cell r="F21">
            <v>3.95</v>
          </cell>
        </row>
        <row r="22">
          <cell r="A22" t="str">
            <v>00000023</v>
          </cell>
          <cell r="B22" t="str">
            <v>ACO CA-25 5/16" (7,94 MM)</v>
          </cell>
          <cell r="C22" t="str">
            <v>KG</v>
          </cell>
          <cell r="D22" t="str">
            <v>MP</v>
          </cell>
          <cell r="E22">
            <v>3.85</v>
          </cell>
          <cell r="F22">
            <v>3.85</v>
          </cell>
        </row>
        <row r="23">
          <cell r="A23" t="str">
            <v>00000024</v>
          </cell>
          <cell r="B23" t="str">
            <v>ACO CA-25 7/8" (22,22 MM)</v>
          </cell>
          <cell r="C23" t="str">
            <v>KG</v>
          </cell>
          <cell r="D23" t="str">
            <v>MP</v>
          </cell>
          <cell r="E23">
            <v>3.33</v>
          </cell>
          <cell r="F23">
            <v>3.33</v>
          </cell>
        </row>
        <row r="24">
          <cell r="A24" t="str">
            <v>00000025</v>
          </cell>
          <cell r="B24" t="str">
            <v>ACO CA-25 1" (25,40 MM)</v>
          </cell>
          <cell r="C24" t="str">
            <v>KG</v>
          </cell>
          <cell r="D24" t="str">
            <v>MP</v>
          </cell>
          <cell r="E24">
            <v>3.43</v>
          </cell>
          <cell r="F24">
            <v>3.43</v>
          </cell>
        </row>
        <row r="25">
          <cell r="A25" t="str">
            <v>00000026</v>
          </cell>
          <cell r="B25" t="str">
            <v>ACO CA-25 3/8" (9,52 MM)</v>
          </cell>
          <cell r="C25" t="str">
            <v>KG</v>
          </cell>
          <cell r="D25" t="str">
            <v>MP</v>
          </cell>
          <cell r="E25">
            <v>3.47</v>
          </cell>
          <cell r="F25">
            <v>3.47</v>
          </cell>
        </row>
        <row r="26">
          <cell r="A26" t="str">
            <v>00000027</v>
          </cell>
          <cell r="B26" t="str">
            <v>ACO CA-50 5/8" (15,87 MM)</v>
          </cell>
          <cell r="C26" t="str">
            <v>KG</v>
          </cell>
          <cell r="D26" t="str">
            <v>MP</v>
          </cell>
          <cell r="E26">
            <v>3.44</v>
          </cell>
          <cell r="F26">
            <v>3.44</v>
          </cell>
        </row>
        <row r="27">
          <cell r="A27" t="str">
            <v>00000028</v>
          </cell>
          <cell r="B27" t="str">
            <v>ACO CA-50 1" (25,40 MM)</v>
          </cell>
          <cell r="C27" t="str">
            <v>KG</v>
          </cell>
          <cell r="D27" t="str">
            <v>MP</v>
          </cell>
          <cell r="E27">
            <v>3.34</v>
          </cell>
          <cell r="F27">
            <v>3.34</v>
          </cell>
        </row>
        <row r="28">
          <cell r="A28" t="str">
            <v>00000029</v>
          </cell>
          <cell r="B28" t="str">
            <v>ACO CA-50 7/8" (22,22 MM)</v>
          </cell>
          <cell r="C28" t="str">
            <v>KG</v>
          </cell>
          <cell r="D28" t="str">
            <v>MP</v>
          </cell>
          <cell r="E28">
            <v>3.34</v>
          </cell>
          <cell r="F28">
            <v>3.34</v>
          </cell>
        </row>
        <row r="29">
          <cell r="A29" t="str">
            <v>00000030</v>
          </cell>
          <cell r="B29" t="str">
            <v>ACO CA-50 3/4" (19,05 MM)</v>
          </cell>
          <cell r="C29" t="str">
            <v>KG</v>
          </cell>
          <cell r="D29" t="str">
            <v>MP</v>
          </cell>
          <cell r="E29">
            <v>3.34</v>
          </cell>
          <cell r="F29">
            <v>3.34</v>
          </cell>
        </row>
        <row r="30">
          <cell r="A30" t="str">
            <v>00000031</v>
          </cell>
          <cell r="B30" t="str">
            <v>ACO CA-50 1/2" (12,70 MM)</v>
          </cell>
          <cell r="C30" t="str">
            <v>KG</v>
          </cell>
          <cell r="D30" t="str">
            <v>MP</v>
          </cell>
          <cell r="E30">
            <v>3.39</v>
          </cell>
          <cell r="F30">
            <v>3.39</v>
          </cell>
        </row>
        <row r="31">
          <cell r="A31" t="str">
            <v>00000032</v>
          </cell>
          <cell r="B31" t="str">
            <v>ACO CA-50 1/4" (6,35 MM)</v>
          </cell>
          <cell r="C31" t="str">
            <v>KG</v>
          </cell>
          <cell r="D31" t="str">
            <v>MP</v>
          </cell>
          <cell r="E31">
            <v>3.93</v>
          </cell>
          <cell r="F31">
            <v>3.93</v>
          </cell>
        </row>
        <row r="32">
          <cell r="A32" t="str">
            <v>00000033</v>
          </cell>
          <cell r="B32" t="str">
            <v>ACO CA-50 5/16" (7,94 MM)</v>
          </cell>
          <cell r="C32" t="str">
            <v>KG</v>
          </cell>
          <cell r="D32" t="str">
            <v>MP</v>
          </cell>
          <cell r="E32">
            <v>3.69</v>
          </cell>
          <cell r="F32">
            <v>3.69</v>
          </cell>
        </row>
        <row r="33">
          <cell r="A33" t="str">
            <v>00000034</v>
          </cell>
          <cell r="B33" t="str">
            <v>ACO CA-50 3/8" (9,52 MM)</v>
          </cell>
          <cell r="C33" t="str">
            <v>KG</v>
          </cell>
          <cell r="D33" t="str">
            <v>MP</v>
          </cell>
          <cell r="E33">
            <v>3.49</v>
          </cell>
          <cell r="F33">
            <v>3.49</v>
          </cell>
        </row>
        <row r="34">
          <cell r="A34" t="str">
            <v>00000035</v>
          </cell>
          <cell r="B34" t="str">
            <v>|EM PROCESSO DE DESATIVAÇÃO| ACO CA-60 - 3,4MM</v>
          </cell>
          <cell r="C34" t="str">
            <v>KG</v>
          </cell>
          <cell r="D34" t="str">
            <v>MP</v>
          </cell>
          <cell r="E34">
            <v>4.2300000000000004</v>
          </cell>
          <cell r="F34">
            <v>4.2300000000000004</v>
          </cell>
        </row>
        <row r="35">
          <cell r="A35" t="str">
            <v>00000036</v>
          </cell>
          <cell r="B35" t="str">
            <v>ACO CA-60 - 4,2MM</v>
          </cell>
          <cell r="C35" t="str">
            <v>KG</v>
          </cell>
          <cell r="D35" t="str">
            <v>MP</v>
          </cell>
          <cell r="E35">
            <v>3.93</v>
          </cell>
          <cell r="F35">
            <v>3.93</v>
          </cell>
        </row>
        <row r="36">
          <cell r="A36" t="str">
            <v>00000038</v>
          </cell>
          <cell r="B36" t="str">
            <v>ACO CA-60 - 8,0MM</v>
          </cell>
          <cell r="C36" t="str">
            <v>KG</v>
          </cell>
          <cell r="D36" t="str">
            <v>MP</v>
          </cell>
          <cell r="E36">
            <v>3.93</v>
          </cell>
          <cell r="F36">
            <v>3.93</v>
          </cell>
        </row>
        <row r="37">
          <cell r="A37" t="str">
            <v>00000039</v>
          </cell>
          <cell r="B37" t="str">
            <v>ACO CA-60 - 5,0MM</v>
          </cell>
          <cell r="C37" t="str">
            <v>KG</v>
          </cell>
          <cell r="D37" t="str">
            <v>MP</v>
          </cell>
          <cell r="E37">
            <v>3.98</v>
          </cell>
          <cell r="F37">
            <v>3.98</v>
          </cell>
        </row>
        <row r="38">
          <cell r="A38" t="str">
            <v>00000040</v>
          </cell>
          <cell r="B38" t="str">
            <v>ACO CA-60 - 6,0MM</v>
          </cell>
          <cell r="C38" t="str">
            <v>KG</v>
          </cell>
          <cell r="D38" t="str">
            <v>MP</v>
          </cell>
          <cell r="E38">
            <v>3.93</v>
          </cell>
          <cell r="F38">
            <v>3.93</v>
          </cell>
        </row>
        <row r="39">
          <cell r="A39" t="str">
            <v>00000041</v>
          </cell>
          <cell r="B39" t="str">
            <v>|EM PROCESSO DE DESATIVAÇÃO| ACO CA-60 - 6,4MM</v>
          </cell>
          <cell r="C39" t="str">
            <v>KG</v>
          </cell>
          <cell r="D39" t="str">
            <v>MP</v>
          </cell>
          <cell r="E39">
            <v>4.13</v>
          </cell>
          <cell r="F39">
            <v>4.13</v>
          </cell>
        </row>
        <row r="40">
          <cell r="A40" t="str">
            <v>00000042</v>
          </cell>
          <cell r="B40" t="str">
            <v>ACO CA-60 - 7,0MM</v>
          </cell>
          <cell r="C40" t="str">
            <v>KG</v>
          </cell>
          <cell r="D40" t="str">
            <v>MP</v>
          </cell>
          <cell r="E40">
            <v>3.88</v>
          </cell>
          <cell r="F40">
            <v>3.88</v>
          </cell>
        </row>
        <row r="41">
          <cell r="A41" t="str">
            <v>00000043</v>
          </cell>
          <cell r="B41" t="str">
            <v>ADAPTADOR PVC PBA PONTA/ROSCA JE DN 75 / DE  85MM</v>
          </cell>
          <cell r="C41" t="str">
            <v>UN</v>
          </cell>
          <cell r="D41" t="str">
            <v>MP</v>
          </cell>
          <cell r="E41">
            <v>71.7</v>
          </cell>
          <cell r="F41">
            <v>71.7</v>
          </cell>
        </row>
        <row r="42">
          <cell r="A42" t="str">
            <v>00000046</v>
          </cell>
          <cell r="B42" t="str">
            <v>ADAPTADOR PVC PBA JE BOLSA / ROSCA DN 75 / DE  85MM</v>
          </cell>
          <cell r="C42" t="str">
            <v>UN</v>
          </cell>
          <cell r="D42" t="str">
            <v>MP</v>
          </cell>
          <cell r="E42">
            <v>99.49</v>
          </cell>
          <cell r="F42">
            <v>99.49</v>
          </cell>
        </row>
        <row r="43">
          <cell r="A43" t="str">
            <v>00000047</v>
          </cell>
          <cell r="B43" t="str">
            <v>ADAPTADOR PVC PBA JE BOLSA / ROSCA DN 100 / DE 110MM</v>
          </cell>
          <cell r="C43" t="str">
            <v>UN</v>
          </cell>
          <cell r="D43" t="str">
            <v>MP</v>
          </cell>
          <cell r="E43">
            <v>140.19999999999999</v>
          </cell>
          <cell r="F43">
            <v>140.19999999999999</v>
          </cell>
        </row>
        <row r="44">
          <cell r="A44" t="str">
            <v>00000048</v>
          </cell>
          <cell r="B44" t="str">
            <v>ADAPTADOR PVC PBA JE BOLSA / ROSCA DN 50 / DE  60MM</v>
          </cell>
          <cell r="C44" t="str">
            <v>UN</v>
          </cell>
          <cell r="D44" t="str">
            <v>MP</v>
          </cell>
          <cell r="E44">
            <v>46.45</v>
          </cell>
          <cell r="F44">
            <v>46.45</v>
          </cell>
        </row>
        <row r="45">
          <cell r="A45" t="str">
            <v>00000050</v>
          </cell>
          <cell r="B45" t="str">
            <v>ADAPTADOR PVC PBA A BOLSA DE FOFO JE DN 75 / DE  85MM</v>
          </cell>
          <cell r="C45" t="str">
            <v>UN</v>
          </cell>
          <cell r="D45" t="str">
            <v>MP</v>
          </cell>
          <cell r="E45">
            <v>126.91</v>
          </cell>
          <cell r="F45">
            <v>126.91</v>
          </cell>
        </row>
        <row r="46">
          <cell r="A46" t="str">
            <v>00000051</v>
          </cell>
          <cell r="B46" t="str">
            <v>ADAPTADOR PVC PBA A BOLSA DE FOFO JE DN 100 / DE 110MM</v>
          </cell>
          <cell r="C46" t="str">
            <v>UN</v>
          </cell>
          <cell r="D46" t="str">
            <v>MP</v>
          </cell>
          <cell r="E46">
            <v>174.87</v>
          </cell>
          <cell r="F46">
            <v>174.87</v>
          </cell>
        </row>
        <row r="47">
          <cell r="A47" t="str">
            <v>00000052</v>
          </cell>
          <cell r="B47" t="str">
            <v>ADAPTADOR PVC PBA PONTA/ROSCA JE DN 50 / DE  60MM</v>
          </cell>
          <cell r="C47" t="str">
            <v>UN</v>
          </cell>
          <cell r="D47" t="str">
            <v>MP</v>
          </cell>
          <cell r="E47">
            <v>26.38</v>
          </cell>
          <cell r="F47">
            <v>26.38</v>
          </cell>
        </row>
        <row r="48">
          <cell r="A48" t="str">
            <v>00000055</v>
          </cell>
          <cell r="B48" t="str">
            <v>ADAPTADOR PVC P/ POLIETILENO PE-5 20 MM X 1/2"</v>
          </cell>
          <cell r="C48" t="str">
            <v>UN</v>
          </cell>
          <cell r="D48" t="str">
            <v>MP</v>
          </cell>
          <cell r="E48">
            <v>4.7300000000000004</v>
          </cell>
          <cell r="F48">
            <v>4.7300000000000004</v>
          </cell>
        </row>
        <row r="49">
          <cell r="A49" t="str">
            <v>00000060</v>
          </cell>
          <cell r="B49" t="str">
            <v>ADAPTADOR PVC C/ REG P/ POLIETILENO PE-5 20 MM X 3/4"</v>
          </cell>
          <cell r="C49" t="str">
            <v>UN</v>
          </cell>
          <cell r="D49" t="str">
            <v>MP</v>
          </cell>
          <cell r="E49">
            <v>18.84</v>
          </cell>
          <cell r="F49">
            <v>18.84</v>
          </cell>
        </row>
        <row r="50">
          <cell r="A50" t="str">
            <v>00000061</v>
          </cell>
          <cell r="B50" t="str">
            <v>ADAPTADOR PVC P/ POLIETILENO PE-5 20 MM X 3/4"</v>
          </cell>
          <cell r="C50" t="str">
            <v>UN</v>
          </cell>
          <cell r="D50" t="str">
            <v>MP</v>
          </cell>
          <cell r="E50">
            <v>4.8099999999999996</v>
          </cell>
          <cell r="F50">
            <v>4.8099999999999996</v>
          </cell>
        </row>
        <row r="51">
          <cell r="A51" t="str">
            <v>00000062</v>
          </cell>
          <cell r="B51" t="str">
            <v>ADAPTADOR PVC P/ POLIETILENO PE-5 32 MM X 1"</v>
          </cell>
          <cell r="C51" t="str">
            <v>UN</v>
          </cell>
          <cell r="D51" t="str">
            <v>MP</v>
          </cell>
          <cell r="E51">
            <v>9.4600000000000009</v>
          </cell>
          <cell r="F51">
            <v>9.4600000000000009</v>
          </cell>
        </row>
        <row r="52">
          <cell r="A52" t="str">
            <v>00000063</v>
          </cell>
          <cell r="B52" t="str">
            <v>KIT CAVALETE PVC C/ REGISTRO 3/4"</v>
          </cell>
          <cell r="C52" t="str">
            <v>UN</v>
          </cell>
          <cell r="D52" t="str">
            <v>MP</v>
          </cell>
          <cell r="E52">
            <v>39.130000000000003</v>
          </cell>
          <cell r="F52">
            <v>39.130000000000003</v>
          </cell>
        </row>
        <row r="53">
          <cell r="A53" t="str">
            <v>00000064</v>
          </cell>
          <cell r="B53" t="str">
            <v>UNIAO PVC P/ POLIETILENO PE-5 20 MM</v>
          </cell>
          <cell r="C53" t="str">
            <v>UN</v>
          </cell>
          <cell r="D53" t="str">
            <v>MP</v>
          </cell>
          <cell r="E53">
            <v>8.92</v>
          </cell>
          <cell r="F53">
            <v>8.92</v>
          </cell>
        </row>
        <row r="54">
          <cell r="A54" t="str">
            <v>00000065</v>
          </cell>
          <cell r="B54" t="str">
            <v>ADAPTADOR PVC SOLDAVEL CURTO C/ BOLSA E ROSCA P/ REGISTRO 25MM  X 3/4"</v>
          </cell>
          <cell r="C54" t="str">
            <v>UN</v>
          </cell>
          <cell r="D54" t="str">
            <v>MP</v>
          </cell>
          <cell r="E54">
            <v>0.56999999999999995</v>
          </cell>
          <cell r="F54">
            <v>0.56999999999999995</v>
          </cell>
        </row>
        <row r="55">
          <cell r="A55" t="str">
            <v>00000066</v>
          </cell>
          <cell r="B55" t="str">
            <v>ADAPTADOR PVC SOLDAVEL FLANGES LIVRES P/ CAIXA D' AGUA 50MM X 1 1/2"</v>
          </cell>
          <cell r="C55" t="str">
            <v>UN</v>
          </cell>
          <cell r="D55" t="str">
            <v>MP</v>
          </cell>
          <cell r="E55">
            <v>27.36</v>
          </cell>
          <cell r="F55">
            <v>27.36</v>
          </cell>
        </row>
        <row r="56">
          <cell r="A56" t="str">
            <v>00000067</v>
          </cell>
          <cell r="B56" t="str">
            <v>ADAPTADOR PVC ROSCAVEL C/ FLANGES E ANEL DE VEDACAO P/ CAIXA D' AGUA 1/2"</v>
          </cell>
          <cell r="C56" t="str">
            <v>UN</v>
          </cell>
          <cell r="D56" t="str">
            <v>MP</v>
          </cell>
          <cell r="E56">
            <v>7.07</v>
          </cell>
          <cell r="F56">
            <v>7.07</v>
          </cell>
        </row>
        <row r="57">
          <cell r="A57" t="str">
            <v>00000068</v>
          </cell>
          <cell r="B57" t="str">
            <v>ADAPTADOR PVC SOLDAVEL FLANGES LIVRES P/ CAIXA D' AGUA 32MM X 1 "</v>
          </cell>
          <cell r="C57" t="str">
            <v>UN</v>
          </cell>
          <cell r="D57" t="str">
            <v>MP</v>
          </cell>
          <cell r="E57">
            <v>11.74</v>
          </cell>
          <cell r="F57">
            <v>11.74</v>
          </cell>
        </row>
        <row r="58">
          <cell r="A58" t="str">
            <v>00000069</v>
          </cell>
          <cell r="B58" t="str">
            <v>ADAPTADOR PVC SOLDAVEL FLANGES LIVRES P/ CAIXA D' AGUA 60MM X 2 "</v>
          </cell>
          <cell r="C58" t="str">
            <v>UN</v>
          </cell>
          <cell r="D58" t="str">
            <v>MP</v>
          </cell>
          <cell r="E58">
            <v>39.22</v>
          </cell>
          <cell r="F58">
            <v>39.22</v>
          </cell>
        </row>
        <row r="59">
          <cell r="A59" t="str">
            <v>00000070</v>
          </cell>
          <cell r="B59" t="str">
            <v>ADAPTADOR PVC ROSCAVEL C/ FLANGES E ANEL DE VEDACAO P/ CAIXA D' AGUA 1 1/4"</v>
          </cell>
          <cell r="C59" t="str">
            <v>UN</v>
          </cell>
          <cell r="D59" t="str">
            <v>MP</v>
          </cell>
          <cell r="E59">
            <v>14.57</v>
          </cell>
          <cell r="F59">
            <v>14.57</v>
          </cell>
        </row>
        <row r="60">
          <cell r="A60" t="str">
            <v>00000071</v>
          </cell>
          <cell r="B60" t="str">
            <v>ADAPTADOR PVC ROSCAVEL C/ FLANGES E ANEL DE VEDACAO P/ CAIXA D' AGUA 1"</v>
          </cell>
          <cell r="C60" t="str">
            <v>UN</v>
          </cell>
          <cell r="D60" t="str">
            <v>MP</v>
          </cell>
          <cell r="E60">
            <v>12.37</v>
          </cell>
          <cell r="F60">
            <v>12.37</v>
          </cell>
        </row>
        <row r="61">
          <cell r="A61" t="str">
            <v>00000072</v>
          </cell>
          <cell r="B61" t="str">
            <v>ADAPTADOR PVC ROSCAVEL C/ FLANGES E ANEL DE VEDACAO P/CAIXA D'A GUA 1 1/2"</v>
          </cell>
          <cell r="C61" t="str">
            <v>UN</v>
          </cell>
          <cell r="D61" t="str">
            <v>MP</v>
          </cell>
          <cell r="E61">
            <v>16.75</v>
          </cell>
          <cell r="F61">
            <v>16.75</v>
          </cell>
        </row>
        <row r="62">
          <cell r="A62" t="str">
            <v>00000073</v>
          </cell>
          <cell r="B62" t="str">
            <v>ADAPTADOR PVC ROSCAVEL C/ FLANGES E ANEL DE VEDACAO P/ CAIXA D' AGUA 3/4"</v>
          </cell>
          <cell r="C62" t="str">
            <v>UN</v>
          </cell>
          <cell r="D62" t="str">
            <v>MP</v>
          </cell>
          <cell r="E62">
            <v>8.7200000000000006</v>
          </cell>
          <cell r="F62">
            <v>8.7200000000000006</v>
          </cell>
        </row>
        <row r="63">
          <cell r="A63" t="str">
            <v>00000074</v>
          </cell>
          <cell r="B63" t="str">
            <v>ADAPTADOR PVC SOLDAVEL FLANGES LIVRES P/ CAIXA D' AGUA 85 MM  X 3"</v>
          </cell>
          <cell r="C63" t="str">
            <v>UN</v>
          </cell>
          <cell r="D63" t="str">
            <v>MP</v>
          </cell>
          <cell r="E63">
            <v>164.96</v>
          </cell>
          <cell r="F63">
            <v>164.96</v>
          </cell>
        </row>
        <row r="64">
          <cell r="A64" t="str">
            <v>00000075</v>
          </cell>
          <cell r="B64" t="str">
            <v>ADAPTADOR PVC SOLDAVEL FLANGES LIVRES P/ CAIXA D' AGUA 110MM X 4"</v>
          </cell>
          <cell r="C64" t="str">
            <v>UN</v>
          </cell>
          <cell r="D64" t="str">
            <v>MP</v>
          </cell>
          <cell r="E64">
            <v>236.04</v>
          </cell>
          <cell r="F64">
            <v>236.04</v>
          </cell>
        </row>
        <row r="65">
          <cell r="A65" t="str">
            <v>00000076</v>
          </cell>
          <cell r="B65" t="str">
            <v>ADAPTADOR PVC P/ SIFAO 40MM X 1 1/4"</v>
          </cell>
          <cell r="C65" t="str">
            <v>UN</v>
          </cell>
          <cell r="D65" t="str">
            <v>MP</v>
          </cell>
          <cell r="E65">
            <v>2.2799999999999998</v>
          </cell>
          <cell r="F65">
            <v>2.2799999999999998</v>
          </cell>
        </row>
        <row r="66">
          <cell r="A66" t="str">
            <v>00000077</v>
          </cell>
          <cell r="B66" t="str">
            <v>ADAPTADOR PVC P/ SIFAO METALICO C/ANEL BORRACHA 40MM X 1 1/2"</v>
          </cell>
          <cell r="C66" t="str">
            <v>UN</v>
          </cell>
          <cell r="D66" t="str">
            <v>MP</v>
          </cell>
          <cell r="E66">
            <v>2.85</v>
          </cell>
          <cell r="F66">
            <v>2.85</v>
          </cell>
        </row>
        <row r="67">
          <cell r="A67" t="str">
            <v>00000079</v>
          </cell>
          <cell r="B67" t="str">
            <v>ADAPTADOR PVC 101,6MM X CERAMICO 100,0MM BOLSA/PONTA EB-644 P/ REDE COLET ESG</v>
          </cell>
          <cell r="C67" t="str">
            <v>UN</v>
          </cell>
          <cell r="D67" t="str">
            <v>MP</v>
          </cell>
          <cell r="E67">
            <v>28.79</v>
          </cell>
          <cell r="F67">
            <v>28.79</v>
          </cell>
        </row>
        <row r="68">
          <cell r="A68" t="str">
            <v>00000080</v>
          </cell>
          <cell r="B68" t="str">
            <v>ADAPTADOR PVC 110,0MM X CERAMICO 100,0MM BOLSA/PONTA EB-644 P/ REDE COLET ESG</v>
          </cell>
          <cell r="C68" t="str">
            <v>UN</v>
          </cell>
          <cell r="D68" t="str">
            <v>MP</v>
          </cell>
          <cell r="E68">
            <v>27.59</v>
          </cell>
          <cell r="F68">
            <v>27.59</v>
          </cell>
        </row>
        <row r="69">
          <cell r="A69" t="str">
            <v>00000081</v>
          </cell>
          <cell r="B69" t="str">
            <v>ADAPTADOR PVC SOLDAVEL LONGO C/ FLANGE LIVRE P/ CAIXA D' AGUA 6 0MM X 2"</v>
          </cell>
          <cell r="C69" t="str">
            <v>UN</v>
          </cell>
          <cell r="D69" t="str">
            <v>MP</v>
          </cell>
          <cell r="E69">
            <v>43.15</v>
          </cell>
          <cell r="F69">
            <v>43.15</v>
          </cell>
        </row>
        <row r="70">
          <cell r="A70" t="str">
            <v>00000082</v>
          </cell>
          <cell r="B70" t="str">
            <v>ADAPTADOR PVC SOLDAVEL LONGO C/ FLANGE LIVRE P/ CAIXA D' AGUA 7 5MM X 2 1/2"</v>
          </cell>
          <cell r="C70" t="str">
            <v>UN</v>
          </cell>
          <cell r="D70" t="str">
            <v>MP</v>
          </cell>
          <cell r="E70">
            <v>134.63</v>
          </cell>
          <cell r="F70">
            <v>134.63</v>
          </cell>
        </row>
        <row r="71">
          <cell r="A71" t="str">
            <v>00000083</v>
          </cell>
          <cell r="B71" t="str">
            <v>ADAPTADOR PVC SOLDAVEL FLANGES LIVRES P/ CAIXA D' AGUA 75MM X 2 1/2'</v>
          </cell>
          <cell r="C71" t="str">
            <v>UN</v>
          </cell>
          <cell r="D71" t="str">
            <v>MP</v>
          </cell>
          <cell r="E71">
            <v>122.44</v>
          </cell>
          <cell r="F71">
            <v>122.44</v>
          </cell>
        </row>
        <row r="72">
          <cell r="A72" t="str">
            <v>00000084</v>
          </cell>
          <cell r="B72" t="str">
            <v>ADAPTADOR PVC P/ VALVULA PIA OU LAVATORIO 40MM X 1"</v>
          </cell>
          <cell r="C72" t="str">
            <v>UN</v>
          </cell>
          <cell r="D72" t="str">
            <v>MP</v>
          </cell>
          <cell r="E72">
            <v>1.71</v>
          </cell>
          <cell r="F72">
            <v>1.71</v>
          </cell>
        </row>
        <row r="73">
          <cell r="A73" t="str">
            <v>00000085</v>
          </cell>
          <cell r="B73" t="str">
            <v>ADAPTADOR PVC ROSCAVEL C/ FLANGES E ANEL DE VEDACAO P/ CAIXA D' AGUA 2"</v>
          </cell>
          <cell r="C73" t="str">
            <v>UN</v>
          </cell>
          <cell r="D73" t="str">
            <v>MP</v>
          </cell>
          <cell r="E73">
            <v>20.67</v>
          </cell>
          <cell r="F73">
            <v>20.67</v>
          </cell>
        </row>
        <row r="74">
          <cell r="A74" t="str">
            <v>00000086</v>
          </cell>
          <cell r="B74" t="str">
            <v>ADAPTADOR PVC SOLDAVEL FLANGES LIVRES P/ CAIXA D' AGUA 40MM X 1 1/4"</v>
          </cell>
          <cell r="C74" t="str">
            <v>UN</v>
          </cell>
          <cell r="D74" t="str">
            <v>MP</v>
          </cell>
          <cell r="E74">
            <v>14.54</v>
          </cell>
          <cell r="F74">
            <v>14.54</v>
          </cell>
        </row>
        <row r="75">
          <cell r="A75" t="str">
            <v>00000087</v>
          </cell>
          <cell r="B75" t="str">
            <v>ADAPTADOR PVC SOLDAVEL LONGO C/ FLANGE LIVRE P/ CAIXA D' AGUA 2 5MM X 3/4"</v>
          </cell>
          <cell r="C75" t="str">
            <v>UN</v>
          </cell>
          <cell r="D75" t="str">
            <v>MP</v>
          </cell>
          <cell r="E75">
            <v>11.06</v>
          </cell>
          <cell r="F75">
            <v>11.06</v>
          </cell>
        </row>
        <row r="76">
          <cell r="A76" t="str">
            <v>00000088</v>
          </cell>
          <cell r="B76" t="str">
            <v>ADAPTADOR PVC SOLDAVEL LONGO C/ FLANGE LIVRE P/ CAIXA D' AGUA 32MM X 1</v>
          </cell>
          <cell r="C76" t="str">
            <v>UN</v>
          </cell>
          <cell r="D76" t="str">
            <v>MP</v>
          </cell>
          <cell r="E76">
            <v>13.57</v>
          </cell>
          <cell r="F76">
            <v>13.57</v>
          </cell>
        </row>
        <row r="77">
          <cell r="A77" t="str">
            <v>00000089</v>
          </cell>
          <cell r="B77" t="str">
            <v>ADAPTADOR PVC SOLDAVEL LONGO C/ FLANGE LIVRE P/ CAIXA D' AGUA 4 0MM X 1 1/4"</v>
          </cell>
          <cell r="C77" t="str">
            <v>UN</v>
          </cell>
          <cell r="D77" t="str">
            <v>MP</v>
          </cell>
          <cell r="E77">
            <v>16.87</v>
          </cell>
          <cell r="F77">
            <v>16.87</v>
          </cell>
        </row>
        <row r="78">
          <cell r="A78" t="str">
            <v>00000090</v>
          </cell>
          <cell r="B78" t="str">
            <v>ADAPTADOR PVC SOLDAVEL LONGO C/ FLANGE LIVRE P/ CAIXA D' AGUA 5 0MM X 1 1/2"</v>
          </cell>
          <cell r="C78" t="str">
            <v>UN</v>
          </cell>
          <cell r="D78" t="str">
            <v>MP</v>
          </cell>
          <cell r="E78">
            <v>31.64</v>
          </cell>
          <cell r="F78">
            <v>31.64</v>
          </cell>
        </row>
        <row r="79">
          <cell r="A79" t="str">
            <v>00000095</v>
          </cell>
          <cell r="B79" t="str">
            <v>ADAPTADOR PVC SOLDAVEL C/ FLANGES E ANEL DE VEDACAO P/ CAIXA D' AGUA 20MM X 1/2"</v>
          </cell>
          <cell r="C79" t="str">
            <v>UN</v>
          </cell>
          <cell r="D79" t="str">
            <v>MP</v>
          </cell>
          <cell r="E79">
            <v>6.78</v>
          </cell>
          <cell r="F79">
            <v>6.78</v>
          </cell>
        </row>
        <row r="80">
          <cell r="A80" t="str">
            <v>00000096</v>
          </cell>
          <cell r="B80" t="str">
            <v>ADAPTADOR PVC SOLDAVEL C/ FLANGES E ANEL DE VEDACAO P/ CAIXA D' AGUA 25MM X 3/4"</v>
          </cell>
          <cell r="C80" t="str">
            <v>UN</v>
          </cell>
          <cell r="D80" t="str">
            <v>MP</v>
          </cell>
          <cell r="E80">
            <v>8.3800000000000008</v>
          </cell>
          <cell r="F80">
            <v>8.3800000000000008</v>
          </cell>
        </row>
        <row r="81">
          <cell r="A81" t="str">
            <v>00000097</v>
          </cell>
          <cell r="B81" t="str">
            <v>ADAPTADOR PVC SOLDAVEL C/ FLANGES E ANEL DE VEDACAO P/ CAIXA D' AGUA 32MM X 1"</v>
          </cell>
          <cell r="C81" t="str">
            <v>UN</v>
          </cell>
          <cell r="D81" t="str">
            <v>MP</v>
          </cell>
          <cell r="E81">
            <v>14.42</v>
          </cell>
          <cell r="F81">
            <v>14.42</v>
          </cell>
        </row>
        <row r="82">
          <cell r="A82" t="str">
            <v>00000098</v>
          </cell>
          <cell r="B82" t="str">
            <v>ADAPTADOR PVC SOLDAVEL C/ FLANGES E ANEL DE VEDACAO P/ CAIXA D' AGUA 40MM 11/4"</v>
          </cell>
          <cell r="C82" t="str">
            <v>UN</v>
          </cell>
          <cell r="D82" t="str">
            <v>MP</v>
          </cell>
          <cell r="E82">
            <v>18.809999999999999</v>
          </cell>
          <cell r="F82">
            <v>18.809999999999999</v>
          </cell>
        </row>
        <row r="83">
          <cell r="A83" t="str">
            <v>00000099</v>
          </cell>
          <cell r="B83" t="str">
            <v>ADAPTADOR PVC SOLDAVEL C/ FLANGES E ANEL DE VEDACAO P/ CAIXA D' AGUA 50MM X 11/2"</v>
          </cell>
          <cell r="C83" t="str">
            <v>UN</v>
          </cell>
          <cell r="D83" t="str">
            <v>MP</v>
          </cell>
          <cell r="E83">
            <v>19.32</v>
          </cell>
          <cell r="F83">
            <v>19.32</v>
          </cell>
        </row>
        <row r="84">
          <cell r="A84" t="str">
            <v>00000100</v>
          </cell>
          <cell r="B84" t="str">
            <v>ADAPTADOR PVC SOLDAVEL C/ FLANGES E ANEL DE VEDACAO P/ CAIXA D' AGUA 60MM X 2"</v>
          </cell>
          <cell r="C84" t="str">
            <v>UN</v>
          </cell>
          <cell r="D84" t="str">
            <v>MP</v>
          </cell>
          <cell r="E84">
            <v>30.32</v>
          </cell>
          <cell r="F84">
            <v>30.32</v>
          </cell>
        </row>
        <row r="85">
          <cell r="A85" t="str">
            <v>00000102</v>
          </cell>
          <cell r="B85" t="str">
            <v>ADAPTADOR PVC SOLDAVEL CURTO C/ BOLSA E ROSCA P/ REGISTRO 85MM  X 3"</v>
          </cell>
          <cell r="C85" t="str">
            <v>UN</v>
          </cell>
          <cell r="D85" t="str">
            <v>MP</v>
          </cell>
          <cell r="E85">
            <v>25.59</v>
          </cell>
          <cell r="F85">
            <v>25.59</v>
          </cell>
        </row>
        <row r="86">
          <cell r="A86" t="str">
            <v>00000103</v>
          </cell>
          <cell r="B86" t="str">
            <v>ADAPTADOR PVC SOLDAVEL CURTO C/ BOLSA E ROSCA P/ REGISTRO 110MM  X 4"</v>
          </cell>
          <cell r="C86" t="str">
            <v>UN</v>
          </cell>
          <cell r="D86" t="str">
            <v>MP</v>
          </cell>
          <cell r="E86">
            <v>39.729999999999997</v>
          </cell>
          <cell r="F86">
            <v>39.729999999999997</v>
          </cell>
        </row>
        <row r="87">
          <cell r="A87" t="str">
            <v>00000104</v>
          </cell>
          <cell r="B87" t="str">
            <v>ADAPTADOR PVC SOLDAVEL CURTO C/ BOLSA E ROSCA P/ REGISTRO 75MM  X 2 1/2"</v>
          </cell>
          <cell r="C87" t="str">
            <v>UN</v>
          </cell>
          <cell r="D87" t="str">
            <v>MP</v>
          </cell>
          <cell r="E87">
            <v>16.13</v>
          </cell>
          <cell r="F87">
            <v>16.13</v>
          </cell>
        </row>
        <row r="88">
          <cell r="A88" t="str">
            <v>00000105</v>
          </cell>
          <cell r="B88" t="str">
            <v>ADAPTADOR PVC SOLDAVEL LONGO C/ FLANGE LIVRE P/ CAIXA D' AGUA 8 5MM X 3"</v>
          </cell>
          <cell r="C88" t="str">
            <v>UN</v>
          </cell>
          <cell r="D88" t="str">
            <v>MP</v>
          </cell>
          <cell r="E88">
            <v>181.49</v>
          </cell>
          <cell r="F88">
            <v>181.49</v>
          </cell>
        </row>
        <row r="89">
          <cell r="A89" t="str">
            <v>00000106</v>
          </cell>
          <cell r="B89" t="str">
            <v>ADAPTADOR PVC SOLDAVEL LONGO C/ FLANGE LIVRE P/ CAIXA D' AGUA 1 10MM X 4"</v>
          </cell>
          <cell r="C89" t="str">
            <v>UN</v>
          </cell>
          <cell r="D89" t="str">
            <v>MP</v>
          </cell>
          <cell r="E89">
            <v>259.75</v>
          </cell>
          <cell r="F89">
            <v>259.75</v>
          </cell>
        </row>
        <row r="90">
          <cell r="A90" t="str">
            <v>00000107</v>
          </cell>
          <cell r="B90" t="str">
            <v>ADAPTADOR PVC SOLDAVEL CURTO C/ BOLSA E ROSCA P/ REGISTRO 20MM  X 1/2"</v>
          </cell>
          <cell r="C90" t="str">
            <v>UN</v>
          </cell>
          <cell r="D90" t="str">
            <v>MP</v>
          </cell>
          <cell r="E90">
            <v>0.46</v>
          </cell>
          <cell r="F90">
            <v>0.46</v>
          </cell>
        </row>
        <row r="91">
          <cell r="A91" t="str">
            <v>00000108</v>
          </cell>
          <cell r="B91" t="str">
            <v>ADAPTADOR PVC SOLDAVEL CURTO C/ BOLSA E ROSCA P/ REGISTRO 32MM  X 1"</v>
          </cell>
          <cell r="C91" t="str">
            <v>UN</v>
          </cell>
          <cell r="D91" t="str">
            <v>MP</v>
          </cell>
          <cell r="E91">
            <v>1.2</v>
          </cell>
          <cell r="F91">
            <v>1.2</v>
          </cell>
        </row>
        <row r="92">
          <cell r="A92" t="str">
            <v>00000109</v>
          </cell>
          <cell r="B92" t="str">
            <v>ADAPTADOR PVC SOLDAVEL CURTO C/ BOLSA E ROSCA P/ REGISTRO 40MM  X 1 1/4"</v>
          </cell>
          <cell r="C92" t="str">
            <v>UN</v>
          </cell>
          <cell r="D92" t="str">
            <v>MP</v>
          </cell>
          <cell r="E92">
            <v>2.57</v>
          </cell>
          <cell r="F92">
            <v>2.57</v>
          </cell>
        </row>
        <row r="93">
          <cell r="A93" t="str">
            <v>00000110</v>
          </cell>
          <cell r="B93" t="str">
            <v>ADAPTADOR PVC SOLDAVEL CURTO C/ BOLSA E ROSCA P/ REGISTRO 40MM  X 1 1/2"</v>
          </cell>
          <cell r="C93" t="str">
            <v>UN</v>
          </cell>
          <cell r="D93" t="str">
            <v>MP</v>
          </cell>
          <cell r="E93">
            <v>5.24</v>
          </cell>
          <cell r="F93">
            <v>5.24</v>
          </cell>
        </row>
        <row r="94">
          <cell r="A94" t="str">
            <v>00000111</v>
          </cell>
          <cell r="B94" t="str">
            <v>ADAPTADOR PVC SOLDAVEL CURTO C/ BOLSA E ROSCA P/ REGISTRO 50MM  X 1 1/4"</v>
          </cell>
          <cell r="C94" t="str">
            <v>UN</v>
          </cell>
          <cell r="D94" t="str">
            <v>MP</v>
          </cell>
          <cell r="E94">
            <v>5.53</v>
          </cell>
          <cell r="F94">
            <v>5.53</v>
          </cell>
        </row>
        <row r="95">
          <cell r="A95" t="str">
            <v>00000112</v>
          </cell>
          <cell r="B95" t="str">
            <v>ADAPTADOR PVC SOLDAVEL CURTO C/ BOLSA E ROSCA P/ REGISTRO 50MM  X 1 1/2"</v>
          </cell>
          <cell r="C95" t="str">
            <v>UN</v>
          </cell>
          <cell r="D95" t="str">
            <v>MP</v>
          </cell>
          <cell r="E95">
            <v>3.14</v>
          </cell>
          <cell r="F95">
            <v>3.14</v>
          </cell>
        </row>
        <row r="96">
          <cell r="A96" t="str">
            <v>00000113</v>
          </cell>
          <cell r="B96" t="str">
            <v>ADAPTADOR PVC SOLDAVEL CURTO C/ BOLSA E ROSCA P/ REGISTRO 60MM  X 2"</v>
          </cell>
          <cell r="C96" t="str">
            <v>UN</v>
          </cell>
          <cell r="D96" t="str">
            <v>MP</v>
          </cell>
          <cell r="E96">
            <v>8.27</v>
          </cell>
          <cell r="F96">
            <v>8.27</v>
          </cell>
        </row>
        <row r="97">
          <cell r="A97" t="str">
            <v>00000114</v>
          </cell>
          <cell r="B97" t="str">
            <v>ADAPTADOR PVC SOLDAVEL FLANGES LIVRES P/ CAIXA D' AGUA 25MM X 3/4'</v>
          </cell>
          <cell r="C97" t="str">
            <v>UN</v>
          </cell>
          <cell r="D97" t="str">
            <v>MP</v>
          </cell>
          <cell r="E97">
            <v>9.52</v>
          </cell>
          <cell r="F97">
            <v>9.52</v>
          </cell>
        </row>
        <row r="98">
          <cell r="A98" t="str">
            <v>00000116</v>
          </cell>
          <cell r="B98" t="str">
            <v>REVESTIMENTO IMPERMEABILIZANTE SEMI-FLEXIVEL BI-COMPONENTE</v>
          </cell>
          <cell r="C98" t="str">
            <v>KG</v>
          </cell>
          <cell r="D98" t="str">
            <v>MP</v>
          </cell>
          <cell r="E98">
            <v>3.11</v>
          </cell>
          <cell r="F98">
            <v>3.11</v>
          </cell>
        </row>
        <row r="99">
          <cell r="A99" t="str">
            <v>00000117</v>
          </cell>
          <cell r="B99" t="str">
            <v>ADESIVO P/ PVC BISNAGA C/ 17G</v>
          </cell>
          <cell r="C99" t="str">
            <v>UN</v>
          </cell>
          <cell r="D99" t="str">
            <v>MP</v>
          </cell>
          <cell r="E99">
            <v>2.13</v>
          </cell>
          <cell r="F99">
            <v>2.13</v>
          </cell>
        </row>
        <row r="100">
          <cell r="A100" t="str">
            <v>00000118</v>
          </cell>
          <cell r="B100" t="str">
            <v>PASTA VEDA JUNTAS LATA C/ 0,50 KG TIPO PASTA NIAGARA OU SIMILAR</v>
          </cell>
          <cell r="C100" t="str">
            <v>UN</v>
          </cell>
          <cell r="D100" t="str">
            <v>MP</v>
          </cell>
          <cell r="E100">
            <v>57.55</v>
          </cell>
          <cell r="F100">
            <v>57.55</v>
          </cell>
        </row>
        <row r="101">
          <cell r="A101" t="str">
            <v>00000119</v>
          </cell>
          <cell r="B101" t="str">
            <v>ADESIVO PARA PVC BISNAGA COM 75 GR</v>
          </cell>
          <cell r="C101" t="str">
            <v>UN</v>
          </cell>
          <cell r="D101" t="str">
            <v>MP</v>
          </cell>
          <cell r="E101">
            <v>4.05</v>
          </cell>
          <cell r="F101">
            <v>4.05</v>
          </cell>
        </row>
        <row r="102">
          <cell r="A102" t="str">
            <v>00000122</v>
          </cell>
          <cell r="B102" t="str">
            <v>ADESIVO PVC FRASCO C/ 850G</v>
          </cell>
          <cell r="C102" t="str">
            <v>UN</v>
          </cell>
          <cell r="D102" t="str">
            <v>MP</v>
          </cell>
          <cell r="E102">
            <v>32.93</v>
          </cell>
          <cell r="F102">
            <v>32.93</v>
          </cell>
        </row>
        <row r="103">
          <cell r="A103" t="str">
            <v>00000123</v>
          </cell>
          <cell r="B103" t="str">
            <v>IMPERMEABILIZANTE DE PEGA NORMAL PARA ARGAMASSAS</v>
          </cell>
          <cell r="C103" t="str">
            <v>L</v>
          </cell>
          <cell r="D103" t="str">
            <v>MP</v>
          </cell>
          <cell r="E103">
            <v>3.45</v>
          </cell>
          <cell r="F103">
            <v>3.45</v>
          </cell>
        </row>
        <row r="104">
          <cell r="A104" t="str">
            <v>00000124</v>
          </cell>
          <cell r="B104" t="str">
            <v>ADITIVO ACELERADOR DE PEGA E ENDURECIMENTO PARA ARGAMASSA E CONCRETOS NÃO ARMADO SIKA 3 OU
EQUIVALENTE</v>
          </cell>
          <cell r="C104" t="str">
            <v>L</v>
          </cell>
          <cell r="D104" t="str">
            <v>MP</v>
          </cell>
          <cell r="E104">
            <v>8.61</v>
          </cell>
          <cell r="F104">
            <v>8.61</v>
          </cell>
        </row>
        <row r="105">
          <cell r="A105" t="str">
            <v>00000125</v>
          </cell>
          <cell r="B105" t="str">
            <v>COLA CONCENTRADA P/ ARGAMASSA, REBOCO, CHAPISCO E PASTA DE CIMENTO, SIKA CHAPISCO OU
EQUIVALENTE</v>
          </cell>
          <cell r="C105" t="str">
            <v>KG</v>
          </cell>
          <cell r="D105" t="str">
            <v>MP</v>
          </cell>
          <cell r="E105">
            <v>7.75</v>
          </cell>
          <cell r="F105">
            <v>7.75</v>
          </cell>
        </row>
        <row r="106">
          <cell r="A106" t="str">
            <v>00000126</v>
          </cell>
          <cell r="B106" t="str">
            <v>IMPERMEABILIZANTE ACELERADOR DE PEGA PARA ARGAMASSA</v>
          </cell>
          <cell r="C106" t="str">
            <v>L</v>
          </cell>
          <cell r="D106" t="str">
            <v>MP</v>
          </cell>
          <cell r="E106">
            <v>6.64</v>
          </cell>
          <cell r="F106">
            <v>6.64</v>
          </cell>
        </row>
        <row r="107">
          <cell r="A107" t="str">
            <v>00000127</v>
          </cell>
          <cell r="B107" t="str">
            <v>ADITIVO IMPERMEABILIZANTE DE PEGA ULTRA-RAPIDA PARA  UTILIZAÇÃO EM PASTA DE CIMENTO SIKA 2 OU EQUIVALENTE</v>
          </cell>
          <cell r="C107" t="str">
            <v>L</v>
          </cell>
          <cell r="D107" t="str">
            <v>MP</v>
          </cell>
          <cell r="E107">
            <v>9.3800000000000008</v>
          </cell>
          <cell r="F107">
            <v>9.3800000000000008</v>
          </cell>
        </row>
        <row r="108">
          <cell r="A108" t="str">
            <v>00000129</v>
          </cell>
          <cell r="B108" t="str">
            <v>ARGAMASSA CORRETIVA PARA REVESTIMENTO DE ESTRUTURA DE CONCRETO</v>
          </cell>
          <cell r="C108" t="str">
            <v>KG</v>
          </cell>
          <cell r="D108" t="str">
            <v>MP</v>
          </cell>
          <cell r="E108">
            <v>2.88</v>
          </cell>
          <cell r="F108">
            <v>2.88</v>
          </cell>
        </row>
        <row r="109">
          <cell r="A109" t="str">
            <v>00000130</v>
          </cell>
          <cell r="B109" t="str">
            <v>ARGAMASSA PARA REPARO ESTRUTURAL TIPO SIKA TOP 122 OU EQUIVALENTE</v>
          </cell>
          <cell r="C109" t="str">
            <v>KG</v>
          </cell>
          <cell r="D109" t="str">
            <v>MP</v>
          </cell>
          <cell r="E109">
            <v>6.58</v>
          </cell>
          <cell r="F109">
            <v>6.58</v>
          </cell>
        </row>
        <row r="110">
          <cell r="A110" t="str">
            <v>00000131</v>
          </cell>
          <cell r="B110" t="str">
            <v>ADESIVO ESTRUTURAL A BASE DE RESINA EPOXI TIPO SIKADUR 31 OU EQUIVALENTE</v>
          </cell>
          <cell r="C110" t="str">
            <v>KG</v>
          </cell>
          <cell r="D110" t="str">
            <v>MP</v>
          </cell>
          <cell r="E110">
            <v>85.7</v>
          </cell>
          <cell r="F110">
            <v>85.7</v>
          </cell>
        </row>
        <row r="111">
          <cell r="A111" t="str">
            <v>00000132</v>
          </cell>
          <cell r="B111" t="str">
            <v>ADITIVO PLASTIFICANTE E RETARDADOR DE PEGA PARA CONCRETO  PLASTIMENT VZ SIKA OU EQUIVALENTE</v>
          </cell>
          <cell r="C111" t="str">
            <v>KG</v>
          </cell>
          <cell r="D111" t="str">
            <v>MP</v>
          </cell>
          <cell r="E111">
            <v>2.75</v>
          </cell>
          <cell r="F111">
            <v>2.75</v>
          </cell>
        </row>
        <row r="112">
          <cell r="A112" t="str">
            <v>00000133</v>
          </cell>
          <cell r="B112" t="str">
            <v>INCORPORADOR DE AR PARA CONCRETOS E ARGAMASSAS SIKA AER OU EQUIVALENTE</v>
          </cell>
          <cell r="C112" t="str">
            <v>KG</v>
          </cell>
          <cell r="D112" t="str">
            <v>MP</v>
          </cell>
          <cell r="E112">
            <v>2.9</v>
          </cell>
          <cell r="F112">
            <v>2.9</v>
          </cell>
        </row>
        <row r="113">
          <cell r="A113" t="str">
            <v>00000134</v>
          </cell>
          <cell r="B113" t="str">
            <v>ARGAMASSA AUTONIVELANTE PARA GROUTEAMENTO EM GERAL SIKAGROUT OU EQUIVALENTE</v>
          </cell>
          <cell r="C113" t="str">
            <v>KG</v>
          </cell>
          <cell r="D113" t="str">
            <v>MP</v>
          </cell>
          <cell r="E113">
            <v>1.81</v>
          </cell>
          <cell r="F113">
            <v>1.81</v>
          </cell>
        </row>
        <row r="114">
          <cell r="A114" t="str">
            <v>00000135</v>
          </cell>
          <cell r="B114" t="str">
            <v>ARGAMASSA IMPERMEAVEL SIKA 101 OU EQUIVALENTE</v>
          </cell>
          <cell r="C114" t="str">
            <v>KG</v>
          </cell>
          <cell r="D114" t="str">
            <v>MP</v>
          </cell>
          <cell r="E114">
            <v>2.73</v>
          </cell>
          <cell r="F114">
            <v>2.73</v>
          </cell>
        </row>
        <row r="115">
          <cell r="A115" t="str">
            <v>00000136</v>
          </cell>
          <cell r="B115" t="str">
            <v>DESMOLDANTE PROTETOR DE FORMA SEPAROL TOP SIKA OU EQUIVALENTE</v>
          </cell>
          <cell r="C115" t="str">
            <v>KG</v>
          </cell>
          <cell r="D115" t="str">
            <v>MP</v>
          </cell>
          <cell r="E115">
            <v>6.37</v>
          </cell>
          <cell r="F115">
            <v>6.37</v>
          </cell>
        </row>
        <row r="116">
          <cell r="A116" t="str">
            <v>00000139</v>
          </cell>
          <cell r="B116" t="str">
            <v>REVESTIMENTO IMPERMEABILIZANTE SEMI FLEXIVEL PARA SUPERFICIE SIKA TOP 107 OU EQUIVALENTE</v>
          </cell>
          <cell r="C116" t="str">
            <v>KG</v>
          </cell>
          <cell r="D116" t="str">
            <v>MP</v>
          </cell>
          <cell r="E116">
            <v>11.77</v>
          </cell>
          <cell r="F116">
            <v>11.77</v>
          </cell>
        </row>
        <row r="117">
          <cell r="A117" t="str">
            <v>00000140</v>
          </cell>
          <cell r="B117" t="str">
            <v>IMPERMEABILIZANTE FLEXIVEL DE BASE ACRILICA PARA COBERTURA EM GERAL IGOLFLEX BRANCO SIKA OU EQUIVALENTE</v>
          </cell>
          <cell r="C117" t="str">
            <v>KG</v>
          </cell>
          <cell r="D117" t="str">
            <v>MP</v>
          </cell>
          <cell r="E117">
            <v>19.29</v>
          </cell>
          <cell r="F117">
            <v>19.29</v>
          </cell>
        </row>
        <row r="118">
          <cell r="A118" t="str">
            <v>00000141</v>
          </cell>
          <cell r="B118" t="str">
            <v>IMPERMEABILIZANTE FLEXÍVEL A BASE DE ELASTÔMERO IGOLFLEX PRETO SIKA OU EQUIVALENTE</v>
          </cell>
          <cell r="C118" t="str">
            <v>KG</v>
          </cell>
          <cell r="D118" t="str">
            <v>MP</v>
          </cell>
          <cell r="E118">
            <v>10.1</v>
          </cell>
          <cell r="F118">
            <v>10.1</v>
          </cell>
        </row>
        <row r="119">
          <cell r="A119" t="str">
            <v>00000142</v>
          </cell>
          <cell r="B119" t="str">
            <v>SELANTE ELÁSTICO MONOCOMPONENTE À BASE DE POLIURETANO SIKAFLEX 1A PLUS OU EQUIVALENTE</v>
          </cell>
          <cell r="C119" t="str">
            <v>310ML</v>
          </cell>
          <cell r="D119" t="str">
            <v>MP</v>
          </cell>
          <cell r="E119">
            <v>48.66</v>
          </cell>
          <cell r="F119">
            <v>48.66</v>
          </cell>
        </row>
        <row r="120">
          <cell r="A120" t="str">
            <v>00000144</v>
          </cell>
          <cell r="B120" t="str">
            <v>SELANTE E ADESIVO DE ELASTICIDADE PERMANENTE TIPO SIKAFLEX-11 FC OU EQUIVALENTE</v>
          </cell>
          <cell r="C120" t="str">
            <v>300ML</v>
          </cell>
          <cell r="D120" t="str">
            <v>MP</v>
          </cell>
          <cell r="E120">
            <v>40.06</v>
          </cell>
          <cell r="F120">
            <v>40.06</v>
          </cell>
        </row>
        <row r="121">
          <cell r="A121" t="str">
            <v>00000148</v>
          </cell>
          <cell r="B121" t="str">
            <v>ADITIVO À BASE DE EMULSÃO DE POLÍMERO SINTÉTICO PARA ARGAMASSA E CHAPISCO SIKAFIX SUPER OU EQUIVALENTE</v>
          </cell>
          <cell r="C121" t="str">
            <v>L</v>
          </cell>
          <cell r="D121" t="str">
            <v>MP</v>
          </cell>
          <cell r="E121">
            <v>7.75</v>
          </cell>
          <cell r="F121">
            <v>7.75</v>
          </cell>
        </row>
        <row r="122">
          <cell r="A122" t="str">
            <v>00000151</v>
          </cell>
          <cell r="B122" t="str">
            <v>IMPERMEABILIZANTE INCOLOR PARA TRATAMENTO SUPERFICIAL DE FACHADAS COM SILICONE SUPER
CONSERVADO 5 SIKA OU EQUIVALENTE</v>
          </cell>
          <cell r="C122" t="str">
            <v>L</v>
          </cell>
          <cell r="D122" t="str">
            <v>MP</v>
          </cell>
          <cell r="E122">
            <v>17.579999999999998</v>
          </cell>
          <cell r="F122">
            <v>17.579999999999998</v>
          </cell>
        </row>
        <row r="123">
          <cell r="A123" t="str">
            <v>00000153</v>
          </cell>
          <cell r="B123" t="str">
            <v>TINTA PROTETORA EMULSAO AQUOSA, BASE EPOXI, TIPO SIKAGUARD 67</v>
          </cell>
          <cell r="C123" t="str">
            <v>L</v>
          </cell>
          <cell r="D123" t="str">
            <v>MP</v>
          </cell>
          <cell r="E123">
            <v>85.28</v>
          </cell>
          <cell r="F123">
            <v>85.28</v>
          </cell>
        </row>
        <row r="124">
          <cell r="A124" t="str">
            <v>00000154</v>
          </cell>
          <cell r="B124" t="str">
            <v>TINTA A BASE DE RESINA EPOXI ALCATRÃO, (PASTA PARA REVESTIMENTO)</v>
          </cell>
          <cell r="C124" t="str">
            <v>L</v>
          </cell>
          <cell r="D124" t="str">
            <v>MP</v>
          </cell>
          <cell r="E124">
            <v>33.57</v>
          </cell>
          <cell r="F124">
            <v>33.57</v>
          </cell>
        </row>
        <row r="125">
          <cell r="A125" t="str">
            <v>00000155</v>
          </cell>
          <cell r="B125" t="str">
            <v>TINTA À BASE DE ALCATRÃO E EPOXI, COMPOUND COAL TAR EPOXI,  OTTO BAUMGART OU EQUIVALENTE</v>
          </cell>
          <cell r="C125" t="str">
            <v>L</v>
          </cell>
          <cell r="D125" t="str">
            <v>MP</v>
          </cell>
          <cell r="E125">
            <v>25.7</v>
          </cell>
          <cell r="F125">
            <v>25.7</v>
          </cell>
        </row>
        <row r="126">
          <cell r="A126" t="str">
            <v>00000156</v>
          </cell>
          <cell r="B126" t="str">
            <v>ADESIVO ESTRUTURAL À BASE DE RESINA EPOXI SIKADUR 32 OU EQUIVALENTE</v>
          </cell>
          <cell r="C126" t="str">
            <v>KG</v>
          </cell>
          <cell r="D126" t="str">
            <v>MP</v>
          </cell>
          <cell r="E126">
            <v>55.58</v>
          </cell>
          <cell r="F126">
            <v>55.58</v>
          </cell>
        </row>
        <row r="127">
          <cell r="A127" t="str">
            <v>00000157</v>
          </cell>
          <cell r="B127" t="str">
            <v>ADESIVO EPOXI DE BAIXA VISCOSIDADE PARA INJEÇÃO EM TRINCAS E FISSURAS ESTRUTURAIS, SIKADUR 52 OU
EQUIVALENTE</v>
          </cell>
          <cell r="C127" t="str">
            <v>KG</v>
          </cell>
          <cell r="D127" t="str">
            <v>MP</v>
          </cell>
          <cell r="E127">
            <v>98.89</v>
          </cell>
          <cell r="F127">
            <v>98.89</v>
          </cell>
        </row>
        <row r="128">
          <cell r="A128" t="str">
            <v>00000158</v>
          </cell>
          <cell r="B128" t="str">
            <v>IMUNIZANTE PARA MADEIRAS BRUTAS TIPO CARBOLINEUM OU EQUIVALENTE</v>
          </cell>
          <cell r="C128" t="str">
            <v>L</v>
          </cell>
          <cell r="D128" t="str">
            <v>MP</v>
          </cell>
          <cell r="E128">
            <v>19.260000000000002</v>
          </cell>
          <cell r="F128">
            <v>19.260000000000002</v>
          </cell>
        </row>
        <row r="129">
          <cell r="A129" t="str">
            <v>00000159</v>
          </cell>
          <cell r="B129" t="str">
            <v>ADUBO BOVINO</v>
          </cell>
          <cell r="C129" t="str">
            <v>M3</v>
          </cell>
          <cell r="D129" t="str">
            <v>MP</v>
          </cell>
          <cell r="E129">
            <v>188.98</v>
          </cell>
          <cell r="F129">
            <v>188.98</v>
          </cell>
        </row>
        <row r="130">
          <cell r="A130" t="str">
            <v>00000164</v>
          </cell>
          <cell r="B130" t="str">
            <v>ADUELA/BATENTE DUPLO/CAIXAO/GRADE CAIXA 15 X 3CM P/ PORTA 0,60 A 1,20 X 2,10M MADEIRA IPE/MOGNO/CEREJEIRA OU SIMILAR</v>
          </cell>
          <cell r="C130" t="str">
            <v>JG</v>
          </cell>
          <cell r="D130" t="str">
            <v>MP</v>
          </cell>
          <cell r="E130">
            <v>112.91</v>
          </cell>
          <cell r="F130">
            <v>112.91</v>
          </cell>
        </row>
        <row r="131">
          <cell r="A131" t="str">
            <v>00000173</v>
          </cell>
          <cell r="B131" t="str">
            <v>ADUELA/BATENTE DUPLO/CAIXAO/GRADE CAIXA 13 X 3CM P/ PORTA 0,60 A 1,20 X 2,10M MADEIRA
CEDRO/IMBUIA/JEQUITIBA OU SIMILAR.</v>
          </cell>
          <cell r="C131" t="str">
            <v>JG</v>
          </cell>
          <cell r="D131" t="str">
            <v>MP</v>
          </cell>
          <cell r="E131">
            <v>39.06</v>
          </cell>
          <cell r="F131">
            <v>39.06</v>
          </cell>
        </row>
        <row r="132">
          <cell r="A132" t="str">
            <v>00000174</v>
          </cell>
          <cell r="B132" t="str">
            <v>ADUELA/BATENTE DUPLO/CAIXAO/GRADE CAIXA 13 X 3,5CM P/ PORTA 0,60 A 1,20 X 2,10M MADEIRA
IPE/MOGNO/CEREJEIRA OU SIMILAR</v>
          </cell>
          <cell r="C132" t="str">
            <v>JG</v>
          </cell>
          <cell r="D132" t="str">
            <v>MP</v>
          </cell>
          <cell r="E132">
            <v>99.81</v>
          </cell>
          <cell r="F132">
            <v>99.81</v>
          </cell>
        </row>
        <row r="133">
          <cell r="A133" t="str">
            <v>00000175</v>
          </cell>
          <cell r="B133" t="str">
            <v>ADUELA/BATENTE DUPLO/CAIXAO/GRADE CAIXA 15 X 3,5CM P/ PORTA 0,60 A 1,20 X 2,10M MADEIRA IPE/MOGNO/CEREJEIRA OU SIMILAR</v>
          </cell>
          <cell r="C133" t="str">
            <v>JG</v>
          </cell>
          <cell r="D133" t="str">
            <v>MP</v>
          </cell>
          <cell r="E133">
            <v>119.82</v>
          </cell>
          <cell r="F133">
            <v>119.82</v>
          </cell>
        </row>
        <row r="134">
          <cell r="A134" t="str">
            <v>00000181</v>
          </cell>
          <cell r="B134" t="str">
            <v>ADUELA/BATENTE DUPLO/CAIXAO/GRADE CAIXA 15 X 3CM P/ PORTA 0,60 A 1,20 X 2,10M MADEIRA
CEDRO/IMBUIA/JEQUITIBA OU SIMILAR</v>
          </cell>
          <cell r="C134" t="str">
            <v>JG</v>
          </cell>
          <cell r="D134" t="str">
            <v>MP</v>
          </cell>
          <cell r="E134">
            <v>50.25</v>
          </cell>
          <cell r="F134">
            <v>50.25</v>
          </cell>
        </row>
        <row r="135">
          <cell r="A135" t="str">
            <v>00000183</v>
          </cell>
          <cell r="B135" t="str">
            <v>ADUELA (GUARNICAO, BATENTE OU CAIXAO) DE PORTA, EM MADEIRA DE 1A. QUALIDADE, SEM ALIZARES, DE *13 X 3* CM</v>
          </cell>
          <cell r="C135" t="str">
            <v>JG</v>
          </cell>
          <cell r="D135" t="str">
            <v>MP</v>
          </cell>
          <cell r="E135">
            <v>84.78</v>
          </cell>
          <cell r="F135">
            <v>84.78</v>
          </cell>
        </row>
        <row r="136">
          <cell r="A136" t="str">
            <v>00000184</v>
          </cell>
          <cell r="B136" t="str">
            <v>ADUELA/BATENTE DUPLO/CAIXAO/GRADE CAIXA 13 X 3CM P/ PORTA 0,60 A 1,20 X 2,10M MADEIRA CEDRINHO/PINHO/CANELA OU SIMILAR</v>
          </cell>
          <cell r="C136" t="str">
            <v>JG</v>
          </cell>
          <cell r="D136" t="str">
            <v>MP</v>
          </cell>
          <cell r="E136">
            <v>32.11</v>
          </cell>
          <cell r="F136">
            <v>32.11</v>
          </cell>
        </row>
        <row r="137">
          <cell r="A137" t="str">
            <v>00000185</v>
          </cell>
          <cell r="B137" t="str">
            <v>ALIZAR / GUARNICAO 4 X 1CM MADEIRA IPE/MOGNO/CEREJEIRA OU SIMILAR</v>
          </cell>
          <cell r="C137" t="str">
            <v>M</v>
          </cell>
          <cell r="D137" t="str">
            <v>MP</v>
          </cell>
          <cell r="E137">
            <v>2.58</v>
          </cell>
          <cell r="F137">
            <v>2.58</v>
          </cell>
        </row>
        <row r="138">
          <cell r="A138" t="str">
            <v>00000186</v>
          </cell>
          <cell r="B138" t="str">
            <v>ALIZAR / GUARNICAO 5 X 1CM MADEIRA IPE/MOGNO/CEREJEIRA OU SIMILAR</v>
          </cell>
          <cell r="C138" t="str">
            <v>M</v>
          </cell>
          <cell r="D138" t="str">
            <v>MP</v>
          </cell>
          <cell r="E138">
            <v>2.58</v>
          </cell>
          <cell r="F138">
            <v>2.58</v>
          </cell>
        </row>
        <row r="139">
          <cell r="A139" t="str">
            <v>00000187</v>
          </cell>
          <cell r="B139" t="str">
            <v>ALIZAR / GUARNICAO 5 X 2CM MADEIRA IPE/MOGNO/CEREJEIRA OU SIMILAR</v>
          </cell>
          <cell r="C139" t="str">
            <v>M</v>
          </cell>
          <cell r="D139" t="str">
            <v>MP</v>
          </cell>
          <cell r="E139">
            <v>6.21</v>
          </cell>
          <cell r="F139">
            <v>6.21</v>
          </cell>
        </row>
        <row r="140">
          <cell r="A140" t="str">
            <v>00000188</v>
          </cell>
          <cell r="B140" t="str">
            <v>ALIZAR / GUARNICAO 5 X 1,5CM MADEIRA IPE/MOGNO/CEREJEIRA OU SIMILAR</v>
          </cell>
          <cell r="C140" t="str">
            <v>M</v>
          </cell>
          <cell r="D140" t="str">
            <v>MP</v>
          </cell>
          <cell r="E140">
            <v>2.79</v>
          </cell>
          <cell r="F140">
            <v>2.79</v>
          </cell>
        </row>
        <row r="141">
          <cell r="A141" t="str">
            <v>00000190</v>
          </cell>
          <cell r="B141" t="str">
            <v>MARCO/ARO/BATENTE SIMPLES/ GRADE CANTO 7 X 3CM P/ PORTA 0,60 A 1,20 X 2,10M MADEIRA REGIONAL 1A</v>
          </cell>
          <cell r="C141" t="str">
            <v>JG</v>
          </cell>
          <cell r="D141" t="str">
            <v>MP</v>
          </cell>
          <cell r="E141">
            <v>58.37</v>
          </cell>
          <cell r="F141">
            <v>58.37</v>
          </cell>
        </row>
        <row r="142">
          <cell r="A142" t="str">
            <v>00000191</v>
          </cell>
          <cell r="B142" t="str">
            <v>MARCO/ARO/BATENTE SIMPLES / GRADE CANTO 7 X 3,5CM P/ PORTA 0,60 A 1,20 X 2,10M MADEIRA REGIONAL 1A</v>
          </cell>
          <cell r="C142" t="str">
            <v>JG</v>
          </cell>
          <cell r="D142" t="str">
            <v>MP</v>
          </cell>
          <cell r="E142">
            <v>66.83</v>
          </cell>
          <cell r="F142">
            <v>66.83</v>
          </cell>
        </row>
        <row r="143">
          <cell r="A143" t="str">
            <v>00000194</v>
          </cell>
          <cell r="B143" t="str">
            <v>MARCO/ARO/BATENTE SIMPLES / GRADE CANTO 7 X 3CM P/ PORTA 0,60 A 1,20 X 2,10M MADEIRA REGIONAL 2A</v>
          </cell>
          <cell r="C143" t="str">
            <v>JG</v>
          </cell>
          <cell r="D143" t="str">
            <v>MP</v>
          </cell>
          <cell r="E143">
            <v>22.57</v>
          </cell>
          <cell r="F143">
            <v>22.57</v>
          </cell>
        </row>
        <row r="144">
          <cell r="A144" t="str">
            <v>00000195</v>
          </cell>
          <cell r="B144" t="str">
            <v>MARCO/ARO/BATENTE SIMPLES / GRADE CANTO 7 X 3,5CM P/ PORTA 0,60 A 1,20 X 2,10M MADEIRA REGIONAL 2A</v>
          </cell>
          <cell r="C144" t="str">
            <v>JG</v>
          </cell>
          <cell r="D144" t="str">
            <v>MP</v>
          </cell>
          <cell r="E144">
            <v>36.450000000000003</v>
          </cell>
          <cell r="F144">
            <v>36.450000000000003</v>
          </cell>
        </row>
        <row r="145">
          <cell r="A145" t="str">
            <v>00000234</v>
          </cell>
          <cell r="B145" t="str">
            <v>|EM PROCESSO DE DESATIVAÇÃO| AGREGADO DE ALTA RESISTENCIA P/ PISO INDUSTRIAL</v>
          </cell>
          <cell r="C145" t="str">
            <v>KG</v>
          </cell>
          <cell r="D145" t="str">
            <v>MP</v>
          </cell>
          <cell r="E145">
            <v>0.75</v>
          </cell>
          <cell r="F145">
            <v>0.75</v>
          </cell>
        </row>
        <row r="146">
          <cell r="A146" t="str">
            <v>00000235</v>
          </cell>
          <cell r="B146" t="str">
            <v>|EM PROCESSO DE DESATIVAÇÃO| AGREGADO ALTA RESISTENCIA P/ PISO INDUSTRIAL   COR BRANCA</v>
          </cell>
          <cell r="C146" t="str">
            <v>KG</v>
          </cell>
          <cell r="D146" t="str">
            <v>MP</v>
          </cell>
          <cell r="E146">
            <v>0.75</v>
          </cell>
          <cell r="F146">
            <v>0.75</v>
          </cell>
        </row>
        <row r="147">
          <cell r="A147" t="str">
            <v>00000236</v>
          </cell>
          <cell r="B147" t="str">
            <v>|EM PROCESSO DE DESATIVAÇÃO| AGREGADO ALTA RESISTENCIA P/ PISO INDUSTRIAL   COR CINZA</v>
          </cell>
          <cell r="C147" t="str">
            <v>KG</v>
          </cell>
          <cell r="D147" t="str">
            <v>MP</v>
          </cell>
          <cell r="E147">
            <v>0.91</v>
          </cell>
          <cell r="F147">
            <v>0.91</v>
          </cell>
        </row>
        <row r="148">
          <cell r="A148" t="str">
            <v>00000242</v>
          </cell>
          <cell r="B148" t="str">
            <v>AJUDANTE ESPECIALIZADO</v>
          </cell>
          <cell r="C148" t="str">
            <v>H</v>
          </cell>
          <cell r="D148" t="str">
            <v>MO</v>
          </cell>
          <cell r="E148">
            <v>9.9700000000000006</v>
          </cell>
          <cell r="F148">
            <v>11.52</v>
          </cell>
        </row>
        <row r="149">
          <cell r="A149" t="str">
            <v>00000243</v>
          </cell>
          <cell r="B149" t="str">
            <v>AJUDANTE ESPECIALIZADO EM SONDAGEM</v>
          </cell>
          <cell r="C149" t="str">
            <v>H</v>
          </cell>
          <cell r="D149" t="str">
            <v>MO</v>
          </cell>
          <cell r="E149">
            <v>10.14</v>
          </cell>
          <cell r="F149">
            <v>11.72</v>
          </cell>
        </row>
        <row r="150">
          <cell r="A150" t="str">
            <v>00000244</v>
          </cell>
          <cell r="B150" t="str">
            <v>AUXILIAR DE TOPÓGRAFO</v>
          </cell>
          <cell r="C150" t="str">
            <v>H</v>
          </cell>
          <cell r="D150" t="str">
            <v>MO</v>
          </cell>
          <cell r="E150">
            <v>9.17</v>
          </cell>
          <cell r="F150">
            <v>10.6</v>
          </cell>
        </row>
        <row r="151">
          <cell r="A151" t="str">
            <v>00000245</v>
          </cell>
          <cell r="B151" t="str">
            <v>AUXILIAR DE LABORATORIO</v>
          </cell>
          <cell r="C151" t="str">
            <v>H</v>
          </cell>
          <cell r="D151" t="str">
            <v>MO</v>
          </cell>
          <cell r="E151">
            <v>9.4600000000000009</v>
          </cell>
          <cell r="F151">
            <v>10.93</v>
          </cell>
        </row>
        <row r="152">
          <cell r="A152" t="str">
            <v>00000246</v>
          </cell>
          <cell r="B152" t="str">
            <v>AUXILIAR DE ENCANADOR OU BOMBEIRO HIDRAULICO</v>
          </cell>
          <cell r="C152" t="str">
            <v>H</v>
          </cell>
          <cell r="D152" t="str">
            <v>MO</v>
          </cell>
          <cell r="E152">
            <v>9.77</v>
          </cell>
          <cell r="F152">
            <v>11.29</v>
          </cell>
        </row>
        <row r="153">
          <cell r="A153" t="str">
            <v>00000247</v>
          </cell>
          <cell r="B153" t="str">
            <v>AUXILIAR DE ELETRICISTA</v>
          </cell>
          <cell r="C153" t="str">
            <v>H</v>
          </cell>
          <cell r="D153" t="str">
            <v>MO</v>
          </cell>
          <cell r="E153">
            <v>9.26</v>
          </cell>
          <cell r="F153">
            <v>10.7</v>
          </cell>
        </row>
        <row r="154">
          <cell r="A154" t="str">
            <v>00000248</v>
          </cell>
          <cell r="B154" t="str">
            <v>AJUDANTE DE OPERACAO EM GERAL</v>
          </cell>
          <cell r="C154" t="str">
            <v>H</v>
          </cell>
          <cell r="D154" t="str">
            <v>MO</v>
          </cell>
          <cell r="E154">
            <v>9.9700000000000006</v>
          </cell>
          <cell r="F154">
            <v>11.52</v>
          </cell>
        </row>
        <row r="155">
          <cell r="A155" t="str">
            <v>00000251</v>
          </cell>
          <cell r="B155" t="str">
            <v>AUXILIAR DE MECANICO</v>
          </cell>
          <cell r="C155" t="str">
            <v>H</v>
          </cell>
          <cell r="D155" t="str">
            <v>MO</v>
          </cell>
          <cell r="E155">
            <v>9.9700000000000006</v>
          </cell>
          <cell r="F155">
            <v>11.53</v>
          </cell>
        </row>
        <row r="156">
          <cell r="A156" t="str">
            <v>00000252</v>
          </cell>
          <cell r="B156" t="str">
            <v>AUXILIAR DE SERRALHEIRO</v>
          </cell>
          <cell r="C156" t="str">
            <v>H</v>
          </cell>
          <cell r="D156" t="str">
            <v>MO</v>
          </cell>
          <cell r="E156">
            <v>7.92</v>
          </cell>
          <cell r="F156">
            <v>9.15</v>
          </cell>
        </row>
        <row r="157">
          <cell r="A157" t="str">
            <v>00000253</v>
          </cell>
          <cell r="B157" t="str">
            <v>ALMOXARIFE</v>
          </cell>
          <cell r="C157" t="str">
            <v>H</v>
          </cell>
          <cell r="D157" t="str">
            <v>MO</v>
          </cell>
          <cell r="E157">
            <v>14.47</v>
          </cell>
          <cell r="F157">
            <v>16.72</v>
          </cell>
        </row>
        <row r="158">
          <cell r="A158" t="str">
            <v>00000295</v>
          </cell>
          <cell r="B158" t="str">
            <v>ANEL BORRACHA P/ TUBO ESGOTO PREDIAL EB 608 DN 40MM</v>
          </cell>
          <cell r="C158" t="str">
            <v>UN</v>
          </cell>
          <cell r="D158" t="str">
            <v>MP</v>
          </cell>
          <cell r="E158">
            <v>0.63</v>
          </cell>
          <cell r="F158">
            <v>0.63</v>
          </cell>
        </row>
        <row r="159">
          <cell r="A159" t="str">
            <v>00000296</v>
          </cell>
          <cell r="B159" t="str">
            <v>ANEL BORRACHA P/ TUBO ESGOTO PREDIAL EB 608 DN 50MM</v>
          </cell>
          <cell r="C159" t="str">
            <v>UN</v>
          </cell>
          <cell r="D159" t="str">
            <v>MP</v>
          </cell>
          <cell r="E159">
            <v>0.67</v>
          </cell>
          <cell r="F159">
            <v>0.67</v>
          </cell>
        </row>
        <row r="160">
          <cell r="A160" t="str">
            <v>00000297</v>
          </cell>
          <cell r="B160" t="str">
            <v>ANEL BORRACHA P/ TUBO ESGOTO PREDIAL EB 608 DN 75MM</v>
          </cell>
          <cell r="C160" t="str">
            <v>UN</v>
          </cell>
          <cell r="D160" t="str">
            <v>MP</v>
          </cell>
          <cell r="E160">
            <v>0.86</v>
          </cell>
          <cell r="F160">
            <v>0.86</v>
          </cell>
        </row>
        <row r="161">
          <cell r="A161" t="str">
            <v>00000298</v>
          </cell>
          <cell r="B161" t="str">
            <v>ANEL BORRACHA P/ TUBO SERIE R DN 75MM</v>
          </cell>
          <cell r="C161" t="str">
            <v>UN</v>
          </cell>
          <cell r="D161" t="str">
            <v>MP</v>
          </cell>
          <cell r="E161">
            <v>0.93</v>
          </cell>
          <cell r="F161">
            <v>0.93</v>
          </cell>
        </row>
        <row r="162">
          <cell r="A162" t="str">
            <v>00000299</v>
          </cell>
          <cell r="B162" t="str">
            <v>ANEL BORRACHA P/ TUBO SERIE R DN 100MM</v>
          </cell>
          <cell r="C162" t="str">
            <v>UN</v>
          </cell>
          <cell r="D162" t="str">
            <v>MP</v>
          </cell>
          <cell r="E162">
            <v>1.27</v>
          </cell>
          <cell r="F162">
            <v>1.27</v>
          </cell>
        </row>
        <row r="163">
          <cell r="A163" t="str">
            <v>00000300</v>
          </cell>
          <cell r="B163" t="str">
            <v>ANEL BORRACHA P/ TUBO SERIE R DN 150MM</v>
          </cell>
          <cell r="C163" t="str">
            <v>UN</v>
          </cell>
          <cell r="D163" t="str">
            <v>MP</v>
          </cell>
          <cell r="E163">
            <v>7.27</v>
          </cell>
          <cell r="F163">
            <v>7.27</v>
          </cell>
        </row>
        <row r="164">
          <cell r="A164" t="str">
            <v>00000301</v>
          </cell>
          <cell r="B164" t="str">
            <v>ANEL DE BORRACHA PARA TUBO DE ESGOTO PREDIAL, DN = 100 MM (NBR 5688)</v>
          </cell>
          <cell r="C164" t="str">
            <v>UN</v>
          </cell>
          <cell r="D164" t="str">
            <v>MP</v>
          </cell>
          <cell r="E164">
            <v>1.23</v>
          </cell>
          <cell r="F164">
            <v>1.23</v>
          </cell>
        </row>
        <row r="165">
          <cell r="A165" t="str">
            <v>00000303</v>
          </cell>
          <cell r="B165" t="str">
            <v>ANEL BORRACHA P/ TUBO PVC REDE ESGOTO EB 644 DN 100MM</v>
          </cell>
          <cell r="C165" t="str">
            <v>UN</v>
          </cell>
          <cell r="D165" t="str">
            <v>MP</v>
          </cell>
          <cell r="E165">
            <v>2.0099999999999998</v>
          </cell>
          <cell r="F165">
            <v>2.0099999999999998</v>
          </cell>
        </row>
        <row r="166">
          <cell r="A166" t="str">
            <v>00000304</v>
          </cell>
          <cell r="B166" t="str">
            <v>ANEL BORRACHA P/ TUBO PVC REDE ESGOTO EB 644 DN 125MM</v>
          </cell>
          <cell r="C166" t="str">
            <v>UN</v>
          </cell>
          <cell r="D166" t="str">
            <v>MP</v>
          </cell>
          <cell r="E166">
            <v>3.84</v>
          </cell>
          <cell r="F166">
            <v>3.84</v>
          </cell>
        </row>
        <row r="167">
          <cell r="A167" t="str">
            <v>00000305</v>
          </cell>
          <cell r="B167" t="str">
            <v>ANEL BORRACHA P/ TUBO PVC REDE ESGOTO EB 644 DN 150MM</v>
          </cell>
          <cell r="C167" t="str">
            <v>UN</v>
          </cell>
          <cell r="D167" t="str">
            <v>MP</v>
          </cell>
          <cell r="E167">
            <v>4.92</v>
          </cell>
          <cell r="F167">
            <v>4.92</v>
          </cell>
        </row>
        <row r="168">
          <cell r="A168" t="str">
            <v>00000306</v>
          </cell>
          <cell r="B168" t="str">
            <v>ANEL BORRACHA P/ TUBO PVC REDE ESGOTO EB 644 DN 200MM</v>
          </cell>
          <cell r="C168" t="str">
            <v>UN</v>
          </cell>
          <cell r="D168" t="str">
            <v>MP</v>
          </cell>
          <cell r="E168">
            <v>7.31</v>
          </cell>
          <cell r="F168">
            <v>7.31</v>
          </cell>
        </row>
        <row r="169">
          <cell r="A169" t="str">
            <v>00000307</v>
          </cell>
          <cell r="B169" t="str">
            <v>ANEL BORRACHA P/ TUBO PVC REDE ESGOTO EB 644 DN 250MM</v>
          </cell>
          <cell r="C169" t="str">
            <v>UN</v>
          </cell>
          <cell r="D169" t="str">
            <v>MP</v>
          </cell>
          <cell r="E169">
            <v>14.13</v>
          </cell>
          <cell r="F169">
            <v>14.13</v>
          </cell>
        </row>
        <row r="170">
          <cell r="A170" t="str">
            <v>00000308</v>
          </cell>
          <cell r="B170" t="str">
            <v>ANEL BORRACHA P/ TUBO PVC REDE ESGOTO EB 644 DN 300MM</v>
          </cell>
          <cell r="C170" t="str">
            <v>UN</v>
          </cell>
          <cell r="D170" t="str">
            <v>MP</v>
          </cell>
          <cell r="E170">
            <v>25.12</v>
          </cell>
          <cell r="F170">
            <v>25.12</v>
          </cell>
        </row>
        <row r="171">
          <cell r="A171" t="str">
            <v>00000309</v>
          </cell>
          <cell r="B171" t="str">
            <v>ANEL BORRACHA P/ TUBO PVC REDE ESGOTO EB 644 DN 350MM</v>
          </cell>
          <cell r="C171" t="str">
            <v>UN</v>
          </cell>
          <cell r="D171" t="str">
            <v>MP</v>
          </cell>
          <cell r="E171">
            <v>30.15</v>
          </cell>
          <cell r="F171">
            <v>30.15</v>
          </cell>
        </row>
        <row r="172">
          <cell r="A172" t="str">
            <v>00000310</v>
          </cell>
          <cell r="B172" t="str">
            <v>ANEL BORRACHA P/ TUBO PVC REDE ESGOTO EB 644 DN 400MM</v>
          </cell>
          <cell r="C172" t="str">
            <v>UN</v>
          </cell>
          <cell r="D172" t="str">
            <v>MP</v>
          </cell>
          <cell r="E172">
            <v>37.869999999999997</v>
          </cell>
          <cell r="F172">
            <v>37.869999999999997</v>
          </cell>
        </row>
        <row r="173">
          <cell r="A173" t="str">
            <v>00000311</v>
          </cell>
          <cell r="B173" t="str">
            <v>ANEL BORRACHA P/ TUBO PVC DE FOFO EB-1208 DN 100</v>
          </cell>
          <cell r="C173" t="str">
            <v>UN</v>
          </cell>
          <cell r="D173" t="str">
            <v>MP</v>
          </cell>
          <cell r="E173">
            <v>3.06</v>
          </cell>
          <cell r="F173">
            <v>3.06</v>
          </cell>
        </row>
        <row r="174">
          <cell r="A174" t="str">
            <v>00000314</v>
          </cell>
          <cell r="B174" t="str">
            <v>ANEL BORRACHA P/ TUBO PVC DE FOFO EB-1208 DN 300</v>
          </cell>
          <cell r="C174" t="str">
            <v>UN</v>
          </cell>
          <cell r="D174" t="str">
            <v>MP</v>
          </cell>
          <cell r="E174">
            <v>27.95</v>
          </cell>
          <cell r="F174">
            <v>27.95</v>
          </cell>
        </row>
        <row r="175">
          <cell r="A175" t="str">
            <v>00000318</v>
          </cell>
          <cell r="B175" t="str">
            <v>ANEL BORRACHA P/ TUBO PVC DE FOFO EB-1208 DN 150</v>
          </cell>
          <cell r="C175" t="str">
            <v>UN</v>
          </cell>
          <cell r="D175" t="str">
            <v>MP</v>
          </cell>
          <cell r="E175">
            <v>5.07</v>
          </cell>
          <cell r="F175">
            <v>5.07</v>
          </cell>
        </row>
        <row r="176">
          <cell r="A176" t="str">
            <v>00000319</v>
          </cell>
          <cell r="B176" t="str">
            <v>ANEL BORRACHA P/ TUBO PVC DE FOFO EB-1208 DN 200</v>
          </cell>
          <cell r="C176" t="str">
            <v>UN</v>
          </cell>
          <cell r="D176" t="str">
            <v>MP</v>
          </cell>
          <cell r="E176">
            <v>7.34</v>
          </cell>
          <cell r="F176">
            <v>7.34</v>
          </cell>
        </row>
        <row r="177">
          <cell r="A177" t="str">
            <v>00000320</v>
          </cell>
          <cell r="B177" t="str">
            <v>ANEL BORRACHA P/ TUBO PVC DE FOFO EB-1208 DN 250</v>
          </cell>
          <cell r="C177" t="str">
            <v>UN</v>
          </cell>
          <cell r="D177" t="str">
            <v>MP</v>
          </cell>
          <cell r="E177">
            <v>18.93</v>
          </cell>
          <cell r="F177">
            <v>18.93</v>
          </cell>
        </row>
        <row r="178">
          <cell r="A178" t="str">
            <v>00000325</v>
          </cell>
          <cell r="B178" t="str">
            <v>ANEL BORRACHA P/ TUBO/CONEXAO PVC PBA P/ REDE AGUA DN 50MM</v>
          </cell>
          <cell r="C178" t="str">
            <v>UN</v>
          </cell>
          <cell r="D178" t="str">
            <v>MP</v>
          </cell>
          <cell r="E178">
            <v>1.19</v>
          </cell>
          <cell r="F178">
            <v>1.19</v>
          </cell>
        </row>
        <row r="179">
          <cell r="A179" t="str">
            <v>00000326</v>
          </cell>
          <cell r="B179" t="str">
            <v>ANEL BORRACHA P/ TUBO/CONEXAO PVC PBA P/ REDE AGUA DN 65MM</v>
          </cell>
          <cell r="C179" t="str">
            <v>UN</v>
          </cell>
          <cell r="D179" t="str">
            <v>MP</v>
          </cell>
          <cell r="E179">
            <v>2.2400000000000002</v>
          </cell>
          <cell r="F179">
            <v>2.2400000000000002</v>
          </cell>
        </row>
        <row r="180">
          <cell r="A180" t="str">
            <v>00000328</v>
          </cell>
          <cell r="B180" t="str">
            <v>ANEL BORRACHA P/ TUBO/CONEXAO PVC PBA P/ REDE AGUA DN 100MM</v>
          </cell>
          <cell r="C180" t="str">
            <v>UN</v>
          </cell>
          <cell r="D180" t="str">
            <v>MP</v>
          </cell>
          <cell r="E180">
            <v>2.87</v>
          </cell>
          <cell r="F180">
            <v>2.87</v>
          </cell>
        </row>
        <row r="181">
          <cell r="A181" t="str">
            <v>00000329</v>
          </cell>
          <cell r="B181" t="str">
            <v>ANEL BORRACHA P/ TUBO/CONEXAO PVC PBA P/ REDE AGUA DN 75MM</v>
          </cell>
          <cell r="C181" t="str">
            <v>UN</v>
          </cell>
          <cell r="D181" t="str">
            <v>MP</v>
          </cell>
          <cell r="E181">
            <v>2.68</v>
          </cell>
          <cell r="F181">
            <v>2.68</v>
          </cell>
        </row>
        <row r="182">
          <cell r="A182" t="str">
            <v>00000333</v>
          </cell>
          <cell r="B182" t="str">
            <v>ARAME GALVANIZADO 14 BWG, D = 2,11 MM (0,026 KG/M)</v>
          </cell>
          <cell r="C182" t="str">
            <v>KG</v>
          </cell>
          <cell r="D182" t="str">
            <v>MP</v>
          </cell>
          <cell r="E182">
            <v>6.54</v>
          </cell>
          <cell r="F182">
            <v>6.54</v>
          </cell>
        </row>
        <row r="183">
          <cell r="A183" t="str">
            <v>00000334</v>
          </cell>
          <cell r="B183" t="str">
            <v>ARAME GALVANIZADO 8 BWG - 4,19MM - 101,00 G/M</v>
          </cell>
          <cell r="C183" t="str">
            <v>KG</v>
          </cell>
          <cell r="D183" t="str">
            <v>MP</v>
          </cell>
          <cell r="E183">
            <v>5.94</v>
          </cell>
          <cell r="F183">
            <v>5.94</v>
          </cell>
        </row>
        <row r="184">
          <cell r="A184" t="str">
            <v>00000335</v>
          </cell>
          <cell r="B184" t="str">
            <v>ARAME GALVANIZADO 10 BWG - 3,40MM - 71,30 G/M</v>
          </cell>
          <cell r="C184" t="str">
            <v>KG</v>
          </cell>
          <cell r="D184" t="str">
            <v>MP</v>
          </cell>
          <cell r="E184">
            <v>6.01</v>
          </cell>
          <cell r="F184">
            <v>6.01</v>
          </cell>
        </row>
        <row r="185">
          <cell r="A185" t="str">
            <v>00000337</v>
          </cell>
          <cell r="B185" t="str">
            <v>ARAME PRETO RECOZIDO, PARA ARMACAO DE FERRAGEM, N. 18, D = 1,25 MM (0,01 KGM)</v>
          </cell>
          <cell r="C185" t="str">
            <v>KG</v>
          </cell>
          <cell r="D185" t="str">
            <v>MP</v>
          </cell>
          <cell r="E185">
            <v>6.67</v>
          </cell>
          <cell r="F185">
            <v>6.67</v>
          </cell>
        </row>
        <row r="186">
          <cell r="A186" t="str">
            <v>00000338</v>
          </cell>
          <cell r="B186" t="str">
            <v>ARAME FARPADO 16 BWG - 0,047 KG/M</v>
          </cell>
          <cell r="C186" t="str">
            <v>KG</v>
          </cell>
          <cell r="D186" t="str">
            <v>MP</v>
          </cell>
          <cell r="E186">
            <v>6.05</v>
          </cell>
          <cell r="F186">
            <v>6.05</v>
          </cell>
        </row>
        <row r="187">
          <cell r="A187" t="str">
            <v>00000339</v>
          </cell>
          <cell r="B187" t="str">
            <v>ARAME FARPADO GALVANIZADO 14 BWG - CLASSE 250</v>
          </cell>
          <cell r="C187" t="str">
            <v>M</v>
          </cell>
          <cell r="D187" t="str">
            <v>MP</v>
          </cell>
          <cell r="E187">
            <v>0.28999999999999998</v>
          </cell>
          <cell r="F187">
            <v>0.28999999999999998</v>
          </cell>
        </row>
        <row r="188">
          <cell r="A188" t="str">
            <v>00000340</v>
          </cell>
          <cell r="B188" t="str">
            <v>ARAME FARPADO 16 BWG 4 X 4" - 23,50 KG/ROLO 500M</v>
          </cell>
          <cell r="C188" t="str">
            <v>M</v>
          </cell>
          <cell r="D188" t="str">
            <v>MP</v>
          </cell>
          <cell r="E188">
            <v>0.28000000000000003</v>
          </cell>
          <cell r="F188">
            <v>0.28000000000000003</v>
          </cell>
        </row>
        <row r="189">
          <cell r="A189" t="str">
            <v>00000341</v>
          </cell>
          <cell r="B189" t="str">
            <v>ARAME GALVANIZADO 18 BWG - 1,24MM - 9,0 G/M</v>
          </cell>
          <cell r="C189" t="str">
            <v>M</v>
          </cell>
          <cell r="D189" t="str">
            <v>MP</v>
          </cell>
          <cell r="E189">
            <v>7.0000000000000007E-2</v>
          </cell>
          <cell r="F189">
            <v>7.0000000000000007E-2</v>
          </cell>
        </row>
        <row r="190">
          <cell r="A190" t="str">
            <v>00000342</v>
          </cell>
          <cell r="B190" t="str">
            <v>ARAME GALVANIZADO 12 BWG - 2,60MM - 48,00 G/M</v>
          </cell>
          <cell r="C190" t="str">
            <v>KG</v>
          </cell>
          <cell r="D190" t="str">
            <v>MP</v>
          </cell>
          <cell r="E190">
            <v>6.01</v>
          </cell>
          <cell r="F190">
            <v>6.01</v>
          </cell>
        </row>
        <row r="191">
          <cell r="A191" t="str">
            <v>00000343</v>
          </cell>
          <cell r="B191" t="str">
            <v>ARAME GALVANIZADO 14 BWG - 2,10MM - 27,20 G/M</v>
          </cell>
          <cell r="C191" t="str">
            <v>M</v>
          </cell>
          <cell r="D191" t="str">
            <v>MP</v>
          </cell>
          <cell r="E191">
            <v>0.18</v>
          </cell>
          <cell r="F191">
            <v>0.18</v>
          </cell>
        </row>
        <row r="192">
          <cell r="A192" t="str">
            <v>00000344</v>
          </cell>
          <cell r="B192" t="str">
            <v>ARAME GALVANIZADO 16 BWG - 1,65MM - 16,60 G/M</v>
          </cell>
          <cell r="C192" t="str">
            <v>KG</v>
          </cell>
          <cell r="D192" t="str">
            <v>MP</v>
          </cell>
          <cell r="E192">
            <v>7.03</v>
          </cell>
          <cell r="F192">
            <v>7.03</v>
          </cell>
        </row>
        <row r="193">
          <cell r="A193" t="str">
            <v>00000345</v>
          </cell>
          <cell r="B193" t="str">
            <v>ARAME GALVANIZADO 18 BWG - 1,24MM - 9,0 G/M</v>
          </cell>
          <cell r="C193" t="str">
            <v>KG</v>
          </cell>
          <cell r="D193" t="str">
            <v>MP</v>
          </cell>
          <cell r="E193">
            <v>4.67</v>
          </cell>
          <cell r="F193">
            <v>4.67</v>
          </cell>
        </row>
        <row r="194">
          <cell r="A194" t="str">
            <v>00000346</v>
          </cell>
          <cell r="B194" t="str">
            <v>ARAME DE ACO OVALADO 15 X 17 (ROLO 1000M- 45KG-700KGF)</v>
          </cell>
          <cell r="C194" t="str">
            <v>KG</v>
          </cell>
          <cell r="D194" t="str">
            <v>MP</v>
          </cell>
          <cell r="E194">
            <v>5.34</v>
          </cell>
          <cell r="F194">
            <v>5.34</v>
          </cell>
        </row>
        <row r="195">
          <cell r="A195" t="str">
            <v>00000348</v>
          </cell>
          <cell r="B195" t="str">
            <v>ARBUSTO REGIONAL ALTURA MAIOR QUE 1M</v>
          </cell>
          <cell r="C195" t="str">
            <v>UN</v>
          </cell>
          <cell r="D195" t="str">
            <v>MP</v>
          </cell>
          <cell r="E195">
            <v>21.25</v>
          </cell>
          <cell r="F195">
            <v>21.25</v>
          </cell>
        </row>
        <row r="196">
          <cell r="A196" t="str">
            <v>00000349</v>
          </cell>
          <cell r="B196" t="str">
            <v>MUDAS HERBACEAS DA REGIAO</v>
          </cell>
          <cell r="C196" t="str">
            <v>UN</v>
          </cell>
          <cell r="D196" t="str">
            <v>MP</v>
          </cell>
          <cell r="E196">
            <v>0.89</v>
          </cell>
          <cell r="F196">
            <v>0.89</v>
          </cell>
        </row>
        <row r="197">
          <cell r="A197" t="str">
            <v>00000357</v>
          </cell>
          <cell r="B197" t="str">
            <v>MUDA DE ARBUSTO REGIONAL ORNAMENTAL</v>
          </cell>
          <cell r="C197" t="str">
            <v>UN</v>
          </cell>
          <cell r="D197" t="str">
            <v>MP</v>
          </cell>
          <cell r="E197">
            <v>17</v>
          </cell>
          <cell r="F197">
            <v>17</v>
          </cell>
        </row>
        <row r="198">
          <cell r="A198" t="str">
            <v>00000358</v>
          </cell>
          <cell r="B198" t="str">
            <v>MUDA DE ARVORE REGIONAL ORNAMENTAL</v>
          </cell>
          <cell r="C198" t="str">
            <v>UN</v>
          </cell>
          <cell r="D198" t="str">
            <v>MP</v>
          </cell>
          <cell r="E198">
            <v>17</v>
          </cell>
          <cell r="F198">
            <v>17</v>
          </cell>
        </row>
        <row r="199">
          <cell r="A199" t="str">
            <v>00000359</v>
          </cell>
          <cell r="B199" t="str">
            <v>ARVORE REGIONAL MAIOR QUE 2M</v>
          </cell>
          <cell r="C199" t="str">
            <v>UN</v>
          </cell>
          <cell r="D199" t="str">
            <v>MP</v>
          </cell>
          <cell r="E199">
            <v>25.5</v>
          </cell>
          <cell r="F199">
            <v>25.5</v>
          </cell>
        </row>
        <row r="200">
          <cell r="A200" t="str">
            <v>00000360</v>
          </cell>
          <cell r="B200" t="str">
            <v>MUDAS RASTEIRAS DA REGIAO</v>
          </cell>
          <cell r="C200" t="str">
            <v>UN</v>
          </cell>
          <cell r="D200" t="str">
            <v>MP</v>
          </cell>
          <cell r="E200">
            <v>0.85</v>
          </cell>
          <cell r="F200">
            <v>0.85</v>
          </cell>
        </row>
        <row r="201">
          <cell r="A201" t="str">
            <v>00000365</v>
          </cell>
          <cell r="B201" t="str">
            <v>MUDAS ARBUSTIVAS DA REGIAO</v>
          </cell>
          <cell r="C201" t="str">
            <v>UN</v>
          </cell>
          <cell r="D201" t="str">
            <v>MP</v>
          </cell>
          <cell r="E201">
            <v>4.5999999999999996</v>
          </cell>
          <cell r="F201">
            <v>4.5999999999999996</v>
          </cell>
        </row>
        <row r="202">
          <cell r="A202" t="str">
            <v>00000366</v>
          </cell>
          <cell r="B202" t="str">
            <v>AREIA FINA - POSTO JAZIDA / FORNECEDOR (SEM FRETE)</v>
          </cell>
          <cell r="C202" t="str">
            <v>M3</v>
          </cell>
          <cell r="D202" t="str">
            <v>MP</v>
          </cell>
          <cell r="E202">
            <v>56</v>
          </cell>
          <cell r="F202">
            <v>56</v>
          </cell>
        </row>
        <row r="203">
          <cell r="A203" t="str">
            <v>00000367</v>
          </cell>
          <cell r="B203" t="str">
            <v>AREIA GROSSA - POSTO JAZIDA / FORNECEDOR (SEM FRETE)</v>
          </cell>
          <cell r="C203" t="str">
            <v>M3</v>
          </cell>
          <cell r="D203" t="str">
            <v>MP</v>
          </cell>
          <cell r="E203">
            <v>56</v>
          </cell>
          <cell r="F203">
            <v>56</v>
          </cell>
        </row>
        <row r="204">
          <cell r="A204" t="str">
            <v>00000368</v>
          </cell>
          <cell r="B204" t="str">
            <v>AREIA P/ ATERRO - POSTO JAZIDA / FORNECEDOR (SEM FRETE)</v>
          </cell>
          <cell r="C204" t="str">
            <v>M3</v>
          </cell>
          <cell r="D204" t="str">
            <v>MP</v>
          </cell>
          <cell r="E204">
            <v>28.8</v>
          </cell>
          <cell r="F204">
            <v>28.8</v>
          </cell>
        </row>
        <row r="205">
          <cell r="A205" t="str">
            <v>00000369</v>
          </cell>
          <cell r="B205" t="str">
            <v>ARENOSO, AREIA BARRADA OU AREIA AMARELA - RETIRADO NO AREAL - SEM TRANSPORTE</v>
          </cell>
          <cell r="C205" t="str">
            <v>M3</v>
          </cell>
          <cell r="D205" t="str">
            <v>MP</v>
          </cell>
          <cell r="E205">
            <v>23.91</v>
          </cell>
          <cell r="F205">
            <v>23.91</v>
          </cell>
        </row>
        <row r="206">
          <cell r="A206" t="str">
            <v>00000370</v>
          </cell>
          <cell r="B206" t="str">
            <v>AREIA MEDIA - POSTO JAZIDA / FORNECEDOR (SEM FRETE)</v>
          </cell>
          <cell r="C206" t="str">
            <v>M3</v>
          </cell>
          <cell r="D206" t="str">
            <v>MP</v>
          </cell>
          <cell r="E206">
            <v>55.5</v>
          </cell>
          <cell r="F206">
            <v>55.5</v>
          </cell>
        </row>
        <row r="207">
          <cell r="A207" t="str">
            <v>00000371</v>
          </cell>
          <cell r="B207" t="str">
            <v>MASSA PRONTA PARA REBOCO/EMBOCO (PRE-FABRICADA) PARA REVESTIMENTO DE ALVENARIAS E LAJES</v>
          </cell>
          <cell r="C207" t="str">
            <v>KG</v>
          </cell>
          <cell r="D207" t="str">
            <v>MP</v>
          </cell>
          <cell r="E207">
            <v>0.47</v>
          </cell>
          <cell r="F207">
            <v>0.47</v>
          </cell>
        </row>
        <row r="208">
          <cell r="A208" t="str">
            <v>00000374</v>
          </cell>
          <cell r="B208" t="str">
            <v>ARGAMASSA PRONTA PARA REVESTIMENTO INTERNO EM PAREDES</v>
          </cell>
          <cell r="C208" t="str">
            <v>KG</v>
          </cell>
          <cell r="D208" t="str">
            <v>MP</v>
          </cell>
          <cell r="E208">
            <v>0.39</v>
          </cell>
          <cell r="F208">
            <v>0.39</v>
          </cell>
        </row>
        <row r="209">
          <cell r="A209" t="str">
            <v>00000375</v>
          </cell>
          <cell r="B209" t="str">
            <v>ARGAMASSA PRONTA PARA REVESTIMENTO EXTERNO EM PAREDES</v>
          </cell>
          <cell r="C209" t="str">
            <v>KG</v>
          </cell>
          <cell r="D209" t="str">
            <v>MP</v>
          </cell>
          <cell r="E209">
            <v>0.39</v>
          </cell>
          <cell r="F209">
            <v>0.39</v>
          </cell>
        </row>
        <row r="210">
          <cell r="A210" t="str">
            <v>00000376</v>
          </cell>
          <cell r="B210" t="str">
            <v>ARMARIO PLASTICO PARA BANHEIRO, DE EMBUTIR, UMA PORTA COM ESPELHO, DE * 35 X 45 * CM</v>
          </cell>
          <cell r="C210" t="str">
            <v>UN</v>
          </cell>
          <cell r="D210" t="str">
            <v>MP</v>
          </cell>
          <cell r="E210">
            <v>40.5</v>
          </cell>
          <cell r="F210">
            <v>40.5</v>
          </cell>
        </row>
        <row r="211">
          <cell r="A211" t="str">
            <v>00000377</v>
          </cell>
          <cell r="B211" t="str">
            <v>ASSENTO SANITARIO DE PLASTICO, TIPO CONVENCIONAL</v>
          </cell>
          <cell r="C211" t="str">
            <v>UN</v>
          </cell>
          <cell r="D211" t="str">
            <v>MP</v>
          </cell>
          <cell r="E211">
            <v>18.899999999999999</v>
          </cell>
          <cell r="F211">
            <v>18.899999999999999</v>
          </cell>
        </row>
        <row r="212">
          <cell r="A212" t="str">
            <v>00000378</v>
          </cell>
          <cell r="B212" t="str">
            <v>ARMADOR</v>
          </cell>
          <cell r="C212" t="str">
            <v>H</v>
          </cell>
          <cell r="D212" t="str">
            <v>MO</v>
          </cell>
          <cell r="E212">
            <v>11.15</v>
          </cell>
          <cell r="F212">
            <v>12.88</v>
          </cell>
        </row>
        <row r="213">
          <cell r="A213" t="str">
            <v>00000379</v>
          </cell>
          <cell r="B213" t="str">
            <v>ARRUELA QUADRADA ACO GALV D = 38MM ESP= 3MM DFURO= 18 MM</v>
          </cell>
          <cell r="C213" t="str">
            <v>UN</v>
          </cell>
          <cell r="D213" t="str">
            <v>MP</v>
          </cell>
          <cell r="E213">
            <v>1.31</v>
          </cell>
          <cell r="F213">
            <v>1.31</v>
          </cell>
        </row>
        <row r="214">
          <cell r="A214" t="str">
            <v>00000390</v>
          </cell>
          <cell r="B214" t="str">
            <v>SUPORTE PARA TUBO DE PROTECAO DN 2'' C/ ROSCA MECANICA</v>
          </cell>
          <cell r="C214" t="str">
            <v>UN</v>
          </cell>
          <cell r="D214" t="str">
            <v>MP</v>
          </cell>
          <cell r="E214">
            <v>4.63</v>
          </cell>
          <cell r="F214">
            <v>4.63</v>
          </cell>
        </row>
        <row r="215">
          <cell r="A215" t="str">
            <v>00000392</v>
          </cell>
          <cell r="B215" t="str">
            <v>ABRACADEIRA TIPO D 1/2" C/ PARAFUSO"</v>
          </cell>
          <cell r="C215" t="str">
            <v>UN</v>
          </cell>
          <cell r="D215" t="str">
            <v>MP</v>
          </cell>
          <cell r="E215">
            <v>0.32</v>
          </cell>
          <cell r="F215">
            <v>0.32</v>
          </cell>
        </row>
        <row r="216">
          <cell r="A216" t="str">
            <v>00000393</v>
          </cell>
          <cell r="B216" t="str">
            <v>ABRACADEIRA METALICA PARA AMARRACAO DE ELETRODUTOS, TIPO D, COM 1" E PARAFUSO DE FIXACAO</v>
          </cell>
          <cell r="C216" t="str">
            <v>UN</v>
          </cell>
          <cell r="D216" t="str">
            <v>MP</v>
          </cell>
          <cell r="E216">
            <v>0.57999999999999996</v>
          </cell>
          <cell r="F216">
            <v>0.57999999999999996</v>
          </cell>
        </row>
        <row r="217">
          <cell r="A217" t="str">
            <v>00000394</v>
          </cell>
          <cell r="B217" t="str">
            <v>ABRACADEIRA TIPO D 1 1/2" C/PARAFUSO"</v>
          </cell>
          <cell r="C217" t="str">
            <v>UN</v>
          </cell>
          <cell r="D217" t="str">
            <v>MP</v>
          </cell>
          <cell r="E217">
            <v>0.61</v>
          </cell>
          <cell r="F217">
            <v>0.61</v>
          </cell>
        </row>
        <row r="218">
          <cell r="A218" t="str">
            <v>00000395</v>
          </cell>
          <cell r="B218" t="str">
            <v>ABRACADEIRA TIPO D 1 1/4" C/ PARAFUSO"</v>
          </cell>
          <cell r="C218" t="str">
            <v>UN</v>
          </cell>
          <cell r="D218" t="str">
            <v>MP</v>
          </cell>
          <cell r="E218">
            <v>0.56000000000000005</v>
          </cell>
          <cell r="F218">
            <v>0.56000000000000005</v>
          </cell>
        </row>
        <row r="219">
          <cell r="A219" t="str">
            <v>00000396</v>
          </cell>
          <cell r="B219" t="str">
            <v>ABRACADEIRA TIPO D 2" C/ PARAFUSO"</v>
          </cell>
          <cell r="C219" t="str">
            <v>UN</v>
          </cell>
          <cell r="D219" t="str">
            <v>MP</v>
          </cell>
          <cell r="E219">
            <v>0.81</v>
          </cell>
          <cell r="F219">
            <v>0.81</v>
          </cell>
        </row>
        <row r="220">
          <cell r="A220" t="str">
            <v>00000397</v>
          </cell>
          <cell r="B220" t="str">
            <v>ABRACADEIRA TIPO D 2 1/2" C/ PARAFUSO"</v>
          </cell>
          <cell r="C220" t="str">
            <v>UN</v>
          </cell>
          <cell r="D220" t="str">
            <v>MP</v>
          </cell>
          <cell r="E220">
            <v>0.82</v>
          </cell>
          <cell r="F220">
            <v>0.82</v>
          </cell>
        </row>
        <row r="221">
          <cell r="A221" t="str">
            <v>00000398</v>
          </cell>
          <cell r="B221" t="str">
            <v>ABRACADEIRA TIPO D 3" C/ PARAFUSO"</v>
          </cell>
          <cell r="C221" t="str">
            <v>UN</v>
          </cell>
          <cell r="D221" t="str">
            <v>MP</v>
          </cell>
          <cell r="E221">
            <v>1.1599999999999999</v>
          </cell>
          <cell r="F221">
            <v>1.1599999999999999</v>
          </cell>
        </row>
        <row r="222">
          <cell r="A222" t="str">
            <v>00000399</v>
          </cell>
          <cell r="B222" t="str">
            <v>ABRACADEIRA TIPO D 4" C/ PARAFUSO"</v>
          </cell>
          <cell r="C222" t="str">
            <v>UN</v>
          </cell>
          <cell r="D222" t="str">
            <v>MP</v>
          </cell>
          <cell r="E222">
            <v>2.06</v>
          </cell>
          <cell r="F222">
            <v>2.06</v>
          </cell>
        </row>
        <row r="223">
          <cell r="A223" t="str">
            <v>00000400</v>
          </cell>
          <cell r="B223" t="str">
            <v>ABRACADEIRA TIPO D 3/4" C/ PARAFUSO"</v>
          </cell>
          <cell r="C223" t="str">
            <v>UN</v>
          </cell>
          <cell r="D223" t="str">
            <v>MP</v>
          </cell>
          <cell r="E223">
            <v>0.44</v>
          </cell>
          <cell r="F223">
            <v>0.44</v>
          </cell>
        </row>
        <row r="224">
          <cell r="A224" t="str">
            <v>00000402</v>
          </cell>
          <cell r="B224" t="str">
            <v>GANCHO SUSPENSAO OLHAL EM ACO GALV, ESPESSURA 16MM, ABERTURA 21MM</v>
          </cell>
          <cell r="C224" t="str">
            <v>UN</v>
          </cell>
          <cell r="D224" t="str">
            <v>MP</v>
          </cell>
          <cell r="E224">
            <v>5.23</v>
          </cell>
          <cell r="F224">
            <v>5.23</v>
          </cell>
        </row>
        <row r="225">
          <cell r="A225" t="str">
            <v>00000404</v>
          </cell>
          <cell r="B225" t="str">
            <v>FITA ISOLANTE AUTO-FUSAO BT REF 3M OU SIMILAR</v>
          </cell>
          <cell r="C225" t="str">
            <v>M</v>
          </cell>
          <cell r="D225" t="str">
            <v>MP</v>
          </cell>
          <cell r="E225">
            <v>3.08</v>
          </cell>
          <cell r="F225">
            <v>3.08</v>
          </cell>
        </row>
        <row r="226">
          <cell r="A226" t="str">
            <v>00000406</v>
          </cell>
          <cell r="B226" t="str">
            <v>FITA ACO INOX P/ CINTAR POSTE FUSIMEC/ERICSSON/ERIBAND OU SIM 0,8 X 19 MM (ROLO DE 30 M)</v>
          </cell>
          <cell r="C226" t="str">
            <v>UN</v>
          </cell>
          <cell r="D226" t="str">
            <v>MP</v>
          </cell>
          <cell r="E226">
            <v>28.32</v>
          </cell>
          <cell r="F226">
            <v>28.32</v>
          </cell>
        </row>
        <row r="227">
          <cell r="A227" t="str">
            <v>00000407</v>
          </cell>
          <cell r="B227" t="str">
            <v>FITA DE ALUMINIO P/ PROTECAO DO CONDUTOR LARG 10MM</v>
          </cell>
          <cell r="C227" t="str">
            <v>KG</v>
          </cell>
          <cell r="D227" t="str">
            <v>MP</v>
          </cell>
          <cell r="E227">
            <v>20.100000000000001</v>
          </cell>
          <cell r="F227">
            <v>20.100000000000001</v>
          </cell>
        </row>
        <row r="228">
          <cell r="A228" t="str">
            <v>00000408</v>
          </cell>
          <cell r="B228" t="str">
            <v>ABRACADEIRA DE NYLON PARA AMARRACAO DE CABOS, COMPRIM= 390MM</v>
          </cell>
          <cell r="C228" t="str">
            <v>UN</v>
          </cell>
          <cell r="D228" t="str">
            <v>MP</v>
          </cell>
          <cell r="E228">
            <v>0.22</v>
          </cell>
          <cell r="F228">
            <v>0.22</v>
          </cell>
        </row>
        <row r="229">
          <cell r="A229" t="str">
            <v>00000409</v>
          </cell>
          <cell r="B229" t="str">
            <v>ABRACADEIRA DE NYLON PARA AMARRACAO DE CABOS, COMPRIM= 205MM</v>
          </cell>
          <cell r="C229" t="str">
            <v>UN</v>
          </cell>
          <cell r="D229" t="str">
            <v>MP</v>
          </cell>
          <cell r="E229">
            <v>0.17</v>
          </cell>
          <cell r="F229">
            <v>0.17</v>
          </cell>
        </row>
        <row r="230">
          <cell r="A230" t="str">
            <v>00000410</v>
          </cell>
          <cell r="B230" t="str">
            <v>ABRACADEIRA DE NYLON PARA AMARRACAO DE CABOS, COMPRIM= 158MM</v>
          </cell>
          <cell r="C230" t="str">
            <v>UN</v>
          </cell>
          <cell r="D230" t="str">
            <v>MP</v>
          </cell>
          <cell r="E230">
            <v>0.08</v>
          </cell>
          <cell r="F230">
            <v>0.08</v>
          </cell>
        </row>
        <row r="231">
          <cell r="A231" t="str">
            <v>00000411</v>
          </cell>
          <cell r="B231" t="str">
            <v>ABRACADEIRA DE NYLON PARA AMARRACAO DE CABOS, COMPRIMENTO DE *200,0 X 4,5* MM</v>
          </cell>
          <cell r="C231" t="str">
            <v>UN</v>
          </cell>
          <cell r="D231" t="str">
            <v>MP</v>
          </cell>
          <cell r="E231">
            <v>0.11</v>
          </cell>
          <cell r="F231">
            <v>0.11</v>
          </cell>
        </row>
        <row r="232">
          <cell r="A232" t="str">
            <v>00000412</v>
          </cell>
          <cell r="B232" t="str">
            <v>ABRACADEIRA DE NYLON PARA AMARRACAO DE CABOS, COMPRIM= 232MM</v>
          </cell>
          <cell r="C232" t="str">
            <v>UN</v>
          </cell>
          <cell r="D232" t="str">
            <v>MP</v>
          </cell>
          <cell r="E232">
            <v>0.19</v>
          </cell>
          <cell r="F232">
            <v>0.19</v>
          </cell>
        </row>
        <row r="233">
          <cell r="A233" t="str">
            <v>00000414</v>
          </cell>
          <cell r="B233" t="str">
            <v>ABRACADEIRA DE NYLON PARA AMARRACAO DE CABOS, COMPRIM= 100MM</v>
          </cell>
          <cell r="C233" t="str">
            <v>UN</v>
          </cell>
          <cell r="D233" t="str">
            <v>MP</v>
          </cell>
          <cell r="E233">
            <v>0.06</v>
          </cell>
          <cell r="F233">
            <v>0.06</v>
          </cell>
        </row>
        <row r="234">
          <cell r="A234" t="str">
            <v>00000415</v>
          </cell>
          <cell r="B234" t="str">
            <v>GRAMPO P/ HASTE DE ATERRAMENTO DE 1'', CABO 6 A 50MM2</v>
          </cell>
          <cell r="C234" t="str">
            <v>UN</v>
          </cell>
          <cell r="D234" t="str">
            <v>MP</v>
          </cell>
          <cell r="E234">
            <v>4.03</v>
          </cell>
          <cell r="F234">
            <v>4.03</v>
          </cell>
        </row>
        <row r="235">
          <cell r="A235" t="str">
            <v>00000416</v>
          </cell>
          <cell r="B235" t="str">
            <v>GRAMPO P/ HASTE DE ATERRAMENTO DE 3/4", CABO 6 A 50MM2</v>
          </cell>
          <cell r="C235" t="str">
            <v>UN</v>
          </cell>
          <cell r="D235" t="str">
            <v>MP</v>
          </cell>
          <cell r="E235">
            <v>2.5</v>
          </cell>
          <cell r="F235">
            <v>2.5</v>
          </cell>
        </row>
        <row r="236">
          <cell r="A236" t="str">
            <v>00000417</v>
          </cell>
          <cell r="B236" t="str">
            <v>ALCA PRE-FORMADA DE LINHA, EM ALUMINIO P/ CABO DE ALUMINIO DIAM 16MM2</v>
          </cell>
          <cell r="C236" t="str">
            <v>UN</v>
          </cell>
          <cell r="D236" t="str">
            <v>MP</v>
          </cell>
          <cell r="E236">
            <v>1.65</v>
          </cell>
          <cell r="F236">
            <v>1.65</v>
          </cell>
        </row>
        <row r="237">
          <cell r="A237" t="str">
            <v>00000418</v>
          </cell>
          <cell r="B237" t="str">
            <v>ALCA PRE-FORMADA DE DISTRIBUICAO PLP P/ CABO ALUMINIO 25MM2</v>
          </cell>
          <cell r="C237" t="str">
            <v>UN</v>
          </cell>
          <cell r="D237" t="str">
            <v>MP</v>
          </cell>
          <cell r="E237">
            <v>2.37</v>
          </cell>
          <cell r="F237">
            <v>2.37</v>
          </cell>
        </row>
        <row r="238">
          <cell r="A238" t="str">
            <v>00000420</v>
          </cell>
          <cell r="B238" t="str">
            <v>CINTA FG DE 150MM P/ FIXACAO DE CAIXA MEDICAO.</v>
          </cell>
          <cell r="C238" t="str">
            <v>UN</v>
          </cell>
          <cell r="D238" t="str">
            <v>MP</v>
          </cell>
          <cell r="E238">
            <v>11.02</v>
          </cell>
          <cell r="F238">
            <v>11.02</v>
          </cell>
        </row>
        <row r="239">
          <cell r="A239" t="str">
            <v>00000421</v>
          </cell>
          <cell r="B239" t="str">
            <v>PORCA OLHAL ACO P/ PARAFUSO C/ DIAM NOMINAL DE 16MM</v>
          </cell>
          <cell r="C239" t="str">
            <v>UN</v>
          </cell>
          <cell r="D239" t="str">
            <v>MP</v>
          </cell>
          <cell r="E239">
            <v>8.23</v>
          </cell>
          <cell r="F239">
            <v>8.23</v>
          </cell>
        </row>
        <row r="240">
          <cell r="A240" t="str">
            <v>00000422</v>
          </cell>
          <cell r="B240" t="str">
            <v>GRAMPO DE 15MM P/ CINTA DE FIXACAO DE CAIXA DE MEDICAO</v>
          </cell>
          <cell r="C240" t="str">
            <v>UN</v>
          </cell>
          <cell r="D240" t="str">
            <v>MP</v>
          </cell>
          <cell r="E240">
            <v>6.43</v>
          </cell>
          <cell r="F240">
            <v>6.43</v>
          </cell>
        </row>
        <row r="241">
          <cell r="A241" t="str">
            <v>00000425</v>
          </cell>
          <cell r="B241" t="str">
            <v>GRAMPO P/ HASTE DE ATERRAMENTO DE 5/8", CABO 6 A 50MM2</v>
          </cell>
          <cell r="C241" t="str">
            <v>UN</v>
          </cell>
          <cell r="D241" t="str">
            <v>MP</v>
          </cell>
          <cell r="E241">
            <v>2.2599999999999998</v>
          </cell>
          <cell r="F241">
            <v>2.2599999999999998</v>
          </cell>
        </row>
        <row r="242">
          <cell r="A242" t="str">
            <v>00000426</v>
          </cell>
          <cell r="B242" t="str">
            <v>GRAMPO P/ HASTE DE ATERRAMENTO ATE 19MM CABO DE 10 A 25MM2</v>
          </cell>
          <cell r="C242" t="str">
            <v>UN</v>
          </cell>
          <cell r="D242" t="str">
            <v>MP</v>
          </cell>
          <cell r="E242">
            <v>1.5</v>
          </cell>
          <cell r="F242">
            <v>1.5</v>
          </cell>
        </row>
        <row r="243">
          <cell r="A243" t="str">
            <v>00000427</v>
          </cell>
          <cell r="B243" t="str">
            <v>ALCA PRE-FORMADA DE CONTRA POSTE (GPH) EM ACO P/ CABO 3/16" ,   COMPRIM= 870MM</v>
          </cell>
          <cell r="C243" t="str">
            <v>UN</v>
          </cell>
          <cell r="D243" t="str">
            <v>MP</v>
          </cell>
          <cell r="E243">
            <v>3.31</v>
          </cell>
          <cell r="F243">
            <v>3.31</v>
          </cell>
        </row>
        <row r="244">
          <cell r="A244" t="str">
            <v>00000428</v>
          </cell>
          <cell r="B244" t="str">
            <v>PARAFUSO TIPO MAQUINA EM ACO GALVANIZADO, COM CABECA SEXTAVADA E PORCA, DIAMETRO = 16 MM,
COMPRIMENTO = 500 MM</v>
          </cell>
          <cell r="C244" t="str">
            <v>UN</v>
          </cell>
          <cell r="D244" t="str">
            <v>MP</v>
          </cell>
          <cell r="E244">
            <v>10.210000000000001</v>
          </cell>
          <cell r="F244">
            <v>10.210000000000001</v>
          </cell>
        </row>
        <row r="245">
          <cell r="A245" t="str">
            <v>00000429</v>
          </cell>
          <cell r="B245" t="str">
            <v>PARAFUSO M16 (ROSCA DUPLA D=16MM) X 300MM - ZINCAGEM A FOGO</v>
          </cell>
          <cell r="C245" t="str">
            <v>UN</v>
          </cell>
          <cell r="D245" t="str">
            <v>MP</v>
          </cell>
          <cell r="E245">
            <v>5.91</v>
          </cell>
          <cell r="F245">
            <v>5.91</v>
          </cell>
        </row>
        <row r="246">
          <cell r="A246" t="str">
            <v>00000430</v>
          </cell>
          <cell r="B246" t="str">
            <v>PARAFUSO M16 (ROSCA MAQUINA D=16MM) X 125MM CAB QUADRADA - ZINCAGEM A FOGO</v>
          </cell>
          <cell r="C246" t="str">
            <v>UN</v>
          </cell>
          <cell r="D246" t="str">
            <v>MP</v>
          </cell>
          <cell r="E246">
            <v>2.93</v>
          </cell>
          <cell r="F246">
            <v>2.93</v>
          </cell>
        </row>
        <row r="247">
          <cell r="A247" t="str">
            <v>00000431</v>
          </cell>
          <cell r="B247" t="str">
            <v>PARAFUSO M16 (ROSCA MAQUINA D=16MM) X 200MM CAB QUADRADA - ZINCAGEM A FOGO</v>
          </cell>
          <cell r="C247" t="str">
            <v>UN</v>
          </cell>
          <cell r="D247" t="str">
            <v>MP</v>
          </cell>
          <cell r="E247">
            <v>4.2699999999999996</v>
          </cell>
          <cell r="F247">
            <v>4.2699999999999996</v>
          </cell>
        </row>
        <row r="248">
          <cell r="A248" t="str">
            <v>00000432</v>
          </cell>
          <cell r="B248" t="str">
            <v>PARAFUSO M16 (ROSCA MAQUINA D=16MM) X 250MM CAB QUADRADA - ZINCAGEM A FOGO</v>
          </cell>
          <cell r="C248" t="str">
            <v>UN</v>
          </cell>
          <cell r="D248" t="str">
            <v>MP</v>
          </cell>
          <cell r="E248">
            <v>5.03</v>
          </cell>
          <cell r="F248">
            <v>5.03</v>
          </cell>
        </row>
        <row r="249">
          <cell r="A249" t="str">
            <v>00000433</v>
          </cell>
          <cell r="B249" t="str">
            <v>PARAFUSO M16 (ROSCA MAQUINA D=16MM) X 350MM CAB QUADRADA - ZINCAGEM A FOGO</v>
          </cell>
          <cell r="C249" t="str">
            <v>UN</v>
          </cell>
          <cell r="D249" t="str">
            <v>MP</v>
          </cell>
          <cell r="E249">
            <v>7.25</v>
          </cell>
          <cell r="F249">
            <v>7.25</v>
          </cell>
        </row>
        <row r="250">
          <cell r="A250" t="str">
            <v>00000436</v>
          </cell>
          <cell r="B250" t="str">
            <v>PARAFUSO FRANCES M16(D=16MM) X 150MM CAB ABAULADA - ZINCAGEM A FOGO</v>
          </cell>
          <cell r="C250" t="str">
            <v>UN</v>
          </cell>
          <cell r="D250" t="str">
            <v>MP</v>
          </cell>
          <cell r="E250">
            <v>3.81</v>
          </cell>
          <cell r="F250">
            <v>3.81</v>
          </cell>
        </row>
        <row r="251">
          <cell r="A251" t="str">
            <v>00000437</v>
          </cell>
          <cell r="B251" t="str">
            <v>PARAFUSO M16 (ROSCA DUPLA D=16MM) X 400MM - ZINCAGEM A FOGO</v>
          </cell>
          <cell r="C251" t="str">
            <v>UN</v>
          </cell>
          <cell r="D251" t="str">
            <v>MP</v>
          </cell>
          <cell r="E251">
            <v>8.99</v>
          </cell>
          <cell r="F251">
            <v>8.99</v>
          </cell>
        </row>
        <row r="252">
          <cell r="A252" t="str">
            <v>00000439</v>
          </cell>
          <cell r="B252" t="str">
            <v>PARAFUSO M16 (ROSCA MAQUINA D=16MM) X 300MM CAB QUADRADA - ZINCAGEM A FOGO</v>
          </cell>
          <cell r="C252" t="str">
            <v>UN</v>
          </cell>
          <cell r="D252" t="str">
            <v>MP</v>
          </cell>
          <cell r="E252">
            <v>5.03</v>
          </cell>
          <cell r="F252">
            <v>5.03</v>
          </cell>
        </row>
        <row r="253">
          <cell r="A253" t="str">
            <v>00000441</v>
          </cell>
          <cell r="B253" t="str">
            <v>PARAFUSO M16 (ROSCA MAQUINA D=16MM) X 150MM CAB QUADRADA - ZINCAGEM A FOGO</v>
          </cell>
          <cell r="C253" t="str">
            <v>UN</v>
          </cell>
          <cell r="D253" t="str">
            <v>MP</v>
          </cell>
          <cell r="E253">
            <v>3.26</v>
          </cell>
          <cell r="F253">
            <v>3.26</v>
          </cell>
        </row>
        <row r="254">
          <cell r="A254" t="str">
            <v>00000442</v>
          </cell>
          <cell r="B254" t="str">
            <v>PARAFUSO FRANCES M16(D=16MM) X 45MM CAB ABAULADA - ZINCAGEM A FOGO</v>
          </cell>
          <cell r="C254" t="str">
            <v>UN</v>
          </cell>
          <cell r="D254" t="str">
            <v>MP</v>
          </cell>
          <cell r="E254">
            <v>2.38</v>
          </cell>
          <cell r="F254">
            <v>2.38</v>
          </cell>
        </row>
        <row r="255">
          <cell r="A255" t="str">
            <v>00000444</v>
          </cell>
          <cell r="B255" t="str">
            <v>PINO RETO P/ ISOLADOR 15KV DIMENSOES 16 X 19 X 290MM</v>
          </cell>
          <cell r="C255" t="str">
            <v>UN</v>
          </cell>
          <cell r="D255" t="str">
            <v>MP</v>
          </cell>
          <cell r="E255">
            <v>6.98</v>
          </cell>
          <cell r="F255">
            <v>6.98</v>
          </cell>
        </row>
        <row r="256">
          <cell r="A256" t="str">
            <v>00000445</v>
          </cell>
          <cell r="B256" t="str">
            <v>PINO P/ ISOLADOR M16X19X320MM 25KV</v>
          </cell>
          <cell r="C256" t="str">
            <v>UN</v>
          </cell>
          <cell r="D256" t="str">
            <v>MP</v>
          </cell>
          <cell r="E256">
            <v>6.61</v>
          </cell>
          <cell r="F256">
            <v>6.61</v>
          </cell>
        </row>
        <row r="257">
          <cell r="A257" t="str">
            <v>00000497</v>
          </cell>
          <cell r="B257" t="str">
            <v>CIMENTO ASFALTICO DE PETROLEO (CAP), PARA PAVIMENTACAO, PENETRACAO 50/70</v>
          </cell>
          <cell r="C257" t="str">
            <v>T</v>
          </cell>
          <cell r="D257" t="str">
            <v>MP</v>
          </cell>
          <cell r="E257">
            <v>1446.82</v>
          </cell>
          <cell r="F257">
            <v>1446.82</v>
          </cell>
        </row>
        <row r="258">
          <cell r="A258" t="str">
            <v>00000500</v>
          </cell>
          <cell r="B258" t="str">
            <v>|EM PROCESSO DE DESATIVAÇÃO| ASFALTO DILUIDO CM 70 P/ PAVIMENTACAO ASFALTICA</v>
          </cell>
          <cell r="C258" t="str">
            <v>KG</v>
          </cell>
          <cell r="D258" t="str">
            <v>MP</v>
          </cell>
          <cell r="E258">
            <v>1.88</v>
          </cell>
          <cell r="F258">
            <v>1.88</v>
          </cell>
        </row>
        <row r="259">
          <cell r="A259" t="str">
            <v>00000501</v>
          </cell>
          <cell r="B259" t="str">
            <v>ASFALTO DILUÍDO DE PETRÓLEO CM-30</v>
          </cell>
          <cell r="C259" t="str">
            <v>KG</v>
          </cell>
          <cell r="D259" t="str">
            <v>MP</v>
          </cell>
          <cell r="E259">
            <v>1.72</v>
          </cell>
          <cell r="F259">
            <v>1.72</v>
          </cell>
        </row>
        <row r="260">
          <cell r="A260" t="str">
            <v>00000502</v>
          </cell>
          <cell r="B260" t="str">
            <v>|EM PROCESSO DE DESATIVAÇÃO| EMULSAO ASFALTICA CATIONICA RB-2C P/ USO EM PAVIMENTACAO ASFALTICA</v>
          </cell>
          <cell r="C260" t="str">
            <v>T</v>
          </cell>
          <cell r="D260" t="str">
            <v>MP</v>
          </cell>
          <cell r="E260">
            <v>1094.92</v>
          </cell>
          <cell r="F260">
            <v>1094.92</v>
          </cell>
        </row>
        <row r="261">
          <cell r="A261" t="str">
            <v>00000503</v>
          </cell>
          <cell r="B261" t="str">
            <v>EMULSAO ASFALTICA CATIONICA RM-1C P/USO EM PAVIMENTACAO ASFALTICA</v>
          </cell>
          <cell r="C261" t="str">
            <v>KG</v>
          </cell>
          <cell r="D261" t="str">
            <v>MP</v>
          </cell>
          <cell r="E261">
            <v>1.5</v>
          </cell>
          <cell r="F261">
            <v>1.5</v>
          </cell>
        </row>
        <row r="262">
          <cell r="A262" t="str">
            <v>00000504</v>
          </cell>
          <cell r="B262" t="str">
            <v>EMULSAO ASFALTICA CATIONICA RM-1C P/ USO EM PAVIMENTACAO ASFALTICA</v>
          </cell>
          <cell r="C262" t="str">
            <v>T</v>
          </cell>
          <cell r="D262" t="str">
            <v>MP</v>
          </cell>
          <cell r="E262">
            <v>1472.95</v>
          </cell>
          <cell r="F262">
            <v>1472.95</v>
          </cell>
        </row>
        <row r="263">
          <cell r="A263" t="str">
            <v>00000505</v>
          </cell>
          <cell r="B263" t="str">
            <v>EMULSAO ASFALTICA CATIONICA RR-2C P/ USO EM PAVIMENTACAO ASFALTICA</v>
          </cell>
          <cell r="C263" t="str">
            <v>KG</v>
          </cell>
          <cell r="D263" t="str">
            <v>MP</v>
          </cell>
          <cell r="E263">
            <v>1.23</v>
          </cell>
          <cell r="F263">
            <v>1.23</v>
          </cell>
        </row>
        <row r="264">
          <cell r="A264" t="str">
            <v>00000506</v>
          </cell>
          <cell r="B264" t="str">
            <v>EMULSAO ASFALTICA CATIONICA RL-1C P/ USO EM PAVIMENTACAO ASFALTICA</v>
          </cell>
          <cell r="C264" t="str">
            <v>T</v>
          </cell>
          <cell r="D264" t="str">
            <v>MP</v>
          </cell>
          <cell r="E264">
            <v>1653.04</v>
          </cell>
          <cell r="F264">
            <v>1653.04</v>
          </cell>
        </row>
        <row r="265">
          <cell r="A265" t="str">
            <v>00000508</v>
          </cell>
          <cell r="B265" t="str">
            <v>EMULSAO ASFALTICA CATIONICA RR-1C P/ USO EM PAVIMENTACAO ASFALTICA</v>
          </cell>
          <cell r="C265" t="str">
            <v>KG</v>
          </cell>
          <cell r="D265" t="str">
            <v>MP</v>
          </cell>
          <cell r="E265">
            <v>1.1399999999999999</v>
          </cell>
          <cell r="F265">
            <v>1.1399999999999999</v>
          </cell>
        </row>
        <row r="266">
          <cell r="A266" t="str">
            <v>00000509</v>
          </cell>
          <cell r="B266" t="str">
            <v>ASFALTO OXIDADO PARA IMPERMEABILIZAÇÃO, COEFICIENTE DE PENETRAÇÃO 15-25</v>
          </cell>
          <cell r="C266" t="str">
            <v>KG</v>
          </cell>
          <cell r="D266" t="str">
            <v>MP</v>
          </cell>
          <cell r="E266">
            <v>4.0999999999999996</v>
          </cell>
          <cell r="F266">
            <v>4.0999999999999996</v>
          </cell>
        </row>
        <row r="267">
          <cell r="A267" t="str">
            <v>00000510</v>
          </cell>
          <cell r="B267" t="str">
            <v>ASFALTO OXIDADO P/ IMPERM C/ COEFICIENTE DE PENETRACAO 25-40</v>
          </cell>
          <cell r="C267" t="str">
            <v>KG</v>
          </cell>
          <cell r="D267" t="str">
            <v>MP</v>
          </cell>
          <cell r="E267">
            <v>3.06</v>
          </cell>
          <cell r="F267">
            <v>3.06</v>
          </cell>
        </row>
        <row r="268">
          <cell r="A268" t="str">
            <v>00000511</v>
          </cell>
          <cell r="B268" t="str">
            <v>PRIMER TP ADEFLEX 604-S ASFALTOS VITORIA OU EQUIV</v>
          </cell>
          <cell r="C268" t="str">
            <v>L</v>
          </cell>
          <cell r="D268" t="str">
            <v>MP</v>
          </cell>
          <cell r="E268">
            <v>8.24</v>
          </cell>
          <cell r="F268">
            <v>8.24</v>
          </cell>
        </row>
        <row r="269">
          <cell r="A269" t="str">
            <v>00000512</v>
          </cell>
          <cell r="B269" t="str">
            <v>PRIMER TP ADEFLEX 612 ASFALTOS VITORIA OU EQUIV</v>
          </cell>
          <cell r="C269" t="str">
            <v>KG</v>
          </cell>
          <cell r="D269" t="str">
            <v>MP</v>
          </cell>
          <cell r="E269">
            <v>13.64</v>
          </cell>
          <cell r="F269">
            <v>13.64</v>
          </cell>
        </row>
        <row r="270">
          <cell r="A270" t="str">
            <v>00000513</v>
          </cell>
          <cell r="B270" t="str">
            <v>ASFALTO OXIDADO P/ IMPERM C/ COEFICIENTE DE PENETRACAO 40-55</v>
          </cell>
          <cell r="C270" t="str">
            <v>KG</v>
          </cell>
          <cell r="D270" t="str">
            <v>MP</v>
          </cell>
          <cell r="E270">
            <v>2.8</v>
          </cell>
          <cell r="F270">
            <v>2.8</v>
          </cell>
        </row>
        <row r="271">
          <cell r="A271" t="str">
            <v>00000516</v>
          </cell>
          <cell r="B271" t="str">
            <v>ASFALTO OXIDADO P/ IMPERM C/ COEFICIENTE DE PENETRACAO 20-35</v>
          </cell>
          <cell r="C271" t="str">
            <v>KG</v>
          </cell>
          <cell r="D271" t="str">
            <v>MP</v>
          </cell>
          <cell r="E271">
            <v>2.85</v>
          </cell>
          <cell r="F271">
            <v>2.85</v>
          </cell>
        </row>
        <row r="272">
          <cell r="A272" t="str">
            <v>00000517</v>
          </cell>
          <cell r="B272" t="str">
            <v>ASFALTO EMULSIONADO TP VITBASE (ALFALTOS VITORIA), TP II (TORO) OU EQUIV</v>
          </cell>
          <cell r="C272" t="str">
            <v>L</v>
          </cell>
          <cell r="D272" t="str">
            <v>MP</v>
          </cell>
          <cell r="E272">
            <v>3.44</v>
          </cell>
          <cell r="F272">
            <v>3.44</v>
          </cell>
        </row>
        <row r="273">
          <cell r="A273" t="str">
            <v>00000518</v>
          </cell>
          <cell r="B273" t="str">
            <v>ASSENTAMENTO DE PISO VINILICO EM PLACAS - SOMENTE MAO DE OBRA</v>
          </cell>
          <cell r="C273" t="str">
            <v>M2</v>
          </cell>
          <cell r="D273" t="str">
            <v>MP</v>
          </cell>
          <cell r="E273">
            <v>13.74</v>
          </cell>
          <cell r="F273">
            <v>13.74</v>
          </cell>
        </row>
        <row r="274">
          <cell r="A274" t="str">
            <v>00000522</v>
          </cell>
          <cell r="B274" t="str">
            <v>ASSENTAMENTO DE RODAPE VINILICO - SOMENTE MAO DE OBRA</v>
          </cell>
          <cell r="C274" t="str">
            <v>M</v>
          </cell>
          <cell r="D274" t="str">
            <v>MP</v>
          </cell>
          <cell r="E274">
            <v>1.37</v>
          </cell>
          <cell r="F274">
            <v>1.37</v>
          </cell>
        </row>
        <row r="275">
          <cell r="A275" t="str">
            <v>00000528</v>
          </cell>
          <cell r="B275" t="str">
            <v>AUXILIAR TECNICO</v>
          </cell>
          <cell r="C275" t="str">
            <v>H</v>
          </cell>
          <cell r="D275" t="str">
            <v>MO</v>
          </cell>
          <cell r="E275">
            <v>25.5</v>
          </cell>
          <cell r="F275">
            <v>29.46</v>
          </cell>
        </row>
        <row r="276">
          <cell r="A276" t="str">
            <v>00000532</v>
          </cell>
          <cell r="B276" t="str">
            <v>AUXILIAR TECNICO DE ENGENHARIA</v>
          </cell>
          <cell r="C276" t="str">
            <v>H</v>
          </cell>
          <cell r="D276" t="str">
            <v>MO</v>
          </cell>
          <cell r="E276">
            <v>21.19</v>
          </cell>
          <cell r="F276">
            <v>24.48</v>
          </cell>
        </row>
        <row r="277">
          <cell r="A277" t="str">
            <v>00000533</v>
          </cell>
          <cell r="B277" t="str">
            <v>AZULEJO BRANCO BRILHANTE 15 X 15 CM COMERCIAL</v>
          </cell>
          <cell r="C277" t="str">
            <v>M2</v>
          </cell>
          <cell r="D277" t="str">
            <v>MP</v>
          </cell>
          <cell r="E277">
            <v>17.88</v>
          </cell>
          <cell r="F277">
            <v>17.88</v>
          </cell>
        </row>
        <row r="278">
          <cell r="A278" t="str">
            <v>00000534</v>
          </cell>
          <cell r="B278" t="str">
            <v>AZULEJO COR BRILHANTE 15 X 15 CM COMERCIAL</v>
          </cell>
          <cell r="C278" t="str">
            <v>M2</v>
          </cell>
          <cell r="D278" t="str">
            <v>MP</v>
          </cell>
          <cell r="E278">
            <v>17.88</v>
          </cell>
          <cell r="F278">
            <v>17.88</v>
          </cell>
        </row>
        <row r="279">
          <cell r="A279" t="str">
            <v>00000535</v>
          </cell>
          <cell r="B279" t="str">
            <v>AZULEJO COR BRILHANTE 15 X 15CM EXTRA</v>
          </cell>
          <cell r="C279" t="str">
            <v>M2</v>
          </cell>
          <cell r="D279" t="str">
            <v>MP</v>
          </cell>
          <cell r="E279">
            <v>21.46</v>
          </cell>
          <cell r="F279">
            <v>21.46</v>
          </cell>
        </row>
        <row r="280">
          <cell r="A280" t="str">
            <v>00000536</v>
          </cell>
          <cell r="B280" t="str">
            <v>REVESTIMENTO CERAMICO PARA PAREDES, ESMALTADO, LISO, BRILHANTE, PEI = 0, DE *20 X 20* CM, DE 1A. QUALIDADE</v>
          </cell>
          <cell r="C280" t="str">
            <v>M2</v>
          </cell>
          <cell r="D280" t="str">
            <v>MP</v>
          </cell>
          <cell r="E280">
            <v>21.46</v>
          </cell>
          <cell r="F280">
            <v>21.46</v>
          </cell>
        </row>
        <row r="281">
          <cell r="A281" t="str">
            <v>00000537</v>
          </cell>
          <cell r="B281" t="str">
            <v>BANCA C/ CUBA - MARMORITE/GRANILITE OU GRANITINA - 120 X 60CM P/ PIA COZINHA</v>
          </cell>
          <cell r="C281" t="str">
            <v>UN</v>
          </cell>
          <cell r="D281" t="str">
            <v>MP</v>
          </cell>
          <cell r="E281">
            <v>133.4</v>
          </cell>
          <cell r="F281">
            <v>133.4</v>
          </cell>
        </row>
        <row r="282">
          <cell r="A282" t="str">
            <v>00000539</v>
          </cell>
          <cell r="B282" t="str">
            <v>BANCA C/ CUBA - MARMORITE/GRANILITE OU GRANITINA - 150 X 60CM P/ PIA COZINHA</v>
          </cell>
          <cell r="C282" t="str">
            <v>UN</v>
          </cell>
          <cell r="D282" t="str">
            <v>MP</v>
          </cell>
          <cell r="E282">
            <v>175.49</v>
          </cell>
          <cell r="F282">
            <v>175.49</v>
          </cell>
        </row>
        <row r="283">
          <cell r="A283" t="str">
            <v>00000540</v>
          </cell>
          <cell r="B283" t="str">
            <v>BANCA C/ CUBA - MARMORITE/GRANILITE OU GRANITINA - 200 X 60CM P/ PIA COZINHA</v>
          </cell>
          <cell r="C283" t="str">
            <v>UN</v>
          </cell>
          <cell r="D283" t="str">
            <v>MP</v>
          </cell>
          <cell r="E283">
            <v>231.12</v>
          </cell>
          <cell r="F283">
            <v>231.12</v>
          </cell>
        </row>
        <row r="284">
          <cell r="A284" t="str">
            <v>00000541</v>
          </cell>
          <cell r="B284" t="str">
            <v>BANCA MARMORE SINTETICO 120 X 60CM C/ CUBA</v>
          </cell>
          <cell r="C284" t="str">
            <v>UN</v>
          </cell>
          <cell r="D284" t="str">
            <v>MP</v>
          </cell>
          <cell r="E284">
            <v>117.07</v>
          </cell>
          <cell r="F284">
            <v>117.07</v>
          </cell>
        </row>
        <row r="285">
          <cell r="A285" t="str">
            <v>00000542</v>
          </cell>
          <cell r="B285" t="str">
            <v>BANCA MARMORE SINTETICO 150 X 50CM C/ CUBA</v>
          </cell>
          <cell r="C285" t="str">
            <v>UN</v>
          </cell>
          <cell r="D285" t="str">
            <v>MP</v>
          </cell>
          <cell r="E285">
            <v>156.69999999999999</v>
          </cell>
          <cell r="F285">
            <v>156.69999999999999</v>
          </cell>
        </row>
        <row r="286">
          <cell r="A286" t="str">
            <v>00000544</v>
          </cell>
          <cell r="B286" t="str">
            <v>BANCA DE MARMORE BRANCO NACIONAL (SEM A CUBA) COM BORDA E FURO PARA PIA DE COZINHA N. 1,
ESPESSURA IGUAL A *3 CM*, DE * 1,20 X 0,60 * M</v>
          </cell>
          <cell r="C286" t="str">
            <v>UN</v>
          </cell>
          <cell r="D286" t="str">
            <v>MP</v>
          </cell>
          <cell r="E286">
            <v>349.59</v>
          </cell>
          <cell r="F286">
            <v>349.59</v>
          </cell>
        </row>
        <row r="287">
          <cell r="A287" t="str">
            <v>00000545</v>
          </cell>
          <cell r="B287" t="str">
            <v>BANCA MARMORE BRANCO NACIONAL E = 3CM, POLIDO C/ FURO PARA CUBA</v>
          </cell>
          <cell r="C287" t="str">
            <v>M2</v>
          </cell>
          <cell r="D287" t="str">
            <v>MP</v>
          </cell>
          <cell r="E287">
            <v>579.01</v>
          </cell>
          <cell r="F287">
            <v>579.01</v>
          </cell>
        </row>
        <row r="288">
          <cell r="A288" t="str">
            <v>00000546</v>
          </cell>
          <cell r="B288" t="str">
            <v>BARRA DE FERRO RETANGULAR (BARRA CHATA), DE E=1/8"  X (QUALQUER BITOLA)</v>
          </cell>
          <cell r="C288" t="str">
            <v>KG</v>
          </cell>
          <cell r="D288" t="str">
            <v>MP</v>
          </cell>
          <cell r="E288">
            <v>3.72</v>
          </cell>
          <cell r="F288">
            <v>3.72</v>
          </cell>
        </row>
        <row r="289">
          <cell r="A289" t="str">
            <v>00000547</v>
          </cell>
          <cell r="B289" t="str">
            <v>BARRA FERRO RETANGULAR CHATA 2 X 3/8" - (3,79 KG/M)</v>
          </cell>
          <cell r="C289" t="str">
            <v>M</v>
          </cell>
          <cell r="D289" t="str">
            <v>MP</v>
          </cell>
          <cell r="E289">
            <v>12.73</v>
          </cell>
          <cell r="F289">
            <v>12.73</v>
          </cell>
        </row>
        <row r="290">
          <cell r="A290" t="str">
            <v>00000549</v>
          </cell>
          <cell r="B290" t="str">
            <v>BARRA FERRO RETANGULAR CHATA 2 X 1/2" - (5,06 KG/M)</v>
          </cell>
          <cell r="C290" t="str">
            <v>M</v>
          </cell>
          <cell r="D290" t="str">
            <v>MP</v>
          </cell>
          <cell r="E290">
            <v>17.2</v>
          </cell>
          <cell r="F290">
            <v>17.2</v>
          </cell>
        </row>
        <row r="291">
          <cell r="A291" t="str">
            <v>00000550</v>
          </cell>
          <cell r="B291" t="str">
            <v>BARRA FERRO RETANGULAR CHATA QUALQUER BITOLA X E = 3/16"</v>
          </cell>
          <cell r="C291" t="str">
            <v>KG</v>
          </cell>
          <cell r="D291" t="str">
            <v>MP</v>
          </cell>
          <cell r="E291">
            <v>3.48</v>
          </cell>
          <cell r="F291">
            <v>3.48</v>
          </cell>
        </row>
        <row r="292">
          <cell r="A292" t="str">
            <v>00000551</v>
          </cell>
          <cell r="B292" t="str">
            <v>BARRA FERRO RETANGULAR CHATA 2 X 1" - (10,12 KG/M)</v>
          </cell>
          <cell r="C292" t="str">
            <v>M</v>
          </cell>
          <cell r="D292" t="str">
            <v>MP</v>
          </cell>
          <cell r="E292">
            <v>35.619999999999997</v>
          </cell>
          <cell r="F292">
            <v>35.619999999999997</v>
          </cell>
        </row>
        <row r="293">
          <cell r="A293" t="str">
            <v>00000552</v>
          </cell>
          <cell r="B293" t="str">
            <v>BARRA FERRO RETANGULAR CHATA 1 1/2 X 1/4" - (1,89 KG/M)</v>
          </cell>
          <cell r="C293" t="str">
            <v>M</v>
          </cell>
          <cell r="D293" t="str">
            <v>MP</v>
          </cell>
          <cell r="E293">
            <v>6.58</v>
          </cell>
          <cell r="F293">
            <v>6.58</v>
          </cell>
        </row>
        <row r="294">
          <cell r="A294" t="str">
            <v>00000554</v>
          </cell>
          <cell r="B294" t="str">
            <v>BARRA FERRO RETANGULAR CHATA QUALQUER BITOLA X E = 1/4"</v>
          </cell>
          <cell r="C294" t="str">
            <v>KG</v>
          </cell>
          <cell r="D294" t="str">
            <v>MP</v>
          </cell>
          <cell r="E294">
            <v>3.44</v>
          </cell>
          <cell r="F294">
            <v>3.44</v>
          </cell>
        </row>
        <row r="295">
          <cell r="A295" t="str">
            <v>00000555</v>
          </cell>
          <cell r="B295" t="str">
            <v>BARRA FERRO RETANGULAR CHATA 1 X 1/4" - (1,2265KG/M)</v>
          </cell>
          <cell r="C295" t="str">
            <v>M</v>
          </cell>
          <cell r="D295" t="str">
            <v>MP</v>
          </cell>
          <cell r="E295">
            <v>4.3499999999999996</v>
          </cell>
          <cell r="F295">
            <v>4.3499999999999996</v>
          </cell>
        </row>
        <row r="296">
          <cell r="A296" t="str">
            <v>00000556</v>
          </cell>
          <cell r="B296" t="str">
            <v>BARRA FERRO RETANGULAR CHATA QUALQUER BITOLA X E = 1/2"</v>
          </cell>
          <cell r="C296" t="str">
            <v>KG</v>
          </cell>
          <cell r="D296" t="str">
            <v>MP</v>
          </cell>
          <cell r="E296">
            <v>3.6</v>
          </cell>
          <cell r="F296">
            <v>3.6</v>
          </cell>
        </row>
        <row r="297">
          <cell r="A297" t="str">
            <v>00000557</v>
          </cell>
          <cell r="B297" t="str">
            <v>BARRA FERRO RETANGULAR CHATA 1 1/2 X 1/2" - (3,79 KG/M)</v>
          </cell>
          <cell r="C297" t="str">
            <v>M</v>
          </cell>
          <cell r="D297" t="str">
            <v>MP</v>
          </cell>
          <cell r="E297">
            <v>13.19</v>
          </cell>
          <cell r="F297">
            <v>13.19</v>
          </cell>
        </row>
        <row r="298">
          <cell r="A298" t="str">
            <v>00000558</v>
          </cell>
          <cell r="B298" t="str">
            <v>BARRA FERRO RETANGULAR CHATA 2 X 1/4" - (2,53KG/M)</v>
          </cell>
          <cell r="C298" t="str">
            <v>KG</v>
          </cell>
          <cell r="D298" t="str">
            <v>MP</v>
          </cell>
          <cell r="E298">
            <v>3.48</v>
          </cell>
          <cell r="F298">
            <v>3.48</v>
          </cell>
        </row>
        <row r="299">
          <cell r="A299" t="str">
            <v>00000559</v>
          </cell>
          <cell r="B299" t="str">
            <v>BARRA FERRO RETANGULAR CHATA 2 X1/4" - (2,53KG/M)</v>
          </cell>
          <cell r="C299" t="str">
            <v>M</v>
          </cell>
          <cell r="D299" t="str">
            <v>MP</v>
          </cell>
          <cell r="E299">
            <v>8.8000000000000007</v>
          </cell>
          <cell r="F299">
            <v>8.8000000000000007</v>
          </cell>
        </row>
        <row r="300">
          <cell r="A300" t="str">
            <v>00000560</v>
          </cell>
          <cell r="B300" t="str">
            <v>BARRA FERRO RETANGULAR CHATA 2 X 5/16" - (3,162KG/M)</v>
          </cell>
          <cell r="C300" t="str">
            <v>M</v>
          </cell>
          <cell r="D300" t="str">
            <v>MP</v>
          </cell>
          <cell r="E300">
            <v>10.88</v>
          </cell>
          <cell r="F300">
            <v>10.88</v>
          </cell>
        </row>
        <row r="301">
          <cell r="A301" t="str">
            <v>00000561</v>
          </cell>
          <cell r="B301" t="str">
            <v>BARRA FERRO RETANGULAR CHATA QUALQUER BITOLA X E = 3/8"</v>
          </cell>
          <cell r="C301" t="str">
            <v>KG</v>
          </cell>
          <cell r="D301" t="str">
            <v>MP</v>
          </cell>
          <cell r="E301">
            <v>3.56</v>
          </cell>
          <cell r="F301">
            <v>3.56</v>
          </cell>
        </row>
        <row r="302">
          <cell r="A302" t="str">
            <v>00000563</v>
          </cell>
          <cell r="B302" t="str">
            <v>BARRA FERRO RETANGULAR CHATA 3/8 X 1 1/2" - (2,84KG/M)</v>
          </cell>
          <cell r="C302" t="str">
            <v>M</v>
          </cell>
          <cell r="D302" t="str">
            <v>MP</v>
          </cell>
          <cell r="E302">
            <v>9.77</v>
          </cell>
          <cell r="F302">
            <v>9.77</v>
          </cell>
        </row>
        <row r="303">
          <cell r="A303" t="str">
            <v>00000564</v>
          </cell>
          <cell r="B303" t="str">
            <v>BARRA FERRO RETANGULAR CHATA 3/4 X 1/8" - (0,47 KG/M)</v>
          </cell>
          <cell r="C303" t="str">
            <v>M</v>
          </cell>
          <cell r="D303" t="str">
            <v>MP</v>
          </cell>
          <cell r="E303">
            <v>1.75</v>
          </cell>
          <cell r="F303">
            <v>1.75</v>
          </cell>
        </row>
        <row r="304">
          <cell r="A304" t="str">
            <v>00000565</v>
          </cell>
          <cell r="B304" t="str">
            <v>BARRA FERRO RETANGULAR CHATA 1 X 3/16" - (1,73 KG/M)</v>
          </cell>
          <cell r="C304" t="str">
            <v>M</v>
          </cell>
          <cell r="D304" t="str">
            <v>MP</v>
          </cell>
          <cell r="E304">
            <v>5.95</v>
          </cell>
          <cell r="F304">
            <v>5.95</v>
          </cell>
        </row>
        <row r="305">
          <cell r="A305" t="str">
            <v>00000566</v>
          </cell>
          <cell r="B305" t="str">
            <v>BARRA FERRO RETANGULAR CHATA 1/8 X 3/4" - (0,47 KG/M)</v>
          </cell>
          <cell r="C305" t="str">
            <v>M</v>
          </cell>
          <cell r="D305" t="str">
            <v>MP</v>
          </cell>
          <cell r="E305">
            <v>1.82</v>
          </cell>
          <cell r="F305">
            <v>1.82</v>
          </cell>
        </row>
        <row r="306">
          <cell r="A306" t="str">
            <v>00000567</v>
          </cell>
          <cell r="B306" t="str">
            <v>CANTONEIRA FERRO GALV 1" X 1/8" - (1,20KG/M)</v>
          </cell>
          <cell r="C306" t="str">
            <v>M</v>
          </cell>
          <cell r="D306" t="str">
            <v>MP</v>
          </cell>
          <cell r="E306">
            <v>7.39</v>
          </cell>
          <cell r="F306">
            <v>7.39</v>
          </cell>
        </row>
        <row r="307">
          <cell r="A307" t="str">
            <v>00000568</v>
          </cell>
          <cell r="B307" t="str">
            <v>CANTONEIRA FERRO GALV 'L" 2 X 3/8" - (6,9 KG/M)</v>
          </cell>
          <cell r="C307" t="str">
            <v>M</v>
          </cell>
          <cell r="D307" t="str">
            <v>MP</v>
          </cell>
          <cell r="E307">
            <v>39.14</v>
          </cell>
          <cell r="F307">
            <v>39.14</v>
          </cell>
        </row>
        <row r="308">
          <cell r="A308" t="str">
            <v>00000569</v>
          </cell>
          <cell r="B308" t="str">
            <v>CANTONEIRA FERRO GALV 3/4" X (QUALQUER ESPESSURA)</v>
          </cell>
          <cell r="C308" t="str">
            <v>KG</v>
          </cell>
          <cell r="D308" t="str">
            <v>MP</v>
          </cell>
          <cell r="E308">
            <v>5.84</v>
          </cell>
          <cell r="F308">
            <v>5.84</v>
          </cell>
        </row>
        <row r="309">
          <cell r="A309" t="str">
            <v>00000574</v>
          </cell>
          <cell r="B309" t="str">
            <v>CANTONEIRA FERRO GALV 'L" 1 1/2 X 1/4" - (3,40KG/M)</v>
          </cell>
          <cell r="C309" t="str">
            <v>M</v>
          </cell>
          <cell r="D309" t="str">
            <v>MP</v>
          </cell>
          <cell r="E309">
            <v>19.989999999999998</v>
          </cell>
          <cell r="F309">
            <v>19.989999999999998</v>
          </cell>
        </row>
        <row r="310">
          <cell r="A310" t="str">
            <v>00000581</v>
          </cell>
          <cell r="B310" t="str">
            <v>BASCULANTE ALUMINIO 80 X 60CM - SERIE 25</v>
          </cell>
          <cell r="C310" t="str">
            <v>M2</v>
          </cell>
          <cell r="D310" t="str">
            <v>MP</v>
          </cell>
          <cell r="E310">
            <v>553.51</v>
          </cell>
          <cell r="F310">
            <v>553.51</v>
          </cell>
        </row>
        <row r="311">
          <cell r="A311" t="str">
            <v>00000583</v>
          </cell>
          <cell r="B311" t="str">
            <v>ALUMINIO ANODIZADO</v>
          </cell>
          <cell r="C311" t="str">
            <v>KG</v>
          </cell>
          <cell r="D311" t="str">
            <v>MP</v>
          </cell>
          <cell r="E311">
            <v>19.079999999999998</v>
          </cell>
          <cell r="F311">
            <v>19.079999999999998</v>
          </cell>
        </row>
        <row r="312">
          <cell r="A312" t="str">
            <v>00000584</v>
          </cell>
          <cell r="B312" t="str">
            <v>CANTONEIRA ALUMINIO ABAS IGUAIS 2" E = 1/8"</v>
          </cell>
          <cell r="C312" t="str">
            <v>M</v>
          </cell>
          <cell r="D312" t="str">
            <v>MP</v>
          </cell>
          <cell r="E312">
            <v>12.86</v>
          </cell>
          <cell r="F312">
            <v>12.86</v>
          </cell>
        </row>
        <row r="313">
          <cell r="A313" t="str">
            <v>00000585</v>
          </cell>
          <cell r="B313" t="str">
            <v>CANTONEIRA "U" ALUMINIO ABAS IGUAIS 1" E = 3/32 "</v>
          </cell>
          <cell r="C313" t="str">
            <v>KG</v>
          </cell>
          <cell r="D313" t="str">
            <v>MP</v>
          </cell>
          <cell r="E313">
            <v>16.8</v>
          </cell>
          <cell r="F313">
            <v>16.8</v>
          </cell>
        </row>
        <row r="314">
          <cell r="A314" t="str">
            <v>00000586</v>
          </cell>
          <cell r="B314" t="str">
            <v>CANTONEIRA ALUMINIO ABAS IGUAIS 1" E = 3 /16"</v>
          </cell>
          <cell r="C314" t="str">
            <v>M</v>
          </cell>
          <cell r="D314" t="str">
            <v>MP</v>
          </cell>
          <cell r="E314">
            <v>6.53</v>
          </cell>
          <cell r="F314">
            <v>6.53</v>
          </cell>
        </row>
        <row r="315">
          <cell r="A315" t="str">
            <v>00000587</v>
          </cell>
          <cell r="B315" t="str">
            <v>CANTONEIRA ALUMINIO ABAS DESIGUAIS 1 X 3/4" E = 1/8"</v>
          </cell>
          <cell r="C315" t="str">
            <v>KG</v>
          </cell>
          <cell r="D315" t="str">
            <v>MP</v>
          </cell>
          <cell r="E315">
            <v>17.16</v>
          </cell>
          <cell r="F315">
            <v>17.16</v>
          </cell>
        </row>
        <row r="316">
          <cell r="A316" t="str">
            <v>00000588</v>
          </cell>
          <cell r="B316" t="str">
            <v>CANTONEIRA ALUMINIO ABAS IGUAIS 1 1/4" E = 3/16"</v>
          </cell>
          <cell r="C316" t="str">
            <v>M</v>
          </cell>
          <cell r="D316" t="str">
            <v>MP</v>
          </cell>
          <cell r="E316">
            <v>13.77</v>
          </cell>
          <cell r="F316">
            <v>13.77</v>
          </cell>
        </row>
        <row r="317">
          <cell r="A317" t="str">
            <v>00000589</v>
          </cell>
          <cell r="B317" t="str">
            <v>CANTONEIRA ALUMINIO ABAS IGUAIS 2" E = 1/4"</v>
          </cell>
          <cell r="C317" t="str">
            <v>M</v>
          </cell>
          <cell r="D317" t="str">
            <v>MP</v>
          </cell>
          <cell r="E317">
            <v>25.64</v>
          </cell>
          <cell r="F317">
            <v>25.64</v>
          </cell>
        </row>
        <row r="318">
          <cell r="A318" t="str">
            <v>00000590</v>
          </cell>
          <cell r="B318" t="str">
            <v>CANTONEIRA ALUMINIO ABAS DESIGUAIS 2.1/2 X 1/2" E = 3/16"</v>
          </cell>
          <cell r="C318" t="str">
            <v>KG</v>
          </cell>
          <cell r="D318" t="str">
            <v>MP</v>
          </cell>
          <cell r="E318">
            <v>17.32</v>
          </cell>
          <cell r="F318">
            <v>17.32</v>
          </cell>
        </row>
        <row r="319">
          <cell r="A319" t="str">
            <v>00000591</v>
          </cell>
          <cell r="B319" t="str">
            <v>CANTONEIRA ALUMINIO ABAS IGUAIS 1 1/2" E = 3/16"</v>
          </cell>
          <cell r="C319" t="str">
            <v>KG</v>
          </cell>
          <cell r="D319" t="str">
            <v>MP</v>
          </cell>
          <cell r="E319">
            <v>17.16</v>
          </cell>
          <cell r="F319">
            <v>17.16</v>
          </cell>
        </row>
        <row r="320">
          <cell r="A320" t="str">
            <v>00000592</v>
          </cell>
          <cell r="B320" t="str">
            <v>CANTONEIRA DE ALUMÍNIO COM ABAS IGUAIS DE 1" X 1/8" (25,40 X 3,17 MM),  (0,408 KG/M)</v>
          </cell>
          <cell r="C320" t="str">
            <v>KG</v>
          </cell>
          <cell r="D320" t="str">
            <v>MP</v>
          </cell>
          <cell r="E320">
            <v>17.899999999999999</v>
          </cell>
          <cell r="F320">
            <v>17.899999999999999</v>
          </cell>
        </row>
        <row r="321">
          <cell r="A321" t="str">
            <v>00000595</v>
          </cell>
          <cell r="B321" t="str">
            <v>JANELA ALUMINIO CORRER SERIE 25 VENEZIANA S/ BANDEIRA 160 X 110CM</v>
          </cell>
          <cell r="C321" t="str">
            <v>M2</v>
          </cell>
          <cell r="D321" t="str">
            <v>MP</v>
          </cell>
          <cell r="E321">
            <v>724.46</v>
          </cell>
          <cell r="F321">
            <v>724.46</v>
          </cell>
        </row>
        <row r="322">
          <cell r="A322" t="str">
            <v>00000596</v>
          </cell>
          <cell r="B322" t="str">
            <v>JANELA ALUMINIO CORRER SERIE 25 VENEZIANA C/ BANDEIRA 160 X 110CM</v>
          </cell>
          <cell r="C322" t="str">
            <v>M2</v>
          </cell>
          <cell r="D322" t="str">
            <v>MP</v>
          </cell>
          <cell r="E322">
            <v>840.89</v>
          </cell>
          <cell r="F322">
            <v>840.89</v>
          </cell>
        </row>
        <row r="323">
          <cell r="A323" t="str">
            <v>00000597</v>
          </cell>
          <cell r="B323" t="str">
            <v>JANELA DE CORRER EM ALUMÍNIO, SÉRIE 25,  SEM BANDEIRA, COM 4 FOLHAS PARA VIDRO, (DUAS FIXAS E DUAS MÓVEIS) 1,60 X 1,10 M (INCLUSO GUARNIÇÃO E VIDRO LISO INCOLOR)</v>
          </cell>
          <cell r="C323" t="str">
            <v>M2</v>
          </cell>
          <cell r="D323" t="str">
            <v>MP</v>
          </cell>
          <cell r="E323">
            <v>540.76</v>
          </cell>
          <cell r="F323">
            <v>540.76</v>
          </cell>
        </row>
        <row r="324">
          <cell r="A324" t="str">
            <v>00000598</v>
          </cell>
          <cell r="B324" t="str">
            <v>JANELA ALUMINIO CORRER SERIE 25 FOLHAS  PARA  VIDRO COM  BANDEIRA ,160 X 110CM ( INCLUSO GUARNIÇÃO E VIDRO LISO INCOLOR)</v>
          </cell>
          <cell r="C324" t="str">
            <v>M2</v>
          </cell>
          <cell r="D324" t="str">
            <v>MP</v>
          </cell>
          <cell r="E324">
            <v>687.98</v>
          </cell>
          <cell r="F324">
            <v>687.98</v>
          </cell>
        </row>
        <row r="325">
          <cell r="A325" t="str">
            <v>00000599</v>
          </cell>
          <cell r="B325" t="str">
            <v>CAIXILHO FIXO ALUMINIO SERIE 25 COMPLETO 60 X 80CM</v>
          </cell>
          <cell r="C325" t="str">
            <v>M2</v>
          </cell>
          <cell r="D325" t="str">
            <v>MP</v>
          </cell>
          <cell r="E325">
            <v>480.23</v>
          </cell>
          <cell r="F325">
            <v>480.23</v>
          </cell>
        </row>
        <row r="326">
          <cell r="A326" t="str">
            <v>00000601</v>
          </cell>
          <cell r="B326" t="str">
            <v>JANELA ALUMINIO  MAXIM AR, SERIE 25, 90 X 110CM (INCLUSO GUARNIÇÃO E VIDRO FANTASIA)</v>
          </cell>
          <cell r="C326" t="str">
            <v>M2</v>
          </cell>
          <cell r="D326" t="str">
            <v>MP</v>
          </cell>
          <cell r="E326">
            <v>545.22</v>
          </cell>
          <cell r="F326">
            <v>545.22</v>
          </cell>
        </row>
        <row r="327">
          <cell r="A327" t="str">
            <v>00000603</v>
          </cell>
          <cell r="B327" t="str">
            <v>BASCULANTE EM CANTONEIRA DE FERRO (5/8" X 1/8"), DE 0,60 X 0,80 M</v>
          </cell>
          <cell r="C327" t="str">
            <v>M2</v>
          </cell>
          <cell r="D327" t="str">
            <v>MP</v>
          </cell>
          <cell r="E327">
            <v>277.77999999999997</v>
          </cell>
          <cell r="F327">
            <v>277.77999999999997</v>
          </cell>
        </row>
        <row r="328">
          <cell r="A328" t="str">
            <v>00000605</v>
          </cell>
          <cell r="B328" t="str">
            <v>JANELA CANTONEIRA DE FERRO 5/8" X 1/8" CORRER 2 FLS TP GRADE 100 X 120CM</v>
          </cell>
          <cell r="C328" t="str">
            <v>M2</v>
          </cell>
          <cell r="D328" t="str">
            <v>MP</v>
          </cell>
          <cell r="E328">
            <v>846.02</v>
          </cell>
          <cell r="F328">
            <v>846.02</v>
          </cell>
        </row>
        <row r="329">
          <cell r="A329" t="str">
            <v>00000606</v>
          </cell>
          <cell r="B329" t="str">
            <v>JANELA CHAPA DOBRADA ACO GALVANIZADO A FOGO, DE CORRER, 2 FLS P/ VIDRO, 150 X 120 CM (3/4" X 1/8")</v>
          </cell>
          <cell r="C329" t="str">
            <v>M2</v>
          </cell>
          <cell r="D329" t="str">
            <v>MP</v>
          </cell>
          <cell r="E329">
            <v>320.44</v>
          </cell>
          <cell r="F329">
            <v>320.44</v>
          </cell>
        </row>
        <row r="330">
          <cell r="A330" t="str">
            <v>00000607</v>
          </cell>
          <cell r="B330" t="str">
            <v>JANELA CANTONEIRA DE FERRO 5/8" X 1/8" CORRER 2 FLS P/ VIDR O 120 X 120CM</v>
          </cell>
          <cell r="C330" t="str">
            <v>M2</v>
          </cell>
          <cell r="D330" t="str">
            <v>MP</v>
          </cell>
          <cell r="E330">
            <v>631.99</v>
          </cell>
          <cell r="F330">
            <v>631.99</v>
          </cell>
        </row>
        <row r="331">
          <cell r="A331" t="str">
            <v>00000608</v>
          </cell>
          <cell r="B331" t="str">
            <v>JANELA FERRO CORRER 2 FLS TP VENEZIANA LINHA POPULAR 120 X 120CM</v>
          </cell>
          <cell r="C331" t="str">
            <v>M2</v>
          </cell>
          <cell r="D331" t="str">
            <v>MP</v>
          </cell>
          <cell r="E331">
            <v>421.34</v>
          </cell>
          <cell r="F331">
            <v>421.34</v>
          </cell>
        </row>
        <row r="332">
          <cell r="A332" t="str">
            <v>00000611</v>
          </cell>
          <cell r="B332" t="str">
            <v>GRADE FERRO CHATO 1/4" X 5/8" L=25 CM (15 KG/M)</v>
          </cell>
          <cell r="C332" t="str">
            <v>M</v>
          </cell>
          <cell r="D332" t="str">
            <v>MP</v>
          </cell>
          <cell r="E332">
            <v>176.25</v>
          </cell>
          <cell r="F332">
            <v>176.25</v>
          </cell>
        </row>
        <row r="333">
          <cell r="A333" t="str">
            <v>00000612</v>
          </cell>
          <cell r="B333" t="str">
            <v>GRADE FERRO CHATO 1/4" X 1" L=25 CM (21 KG/M)</v>
          </cell>
          <cell r="C333" t="str">
            <v>M</v>
          </cell>
          <cell r="D333" t="str">
            <v>MP</v>
          </cell>
          <cell r="E333">
            <v>215.91</v>
          </cell>
          <cell r="F333">
            <v>215.91</v>
          </cell>
        </row>
        <row r="334">
          <cell r="A334" t="str">
            <v>00000613</v>
          </cell>
          <cell r="B334" t="str">
            <v>GRADE DE PROTECAO FERRO REDONDO (22 KG/M2)</v>
          </cell>
          <cell r="C334" t="str">
            <v>M2</v>
          </cell>
          <cell r="D334" t="str">
            <v>MP</v>
          </cell>
          <cell r="E334">
            <v>827.22</v>
          </cell>
          <cell r="F334">
            <v>827.22</v>
          </cell>
        </row>
        <row r="335">
          <cell r="A335" t="str">
            <v>00000614</v>
          </cell>
          <cell r="B335" t="str">
            <v>GRADE DE PROTECAO FERRO CHATO (20 KG/M2)</v>
          </cell>
          <cell r="C335" t="str">
            <v>M2</v>
          </cell>
          <cell r="D335" t="str">
            <v>MP</v>
          </cell>
          <cell r="E335">
            <v>763.77</v>
          </cell>
          <cell r="F335">
            <v>763.77</v>
          </cell>
        </row>
        <row r="336">
          <cell r="A336" t="str">
            <v>00000615</v>
          </cell>
          <cell r="B336" t="str">
            <v>BASCULANTE CHAPA DOBRADA ACO GALVANIZADO A FOGO 60 X 80 CM (3/4" X 1/8")</v>
          </cell>
          <cell r="C336" t="str">
            <v>M2</v>
          </cell>
          <cell r="D336" t="str">
            <v>MP</v>
          </cell>
          <cell r="E336">
            <v>277.77</v>
          </cell>
          <cell r="F336">
            <v>277.77</v>
          </cell>
        </row>
        <row r="337">
          <cell r="A337" t="str">
            <v>00000616</v>
          </cell>
          <cell r="B337" t="str">
            <v>BASCULANTE EM CANTONEIRA DE FERRO 5/8" X 1/8" - LINHA POPULAR - 60 X 80CM</v>
          </cell>
          <cell r="C337" t="str">
            <v>UN</v>
          </cell>
          <cell r="D337" t="str">
            <v>MP</v>
          </cell>
          <cell r="E337">
            <v>133.34</v>
          </cell>
          <cell r="F337">
            <v>133.34</v>
          </cell>
        </row>
        <row r="338">
          <cell r="A338" t="str">
            <v>00000617</v>
          </cell>
          <cell r="B338" t="str">
            <v>BASCULANTE EM CANTONEIRA DE FERRO 5/8" X 1/8" - LINHA POPULAR - 60 X 100CM</v>
          </cell>
          <cell r="C338" t="str">
            <v>UN</v>
          </cell>
          <cell r="D338" t="str">
            <v>MP</v>
          </cell>
          <cell r="E338">
            <v>191.03</v>
          </cell>
          <cell r="F338">
            <v>191.03</v>
          </cell>
        </row>
        <row r="339">
          <cell r="A339" t="str">
            <v>00000619</v>
          </cell>
          <cell r="B339" t="str">
            <v>CAIXILHO FIXO CHAPA DOBRADA ACO GALVANIZADO A FOGO 60 X 80 CM (3/4" X 1/8")</v>
          </cell>
          <cell r="C339" t="str">
            <v>M2</v>
          </cell>
          <cell r="D339" t="str">
            <v>MP</v>
          </cell>
          <cell r="E339">
            <v>307.42</v>
          </cell>
          <cell r="F339">
            <v>307.42</v>
          </cell>
        </row>
        <row r="340">
          <cell r="A340" t="str">
            <v>00000621</v>
          </cell>
          <cell r="B340" t="str">
            <v>CAIXILHO FIXO EM CANTONEIRA DE FERRO 5/8" X 1/8" - 100 X 100    CM</v>
          </cell>
          <cell r="C340" t="str">
            <v>M2</v>
          </cell>
          <cell r="D340" t="str">
            <v>MP</v>
          </cell>
          <cell r="E340">
            <v>587.52</v>
          </cell>
          <cell r="F340">
            <v>587.52</v>
          </cell>
        </row>
        <row r="341">
          <cell r="A341" t="str">
            <v>00000622</v>
          </cell>
          <cell r="B341" t="str">
            <v>JANELA CHAPA DOBRADA ACO GALVANIZADO A FOGO CORRER 100 X 120 CM (3/4" X 1/8")</v>
          </cell>
          <cell r="C341" t="str">
            <v>UN</v>
          </cell>
          <cell r="D341" t="str">
            <v>MP</v>
          </cell>
          <cell r="E341">
            <v>351.75</v>
          </cell>
          <cell r="F341">
            <v>351.75</v>
          </cell>
        </row>
        <row r="342">
          <cell r="A342" t="str">
            <v>00000623</v>
          </cell>
          <cell r="B342" t="str">
            <v>JANELA FERRO TP MAXIM AIR</v>
          </cell>
          <cell r="C342" t="str">
            <v>M2</v>
          </cell>
          <cell r="D342" t="str">
            <v>MP</v>
          </cell>
          <cell r="E342">
            <v>940.02</v>
          </cell>
          <cell r="F342">
            <v>940.02</v>
          </cell>
        </row>
        <row r="343">
          <cell r="A343" t="str">
            <v>00000624</v>
          </cell>
          <cell r="B343" t="str">
            <v>JANELA MAXIM AR EM CHAPA DOBRADA ACO GALVANIZADO A FOGO 60 X 80 CM (3/4" X 1/8")</v>
          </cell>
          <cell r="C343" t="str">
            <v>M2</v>
          </cell>
          <cell r="D343" t="str">
            <v>MP</v>
          </cell>
          <cell r="E343">
            <v>359.85</v>
          </cell>
          <cell r="F343">
            <v>359.85</v>
          </cell>
        </row>
        <row r="344">
          <cell r="A344" t="str">
            <v>00000625</v>
          </cell>
          <cell r="B344" t="str">
            <v>BASE CIMENTO CRISTALIZANTE TIPO DENVERLIT OU SIMILAR</v>
          </cell>
          <cell r="C344" t="str">
            <v>KG</v>
          </cell>
          <cell r="D344" t="str">
            <v>MP</v>
          </cell>
          <cell r="E344">
            <v>2.4700000000000002</v>
          </cell>
          <cell r="F344">
            <v>2.4700000000000002</v>
          </cell>
        </row>
        <row r="345">
          <cell r="A345" t="str">
            <v>00000626</v>
          </cell>
          <cell r="B345" t="str">
            <v>EMULSAO ASFALTICA COM ELASTOMEROS PARA IMPERMEABILIZACAO</v>
          </cell>
          <cell r="C345" t="str">
            <v>KG</v>
          </cell>
          <cell r="D345" t="str">
            <v>MP</v>
          </cell>
          <cell r="E345">
            <v>7.43</v>
          </cell>
          <cell r="F345">
            <v>7.43</v>
          </cell>
        </row>
        <row r="346">
          <cell r="A346" t="str">
            <v>00000627</v>
          </cell>
          <cell r="B346" t="str">
            <v>EMULSAO ADESIVA BASE PVA/ACRILICA DENVERFIX - DENVER</v>
          </cell>
          <cell r="C346" t="str">
            <v>KG</v>
          </cell>
          <cell r="D346" t="str">
            <v>MP</v>
          </cell>
          <cell r="E346">
            <v>10.26</v>
          </cell>
          <cell r="F346">
            <v>10.26</v>
          </cell>
        </row>
        <row r="347">
          <cell r="A347" t="str">
            <v>00000628</v>
          </cell>
          <cell r="B347" t="str">
            <v>MASTIQUE ELASTICO DE POLIURETANO DENVERJUNTA - DENVER</v>
          </cell>
          <cell r="C347" t="str">
            <v>KG</v>
          </cell>
          <cell r="D347" t="str">
            <v>MP</v>
          </cell>
          <cell r="E347">
            <v>28.58</v>
          </cell>
          <cell r="F347">
            <v>28.58</v>
          </cell>
        </row>
        <row r="348">
          <cell r="A348" t="str">
            <v>00000641</v>
          </cell>
          <cell r="B348" t="str">
            <v>BATE ESTACA-MARTELO ATE 3,0T DIESEL 160 HP TORRE 15 M MAGAN IM 1520 BS</v>
          </cell>
          <cell r="C348" t="str">
            <v>H</v>
          </cell>
          <cell r="D348" t="str">
            <v>EQ</v>
          </cell>
          <cell r="E348">
            <v>46.29</v>
          </cell>
          <cell r="F348">
            <v>46.29</v>
          </cell>
        </row>
        <row r="349">
          <cell r="A349" t="str">
            <v>00000643</v>
          </cell>
          <cell r="B349" t="str">
            <v>BETONEIRA 320L DIESEL 5,5HP S/ CARREGADOR MECANICO</v>
          </cell>
          <cell r="C349" t="str">
            <v>H</v>
          </cell>
          <cell r="D349" t="str">
            <v>EQ</v>
          </cell>
          <cell r="E349">
            <v>2.97</v>
          </cell>
          <cell r="F349">
            <v>2.97</v>
          </cell>
        </row>
        <row r="350">
          <cell r="A350" t="str">
            <v>00000644</v>
          </cell>
          <cell r="B350" t="str">
            <v>BETONEIRA 580L DIESEL 7,5HP C/ CARREGADOR MECANICO</v>
          </cell>
          <cell r="C350" t="str">
            <v>H</v>
          </cell>
          <cell r="D350" t="str">
            <v>EQ</v>
          </cell>
          <cell r="E350">
            <v>4.95</v>
          </cell>
          <cell r="F350">
            <v>4.95</v>
          </cell>
        </row>
        <row r="351">
          <cell r="A351" t="str">
            <v>00000646</v>
          </cell>
          <cell r="B351" t="str">
            <v>BETONEIRA 320L DIESEL 5,5HP C/ CARREGADOR MECANICO</v>
          </cell>
          <cell r="C351" t="str">
            <v>H</v>
          </cell>
          <cell r="D351" t="str">
            <v>EQ</v>
          </cell>
          <cell r="E351">
            <v>4.26</v>
          </cell>
          <cell r="F351">
            <v>4.26</v>
          </cell>
        </row>
        <row r="352">
          <cell r="A352" t="str">
            <v>00000647</v>
          </cell>
          <cell r="B352" t="str">
            <v>BLASTER, DINAMITADOR OU CABO DE FOGO</v>
          </cell>
          <cell r="C352" t="str">
            <v>H</v>
          </cell>
          <cell r="D352" t="str">
            <v>MO</v>
          </cell>
          <cell r="E352">
            <v>14.45</v>
          </cell>
          <cell r="F352">
            <v>16.7</v>
          </cell>
        </row>
        <row r="353">
          <cell r="A353" t="str">
            <v>00000650</v>
          </cell>
          <cell r="B353" t="str">
            <v>BLOCO DE CONCRETO (ALVENARIA DE VEDACAO), DE *9 X 19 X 39* CM</v>
          </cell>
          <cell r="C353" t="str">
            <v>UN</v>
          </cell>
          <cell r="D353" t="str">
            <v>MP</v>
          </cell>
          <cell r="E353">
            <v>1.45</v>
          </cell>
          <cell r="F353">
            <v>1.45</v>
          </cell>
        </row>
        <row r="354">
          <cell r="A354" t="str">
            <v>00000651</v>
          </cell>
          <cell r="B354" t="str">
            <v>BLOCO VEDACAO CONCRETO 14 X 19 X 39 CM (CLASSE D - NBR 6136/07)</v>
          </cell>
          <cell r="C354" t="str">
            <v>UN</v>
          </cell>
          <cell r="D354" t="str">
            <v>MP</v>
          </cell>
          <cell r="E354">
            <v>1.79</v>
          </cell>
          <cell r="F354">
            <v>1.79</v>
          </cell>
        </row>
        <row r="355">
          <cell r="A355" t="str">
            <v>00000652</v>
          </cell>
          <cell r="B355" t="str">
            <v>BLOCO VEDACAO CONCRETO CELULAR AUTOCLAVADO 20 X 30 X 60 CM</v>
          </cell>
          <cell r="C355" t="str">
            <v>M2</v>
          </cell>
          <cell r="D355" t="str">
            <v>MP</v>
          </cell>
          <cell r="E355">
            <v>80.790000000000006</v>
          </cell>
          <cell r="F355">
            <v>80.790000000000006</v>
          </cell>
        </row>
        <row r="356">
          <cell r="A356" t="str">
            <v>00000654</v>
          </cell>
          <cell r="B356" t="str">
            <v>BLOCO VEDACAO CONCRETO 19 X 19 X 39CM (CLASSE D - NBR 6136/07)</v>
          </cell>
          <cell r="C356" t="str">
            <v>UN</v>
          </cell>
          <cell r="D356" t="str">
            <v>MP</v>
          </cell>
          <cell r="E356">
            <v>2.12</v>
          </cell>
          <cell r="F356">
            <v>2.12</v>
          </cell>
        </row>
        <row r="357">
          <cell r="A357" t="str">
            <v>00000658</v>
          </cell>
          <cell r="B357" t="str">
            <v>CANALETA CONCRETO 9 X 19 X 19CM (CLASSE D - NBR 6136/07)</v>
          </cell>
          <cell r="C357" t="str">
            <v>UN</v>
          </cell>
          <cell r="D357" t="str">
            <v>MP</v>
          </cell>
          <cell r="E357">
            <v>0.85</v>
          </cell>
          <cell r="F357">
            <v>0.85</v>
          </cell>
        </row>
        <row r="358">
          <cell r="A358" t="str">
            <v>00000659</v>
          </cell>
          <cell r="B358" t="str">
            <v>CANALETA CONCRETO 14 X 19 X 19CM (CLASSE D - NBR 6136/07)</v>
          </cell>
          <cell r="C358" t="str">
            <v>UN</v>
          </cell>
          <cell r="D358" t="str">
            <v>MP</v>
          </cell>
          <cell r="E358">
            <v>1.23</v>
          </cell>
          <cell r="F358">
            <v>1.23</v>
          </cell>
        </row>
        <row r="359">
          <cell r="A359" t="str">
            <v>00000660</v>
          </cell>
          <cell r="B359" t="str">
            <v>CANALETA CONCRETO 19 X 19 X 19 CM (CLASSE D - NBR 6136/07)</v>
          </cell>
          <cell r="C359" t="str">
            <v>UN</v>
          </cell>
          <cell r="D359" t="str">
            <v>MP</v>
          </cell>
          <cell r="E359">
            <v>1.23</v>
          </cell>
          <cell r="F359">
            <v>1.23</v>
          </cell>
        </row>
        <row r="360">
          <cell r="A360" t="str">
            <v>00000662</v>
          </cell>
          <cell r="B360" t="str">
            <v>|EM PROCESSO DE DESATIVAÇÃO| ELEMENTO VAZADO CONCRETO 20 X 20 X 5CM</v>
          </cell>
          <cell r="C360" t="str">
            <v>UN</v>
          </cell>
          <cell r="D360" t="str">
            <v>MP</v>
          </cell>
          <cell r="E360">
            <v>2.7</v>
          </cell>
          <cell r="F360">
            <v>2.7</v>
          </cell>
        </row>
        <row r="361">
          <cell r="A361" t="str">
            <v>00000663</v>
          </cell>
          <cell r="B361" t="str">
            <v>ELEMENTO VAZADO DE CONCRETO QUADRICULADO - 40 X 40 X 6CM</v>
          </cell>
          <cell r="C361" t="str">
            <v>UN</v>
          </cell>
          <cell r="D361" t="str">
            <v>MP</v>
          </cell>
          <cell r="E361">
            <v>12.82</v>
          </cell>
          <cell r="F361">
            <v>12.82</v>
          </cell>
        </row>
        <row r="362">
          <cell r="A362" t="str">
            <v>00000664</v>
          </cell>
          <cell r="B362" t="str">
            <v>|EM PROCESSO DE DESATIVAÇÃO| ELEMENTO VAZADO CONCRETO TIPO COLMEIA 37 X 39 X 7,0CM</v>
          </cell>
          <cell r="C362" t="str">
            <v>UN</v>
          </cell>
          <cell r="D362" t="str">
            <v>MP</v>
          </cell>
          <cell r="E362">
            <v>12.79</v>
          </cell>
          <cell r="F362">
            <v>12.79</v>
          </cell>
        </row>
        <row r="363">
          <cell r="A363" t="str">
            <v>00000665</v>
          </cell>
          <cell r="B363" t="str">
            <v>ELEMENTO VAZADO CONCRETO 50 X 50 X 7CM</v>
          </cell>
          <cell r="C363" t="str">
            <v>UN</v>
          </cell>
          <cell r="D363" t="str">
            <v>MP</v>
          </cell>
          <cell r="E363">
            <v>16.16</v>
          </cell>
          <cell r="F363">
            <v>16.16</v>
          </cell>
        </row>
        <row r="364">
          <cell r="A364" t="str">
            <v>00000666</v>
          </cell>
          <cell r="B364" t="str">
            <v>ELEMENTO VAZADO DE CONCRETO - QUADRICULADO 16 FUROS 40 X 40 X 7 CM</v>
          </cell>
          <cell r="C364" t="str">
            <v>UN</v>
          </cell>
          <cell r="D364" t="str">
            <v>MP</v>
          </cell>
          <cell r="E364">
            <v>12.43</v>
          </cell>
          <cell r="F364">
            <v>12.43</v>
          </cell>
        </row>
        <row r="365">
          <cell r="A365" t="str">
            <v>00000668</v>
          </cell>
          <cell r="B365" t="str">
            <v>ELEMENTO VAZADO DE CONCRETO - QUADRICULADO 16 FUROS - 29 X 29 X 6 CM</v>
          </cell>
          <cell r="C365" t="str">
            <v>UN</v>
          </cell>
          <cell r="D365" t="str">
            <v>MP</v>
          </cell>
          <cell r="E365">
            <v>9.32</v>
          </cell>
          <cell r="F365">
            <v>9.32</v>
          </cell>
        </row>
        <row r="366">
          <cell r="A366" t="str">
            <v>00000672</v>
          </cell>
          <cell r="B366" t="str">
            <v>ELEMENTO VAZADO DE CONCRETO - QUADRICULADO 20 X 20 X 6,5 CM</v>
          </cell>
          <cell r="C366" t="str">
            <v>UN</v>
          </cell>
          <cell r="D366" t="str">
            <v>MP</v>
          </cell>
          <cell r="E366">
            <v>2.61</v>
          </cell>
          <cell r="F366">
            <v>2.61</v>
          </cell>
        </row>
        <row r="367">
          <cell r="A367" t="str">
            <v>00000674</v>
          </cell>
          <cell r="B367" t="str">
            <v>BLOCO VEDACAO CONCRETO CELULAR AUTOCLAVADO 10 X 30 X 60 CM</v>
          </cell>
          <cell r="C367" t="str">
            <v>M2</v>
          </cell>
          <cell r="D367" t="str">
            <v>MP</v>
          </cell>
          <cell r="E367">
            <v>40.39</v>
          </cell>
          <cell r="F367">
            <v>40.39</v>
          </cell>
        </row>
        <row r="368">
          <cell r="A368" t="str">
            <v>00000676</v>
          </cell>
          <cell r="B368" t="str">
            <v>BLOCO SEXTAVADO EM CONCRETO P/ PAVIMENTAÇÃO DE 35MPA, DE  20 X 20 X 8CM, DE ACORDO COM NBR 9780 /
9781</v>
          </cell>
          <cell r="C368" t="str">
            <v>M2</v>
          </cell>
          <cell r="D368" t="str">
            <v>MP</v>
          </cell>
          <cell r="E368">
            <v>43.12</v>
          </cell>
          <cell r="F368">
            <v>43.12</v>
          </cell>
        </row>
        <row r="369">
          <cell r="A369" t="str">
            <v>00000677</v>
          </cell>
          <cell r="B369" t="str">
            <v>BLOCO SEXTAVADO EM CONCRETO P/ PAVIMENTAÇÃO DE 35MPA, DE 20 X 20 X 10CM DE ACORDO COM NBR 9780 /
9781</v>
          </cell>
          <cell r="C369" t="str">
            <v>M2</v>
          </cell>
          <cell r="D369" t="str">
            <v>MP</v>
          </cell>
          <cell r="E369">
            <v>46.6</v>
          </cell>
          <cell r="F369">
            <v>46.6</v>
          </cell>
        </row>
        <row r="370">
          <cell r="A370" t="str">
            <v>00000678</v>
          </cell>
          <cell r="B370" t="str">
            <v>BLOCO SEXTAVADO EM CONCRETO P/ PAVIMENTAÇÃO DE 35MPA, DE 30 X 30 X 10 CM, DE ACORDO COM NBR 9780 / 9781</v>
          </cell>
          <cell r="C370" t="str">
            <v>M2</v>
          </cell>
          <cell r="D370" t="str">
            <v>MP</v>
          </cell>
          <cell r="E370">
            <v>43.49</v>
          </cell>
          <cell r="F370">
            <v>43.49</v>
          </cell>
        </row>
        <row r="371">
          <cell r="A371" t="str">
            <v>00000679</v>
          </cell>
          <cell r="B371" t="str">
            <v>BLOCO SEXTAVADO EM CONCRETO P/ PAVIMENTAÇÃO DE 35 MPA, DE 25 X 25 X 10 CM, DE ACORDO COM NBR 9780 / 9781</v>
          </cell>
          <cell r="C371" t="str">
            <v>M2</v>
          </cell>
          <cell r="D371" t="str">
            <v>MP</v>
          </cell>
          <cell r="E371">
            <v>55.02</v>
          </cell>
          <cell r="F371">
            <v>55.02</v>
          </cell>
        </row>
        <row r="372">
          <cell r="A372" t="str">
            <v>00000691</v>
          </cell>
          <cell r="B372" t="str">
            <v>BLOCO SEXTAVADO EM CONCRETO P/ PAVIMENTAÇÃO DE 35 MPA, (TIPO BLOKRET) E = 6,5CM DE 30 X 30CM, DE
ACORDO COM NBR 9780 / 9781</v>
          </cell>
          <cell r="C372" t="str">
            <v>M2</v>
          </cell>
          <cell r="D372" t="str">
            <v>MP</v>
          </cell>
          <cell r="E372">
            <v>34.090000000000003</v>
          </cell>
          <cell r="F372">
            <v>34.090000000000003</v>
          </cell>
        </row>
        <row r="373">
          <cell r="A373" t="str">
            <v>00000695</v>
          </cell>
          <cell r="B373" t="str">
            <v>BLOCO TIPO RAQUETE P/PAVIMENTAÇÃP E=6CM PISO 10 FACES COD 1035 N, EM CONCRETO DE 35MPA, DE
ACORDO COM NBR 9780 / 9781</v>
          </cell>
          <cell r="C373" t="str">
            <v>M2</v>
          </cell>
          <cell r="D373" t="str">
            <v>MP</v>
          </cell>
          <cell r="E373">
            <v>34.67</v>
          </cell>
          <cell r="F373">
            <v>34.67</v>
          </cell>
        </row>
        <row r="374">
          <cell r="A374" t="str">
            <v>00000708</v>
          </cell>
          <cell r="B374" t="str">
            <v>BLOCO SEXTAVADO P/ PAVIMENTAÇÃO, EM CONCRETO DE 35 MPA (TIPO BLOKRET) E = 5,0CM 19 X 19CM DE
ACORDO COM NBR 9780 / 9781</v>
          </cell>
          <cell r="C374" t="str">
            <v>M2</v>
          </cell>
          <cell r="D374" t="str">
            <v>MP</v>
          </cell>
          <cell r="E374">
            <v>26.88</v>
          </cell>
          <cell r="F374">
            <v>26.88</v>
          </cell>
        </row>
        <row r="375">
          <cell r="A375" t="str">
            <v>00000709</v>
          </cell>
          <cell r="B375" t="str">
            <v>BLOCO POLIETILENO ALTA DENSIDADE 27 X 30 X 100 CM MODELO MAXBLOCO  LEOTECH, ACOMPANHADOS
PLACAS  TERMINAIS  E LONGARINAS</v>
          </cell>
          <cell r="C375" t="str">
            <v>UN</v>
          </cell>
          <cell r="D375" t="str">
            <v>MP</v>
          </cell>
          <cell r="E375">
            <v>376.41</v>
          </cell>
          <cell r="F375">
            <v>376.41</v>
          </cell>
        </row>
        <row r="376">
          <cell r="A376" t="str">
            <v>00000710</v>
          </cell>
          <cell r="B376" t="str">
            <v>BLOCO SEXTAVADO P/ PAVIMENTAÇÃO EM CONCRETO DE 35 MPA, DE 20 X 20 X 6 CM, DE ACORDO COM NBR 9780 / 9781</v>
          </cell>
          <cell r="C376" t="str">
            <v>M2</v>
          </cell>
          <cell r="D376" t="str">
            <v>MP</v>
          </cell>
          <cell r="E376">
            <v>32.89</v>
          </cell>
          <cell r="F376">
            <v>32.89</v>
          </cell>
        </row>
        <row r="377">
          <cell r="A377" t="str">
            <v>00000711</v>
          </cell>
          <cell r="B377" t="str">
            <v>BLOCO SEXTAVADO P/ PAVIMENTAÇÃO EM CONCRETO DE 35 MPA, DE 25 X 25 X 6 CM, DE ACORDO COM NBR 9780 / 9781</v>
          </cell>
          <cell r="C377" t="str">
            <v>M2</v>
          </cell>
          <cell r="D377" t="str">
            <v>MP</v>
          </cell>
          <cell r="E377">
            <v>33.22</v>
          </cell>
          <cell r="F377">
            <v>33.22</v>
          </cell>
        </row>
        <row r="378">
          <cell r="A378" t="str">
            <v>00000712</v>
          </cell>
          <cell r="B378" t="str">
            <v>BLOCO SEXTAVADO P/ PAVIMENTAÇÃO EM CONCRETO DE 35 MPA, DE 25 X 25 X 8 CM, DE ACORDO COM NBR 9780/
9781</v>
          </cell>
          <cell r="C378" t="str">
            <v>M2</v>
          </cell>
          <cell r="D378" t="str">
            <v>MP</v>
          </cell>
          <cell r="E378">
            <v>39.409999999999997</v>
          </cell>
          <cell r="F378">
            <v>39.409999999999997</v>
          </cell>
        </row>
        <row r="379">
          <cell r="A379" t="str">
            <v>00000713</v>
          </cell>
          <cell r="B379" t="str">
            <v>BLOCO SEXTAVADO P/PAVIMENTAÇÃO EM CONCRETO DE 35 MPA (TIPO BLOKRET) E = 8,0CM 30 X 30CM, DE ACORDO COM NBR 9780 / 9781</v>
          </cell>
          <cell r="C379" t="str">
            <v>M2</v>
          </cell>
          <cell r="D379" t="str">
            <v>MP</v>
          </cell>
          <cell r="E379">
            <v>35.94</v>
          </cell>
          <cell r="F379">
            <v>35.94</v>
          </cell>
        </row>
        <row r="380">
          <cell r="A380" t="str">
            <v>00000714</v>
          </cell>
          <cell r="B380" t="str">
            <v>BLOCO SEXTAVADO P/ PAVIMENTAÇÃO, EM CONCRETO DE 35 MPA, DE 30 X 30 X 8 CM, DE ACORDO COM NBR 9780
/ 9781</v>
          </cell>
          <cell r="C380" t="str">
            <v>M2</v>
          </cell>
          <cell r="D380" t="str">
            <v>MP</v>
          </cell>
          <cell r="E380">
            <v>36.24</v>
          </cell>
          <cell r="F380">
            <v>36.24</v>
          </cell>
        </row>
        <row r="381">
          <cell r="A381" t="str">
            <v>00000715</v>
          </cell>
          <cell r="B381" t="str">
            <v>BLOCO DE VIDRO INCOLOR, DE *19 X 19 X 8* CM</v>
          </cell>
          <cell r="C381" t="str">
            <v>UN</v>
          </cell>
          <cell r="D381" t="str">
            <v>MP</v>
          </cell>
          <cell r="E381">
            <v>10.16</v>
          </cell>
          <cell r="F381">
            <v>10.16</v>
          </cell>
        </row>
        <row r="382">
          <cell r="A382" t="str">
            <v>00000716</v>
          </cell>
          <cell r="B382" t="str">
            <v>BLOCO VIDRO INCOLOR XADREZ 20 X 20 X 10CM</v>
          </cell>
          <cell r="C382" t="str">
            <v>UN</v>
          </cell>
          <cell r="D382" t="str">
            <v>MP</v>
          </cell>
          <cell r="E382">
            <v>11.01</v>
          </cell>
          <cell r="F382">
            <v>11.01</v>
          </cell>
        </row>
        <row r="383">
          <cell r="A383" t="str">
            <v>00000718</v>
          </cell>
          <cell r="B383" t="str">
            <v>ELEMENTO VAZADO VIDRO INCOLOR 20 X 20 X 6CM</v>
          </cell>
          <cell r="C383" t="str">
            <v>UN</v>
          </cell>
          <cell r="D383" t="str">
            <v>MP</v>
          </cell>
          <cell r="E383">
            <v>7.89</v>
          </cell>
          <cell r="F383">
            <v>7.89</v>
          </cell>
        </row>
        <row r="384">
          <cell r="A384" t="str">
            <v>00000719</v>
          </cell>
          <cell r="B384" t="str">
            <v>MOTOBOMBA CENTRIFUGA BOCAIS 1 1/2" X 1" A GASOLINA 3,5CV MARC A BRANCO MOD. 715 HM/Q = 6M/16,8M3/H A 38M/6,6M 3/H**CAIXA**"</v>
          </cell>
          <cell r="C384" t="str">
            <v>UN</v>
          </cell>
          <cell r="D384" t="str">
            <v>MP</v>
          </cell>
          <cell r="E384">
            <v>1608.08</v>
          </cell>
          <cell r="F384">
            <v>1608.08</v>
          </cell>
        </row>
        <row r="385">
          <cell r="A385" t="str">
            <v>00000720</v>
          </cell>
          <cell r="B385" t="str">
            <v>MOTOBOMBA CENTRIFUGA P/ AGUA SUJA BOCAIS 3" X 2 1/2" C/ MOTOR DIESEL OU GASOLINA * 6HP HM/Q = 10M/18M3/H A 65M/3M3/H*"</v>
          </cell>
          <cell r="C385" t="str">
            <v>UN</v>
          </cell>
          <cell r="D385" t="str">
            <v>MP</v>
          </cell>
          <cell r="E385">
            <v>4229.96</v>
          </cell>
          <cell r="F385">
            <v>4229.96</v>
          </cell>
        </row>
        <row r="386">
          <cell r="A386" t="str">
            <v>00000723</v>
          </cell>
          <cell r="B386" t="str">
            <v>MOTOBOMBA AUTOESCORVANTE P/ DRENAGEM BOCAIS 2 X 2" A GASOLINA   3,5CV MARCA BRANCO MOD.
710,HM/Q = 6M/33M3 / H A 36M/ 10M3 / H**CAIXA**"</v>
          </cell>
          <cell r="C386" t="str">
            <v>UN</v>
          </cell>
          <cell r="D386" t="str">
            <v>MP</v>
          </cell>
          <cell r="E386">
            <v>1922.71</v>
          </cell>
          <cell r="F386">
            <v>1922.71</v>
          </cell>
        </row>
        <row r="387">
          <cell r="A387" t="str">
            <v>00000724</v>
          </cell>
          <cell r="B387" t="str">
            <v>MOTOBOMBA AUTOESCORVANTE ROTOR ABERTO C/ MOTOR A GASOLINA OU DI ESEL * 10,5CV * BOCAIS 3" X 4" * HM/Q = 40 M/3,2M3/H A 90M/7,3M3/H*"</v>
          </cell>
          <cell r="C387" t="str">
            <v>UN</v>
          </cell>
          <cell r="D387" t="str">
            <v>MP</v>
          </cell>
          <cell r="E387">
            <v>14332.93</v>
          </cell>
          <cell r="F387">
            <v>14332.93</v>
          </cell>
        </row>
        <row r="388">
          <cell r="A388" t="str">
            <v>00000729</v>
          </cell>
          <cell r="B388" t="str">
            <v>BOMBA CENTRIFUGA C/ MOTOR ELETRICO MONOFASICO 1/3HP BOCAIS 1   X 3/4 DANCOR SERIE CAMW4 MOD. 103</v>
          </cell>
          <cell r="C388" t="str">
            <v>UN</v>
          </cell>
          <cell r="D388" t="str">
            <v>MP</v>
          </cell>
          <cell r="E388">
            <v>403</v>
          </cell>
          <cell r="F388">
            <v>403</v>
          </cell>
        </row>
        <row r="389">
          <cell r="A389" t="str">
            <v>00000730</v>
          </cell>
          <cell r="B389" t="str">
            <v>MOTOBOMBA AUTOESCORVANTE C/ MOTOR ELETRICO TRIFASICO 7,5CV BOCA IS 3 X 3" MARCA DANCOR SERIE
AAE MOD. 725 - TJM HM/ Q = 6M / 91,5M3 / H A 3 1M / 28,5 M3 /H**CAIXA**"</v>
          </cell>
          <cell r="C389" t="str">
            <v>UN</v>
          </cell>
          <cell r="D389" t="str">
            <v>MP</v>
          </cell>
          <cell r="E389">
            <v>3558.76</v>
          </cell>
          <cell r="F389">
            <v>3558.76</v>
          </cell>
        </row>
        <row r="390">
          <cell r="A390" t="str">
            <v>00000731</v>
          </cell>
          <cell r="B390" t="str">
            <v>BOMBA CENTRIFUGA C/ MOTOR ELETRICO MONOFASICO 1/2CV BOCAIS 1" X 3/4" DANCOR SERIE CAMW4 MOD. 114 **CAIXA**"</v>
          </cell>
          <cell r="C390" t="str">
            <v>UN</v>
          </cell>
          <cell r="D390" t="str">
            <v>MP</v>
          </cell>
          <cell r="E390">
            <v>447.47</v>
          </cell>
          <cell r="F390">
            <v>447.47</v>
          </cell>
        </row>
        <row r="391">
          <cell r="A391" t="str">
            <v>00000732</v>
          </cell>
          <cell r="B391" t="str">
            <v>BOMBA CENTRIFUGA C/ MOTOR ELETRICO TRIFASICO 1CV BOCAIS 1" X 1 " DANCOR SERIE CAM MOD. 250, HM /Q = 14M / 7,1M3 /H A 34M / 5M3 / H**CAIXA**"</v>
          </cell>
          <cell r="C391" t="str">
            <v>UN</v>
          </cell>
          <cell r="D391" t="str">
            <v>MP</v>
          </cell>
          <cell r="E391">
            <v>619.39</v>
          </cell>
          <cell r="F391">
            <v>619.39</v>
          </cell>
        </row>
        <row r="392">
          <cell r="A392" t="str">
            <v>00000733</v>
          </cell>
          <cell r="B392" t="str">
            <v>BOMBA CENTRIFUGA C/ MOTOR ELETRICO MONOFASICO MOD. BC 91S 3/4 CV - AMT= 11 MCA, Q= 7,3 M³/H- AMT= 23
MCA, Q= 3,4 M³, SCHEIDER**CAIXA**.     PARA UTILIZACAO EM AGUAS LIMPAS, APLIC. AGRICULTURA, INDUSTRIA E
RESI</v>
          </cell>
          <cell r="C392" t="str">
            <v>UN</v>
          </cell>
          <cell r="D392" t="str">
            <v>MP</v>
          </cell>
          <cell r="E392">
            <v>576.80999999999995</v>
          </cell>
          <cell r="F392">
            <v>576.80999999999995</v>
          </cell>
        </row>
        <row r="393">
          <cell r="A393" t="str">
            <v>00000734</v>
          </cell>
          <cell r="B393" t="str">
            <v>BOMBA CENTRIFUGA C/ MOTOR ELETRICO TRIFASICO 1 1/2CV BOCAIS 1 1/4" X 1" SCHNEIDER MOD.BC92 **CAIXA**"</v>
          </cell>
          <cell r="C393" t="str">
            <v>UN</v>
          </cell>
          <cell r="D393" t="str">
            <v>MP</v>
          </cell>
          <cell r="E393">
            <v>859.97</v>
          </cell>
          <cell r="F393">
            <v>859.97</v>
          </cell>
        </row>
        <row r="394">
          <cell r="A394" t="str">
            <v>00000735</v>
          </cell>
          <cell r="B394" t="str">
            <v>BOMBA CENTRIFUGA DE ESTAGIOS C/ MOTOR ELETRICO TRIFASICO 2CV BOCAIS 1" X 3/4" SCHNEIDER MOD. ME BR-1420,HM/ Q = 30M / 7,2M3 / H A 70M / 1,9M3 / H**CAIXA**"</v>
          </cell>
          <cell r="C394" t="str">
            <v>UN</v>
          </cell>
          <cell r="D394" t="str">
            <v>MP</v>
          </cell>
          <cell r="E394">
            <v>1375.26</v>
          </cell>
          <cell r="F394">
            <v>1375.26</v>
          </cell>
        </row>
        <row r="395">
          <cell r="A395" t="str">
            <v>00000736</v>
          </cell>
          <cell r="B395" t="str">
            <v>BOMBA CENTRIFUGA C/ MOTOR ELETRICO TRIFASICO 3CV BOCAIS 1 1/2" X 1 1/4" DANCOR SERIE CAM MOD.510 **CAIXA**"</v>
          </cell>
          <cell r="C395" t="str">
            <v>UN</v>
          </cell>
          <cell r="D395" t="str">
            <v>MP</v>
          </cell>
          <cell r="E395">
            <v>1021.34</v>
          </cell>
          <cell r="F395">
            <v>1021.34</v>
          </cell>
        </row>
        <row r="396">
          <cell r="A396" t="str">
            <v>00000737</v>
          </cell>
          <cell r="B396" t="str">
            <v>BOMBA CENTRIFUGA C/ MOTOR ELETRICO TRIFASICO 15CV BOCAIS 2 1/2" " X 2" DANCOR SERIE CAM MOD. 687 -
TJM HM/Q = 54M / 47M3 / H A 70M / 25M3 / H**CAIXA**"</v>
          </cell>
          <cell r="C396" t="str">
            <v>UN</v>
          </cell>
          <cell r="D396" t="str">
            <v>MP</v>
          </cell>
          <cell r="E396">
            <v>3670.63</v>
          </cell>
          <cell r="F396">
            <v>3670.63</v>
          </cell>
        </row>
        <row r="397">
          <cell r="A397" t="str">
            <v>00000738</v>
          </cell>
          <cell r="B397" t="str">
            <v>BOMBA CENTRIFUGA C/ MOTOR ELETRICO TRIFASICO 5CV  BOCAIS 2"   X 1.1/2" X 1" DANCOR SERIE CAM MOD.
618 - TJM HM/ Q = 40M / 25M3/H A 47M / 16M3/H**CAIXA**"</v>
          </cell>
          <cell r="C397" t="str">
            <v>UN</v>
          </cell>
          <cell r="D397" t="str">
            <v>MP</v>
          </cell>
          <cell r="E397">
            <v>2149.94</v>
          </cell>
          <cell r="F397">
            <v>2149.94</v>
          </cell>
        </row>
        <row r="398">
          <cell r="A398" t="str">
            <v>00000740</v>
          </cell>
          <cell r="B398" t="str">
            <v>BOMBA CENTRIFUGA DE ESTAGIOS C/ MOTOR ELETRICO TRIFASICO 10CV B OCAIS 1 1/2" X 1" SCHNEIDER MOD. ME-BR 24100 **CAIXA**"</v>
          </cell>
          <cell r="C398" t="str">
            <v>UN</v>
          </cell>
          <cell r="D398" t="str">
            <v>MP</v>
          </cell>
          <cell r="E398">
            <v>3204.91</v>
          </cell>
          <cell r="F398">
            <v>3204.91</v>
          </cell>
        </row>
        <row r="399">
          <cell r="A399" t="str">
            <v>00000741</v>
          </cell>
          <cell r="B399" t="str">
            <v>MOTOBOMBA CENTRIFUGA ELETRICA MONOFASICA   ATE 2CV P/ DRENAGEM,  SAIDA 1 1/2"</v>
          </cell>
          <cell r="C399" t="str">
            <v>H</v>
          </cell>
          <cell r="D399" t="str">
            <v>EQ</v>
          </cell>
          <cell r="E399">
            <v>0.49</v>
          </cell>
          <cell r="F399">
            <v>0.49</v>
          </cell>
        </row>
        <row r="400">
          <cell r="A400" t="str">
            <v>00000743</v>
          </cell>
          <cell r="B400" t="str">
            <v>BOMBA SUBMERSIVEL PARA DRENAGEM E ESGOTAMENTO COM MOTOR ELETRICO TRIFASICO DE *3 A 5* CV,
VAZAO = 35 M3/H E SAIDA = 2" (LOCACAO)</v>
          </cell>
          <cell r="C400" t="str">
            <v>H</v>
          </cell>
          <cell r="D400" t="str">
            <v>EQ</v>
          </cell>
          <cell r="E400">
            <v>1.05</v>
          </cell>
          <cell r="F400">
            <v>1.05</v>
          </cell>
        </row>
        <row r="401">
          <cell r="A401" t="str">
            <v>00000744</v>
          </cell>
          <cell r="B401" t="str">
            <v>MOTOBOMBA CENTRIFUGA ELETRICA TRIFASICA POTENCIA &gt; 5 ATE 10CV P / DRENAGEM, SAIDA 3", HM = * 20 M *"</v>
          </cell>
          <cell r="C401" t="str">
            <v>H</v>
          </cell>
          <cell r="D401" t="str">
            <v>EQ</v>
          </cell>
          <cell r="E401">
            <v>1.07</v>
          </cell>
          <cell r="F401">
            <v>1.07</v>
          </cell>
        </row>
        <row r="402">
          <cell r="A402" t="str">
            <v>00000745</v>
          </cell>
          <cell r="B402" t="str">
            <v>BOMBA PARA TESTE HIDROSTATICO ATE 850 LIBRAS (LOCACAO)</v>
          </cell>
          <cell r="C402" t="str">
            <v>H</v>
          </cell>
          <cell r="D402" t="str">
            <v>EQ</v>
          </cell>
          <cell r="E402">
            <v>1.53</v>
          </cell>
          <cell r="F402">
            <v>1.53</v>
          </cell>
        </row>
        <row r="403">
          <cell r="A403" t="str">
            <v>00000746</v>
          </cell>
          <cell r="B403" t="str">
            <v>LAVADORA DE ALTA PRESSAO (LAVA-JATO)) PARA AGUA FRIA, DE 1400 A 1900 LIBRAS, VAZAO DE 400 A 700 LITROS / HORA</v>
          </cell>
          <cell r="C403" t="str">
            <v>UN</v>
          </cell>
          <cell r="D403" t="str">
            <v>MP</v>
          </cell>
          <cell r="E403">
            <v>1180</v>
          </cell>
          <cell r="F403">
            <v>1180</v>
          </cell>
        </row>
        <row r="404">
          <cell r="A404" t="str">
            <v>00000748</v>
          </cell>
          <cell r="B404" t="str">
            <v>EQUIPAMENTO PARA JATEAMENTO DE CONCRETO OU ARGAMASSA (LOCACAO)</v>
          </cell>
          <cell r="C404" t="str">
            <v>H</v>
          </cell>
          <cell r="D404" t="str">
            <v>EQ</v>
          </cell>
          <cell r="E404">
            <v>15.76</v>
          </cell>
          <cell r="F404">
            <v>15.76</v>
          </cell>
        </row>
        <row r="405">
          <cell r="A405" t="str">
            <v>00000749</v>
          </cell>
          <cell r="B405" t="str">
            <v>BOMBA SUBMERSA P/ POCO PROFUNDO ELETRICA TRIFASICA 4HP MARCA LEAO MOD.4R8-14, SERIE 300, 220V-
22TR, HM/Q = 64,5M/10M³/H A 96M/6,0M³/H</v>
          </cell>
          <cell r="C405" t="str">
            <v>UN</v>
          </cell>
          <cell r="D405" t="str">
            <v>MP</v>
          </cell>
          <cell r="E405">
            <v>5682.57</v>
          </cell>
          <cell r="F405">
            <v>5682.57</v>
          </cell>
        </row>
        <row r="406">
          <cell r="A406" t="str">
            <v>00000750</v>
          </cell>
          <cell r="B406" t="str">
            <v>BOMBA SUBMERSA P/ POCO PROFUNDO ELETRICA TRIFASICA 5CV DANCOR MOD 8.3S-29,HM/Q  = 30M/10M³/H
A 201M/3,4M³/H</v>
          </cell>
          <cell r="C406" t="str">
            <v>UN</v>
          </cell>
          <cell r="D406" t="str">
            <v>MP</v>
          </cell>
          <cell r="E406">
            <v>5952.34</v>
          </cell>
          <cell r="F406">
            <v>5952.34</v>
          </cell>
        </row>
        <row r="407">
          <cell r="A407" t="str">
            <v>00000751</v>
          </cell>
          <cell r="B407" t="str">
            <v>BOMBA SUBMERSIVEL P/ DRENAGEM ELETRICA TRIFASICA 3CV SAIDA 2" C/ 5M  CABO ELETRICO DANCOR SERIE SDE MOD. 2301 HM/Q = 2M/38,8M3/H A 28M/5M3/H**CAIXA**"</v>
          </cell>
          <cell r="C407" t="str">
            <v>UN</v>
          </cell>
          <cell r="D407" t="str">
            <v>MP</v>
          </cell>
          <cell r="E407">
            <v>2370.4899999999998</v>
          </cell>
          <cell r="F407">
            <v>2370.4899999999998</v>
          </cell>
        </row>
        <row r="408">
          <cell r="A408" t="str">
            <v>00000752</v>
          </cell>
          <cell r="B408" t="str">
            <v>BOMBA SUBMERSIVEL P/ DRENAGEM ELETRICA TRIFASICA 3CV SAIDA 2"   C/ 5M CABO ELETRICO DANCOR SERIE
SDE MOD. 2303 **CAIXA**"</v>
          </cell>
          <cell r="C408" t="str">
            <v>UN</v>
          </cell>
          <cell r="D408" t="str">
            <v>MP</v>
          </cell>
          <cell r="E408">
            <v>1956.26</v>
          </cell>
          <cell r="F408">
            <v>1956.26</v>
          </cell>
        </row>
        <row r="409">
          <cell r="A409" t="str">
            <v>00000754</v>
          </cell>
          <cell r="B409" t="str">
            <v>BOMBA SUBMERSIVEL P/ DRENAGEM FLYGT B 2050 ELETRICA TRIFASICA,    SAIDA 2" 1,1 KW HM/Q = 0M / 28M3/H A
13 M/6M3/H C/5M CABO ELETRICO**CAIXA**"</v>
          </cell>
          <cell r="C409" t="str">
            <v>UN</v>
          </cell>
          <cell r="D409" t="str">
            <v>MP</v>
          </cell>
          <cell r="E409">
            <v>4459.04</v>
          </cell>
          <cell r="F409">
            <v>4459.04</v>
          </cell>
        </row>
        <row r="410">
          <cell r="A410" t="str">
            <v>00000755</v>
          </cell>
          <cell r="B410" t="str">
            <v>BOMBA SUBMERSA DA MARCA LEAO S65-7, 27HP, ELETR. TRIFASICA, 220/380V</v>
          </cell>
          <cell r="C410" t="str">
            <v>UN</v>
          </cell>
          <cell r="D410" t="str">
            <v>MP</v>
          </cell>
          <cell r="E410">
            <v>12221.46</v>
          </cell>
          <cell r="F410">
            <v>12221.46</v>
          </cell>
        </row>
        <row r="411">
          <cell r="A411" t="str">
            <v>00000756</v>
          </cell>
          <cell r="B411" t="str">
            <v>BOMBA SUBMERSA DA MARCA LEAO S65-9, 32HP, ELETR. TRIFASICA 220/380V</v>
          </cell>
          <cell r="C411" t="str">
            <v>UN</v>
          </cell>
          <cell r="D411" t="str">
            <v>MP</v>
          </cell>
          <cell r="E411">
            <v>26301.71</v>
          </cell>
          <cell r="F411">
            <v>26301.71</v>
          </cell>
        </row>
        <row r="412">
          <cell r="A412" t="str">
            <v>00000757</v>
          </cell>
          <cell r="B412" t="str">
            <v>BOMBA SUBMERSIVEL P/ DRENAGEM FLYGT B 2066 ELETRICA TRIFASICA 3 ,7CV SAIDA DE 3" HM/Q = 6M/60M3/H A
22M/12M3/H C/ 5 M DE CABO ELETRICO**CAIXA**"</v>
          </cell>
          <cell r="C412" t="str">
            <v>UN</v>
          </cell>
          <cell r="D412" t="str">
            <v>MP</v>
          </cell>
          <cell r="E412">
            <v>8061.36</v>
          </cell>
          <cell r="F412">
            <v>8061.36</v>
          </cell>
        </row>
        <row r="413">
          <cell r="A413" t="str">
            <v>00000759</v>
          </cell>
          <cell r="B413" t="str">
            <v>BOMBA SUBMERSA 4" P/ POCO PROFUNDO ELETRICA TRIFASICA 2CV, SAI DA 1, 1/2" MARCA DANCOR SERIE SPP
MOD 3.2S- 20, HM/Q = 18M/5,3 M3/H A 16,4M/1,64M³/H **CAIXA**</v>
          </cell>
          <cell r="C413" t="str">
            <v>UN</v>
          </cell>
          <cell r="D413" t="str">
            <v>MP</v>
          </cell>
          <cell r="E413">
            <v>3799.29</v>
          </cell>
          <cell r="F413">
            <v>3799.29</v>
          </cell>
        </row>
        <row r="414">
          <cell r="A414" t="str">
            <v>00000760</v>
          </cell>
          <cell r="B414" t="str">
            <v>BOMBA SUBMERSIVEL P/ DRENAGEM FLYGT B 2102 HT ELETRICA TRIFASIC A 8,2 CV SAIDA 3",    ALTA PRESSAO,
HM/Q = 0M/72M3/H A 40M/21M3/H C/5M DE CABO ELETRICO**CAIXA**"</v>
          </cell>
          <cell r="C414" t="str">
            <v>UN</v>
          </cell>
          <cell r="D414" t="str">
            <v>MP</v>
          </cell>
          <cell r="E414">
            <v>13531.06</v>
          </cell>
          <cell r="F414">
            <v>13531.06</v>
          </cell>
        </row>
        <row r="415">
          <cell r="A415" t="str">
            <v>00000761</v>
          </cell>
          <cell r="B415" t="str">
            <v>BOMBA SUBMERSA 4" P/ POCO PROFUNDO ELETRICA TRIFASICA 5CV, SAIDA 2" M ARCA DANCOR SERIE SPP MOD
11.2S-15,HM/Q = 42M/14,86M³/H A 121M/2,57M³/H  **CAIXA**"</v>
          </cell>
          <cell r="C415" t="str">
            <v>UN</v>
          </cell>
          <cell r="D415" t="str">
            <v>MP</v>
          </cell>
          <cell r="E415">
            <v>7442.18</v>
          </cell>
          <cell r="F415">
            <v>7442.18</v>
          </cell>
        </row>
        <row r="416">
          <cell r="A416" t="str">
            <v>00000764</v>
          </cell>
          <cell r="B416" t="str">
            <v>BUCHA DE REDUCAO DE FERRO GALVANIZADO, COM ROSCA, DE 1" X 1/2"</v>
          </cell>
          <cell r="C416" t="str">
            <v>UN</v>
          </cell>
          <cell r="D416" t="str">
            <v>MP</v>
          </cell>
          <cell r="E416">
            <v>4.68</v>
          </cell>
          <cell r="F416">
            <v>4.68</v>
          </cell>
        </row>
        <row r="417">
          <cell r="A417" t="str">
            <v>00000765</v>
          </cell>
          <cell r="B417" t="str">
            <v>BUCHA REDUCAO FERRO GALV ROSCA REF. 1"X3/4"</v>
          </cell>
          <cell r="C417" t="str">
            <v>UN</v>
          </cell>
          <cell r="D417" t="str">
            <v>MP</v>
          </cell>
          <cell r="E417">
            <v>4.5999999999999996</v>
          </cell>
          <cell r="F417">
            <v>4.5999999999999996</v>
          </cell>
        </row>
        <row r="418">
          <cell r="A418" t="str">
            <v>00000766</v>
          </cell>
          <cell r="B418" t="str">
            <v>BUCHA REDUCAO FERRO GALV ROSCA REF. 1 1/2"X1/2"</v>
          </cell>
          <cell r="C418" t="str">
            <v>UN</v>
          </cell>
          <cell r="D418" t="str">
            <v>MP</v>
          </cell>
          <cell r="E418">
            <v>10.130000000000001</v>
          </cell>
          <cell r="F418">
            <v>10.130000000000001</v>
          </cell>
        </row>
        <row r="419">
          <cell r="A419" t="str">
            <v>00000767</v>
          </cell>
          <cell r="B419" t="str">
            <v>BUCHA REDUCAO FERRO GALV ROSCA REF. 1 1/2"X3/4"</v>
          </cell>
          <cell r="C419" t="str">
            <v>UN</v>
          </cell>
          <cell r="D419" t="str">
            <v>MP</v>
          </cell>
          <cell r="E419">
            <v>10.3</v>
          </cell>
          <cell r="F419">
            <v>10.3</v>
          </cell>
        </row>
        <row r="420">
          <cell r="A420" t="str">
            <v>00000768</v>
          </cell>
          <cell r="B420" t="str">
            <v>BUCHA REDUCAO FERRO GALV ROSCA REF. 1 1/4"X1/2"</v>
          </cell>
          <cell r="C420" t="str">
            <v>UN</v>
          </cell>
          <cell r="D420" t="str">
            <v>MP</v>
          </cell>
          <cell r="E420">
            <v>7.16</v>
          </cell>
          <cell r="F420">
            <v>7.16</v>
          </cell>
        </row>
        <row r="421">
          <cell r="A421" t="str">
            <v>00000769</v>
          </cell>
          <cell r="B421" t="str">
            <v>BUCHA REDUCAO FERRO GALV ROSCA REF. 1 1/4"X3/4"</v>
          </cell>
          <cell r="C421" t="str">
            <v>UN</v>
          </cell>
          <cell r="D421" t="str">
            <v>MP</v>
          </cell>
          <cell r="E421">
            <v>7.24</v>
          </cell>
          <cell r="F421">
            <v>7.24</v>
          </cell>
        </row>
        <row r="422">
          <cell r="A422" t="str">
            <v>00000770</v>
          </cell>
          <cell r="B422" t="str">
            <v>BUCHA REDUCAO FERRO GALV ROSCA REF. 1/2"X1/4"</v>
          </cell>
          <cell r="C422" t="str">
            <v>UN</v>
          </cell>
          <cell r="D422" t="str">
            <v>MP</v>
          </cell>
          <cell r="E422">
            <v>2.2000000000000002</v>
          </cell>
          <cell r="F422">
            <v>2.2000000000000002</v>
          </cell>
        </row>
        <row r="423">
          <cell r="A423" t="str">
            <v>00000771</v>
          </cell>
          <cell r="B423" t="str">
            <v>BUCHA REDUCAO FERRO GALV ROSCA REF. 2"X1"</v>
          </cell>
          <cell r="C423" t="str">
            <v>UN</v>
          </cell>
          <cell r="D423" t="str">
            <v>MP</v>
          </cell>
          <cell r="E423">
            <v>12.21</v>
          </cell>
          <cell r="F423">
            <v>12.21</v>
          </cell>
        </row>
        <row r="424">
          <cell r="A424" t="str">
            <v>00000772</v>
          </cell>
          <cell r="B424" t="str">
            <v>BUCHA REDUCAO FERRO GALV ROSCA REF. 2"X1 1/4"</v>
          </cell>
          <cell r="C424" t="str">
            <v>UN</v>
          </cell>
          <cell r="D424" t="str">
            <v>MP</v>
          </cell>
          <cell r="E424">
            <v>12.05</v>
          </cell>
          <cell r="F424">
            <v>12.05</v>
          </cell>
        </row>
        <row r="425">
          <cell r="A425" t="str">
            <v>00000773</v>
          </cell>
          <cell r="B425" t="str">
            <v>BUCHA REDUCAO FERRO GALV ROSCA REF. 2 1/2"X1"</v>
          </cell>
          <cell r="C425" t="str">
            <v>UN</v>
          </cell>
          <cell r="D425" t="str">
            <v>MP</v>
          </cell>
          <cell r="E425">
            <v>17.78</v>
          </cell>
          <cell r="F425">
            <v>17.78</v>
          </cell>
        </row>
        <row r="426">
          <cell r="A426" t="str">
            <v>00000774</v>
          </cell>
          <cell r="B426" t="str">
            <v>BUCHA REDUCAO FERRO GALV ROSCA REF. 2 1/2"X1 1/4"</v>
          </cell>
          <cell r="C426" t="str">
            <v>UN</v>
          </cell>
          <cell r="D426" t="str">
            <v>MP</v>
          </cell>
          <cell r="E426">
            <v>17.78</v>
          </cell>
          <cell r="F426">
            <v>17.78</v>
          </cell>
        </row>
        <row r="427">
          <cell r="A427" t="str">
            <v>00000775</v>
          </cell>
          <cell r="B427" t="str">
            <v>BUCHA REDUCAO FERRO GALV ROSCA REF. 2 1/2"X2"</v>
          </cell>
          <cell r="C427" t="str">
            <v>UN</v>
          </cell>
          <cell r="D427" t="str">
            <v>MP</v>
          </cell>
          <cell r="E427">
            <v>18.07</v>
          </cell>
          <cell r="F427">
            <v>18.07</v>
          </cell>
        </row>
        <row r="428">
          <cell r="A428" t="str">
            <v>00000776</v>
          </cell>
          <cell r="B428" t="str">
            <v>BUCHA REDUCAO FERRO GALV ROSCA REF. 3"X1 1/2"</v>
          </cell>
          <cell r="C428" t="str">
            <v>UN</v>
          </cell>
          <cell r="D428" t="str">
            <v>MP</v>
          </cell>
          <cell r="E428">
            <v>20.47</v>
          </cell>
          <cell r="F428">
            <v>20.47</v>
          </cell>
        </row>
        <row r="429">
          <cell r="A429" t="str">
            <v>00000777</v>
          </cell>
          <cell r="B429" t="str">
            <v>BUCHA REDUCAO FERRO GALV ROSCA REF. 3"X1 1/4"</v>
          </cell>
          <cell r="C429" t="str">
            <v>UN</v>
          </cell>
          <cell r="D429" t="str">
            <v>MP</v>
          </cell>
          <cell r="E429">
            <v>21.16</v>
          </cell>
          <cell r="F429">
            <v>21.16</v>
          </cell>
        </row>
        <row r="430">
          <cell r="A430" t="str">
            <v>00000778</v>
          </cell>
          <cell r="B430" t="str">
            <v>BUCHA REDUCAO FERRO GALV ROSCA REF. 3"X2"</v>
          </cell>
          <cell r="C430" t="str">
            <v>UN</v>
          </cell>
          <cell r="D430" t="str">
            <v>MP</v>
          </cell>
          <cell r="E430">
            <v>21.16</v>
          </cell>
          <cell r="F430">
            <v>21.16</v>
          </cell>
        </row>
        <row r="431">
          <cell r="A431" t="str">
            <v>00000779</v>
          </cell>
          <cell r="B431" t="str">
            <v>BUCHA REDUCAO FERRO GALV ROSCA REF. 3/4"X1/2"</v>
          </cell>
          <cell r="C431" t="str">
            <v>UN</v>
          </cell>
          <cell r="D431" t="str">
            <v>MP</v>
          </cell>
          <cell r="E431">
            <v>3.21</v>
          </cell>
          <cell r="F431">
            <v>3.21</v>
          </cell>
        </row>
        <row r="432">
          <cell r="A432" t="str">
            <v>00000780</v>
          </cell>
          <cell r="B432" t="str">
            <v>BUCHA REDUCAO FERRO GALV ROSCA REF. 3X2 1/2"</v>
          </cell>
          <cell r="C432" t="str">
            <v>UN</v>
          </cell>
          <cell r="D432" t="str">
            <v>MP</v>
          </cell>
          <cell r="E432">
            <v>21.41</v>
          </cell>
          <cell r="F432">
            <v>21.41</v>
          </cell>
        </row>
        <row r="433">
          <cell r="A433" t="str">
            <v>00000781</v>
          </cell>
          <cell r="B433" t="str">
            <v>BUCHA REDUCAO FERRO GALV ROSCA REF. 4"X2 1/2"</v>
          </cell>
          <cell r="C433" t="str">
            <v>UN</v>
          </cell>
          <cell r="D433" t="str">
            <v>MP</v>
          </cell>
          <cell r="E433">
            <v>53.68</v>
          </cell>
          <cell r="F433">
            <v>53.68</v>
          </cell>
        </row>
        <row r="434">
          <cell r="A434" t="str">
            <v>00000782</v>
          </cell>
          <cell r="B434" t="str">
            <v>BUCHA REDUCAO FERRO GALV ROSCA REF. 4"X3"</v>
          </cell>
          <cell r="C434" t="str">
            <v>UN</v>
          </cell>
          <cell r="D434" t="str">
            <v>MP</v>
          </cell>
          <cell r="E434">
            <v>53.68</v>
          </cell>
          <cell r="F434">
            <v>53.68</v>
          </cell>
        </row>
        <row r="435">
          <cell r="A435" t="str">
            <v>00000783</v>
          </cell>
          <cell r="B435" t="str">
            <v>BUCHA REDUCAO FERRO GALV ROSCA REF. 5"X4"</v>
          </cell>
          <cell r="C435" t="str">
            <v>UN</v>
          </cell>
          <cell r="D435" t="str">
            <v>MP</v>
          </cell>
          <cell r="E435">
            <v>87.5</v>
          </cell>
          <cell r="F435">
            <v>87.5</v>
          </cell>
        </row>
        <row r="436">
          <cell r="A436" t="str">
            <v>00000784</v>
          </cell>
          <cell r="B436" t="str">
            <v>BUCHA REDUCAO FERRO GALV ROSCA REF. 6"X5"</v>
          </cell>
          <cell r="C436" t="str">
            <v>UN</v>
          </cell>
          <cell r="D436" t="str">
            <v>MP</v>
          </cell>
          <cell r="E436">
            <v>122.09</v>
          </cell>
          <cell r="F436">
            <v>122.09</v>
          </cell>
        </row>
        <row r="437">
          <cell r="A437" t="str">
            <v>00000785</v>
          </cell>
          <cell r="B437" t="str">
            <v>BUCHA REDUCAO FERRO GALV ROSCA REF. 6"X4"</v>
          </cell>
          <cell r="C437" t="str">
            <v>UN</v>
          </cell>
          <cell r="D437" t="str">
            <v>MP</v>
          </cell>
          <cell r="E437">
            <v>130.55000000000001</v>
          </cell>
          <cell r="F437">
            <v>130.55000000000001</v>
          </cell>
        </row>
        <row r="438">
          <cell r="A438" t="str">
            <v>00000786</v>
          </cell>
          <cell r="B438" t="str">
            <v>BUCHA REDUCAO FERRO GALV ROSCA REF. 4"X2"</v>
          </cell>
          <cell r="C438" t="str">
            <v>UN</v>
          </cell>
          <cell r="D438" t="str">
            <v>MP</v>
          </cell>
          <cell r="E438">
            <v>53.68</v>
          </cell>
          <cell r="F438">
            <v>53.68</v>
          </cell>
        </row>
        <row r="439">
          <cell r="A439" t="str">
            <v>00000787</v>
          </cell>
          <cell r="B439" t="str">
            <v>BUCHA REDUCAO FERRO GALV ROSCA REF. 2 1/2"X1 1/2"</v>
          </cell>
          <cell r="C439" t="str">
            <v>UN</v>
          </cell>
          <cell r="D439" t="str">
            <v>MP</v>
          </cell>
          <cell r="E439">
            <v>17.5</v>
          </cell>
          <cell r="F439">
            <v>17.5</v>
          </cell>
        </row>
        <row r="440">
          <cell r="A440" t="str">
            <v>00000788</v>
          </cell>
          <cell r="B440" t="str">
            <v>BUCHA REDUCAO FERRO GALV ROSCA REF. 2"X1 1/2"</v>
          </cell>
          <cell r="C440" t="str">
            <v>UN</v>
          </cell>
          <cell r="D440" t="str">
            <v>MP</v>
          </cell>
          <cell r="E440">
            <v>12.33</v>
          </cell>
          <cell r="F440">
            <v>12.33</v>
          </cell>
        </row>
        <row r="441">
          <cell r="A441" t="str">
            <v>00000789</v>
          </cell>
          <cell r="B441" t="str">
            <v>BUCHA REDUCAO FERRO GALV ROSCA REF. 1 1/4"X1"</v>
          </cell>
          <cell r="C441" t="str">
            <v>UN</v>
          </cell>
          <cell r="D441" t="str">
            <v>MP</v>
          </cell>
          <cell r="E441">
            <v>7.24</v>
          </cell>
          <cell r="F441">
            <v>7.24</v>
          </cell>
        </row>
        <row r="442">
          <cell r="A442" t="str">
            <v>00000790</v>
          </cell>
          <cell r="B442" t="str">
            <v>BUCHA REDUCAO FERRO GALV ROSCA REF. 1 1/2"X1 1/4"</v>
          </cell>
          <cell r="C442" t="str">
            <v>UN</v>
          </cell>
          <cell r="D442" t="str">
            <v>MP</v>
          </cell>
          <cell r="E442">
            <v>10.5</v>
          </cell>
          <cell r="F442">
            <v>10.5</v>
          </cell>
        </row>
        <row r="443">
          <cell r="A443" t="str">
            <v>00000791</v>
          </cell>
          <cell r="B443" t="str">
            <v>BUCHA REDUCAO FERRO GALV ROSCA REF. 1 1/2"X1"</v>
          </cell>
          <cell r="C443" t="str">
            <v>UN</v>
          </cell>
          <cell r="D443" t="str">
            <v>MP</v>
          </cell>
          <cell r="E443">
            <v>10.42</v>
          </cell>
          <cell r="F443">
            <v>10.42</v>
          </cell>
        </row>
        <row r="444">
          <cell r="A444" t="str">
            <v>00000792</v>
          </cell>
          <cell r="B444" t="str">
            <v>BUCHA DE REDUCAO DE PVC, ROSCAVEL, DE 1" X 3/4"</v>
          </cell>
          <cell r="C444" t="str">
            <v>UN</v>
          </cell>
          <cell r="D444" t="str">
            <v>MP</v>
          </cell>
          <cell r="E444">
            <v>1.8</v>
          </cell>
          <cell r="F444">
            <v>1.8</v>
          </cell>
        </row>
        <row r="445">
          <cell r="A445" t="str">
            <v>00000793</v>
          </cell>
          <cell r="B445" t="str">
            <v>BUCHA REDUCAO PVC ROSCA 1 1/2"X1 1/4"</v>
          </cell>
          <cell r="C445" t="str">
            <v>UN</v>
          </cell>
          <cell r="D445" t="str">
            <v>MP</v>
          </cell>
          <cell r="E445">
            <v>2.41</v>
          </cell>
          <cell r="F445">
            <v>2.41</v>
          </cell>
        </row>
        <row r="446">
          <cell r="A446" t="str">
            <v>00000794</v>
          </cell>
          <cell r="B446" t="str">
            <v>BUCHA REDUCAO PVC ROSCA 1 1/4"X1"</v>
          </cell>
          <cell r="C446" t="str">
            <v>UN</v>
          </cell>
          <cell r="D446" t="str">
            <v>MP</v>
          </cell>
          <cell r="E446">
            <v>2.19</v>
          </cell>
          <cell r="F446">
            <v>2.19</v>
          </cell>
        </row>
        <row r="447">
          <cell r="A447" t="str">
            <v>00000796</v>
          </cell>
          <cell r="B447" t="str">
            <v>BUCHA REDUCAO PVC ROSCA 1 1/2" X 3/4"</v>
          </cell>
          <cell r="C447" t="str">
            <v>UN</v>
          </cell>
          <cell r="D447" t="str">
            <v>MP</v>
          </cell>
          <cell r="E447">
            <v>5.18</v>
          </cell>
          <cell r="F447">
            <v>5.18</v>
          </cell>
        </row>
        <row r="448">
          <cell r="A448" t="str">
            <v>00000797</v>
          </cell>
          <cell r="B448" t="str">
            <v>BUCHA REDUCAO PVC ROSCA 1 1/2" X 1"</v>
          </cell>
          <cell r="C448" t="str">
            <v>UN</v>
          </cell>
          <cell r="D448" t="str">
            <v>MP</v>
          </cell>
          <cell r="E448">
            <v>4.78</v>
          </cell>
          <cell r="F448">
            <v>4.78</v>
          </cell>
        </row>
        <row r="449">
          <cell r="A449" t="str">
            <v>00000798</v>
          </cell>
          <cell r="B449" t="str">
            <v>BUCHA REDUCAO PVC ROSCA REF 3/4" X 1/2"</v>
          </cell>
          <cell r="C449" t="str">
            <v>UN</v>
          </cell>
          <cell r="D449" t="str">
            <v>MP</v>
          </cell>
          <cell r="E449">
            <v>0.76</v>
          </cell>
          <cell r="F449">
            <v>0.76</v>
          </cell>
        </row>
        <row r="450">
          <cell r="A450" t="str">
            <v>00000799</v>
          </cell>
          <cell r="B450" t="str">
            <v>BUCHA REDUCAO PVC ROSCA 1" X 1/2"</v>
          </cell>
          <cell r="C450" t="str">
            <v>UN</v>
          </cell>
          <cell r="D450" t="str">
            <v>MP</v>
          </cell>
          <cell r="E450">
            <v>2.31</v>
          </cell>
          <cell r="F450">
            <v>2.31</v>
          </cell>
        </row>
        <row r="451">
          <cell r="A451" t="str">
            <v>00000801</v>
          </cell>
          <cell r="B451" t="str">
            <v>BUCHA REDUCAO PVC ROSCA 1 1/4"X3/4"</v>
          </cell>
          <cell r="C451" t="str">
            <v>UN</v>
          </cell>
          <cell r="D451" t="str">
            <v>MP</v>
          </cell>
          <cell r="E451">
            <v>2.14</v>
          </cell>
          <cell r="F451">
            <v>2.14</v>
          </cell>
        </row>
        <row r="452">
          <cell r="A452" t="str">
            <v>00000802</v>
          </cell>
          <cell r="B452" t="str">
            <v>BUCHA REDUCAO PVC ROSCA 2"X1"</v>
          </cell>
          <cell r="C452" t="str">
            <v>UN</v>
          </cell>
          <cell r="D452" t="str">
            <v>MP</v>
          </cell>
          <cell r="E452">
            <v>8.56</v>
          </cell>
          <cell r="F452">
            <v>8.56</v>
          </cell>
        </row>
        <row r="453">
          <cell r="A453" t="str">
            <v>00000803</v>
          </cell>
          <cell r="B453" t="str">
            <v>BUCHA REDUCAO PVC ROSCA 2"X1 1/4"</v>
          </cell>
          <cell r="C453" t="str">
            <v>UN</v>
          </cell>
          <cell r="D453" t="str">
            <v>MP</v>
          </cell>
          <cell r="E453">
            <v>7.01</v>
          </cell>
          <cell r="F453">
            <v>7.01</v>
          </cell>
        </row>
        <row r="454">
          <cell r="A454" t="str">
            <v>00000804</v>
          </cell>
          <cell r="B454" t="str">
            <v>BUCHA REDUCAO PVC ROSCA 2"X1 1/2"</v>
          </cell>
          <cell r="C454" t="str">
            <v>UN</v>
          </cell>
          <cell r="D454" t="str">
            <v>MP</v>
          </cell>
          <cell r="E454">
            <v>6.1</v>
          </cell>
          <cell r="F454">
            <v>6.1</v>
          </cell>
        </row>
        <row r="455">
          <cell r="A455" t="str">
            <v>00000812</v>
          </cell>
          <cell r="B455" t="str">
            <v>BUCHA DE REDUCAO DE PVC, SOLDAVEL, CURTA, COM 40 X 32 MM</v>
          </cell>
          <cell r="C455" t="str">
            <v>UN</v>
          </cell>
          <cell r="D455" t="str">
            <v>MP</v>
          </cell>
          <cell r="E455">
            <v>1.0900000000000001</v>
          </cell>
          <cell r="F455">
            <v>1.0900000000000001</v>
          </cell>
        </row>
        <row r="456">
          <cell r="A456" t="str">
            <v>00000813</v>
          </cell>
          <cell r="B456" t="str">
            <v>BUCHA REDUCAO PVC SOLD LONGA P/ AGUA FRIA PRED 50MM X 25MM</v>
          </cell>
          <cell r="C456" t="str">
            <v>UN</v>
          </cell>
          <cell r="D456" t="str">
            <v>MP</v>
          </cell>
          <cell r="E456">
            <v>1.59</v>
          </cell>
          <cell r="F456">
            <v>1.59</v>
          </cell>
        </row>
        <row r="457">
          <cell r="A457" t="str">
            <v>00000814</v>
          </cell>
          <cell r="B457" t="str">
            <v>BUCHA REDUCAO PVC SOLD LONGA P/ AGUA FRIA PRED 60MM X 32MM</v>
          </cell>
          <cell r="C457" t="str">
            <v>UN</v>
          </cell>
          <cell r="D457" t="str">
            <v>MP</v>
          </cell>
          <cell r="E457">
            <v>4.95</v>
          </cell>
          <cell r="F457">
            <v>4.95</v>
          </cell>
        </row>
        <row r="458">
          <cell r="A458" t="str">
            <v>00000815</v>
          </cell>
          <cell r="B458" t="str">
            <v>BUCHA REDUCAO PVC SOLD LONGA P/ AGUA FRIA PRED 60MM X 40MM</v>
          </cell>
          <cell r="C458" t="str">
            <v>UN</v>
          </cell>
          <cell r="D458" t="str">
            <v>MP</v>
          </cell>
          <cell r="E458">
            <v>5.24</v>
          </cell>
          <cell r="F458">
            <v>5.24</v>
          </cell>
        </row>
        <row r="459">
          <cell r="A459" t="str">
            <v>00000816</v>
          </cell>
          <cell r="B459" t="str">
            <v>BUCHA REDUCAO PVC SOLD LONGA P/ AGUA FRIA PRED 60MM X 25MM</v>
          </cell>
          <cell r="C459" t="str">
            <v>UN</v>
          </cell>
          <cell r="D459" t="str">
            <v>MP</v>
          </cell>
          <cell r="E459">
            <v>4.0199999999999996</v>
          </cell>
          <cell r="F459">
            <v>4.0199999999999996</v>
          </cell>
        </row>
        <row r="460">
          <cell r="A460" t="str">
            <v>00000817</v>
          </cell>
          <cell r="B460" t="str">
            <v>BUCHA REDUCAO PVC SOLD LONGA P/ AGUA FRIA PRED 85MM X 60MM</v>
          </cell>
          <cell r="C460" t="str">
            <v>UN</v>
          </cell>
          <cell r="D460" t="str">
            <v>MP</v>
          </cell>
          <cell r="E460">
            <v>9.68</v>
          </cell>
          <cell r="F460">
            <v>9.68</v>
          </cell>
        </row>
        <row r="461">
          <cell r="A461" t="str">
            <v>00000818</v>
          </cell>
          <cell r="B461" t="str">
            <v>BUCHA REDUCAO PVC SOLD CURTA P/ AGUA FRIA PRED 60MM X 50MM</v>
          </cell>
          <cell r="C461" t="str">
            <v>UN</v>
          </cell>
          <cell r="D461" t="str">
            <v>MP</v>
          </cell>
          <cell r="E461">
            <v>3.1</v>
          </cell>
          <cell r="F461">
            <v>3.1</v>
          </cell>
        </row>
        <row r="462">
          <cell r="A462" t="str">
            <v>00000819</v>
          </cell>
          <cell r="B462" t="str">
            <v>BUCHA REDUCAO PVC SOLD CURTA P/ AGUA FRIA PRED 50MM X 40MM</v>
          </cell>
          <cell r="C462" t="str">
            <v>UN</v>
          </cell>
          <cell r="D462" t="str">
            <v>MP</v>
          </cell>
          <cell r="E462">
            <v>1.59</v>
          </cell>
          <cell r="F462">
            <v>1.59</v>
          </cell>
        </row>
        <row r="463">
          <cell r="A463" t="str">
            <v>00000820</v>
          </cell>
          <cell r="B463" t="str">
            <v>BUCHA REDUCAO PVC SOLD LONGA P/ AGUA FRIA PRED 50MM X 32MM</v>
          </cell>
          <cell r="C463" t="str">
            <v>UN</v>
          </cell>
          <cell r="D463" t="str">
            <v>MP</v>
          </cell>
          <cell r="E463">
            <v>2.35</v>
          </cell>
          <cell r="F463">
            <v>2.35</v>
          </cell>
        </row>
        <row r="464">
          <cell r="A464" t="str">
            <v>00000821</v>
          </cell>
          <cell r="B464" t="str">
            <v>BUCHA REDUCAO PVC SOLD LONGA P/ AGUA FRIA PRED 75MM X 50MM</v>
          </cell>
          <cell r="C464" t="str">
            <v>UN</v>
          </cell>
          <cell r="D464" t="str">
            <v>MP</v>
          </cell>
          <cell r="E464">
            <v>8.89</v>
          </cell>
          <cell r="F464">
            <v>8.89</v>
          </cell>
        </row>
        <row r="465">
          <cell r="A465" t="str">
            <v>00000822</v>
          </cell>
          <cell r="B465" t="str">
            <v>BUCHA REDUCAO PVC SOLD LONGA P/ AGUA FRIA PRED 60MM X 50MM</v>
          </cell>
          <cell r="C465" t="str">
            <v>UN</v>
          </cell>
          <cell r="D465" t="str">
            <v>MP</v>
          </cell>
          <cell r="E465">
            <v>7.63</v>
          </cell>
          <cell r="F465">
            <v>7.63</v>
          </cell>
        </row>
        <row r="466">
          <cell r="A466" t="str">
            <v>00000823</v>
          </cell>
          <cell r="B466" t="str">
            <v>BUCHA REDUCAO PVC SOLD CURTA P/ AGUA FRIA PRED 75MM X 60MM</v>
          </cell>
          <cell r="C466" t="str">
            <v>UN</v>
          </cell>
          <cell r="D466" t="str">
            <v>MP</v>
          </cell>
          <cell r="E466">
            <v>7.13</v>
          </cell>
          <cell r="F466">
            <v>7.13</v>
          </cell>
        </row>
        <row r="467">
          <cell r="A467" t="str">
            <v>00000825</v>
          </cell>
          <cell r="B467" t="str">
            <v>BUCHA REDUCAO PVC SOLD LONGA P/ AGUA FRIA PRED 50MM X 20MM</v>
          </cell>
          <cell r="C467" t="str">
            <v>UN</v>
          </cell>
          <cell r="D467" t="str">
            <v>MP</v>
          </cell>
          <cell r="E467">
            <v>1.97</v>
          </cell>
          <cell r="F467">
            <v>1.97</v>
          </cell>
        </row>
        <row r="468">
          <cell r="A468" t="str">
            <v>00000826</v>
          </cell>
          <cell r="B468" t="str">
            <v>BUCHA REDUCAO PVC SOLD LONGA P/ AGUA FRIA PRED 110MM X 60MM</v>
          </cell>
          <cell r="C468" t="str">
            <v>UN</v>
          </cell>
          <cell r="D468" t="str">
            <v>MP</v>
          </cell>
          <cell r="E468">
            <v>15.64</v>
          </cell>
          <cell r="F468">
            <v>15.64</v>
          </cell>
        </row>
        <row r="469">
          <cell r="A469" t="str">
            <v>00000827</v>
          </cell>
          <cell r="B469" t="str">
            <v>BUCHA REDUCAO PVC SOLD LONGA P/ AGUA FRIA PRED 110MM X 75MM</v>
          </cell>
          <cell r="C469" t="str">
            <v>UN</v>
          </cell>
          <cell r="D469" t="str">
            <v>MP</v>
          </cell>
          <cell r="E469">
            <v>18.07</v>
          </cell>
          <cell r="F469">
            <v>18.07</v>
          </cell>
        </row>
        <row r="470">
          <cell r="A470" t="str">
            <v>00000828</v>
          </cell>
          <cell r="B470" t="str">
            <v>BUCHA REDUCAO PVC SOLD CURTA P/ AGUA FRIA PRED 25MM X 20MM</v>
          </cell>
          <cell r="C470" t="str">
            <v>UN</v>
          </cell>
          <cell r="D470" t="str">
            <v>MP</v>
          </cell>
          <cell r="E470">
            <v>0.25</v>
          </cell>
          <cell r="F470">
            <v>0.25</v>
          </cell>
        </row>
        <row r="471">
          <cell r="A471" t="str">
            <v>00000829</v>
          </cell>
          <cell r="B471" t="str">
            <v>BUCHA REDUCAO PVC SOLD CURTA P/ AGUA FRIA PRED 32MM X 25MM</v>
          </cell>
          <cell r="C471" t="str">
            <v>UN</v>
          </cell>
          <cell r="D471" t="str">
            <v>MP</v>
          </cell>
          <cell r="E471">
            <v>0.42</v>
          </cell>
          <cell r="F471">
            <v>0.42</v>
          </cell>
        </row>
        <row r="472">
          <cell r="A472" t="str">
            <v>00000830</v>
          </cell>
          <cell r="B472" t="str">
            <v>BUCHA REDUCAO PVC SOLD CURTA P/ AGUA FRIA PRED 85MM X 75MM</v>
          </cell>
          <cell r="C472" t="str">
            <v>UN</v>
          </cell>
          <cell r="D472" t="str">
            <v>MP</v>
          </cell>
          <cell r="E472">
            <v>9.27</v>
          </cell>
          <cell r="F472">
            <v>9.27</v>
          </cell>
        </row>
        <row r="473">
          <cell r="A473" t="str">
            <v>00000831</v>
          </cell>
          <cell r="B473" t="str">
            <v>BUCHA REDUCAO PVC SOLD CURTA P/ AGUA FRIA PRED - 110MM X 85MM</v>
          </cell>
          <cell r="C473" t="str">
            <v>UN</v>
          </cell>
          <cell r="D473" t="str">
            <v>MP</v>
          </cell>
          <cell r="E473">
            <v>33.92</v>
          </cell>
          <cell r="F473">
            <v>33.92</v>
          </cell>
        </row>
        <row r="474">
          <cell r="A474" t="str">
            <v>00000832</v>
          </cell>
          <cell r="B474" t="str">
            <v>BUCHA REDUCAO PVC SOLD LONGA P/ AGUA FRIA PRED 32MM X 20MM</v>
          </cell>
          <cell r="C474" t="str">
            <v>UN</v>
          </cell>
          <cell r="D474" t="str">
            <v>MP</v>
          </cell>
          <cell r="E474">
            <v>1.22</v>
          </cell>
          <cell r="F474">
            <v>1.22</v>
          </cell>
        </row>
        <row r="475">
          <cell r="A475" t="str">
            <v>00000833</v>
          </cell>
          <cell r="B475" t="str">
            <v>BUCHA REDUCAO PVC SOLD LONGA P/ AGUA FRIA PRED 40MM X 20MM</v>
          </cell>
          <cell r="C475" t="str">
            <v>UN</v>
          </cell>
          <cell r="D475" t="str">
            <v>MP</v>
          </cell>
          <cell r="E475">
            <v>1.84</v>
          </cell>
          <cell r="F475">
            <v>1.84</v>
          </cell>
        </row>
        <row r="476">
          <cell r="A476" t="str">
            <v>00000834</v>
          </cell>
          <cell r="B476" t="str">
            <v>BUCHA REDUCAO PVC SOLD LONGA P/ AGUA FRIA PRED 40MM X 25MM</v>
          </cell>
          <cell r="C476" t="str">
            <v>UN</v>
          </cell>
          <cell r="D476" t="str">
            <v>MP</v>
          </cell>
          <cell r="E476">
            <v>1.89</v>
          </cell>
          <cell r="F476">
            <v>1.89</v>
          </cell>
        </row>
        <row r="477">
          <cell r="A477" t="str">
            <v>00000841</v>
          </cell>
          <cell r="B477" t="str">
            <v>CABO DE ALUMINIO NU COM ALMA DE ACO, BITOLA 4 AWG</v>
          </cell>
          <cell r="C477" t="str">
            <v>KG</v>
          </cell>
          <cell r="D477" t="str">
            <v>MP</v>
          </cell>
          <cell r="E477">
            <v>16.05</v>
          </cell>
          <cell r="F477">
            <v>16.05</v>
          </cell>
        </row>
        <row r="478">
          <cell r="A478" t="str">
            <v>00000842</v>
          </cell>
          <cell r="B478" t="str">
            <v>CABO DE ALUMINIO S/ ALMA DE ACO, BITOLA 4AWG</v>
          </cell>
          <cell r="C478" t="str">
            <v>KG</v>
          </cell>
          <cell r="D478" t="str">
            <v>MP</v>
          </cell>
          <cell r="E478">
            <v>18.010000000000002</v>
          </cell>
          <cell r="F478">
            <v>18.010000000000002</v>
          </cell>
        </row>
        <row r="479">
          <cell r="A479" t="str">
            <v>00000843</v>
          </cell>
          <cell r="B479" t="str">
            <v>BUCHA E ARRUELA ALUMINIO FUNDIDO P/ ELETRODUTO 50MM (2'')</v>
          </cell>
          <cell r="C479" t="str">
            <v>CJ</v>
          </cell>
          <cell r="D479" t="str">
            <v>MP</v>
          </cell>
          <cell r="E479">
            <v>1.55</v>
          </cell>
          <cell r="F479">
            <v>1.55</v>
          </cell>
        </row>
        <row r="480">
          <cell r="A480" t="str">
            <v>00000844</v>
          </cell>
          <cell r="B480" t="str">
            <v>BUCHA E ARRUELA ALUMINIO FUNDIDO P/ ELETRODUTO 75MM (3'')</v>
          </cell>
          <cell r="C480" t="str">
            <v>CJ</v>
          </cell>
          <cell r="D480" t="str">
            <v>MP</v>
          </cell>
          <cell r="E480">
            <v>3.21</v>
          </cell>
          <cell r="F480">
            <v>3.21</v>
          </cell>
        </row>
        <row r="481">
          <cell r="A481" t="str">
            <v>00000845</v>
          </cell>
          <cell r="B481" t="str">
            <v>BUCHA E ARRUELA ALUMINIO FUNDIDO P/ ELETRODUTO 100MM (4'')</v>
          </cell>
          <cell r="C481" t="str">
            <v>CJ</v>
          </cell>
          <cell r="D481" t="str">
            <v>MP</v>
          </cell>
          <cell r="E481">
            <v>5.64</v>
          </cell>
          <cell r="F481">
            <v>5.64</v>
          </cell>
        </row>
        <row r="482">
          <cell r="A482" t="str">
            <v>00000846</v>
          </cell>
          <cell r="B482" t="str">
            <v>BUCHA REDUCAO ALUMINIO FUNDIDO P/ ELETRODUTO 1'' X 3/4''</v>
          </cell>
          <cell r="C482" t="str">
            <v>UN</v>
          </cell>
          <cell r="D482" t="str">
            <v>MP</v>
          </cell>
          <cell r="E482">
            <v>1.69</v>
          </cell>
          <cell r="F482">
            <v>1.69</v>
          </cell>
        </row>
        <row r="483">
          <cell r="A483" t="str">
            <v>00000847</v>
          </cell>
          <cell r="B483" t="str">
            <v>BUCHA REDUCAO ALUMINIO FUNDIDO P/ ELETRODUTO 1 1/2'' X 1''</v>
          </cell>
          <cell r="C483" t="str">
            <v>UN</v>
          </cell>
          <cell r="D483" t="str">
            <v>MP</v>
          </cell>
          <cell r="E483">
            <v>6.98</v>
          </cell>
          <cell r="F483">
            <v>6.98</v>
          </cell>
        </row>
        <row r="484">
          <cell r="A484" t="str">
            <v>00000848</v>
          </cell>
          <cell r="B484" t="str">
            <v>BUCHA REDUCAO ALUMINIO FUNDIDO P/ ELETRODUTO 2'' X 3/4''</v>
          </cell>
          <cell r="C484" t="str">
            <v>UN</v>
          </cell>
          <cell r="D484" t="str">
            <v>MP</v>
          </cell>
          <cell r="E484">
            <v>8.3000000000000007</v>
          </cell>
          <cell r="F484">
            <v>8.3000000000000007</v>
          </cell>
        </row>
        <row r="485">
          <cell r="A485" t="str">
            <v>00000850</v>
          </cell>
          <cell r="B485" t="str">
            <v>BUCHA E ARRUELA ALUMINIO FUNDIDO P/ ELETRODUTO 15MM (1/2'')</v>
          </cell>
          <cell r="C485" t="str">
            <v>CJ</v>
          </cell>
          <cell r="D485" t="str">
            <v>MP</v>
          </cell>
          <cell r="E485">
            <v>0.37</v>
          </cell>
          <cell r="F485">
            <v>0.37</v>
          </cell>
        </row>
        <row r="486">
          <cell r="A486" t="str">
            <v>00000851</v>
          </cell>
          <cell r="B486" t="str">
            <v>BUCHA E ARRUELA ALUMINIO FUNDIDO P/ ELETRODUTO 20MM (3/4'')</v>
          </cell>
          <cell r="C486" t="str">
            <v>CJ</v>
          </cell>
          <cell r="D486" t="str">
            <v>MP</v>
          </cell>
          <cell r="E486">
            <v>0.47</v>
          </cell>
          <cell r="F486">
            <v>0.47</v>
          </cell>
        </row>
        <row r="487">
          <cell r="A487" t="str">
            <v>00000852</v>
          </cell>
          <cell r="B487" t="str">
            <v>BUCHA E ARRUELA ALUMINIO FUNDIDO P/ ELETRODUTO 32MM (1 1/4'')</v>
          </cell>
          <cell r="C487" t="str">
            <v>CJ</v>
          </cell>
          <cell r="D487" t="str">
            <v>MP</v>
          </cell>
          <cell r="E487">
            <v>1.06</v>
          </cell>
          <cell r="F487">
            <v>1.06</v>
          </cell>
        </row>
        <row r="488">
          <cell r="A488" t="str">
            <v>00000853</v>
          </cell>
          <cell r="B488" t="str">
            <v>BUCHA E ARRUELA ALUMINIO FUNDIDO P/ ELETRODUTO 40MM (1 1/2'')</v>
          </cell>
          <cell r="C488" t="str">
            <v>CJ</v>
          </cell>
          <cell r="D488" t="str">
            <v>MP</v>
          </cell>
          <cell r="E488">
            <v>1.08</v>
          </cell>
          <cell r="F488">
            <v>1.08</v>
          </cell>
        </row>
        <row r="489">
          <cell r="A489" t="str">
            <v>00000854</v>
          </cell>
          <cell r="B489" t="str">
            <v>BUCHA REDUCAO ALUMINIO FUNDIDO P/ ELETRODUTO 2'' X 1 1/2''</v>
          </cell>
          <cell r="C489" t="str">
            <v>UN</v>
          </cell>
          <cell r="D489" t="str">
            <v>MP</v>
          </cell>
          <cell r="E489">
            <v>8.83</v>
          </cell>
          <cell r="F489">
            <v>8.83</v>
          </cell>
        </row>
        <row r="490">
          <cell r="A490" t="str">
            <v>00000855</v>
          </cell>
          <cell r="B490" t="str">
            <v>BUCHA E ARRUELA ALUMINIO FUNDIDO P/ ELETRODUTO 25MM (1'')</v>
          </cell>
          <cell r="C490" t="str">
            <v>CJ</v>
          </cell>
          <cell r="D490" t="str">
            <v>MP</v>
          </cell>
          <cell r="E490">
            <v>0.69</v>
          </cell>
          <cell r="F490">
            <v>0.69</v>
          </cell>
        </row>
        <row r="491">
          <cell r="A491" t="str">
            <v>00000856</v>
          </cell>
          <cell r="B491" t="str">
            <v>BUCHA E ARRUELA ALUMINIO FUNDIDO P/ ELETRODUTO 60MM (2 1/2'')</v>
          </cell>
          <cell r="C491" t="str">
            <v>CJ</v>
          </cell>
          <cell r="D491" t="str">
            <v>MP</v>
          </cell>
          <cell r="E491">
            <v>2.5299999999999998</v>
          </cell>
          <cell r="F491">
            <v>2.5299999999999998</v>
          </cell>
        </row>
        <row r="492">
          <cell r="A492" t="str">
            <v>00000857</v>
          </cell>
          <cell r="B492" t="str">
            <v>CABO DE COBRE NU 16MM2 MEIO-DURO</v>
          </cell>
          <cell r="C492" t="str">
            <v>M</v>
          </cell>
          <cell r="D492" t="str">
            <v>MP</v>
          </cell>
          <cell r="E492">
            <v>4.99</v>
          </cell>
          <cell r="F492">
            <v>4.99</v>
          </cell>
        </row>
        <row r="493">
          <cell r="A493" t="str">
            <v>00000861</v>
          </cell>
          <cell r="B493" t="str">
            <v>CABO DE COBRE NU 6MM2 MEIO-DURO</v>
          </cell>
          <cell r="C493" t="str">
            <v>M</v>
          </cell>
          <cell r="D493" t="str">
            <v>MP</v>
          </cell>
          <cell r="E493">
            <v>2.4700000000000002</v>
          </cell>
          <cell r="F493">
            <v>2.4700000000000002</v>
          </cell>
        </row>
        <row r="494">
          <cell r="A494" t="str">
            <v>00000862</v>
          </cell>
          <cell r="B494" t="str">
            <v>CABO DE COBRE NU 10MM2 MEIO-DURO</v>
          </cell>
          <cell r="C494" t="str">
            <v>M</v>
          </cell>
          <cell r="D494" t="str">
            <v>MP</v>
          </cell>
          <cell r="E494">
            <v>3.89</v>
          </cell>
          <cell r="F494">
            <v>3.89</v>
          </cell>
        </row>
        <row r="495">
          <cell r="A495" t="str">
            <v>00000863</v>
          </cell>
          <cell r="B495" t="str">
            <v>CABO DE COBRE NU 35MM2 MEIO-DURO</v>
          </cell>
          <cell r="C495" t="str">
            <v>M</v>
          </cell>
          <cell r="D495" t="str">
            <v>MP</v>
          </cell>
          <cell r="E495">
            <v>11.41</v>
          </cell>
          <cell r="F495">
            <v>11.41</v>
          </cell>
        </row>
        <row r="496">
          <cell r="A496" t="str">
            <v>00000864</v>
          </cell>
          <cell r="B496" t="str">
            <v>CABO DE COBRE NU 70MM2 MEIO-DURO</v>
          </cell>
          <cell r="C496" t="str">
            <v>M</v>
          </cell>
          <cell r="D496" t="str">
            <v>MP</v>
          </cell>
          <cell r="E496">
            <v>21.93</v>
          </cell>
          <cell r="F496">
            <v>21.93</v>
          </cell>
        </row>
        <row r="497">
          <cell r="A497" t="str">
            <v>00000865</v>
          </cell>
          <cell r="B497" t="str">
            <v>CABO DE COBRE NU 95MM2 MEIO-DURO</v>
          </cell>
          <cell r="C497" t="str">
            <v>M</v>
          </cell>
          <cell r="D497" t="str">
            <v>MP</v>
          </cell>
          <cell r="E497">
            <v>29.12</v>
          </cell>
          <cell r="F497">
            <v>29.12</v>
          </cell>
        </row>
        <row r="498">
          <cell r="A498" t="str">
            <v>00000866</v>
          </cell>
          <cell r="B498" t="str">
            <v>CABO DE COBRE NU 120MM2 MEIO-DURO</v>
          </cell>
          <cell r="C498" t="str">
            <v>M</v>
          </cell>
          <cell r="D498" t="str">
            <v>MP</v>
          </cell>
          <cell r="E498">
            <v>36.25</v>
          </cell>
          <cell r="F498">
            <v>36.25</v>
          </cell>
        </row>
        <row r="499">
          <cell r="A499" t="str">
            <v>00000867</v>
          </cell>
          <cell r="B499" t="str">
            <v>CABO DE COBRE NU 50MM2 MEIO-DURO</v>
          </cell>
          <cell r="C499" t="str">
            <v>M</v>
          </cell>
          <cell r="D499" t="str">
            <v>MP</v>
          </cell>
          <cell r="E499">
            <v>14.86</v>
          </cell>
          <cell r="F499">
            <v>14.86</v>
          </cell>
        </row>
        <row r="500">
          <cell r="A500" t="str">
            <v>00000868</v>
          </cell>
          <cell r="B500" t="str">
            <v>CABO DE COBRE NU 25MM2 MEIO-DURO</v>
          </cell>
          <cell r="C500" t="str">
            <v>M</v>
          </cell>
          <cell r="D500" t="str">
            <v>MP</v>
          </cell>
          <cell r="E500">
            <v>8.8800000000000008</v>
          </cell>
          <cell r="F500">
            <v>8.8800000000000008</v>
          </cell>
        </row>
        <row r="501">
          <cell r="A501" t="str">
            <v>00000870</v>
          </cell>
          <cell r="B501" t="str">
            <v>CABO DE COBRE NU 300MM2 MEIO-DURO</v>
          </cell>
          <cell r="C501" t="str">
            <v>M</v>
          </cell>
          <cell r="D501" t="str">
            <v>MP</v>
          </cell>
          <cell r="E501">
            <v>91.85</v>
          </cell>
          <cell r="F501">
            <v>91.85</v>
          </cell>
        </row>
        <row r="502">
          <cell r="A502" t="str">
            <v>00000873</v>
          </cell>
          <cell r="B502" t="str">
            <v>CABO DE COBRE ISOLAMENTO ANTI-CHAMA 20/35KV 50MM2 TP EPROTENAX FX3 PIRELLI OU EQUIV</v>
          </cell>
          <cell r="C502" t="str">
            <v>M</v>
          </cell>
          <cell r="D502" t="str">
            <v>MP</v>
          </cell>
          <cell r="E502">
            <v>110.18</v>
          </cell>
          <cell r="F502">
            <v>110.18</v>
          </cell>
        </row>
        <row r="503">
          <cell r="A503" t="str">
            <v>00000874</v>
          </cell>
          <cell r="B503" t="str">
            <v>CABO DE COBRE ISOLAMENTO ANTI-CHAMA 20/35KV 70MM2 TP EPROTENAX FX3 PIRELLI OU EQUIV</v>
          </cell>
          <cell r="C503" t="str">
            <v>M</v>
          </cell>
          <cell r="D503" t="str">
            <v>MP</v>
          </cell>
          <cell r="E503">
            <v>131.44999999999999</v>
          </cell>
          <cell r="F503">
            <v>131.44999999999999</v>
          </cell>
        </row>
        <row r="504">
          <cell r="A504" t="str">
            <v>00000875</v>
          </cell>
          <cell r="B504" t="str">
            <v>CABO DE COBRE ISOLAMENTO ANTI-CHAMA 20/35KV 95MM2 TP EPROTENAX FX3 PIRELLI OU EQUIV</v>
          </cell>
          <cell r="C504" t="str">
            <v>M</v>
          </cell>
          <cell r="D504" t="str">
            <v>MP</v>
          </cell>
          <cell r="E504">
            <v>152.77000000000001</v>
          </cell>
          <cell r="F504">
            <v>152.77000000000001</v>
          </cell>
        </row>
        <row r="505">
          <cell r="A505" t="str">
            <v>00000876</v>
          </cell>
          <cell r="B505" t="str">
            <v>CABO DE COBRE ISOLAMENTO ANTI-CHAMA 20/35KV 120MM2 TP EPROTENAX FX3 PIRELLI OU EQUIV</v>
          </cell>
          <cell r="C505" t="str">
            <v>M</v>
          </cell>
          <cell r="D505" t="str">
            <v>MP</v>
          </cell>
          <cell r="E505">
            <v>172.65</v>
          </cell>
          <cell r="F505">
            <v>172.65</v>
          </cell>
        </row>
        <row r="506">
          <cell r="A506" t="str">
            <v>00000877</v>
          </cell>
          <cell r="B506" t="str">
            <v>CABO DE COBRE ISOLAMENTO ANTI-CHAMA 20/35KV 150MM2 TP EPROTENAX FX3 PIRELLI OU EQUIV</v>
          </cell>
          <cell r="C506" t="str">
            <v>M</v>
          </cell>
          <cell r="D506" t="str">
            <v>MP</v>
          </cell>
          <cell r="E506">
            <v>192.43</v>
          </cell>
          <cell r="F506">
            <v>192.43</v>
          </cell>
        </row>
        <row r="507">
          <cell r="A507" t="str">
            <v>00000878</v>
          </cell>
          <cell r="B507" t="str">
            <v>CABO DE COBRE ISOLAMENTO ANTI-CHAMA 20/35KV 240MM2 TP EPROTENAX FX3 PIRELLI OU EQUIV</v>
          </cell>
          <cell r="C507" t="str">
            <v>M</v>
          </cell>
          <cell r="D507" t="str">
            <v>MP</v>
          </cell>
          <cell r="E507">
            <v>261.13</v>
          </cell>
          <cell r="F507">
            <v>261.13</v>
          </cell>
        </row>
        <row r="508">
          <cell r="A508" t="str">
            <v>00000879</v>
          </cell>
          <cell r="B508" t="str">
            <v>CABO DE COBRE ISOLAMENTO ANTI-CHAMA 20/35KV 300MM2 TP EPROTENAX FX3 PIRELLI OU EQUIV</v>
          </cell>
          <cell r="C508" t="str">
            <v>M</v>
          </cell>
          <cell r="D508" t="str">
            <v>MP</v>
          </cell>
          <cell r="E508">
            <v>303.5</v>
          </cell>
          <cell r="F508">
            <v>303.5</v>
          </cell>
        </row>
        <row r="509">
          <cell r="A509" t="str">
            <v>00000880</v>
          </cell>
          <cell r="B509" t="str">
            <v>CABO DE COBRE ISOLAMENTO ANTI-CHAMA 20/35KV 400MM2 TP EPROTENAX FX3 PIRELLI OU EQUIV</v>
          </cell>
          <cell r="C509" t="str">
            <v>M</v>
          </cell>
          <cell r="D509" t="str">
            <v>MP</v>
          </cell>
          <cell r="E509">
            <v>358.81</v>
          </cell>
          <cell r="F509">
            <v>358.81</v>
          </cell>
        </row>
        <row r="510">
          <cell r="A510" t="str">
            <v>00000881</v>
          </cell>
          <cell r="B510" t="str">
            <v>CABO DE COBRE ISOLAMENTO ANTI-CHAMA 20/35KV 500MM2 TP EPROTENAX FX3 PIRELLI OU EQUIV</v>
          </cell>
          <cell r="C510" t="str">
            <v>M</v>
          </cell>
          <cell r="D510" t="str">
            <v>MP</v>
          </cell>
          <cell r="E510">
            <v>427.95</v>
          </cell>
          <cell r="F510">
            <v>427.95</v>
          </cell>
        </row>
        <row r="511">
          <cell r="A511" t="str">
            <v>00000882</v>
          </cell>
          <cell r="B511" t="str">
            <v>CABO DE COBRE ISOLAMENTO ANTI-CHAMA 20/35KV 185MM2 TP EPROTENAX FX3 PIRELLI OU EQUIV</v>
          </cell>
          <cell r="C511" t="str">
            <v>M</v>
          </cell>
          <cell r="D511" t="str">
            <v>MP</v>
          </cell>
          <cell r="E511">
            <v>218.99</v>
          </cell>
          <cell r="F511">
            <v>218.99</v>
          </cell>
        </row>
        <row r="512">
          <cell r="A512" t="str">
            <v>00000891</v>
          </cell>
          <cell r="B512" t="str">
            <v>CABO DE COBRE NU 500MM2 MEIO-DURO</v>
          </cell>
          <cell r="C512" t="str">
            <v>M</v>
          </cell>
          <cell r="D512" t="str">
            <v>MP</v>
          </cell>
          <cell r="E512">
            <v>146.41</v>
          </cell>
          <cell r="F512">
            <v>146.41</v>
          </cell>
        </row>
        <row r="513">
          <cell r="A513" t="str">
            <v>00000892</v>
          </cell>
          <cell r="B513" t="str">
            <v>CABO DE COBRE NU 150MM2 MEIO-DURO</v>
          </cell>
          <cell r="C513" t="str">
            <v>M</v>
          </cell>
          <cell r="D513" t="str">
            <v>MP</v>
          </cell>
          <cell r="E513">
            <v>43.98</v>
          </cell>
          <cell r="F513">
            <v>43.98</v>
          </cell>
        </row>
        <row r="514">
          <cell r="A514" t="str">
            <v>00000901</v>
          </cell>
          <cell r="B514" t="str">
            <v>CABO DE COBRE UNIPOLAR 35MM2 BLINDADO, ISOLACAO 12/20KV EPR - COBERTURA EM PVC.</v>
          </cell>
          <cell r="C514" t="str">
            <v>M</v>
          </cell>
          <cell r="D514" t="str">
            <v>MP</v>
          </cell>
          <cell r="E514">
            <v>32.47</v>
          </cell>
          <cell r="F514">
            <v>32.47</v>
          </cell>
        </row>
        <row r="515">
          <cell r="A515" t="str">
            <v>00000902</v>
          </cell>
          <cell r="B515" t="str">
            <v>CABO DE COBRE UNIPOLAR 70MM2 BLINDADO, ISOLACAO 12/20KV EPR COBERTURA EM PVC</v>
          </cell>
          <cell r="C515" t="str">
            <v>M</v>
          </cell>
          <cell r="D515" t="str">
            <v>MP</v>
          </cell>
          <cell r="E515">
            <v>42.15</v>
          </cell>
          <cell r="F515">
            <v>42.15</v>
          </cell>
        </row>
        <row r="516">
          <cell r="A516" t="str">
            <v>00000903</v>
          </cell>
          <cell r="B516" t="str">
            <v>CABO DE COBRE UNIPOLAR 95MM2 BLINDADO, ISOLACAO 12/20KV EPR, COBERTURA EM PVC</v>
          </cell>
          <cell r="C516" t="str">
            <v>M</v>
          </cell>
          <cell r="D516" t="str">
            <v>MP</v>
          </cell>
          <cell r="E516">
            <v>57.05</v>
          </cell>
          <cell r="F516">
            <v>57.05</v>
          </cell>
        </row>
        <row r="517">
          <cell r="A517" t="str">
            <v>00000911</v>
          </cell>
          <cell r="B517" t="str">
            <v>CABO DE COBRE UNIPOLAR 16MM2 BLINDADO, ISOLACAO 6/10KV EPR, COBERTURA EM PVC</v>
          </cell>
          <cell r="C517" t="str">
            <v>M</v>
          </cell>
          <cell r="D517" t="str">
            <v>MP</v>
          </cell>
          <cell r="E517">
            <v>21.61</v>
          </cell>
          <cell r="F517">
            <v>21.61</v>
          </cell>
        </row>
        <row r="518">
          <cell r="A518" t="str">
            <v>00000912</v>
          </cell>
          <cell r="B518" t="str">
            <v>CABO DE COBRE UNIPOLAR 35MM2 BLINDADO, ISOLACAO 6/10KV EPR, COBERTURA EM PVC</v>
          </cell>
          <cell r="C518" t="str">
            <v>M</v>
          </cell>
          <cell r="D518" t="str">
            <v>MP</v>
          </cell>
          <cell r="E518">
            <v>28.38</v>
          </cell>
          <cell r="F518">
            <v>28.38</v>
          </cell>
        </row>
        <row r="519">
          <cell r="A519" t="str">
            <v>00000913</v>
          </cell>
          <cell r="B519" t="str">
            <v>CABO DE COBRE UNIPOLAR 70MM2 BLINDADO, ISOLACAO 6/10KV EPR, COBERTURA EM PVC</v>
          </cell>
          <cell r="C519" t="str">
            <v>M</v>
          </cell>
          <cell r="D519" t="str">
            <v>MP</v>
          </cell>
          <cell r="E519">
            <v>40.049999999999997</v>
          </cell>
          <cell r="F519">
            <v>40.049999999999997</v>
          </cell>
        </row>
        <row r="520">
          <cell r="A520" t="str">
            <v>00000914</v>
          </cell>
          <cell r="B520" t="str">
            <v>CABO DE COBRE UNIPOLAR 95MM2 BLINDADO, ISOLACAO 6/10KV EPR, COBERTURA EM PVC</v>
          </cell>
          <cell r="C520" t="str">
            <v>M</v>
          </cell>
          <cell r="D520" t="str">
            <v>MP</v>
          </cell>
          <cell r="E520">
            <v>47.81</v>
          </cell>
          <cell r="F520">
            <v>47.81</v>
          </cell>
        </row>
        <row r="521">
          <cell r="A521" t="str">
            <v>00000925</v>
          </cell>
          <cell r="B521" t="str">
            <v>CABO DE COBRE UNIPOLAR 25MM2 BLINDADO, ISOLACAO 3,6/6KV EPR, COBERTURA EM PVC</v>
          </cell>
          <cell r="C521" t="str">
            <v>M</v>
          </cell>
          <cell r="D521" t="str">
            <v>MP</v>
          </cell>
          <cell r="E521">
            <v>24.68</v>
          </cell>
          <cell r="F521">
            <v>24.68</v>
          </cell>
        </row>
        <row r="522">
          <cell r="A522" t="str">
            <v>00000926</v>
          </cell>
          <cell r="B522" t="str">
            <v>CABO DE COBRE UNIPOLAR 35MM2 BLINDADO, ISOLACAO 3,6/6KV EPR, COBERTURA EM PVC</v>
          </cell>
          <cell r="C522" t="str">
            <v>M</v>
          </cell>
          <cell r="D522" t="str">
            <v>MP</v>
          </cell>
          <cell r="E522">
            <v>28.06</v>
          </cell>
          <cell r="F522">
            <v>28.06</v>
          </cell>
        </row>
        <row r="523">
          <cell r="A523" t="str">
            <v>00000927</v>
          </cell>
          <cell r="B523" t="str">
            <v>CABO DE COBRE UNIPOLAR 70MM2 BLINDADO, ISOLACAO 3,6 KV EPR, COBERTURA EM PVC</v>
          </cell>
          <cell r="C523" t="str">
            <v>M</v>
          </cell>
          <cell r="D523" t="str">
            <v>MP</v>
          </cell>
          <cell r="E523">
            <v>39.58</v>
          </cell>
          <cell r="F523">
            <v>39.58</v>
          </cell>
        </row>
        <row r="524">
          <cell r="A524" t="str">
            <v>00000928</v>
          </cell>
          <cell r="B524" t="str">
            <v>FIO RIGIDO DE 16MM2, ISOLACAO EM PVC (450/750V)</v>
          </cell>
          <cell r="C524" t="str">
            <v>M</v>
          </cell>
          <cell r="D524" t="str">
            <v>MP</v>
          </cell>
          <cell r="E524">
            <v>5.29</v>
          </cell>
          <cell r="F524">
            <v>5.29</v>
          </cell>
        </row>
        <row r="525">
          <cell r="A525" t="str">
            <v>00000934</v>
          </cell>
          <cell r="B525" t="str">
            <v>FIO P/ TELEFONE DE COBRE BITOLA 1,6MM ISOLACAO EM PVC, POLIPROPILENO, 2 CONDUTORES</v>
          </cell>
          <cell r="C525" t="str">
            <v>M</v>
          </cell>
          <cell r="D525" t="str">
            <v>MP</v>
          </cell>
          <cell r="E525">
            <v>2.04</v>
          </cell>
          <cell r="F525">
            <v>2.04</v>
          </cell>
        </row>
        <row r="526">
          <cell r="A526" t="str">
            <v>00000935</v>
          </cell>
          <cell r="B526" t="str">
            <v>FIO P/ TELEFONE DE COBRE BITOLA 0,6MM ISOLACAO EM PVC, POLIPROPILENO, 2 CONDUTORES</v>
          </cell>
          <cell r="C526" t="str">
            <v>M</v>
          </cell>
          <cell r="D526" t="str">
            <v>MP</v>
          </cell>
          <cell r="E526">
            <v>0.52</v>
          </cell>
          <cell r="F526">
            <v>0.52</v>
          </cell>
        </row>
        <row r="527">
          <cell r="A527" t="str">
            <v>00000936</v>
          </cell>
          <cell r="B527" t="str">
            <v>FIO P/ TELEFONE DE COBRE BITOLA 1MM ISOLACAO EM PVC, POLIPROPILENO, 2 CONDUTORES</v>
          </cell>
          <cell r="C527" t="str">
            <v>M</v>
          </cell>
          <cell r="D527" t="str">
            <v>MP</v>
          </cell>
          <cell r="E527">
            <v>1.05</v>
          </cell>
          <cell r="F527">
            <v>1.05</v>
          </cell>
        </row>
        <row r="528">
          <cell r="A528" t="str">
            <v>00000937</v>
          </cell>
          <cell r="B528" t="str">
            <v>FIO RIGIDO, ISOLACAO EM PVC 450/750V 10MM2</v>
          </cell>
          <cell r="C528" t="str">
            <v>M</v>
          </cell>
          <cell r="D528" t="str">
            <v>MP</v>
          </cell>
          <cell r="E528">
            <v>3.14</v>
          </cell>
          <cell r="F528">
            <v>3.14</v>
          </cell>
        </row>
        <row r="529">
          <cell r="A529" t="str">
            <v>00000938</v>
          </cell>
          <cell r="B529" t="str">
            <v>FIO RIGIDO, ISOLACAO EM PVC 450/750V 1,5MM2</v>
          </cell>
          <cell r="C529" t="str">
            <v>M</v>
          </cell>
          <cell r="D529" t="str">
            <v>MP</v>
          </cell>
          <cell r="E529">
            <v>0.52</v>
          </cell>
          <cell r="F529">
            <v>0.52</v>
          </cell>
        </row>
        <row r="530">
          <cell r="A530" t="str">
            <v>00000939</v>
          </cell>
          <cell r="B530" t="str">
            <v>FIO RIGIDO, ISOLACAO EM PVC 450/750V 2,5MM2</v>
          </cell>
          <cell r="C530" t="str">
            <v>M</v>
          </cell>
          <cell r="D530" t="str">
            <v>MP</v>
          </cell>
          <cell r="E530">
            <v>0.79</v>
          </cell>
          <cell r="F530">
            <v>0.79</v>
          </cell>
        </row>
        <row r="531">
          <cell r="A531" t="str">
            <v>00000940</v>
          </cell>
          <cell r="B531" t="str">
            <v>FIO RIGIDO, ISOLACAO EM PVC 450/750V 6MM2</v>
          </cell>
          <cell r="C531" t="str">
            <v>M</v>
          </cell>
          <cell r="D531" t="str">
            <v>MP</v>
          </cell>
          <cell r="E531">
            <v>1.81</v>
          </cell>
          <cell r="F531">
            <v>1.81</v>
          </cell>
        </row>
        <row r="532">
          <cell r="A532" t="str">
            <v>00000941</v>
          </cell>
          <cell r="B532" t="str">
            <v>FIO RIGIDO, ISOLACAO EM PVC 450/750V 0,5MM2</v>
          </cell>
          <cell r="C532" t="str">
            <v>M</v>
          </cell>
          <cell r="D532" t="str">
            <v>MP</v>
          </cell>
          <cell r="E532">
            <v>0.26</v>
          </cell>
          <cell r="F532">
            <v>0.26</v>
          </cell>
        </row>
        <row r="533">
          <cell r="A533" t="str">
            <v>00000942</v>
          </cell>
          <cell r="B533" t="str">
            <v>FIO RIGIDO, ISOLACAO EM PVC 450/750V 0,75MM2</v>
          </cell>
          <cell r="C533" t="str">
            <v>M</v>
          </cell>
          <cell r="D533" t="str">
            <v>MP</v>
          </cell>
          <cell r="E533">
            <v>0.35</v>
          </cell>
          <cell r="F533">
            <v>0.35</v>
          </cell>
        </row>
        <row r="534">
          <cell r="A534" t="str">
            <v>00000943</v>
          </cell>
          <cell r="B534" t="str">
            <v>FIO RIGIDO, ISOLACAO EM PVC 450/750V 1MM2</v>
          </cell>
          <cell r="C534" t="str">
            <v>M</v>
          </cell>
          <cell r="D534" t="str">
            <v>MP</v>
          </cell>
          <cell r="E534">
            <v>0.42</v>
          </cell>
          <cell r="F534">
            <v>0.42</v>
          </cell>
        </row>
        <row r="535">
          <cell r="A535" t="str">
            <v>00000944</v>
          </cell>
          <cell r="B535" t="str">
            <v>FIO RIGIDO, ISOLACAO EM PVC 450/750V 4,0MM2</v>
          </cell>
          <cell r="C535" t="str">
            <v>M</v>
          </cell>
          <cell r="D535" t="str">
            <v>MP</v>
          </cell>
          <cell r="E535">
            <v>1.26</v>
          </cell>
          <cell r="F535">
            <v>1.26</v>
          </cell>
        </row>
        <row r="536">
          <cell r="A536" t="str">
            <v>00000945</v>
          </cell>
          <cell r="B536" t="str">
            <v>CABO DE COBRE UNIPOLAR 95MM2 BLINDADO, ISOLACAO 3,6/6 KV EPR, COBERTURA EM PVC</v>
          </cell>
          <cell r="C536" t="str">
            <v>M</v>
          </cell>
          <cell r="D536" t="str">
            <v>MP</v>
          </cell>
          <cell r="E536">
            <v>47.29</v>
          </cell>
          <cell r="F536">
            <v>47.29</v>
          </cell>
        </row>
        <row r="537">
          <cell r="A537" t="str">
            <v>00000946</v>
          </cell>
          <cell r="B537" t="str">
            <v>CABO DE COBRE UNIPOLAR 50MM2 BLINDADO, ISOLACAO 3,6/6 KV EPR, COBERTURA EM PVC</v>
          </cell>
          <cell r="C537" t="str">
            <v>M</v>
          </cell>
          <cell r="D537" t="str">
            <v>MP</v>
          </cell>
          <cell r="E537">
            <v>32.229999999999997</v>
          </cell>
          <cell r="F537">
            <v>32.229999999999997</v>
          </cell>
        </row>
        <row r="538">
          <cell r="A538" t="str">
            <v>00000947</v>
          </cell>
          <cell r="B538" t="str">
            <v>CABO DE COBRE UNIPOLAR 16MM2 BLINDADO, ISOLACAO 3,6/6KV EPR, COBERTURA EM PVC</v>
          </cell>
          <cell r="C538" t="str">
            <v>M</v>
          </cell>
          <cell r="D538" t="str">
            <v>MP</v>
          </cell>
          <cell r="E538">
            <v>21.38</v>
          </cell>
          <cell r="F538">
            <v>21.38</v>
          </cell>
        </row>
        <row r="539">
          <cell r="A539" t="str">
            <v>00000948</v>
          </cell>
          <cell r="B539" t="str">
            <v>CABO DE COBRE UNIPOLAR 10MM2 BLINDADO, ISOLACAO 3,6/6KV EPR, COBERTURA EM PVC</v>
          </cell>
          <cell r="C539" t="str">
            <v>M</v>
          </cell>
          <cell r="D539" t="str">
            <v>MP</v>
          </cell>
          <cell r="E539">
            <v>18.989999999999998</v>
          </cell>
          <cell r="F539">
            <v>18.989999999999998</v>
          </cell>
        </row>
        <row r="540">
          <cell r="A540" t="str">
            <v>00000953</v>
          </cell>
          <cell r="B540" t="str">
            <v>CABO DE COBRE UNIPOLAR 50MM2 BLINDADO, ISOLACAO 6/10 KV EPR, COBERTURA EM PVC</v>
          </cell>
          <cell r="C540" t="str">
            <v>M</v>
          </cell>
          <cell r="D540" t="str">
            <v>MP</v>
          </cell>
          <cell r="E540">
            <v>33.729999999999997</v>
          </cell>
          <cell r="F540">
            <v>33.729999999999997</v>
          </cell>
        </row>
        <row r="541">
          <cell r="A541" t="str">
            <v>00000954</v>
          </cell>
          <cell r="B541" t="str">
            <v>CABO DE COBRE UNIPOLAR 25MM2 BLINDADO, ISOLACAO 6/10 KV EPR, COBERTURA EM PVC</v>
          </cell>
          <cell r="C541" t="str">
            <v>M</v>
          </cell>
          <cell r="D541" t="str">
            <v>MP</v>
          </cell>
          <cell r="E541">
            <v>24.94</v>
          </cell>
          <cell r="F541">
            <v>24.94</v>
          </cell>
        </row>
        <row r="542">
          <cell r="A542" t="str">
            <v>00000955</v>
          </cell>
          <cell r="B542" t="str">
            <v>CABO DE COBRE UNIPOLAR 50MM2 BLINDADO, ISOLACAO 12/20 KV EPR, COBERTURA EM PVC</v>
          </cell>
          <cell r="C542" t="str">
            <v>M</v>
          </cell>
          <cell r="D542" t="str">
            <v>MP</v>
          </cell>
          <cell r="E542">
            <v>38.82</v>
          </cell>
          <cell r="F542">
            <v>38.82</v>
          </cell>
        </row>
        <row r="543">
          <cell r="A543" t="str">
            <v>00000957</v>
          </cell>
          <cell r="B543" t="str">
            <v>CABO DE COBRE EXTRA FLEXIVEL, ISOLACAO EM PVC, 70MM2 (P/ MAQUINA DE SOLDA)</v>
          </cell>
          <cell r="C543" t="str">
            <v>M</v>
          </cell>
          <cell r="D543" t="str">
            <v>MP</v>
          </cell>
          <cell r="E543">
            <v>37</v>
          </cell>
          <cell r="F543">
            <v>37</v>
          </cell>
        </row>
        <row r="544">
          <cell r="A544" t="str">
            <v>00000958</v>
          </cell>
          <cell r="B544" t="str">
            <v>CABO DE COBRE EXTRA FLEXIVEL, ISOLACAO EM PVC, 95MM2 (P/ MAQUINA DE SOLDA)</v>
          </cell>
          <cell r="C544" t="str">
            <v>M</v>
          </cell>
          <cell r="D544" t="str">
            <v>MP</v>
          </cell>
          <cell r="E544">
            <v>46.28</v>
          </cell>
          <cell r="F544">
            <v>46.28</v>
          </cell>
        </row>
        <row r="545">
          <cell r="A545" t="str">
            <v>00000959</v>
          </cell>
          <cell r="B545" t="str">
            <v>CABO DE COBRE EXTRA FLEXIVEL, ISOLACAO EM PVC, 16MM2 (P/ MAQUINA DE SOLDA)</v>
          </cell>
          <cell r="C545" t="str">
            <v>M</v>
          </cell>
          <cell r="D545" t="str">
            <v>MP</v>
          </cell>
          <cell r="E545">
            <v>9.43</v>
          </cell>
          <cell r="F545">
            <v>9.43</v>
          </cell>
        </row>
        <row r="546">
          <cell r="A546" t="str">
            <v>00000960</v>
          </cell>
          <cell r="B546" t="str">
            <v>CABO DE COBRE EXTRA FLEXIVEL, ISOLACAO EM PVC, 25MM2 (P/ MAQUINA DE SOLDA)</v>
          </cell>
          <cell r="C546" t="str">
            <v>M</v>
          </cell>
          <cell r="D546" t="str">
            <v>MP</v>
          </cell>
          <cell r="E546">
            <v>13.99</v>
          </cell>
          <cell r="F546">
            <v>13.99</v>
          </cell>
        </row>
        <row r="547">
          <cell r="A547" t="str">
            <v>00000961</v>
          </cell>
          <cell r="B547" t="str">
            <v>CABO DE COBRE EXTRA FLEXIVEL, ISOLACAO EM PVC, 35MM2 (P/ MAQUINA DE SOLDA)</v>
          </cell>
          <cell r="C547" t="str">
            <v>M</v>
          </cell>
          <cell r="D547" t="str">
            <v>MP</v>
          </cell>
          <cell r="E547">
            <v>19.920000000000002</v>
          </cell>
          <cell r="F547">
            <v>19.920000000000002</v>
          </cell>
        </row>
        <row r="548">
          <cell r="A548" t="str">
            <v>00000962</v>
          </cell>
          <cell r="B548" t="str">
            <v>CABO DE COBRE EXTRA FLEXIVEL, ISOLACAO EM PVC, 50MM2 (P/ MAQUINA DE SOLDA)</v>
          </cell>
          <cell r="C548" t="str">
            <v>M</v>
          </cell>
          <cell r="D548" t="str">
            <v>MP</v>
          </cell>
          <cell r="E548">
            <v>28.72</v>
          </cell>
          <cell r="F548">
            <v>28.72</v>
          </cell>
        </row>
        <row r="549">
          <cell r="A549" t="str">
            <v>00000977</v>
          </cell>
          <cell r="B549" t="str">
            <v>CABO DE COBRE ISOLAMENTO ANTI-CHAMA 0,6/1KV 70MM2 (1 CONDUTOR) TP SINTENAX PIRELLI OU EQUIV</v>
          </cell>
          <cell r="C549" t="str">
            <v>M</v>
          </cell>
          <cell r="D549" t="str">
            <v>MP</v>
          </cell>
          <cell r="E549">
            <v>27.33</v>
          </cell>
          <cell r="F549">
            <v>27.33</v>
          </cell>
        </row>
        <row r="550">
          <cell r="A550" t="str">
            <v>00000979</v>
          </cell>
          <cell r="B550" t="str">
            <v>CABO DE COBRE FLEXÍVEL DE 16 MM2, COM ISOLAMENTO ANTI-CHAMA 450/750 V</v>
          </cell>
          <cell r="C550" t="str">
            <v>M</v>
          </cell>
          <cell r="D550" t="str">
            <v>MP</v>
          </cell>
          <cell r="E550">
            <v>6.06</v>
          </cell>
          <cell r="F550">
            <v>6.06</v>
          </cell>
        </row>
        <row r="551">
          <cell r="A551" t="str">
            <v>00000980</v>
          </cell>
          <cell r="B551" t="str">
            <v>CABO DE COBRE ISOLAMENTO ANTI-CHAMA 450/750V 10MM2, FLEXIVEL, TP FORESPLAST ALCOA OU EQUIV</v>
          </cell>
          <cell r="C551" t="str">
            <v>M</v>
          </cell>
          <cell r="D551" t="str">
            <v>MP</v>
          </cell>
          <cell r="E551">
            <v>5.23</v>
          </cell>
          <cell r="F551">
            <v>5.23</v>
          </cell>
        </row>
        <row r="552">
          <cell r="A552" t="str">
            <v>00000981</v>
          </cell>
          <cell r="B552" t="str">
            <v>CABO DE COBRE ISOLAMENTO ANTI-CHAMA 450/750V 4MM2, FLEXIVEL, TP FORESPLAST ALCOA OU EQUIV</v>
          </cell>
          <cell r="C552" t="str">
            <v>M</v>
          </cell>
          <cell r="D552" t="str">
            <v>MP</v>
          </cell>
          <cell r="E552">
            <v>1.98</v>
          </cell>
          <cell r="F552">
            <v>1.98</v>
          </cell>
        </row>
        <row r="553">
          <cell r="A553" t="str">
            <v>00000982</v>
          </cell>
          <cell r="B553" t="str">
            <v>CABO DE COBRE ISOLAMENTO ANTI-CHAMA 450/750V 6MM2, FLEXIVEL, TP FORESPLAST ALCOA OU EQUIV</v>
          </cell>
          <cell r="C553" t="str">
            <v>M</v>
          </cell>
          <cell r="D553" t="str">
            <v>MP</v>
          </cell>
          <cell r="E553">
            <v>2.97</v>
          </cell>
          <cell r="F553">
            <v>2.97</v>
          </cell>
        </row>
        <row r="554">
          <cell r="A554" t="str">
            <v>00000983</v>
          </cell>
          <cell r="B554" t="str">
            <v>CABO DE COBRE ISOLAMENTO ANTI-CHAMA 450/750V 1,5MM2, TP PIRASTIC PIRELLI OU EQUIV</v>
          </cell>
          <cell r="C554" t="str">
            <v>M</v>
          </cell>
          <cell r="D554" t="str">
            <v>MP</v>
          </cell>
          <cell r="E554">
            <v>0.83</v>
          </cell>
          <cell r="F554">
            <v>0.83</v>
          </cell>
        </row>
        <row r="555">
          <cell r="A555" t="str">
            <v>00000984</v>
          </cell>
          <cell r="B555" t="str">
            <v>CABO DE COBRE ISOLAMENTO ANTI-CHAMA 450/750V 2,5MM2, TP PIRASTIC PIRELLI OU EQUIV</v>
          </cell>
          <cell r="C555" t="str">
            <v>M</v>
          </cell>
          <cell r="D555" t="str">
            <v>MP</v>
          </cell>
          <cell r="E555">
            <v>1.1599999999999999</v>
          </cell>
          <cell r="F555">
            <v>1.1599999999999999</v>
          </cell>
        </row>
        <row r="556">
          <cell r="A556" t="str">
            <v>00000985</v>
          </cell>
          <cell r="B556" t="str">
            <v>CABO DE COBRE ISOLAMENTO ANTI-CHAMA 450/750V 10MM2, TP PIRASTIC PIRELLI OU EQUIV</v>
          </cell>
          <cell r="C556" t="str">
            <v>M</v>
          </cell>
          <cell r="D556" t="str">
            <v>MP</v>
          </cell>
          <cell r="E556">
            <v>4.24</v>
          </cell>
          <cell r="F556">
            <v>4.24</v>
          </cell>
        </row>
        <row r="557">
          <cell r="A557" t="str">
            <v>00000986</v>
          </cell>
          <cell r="B557" t="str">
            <v>CABO DE COBRE ISOLAMENTO ANTI-CHAMA 450/750V 25MM2, TP PIRASTIC PIRELLI OU EQUIV</v>
          </cell>
          <cell r="C557" t="str">
            <v>M</v>
          </cell>
          <cell r="D557" t="str">
            <v>MP</v>
          </cell>
          <cell r="E557">
            <v>9.48</v>
          </cell>
          <cell r="F557">
            <v>9.48</v>
          </cell>
        </row>
        <row r="558">
          <cell r="A558" t="str">
            <v>00000987</v>
          </cell>
          <cell r="B558" t="str">
            <v>CABO DE COBRE ISOLAMENTO ANTI-CHAMA 450/750V 35MM2, TP PIRASTIC PIRELLI OU EQUIV</v>
          </cell>
          <cell r="C558" t="str">
            <v>M</v>
          </cell>
          <cell r="D558" t="str">
            <v>MP</v>
          </cell>
          <cell r="E558">
            <v>12.56</v>
          </cell>
          <cell r="F558">
            <v>12.56</v>
          </cell>
        </row>
        <row r="559">
          <cell r="A559" t="str">
            <v>00000988</v>
          </cell>
          <cell r="B559" t="str">
            <v>CABO DE COBRE ISOLAMENTO ANTI-CHAMA 450/750V 70MM2, TP PIRASTIC PIRELLI OU SIMILAR</v>
          </cell>
          <cell r="C559" t="str">
            <v>M</v>
          </cell>
          <cell r="D559" t="str">
            <v>MP</v>
          </cell>
          <cell r="E559">
            <v>24.9</v>
          </cell>
          <cell r="F559">
            <v>24.9</v>
          </cell>
        </row>
        <row r="560">
          <cell r="A560" t="str">
            <v>00000989</v>
          </cell>
          <cell r="B560" t="str">
            <v>CABO DE COBRE ISOLAMENTO ANTI-CHAMA 450/750V 95MM2, TP PIRASTIC PIRELLI OU EQUIV</v>
          </cell>
          <cell r="C560" t="str">
            <v>M</v>
          </cell>
          <cell r="D560" t="str">
            <v>MP</v>
          </cell>
          <cell r="E560">
            <v>33.549999999999997</v>
          </cell>
          <cell r="F560">
            <v>33.549999999999997</v>
          </cell>
        </row>
        <row r="561">
          <cell r="A561" t="str">
            <v>00000990</v>
          </cell>
          <cell r="B561" t="str">
            <v>CABO DE COBRE ISOLAMENTO ANTI-CHAMA 450/750V 150MM2, TP PIRASTIC PIRELLI OU EQUIV</v>
          </cell>
          <cell r="C561" t="str">
            <v>M</v>
          </cell>
          <cell r="D561" t="str">
            <v>MP</v>
          </cell>
          <cell r="E561">
            <v>50.52</v>
          </cell>
          <cell r="F561">
            <v>50.52</v>
          </cell>
        </row>
        <row r="562">
          <cell r="A562" t="str">
            <v>00000991</v>
          </cell>
          <cell r="B562" t="str">
            <v>CABO DE COBRE ISOLAMENTO ANTI-CHAMA 450/750V 240MM2, TP PIRASTIC PIRELLI OU EQUIV</v>
          </cell>
          <cell r="C562" t="str">
            <v>M</v>
          </cell>
          <cell r="D562" t="str">
            <v>MP</v>
          </cell>
          <cell r="E562">
            <v>82.25</v>
          </cell>
          <cell r="F562">
            <v>82.25</v>
          </cell>
        </row>
        <row r="563">
          <cell r="A563" t="str">
            <v>00000992</v>
          </cell>
          <cell r="B563" t="str">
            <v>CABO DE COBRE ISOLAMENTO ANTI-CHAMA 450/750V 400MM2 TP PIRASTIC PIRELLI OU EQUIV</v>
          </cell>
          <cell r="C563" t="str">
            <v>M</v>
          </cell>
          <cell r="D563" t="str">
            <v>MP</v>
          </cell>
          <cell r="E563">
            <v>129.96</v>
          </cell>
          <cell r="F563">
            <v>129.96</v>
          </cell>
        </row>
        <row r="564">
          <cell r="A564" t="str">
            <v>00000993</v>
          </cell>
          <cell r="B564" t="str">
            <v>CABO DE COBRE ISOLAMENTO ANTI-CHAMA 0,6/1KV 1,5MM2 (1 CONDUTOR) TP SINTENAX PIRELLI OU EQUIV</v>
          </cell>
          <cell r="C564" t="str">
            <v>M</v>
          </cell>
          <cell r="D564" t="str">
            <v>MP</v>
          </cell>
          <cell r="E564">
            <v>1.1599999999999999</v>
          </cell>
          <cell r="F564">
            <v>1.1599999999999999</v>
          </cell>
        </row>
        <row r="565">
          <cell r="A565" t="str">
            <v>00000994</v>
          </cell>
          <cell r="B565" t="str">
            <v>CABO DE COBRE ISOLAMENTO ANTI-CHAMA 0,6/1KV 6MM2 (1 CONDUTOR) TP SINTENAX PIRELLI OU EQUIV</v>
          </cell>
          <cell r="C565" t="str">
            <v>M</v>
          </cell>
          <cell r="D565" t="str">
            <v>MP</v>
          </cell>
          <cell r="E565">
            <v>3.09</v>
          </cell>
          <cell r="F565">
            <v>3.09</v>
          </cell>
        </row>
        <row r="566">
          <cell r="A566" t="str">
            <v>00000995</v>
          </cell>
          <cell r="B566" t="str">
            <v>CABO DE COBRE ISOLAMENTO ANTI-CHAMA 0,6/1KV 16MM2 (1 CONDUTOR) TP SINTENAX PIRELLI OU EQUIV</v>
          </cell>
          <cell r="C566" t="str">
            <v>M</v>
          </cell>
          <cell r="D566" t="str">
            <v>MP</v>
          </cell>
          <cell r="E566">
            <v>7.11</v>
          </cell>
          <cell r="F566">
            <v>7.11</v>
          </cell>
        </row>
        <row r="567">
          <cell r="A567" t="str">
            <v>00000996</v>
          </cell>
          <cell r="B567" t="str">
            <v>CABO DE COBRE ISOLAMENTO ANTI-CHAMA 0,6/1KV 25MM2 (1 CONDUTOR) TP SINTENAX PIRELLI OU EQUIV</v>
          </cell>
          <cell r="C567" t="str">
            <v>M</v>
          </cell>
          <cell r="D567" t="str">
            <v>MP</v>
          </cell>
          <cell r="E567">
            <v>10.96</v>
          </cell>
          <cell r="F567">
            <v>10.96</v>
          </cell>
        </row>
        <row r="568">
          <cell r="A568" t="str">
            <v>00000998</v>
          </cell>
          <cell r="B568" t="str">
            <v>CABO DE COBRE ISOLAMENTO ANTI-CHAMA 0,6/1KV 95MM2 (1 CONDUTOR) TP SINTENAX PIRELLI OU EQUIV</v>
          </cell>
          <cell r="C568" t="str">
            <v>M</v>
          </cell>
          <cell r="D568" t="str">
            <v>MP</v>
          </cell>
          <cell r="E568">
            <v>38.29</v>
          </cell>
          <cell r="F568">
            <v>38.29</v>
          </cell>
        </row>
        <row r="569">
          <cell r="A569" t="str">
            <v>00000999</v>
          </cell>
          <cell r="B569" t="str">
            <v>CABO DE COBRE ISOLAMENTO ANTI-CHAMA 0,6/1KV 150MM2 (1 CONDUTOR) TP SINTENAX PIRELLI OU EQUIV</v>
          </cell>
          <cell r="C569" t="str">
            <v>M</v>
          </cell>
          <cell r="D569" t="str">
            <v>MP</v>
          </cell>
          <cell r="E569">
            <v>56.19</v>
          </cell>
          <cell r="F569">
            <v>56.19</v>
          </cell>
        </row>
        <row r="570">
          <cell r="A570" t="str">
            <v>00001000</v>
          </cell>
          <cell r="B570" t="str">
            <v>CABO DE COBRE ISOLAMENTO ANTI-CHAMA 0,6/1KV 185MM2 (1 CONDUTOR)TP SINTENAX PIRELLI OU EQUIV</v>
          </cell>
          <cell r="C570" t="str">
            <v>M</v>
          </cell>
          <cell r="D570" t="str">
            <v>MP</v>
          </cell>
          <cell r="E570">
            <v>68.86</v>
          </cell>
          <cell r="F570">
            <v>68.86</v>
          </cell>
        </row>
        <row r="571">
          <cell r="A571" t="str">
            <v>00001001</v>
          </cell>
          <cell r="B571" t="str">
            <v>CABO DE COBRE ISOLAMENTO ANTI-CHAMA 0,6/1KV 300MM2 (1 CONDUTOR) TP SINTENAX PIRELLI OU EQUIV</v>
          </cell>
          <cell r="C571" t="str">
            <v>M</v>
          </cell>
          <cell r="D571" t="str">
            <v>MP</v>
          </cell>
          <cell r="E571">
            <v>110.95</v>
          </cell>
          <cell r="F571">
            <v>110.95</v>
          </cell>
        </row>
        <row r="572">
          <cell r="A572" t="str">
            <v>00001003</v>
          </cell>
          <cell r="B572" t="str">
            <v>CABO DE COBRE ISOLAMENTO ANTI-CHAMA 450/750V 4MM2, TP PIRASTIC PIRELLI OU EQUIV</v>
          </cell>
          <cell r="C572" t="str">
            <v>M</v>
          </cell>
          <cell r="D572" t="str">
            <v>MP</v>
          </cell>
          <cell r="E572">
            <v>1.65</v>
          </cell>
          <cell r="F572">
            <v>1.65</v>
          </cell>
        </row>
        <row r="573">
          <cell r="A573" t="str">
            <v>00001004</v>
          </cell>
          <cell r="B573" t="str">
            <v>CABO DE COBRE ISOLAMENTO ANTI-CHAMA 450/750V 16MM2, FLEXIVEL, TP FORESPLAST ALCOA OU EQUIV</v>
          </cell>
          <cell r="C573" t="str">
            <v>M</v>
          </cell>
          <cell r="D573" t="str">
            <v>MP</v>
          </cell>
          <cell r="E573">
            <v>8.81</v>
          </cell>
          <cell r="F573">
            <v>8.81</v>
          </cell>
        </row>
        <row r="574">
          <cell r="A574" t="str">
            <v>00001005</v>
          </cell>
          <cell r="B574" t="str">
            <v>CABO DE COBRE ISOLAMENTO ANTI-CHAMA 450/750V 185MM2, TP PIRASTIC PIRELLI OU EQUIV</v>
          </cell>
          <cell r="C574" t="str">
            <v>M</v>
          </cell>
          <cell r="D574" t="str">
            <v>MP</v>
          </cell>
          <cell r="E574">
            <v>63.19</v>
          </cell>
          <cell r="F574">
            <v>63.19</v>
          </cell>
        </row>
        <row r="575">
          <cell r="A575" t="str">
            <v>00001006</v>
          </cell>
          <cell r="B575" t="str">
            <v>CABO DE COBRE ISOLAMENTO ANTI-CHAMA 450/750V 120MM2, TP PIRASTIC PIRELLI OU EQUIV</v>
          </cell>
          <cell r="C575" t="str">
            <v>M</v>
          </cell>
          <cell r="D575" t="str">
            <v>MP</v>
          </cell>
          <cell r="E575">
            <v>41.81</v>
          </cell>
          <cell r="F575">
            <v>41.81</v>
          </cell>
        </row>
        <row r="576">
          <cell r="A576" t="str">
            <v>00001007</v>
          </cell>
          <cell r="B576" t="str">
            <v>CABO DE COBRE ISOLAMENTO ANTI-CHAMA 450/750V 50MM2, TP PIRASTIC PIRELLI OU EQUIV</v>
          </cell>
          <cell r="C576" t="str">
            <v>M</v>
          </cell>
          <cell r="D576" t="str">
            <v>MP</v>
          </cell>
          <cell r="E576">
            <v>16.97</v>
          </cell>
          <cell r="F576">
            <v>16.97</v>
          </cell>
        </row>
        <row r="577">
          <cell r="A577" t="str">
            <v>00001008</v>
          </cell>
          <cell r="B577" t="str">
            <v>CABO DE COBRE ISOLAMENTO ANTI-CHAMA 450/750V 6MM2, TP PIRASTIC PIRELLI OU EQUIV</v>
          </cell>
          <cell r="C577" t="str">
            <v>M</v>
          </cell>
          <cell r="D577" t="str">
            <v>MP</v>
          </cell>
          <cell r="E577">
            <v>2.5299999999999998</v>
          </cell>
          <cell r="F577">
            <v>2.5299999999999998</v>
          </cell>
        </row>
        <row r="578">
          <cell r="A578" t="str">
            <v>00001011</v>
          </cell>
          <cell r="B578" t="str">
            <v>CABO DE COBRE ISOLAMENTO ANTI-CHAMA 450/750V 0,75MM2, FLEXIVEL, TP FORESPLAST ALCOA OU EQUIV</v>
          </cell>
          <cell r="C578" t="str">
            <v>M</v>
          </cell>
          <cell r="D578" t="str">
            <v>MP</v>
          </cell>
          <cell r="E578">
            <v>0.5</v>
          </cell>
          <cell r="F578">
            <v>0.5</v>
          </cell>
        </row>
        <row r="579">
          <cell r="A579" t="str">
            <v>00001013</v>
          </cell>
          <cell r="B579" t="str">
            <v>CABO DE COBRE ISOLAMENTO ANTI-CHAMA 450/750V 1,5MM2, FLEXIVEL, TP FORESPLAST ALCOA OU EQUIV</v>
          </cell>
          <cell r="C579" t="str">
            <v>M</v>
          </cell>
          <cell r="D579" t="str">
            <v>MP</v>
          </cell>
          <cell r="E579">
            <v>0.83</v>
          </cell>
          <cell r="F579">
            <v>0.83</v>
          </cell>
        </row>
        <row r="580">
          <cell r="A580" t="str">
            <v>00001014</v>
          </cell>
          <cell r="B580" t="str">
            <v>CABO DE COBRE ISOLAMENTO ANTI-CHAMA 450/750V 2,5MM2, FLEXIVEL, TP FORESPLAST ALCOA OU EQUIV</v>
          </cell>
          <cell r="C580" t="str">
            <v>M</v>
          </cell>
          <cell r="D580" t="str">
            <v>MP</v>
          </cell>
          <cell r="E580">
            <v>1.38</v>
          </cell>
          <cell r="F580">
            <v>1.38</v>
          </cell>
        </row>
        <row r="581">
          <cell r="A581" t="str">
            <v>00001015</v>
          </cell>
          <cell r="B581" t="str">
            <v>CABO DE COBRE ISOLAMENTO ANTI-CHAMA 0,6/1KV 240MM2 (1 CONDUTOR)TP SINTENAX PIRELLI OU EQUIV</v>
          </cell>
          <cell r="C581" t="str">
            <v>M</v>
          </cell>
          <cell r="D581" t="str">
            <v>MP</v>
          </cell>
          <cell r="E581">
            <v>93.27</v>
          </cell>
          <cell r="F581">
            <v>93.27</v>
          </cell>
        </row>
        <row r="582">
          <cell r="A582" t="str">
            <v>00001017</v>
          </cell>
          <cell r="B582" t="str">
            <v>CABO DE COBRE ISOLAMENTO ANTI-CHAMA 0,6/1KV 120MM2 (1 CONDUTOR) TP SINTENAX PIRELLI OU EQUIV</v>
          </cell>
          <cell r="C582" t="str">
            <v>M</v>
          </cell>
          <cell r="D582" t="str">
            <v>MP</v>
          </cell>
          <cell r="E582">
            <v>44.24</v>
          </cell>
          <cell r="F582">
            <v>44.24</v>
          </cell>
        </row>
        <row r="583">
          <cell r="A583" t="str">
            <v>00001018</v>
          </cell>
          <cell r="B583" t="str">
            <v>CABO DE COBRE ISOLAMENTO ANTI-CHAMA 0,6/1KV 50MM2 (1 CONDUTOR) TP SINTENAX PIRELLI OU EQUIV 75 A 500 E PN-16 DN 75 A 400</v>
          </cell>
          <cell r="C583" t="str">
            <v>M</v>
          </cell>
          <cell r="D583" t="str">
            <v>MP</v>
          </cell>
          <cell r="E583">
            <v>19.559999999999999</v>
          </cell>
          <cell r="F583">
            <v>19.559999999999999</v>
          </cell>
        </row>
        <row r="584">
          <cell r="A584" t="str">
            <v>00001019</v>
          </cell>
          <cell r="B584" t="str">
            <v>CABO DE COBRE ISOLAMENTO ANTI-CHAMA 0,6/1KV 35MM2 (1 CONDUTOR) TP SINTENAX PIRELLI OU EQUIV</v>
          </cell>
          <cell r="C584" t="str">
            <v>M</v>
          </cell>
          <cell r="D584" t="str">
            <v>MP</v>
          </cell>
          <cell r="E584">
            <v>14.43</v>
          </cell>
          <cell r="F584">
            <v>14.43</v>
          </cell>
        </row>
        <row r="585">
          <cell r="A585" t="str">
            <v>00001020</v>
          </cell>
          <cell r="B585" t="str">
            <v>CABO DE COBRE ISOLAMENTO ANTI-CHAMA 0,6/1KV 10MM2 (1 CONDUTOR) TP SINTENAX PIRELLI OU EQUIV</v>
          </cell>
          <cell r="C585" t="str">
            <v>M</v>
          </cell>
          <cell r="D585" t="str">
            <v>MP</v>
          </cell>
          <cell r="E585">
            <v>4.74</v>
          </cell>
          <cell r="F585">
            <v>4.74</v>
          </cell>
        </row>
        <row r="586">
          <cell r="A586" t="str">
            <v>00001021</v>
          </cell>
          <cell r="B586" t="str">
            <v>CABO DE COBRE ISOLAMENTO ANTI-CHAMA 0,6/1KV 4MM2 (1 CONDUTOR) TP SINTENAX PIRELLI OU EQUIV</v>
          </cell>
          <cell r="C586" t="str">
            <v>M</v>
          </cell>
          <cell r="D586" t="str">
            <v>MP</v>
          </cell>
          <cell r="E586">
            <v>2.48</v>
          </cell>
          <cell r="F586">
            <v>2.48</v>
          </cell>
        </row>
        <row r="587">
          <cell r="A587" t="str">
            <v>00001022</v>
          </cell>
          <cell r="B587" t="str">
            <v>CABO DE COBRE ISOLAMENTO ANTI-CHAMA 0,6/1KV 2,5MM2 (1 CONDUTOR) TP SINTENAX PIRELLI OU EQUIV</v>
          </cell>
          <cell r="C587" t="str">
            <v>M</v>
          </cell>
          <cell r="D587" t="str">
            <v>MP</v>
          </cell>
          <cell r="E587">
            <v>1.49</v>
          </cell>
          <cell r="F587">
            <v>1.49</v>
          </cell>
        </row>
        <row r="588">
          <cell r="A588" t="str">
            <v>00001024</v>
          </cell>
          <cell r="B588" t="str">
            <v>CABO DE COBRE ISOLAMENTO ANTI-CHAMA 450/750V 300MM2, TP PIRASTIC PIRELLI OU EQUIV</v>
          </cell>
          <cell r="C588" t="str">
            <v>M</v>
          </cell>
          <cell r="D588" t="str">
            <v>MP</v>
          </cell>
          <cell r="E588">
            <v>99.99</v>
          </cell>
          <cell r="F588">
            <v>99.99</v>
          </cell>
        </row>
        <row r="589">
          <cell r="A589" t="str">
            <v>00001025</v>
          </cell>
          <cell r="B589" t="str">
            <v>CAIXA D'AGUA DE FIBROCIMENTO (SEM AMIANTO) PARA 1000 LITROS, COM TAMPA</v>
          </cell>
          <cell r="C589" t="str">
            <v>UN</v>
          </cell>
          <cell r="D589" t="str">
            <v>MP</v>
          </cell>
          <cell r="E589">
            <v>315.64</v>
          </cell>
          <cell r="F589">
            <v>315.64</v>
          </cell>
        </row>
        <row r="590">
          <cell r="A590" t="str">
            <v>00001026</v>
          </cell>
          <cell r="B590" t="str">
            <v>CAIXA D'AGUA FIBROCIMENTO 250L</v>
          </cell>
          <cell r="C590" t="str">
            <v>UN</v>
          </cell>
          <cell r="D590" t="str">
            <v>MP</v>
          </cell>
          <cell r="E590">
            <v>95.25</v>
          </cell>
          <cell r="F590">
            <v>95.25</v>
          </cell>
        </row>
        <row r="591">
          <cell r="A591" t="str">
            <v>00001027</v>
          </cell>
          <cell r="B591" t="str">
            <v>CAIXA DAGUA FIBROCIMENTO 100L</v>
          </cell>
          <cell r="C591" t="str">
            <v>UN</v>
          </cell>
          <cell r="D591" t="str">
            <v>MP</v>
          </cell>
          <cell r="E591">
            <v>55.85</v>
          </cell>
          <cell r="F591">
            <v>55.85</v>
          </cell>
        </row>
        <row r="592">
          <cell r="A592" t="str">
            <v>00001030</v>
          </cell>
          <cell r="B592" t="str">
            <v>CAIXA DE DESCARGA DE PLASTICO, EXTERNA, DE *9* L, PUXADOR FIO DE NYLON, NAO INCLUSO CANO, BOLSA, ENGATE</v>
          </cell>
          <cell r="C592" t="str">
            <v>UN</v>
          </cell>
          <cell r="D592" t="str">
            <v>MP</v>
          </cell>
          <cell r="E592">
            <v>21.5</v>
          </cell>
          <cell r="F592">
            <v>21.5</v>
          </cell>
        </row>
        <row r="593">
          <cell r="A593" t="str">
            <v>00001031</v>
          </cell>
          <cell r="B593" t="str">
            <v>TUBO DE DESCIDA (DESCARGA) EXTERNO PVC  P/ CX DESCARGA EXTERNA - 40MM X 1,60M</v>
          </cell>
          <cell r="C593" t="str">
            <v>UN</v>
          </cell>
          <cell r="D593" t="str">
            <v>MP</v>
          </cell>
          <cell r="E593">
            <v>3.59</v>
          </cell>
          <cell r="F593">
            <v>3.59</v>
          </cell>
        </row>
        <row r="594">
          <cell r="A594" t="str">
            <v>00001043</v>
          </cell>
          <cell r="B594" t="str">
            <v>CAIXA DE PROTECAO P/ MEDIDOR MONOFASICO E DISJUNTOR EM CHAPA ALUMINIO 3MM</v>
          </cell>
          <cell r="C594" t="str">
            <v>UN</v>
          </cell>
          <cell r="D594" t="str">
            <v>MP</v>
          </cell>
          <cell r="E594">
            <v>91.81</v>
          </cell>
          <cell r="F594">
            <v>91.81</v>
          </cell>
        </row>
        <row r="595">
          <cell r="A595" t="str">
            <v>00001049</v>
          </cell>
          <cell r="B595" t="str">
            <v>ENTRADA DE LINHA DE ALUMINIO, DE ENCAIXE P/ ELETRODUTO 1 1/2"</v>
          </cell>
          <cell r="C595" t="str">
            <v>UN</v>
          </cell>
          <cell r="D595" t="str">
            <v>MP</v>
          </cell>
          <cell r="E595">
            <v>7.72</v>
          </cell>
          <cell r="F595">
            <v>7.72</v>
          </cell>
        </row>
        <row r="596">
          <cell r="A596" t="str">
            <v>00001050</v>
          </cell>
          <cell r="B596" t="str">
            <v>ENTRADA DE LINHA DE ALUMINIO, DE ENCAIXE P/ ELETRODUTO 1"</v>
          </cell>
          <cell r="C596" t="str">
            <v>UN</v>
          </cell>
          <cell r="D596" t="str">
            <v>MP</v>
          </cell>
          <cell r="E596">
            <v>7.72</v>
          </cell>
          <cell r="F596">
            <v>7.72</v>
          </cell>
        </row>
        <row r="597">
          <cell r="A597" t="str">
            <v>00001051</v>
          </cell>
          <cell r="B597" t="str">
            <v>ENTRADA DE LINHA DE ALUMINIO, DE ENCAIXE P/ ELETRODUTO 4"</v>
          </cell>
          <cell r="C597" t="str">
            <v>UN</v>
          </cell>
          <cell r="D597" t="str">
            <v>MP</v>
          </cell>
          <cell r="E597">
            <v>52.46</v>
          </cell>
          <cell r="F597">
            <v>52.46</v>
          </cell>
        </row>
        <row r="598">
          <cell r="A598" t="str">
            <v>00001056</v>
          </cell>
          <cell r="B598" t="str">
            <v>CAIXA TP "J" OU EQUIV CONCESSIONARIA LOCAL"</v>
          </cell>
          <cell r="C598" t="str">
            <v>UN</v>
          </cell>
          <cell r="D598" t="str">
            <v>MP</v>
          </cell>
          <cell r="E598">
            <v>166.92</v>
          </cell>
          <cell r="F598">
            <v>166.92</v>
          </cell>
        </row>
        <row r="599">
          <cell r="A599" t="str">
            <v>00001061</v>
          </cell>
          <cell r="B599" t="str">
            <v>CAIXA DE PROTECAO P/ MEDIDOR TRIFASICO E DISJUNTOR EM CHAPA DE ALUMINIO 3MM</v>
          </cell>
          <cell r="C599" t="str">
            <v>UN</v>
          </cell>
          <cell r="D599" t="str">
            <v>MP</v>
          </cell>
          <cell r="E599">
            <v>204.48</v>
          </cell>
          <cell r="F599">
            <v>204.48</v>
          </cell>
        </row>
        <row r="600">
          <cell r="A600" t="str">
            <v>00001062</v>
          </cell>
          <cell r="B600" t="str">
            <v>CAIXA DE MEDICAO COM VISOR, PARA 1 MEDIDOR TRIFASICO, EM CHAPA DE ACO GALVANIZADO 18 USG (SEM MEDIDOR E DISJUNTOR) (PADRAO DA CONCESSIONARIA LOCAL)</v>
          </cell>
          <cell r="C600" t="str">
            <v>UN</v>
          </cell>
          <cell r="D600" t="str">
            <v>MP</v>
          </cell>
          <cell r="E600">
            <v>132.58000000000001</v>
          </cell>
          <cell r="F600">
            <v>132.58000000000001</v>
          </cell>
        </row>
        <row r="601">
          <cell r="A601" t="str">
            <v>00001065</v>
          </cell>
          <cell r="B601" t="str">
            <v>CAIXA DE PROTECAO P/ TRANSFORMADOR DE CORRENTE EM CHAPA DE ALUMINIO DE 3MM</v>
          </cell>
          <cell r="C601" t="str">
            <v>UN</v>
          </cell>
          <cell r="D601" t="str">
            <v>MP</v>
          </cell>
          <cell r="E601">
            <v>227.81</v>
          </cell>
          <cell r="F601">
            <v>227.81</v>
          </cell>
        </row>
        <row r="602">
          <cell r="A602" t="str">
            <v>00001066</v>
          </cell>
          <cell r="B602" t="str">
            <v>CAIXA DE PROTECAO P/ MEDIDOR HORO-SAZONAL EM CHAPA DE ALUMINIO DE 3MM</v>
          </cell>
          <cell r="C602" t="str">
            <v>UN</v>
          </cell>
          <cell r="D602" t="str">
            <v>MP</v>
          </cell>
          <cell r="E602">
            <v>865.92</v>
          </cell>
          <cell r="F602">
            <v>865.92</v>
          </cell>
        </row>
        <row r="603">
          <cell r="A603" t="str">
            <v>00001068</v>
          </cell>
          <cell r="B603" t="str">
            <v>CAIXA TP "L" OU EQUIV CONCESSIONARIA LOCAL"</v>
          </cell>
          <cell r="C603" t="str">
            <v>UN</v>
          </cell>
          <cell r="D603" t="str">
            <v>MP</v>
          </cell>
          <cell r="E603">
            <v>168.51</v>
          </cell>
          <cell r="F603">
            <v>168.51</v>
          </cell>
        </row>
        <row r="604">
          <cell r="A604" t="str">
            <v>00001072</v>
          </cell>
          <cell r="B604" t="str">
            <v>CAIXA DE PROTECAO P/ MEDIDOR MONOFASICO E DISJUNTOR EM CHAPA DE FERRO GALV</v>
          </cell>
          <cell r="C604" t="str">
            <v>UN</v>
          </cell>
          <cell r="D604" t="str">
            <v>MP</v>
          </cell>
          <cell r="E604">
            <v>45.57</v>
          </cell>
          <cell r="F604">
            <v>45.57</v>
          </cell>
        </row>
        <row r="605">
          <cell r="A605" t="str">
            <v>00001074</v>
          </cell>
          <cell r="B605" t="str">
            <v>REATOR PARTIDA CONVENCIONAL P/ 1 LAMPADA FLUORESCENTE 20W/220V</v>
          </cell>
          <cell r="C605" t="str">
            <v>UN</v>
          </cell>
          <cell r="D605" t="str">
            <v>MP</v>
          </cell>
          <cell r="E605">
            <v>7.41</v>
          </cell>
          <cell r="F605">
            <v>7.41</v>
          </cell>
        </row>
        <row r="606">
          <cell r="A606" t="str">
            <v>00001075</v>
          </cell>
          <cell r="B606" t="str">
            <v>REATOR PARTIDA CONVENCIONAL P/ 1 LAMPADA FLUORESCENTE 40W/127V</v>
          </cell>
          <cell r="C606" t="str">
            <v>UN</v>
          </cell>
          <cell r="D606" t="str">
            <v>MP</v>
          </cell>
          <cell r="E606">
            <v>13.46</v>
          </cell>
          <cell r="F606">
            <v>13.46</v>
          </cell>
        </row>
        <row r="607">
          <cell r="A607" t="str">
            <v>00001077</v>
          </cell>
          <cell r="B607" t="str">
            <v>REATOR PARTIDA RAPIDA P/ 1 LAMPADA FLUORESCENTE 20W/220V</v>
          </cell>
          <cell r="C607" t="str">
            <v>UN</v>
          </cell>
          <cell r="D607" t="str">
            <v>MP</v>
          </cell>
          <cell r="E607">
            <v>15.14</v>
          </cell>
          <cell r="F607">
            <v>15.14</v>
          </cell>
        </row>
        <row r="608">
          <cell r="A608" t="str">
            <v>00001078</v>
          </cell>
          <cell r="B608" t="str">
            <v>REATOR PARTIDA RAPIDA P/ 1 LAMPADA FLUORESCENTE 40W/220V</v>
          </cell>
          <cell r="C608" t="str">
            <v>UN</v>
          </cell>
          <cell r="D608" t="str">
            <v>MP</v>
          </cell>
          <cell r="E608">
            <v>15.14</v>
          </cell>
          <cell r="F608">
            <v>15.14</v>
          </cell>
        </row>
        <row r="609">
          <cell r="A609" t="str">
            <v>00001079</v>
          </cell>
          <cell r="B609" t="str">
            <v>REATOR PARTIDA RAPIDA P/ 2 LAMPADAS FLUORESCENTES 40W/127V</v>
          </cell>
          <cell r="C609" t="str">
            <v>UN</v>
          </cell>
          <cell r="D609" t="str">
            <v>MP</v>
          </cell>
          <cell r="E609">
            <v>23.9</v>
          </cell>
          <cell r="F609">
            <v>23.9</v>
          </cell>
        </row>
        <row r="610">
          <cell r="A610" t="str">
            <v>00001082</v>
          </cell>
          <cell r="B610" t="str">
            <v>REATOR P/ LAMPADA VAPOR DE SODIO 250W USO EXT</v>
          </cell>
          <cell r="C610" t="str">
            <v>UN</v>
          </cell>
          <cell r="D610" t="str">
            <v>MP</v>
          </cell>
          <cell r="E610">
            <v>81.27</v>
          </cell>
          <cell r="F610">
            <v>81.27</v>
          </cell>
        </row>
        <row r="611">
          <cell r="A611" t="str">
            <v>00001084</v>
          </cell>
          <cell r="B611" t="str">
            <v>REATOR PARTIDA RAPIDA P/ 2 LAMPADAS FLUORESCENTES 20W/220V</v>
          </cell>
          <cell r="C611" t="str">
            <v>UN</v>
          </cell>
          <cell r="D611" t="str">
            <v>MP</v>
          </cell>
          <cell r="E611">
            <v>21.53</v>
          </cell>
          <cell r="F611">
            <v>21.53</v>
          </cell>
        </row>
        <row r="612">
          <cell r="A612" t="str">
            <v>00001085</v>
          </cell>
          <cell r="B612" t="str">
            <v>REATOR PARTIDA RAPIDA P/ 2 LAMPADAS FLUORESCENTES 40W/220V</v>
          </cell>
          <cell r="C612" t="str">
            <v>UN</v>
          </cell>
          <cell r="D612" t="str">
            <v>MP</v>
          </cell>
          <cell r="E612">
            <v>22.91</v>
          </cell>
          <cell r="F612">
            <v>22.91</v>
          </cell>
        </row>
        <row r="613">
          <cell r="A613" t="str">
            <v>00001086</v>
          </cell>
          <cell r="B613" t="str">
            <v>REATOR PARTIDA RAPIDA P/ 2 LAMPADAS FLUORESCENTES 20W/127V</v>
          </cell>
          <cell r="C613" t="str">
            <v>UN</v>
          </cell>
          <cell r="D613" t="str">
            <v>MP</v>
          </cell>
          <cell r="E613">
            <v>21.61</v>
          </cell>
          <cell r="F613">
            <v>21.61</v>
          </cell>
        </row>
        <row r="614">
          <cell r="A614" t="str">
            <v>00001087</v>
          </cell>
          <cell r="B614" t="str">
            <v>REATOR PARTIDA RAPIDA P/ 1 LAMPADA FLUORESCENTE 40W/127V</v>
          </cell>
          <cell r="C614" t="str">
            <v>UN</v>
          </cell>
          <cell r="D614" t="str">
            <v>MP</v>
          </cell>
          <cell r="E614">
            <v>15.84</v>
          </cell>
          <cell r="F614">
            <v>15.84</v>
          </cell>
        </row>
        <row r="615">
          <cell r="A615" t="str">
            <v>00001088</v>
          </cell>
          <cell r="B615" t="str">
            <v>REATOR PARTIDA RAPIDA P/ 1 LAMPADA FLUORESCENTE 20W/127V</v>
          </cell>
          <cell r="C615" t="str">
            <v>UN</v>
          </cell>
          <cell r="D615" t="str">
            <v>MP</v>
          </cell>
          <cell r="E615">
            <v>15.84</v>
          </cell>
          <cell r="F615">
            <v>15.84</v>
          </cell>
        </row>
        <row r="616">
          <cell r="A616" t="str">
            <v>00001089</v>
          </cell>
          <cell r="B616" t="str">
            <v>REATOR PARTIDA CONVENCIONAL P/ 1 LAMPADA FLUORESCENTE 40W/220V</v>
          </cell>
          <cell r="C616" t="str">
            <v>UN</v>
          </cell>
          <cell r="D616" t="str">
            <v>MP</v>
          </cell>
          <cell r="E616">
            <v>10.16</v>
          </cell>
          <cell r="F616">
            <v>10.16</v>
          </cell>
        </row>
        <row r="617">
          <cell r="A617" t="str">
            <v>00001090</v>
          </cell>
          <cell r="B617" t="str">
            <v>ARMACAO VERTICAL C/ HASTE E CONTRA-PINO EM CHAPA DE FERRO GALV 3/16" C/ 3 ESTRIBOS SEM ISOLADOR"</v>
          </cell>
          <cell r="C617" t="str">
            <v>UN</v>
          </cell>
          <cell r="D617" t="str">
            <v>MP</v>
          </cell>
          <cell r="E617">
            <v>15.46</v>
          </cell>
          <cell r="F617">
            <v>15.46</v>
          </cell>
        </row>
        <row r="618">
          <cell r="A618" t="str">
            <v>00001091</v>
          </cell>
          <cell r="B618" t="str">
            <v>ARMACAO VERTICAL C/ HASTE E CONTRA-PINO EM CHAPA DE FERRO GALV 3/16" C/ 1 ESTRIBO E 1 ISOLADOR"</v>
          </cell>
          <cell r="C618" t="str">
            <v>UN</v>
          </cell>
          <cell r="D618" t="str">
            <v>MP</v>
          </cell>
          <cell r="E618">
            <v>7.88</v>
          </cell>
          <cell r="F618">
            <v>7.88</v>
          </cell>
        </row>
        <row r="619">
          <cell r="A619" t="str">
            <v>00001092</v>
          </cell>
          <cell r="B619" t="str">
            <v>ARMACAO VERTICAL EM CHAPA DE FERRO GALVANIZADO 3/16" (PESADA) DE 2 ESTRIBOS</v>
          </cell>
          <cell r="C619" t="str">
            <v>UN</v>
          </cell>
          <cell r="D619" t="str">
            <v>MP</v>
          </cell>
          <cell r="E619">
            <v>14.36</v>
          </cell>
          <cell r="F619">
            <v>14.36</v>
          </cell>
        </row>
        <row r="620">
          <cell r="A620" t="str">
            <v>00001093</v>
          </cell>
          <cell r="B620" t="str">
            <v>ARMACAO VERTICAL C/ HASTE E CONTRA-PINO EM CHAPA DE FERRO GALV 3/16" C/ 3 ESTRIBOS E 3 ISOLADORES"</v>
          </cell>
          <cell r="C620" t="str">
            <v>UN</v>
          </cell>
          <cell r="D620" t="str">
            <v>MP</v>
          </cell>
          <cell r="E620">
            <v>19.739999999999998</v>
          </cell>
          <cell r="F620">
            <v>19.739999999999998</v>
          </cell>
        </row>
        <row r="621">
          <cell r="A621" t="str">
            <v>00001094</v>
          </cell>
          <cell r="B621" t="str">
            <v>ARMACAO VERTICAL C/ HASTE E CONTRA-PINO EM CHAPA DE FERRO GALV 3/16" C/ 1 ESTRIBO SEM ISOLADORES"</v>
          </cell>
          <cell r="C621" t="str">
            <v>UN</v>
          </cell>
          <cell r="D621" t="str">
            <v>MP</v>
          </cell>
          <cell r="E621">
            <v>5.91</v>
          </cell>
          <cell r="F621">
            <v>5.91</v>
          </cell>
        </row>
        <row r="622">
          <cell r="A622" t="str">
            <v>00001095</v>
          </cell>
          <cell r="B622" t="str">
            <v>ARMACAO VERTICAL C/ HASTE E CONTRA-PINO EM CHAPA DE FERRO GALV 3/16" C/ 2 ESTRIBOS SEM
ISOLADORES"</v>
          </cell>
          <cell r="C622" t="str">
            <v>UN</v>
          </cell>
          <cell r="D622" t="str">
            <v>MP</v>
          </cell>
          <cell r="E622">
            <v>11.46</v>
          </cell>
          <cell r="F622">
            <v>11.46</v>
          </cell>
        </row>
        <row r="623">
          <cell r="A623" t="str">
            <v>00001096</v>
          </cell>
          <cell r="B623" t="str">
            <v>ARMACAO VERTICAL C/ HASTE E CONTRA-PINO EM CHAPA DE FERRO GALV 3/16" C/ 4 ESTRIBOS E 4 ISOLADORES"</v>
          </cell>
          <cell r="C623" t="str">
            <v>UN</v>
          </cell>
          <cell r="D623" t="str">
            <v>MP</v>
          </cell>
          <cell r="E623">
            <v>28.83</v>
          </cell>
          <cell r="F623">
            <v>28.83</v>
          </cell>
        </row>
        <row r="624">
          <cell r="A624" t="str">
            <v>00001097</v>
          </cell>
          <cell r="B624" t="str">
            <v>ARMACAO VERTICAL C/ HASTE E CONTRA-PINO EM CHAPA DE FERRO GALV 3/16'' C/ 4 ESTRIBOS SEM
ISOLADORES</v>
          </cell>
          <cell r="C624" t="str">
            <v>UN</v>
          </cell>
          <cell r="D624" t="str">
            <v>MP</v>
          </cell>
          <cell r="E624">
            <v>20.47</v>
          </cell>
          <cell r="F624">
            <v>20.47</v>
          </cell>
        </row>
        <row r="625">
          <cell r="A625" t="str">
            <v>00001098</v>
          </cell>
          <cell r="B625" t="str">
            <v>ENTRADA DE LINHA DE ALUMINIO, DE ENCAIXE P/ ELETRODUTO 3/4"</v>
          </cell>
          <cell r="C625" t="str">
            <v>UN</v>
          </cell>
          <cell r="D625" t="str">
            <v>MP</v>
          </cell>
          <cell r="E625">
            <v>6.76</v>
          </cell>
          <cell r="F625">
            <v>6.76</v>
          </cell>
        </row>
        <row r="626">
          <cell r="A626" t="str">
            <v>00001099</v>
          </cell>
          <cell r="B626" t="str">
            <v>ENTRADA DE LINHA DE ALUMINIO, DE ENCAIXE P/ ELETRODUTO 1 1/4"</v>
          </cell>
          <cell r="C626" t="str">
            <v>UN</v>
          </cell>
          <cell r="D626" t="str">
            <v>MP</v>
          </cell>
          <cell r="E626">
            <v>7.85</v>
          </cell>
          <cell r="F626">
            <v>7.85</v>
          </cell>
        </row>
        <row r="627">
          <cell r="A627" t="str">
            <v>00001100</v>
          </cell>
          <cell r="B627" t="str">
            <v>ENTRADA DE LINHA DE ALUMINIO, DE ENCAIXE P/ ELETRODUTO 2"</v>
          </cell>
          <cell r="C627" t="str">
            <v>UN</v>
          </cell>
          <cell r="D627" t="str">
            <v>MP</v>
          </cell>
          <cell r="E627">
            <v>11.68</v>
          </cell>
          <cell r="F627">
            <v>11.68</v>
          </cell>
        </row>
        <row r="628">
          <cell r="A628" t="str">
            <v>00001101</v>
          </cell>
          <cell r="B628" t="str">
            <v>ENTRADA DE LINHA DE ALUMINIO, DE ENCAIXE P/ ELETRODUTO DE 2 1/2"</v>
          </cell>
          <cell r="C628" t="str">
            <v>UN</v>
          </cell>
          <cell r="D628" t="str">
            <v>MP</v>
          </cell>
          <cell r="E628">
            <v>19.61</v>
          </cell>
          <cell r="F628">
            <v>19.61</v>
          </cell>
        </row>
        <row r="629">
          <cell r="A629" t="str">
            <v>00001102</v>
          </cell>
          <cell r="B629" t="str">
            <v>ENTRADA DE LINHA DE ALUMINIO, DE ENCAIXE P/ ELETRODUTO 3"</v>
          </cell>
          <cell r="C629" t="str">
            <v>UN</v>
          </cell>
          <cell r="D629" t="str">
            <v>MP</v>
          </cell>
          <cell r="E629">
            <v>30.63</v>
          </cell>
          <cell r="F629">
            <v>30.63</v>
          </cell>
        </row>
        <row r="630">
          <cell r="A630" t="str">
            <v>00001103</v>
          </cell>
          <cell r="B630" t="str">
            <v>REATOR PARTIDA CONVENCIONAL P/1 LAMPADA FLUORESCENTE 20W/127V</v>
          </cell>
          <cell r="C630" t="str">
            <v>UN</v>
          </cell>
          <cell r="D630" t="str">
            <v>MP</v>
          </cell>
          <cell r="E630">
            <v>6.95</v>
          </cell>
          <cell r="F630">
            <v>6.95</v>
          </cell>
        </row>
        <row r="631">
          <cell r="A631" t="str">
            <v>00001104</v>
          </cell>
          <cell r="B631" t="str">
            <v>STARTER S- 2 (P/ LAMPADA 15/20W)</v>
          </cell>
          <cell r="C631" t="str">
            <v>UN</v>
          </cell>
          <cell r="D631" t="str">
            <v>MP</v>
          </cell>
          <cell r="E631">
            <v>0.8</v>
          </cell>
          <cell r="F631">
            <v>0.8</v>
          </cell>
        </row>
        <row r="632">
          <cell r="A632" t="str">
            <v>00001105</v>
          </cell>
          <cell r="B632" t="str">
            <v>STARTER S- 10 (P/ LAMPADA 30/40/65W)</v>
          </cell>
          <cell r="C632" t="str">
            <v>UN</v>
          </cell>
          <cell r="D632" t="str">
            <v>MP</v>
          </cell>
          <cell r="E632">
            <v>0.88</v>
          </cell>
          <cell r="F632">
            <v>0.88</v>
          </cell>
        </row>
        <row r="633">
          <cell r="A633" t="str">
            <v>00001106</v>
          </cell>
          <cell r="B633" t="str">
            <v>CAL HIDRATADA, DE 1A. QUALIDADE, PARA ARGAMASSA</v>
          </cell>
          <cell r="C633" t="str">
            <v>KG</v>
          </cell>
          <cell r="D633" t="str">
            <v>MP</v>
          </cell>
          <cell r="E633">
            <v>0.44</v>
          </cell>
          <cell r="F633">
            <v>0.44</v>
          </cell>
        </row>
        <row r="634">
          <cell r="A634" t="str">
            <v>00001107</v>
          </cell>
          <cell r="B634" t="str">
            <v>CAL VIRGEM</v>
          </cell>
          <cell r="C634" t="str">
            <v>KG</v>
          </cell>
          <cell r="D634" t="str">
            <v>MP</v>
          </cell>
          <cell r="E634">
            <v>0.26</v>
          </cell>
          <cell r="F634">
            <v>0.26</v>
          </cell>
        </row>
        <row r="635">
          <cell r="A635" t="str">
            <v>00001108</v>
          </cell>
          <cell r="B635" t="str">
            <v>CALHA CHAPA GALVANIZADA NUM 24 L = 33CM</v>
          </cell>
          <cell r="C635" t="str">
            <v>M</v>
          </cell>
          <cell r="D635" t="str">
            <v>MP</v>
          </cell>
          <cell r="E635">
            <v>13.9</v>
          </cell>
          <cell r="F635">
            <v>13.9</v>
          </cell>
        </row>
        <row r="636">
          <cell r="A636" t="str">
            <v>00001109</v>
          </cell>
          <cell r="B636" t="str">
            <v>CALHA CHAPA GALVANIZADA NUM 26 L = 35CM</v>
          </cell>
          <cell r="C636" t="str">
            <v>M</v>
          </cell>
          <cell r="D636" t="str">
            <v>MP</v>
          </cell>
          <cell r="E636">
            <v>14.24</v>
          </cell>
          <cell r="F636">
            <v>14.24</v>
          </cell>
        </row>
        <row r="637">
          <cell r="A637" t="str">
            <v>00001110</v>
          </cell>
          <cell r="B637" t="str">
            <v>CALHA CHAPA GALVANIZADA NUM 26 L = 45CM</v>
          </cell>
          <cell r="C637" t="str">
            <v>M</v>
          </cell>
          <cell r="D637" t="str">
            <v>MP</v>
          </cell>
          <cell r="E637">
            <v>15.63</v>
          </cell>
          <cell r="F637">
            <v>15.63</v>
          </cell>
        </row>
        <row r="638">
          <cell r="A638" t="str">
            <v>00001111</v>
          </cell>
          <cell r="B638" t="str">
            <v>RUFO CHAPA GALVANIZADA NUM 24 L = 33CM</v>
          </cell>
          <cell r="C638" t="str">
            <v>M</v>
          </cell>
          <cell r="D638" t="str">
            <v>MP</v>
          </cell>
          <cell r="E638">
            <v>22.93</v>
          </cell>
          <cell r="F638">
            <v>22.93</v>
          </cell>
        </row>
        <row r="639">
          <cell r="A639" t="str">
            <v>00001112</v>
          </cell>
          <cell r="B639" t="str">
            <v>RINCAO CHAPA GALVANIZADA NUM 26 L = 50CM</v>
          </cell>
          <cell r="C639" t="str">
            <v>M</v>
          </cell>
          <cell r="D639" t="str">
            <v>MP</v>
          </cell>
          <cell r="E639">
            <v>16.54</v>
          </cell>
          <cell r="F639">
            <v>16.54</v>
          </cell>
        </row>
        <row r="640">
          <cell r="A640" t="str">
            <v>00001113</v>
          </cell>
          <cell r="B640" t="str">
            <v>RUFO CHAPA GALVANIZADA NUM 26 L = 35CM</v>
          </cell>
          <cell r="C640" t="str">
            <v>M</v>
          </cell>
          <cell r="D640" t="str">
            <v>MP</v>
          </cell>
          <cell r="E640">
            <v>13.79</v>
          </cell>
          <cell r="F640">
            <v>13.79</v>
          </cell>
        </row>
        <row r="641">
          <cell r="A641" t="str">
            <v>00001114</v>
          </cell>
          <cell r="B641" t="str">
            <v>RUFO CHAPA GALVANIZADA NUM 24 L = 50CM</v>
          </cell>
          <cell r="C641" t="str">
            <v>M</v>
          </cell>
          <cell r="D641" t="str">
            <v>MP</v>
          </cell>
          <cell r="E641">
            <v>20.149999999999999</v>
          </cell>
          <cell r="F641">
            <v>20.149999999999999</v>
          </cell>
        </row>
        <row r="642">
          <cell r="A642" t="str">
            <v>00001115</v>
          </cell>
          <cell r="B642" t="str">
            <v>RUFO CHAPA GALVANIZADA NUM 24 L = 16CM</v>
          </cell>
          <cell r="C642" t="str">
            <v>M</v>
          </cell>
          <cell r="D642" t="str">
            <v>MP</v>
          </cell>
          <cell r="E642">
            <v>11.12</v>
          </cell>
          <cell r="F642">
            <v>11.12</v>
          </cell>
        </row>
        <row r="643">
          <cell r="A643" t="str">
            <v>00001116</v>
          </cell>
          <cell r="B643" t="str">
            <v>RUFO CHAPA GALVANIZADA NUM 24 L = 25CM</v>
          </cell>
          <cell r="C643" t="str">
            <v>M</v>
          </cell>
          <cell r="D643" t="str">
            <v>MP</v>
          </cell>
          <cell r="E643">
            <v>13.55</v>
          </cell>
          <cell r="F643">
            <v>13.55</v>
          </cell>
        </row>
        <row r="644">
          <cell r="A644" t="str">
            <v>00001117</v>
          </cell>
          <cell r="B644" t="str">
            <v>CALHA CHAPA GALVANIZADA NUM 24 L = 40CM</v>
          </cell>
          <cell r="C644" t="str">
            <v>M</v>
          </cell>
          <cell r="D644" t="str">
            <v>MP</v>
          </cell>
          <cell r="E644">
            <v>16.329999999999998</v>
          </cell>
          <cell r="F644">
            <v>16.329999999999998</v>
          </cell>
        </row>
        <row r="645">
          <cell r="A645" t="str">
            <v>00001118</v>
          </cell>
          <cell r="B645" t="str">
            <v>CALHA CHAPA GALVANIZADA NUM 24 L = 50CM</v>
          </cell>
          <cell r="C645" t="str">
            <v>M</v>
          </cell>
          <cell r="D645" t="str">
            <v>MP</v>
          </cell>
          <cell r="E645">
            <v>20.149999999999999</v>
          </cell>
          <cell r="F645">
            <v>20.149999999999999</v>
          </cell>
        </row>
        <row r="646">
          <cell r="A646" t="str">
            <v>00001119</v>
          </cell>
          <cell r="B646" t="str">
            <v>CALHA CHAPA GALVANIZADA NUM 26 L = 10CM</v>
          </cell>
          <cell r="C646" t="str">
            <v>M</v>
          </cell>
          <cell r="D646" t="str">
            <v>MP</v>
          </cell>
          <cell r="E646">
            <v>6.95</v>
          </cell>
          <cell r="F646">
            <v>6.95</v>
          </cell>
        </row>
        <row r="647">
          <cell r="A647" t="str">
            <v>00001133</v>
          </cell>
          <cell r="B647" t="str">
            <v>CAMINHAO BASCULANTE COM CAPACIDADE DE *5* M3 / *11* T, MOTOR DIESEL DE 142 HP (LOCACAO)</v>
          </cell>
          <cell r="C647" t="str">
            <v>H</v>
          </cell>
          <cell r="D647" t="str">
            <v>EQ</v>
          </cell>
          <cell r="E647">
            <v>56.25</v>
          </cell>
          <cell r="F647">
            <v>56.25</v>
          </cell>
        </row>
        <row r="648">
          <cell r="A648" t="str">
            <v>00001139</v>
          </cell>
          <cell r="B648" t="str">
            <v>CAMINHÃO BASCULANTE 8,0M3/16T DIESEL TIPO MERCEDES 170HP  LK-1418 OU EQUIV (INCL MANUT/OPERACAO)</v>
          </cell>
          <cell r="C648" t="str">
            <v>H</v>
          </cell>
          <cell r="D648" t="str">
            <v>EQ</v>
          </cell>
          <cell r="E648">
            <v>66.8</v>
          </cell>
          <cell r="F648">
            <v>66.8</v>
          </cell>
        </row>
        <row r="649">
          <cell r="A649" t="str">
            <v>00001140</v>
          </cell>
          <cell r="B649" t="str">
            <v>CAMINHAO FORD F-4000 OU EQUIV C/ CARROCERIA MADEIRA FIXA - CAP CARGA ATE 5,0T (INCL
MANUT/OPERACAO)</v>
          </cell>
          <cell r="C649" t="str">
            <v>H</v>
          </cell>
          <cell r="D649" t="str">
            <v>EQ</v>
          </cell>
          <cell r="E649">
            <v>33.770000000000003</v>
          </cell>
          <cell r="F649">
            <v>33.770000000000003</v>
          </cell>
        </row>
        <row r="650">
          <cell r="A650" t="str">
            <v>00001142</v>
          </cell>
          <cell r="B650" t="str">
            <v>CAMINHAO TOCO C/ CARROCERIA MADEIRA FIXA CAP. CARGA * 6 A 8T* (INCL MANUT/OPERACAO)</v>
          </cell>
          <cell r="C650" t="str">
            <v>H</v>
          </cell>
          <cell r="D650" t="str">
            <v>EQ</v>
          </cell>
          <cell r="E650">
            <v>38.71</v>
          </cell>
          <cell r="F650">
            <v>38.71</v>
          </cell>
        </row>
        <row r="651">
          <cell r="A651" t="str">
            <v>00001143</v>
          </cell>
          <cell r="B651" t="str">
            <v>CAMINHAO TRUCADO (3 EIXOS) COM CARROCERIA DE MADEIRA FIXA, CAPACIDADE DE *10 A 12* T (LOCACAO SEM MOTORISTA)</v>
          </cell>
          <cell r="C651" t="str">
            <v>H</v>
          </cell>
          <cell r="D651" t="str">
            <v>EQ</v>
          </cell>
          <cell r="E651">
            <v>56.25</v>
          </cell>
          <cell r="F651">
            <v>56.25</v>
          </cell>
        </row>
        <row r="652">
          <cell r="A652" t="str">
            <v>00001146</v>
          </cell>
          <cell r="B652" t="str">
            <v>CAMINHAO PIPA 10.000L  C/ BARRA ESPARGIDORA (INCL MANUT/OPERACAO)</v>
          </cell>
          <cell r="C652" t="str">
            <v>H</v>
          </cell>
          <cell r="D652" t="str">
            <v>EQ</v>
          </cell>
          <cell r="E652">
            <v>62.53</v>
          </cell>
          <cell r="F652">
            <v>62.53</v>
          </cell>
        </row>
        <row r="653">
          <cell r="A653" t="str">
            <v>00001147</v>
          </cell>
          <cell r="B653" t="str">
            <v>CAMINHAO PIPA COM BARRA ESPARGIDORA E CAPACIDADE DE *6000* LITROS (LOCACAO COM OPERADOR, COMBUSTIVEL E MANUTENCAO)</v>
          </cell>
          <cell r="C653" t="str">
            <v>H</v>
          </cell>
          <cell r="D653" t="str">
            <v>EQ</v>
          </cell>
          <cell r="E653">
            <v>55.58</v>
          </cell>
          <cell r="F653">
            <v>55.58</v>
          </cell>
        </row>
        <row r="654">
          <cell r="A654" t="str">
            <v>00001149</v>
          </cell>
          <cell r="B654" t="str">
            <v>CAMINHAO CHASSIS COM POTENCIA = 177 CV; PESO BRUTO TOTAL = 13,9 T; CARGA UTIL + CARROCERIA = 9,39 T; DISTANCIA ENTRE EIXOS = 4,83 M</v>
          </cell>
          <cell r="C654" t="str">
            <v>UN</v>
          </cell>
          <cell r="D654" t="str">
            <v>MP</v>
          </cell>
          <cell r="E654">
            <v>179229.24</v>
          </cell>
          <cell r="F654">
            <v>179229.24</v>
          </cell>
        </row>
        <row r="655">
          <cell r="A655" t="str">
            <v>00001150</v>
          </cell>
          <cell r="B655" t="str">
            <v>CAMINHAO  TOCO FORD CARGO 1717 E MOTOR CUMMINS 170 CV - PBT=16000 KG - CARGA UTIL + CARROCERIA = 11090 KG - DIST ENTRE EIXOS 4800 MM - INCL CARROCERIA FIXA ABERTA DE MADEIRA P/ TRANSP.  GERAL DE CARGA SECA - DIMENSOES APROX. 2,50 X 7,00 X 0,50 M</v>
          </cell>
          <cell r="C655" t="str">
            <v>UN</v>
          </cell>
          <cell r="D655" t="str">
            <v>MP</v>
          </cell>
          <cell r="E655">
            <v>183597.5</v>
          </cell>
          <cell r="F655">
            <v>183597.5</v>
          </cell>
        </row>
        <row r="656">
          <cell r="A656" t="str">
            <v>00001152</v>
          </cell>
          <cell r="B656" t="str">
            <v>CAMINHAO PIPA 6.000L TOCO FORD F-12000 POTENCIA 162CV - PBT=11800KG - CARGA UTIL + TANQUE = 7480KG - DIST ENTRE EIXOS 4928MM - INCL TANQUE DE ACO P/ TRANSP  DE AGUA</v>
          </cell>
          <cell r="C656" t="str">
            <v>UN</v>
          </cell>
          <cell r="D656" t="str">
            <v>MP</v>
          </cell>
          <cell r="E656">
            <v>171765.61</v>
          </cell>
          <cell r="F656">
            <v>171765.61</v>
          </cell>
        </row>
        <row r="657">
          <cell r="A657" t="str">
            <v>00001154</v>
          </cell>
          <cell r="B657" t="str">
            <v>EQUIPAMENTO P/ LAMA ASFÁLTICA, CONSMAQ, MOD. LA-6,  C/ SILO DE AGREGADO 6 M3, DOSADOR CIMENTO, 2 TANQUES 2 M3 CADA, P/ EMULSÃO / AGUA, MISTURADOR HELICOIDAL E CAIXA, A SER MONTADO SOBRE CAMINHÃO</v>
          </cell>
          <cell r="C657" t="str">
            <v>UN</v>
          </cell>
          <cell r="D657" t="str">
            <v>MP</v>
          </cell>
          <cell r="E657">
            <v>389760</v>
          </cell>
          <cell r="F657">
            <v>389760</v>
          </cell>
        </row>
        <row r="658">
          <cell r="A658" t="str">
            <v>00001155</v>
          </cell>
          <cell r="B658" t="str">
            <v>CAMINHAO BASCULANTE 6,0M3 TOCO FORD F-14000 S550 MOTOR CUMMINS 208CV PBT=14100KG - DIST ENTRE EIXOS 4928MM - CARGA UTIL MAX C/EQUIP=9326KG - INCL CACAMBA</v>
          </cell>
          <cell r="C658" t="str">
            <v>UN</v>
          </cell>
          <cell r="D658" t="str">
            <v>MP</v>
          </cell>
          <cell r="E658">
            <v>202402.83</v>
          </cell>
          <cell r="F658">
            <v>202402.83</v>
          </cell>
        </row>
        <row r="659">
          <cell r="A659" t="str">
            <v>00001156</v>
          </cell>
          <cell r="B659" t="str">
            <v>CAMINHAO  TOCO FORD CARGO 1717 E, MOTOR CUMMINS 170 CV,  PBT= 16000 KG , CARGA UTIL + CARROCERIA = 11090 KG,  DIST ENTRE EIXOS 4800 MM - NAO INCLUI CARROCERIA</v>
          </cell>
          <cell r="C659" t="str">
            <v>UN</v>
          </cell>
          <cell r="D659" t="str">
            <v>MP</v>
          </cell>
          <cell r="E659">
            <v>175829.4</v>
          </cell>
          <cell r="F659">
            <v>175829.4</v>
          </cell>
        </row>
        <row r="660">
          <cell r="A660" t="str">
            <v>00001158</v>
          </cell>
          <cell r="B660" t="str">
            <v>CAMINHONETE DE CARGA ATE 1,2 T C/ MOTOR DIESEL TIPO GM D-10 OU EQUIV (INCL MANUT/OPERACAO)</v>
          </cell>
          <cell r="C660" t="str">
            <v>H</v>
          </cell>
          <cell r="D660" t="str">
            <v>EQ</v>
          </cell>
          <cell r="E660">
            <v>40.98</v>
          </cell>
          <cell r="F660">
            <v>40.98</v>
          </cell>
        </row>
        <row r="661">
          <cell r="A661" t="str">
            <v>00001159</v>
          </cell>
          <cell r="B661" t="str">
            <v>CAMINHONETE FORD F-250 XL-4.2L D577 - 180CV DIESEL</v>
          </cell>
          <cell r="C661" t="str">
            <v>UN</v>
          </cell>
          <cell r="D661" t="str">
            <v>MP</v>
          </cell>
          <cell r="E661">
            <v>100338.07</v>
          </cell>
          <cell r="F661">
            <v>100338.07</v>
          </cell>
        </row>
        <row r="662">
          <cell r="A662" t="str">
            <v>00001160</v>
          </cell>
          <cell r="B662" t="str">
            <v>VEICULO COMERCIAL LEVE (PICK-UP) COM CAPACIDADE DE CARGA DE 700 KG, MOTOR FLEX (LOCACAO)</v>
          </cell>
          <cell r="C662" t="str">
            <v>H</v>
          </cell>
          <cell r="D662" t="str">
            <v>EQ</v>
          </cell>
          <cell r="E662">
            <v>14.94</v>
          </cell>
          <cell r="F662">
            <v>14.94</v>
          </cell>
        </row>
        <row r="663">
          <cell r="A663" t="str">
            <v>00001162</v>
          </cell>
          <cell r="B663" t="str">
            <v>CAP OU TAMPAO FERRO GALV ROSCA 1/2"</v>
          </cell>
          <cell r="C663" t="str">
            <v>UN</v>
          </cell>
          <cell r="D663" t="str">
            <v>MP</v>
          </cell>
          <cell r="E663">
            <v>2.36</v>
          </cell>
          <cell r="F663">
            <v>2.36</v>
          </cell>
        </row>
        <row r="664">
          <cell r="A664" t="str">
            <v>00001163</v>
          </cell>
          <cell r="B664" t="str">
            <v>CAP OU TAMPAO FERRO GALV ROSCA 3/4"</v>
          </cell>
          <cell r="C664" t="str">
            <v>UN</v>
          </cell>
          <cell r="D664" t="str">
            <v>MP</v>
          </cell>
          <cell r="E664">
            <v>3.3</v>
          </cell>
          <cell r="F664">
            <v>3.3</v>
          </cell>
        </row>
        <row r="665">
          <cell r="A665" t="str">
            <v>00001164</v>
          </cell>
          <cell r="B665" t="str">
            <v>CAP OU TAMPAO FERRO GALV ROSCA 1 1/4"</v>
          </cell>
          <cell r="C665" t="str">
            <v>UN</v>
          </cell>
          <cell r="D665" t="str">
            <v>MP</v>
          </cell>
          <cell r="E665">
            <v>8.1</v>
          </cell>
          <cell r="F665">
            <v>8.1</v>
          </cell>
        </row>
        <row r="666">
          <cell r="A666" t="str">
            <v>00001165</v>
          </cell>
          <cell r="B666" t="str">
            <v>CAP OU TAMPAO FERRO GALV ROSCA 1 1/2"</v>
          </cell>
          <cell r="C666" t="str">
            <v>UN</v>
          </cell>
          <cell r="D666" t="str">
            <v>MP</v>
          </cell>
          <cell r="E666">
            <v>9.36</v>
          </cell>
          <cell r="F666">
            <v>9.36</v>
          </cell>
        </row>
        <row r="667">
          <cell r="A667" t="str">
            <v>00001166</v>
          </cell>
          <cell r="B667" t="str">
            <v>CAP OU TAMPAO FERRO GALV ROSCA 2"</v>
          </cell>
          <cell r="C667" t="str">
            <v>UN</v>
          </cell>
          <cell r="D667" t="str">
            <v>MP</v>
          </cell>
          <cell r="E667">
            <v>12.21</v>
          </cell>
          <cell r="F667">
            <v>12.21</v>
          </cell>
        </row>
        <row r="668">
          <cell r="A668" t="str">
            <v>00001167</v>
          </cell>
          <cell r="B668" t="str">
            <v>CAP OU TAMPAO FERRO GALV ROSCA 4"</v>
          </cell>
          <cell r="C668" t="str">
            <v>UN</v>
          </cell>
          <cell r="D668" t="str">
            <v>MP</v>
          </cell>
          <cell r="E668">
            <v>49</v>
          </cell>
          <cell r="F668">
            <v>49</v>
          </cell>
        </row>
        <row r="669">
          <cell r="A669" t="str">
            <v>00001168</v>
          </cell>
          <cell r="B669" t="str">
            <v>CAP OU TAMPAO FERRO GALV ROSCA 3"</v>
          </cell>
          <cell r="C669" t="str">
            <v>UN</v>
          </cell>
          <cell r="D669" t="str">
            <v>MP</v>
          </cell>
          <cell r="E669">
            <v>27.55</v>
          </cell>
          <cell r="F669">
            <v>27.55</v>
          </cell>
        </row>
        <row r="670">
          <cell r="A670" t="str">
            <v>00001169</v>
          </cell>
          <cell r="B670" t="str">
            <v>CAP OU TAMPAO FERRO GALV ROSCA 2 1/2"</v>
          </cell>
          <cell r="C670" t="str">
            <v>UN</v>
          </cell>
          <cell r="D670" t="str">
            <v>MP</v>
          </cell>
          <cell r="E670">
            <v>15.99</v>
          </cell>
          <cell r="F670">
            <v>15.99</v>
          </cell>
        </row>
        <row r="671">
          <cell r="A671" t="str">
            <v>00001170</v>
          </cell>
          <cell r="B671" t="str">
            <v>CAP OU TAMPAO FERRO GALV ROSCA 1"</v>
          </cell>
          <cell r="C671" t="str">
            <v>UN</v>
          </cell>
          <cell r="D671" t="str">
            <v>MP</v>
          </cell>
          <cell r="E671">
            <v>4.88</v>
          </cell>
          <cell r="F671">
            <v>4.88</v>
          </cell>
        </row>
        <row r="672">
          <cell r="A672" t="str">
            <v>00001183</v>
          </cell>
          <cell r="B672" t="str">
            <v>CAP PVC PBA NBR 10351 P/ REDE AGUA JE DN 75/DE 85 MM</v>
          </cell>
          <cell r="C672" t="str">
            <v>UN</v>
          </cell>
          <cell r="D672" t="str">
            <v>MP</v>
          </cell>
          <cell r="E672">
            <v>10.86</v>
          </cell>
          <cell r="F672">
            <v>10.86</v>
          </cell>
        </row>
        <row r="673">
          <cell r="A673" t="str">
            <v>00001184</v>
          </cell>
          <cell r="B673" t="str">
            <v>CAP PVC SOLD P/ AGUA FRIA PREDIAL 110 MM</v>
          </cell>
          <cell r="C673" t="str">
            <v>UN</v>
          </cell>
          <cell r="D673" t="str">
            <v>MP</v>
          </cell>
          <cell r="E673">
            <v>66.680000000000007</v>
          </cell>
          <cell r="F673">
            <v>66.680000000000007</v>
          </cell>
        </row>
        <row r="674">
          <cell r="A674" t="str">
            <v>00001185</v>
          </cell>
          <cell r="B674" t="str">
            <v>CAP PVC SOLD P/ AGUA FRIA PREDIAL 25 MM</v>
          </cell>
          <cell r="C674" t="str">
            <v>UN</v>
          </cell>
          <cell r="D674" t="str">
            <v>MP</v>
          </cell>
          <cell r="E674">
            <v>1.17</v>
          </cell>
          <cell r="F674">
            <v>1.17</v>
          </cell>
        </row>
        <row r="675">
          <cell r="A675" t="str">
            <v>00001187</v>
          </cell>
          <cell r="B675" t="str">
            <v>CAP PVC C/ROSCA P/AGUA FRIA PREDIAL 4"</v>
          </cell>
          <cell r="C675" t="str">
            <v>UN</v>
          </cell>
          <cell r="D675" t="str">
            <v>MP</v>
          </cell>
          <cell r="E675">
            <v>23.13</v>
          </cell>
          <cell r="F675">
            <v>23.13</v>
          </cell>
        </row>
        <row r="676">
          <cell r="A676" t="str">
            <v>00001188</v>
          </cell>
          <cell r="B676" t="str">
            <v>CAP PVC C/ROSCA P/AGUA FRIA PREDIAL 2 1/2"</v>
          </cell>
          <cell r="C676" t="str">
            <v>UN</v>
          </cell>
          <cell r="D676" t="str">
            <v>MP</v>
          </cell>
          <cell r="E676">
            <v>9.33</v>
          </cell>
          <cell r="F676">
            <v>9.33</v>
          </cell>
        </row>
        <row r="677">
          <cell r="A677" t="str">
            <v>00001189</v>
          </cell>
          <cell r="B677" t="str">
            <v>CAP PVC SOLD P/ AGUA FRIA PREDIAL 32 MM</v>
          </cell>
          <cell r="C677" t="str">
            <v>UN</v>
          </cell>
          <cell r="D677" t="str">
            <v>MP</v>
          </cell>
          <cell r="E677">
            <v>1.65</v>
          </cell>
          <cell r="F677">
            <v>1.65</v>
          </cell>
        </row>
        <row r="678">
          <cell r="A678" t="str">
            <v>00001191</v>
          </cell>
          <cell r="B678" t="str">
            <v>CAP PVC SOLD P/ AGUA FRIA PREDIAL 20 MM</v>
          </cell>
          <cell r="C678" t="str">
            <v>UN</v>
          </cell>
          <cell r="D678" t="str">
            <v>MP</v>
          </cell>
          <cell r="E678">
            <v>1.07</v>
          </cell>
          <cell r="F678">
            <v>1.07</v>
          </cell>
        </row>
        <row r="679">
          <cell r="A679" t="str">
            <v>00001193</v>
          </cell>
          <cell r="B679" t="str">
            <v>CAP PVC SOLD P/ AGUA FRIA PREDIAL 40 MM</v>
          </cell>
          <cell r="C679" t="str">
            <v>UN</v>
          </cell>
          <cell r="D679" t="str">
            <v>MP</v>
          </cell>
          <cell r="E679">
            <v>3.3</v>
          </cell>
          <cell r="F679">
            <v>3.3</v>
          </cell>
        </row>
        <row r="680">
          <cell r="A680" t="str">
            <v>00001194</v>
          </cell>
          <cell r="B680" t="str">
            <v>CAP PVC SOLD P/ AGUA FRIA PREDIAL 50 MM</v>
          </cell>
          <cell r="C680" t="str">
            <v>UN</v>
          </cell>
          <cell r="D680" t="str">
            <v>MP</v>
          </cell>
          <cell r="E680">
            <v>6.05</v>
          </cell>
          <cell r="F680">
            <v>6.05</v>
          </cell>
        </row>
        <row r="681">
          <cell r="A681" t="str">
            <v>00001195</v>
          </cell>
          <cell r="B681" t="str">
            <v>CAP PVC SOLD P/ AGUA FRIA PREDIAL 60 MM</v>
          </cell>
          <cell r="C681" t="str">
            <v>UN</v>
          </cell>
          <cell r="D681" t="str">
            <v>MP</v>
          </cell>
          <cell r="E681">
            <v>9.26</v>
          </cell>
          <cell r="F681">
            <v>9.26</v>
          </cell>
        </row>
        <row r="682">
          <cell r="A682" t="str">
            <v>00001197</v>
          </cell>
          <cell r="B682" t="str">
            <v>CAP PVC C/ROSCA P/AGUA FRIA PREDIAL 1/2"</v>
          </cell>
          <cell r="C682" t="str">
            <v>UN</v>
          </cell>
          <cell r="D682" t="str">
            <v>MP</v>
          </cell>
          <cell r="E682">
            <v>1.03</v>
          </cell>
          <cell r="F682">
            <v>1.03</v>
          </cell>
        </row>
        <row r="683">
          <cell r="A683" t="str">
            <v>00001198</v>
          </cell>
          <cell r="B683" t="str">
            <v>CAP PVC C/ROSCA P/AGUA FRIA PREDIAL 3/4"</v>
          </cell>
          <cell r="C683" t="str">
            <v>UN</v>
          </cell>
          <cell r="D683" t="str">
            <v>MP</v>
          </cell>
          <cell r="E683">
            <v>1.54</v>
          </cell>
          <cell r="F683">
            <v>1.54</v>
          </cell>
        </row>
        <row r="684">
          <cell r="A684" t="str">
            <v>00001199</v>
          </cell>
          <cell r="B684" t="str">
            <v>CAP PVC C/ROSCA P/AGUA FRIA PREDIAL 3"</v>
          </cell>
          <cell r="C684" t="str">
            <v>UN</v>
          </cell>
          <cell r="D684" t="str">
            <v>MP</v>
          </cell>
          <cell r="E684">
            <v>10.29</v>
          </cell>
          <cell r="F684">
            <v>10.29</v>
          </cell>
        </row>
        <row r="685">
          <cell r="A685" t="str">
            <v>00001200</v>
          </cell>
          <cell r="B685" t="str">
            <v>CAP PVC SOLD P/ ESG PREDIAL DN 100 MM</v>
          </cell>
          <cell r="C685" t="str">
            <v>UN</v>
          </cell>
          <cell r="D685" t="str">
            <v>MP</v>
          </cell>
          <cell r="E685">
            <v>7.38</v>
          </cell>
          <cell r="F685">
            <v>7.38</v>
          </cell>
        </row>
        <row r="686">
          <cell r="A686" t="str">
            <v>00001202</v>
          </cell>
          <cell r="B686" t="str">
            <v>CAP PVC C/ROSCA P/AGUA FRIA PREDIAL 1"</v>
          </cell>
          <cell r="C686" t="str">
            <v>UN</v>
          </cell>
          <cell r="D686" t="str">
            <v>MP</v>
          </cell>
          <cell r="E686">
            <v>2.72</v>
          </cell>
          <cell r="F686">
            <v>2.72</v>
          </cell>
        </row>
        <row r="687">
          <cell r="A687" t="str">
            <v>00001203</v>
          </cell>
          <cell r="B687" t="str">
            <v>CAP PVC C/ROSCA P/AGUA FRIA PREDIAL 1 1/4"</v>
          </cell>
          <cell r="C687" t="str">
            <v>UN</v>
          </cell>
          <cell r="D687" t="str">
            <v>MP</v>
          </cell>
          <cell r="E687">
            <v>4.92</v>
          </cell>
          <cell r="F687">
            <v>4.92</v>
          </cell>
        </row>
        <row r="688">
          <cell r="A688" t="str">
            <v>00001204</v>
          </cell>
          <cell r="B688" t="str">
            <v>CAP PVC SOLD P/ AGUA FRIA PREDIAL 75 MM</v>
          </cell>
          <cell r="C688" t="str">
            <v>UN</v>
          </cell>
          <cell r="D688" t="str">
            <v>MP</v>
          </cell>
          <cell r="E688">
            <v>17.04</v>
          </cell>
          <cell r="F688">
            <v>17.04</v>
          </cell>
        </row>
        <row r="689">
          <cell r="A689" t="str">
            <v>00001205</v>
          </cell>
          <cell r="B689" t="str">
            <v>CAP PVC SOLD P/ AGUA FRIA PREDIAL 85 MM</v>
          </cell>
          <cell r="C689" t="str">
            <v>UN</v>
          </cell>
          <cell r="D689" t="str">
            <v>MP</v>
          </cell>
          <cell r="E689">
            <v>38.47</v>
          </cell>
          <cell r="F689">
            <v>38.47</v>
          </cell>
        </row>
        <row r="690">
          <cell r="A690" t="str">
            <v>00001206</v>
          </cell>
          <cell r="B690" t="str">
            <v>CAP PVC PBA NBR 10351 P/ REDE AGUA JE DN 50/DE 60 MM</v>
          </cell>
          <cell r="C690" t="str">
            <v>UN</v>
          </cell>
          <cell r="D690" t="str">
            <v>MP</v>
          </cell>
          <cell r="E690">
            <v>4.8499999999999996</v>
          </cell>
          <cell r="F690">
            <v>4.8499999999999996</v>
          </cell>
        </row>
        <row r="691">
          <cell r="A691" t="str">
            <v>00001207</v>
          </cell>
          <cell r="B691" t="str">
            <v>CAP PVC PBA NBR 10351 P/ REDE AGUA JE DN 100/DE 110 MM</v>
          </cell>
          <cell r="C691" t="str">
            <v>UN</v>
          </cell>
          <cell r="D691" t="str">
            <v>MP</v>
          </cell>
          <cell r="E691">
            <v>20.18</v>
          </cell>
          <cell r="F691">
            <v>20.18</v>
          </cell>
        </row>
        <row r="692">
          <cell r="A692" t="str">
            <v>00001210</v>
          </cell>
          <cell r="B692" t="str">
            <v>CAP PVC C/ROSCA P/AGUA FRIA PREDIAL 1 1/2"</v>
          </cell>
          <cell r="C692" t="str">
            <v>UN</v>
          </cell>
          <cell r="D692" t="str">
            <v>MP</v>
          </cell>
          <cell r="E692">
            <v>5.74</v>
          </cell>
          <cell r="F692">
            <v>5.74</v>
          </cell>
        </row>
        <row r="693">
          <cell r="A693" t="str">
            <v>00001211</v>
          </cell>
          <cell r="B693" t="str">
            <v>CAP PVC C/ROSCA P/AGUA FRIA PREDIAL 2"</v>
          </cell>
          <cell r="C693" t="str">
            <v>UN</v>
          </cell>
          <cell r="D693" t="str">
            <v>MP</v>
          </cell>
          <cell r="E693">
            <v>6.97</v>
          </cell>
          <cell r="F693">
            <v>6.97</v>
          </cell>
        </row>
        <row r="694">
          <cell r="A694" t="str">
            <v>00001212</v>
          </cell>
          <cell r="B694" t="str">
            <v>CARPETE DE NYLON E = 3MM COLOCADO</v>
          </cell>
          <cell r="C694" t="str">
            <v>M2</v>
          </cell>
          <cell r="D694" t="str">
            <v>MP</v>
          </cell>
          <cell r="E694">
            <v>22.6</v>
          </cell>
          <cell r="F694">
            <v>22.6</v>
          </cell>
        </row>
        <row r="695">
          <cell r="A695" t="str">
            <v>00001213</v>
          </cell>
          <cell r="B695" t="str">
            <v>CARPINTEIRO DE FORMAS</v>
          </cell>
          <cell r="C695" t="str">
            <v>H</v>
          </cell>
          <cell r="D695" t="str">
            <v>MO</v>
          </cell>
          <cell r="E695">
            <v>11.15</v>
          </cell>
          <cell r="F695">
            <v>12.88</v>
          </cell>
        </row>
        <row r="696">
          <cell r="A696" t="str">
            <v>00001214</v>
          </cell>
          <cell r="B696" t="str">
            <v>CARPINTEIRO DE ESQUADRIA</v>
          </cell>
          <cell r="C696" t="str">
            <v>H</v>
          </cell>
          <cell r="D696" t="str">
            <v>MO</v>
          </cell>
          <cell r="E696">
            <v>10.98</v>
          </cell>
          <cell r="F696">
            <v>12.69</v>
          </cell>
        </row>
        <row r="697">
          <cell r="A697" t="str">
            <v>00001283</v>
          </cell>
          <cell r="B697" t="str">
            <v>CAMINHAO CAVALO MECANICO COM POTENCIA = 401 CV; DISTANCIA ENTRE EIXOS = 3,6 M; TRACAO 4 X 2;
CAPACIDADE MAXIMA DE TRACAO (CMT) = 80 T</v>
          </cell>
          <cell r="C697" t="str">
            <v>UN</v>
          </cell>
          <cell r="D697" t="str">
            <v>MP</v>
          </cell>
          <cell r="E697">
            <v>316800</v>
          </cell>
          <cell r="F697">
            <v>316800</v>
          </cell>
        </row>
        <row r="698">
          <cell r="A698" t="str">
            <v>00001286</v>
          </cell>
          <cell r="B698" t="str">
            <v>CAMINHAO CAVALO MECANICO C/ CARRETA PRANCHA CAP 20T (INCL MANUT/OPERACAO)</v>
          </cell>
          <cell r="C698" t="str">
            <v>H</v>
          </cell>
          <cell r="D698" t="str">
            <v>EQ</v>
          </cell>
          <cell r="E698">
            <v>143.71</v>
          </cell>
          <cell r="F698">
            <v>143.71</v>
          </cell>
        </row>
        <row r="699">
          <cell r="A699" t="str">
            <v>00001287</v>
          </cell>
          <cell r="B699" t="str">
            <v>CERAMICA ESMALTADA PARA PISO , PEI IV, COR LISA, DE 1A. QUALIDADE, DE *20 X 20* CM</v>
          </cell>
          <cell r="C699" t="str">
            <v>M2</v>
          </cell>
          <cell r="D699" t="str">
            <v>MP</v>
          </cell>
          <cell r="E699">
            <v>22.43</v>
          </cell>
          <cell r="F699">
            <v>22.43</v>
          </cell>
        </row>
        <row r="700">
          <cell r="A700" t="str">
            <v>00001289</v>
          </cell>
          <cell r="B700" t="str">
            <v>CERAMICA ESMALTADA EXTRA OU 1A QUALIDADE P/ PISO PEI-4 - LINHA POPULAR</v>
          </cell>
          <cell r="C700" t="str">
            <v>M2</v>
          </cell>
          <cell r="D700" t="str">
            <v>MP</v>
          </cell>
          <cell r="E700">
            <v>19.82</v>
          </cell>
          <cell r="F700">
            <v>19.82</v>
          </cell>
        </row>
        <row r="701">
          <cell r="A701" t="str">
            <v>00001290</v>
          </cell>
          <cell r="B701" t="str">
            <v>CERAMICA ESMALTADA COMERCIAL OU 2A QUALID P/ PISO PEI-5</v>
          </cell>
          <cell r="C701" t="str">
            <v>M2</v>
          </cell>
          <cell r="D701" t="str">
            <v>MP</v>
          </cell>
          <cell r="E701">
            <v>16.829999999999998</v>
          </cell>
          <cell r="F701">
            <v>16.829999999999998</v>
          </cell>
        </row>
        <row r="702">
          <cell r="A702" t="str">
            <v>00001291</v>
          </cell>
          <cell r="B702" t="str">
            <v>CERAMICA ESMALTADA EXTRA OU 1A QUALIDADE P/ PISO TRAFEGO/CARGA PESADA  PEI-5</v>
          </cell>
          <cell r="C702" t="str">
            <v>M2</v>
          </cell>
          <cell r="D702" t="str">
            <v>MP</v>
          </cell>
          <cell r="E702">
            <v>33.659999999999997</v>
          </cell>
          <cell r="F702">
            <v>33.659999999999997</v>
          </cell>
        </row>
        <row r="703">
          <cell r="A703" t="str">
            <v>00001292</v>
          </cell>
          <cell r="B703" t="str">
            <v>CERAMICA ESMALTADA EXTRA OU 1A QUALIDADE P/ PISO PEI-5 - LINHA PADRAO MEDIO</v>
          </cell>
          <cell r="C703" t="str">
            <v>M2</v>
          </cell>
          <cell r="D703" t="str">
            <v>MP</v>
          </cell>
          <cell r="E703">
            <v>29.16</v>
          </cell>
          <cell r="F703">
            <v>29.16</v>
          </cell>
        </row>
        <row r="704">
          <cell r="A704" t="str">
            <v>00001297</v>
          </cell>
          <cell r="B704" t="str">
            <v>CERAMICA ESMALTADA COMERCIAL OU 2A QUALID P/ PISO PEI-3</v>
          </cell>
          <cell r="C704" t="str">
            <v>M2</v>
          </cell>
          <cell r="D704" t="str">
            <v>MP</v>
          </cell>
          <cell r="E704">
            <v>14.82</v>
          </cell>
          <cell r="F704">
            <v>14.82</v>
          </cell>
        </row>
        <row r="705">
          <cell r="A705" t="str">
            <v>00001312</v>
          </cell>
          <cell r="B705" t="str">
            <v>CERAMICA ESMALTADA COMERCIAL OU 2A QUALID P/ PISO PEI-4</v>
          </cell>
          <cell r="C705" t="str">
            <v>M2</v>
          </cell>
          <cell r="D705" t="str">
            <v>MP</v>
          </cell>
          <cell r="E705">
            <v>15.77</v>
          </cell>
          <cell r="F705">
            <v>15.77</v>
          </cell>
        </row>
        <row r="706">
          <cell r="A706" t="str">
            <v>00001314</v>
          </cell>
          <cell r="B706" t="str">
            <v>CERAMICA ESMALTADA EXTRA OU 1A QUALID P/ PAREDE 20 X 20CM PEI-4 - LINHA PADRAO MEDIO</v>
          </cell>
          <cell r="C706" t="str">
            <v>M2</v>
          </cell>
          <cell r="D706" t="str">
            <v>MP</v>
          </cell>
          <cell r="E706">
            <v>21.38</v>
          </cell>
          <cell r="F706">
            <v>21.38</v>
          </cell>
        </row>
        <row r="707">
          <cell r="A707" t="str">
            <v>00001315</v>
          </cell>
          <cell r="B707" t="str">
            <v>CASQUILHO CERAMICO, TIJOLETE OU LITOCERAMICA (TP TIJOLO CERAMICO MACICO APARENTE) P/ REVESTIMENTO DE PAREDE</v>
          </cell>
          <cell r="C707" t="str">
            <v>M2</v>
          </cell>
          <cell r="D707" t="str">
            <v>MP</v>
          </cell>
          <cell r="E707">
            <v>15.82</v>
          </cell>
          <cell r="F707">
            <v>15.82</v>
          </cell>
        </row>
        <row r="708">
          <cell r="A708" t="str">
            <v>00001316</v>
          </cell>
          <cell r="B708" t="str">
            <v>CERAMICA ESMALTADA EXTRA OU 1A QUALID P/ PAREDE 20 X 20CM PEI-3 - LINHA PADRAO MEDIO</v>
          </cell>
          <cell r="C708" t="str">
            <v>M2</v>
          </cell>
          <cell r="D708" t="str">
            <v>MP</v>
          </cell>
          <cell r="E708">
            <v>15.45</v>
          </cell>
          <cell r="F708">
            <v>15.45</v>
          </cell>
        </row>
        <row r="709">
          <cell r="A709" t="str">
            <v>00001317</v>
          </cell>
          <cell r="B709" t="str">
            <v>CERAMICA ESMALTADA COMERCIAL OU 2A QUALID P/ PAREDE 20 X 20CM PEI-3</v>
          </cell>
          <cell r="C709" t="str">
            <v>M2</v>
          </cell>
          <cell r="D709" t="str">
            <v>MP</v>
          </cell>
          <cell r="E709">
            <v>16.579999999999998</v>
          </cell>
          <cell r="F709">
            <v>16.579999999999998</v>
          </cell>
        </row>
        <row r="710">
          <cell r="A710" t="str">
            <v>00001318</v>
          </cell>
          <cell r="B710" t="str">
            <v>CHAPA ACO FINA QUENTE PRETA 14MSG E = 1,80MM - 16,00KG/M2</v>
          </cell>
          <cell r="C710" t="str">
            <v>KG</v>
          </cell>
          <cell r="D710" t="str">
            <v>MP</v>
          </cell>
          <cell r="E710">
            <v>3.02</v>
          </cell>
          <cell r="F710">
            <v>3.02</v>
          </cell>
        </row>
        <row r="711">
          <cell r="A711" t="str">
            <v>00001319</v>
          </cell>
          <cell r="B711" t="str">
            <v>CHAPA ACO FINA QUENTE PRETA 3/16"(4,76MM) 37,348KG/M2</v>
          </cell>
          <cell r="C711" t="str">
            <v>KG</v>
          </cell>
          <cell r="D711" t="str">
            <v>MP</v>
          </cell>
          <cell r="E711">
            <v>2.78</v>
          </cell>
          <cell r="F711">
            <v>2.78</v>
          </cell>
        </row>
        <row r="712">
          <cell r="A712" t="str">
            <v>00001321</v>
          </cell>
          <cell r="B712" t="str">
            <v>CHAPA ACO FINA QUENTE PRETA 13MSG E = 2,28MM - 18,31KG/M2</v>
          </cell>
          <cell r="C712" t="str">
            <v>KG</v>
          </cell>
          <cell r="D712" t="str">
            <v>MP</v>
          </cell>
          <cell r="E712">
            <v>2.78</v>
          </cell>
          <cell r="F712">
            <v>2.78</v>
          </cell>
        </row>
        <row r="713">
          <cell r="A713" t="str">
            <v>00001322</v>
          </cell>
          <cell r="B713" t="str">
            <v>CHAPA ACO FINA QUENTE PRETA 16MSG E = 1,52MM - 12,20KG/M2</v>
          </cell>
          <cell r="C713" t="str">
            <v>KG</v>
          </cell>
          <cell r="D713" t="str">
            <v>MP</v>
          </cell>
          <cell r="E713">
            <v>3.34</v>
          </cell>
          <cell r="F713">
            <v>3.34</v>
          </cell>
        </row>
        <row r="714">
          <cell r="A714" t="str">
            <v>00001323</v>
          </cell>
          <cell r="B714" t="str">
            <v>CHAPA ACO FINA QUENTE PRETA 18MSG E = 1,21MM - 9,76KG/M2</v>
          </cell>
          <cell r="C714" t="str">
            <v>KG</v>
          </cell>
          <cell r="D714" t="str">
            <v>MP</v>
          </cell>
          <cell r="E714">
            <v>3.34</v>
          </cell>
          <cell r="F714">
            <v>3.34</v>
          </cell>
        </row>
        <row r="715">
          <cell r="A715" t="str">
            <v>00001325</v>
          </cell>
          <cell r="B715" t="str">
            <v>CHAPA ACO FINA A FRIO PRETA 20MSG E = 0,91 MM - 7,32KG/M2</v>
          </cell>
          <cell r="C715" t="str">
            <v>KG</v>
          </cell>
          <cell r="D715" t="str">
            <v>MP</v>
          </cell>
          <cell r="E715">
            <v>4.3099999999999996</v>
          </cell>
          <cell r="F715">
            <v>4.3099999999999996</v>
          </cell>
        </row>
        <row r="716">
          <cell r="A716" t="str">
            <v>00001327</v>
          </cell>
          <cell r="B716" t="str">
            <v>CHAPA ACO FINA A FRIO PRETA 24MSG E = 0,61 MM - 4,89KG/M2</v>
          </cell>
          <cell r="C716" t="str">
            <v>KG</v>
          </cell>
          <cell r="D716" t="str">
            <v>MP</v>
          </cell>
          <cell r="E716">
            <v>3.93</v>
          </cell>
          <cell r="F716">
            <v>3.93</v>
          </cell>
        </row>
        <row r="717">
          <cell r="A717" t="str">
            <v>00001328</v>
          </cell>
          <cell r="B717" t="str">
            <v>CHAPA ACO FINA A FRIO PRETA 26MSG E = 0,46 MM - 3,66KG/M2</v>
          </cell>
          <cell r="C717" t="str">
            <v>KG</v>
          </cell>
          <cell r="D717" t="str">
            <v>MP</v>
          </cell>
          <cell r="E717">
            <v>3.96</v>
          </cell>
          <cell r="F717">
            <v>3.96</v>
          </cell>
        </row>
        <row r="718">
          <cell r="A718" t="str">
            <v>00001330</v>
          </cell>
          <cell r="B718" t="str">
            <v>CHAPA ACO GROSSA PRETA 1/4"(6,35MM) 49,797KG/M2</v>
          </cell>
          <cell r="C718" t="str">
            <v>KG</v>
          </cell>
          <cell r="D718" t="str">
            <v>MP</v>
          </cell>
          <cell r="E718">
            <v>2.81</v>
          </cell>
          <cell r="F718">
            <v>2.81</v>
          </cell>
        </row>
        <row r="719">
          <cell r="A719" t="str">
            <v>00001332</v>
          </cell>
          <cell r="B719" t="str">
            <v>CHAPA ACO GROSSA PRETA 3/8"(9,53MM) 74,695KG/M2</v>
          </cell>
          <cell r="C719" t="str">
            <v>KG</v>
          </cell>
          <cell r="D719" t="str">
            <v>MP</v>
          </cell>
          <cell r="E719">
            <v>2.81</v>
          </cell>
          <cell r="F719">
            <v>2.81</v>
          </cell>
        </row>
        <row r="720">
          <cell r="A720" t="str">
            <v>00001333</v>
          </cell>
          <cell r="B720" t="str">
            <v>CHAPA ACO GROSSA PRETA 1/2"(12,70MM) 99,593KG/M2</v>
          </cell>
          <cell r="C720" t="str">
            <v>KG</v>
          </cell>
          <cell r="D720" t="str">
            <v>MP</v>
          </cell>
          <cell r="E720">
            <v>2.81</v>
          </cell>
          <cell r="F720">
            <v>2.81</v>
          </cell>
        </row>
        <row r="721">
          <cell r="A721" t="str">
            <v>00001334</v>
          </cell>
          <cell r="B721" t="str">
            <v>CHAPA ACO GROSSA PRETA 5/8"( 15,88MM) 124,492KG/M2</v>
          </cell>
          <cell r="C721" t="str">
            <v>KG</v>
          </cell>
          <cell r="D721" t="str">
            <v>MP</v>
          </cell>
          <cell r="E721">
            <v>2.81</v>
          </cell>
          <cell r="F721">
            <v>2.81</v>
          </cell>
        </row>
        <row r="722">
          <cell r="A722" t="str">
            <v>00001335</v>
          </cell>
          <cell r="B722" t="str">
            <v>CHAPA ACO GROSSA PRETA 7/8"(22,23MM) 174,288KG/M2</v>
          </cell>
          <cell r="C722" t="str">
            <v>KG</v>
          </cell>
          <cell r="D722" t="str">
            <v>MP</v>
          </cell>
          <cell r="E722">
            <v>2.81</v>
          </cell>
          <cell r="F722">
            <v>2.81</v>
          </cell>
        </row>
        <row r="723">
          <cell r="A723" t="str">
            <v>00001336</v>
          </cell>
          <cell r="B723" t="str">
            <v>CHAPA ACO GROSSA PRETA 1"(25,40MM) 199,87KG/M2</v>
          </cell>
          <cell r="C723" t="str">
            <v>M2</v>
          </cell>
          <cell r="D723" t="str">
            <v>MP</v>
          </cell>
          <cell r="E723">
            <v>569.38</v>
          </cell>
          <cell r="F723">
            <v>569.38</v>
          </cell>
        </row>
        <row r="724">
          <cell r="A724" t="str">
            <v>00001337</v>
          </cell>
          <cell r="B724" t="str">
            <v>CHAPA ACO P/PISOS LTP XADREZ 1/4" - (TP PERMETAL)</v>
          </cell>
          <cell r="C724" t="str">
            <v>KG</v>
          </cell>
          <cell r="D724" t="str">
            <v>MP</v>
          </cell>
          <cell r="E724">
            <v>3.93</v>
          </cell>
          <cell r="F724">
            <v>3.93</v>
          </cell>
        </row>
        <row r="725">
          <cell r="A725" t="str">
            <v>00001338</v>
          </cell>
          <cell r="B725" t="str">
            <v>CHAPA DE LAMINADO MELAMINICO ESTRATIFICADO, ACABAMENTO LISO BRILHANTE, BRANCA, COM 1,3 MM DE
ESPESSURA E 1,25 X 3,08 M</v>
          </cell>
          <cell r="C725" t="str">
            <v>M2</v>
          </cell>
          <cell r="D725" t="str">
            <v>MP</v>
          </cell>
          <cell r="E725">
            <v>14.95</v>
          </cell>
          <cell r="F725">
            <v>14.95</v>
          </cell>
        </row>
        <row r="726">
          <cell r="A726" t="str">
            <v>00001339</v>
          </cell>
          <cell r="B726" t="str">
            <v>COLA FORMICA A BASE DE RESINAS SINTETICAS</v>
          </cell>
          <cell r="C726" t="str">
            <v>KG</v>
          </cell>
          <cell r="D726" t="str">
            <v>MP</v>
          </cell>
          <cell r="E726">
            <v>7.45</v>
          </cell>
          <cell r="F726">
            <v>7.45</v>
          </cell>
        </row>
        <row r="727">
          <cell r="A727" t="str">
            <v>00001340</v>
          </cell>
          <cell r="B727" t="str">
            <v>CHAPA LAMINADO MELAMINICO LISO FOSCO E = 1,3MM (1,25X3,08M)</v>
          </cell>
          <cell r="C727" t="str">
            <v>M2</v>
          </cell>
          <cell r="D727" t="str">
            <v>MP</v>
          </cell>
          <cell r="E727">
            <v>17.579999999999998</v>
          </cell>
          <cell r="F727">
            <v>17.579999999999998</v>
          </cell>
        </row>
        <row r="728">
          <cell r="A728" t="str">
            <v>00001341</v>
          </cell>
          <cell r="B728" t="str">
            <v>CHAPA LAMINADO MELAMINICO TEXTURIZADO E = 1,3MM (1,25X3,08M)</v>
          </cell>
          <cell r="C728" t="str">
            <v>M2</v>
          </cell>
          <cell r="D728" t="str">
            <v>MP</v>
          </cell>
          <cell r="E728">
            <v>18.920000000000002</v>
          </cell>
          <cell r="F728">
            <v>18.920000000000002</v>
          </cell>
        </row>
        <row r="729">
          <cell r="A729" t="str">
            <v>00001342</v>
          </cell>
          <cell r="B729" t="str">
            <v>CHAPA MADEIRA COMPENSADA PLASTIFICADA 2,2 X 1,1M X 15MM P/ FORMA CONCRETO</v>
          </cell>
          <cell r="C729" t="str">
            <v>UN</v>
          </cell>
          <cell r="D729" t="str">
            <v>MP</v>
          </cell>
          <cell r="E729">
            <v>63.93</v>
          </cell>
          <cell r="F729">
            <v>63.93</v>
          </cell>
        </row>
        <row r="730">
          <cell r="A730" t="str">
            <v>00001344</v>
          </cell>
          <cell r="B730" t="str">
            <v>CHAPA MADEIRA COMPENSADA PLASTIFICADA 2,2 X 1,1M X 6MM P/ FORMA CONCRETO</v>
          </cell>
          <cell r="C730" t="str">
            <v>UN</v>
          </cell>
          <cell r="D730" t="str">
            <v>MP</v>
          </cell>
          <cell r="E730">
            <v>34.869999999999997</v>
          </cell>
          <cell r="F730">
            <v>34.869999999999997</v>
          </cell>
        </row>
        <row r="731">
          <cell r="A731" t="str">
            <v>00001345</v>
          </cell>
          <cell r="B731" t="str">
            <v>CHAPA MADEIRA COMPENSADA PLASTIFICADA 2,2 X 1,1M X 18MM P/ FORMA CONCRETO</v>
          </cell>
          <cell r="C731" t="str">
            <v>M2</v>
          </cell>
          <cell r="D731" t="str">
            <v>MP</v>
          </cell>
          <cell r="E731">
            <v>29.62</v>
          </cell>
          <cell r="F731">
            <v>29.62</v>
          </cell>
        </row>
        <row r="732">
          <cell r="A732" t="str">
            <v>00001346</v>
          </cell>
          <cell r="B732" t="str">
            <v>CHAPA MADEIRA COMPENSADA PLASTIFICADA 2,2 X 1,1M X 10MM P/ FORMA CONCRETO</v>
          </cell>
          <cell r="C732" t="str">
            <v>M2</v>
          </cell>
          <cell r="D732" t="str">
            <v>MP</v>
          </cell>
          <cell r="E732">
            <v>18.920000000000002</v>
          </cell>
          <cell r="F732">
            <v>18.920000000000002</v>
          </cell>
        </row>
        <row r="733">
          <cell r="A733" t="str">
            <v>00001347</v>
          </cell>
          <cell r="B733" t="str">
            <v>CHAPA DE MADEIRA COMPENSADA PARA FORMAS DE CONCRETO ARMADO, PLASTIFICADA EM AMBAS AS FACES, E = *12* MM, DE *1,10 X 2,20* M</v>
          </cell>
          <cell r="C733" t="str">
            <v>M2</v>
          </cell>
          <cell r="D733" t="str">
            <v>MP</v>
          </cell>
          <cell r="E733">
            <v>21.98</v>
          </cell>
          <cell r="F733">
            <v>21.98</v>
          </cell>
        </row>
        <row r="734">
          <cell r="A734" t="str">
            <v>00001349</v>
          </cell>
          <cell r="B734" t="str">
            <v>CHAPA MADEIRA COMPENSADA PLASTIFICADA 2,2 X 1,1M X 21MM P/ FORMA CONCRETO</v>
          </cell>
          <cell r="C734" t="str">
            <v>UN</v>
          </cell>
          <cell r="D734" t="str">
            <v>MP</v>
          </cell>
          <cell r="E734">
            <v>77.099999999999994</v>
          </cell>
          <cell r="F734">
            <v>77.099999999999994</v>
          </cell>
        </row>
        <row r="735">
          <cell r="A735" t="str">
            <v>00001350</v>
          </cell>
          <cell r="B735" t="str">
            <v>CHAPA DE MADEIRA COMPENSADA PARA FORMAS DE CONCRETO ARMADO, RESINADA EM AMBAS AS FACES, E = *10* MM, DE *1,10 X 2,20* M</v>
          </cell>
          <cell r="C735" t="str">
            <v>UN</v>
          </cell>
          <cell r="D735" t="str">
            <v>MP</v>
          </cell>
          <cell r="E735">
            <v>27.36</v>
          </cell>
          <cell r="F735">
            <v>27.36</v>
          </cell>
        </row>
        <row r="736">
          <cell r="A736" t="str">
            <v>00001351</v>
          </cell>
          <cell r="B736" t="str">
            <v>CHAPA MADEIRA COMPENSADA RESINADA 2,2 X 1,1M X 6MM P/ FORMA CONCRETO</v>
          </cell>
          <cell r="C736" t="str">
            <v>UN</v>
          </cell>
          <cell r="D736" t="str">
            <v>MP</v>
          </cell>
          <cell r="E736">
            <v>19.45</v>
          </cell>
          <cell r="F736">
            <v>19.45</v>
          </cell>
        </row>
        <row r="737">
          <cell r="A737" t="str">
            <v>00001355</v>
          </cell>
          <cell r="B737" t="str">
            <v>CHAPA MADEIRA COMPENSADA RESINADA 2,2 X 1,1M X 14MM P/ FORMA CONCRETO</v>
          </cell>
          <cell r="C737" t="str">
            <v>M2</v>
          </cell>
          <cell r="D737" t="str">
            <v>MP</v>
          </cell>
          <cell r="E737">
            <v>16.850000000000001</v>
          </cell>
          <cell r="F737">
            <v>16.850000000000001</v>
          </cell>
        </row>
        <row r="738">
          <cell r="A738" t="str">
            <v>00001357</v>
          </cell>
          <cell r="B738" t="str">
            <v>CHAPA MADEIRA COMPENSADA RESINADA 2,2 X 1,1M (12MM) P/ FORMA CONCRETO</v>
          </cell>
          <cell r="C738" t="str">
            <v>UN</v>
          </cell>
          <cell r="D738" t="str">
            <v>MP</v>
          </cell>
          <cell r="E738">
            <v>33.53</v>
          </cell>
          <cell r="F738">
            <v>33.53</v>
          </cell>
        </row>
        <row r="739">
          <cell r="A739" t="str">
            <v>00001358</v>
          </cell>
          <cell r="B739" t="str">
            <v>CHAPA MADEIRA COMPENSADA RESINADA 2,2 X 1,1M X 17MM P/ FORMA CONCRETO</v>
          </cell>
          <cell r="C739" t="str">
            <v>M2</v>
          </cell>
          <cell r="D739" t="str">
            <v>MP</v>
          </cell>
          <cell r="E739">
            <v>19.559999999999999</v>
          </cell>
          <cell r="F739">
            <v>19.559999999999999</v>
          </cell>
        </row>
        <row r="740">
          <cell r="A740" t="str">
            <v>00001359</v>
          </cell>
          <cell r="B740" t="str">
            <v>CHAPA MADEIRA COMPENSADA RESINADA 2,2 X 1,1M X 20MM P/ FORMA CONCRETO</v>
          </cell>
          <cell r="C740" t="str">
            <v>UN</v>
          </cell>
          <cell r="D740" t="str">
            <v>MP</v>
          </cell>
          <cell r="E740">
            <v>57.05</v>
          </cell>
          <cell r="F740">
            <v>57.05</v>
          </cell>
        </row>
        <row r="741">
          <cell r="A741" t="str">
            <v>00001360</v>
          </cell>
          <cell r="B741" t="str">
            <v>CHAPA MADEIRA COMPENSADA NAVAL (C/ COLA FENOLICA) 2,2 X 1,6M X 6MM</v>
          </cell>
          <cell r="C741" t="str">
            <v>M2</v>
          </cell>
          <cell r="D741" t="str">
            <v>MP</v>
          </cell>
          <cell r="E741">
            <v>15.46</v>
          </cell>
          <cell r="F741">
            <v>15.46</v>
          </cell>
        </row>
        <row r="742">
          <cell r="A742" t="str">
            <v>00001361</v>
          </cell>
          <cell r="B742" t="str">
            <v>CHAPA MADEIRA COMPENSADA CEDRO/CEDRINHO, SUMAUMA, VIROLA BRANCA OU EQUIV 2,2 X 1,6M X 12MM
P/ARMARIOS</v>
          </cell>
          <cell r="C742" t="str">
            <v>UN</v>
          </cell>
          <cell r="D742" t="str">
            <v>MP</v>
          </cell>
          <cell r="E742">
            <v>50.54</v>
          </cell>
          <cell r="F742">
            <v>50.54</v>
          </cell>
        </row>
        <row r="743">
          <cell r="A743" t="str">
            <v>00001362</v>
          </cell>
          <cell r="B743" t="str">
            <v>CHAPA MADEIRA COMPENSADA CEDRO/CEDRINHO, SUMAUMA, VIROLA BRANCA OU EQUIV 2,2 X 1,6M X 15MM P/ARMARIOS</v>
          </cell>
          <cell r="C743" t="str">
            <v>M2</v>
          </cell>
          <cell r="D743" t="str">
            <v>MP</v>
          </cell>
          <cell r="E743">
            <v>21.69</v>
          </cell>
          <cell r="F743">
            <v>21.69</v>
          </cell>
        </row>
        <row r="744">
          <cell r="A744" t="str">
            <v>00001363</v>
          </cell>
          <cell r="B744" t="str">
            <v>CHAPA DE MADEIRA COMPENSADA E = 6MM, DE 1,60 X 2,20 M PARA ARMÁRIOS</v>
          </cell>
          <cell r="C744" t="str">
            <v>M2</v>
          </cell>
          <cell r="D744" t="str">
            <v>MP</v>
          </cell>
          <cell r="E744">
            <v>12.9</v>
          </cell>
          <cell r="F744">
            <v>12.9</v>
          </cell>
        </row>
        <row r="745">
          <cell r="A745" t="str">
            <v>00001364</v>
          </cell>
          <cell r="B745" t="str">
            <v>CHAPA MADEIRA COMPENSADA CEDRO/CEDRINHO, SUMAUMA, VIROLA BRANCA OU EQUIV 2,2 X 1,6M X 10MM
P/ARMARIOS</v>
          </cell>
          <cell r="C745" t="str">
            <v>M2</v>
          </cell>
          <cell r="D745" t="str">
            <v>MP</v>
          </cell>
          <cell r="E745">
            <v>14.94</v>
          </cell>
          <cell r="F745">
            <v>14.94</v>
          </cell>
        </row>
        <row r="746">
          <cell r="A746" t="str">
            <v>00001367</v>
          </cell>
          <cell r="B746" t="str">
            <v>CHUVEIRO ELÉTRICO TERMOPLÁSTICO COM ACABAMENTO CROMADO, 127/220 V</v>
          </cell>
          <cell r="C746" t="str">
            <v>UN</v>
          </cell>
          <cell r="D746" t="str">
            <v>MP</v>
          </cell>
          <cell r="E746">
            <v>193.07</v>
          </cell>
          <cell r="F746">
            <v>193.07</v>
          </cell>
        </row>
        <row r="747">
          <cell r="A747" t="str">
            <v>00001368</v>
          </cell>
          <cell r="B747" t="str">
            <v>CHUVEIRO ELETRICO COMUM PLASTICO TP DUCHA 110/220V</v>
          </cell>
          <cell r="C747" t="str">
            <v>UN</v>
          </cell>
          <cell r="D747" t="str">
            <v>MP</v>
          </cell>
          <cell r="E747">
            <v>35.9</v>
          </cell>
          <cell r="F747">
            <v>35.9</v>
          </cell>
        </row>
        <row r="748">
          <cell r="A748" t="str">
            <v>00001369</v>
          </cell>
          <cell r="B748" t="str">
            <v>CHUVEIRO ELETRICO EM METAL CROMADO C/ ARTICULACAO 110/220V</v>
          </cell>
          <cell r="C748" t="str">
            <v>UN</v>
          </cell>
          <cell r="D748" t="str">
            <v>MP</v>
          </cell>
          <cell r="E748">
            <v>222.39</v>
          </cell>
          <cell r="F748">
            <v>222.39</v>
          </cell>
        </row>
        <row r="749">
          <cell r="A749" t="str">
            <v>00001370</v>
          </cell>
          <cell r="B749" t="str">
            <v>DUCHA HIGIENICA COM MANGUEIRA PLASTICA E REGISTRO 1/2• - LINHA POPULAR</v>
          </cell>
          <cell r="C749" t="str">
            <v>UN</v>
          </cell>
          <cell r="D749" t="str">
            <v>MP</v>
          </cell>
          <cell r="E749">
            <v>74.08</v>
          </cell>
          <cell r="F749">
            <v>74.08</v>
          </cell>
        </row>
        <row r="750">
          <cell r="A750" t="str">
            <v>00001371</v>
          </cell>
          <cell r="B750" t="str">
            <v>IMPERMEABILIZANTE A BASE DE CIMENTOS ESPECIAIS E ADITIVOS MINERAIS, MONO COMPONENTE (SEM EMULSAO ADESIVA)</v>
          </cell>
          <cell r="C750" t="str">
            <v>KG</v>
          </cell>
          <cell r="D750" t="str">
            <v>MP</v>
          </cell>
          <cell r="E750">
            <v>2.12</v>
          </cell>
          <cell r="F750">
            <v>2.12</v>
          </cell>
        </row>
        <row r="751">
          <cell r="A751" t="str">
            <v>00001372</v>
          </cell>
          <cell r="B751" t="str">
            <v>EMULSAO ADESIVA A BASE DE ACRILICO TP KZ HEYDI OU EQUIV</v>
          </cell>
          <cell r="C751" t="str">
            <v>KG</v>
          </cell>
          <cell r="D751" t="str">
            <v>MP</v>
          </cell>
          <cell r="E751">
            <v>12.25</v>
          </cell>
          <cell r="F751">
            <v>12.25</v>
          </cell>
        </row>
        <row r="752">
          <cell r="A752" t="str">
            <v>00001373</v>
          </cell>
          <cell r="B752" t="str">
            <v>SELADOR MINERAL BASE SILICATOS P/ TRATAM. ESPECIAL (SISTEMA IMPERMEAB)HEY'DI VIAPOL</v>
          </cell>
          <cell r="C752" t="str">
            <v>6KG</v>
          </cell>
          <cell r="D752" t="str">
            <v>MP</v>
          </cell>
          <cell r="E752">
            <v>35.9</v>
          </cell>
          <cell r="F752">
            <v>35.9</v>
          </cell>
        </row>
        <row r="753">
          <cell r="A753" t="str">
            <v>00001374</v>
          </cell>
          <cell r="B753" t="str">
            <v>PO 1 P/ TRATAM ESPECIAL (SIST IMPERM) CIMENTO ESPECIAL PEGA RAPIDA HEY'DI, VIAPOL OU EQUIV</v>
          </cell>
          <cell r="C753" t="str">
            <v>KG</v>
          </cell>
          <cell r="D753" t="str">
            <v>MP</v>
          </cell>
          <cell r="E753">
            <v>3.54</v>
          </cell>
          <cell r="F753">
            <v>3.54</v>
          </cell>
        </row>
        <row r="754">
          <cell r="A754" t="str">
            <v>00001375</v>
          </cell>
          <cell r="B754" t="str">
            <v>PO 2 P/ TRATAM ESPECIAL (SIST IMPERM) CIMENTO ESPECIAL PEGA ULTRA RAPIDA HEY'DI, VIAPOL OU EQUIV</v>
          </cell>
          <cell r="C754" t="str">
            <v>KG</v>
          </cell>
          <cell r="D754" t="str">
            <v>MP</v>
          </cell>
          <cell r="E754">
            <v>8.57</v>
          </cell>
          <cell r="F754">
            <v>8.57</v>
          </cell>
        </row>
        <row r="755">
          <cell r="A755" t="str">
            <v>00001376</v>
          </cell>
          <cell r="B755" t="str">
            <v>MEMBRANA ASFALT MODIFICADA K 80 HEY'DI P/ OBTER MEMBRANA FLEXIV IMPERM</v>
          </cell>
          <cell r="C755" t="str">
            <v>KG</v>
          </cell>
          <cell r="D755" t="str">
            <v>MP</v>
          </cell>
          <cell r="E755">
            <v>4.66</v>
          </cell>
          <cell r="F755">
            <v>4.66</v>
          </cell>
        </row>
        <row r="756">
          <cell r="A756" t="str">
            <v>00001379</v>
          </cell>
          <cell r="B756" t="str">
            <v>CIMENTO PORTLAND COMPOSTO CP II- 32</v>
          </cell>
          <cell r="C756" t="str">
            <v>KG</v>
          </cell>
          <cell r="D756" t="str">
            <v>MP</v>
          </cell>
          <cell r="E756">
            <v>0.46</v>
          </cell>
          <cell r="F756">
            <v>0.46</v>
          </cell>
        </row>
        <row r="757">
          <cell r="A757" t="str">
            <v>00001380</v>
          </cell>
          <cell r="B757" t="str">
            <v>CIMENTO BRANCO</v>
          </cell>
          <cell r="C757" t="str">
            <v>KG</v>
          </cell>
          <cell r="D757" t="str">
            <v>MP</v>
          </cell>
          <cell r="E757">
            <v>1.53</v>
          </cell>
          <cell r="F757">
            <v>1.53</v>
          </cell>
        </row>
        <row r="758">
          <cell r="A758" t="str">
            <v>00001381</v>
          </cell>
          <cell r="B758" t="str">
            <v>ARGAMASSA OU CIMENTO COLANTE EM PO PARA FIXACAO DE PECAS CERAMICAS</v>
          </cell>
          <cell r="C758" t="str">
            <v>KG</v>
          </cell>
          <cell r="D758" t="str">
            <v>MP</v>
          </cell>
          <cell r="E758">
            <v>0.39</v>
          </cell>
          <cell r="F758">
            <v>0.39</v>
          </cell>
        </row>
        <row r="759">
          <cell r="A759" t="str">
            <v>00001382</v>
          </cell>
          <cell r="B759" t="str">
            <v>CIMENTO PORTLAND POZOLANICO CP IV- 32</v>
          </cell>
          <cell r="C759" t="str">
            <v>50KG</v>
          </cell>
          <cell r="D759" t="str">
            <v>MP</v>
          </cell>
          <cell r="E759">
            <v>22.92</v>
          </cell>
          <cell r="F759">
            <v>22.92</v>
          </cell>
        </row>
        <row r="760">
          <cell r="A760" t="str">
            <v>00001383</v>
          </cell>
          <cell r="B760" t="str">
            <v>CONJUNTO PARA REBAIXAMENTO DE LENÇOL FREÁTICO: BOMBA ELÉTRICA A VÁCUO COM 8 PONTEIRAS
(LOCAÇÃO)</v>
          </cell>
          <cell r="C760" t="str">
            <v>H</v>
          </cell>
          <cell r="D760" t="str">
            <v>EQ</v>
          </cell>
          <cell r="E760">
            <v>2.7</v>
          </cell>
          <cell r="F760">
            <v>2.7</v>
          </cell>
        </row>
        <row r="761">
          <cell r="A761" t="str">
            <v>00001402</v>
          </cell>
          <cell r="B761" t="str">
            <v>COLAR TOMADA PVC DE 32 MM X 1/2 COM TRAVAS SAÍDA ROSCA PARA LIGAÇÃO PREDIAL</v>
          </cell>
          <cell r="C761" t="str">
            <v>UN</v>
          </cell>
          <cell r="D761" t="str">
            <v>MP</v>
          </cell>
          <cell r="E761">
            <v>8.59</v>
          </cell>
          <cell r="F761">
            <v>8.59</v>
          </cell>
        </row>
        <row r="762">
          <cell r="A762" t="str">
            <v>00001404</v>
          </cell>
          <cell r="B762" t="str">
            <v>COLAR TOMADA PVC C/ TRAVAS SAIDA ROSCAVEL C/ BUCHA DE LATAO DE 85MM X 1/2" P/ LIGACAO PREDIAL</v>
          </cell>
          <cell r="C762" t="str">
            <v>UN</v>
          </cell>
          <cell r="D762" t="str">
            <v>MP</v>
          </cell>
          <cell r="E762">
            <v>28.52</v>
          </cell>
          <cell r="F762">
            <v>28.52</v>
          </cell>
        </row>
        <row r="763">
          <cell r="A763" t="str">
            <v>00001406</v>
          </cell>
          <cell r="B763" t="str">
            <v>COLAR TOMADA PVC C/ TRAVAS SAIDA ROSCAVEL C/ BUCHA DE LATAO DE 60MM X 3/4'' P/ LIGACAO PREDIAL</v>
          </cell>
          <cell r="C763" t="str">
            <v>UN</v>
          </cell>
          <cell r="D763" t="str">
            <v>MP</v>
          </cell>
          <cell r="E763">
            <v>21.65</v>
          </cell>
          <cell r="F763">
            <v>21.65</v>
          </cell>
        </row>
        <row r="764">
          <cell r="A764" t="str">
            <v>00001407</v>
          </cell>
          <cell r="B764" t="str">
            <v>COLAR TOMADA PVC C/ TRAVAS SAIDA ROSCAVEL C/ BUCHA DE LATAO DE 75MM X 1/2'' P/ LIGACAO PREDIAL</v>
          </cell>
          <cell r="C764" t="str">
            <v>UN</v>
          </cell>
          <cell r="D764" t="str">
            <v>MP</v>
          </cell>
          <cell r="E764">
            <v>26.97</v>
          </cell>
          <cell r="F764">
            <v>26.97</v>
          </cell>
        </row>
        <row r="765">
          <cell r="A765" t="str">
            <v>00001410</v>
          </cell>
          <cell r="B765" t="str">
            <v>COLAR TOMADA PVC C/ TRAVAS SAIDA ROSCAVEL C/ BUCHA DE LATAO DE 85MM X 3/4'' P/ LIGACAO PREDIAL</v>
          </cell>
          <cell r="C765" t="str">
            <v>UN</v>
          </cell>
          <cell r="D765" t="str">
            <v>MP</v>
          </cell>
          <cell r="E765">
            <v>28.52</v>
          </cell>
          <cell r="F765">
            <v>28.52</v>
          </cell>
        </row>
        <row r="766">
          <cell r="A766" t="str">
            <v>00001411</v>
          </cell>
          <cell r="B766" t="str">
            <v>COLAR TOMADA PVC C/ TRAVAS SAIDA ROSCAVEL C/ BUCHA DE LATAO DE 110MM X 1/2'' P/ LIGACAO PREDIAL</v>
          </cell>
          <cell r="C766" t="str">
            <v>UN</v>
          </cell>
          <cell r="D766" t="str">
            <v>MP</v>
          </cell>
          <cell r="E766">
            <v>32.47</v>
          </cell>
          <cell r="F766">
            <v>32.47</v>
          </cell>
        </row>
        <row r="767">
          <cell r="A767" t="str">
            <v>00001412</v>
          </cell>
          <cell r="B767" t="str">
            <v>COLAR TOMADA PVC C/ TRAVAS SAIDA ROSCA DE 85 MM X 1/2" P/ LIGACAO PREDIAL</v>
          </cell>
          <cell r="C767" t="str">
            <v>UN</v>
          </cell>
          <cell r="D767" t="str">
            <v>MP</v>
          </cell>
          <cell r="E767">
            <v>15.63</v>
          </cell>
          <cell r="F767">
            <v>15.63</v>
          </cell>
        </row>
        <row r="768">
          <cell r="A768" t="str">
            <v>00001413</v>
          </cell>
          <cell r="B768" t="str">
            <v>COLAR TOMADA PVC C/ TRAVAS SAIDA ROSCA DE 75 MM X 1/2" P/ LIGACAO PREDIAL</v>
          </cell>
          <cell r="C768" t="str">
            <v>UN</v>
          </cell>
          <cell r="D768" t="str">
            <v>MP</v>
          </cell>
          <cell r="E768">
            <v>17.27</v>
          </cell>
          <cell r="F768">
            <v>17.27</v>
          </cell>
        </row>
        <row r="769">
          <cell r="A769" t="str">
            <v>00001414</v>
          </cell>
          <cell r="B769" t="str">
            <v>COLAR TOMADA PVC C/ TRAVAS SAIDA ROSCA DE 60 MM X 3/4" P/ LIGACAO PREDIAL</v>
          </cell>
          <cell r="C769" t="str">
            <v>UN</v>
          </cell>
          <cell r="D769" t="str">
            <v>MP</v>
          </cell>
          <cell r="E769">
            <v>11.42</v>
          </cell>
          <cell r="F769">
            <v>11.42</v>
          </cell>
        </row>
        <row r="770">
          <cell r="A770" t="str">
            <v>00001415</v>
          </cell>
          <cell r="B770" t="str">
            <v>COLAR TOMADA PVC C/ TRAVAS SAIDA ROSCA DE 60 MM X 1/2" P/ LIGACAO PREDIAL</v>
          </cell>
          <cell r="C770" t="str">
            <v>UN</v>
          </cell>
          <cell r="D770" t="str">
            <v>MP</v>
          </cell>
          <cell r="E770">
            <v>11.25</v>
          </cell>
          <cell r="F770">
            <v>11.25</v>
          </cell>
        </row>
        <row r="771">
          <cell r="A771" t="str">
            <v>00001416</v>
          </cell>
          <cell r="B771" t="str">
            <v>COLAR TOMADA PVC C/ TRAVAS SAIDA ROSCA DE 85 MM X 3/4" P/ LIGACAO PREDIAL</v>
          </cell>
          <cell r="C771" t="str">
            <v>UN</v>
          </cell>
          <cell r="D771" t="str">
            <v>MP</v>
          </cell>
          <cell r="E771">
            <v>15.81</v>
          </cell>
          <cell r="F771">
            <v>15.81</v>
          </cell>
        </row>
        <row r="772">
          <cell r="A772" t="str">
            <v>00001417</v>
          </cell>
          <cell r="B772" t="str">
            <v>COLAR TOMADA PVC C/ TRAVAS SAIDA ROSCA DE 75 MM X 3/4" P/ LIGACAO PREDIAL</v>
          </cell>
          <cell r="C772" t="str">
            <v>UN</v>
          </cell>
          <cell r="D772" t="str">
            <v>MP</v>
          </cell>
          <cell r="E772">
            <v>17.27</v>
          </cell>
          <cell r="F772">
            <v>17.27</v>
          </cell>
        </row>
        <row r="773">
          <cell r="A773" t="str">
            <v>00001418</v>
          </cell>
          <cell r="B773" t="str">
            <v>COLAR TOMADA PVC C/ TRAVAS SAIDA ROSCAVEL C/ BUCHA DE LATAO DE 75MM X 3/4'' P/ LIGACAO PREDIAL</v>
          </cell>
          <cell r="C773" t="str">
            <v>UN</v>
          </cell>
          <cell r="D773" t="str">
            <v>MP</v>
          </cell>
          <cell r="E773">
            <v>26.97</v>
          </cell>
          <cell r="F773">
            <v>26.97</v>
          </cell>
        </row>
        <row r="774">
          <cell r="A774" t="str">
            <v>00001419</v>
          </cell>
          <cell r="B774" t="str">
            <v>COLAR TOMADA PVC C/ TRAVAS SAIDA ROSCA DE 50 MM X 1/2" P/ LIGACAO PREDIAL</v>
          </cell>
          <cell r="C774" t="str">
            <v>UN</v>
          </cell>
          <cell r="D774" t="str">
            <v>MP</v>
          </cell>
          <cell r="E774">
            <v>10.050000000000001</v>
          </cell>
          <cell r="F774">
            <v>10.050000000000001</v>
          </cell>
        </row>
        <row r="775">
          <cell r="A775" t="str">
            <v>00001420</v>
          </cell>
          <cell r="B775" t="str">
            <v>COLAR TOMADA PVC C/ TRAVAS SAIDA ROSCA DE 40 MM X 3/4" P/ LIGACAO PREDIAL</v>
          </cell>
          <cell r="C775" t="str">
            <v>UN</v>
          </cell>
          <cell r="D775" t="str">
            <v>MP</v>
          </cell>
          <cell r="E775">
            <v>9.2799999999999994</v>
          </cell>
          <cell r="F775">
            <v>9.2799999999999994</v>
          </cell>
        </row>
        <row r="776">
          <cell r="A776" t="str">
            <v>00001421</v>
          </cell>
          <cell r="B776" t="str">
            <v>COLAR TOMADA PVC C/ TRAVAS SAIDA ROSCA DE 40 MM X 1/2" P/ LIGACAO PREDIAL</v>
          </cell>
          <cell r="C776" t="str">
            <v>UN</v>
          </cell>
          <cell r="D776" t="str">
            <v>MP</v>
          </cell>
          <cell r="E776">
            <v>9.11</v>
          </cell>
          <cell r="F776">
            <v>9.11</v>
          </cell>
        </row>
        <row r="777">
          <cell r="A777" t="str">
            <v>00001423</v>
          </cell>
          <cell r="B777" t="str">
            <v>COLAR TOMADA PVC C/ TRAVAS SAIDA ROSCA DE 32 MM X 3/4" P/ LIGACAO PREDIAL</v>
          </cell>
          <cell r="C777" t="str">
            <v>UN</v>
          </cell>
          <cell r="D777" t="str">
            <v>MP</v>
          </cell>
          <cell r="E777">
            <v>8.68</v>
          </cell>
          <cell r="F777">
            <v>8.68</v>
          </cell>
        </row>
        <row r="778">
          <cell r="A778" t="str">
            <v>00001427</v>
          </cell>
          <cell r="B778" t="str">
            <v>COLAR TOMADA PVC C/ TRAVAS SAIDA ROSCA DE 110 MM X 3/4" LIGACAO PREDIAL</v>
          </cell>
          <cell r="C778" t="str">
            <v>UN</v>
          </cell>
          <cell r="D778" t="str">
            <v>MP</v>
          </cell>
          <cell r="E778">
            <v>19.84</v>
          </cell>
          <cell r="F778">
            <v>19.84</v>
          </cell>
        </row>
        <row r="779">
          <cell r="A779" t="str">
            <v>00001435</v>
          </cell>
          <cell r="B779" t="str">
            <v>COLAR TOMADA PVC C/ TRAVAS SAIDA ROSCAVEL C/ BUCHA DE LATAO DE 60MM X 1/2'' P/ LIGACAO PREDIAL</v>
          </cell>
          <cell r="C779" t="str">
            <v>UN</v>
          </cell>
          <cell r="D779" t="str">
            <v>MP</v>
          </cell>
          <cell r="E779">
            <v>21.65</v>
          </cell>
          <cell r="F779">
            <v>21.65</v>
          </cell>
        </row>
        <row r="780">
          <cell r="A780" t="str">
            <v>00001436</v>
          </cell>
          <cell r="B780" t="str">
            <v>COLAR TOMADA PVC C/ TRAVAS SAIDA ROSCA DE 110 MM X 1/2" P/ LIGACAO PREDIAL</v>
          </cell>
          <cell r="C780" t="str">
            <v>UN</v>
          </cell>
          <cell r="D780" t="str">
            <v>MP</v>
          </cell>
          <cell r="E780">
            <v>19.670000000000002</v>
          </cell>
          <cell r="F780">
            <v>19.670000000000002</v>
          </cell>
        </row>
        <row r="781">
          <cell r="A781" t="str">
            <v>00001439</v>
          </cell>
          <cell r="B781" t="str">
            <v>COLAR TOMADA PVC C/ TRAVAS SAIDA ROSCA DE 50 MM X 3/4" P/ LIGACAO PREDIAL</v>
          </cell>
          <cell r="C781" t="str">
            <v>UN</v>
          </cell>
          <cell r="D781" t="str">
            <v>MP</v>
          </cell>
          <cell r="E781">
            <v>10.14</v>
          </cell>
          <cell r="F781">
            <v>10.14</v>
          </cell>
        </row>
        <row r="782">
          <cell r="A782" t="str">
            <v>00001442</v>
          </cell>
          <cell r="B782" t="str">
            <v>COMPACTADOR SOLOS C/ PLACA VIBRATORIA DE 46 X 51CM DYNAPAC CM-13D, 5HP, 156KG, DIESEL, NAO REVERSIVEL, IMPACTO DINAMICO TOTAL 1700KG**CAIXA**</v>
          </cell>
          <cell r="C782" t="str">
            <v>UN</v>
          </cell>
          <cell r="D782" t="str">
            <v>MP</v>
          </cell>
          <cell r="E782">
            <v>14961.82</v>
          </cell>
          <cell r="F782">
            <v>14961.82</v>
          </cell>
        </row>
        <row r="783">
          <cell r="A783" t="str">
            <v>00001443</v>
          </cell>
          <cell r="B783" t="str">
            <v>COMPACTADOR DE SOLOS COM PLACA VIBRATORIA, DE 135 A 156 KG, COM MOTOR A DIESEL OU GASOLINA DE 4 A 6 HP, NAO REVERSIVEL (LOCACAO)</v>
          </cell>
          <cell r="C783" t="str">
            <v>H</v>
          </cell>
          <cell r="D783" t="str">
            <v>EQ</v>
          </cell>
          <cell r="E783">
            <v>2.99</v>
          </cell>
          <cell r="F783">
            <v>2.99</v>
          </cell>
        </row>
        <row r="784">
          <cell r="A784" t="str">
            <v>00001444</v>
          </cell>
          <cell r="B784" t="str">
            <v>COMPACTADOR SOLOS C/ PLACA VIBRATÓRIA MOTOR DIESEL/GASOLINA &gt; = 10CV NÃO REVERSÍVEL TIPO
CLARIDOM CS- 30 OU EQUIV</v>
          </cell>
          <cell r="C784" t="str">
            <v>H</v>
          </cell>
          <cell r="D784" t="str">
            <v>EQ</v>
          </cell>
          <cell r="E784">
            <v>3.2</v>
          </cell>
          <cell r="F784">
            <v>3.2</v>
          </cell>
        </row>
        <row r="785">
          <cell r="A785" t="str">
            <v>00001445</v>
          </cell>
          <cell r="B785" t="str">
            <v>COMPACTADOR SOLOS TIPO SAPO C/ MOTOR DIESEL/GASOLINA *3HP* NÃO REVERSÍVEL PADRAO DYNAPAL LC -7
I R OU EQUIV</v>
          </cell>
          <cell r="C785" t="str">
            <v>H</v>
          </cell>
          <cell r="D785" t="str">
            <v>EQ</v>
          </cell>
          <cell r="E785">
            <v>3.59</v>
          </cell>
          <cell r="F785">
            <v>3.59</v>
          </cell>
        </row>
        <row r="786">
          <cell r="A786" t="str">
            <v>00001448</v>
          </cell>
          <cell r="B786" t="str">
            <v>COMPACTADOR SOLOS PNEUMÁTICO TIPO SAPO ATE 35KG TIPO CLOZIRONE OU EQUIV</v>
          </cell>
          <cell r="C786" t="str">
            <v>H</v>
          </cell>
          <cell r="D786" t="str">
            <v>EQ</v>
          </cell>
          <cell r="E786">
            <v>3.59</v>
          </cell>
          <cell r="F786">
            <v>3.59</v>
          </cell>
        </row>
        <row r="787">
          <cell r="A787" t="str">
            <v>00001449</v>
          </cell>
          <cell r="B787" t="str">
            <v>COMPACTADOR SOLOS C/ PLACA VIBRATÓRIA MOTOR DIESEL/GASOLINA * 5HP * NÃO REVERSÍVEL TIPO
CLARIDOM CS-15 OU EQUIV</v>
          </cell>
          <cell r="C787" t="str">
            <v>H</v>
          </cell>
          <cell r="D787" t="str">
            <v>EQ</v>
          </cell>
          <cell r="E787">
            <v>2.69</v>
          </cell>
          <cell r="F787">
            <v>2.69</v>
          </cell>
        </row>
        <row r="788">
          <cell r="A788" t="str">
            <v>00001453</v>
          </cell>
          <cell r="B788" t="str">
            <v>COMPACTADOR SOLOS C/ PLACA VIBRATÓRIA MOTOR DIESEL/GASOLINA 7 A 10HP 400KG NÃO REVERSÍVEL TIPO DYNAPAC CM-20 OU EQUIV</v>
          </cell>
          <cell r="C788" t="str">
            <v>H</v>
          </cell>
          <cell r="D788" t="str">
            <v>EQ</v>
          </cell>
          <cell r="E788">
            <v>3.59</v>
          </cell>
          <cell r="F788">
            <v>3.59</v>
          </cell>
        </row>
        <row r="789">
          <cell r="A789" t="str">
            <v>00001507</v>
          </cell>
          <cell r="B789" t="str">
            <v>COMPRESSOR DE AR REBOCAVEL DE 200 PCM, 102 PSI E MOTOR DIESEL DE 79 CV</v>
          </cell>
          <cell r="C789" t="str">
            <v>UN</v>
          </cell>
          <cell r="D789" t="str">
            <v>MP</v>
          </cell>
          <cell r="E789">
            <v>65250</v>
          </cell>
          <cell r="F789">
            <v>65250</v>
          </cell>
        </row>
        <row r="790">
          <cell r="A790" t="str">
            <v>00001508</v>
          </cell>
          <cell r="B790" t="str">
            <v>COMPRESSOR DE AR DIESEL REBOCAVEL 160PCM</v>
          </cell>
          <cell r="C790" t="str">
            <v>H</v>
          </cell>
          <cell r="D790" t="str">
            <v>EQ</v>
          </cell>
          <cell r="E790">
            <v>9.7200000000000006</v>
          </cell>
          <cell r="F790">
            <v>9.7200000000000006</v>
          </cell>
        </row>
        <row r="791">
          <cell r="A791" t="str">
            <v>00001509</v>
          </cell>
          <cell r="B791" t="str">
            <v>COMPRESSOR DE AR REBOCÁVEL COM MOTOR DIESEL, 250 PCM - (LOCAÇÃO)</v>
          </cell>
          <cell r="C791" t="str">
            <v>H</v>
          </cell>
          <cell r="D791" t="str">
            <v>EQ</v>
          </cell>
          <cell r="E791">
            <v>11.66</v>
          </cell>
          <cell r="F791">
            <v>11.66</v>
          </cell>
        </row>
        <row r="792">
          <cell r="A792" t="str">
            <v>00001511</v>
          </cell>
          <cell r="B792" t="str">
            <v>COMPRESSOR DE AR DIESEL REBOCAVEL 125 A 134PCM</v>
          </cell>
          <cell r="C792" t="str">
            <v>H</v>
          </cell>
          <cell r="D792" t="str">
            <v>EQ</v>
          </cell>
          <cell r="E792">
            <v>8.99</v>
          </cell>
          <cell r="F792">
            <v>8.99</v>
          </cell>
        </row>
        <row r="793">
          <cell r="A793" t="str">
            <v>00001512</v>
          </cell>
          <cell r="B793" t="str">
            <v>COMPRESSOR DE AR DIESEL REBOCAVEL 250 A 275PCM</v>
          </cell>
          <cell r="C793" t="str">
            <v>H</v>
          </cell>
          <cell r="D793" t="str">
            <v>EQ</v>
          </cell>
          <cell r="E793">
            <v>11.66</v>
          </cell>
          <cell r="F793">
            <v>11.66</v>
          </cell>
        </row>
        <row r="794">
          <cell r="A794" t="str">
            <v>00001513</v>
          </cell>
          <cell r="B794" t="str">
            <v>COMPRESSOR DE AR DIESEL REBOCAVEL 160 A 170PCM C/ 1 MARTELETE ROMPEDOR</v>
          </cell>
          <cell r="C794" t="str">
            <v>H</v>
          </cell>
          <cell r="D794" t="str">
            <v>EQ</v>
          </cell>
          <cell r="E794">
            <v>12.15</v>
          </cell>
          <cell r="F794">
            <v>12.15</v>
          </cell>
        </row>
        <row r="795">
          <cell r="A795" t="str">
            <v>00001514</v>
          </cell>
          <cell r="B795" t="str">
            <v>COMPRESSOR DE AR DIESEL REBOCAVEL 365PCM</v>
          </cell>
          <cell r="C795" t="str">
            <v>H</v>
          </cell>
          <cell r="D795" t="str">
            <v>EQ</v>
          </cell>
          <cell r="E795">
            <v>15.79</v>
          </cell>
          <cell r="F795">
            <v>15.79</v>
          </cell>
        </row>
        <row r="796">
          <cell r="A796" t="str">
            <v>00001515</v>
          </cell>
          <cell r="B796" t="str">
            <v>COMPRESSOR DE AR DIESEL REBOCAVEL 600PCM</v>
          </cell>
          <cell r="C796" t="str">
            <v>H</v>
          </cell>
          <cell r="D796" t="str">
            <v>EQ</v>
          </cell>
          <cell r="E796">
            <v>24.78</v>
          </cell>
          <cell r="F796">
            <v>24.78</v>
          </cell>
        </row>
        <row r="797">
          <cell r="A797" t="str">
            <v>00001518</v>
          </cell>
          <cell r="B797" t="str">
            <v>CONCRETO BETUMINOSO USINADO A QUENTE (CBUQ), FAIXA C - PADRAO DNIT, PARA PAVIMENTACAO ASFALTICA
(SEM APLICACAO)</v>
          </cell>
          <cell r="C797" t="str">
            <v>T</v>
          </cell>
          <cell r="D797" t="str">
            <v>MP</v>
          </cell>
          <cell r="E797">
            <v>200</v>
          </cell>
          <cell r="F797">
            <v>200</v>
          </cell>
        </row>
        <row r="798">
          <cell r="A798" t="str">
            <v>00001520</v>
          </cell>
          <cell r="B798" t="str">
            <v>CONCRETO BETUMINOSO USINADO A QUENTE (CBUQ)   CAP 50/70  - DIST.MED.TRANSP=10KM P/ PAV ASFALTICA</v>
          </cell>
          <cell r="C798" t="str">
            <v>M3</v>
          </cell>
          <cell r="D798" t="str">
            <v>MP</v>
          </cell>
          <cell r="E798">
            <v>456.67</v>
          </cell>
          <cell r="F798">
            <v>456.67</v>
          </cell>
        </row>
        <row r="799">
          <cell r="A799" t="str">
            <v>00001521</v>
          </cell>
          <cell r="B799" t="str">
            <v>|EM PROCESSO DE DESATIVAÇÃO| CONCRETO USINADO BOMBEADO FCK = 13,5 MPA</v>
          </cell>
          <cell r="C799" t="str">
            <v>M3</v>
          </cell>
          <cell r="D799" t="str">
            <v>MP</v>
          </cell>
          <cell r="E799">
            <v>236.85</v>
          </cell>
          <cell r="F799">
            <v>236.85</v>
          </cell>
        </row>
        <row r="800">
          <cell r="A800" t="str">
            <v>00001522</v>
          </cell>
          <cell r="B800" t="str">
            <v>|EM PROCESSO DE DESATIVAÇÃO| CONCRETO USINADO BOMBEADO FCK = 11,0 MPA</v>
          </cell>
          <cell r="C800" t="str">
            <v>M3</v>
          </cell>
          <cell r="D800" t="str">
            <v>MP</v>
          </cell>
          <cell r="E800">
            <v>232.81</v>
          </cell>
          <cell r="F800">
            <v>232.81</v>
          </cell>
        </row>
        <row r="801">
          <cell r="A801" t="str">
            <v>00001523</v>
          </cell>
          <cell r="B801" t="str">
            <v>CONCRETO USINADO BOMBEADO FCK = 15,0MPA</v>
          </cell>
          <cell r="C801" t="str">
            <v>M3</v>
          </cell>
          <cell r="D801" t="str">
            <v>MP</v>
          </cell>
          <cell r="E801">
            <v>248.96</v>
          </cell>
          <cell r="F801">
            <v>248.96</v>
          </cell>
        </row>
        <row r="802">
          <cell r="A802" t="str">
            <v>00001524</v>
          </cell>
          <cell r="B802" t="str">
            <v>CONCRETO USINADO BOMBEADO FCK = 20,0 MPA</v>
          </cell>
          <cell r="C802" t="str">
            <v>M3</v>
          </cell>
          <cell r="D802" t="str">
            <v>MP</v>
          </cell>
          <cell r="E802">
            <v>262.42</v>
          </cell>
          <cell r="F802">
            <v>262.42</v>
          </cell>
        </row>
        <row r="803">
          <cell r="A803" t="str">
            <v>00001525</v>
          </cell>
          <cell r="B803" t="str">
            <v>CONCRETO USINADO BOMBEADO FCK = 30,0 MPA</v>
          </cell>
          <cell r="C803" t="str">
            <v>M3</v>
          </cell>
          <cell r="D803" t="str">
            <v>MP</v>
          </cell>
          <cell r="E803">
            <v>308.31</v>
          </cell>
          <cell r="F803">
            <v>308.31</v>
          </cell>
        </row>
        <row r="804">
          <cell r="A804" t="str">
            <v>00001527</v>
          </cell>
          <cell r="B804" t="str">
            <v>CONCRETO USINADO BOMBEADO FCK = 25,0 MPA</v>
          </cell>
          <cell r="C804" t="str">
            <v>M3</v>
          </cell>
          <cell r="D804" t="str">
            <v>MP</v>
          </cell>
          <cell r="E804">
            <v>282.61</v>
          </cell>
          <cell r="F804">
            <v>282.61</v>
          </cell>
        </row>
        <row r="805">
          <cell r="A805" t="str">
            <v>00001528</v>
          </cell>
          <cell r="B805" t="str">
            <v>|EM PROCESSO DE DESATIVAÇÃO| CONCRETO USINADO BOMBEADO FCK = 18,0 MPA</v>
          </cell>
          <cell r="C805" t="str">
            <v>M3</v>
          </cell>
          <cell r="D805" t="str">
            <v>MP</v>
          </cell>
          <cell r="E805">
            <v>259.06</v>
          </cell>
          <cell r="F805">
            <v>259.06</v>
          </cell>
        </row>
        <row r="806">
          <cell r="A806" t="str">
            <v>00001535</v>
          </cell>
          <cell r="B806" t="str">
            <v>TERMINAL A PRESSAO DE BRONZE P/ CABO A BARRA, CABO 1,5 A 10MM2, C/ 1 FURO DE FIXACAO</v>
          </cell>
          <cell r="C806" t="str">
            <v>UN</v>
          </cell>
          <cell r="D806" t="str">
            <v>MP</v>
          </cell>
          <cell r="E806">
            <v>1.94</v>
          </cell>
          <cell r="F806">
            <v>1.94</v>
          </cell>
        </row>
        <row r="807">
          <cell r="A807" t="str">
            <v>00001536</v>
          </cell>
          <cell r="B807" t="str">
            <v>TERMINAL A PRESSAO DE BRONZE P/ CABO A BARRA, CABO 10 A 16MM2, C/ 1 FURO DE FIXACAO</v>
          </cell>
          <cell r="C807" t="str">
            <v>UN</v>
          </cell>
          <cell r="D807" t="str">
            <v>MP</v>
          </cell>
          <cell r="E807">
            <v>2.42</v>
          </cell>
          <cell r="F807">
            <v>2.42</v>
          </cell>
        </row>
        <row r="808">
          <cell r="A808" t="str">
            <v>00001537</v>
          </cell>
          <cell r="B808" t="str">
            <v>TERMINAL A PRESSAO DE BRONZE P/ CABO A BARRA, CABO 25 A 35MM2 C/ 1 FURO DE FIXACAO</v>
          </cell>
          <cell r="C808" t="str">
            <v>UN</v>
          </cell>
          <cell r="D808" t="str">
            <v>MP</v>
          </cell>
          <cell r="E808">
            <v>3.23</v>
          </cell>
          <cell r="F808">
            <v>3.23</v>
          </cell>
        </row>
        <row r="809">
          <cell r="A809" t="str">
            <v>00001538</v>
          </cell>
          <cell r="B809" t="str">
            <v>TERMINAL A PRESSAO DE BRONZE P/ CABO A BARRA, CABO 50 A 70MM2, C/ 1 FURO DE FIXACAO</v>
          </cell>
          <cell r="C809" t="str">
            <v>UN</v>
          </cell>
          <cell r="D809" t="str">
            <v>MP</v>
          </cell>
          <cell r="E809">
            <v>4.1900000000000004</v>
          </cell>
          <cell r="F809">
            <v>4.1900000000000004</v>
          </cell>
        </row>
        <row r="810">
          <cell r="A810" t="str">
            <v>00001539</v>
          </cell>
          <cell r="B810" t="str">
            <v>CONECTOR PARAFUSO FENDIDO PARA CABO 16 MM2</v>
          </cell>
          <cell r="C810" t="str">
            <v>UN</v>
          </cell>
          <cell r="D810" t="str">
            <v>MP</v>
          </cell>
          <cell r="E810">
            <v>2.3199999999999998</v>
          </cell>
          <cell r="F810">
            <v>2.3199999999999998</v>
          </cell>
        </row>
        <row r="811">
          <cell r="A811" t="str">
            <v>00001540</v>
          </cell>
          <cell r="B811" t="str">
            <v>TERMINAL A PRESSAO DE BRONZE P/ CABO A BARRA, CABO 70 A 95MM2 C/ 1 FUROP/ FIXACAO</v>
          </cell>
          <cell r="C811" t="str">
            <v>UN</v>
          </cell>
          <cell r="D811" t="str">
            <v>MP</v>
          </cell>
          <cell r="E811">
            <v>5.81</v>
          </cell>
          <cell r="F811">
            <v>5.81</v>
          </cell>
        </row>
        <row r="812">
          <cell r="A812" t="str">
            <v>00001541</v>
          </cell>
          <cell r="B812" t="str">
            <v>TERMINAL A PRESSAO DE BRONZE P/ CABO A BARRA, CABO 120 A 185MM2 C/ 1 FURO P/ FIXACAO</v>
          </cell>
          <cell r="C812" t="str">
            <v>UN</v>
          </cell>
          <cell r="D812" t="str">
            <v>MP</v>
          </cell>
          <cell r="E812">
            <v>7.74</v>
          </cell>
          <cell r="F812">
            <v>7.74</v>
          </cell>
        </row>
        <row r="813">
          <cell r="A813" t="str">
            <v>00001542</v>
          </cell>
          <cell r="B813" t="str">
            <v>TERMINAL A PRESSAO DE BRONZE P/ CABO A BARRA, CABOS 4 A 10MM2 C/ 2 FUROS P/ FIXACAO</v>
          </cell>
          <cell r="C813" t="str">
            <v>UN</v>
          </cell>
          <cell r="D813" t="str">
            <v>MP</v>
          </cell>
          <cell r="E813">
            <v>2.42</v>
          </cell>
          <cell r="F813">
            <v>2.42</v>
          </cell>
        </row>
        <row r="814">
          <cell r="A814" t="str">
            <v>00001543</v>
          </cell>
          <cell r="B814" t="str">
            <v>TERMINAL A PRESSAO DE BRONZE P/ CABO A BARRA, CABO 16 A 25MM2 C/ 2 FUROS P/ FIXACAO</v>
          </cell>
          <cell r="C814" t="str">
            <v>UN</v>
          </cell>
          <cell r="D814" t="str">
            <v>MP</v>
          </cell>
          <cell r="E814">
            <v>2.58</v>
          </cell>
          <cell r="F814">
            <v>2.58</v>
          </cell>
        </row>
        <row r="815">
          <cell r="A815" t="str">
            <v>00001545</v>
          </cell>
          <cell r="B815" t="str">
            <v>TERMINAL A PRESSAO DE BRONZE P/ CABO A BARRA, CABOS 50 A 70MM2 C/ 2 FUROS P/ FIXACAO</v>
          </cell>
          <cell r="C815" t="str">
            <v>UN</v>
          </cell>
          <cell r="D815" t="str">
            <v>MP</v>
          </cell>
          <cell r="E815">
            <v>9.77</v>
          </cell>
          <cell r="F815">
            <v>9.77</v>
          </cell>
        </row>
        <row r="816">
          <cell r="A816" t="str">
            <v>00001546</v>
          </cell>
          <cell r="B816" t="str">
            <v>TERMINAL A PRESSAO DE BRONZE P/ CABO A BARRA, CABOS 95 A 120MM2 C/ 2 FUROS P/ FIXACAO</v>
          </cell>
          <cell r="C816" t="str">
            <v>UN</v>
          </cell>
          <cell r="D816" t="str">
            <v>MP</v>
          </cell>
          <cell r="E816">
            <v>21.68</v>
          </cell>
          <cell r="F816">
            <v>21.68</v>
          </cell>
        </row>
        <row r="817">
          <cell r="A817" t="str">
            <v>00001547</v>
          </cell>
          <cell r="B817" t="str">
            <v>TERMINAL A PRESSAO DE BRONZE P/ CABO A BARRA, CABOS 150 A 185MM2 C/ 2 FUROS P/ FIXACAO</v>
          </cell>
          <cell r="C817" t="str">
            <v>UN</v>
          </cell>
          <cell r="D817" t="str">
            <v>MP</v>
          </cell>
          <cell r="E817">
            <v>45.81</v>
          </cell>
          <cell r="F817">
            <v>45.81</v>
          </cell>
        </row>
        <row r="818">
          <cell r="A818" t="str">
            <v>00001550</v>
          </cell>
          <cell r="B818" t="str">
            <v>CONECTOR PARAFUSO FENDIDO PARA CABO 25 MM2</v>
          </cell>
          <cell r="C818" t="str">
            <v>UN</v>
          </cell>
          <cell r="D818" t="str">
            <v>MP</v>
          </cell>
          <cell r="E818">
            <v>3.1</v>
          </cell>
          <cell r="F818">
            <v>3.1</v>
          </cell>
        </row>
        <row r="819">
          <cell r="A819" t="str">
            <v>00001553</v>
          </cell>
          <cell r="B819" t="str">
            <v>TERMINAL A PRESSAO DE BRONZE P/ CABO A BARRA, CABO/BARRA P/ 2 CABOS BITOLA 95 A 120MM2 C/ 2 FUROS
P/   FIXACAO</v>
          </cell>
          <cell r="C819" t="str">
            <v>UN</v>
          </cell>
          <cell r="D819" t="str">
            <v>MP</v>
          </cell>
          <cell r="E819">
            <v>57.35</v>
          </cell>
          <cell r="F819">
            <v>57.35</v>
          </cell>
        </row>
        <row r="820">
          <cell r="A820" t="str">
            <v>00001554</v>
          </cell>
          <cell r="B820" t="str">
            <v>TERMINAL A PRESSAO DE BRONZE P/ CABO A BARRA, CABO/BARRA P/ 2 CABOS BITOLA 150 A 185MM2 C/ 2 FUROS
P/ FIXACAO</v>
          </cell>
          <cell r="C820" t="str">
            <v>UN</v>
          </cell>
          <cell r="D820" t="str">
            <v>MP</v>
          </cell>
          <cell r="E820">
            <v>81.319999999999993</v>
          </cell>
          <cell r="F820">
            <v>81.319999999999993</v>
          </cell>
        </row>
        <row r="821">
          <cell r="A821" t="str">
            <v>00001562</v>
          </cell>
          <cell r="B821" t="str">
            <v>CONECTOR PARAFUSO FENDIDO C/ SEPARADOR DE CABOS BIMETALICOS DE COBRE P/ CABO 50MM2</v>
          </cell>
          <cell r="C821" t="str">
            <v>UN</v>
          </cell>
          <cell r="D821" t="str">
            <v>MP</v>
          </cell>
          <cell r="E821">
            <v>6.77</v>
          </cell>
          <cell r="F821">
            <v>6.77</v>
          </cell>
        </row>
        <row r="822">
          <cell r="A822" t="str">
            <v>00001563</v>
          </cell>
          <cell r="B822" t="str">
            <v>CONECTOR PARAFUSO FENDIDO C/ SEPARADOR DE CABOS BIMETALICOS DE COBRE P/ CABO 70MM2</v>
          </cell>
          <cell r="C822" t="str">
            <v>UN</v>
          </cell>
          <cell r="D822" t="str">
            <v>MP</v>
          </cell>
          <cell r="E822">
            <v>8.7100000000000009</v>
          </cell>
          <cell r="F822">
            <v>8.7100000000000009</v>
          </cell>
        </row>
        <row r="823">
          <cell r="A823" t="str">
            <v>00001564</v>
          </cell>
          <cell r="B823" t="str">
            <v>GRAMPO PARALELO BIMETALICO P/ CABO 6 A 50MM2 C/ 2 PARAF</v>
          </cell>
          <cell r="C823" t="str">
            <v>UN</v>
          </cell>
          <cell r="D823" t="str">
            <v>MP</v>
          </cell>
          <cell r="E823">
            <v>3.48</v>
          </cell>
          <cell r="F823">
            <v>3.48</v>
          </cell>
        </row>
        <row r="824">
          <cell r="A824" t="str">
            <v>00001565</v>
          </cell>
          <cell r="B824" t="str">
            <v>CONECTOR PARAFUSO FENDIDO DE COBRE P/ CABO 16MM2</v>
          </cell>
          <cell r="C824" t="str">
            <v>UN</v>
          </cell>
          <cell r="D824" t="str">
            <v>MP</v>
          </cell>
          <cell r="E824">
            <v>3.39</v>
          </cell>
          <cell r="F824">
            <v>3.39</v>
          </cell>
        </row>
        <row r="825">
          <cell r="A825" t="str">
            <v>00001567</v>
          </cell>
          <cell r="B825" t="str">
            <v>GRAMPO PARALELO BIMETALICO P/ CABO 6MM2 C/ 1 PARAF</v>
          </cell>
          <cell r="C825" t="str">
            <v>UN</v>
          </cell>
          <cell r="D825" t="str">
            <v>MP</v>
          </cell>
          <cell r="E825">
            <v>5.45</v>
          </cell>
          <cell r="F825">
            <v>5.45</v>
          </cell>
        </row>
        <row r="826">
          <cell r="A826" t="str">
            <v>00001568</v>
          </cell>
          <cell r="B826" t="str">
            <v>GRAMPO PARALELO BIMETALICO P/ CABO 10MM2 C/ 1 PARAF</v>
          </cell>
          <cell r="C826" t="str">
            <v>UN</v>
          </cell>
          <cell r="D826" t="str">
            <v>MP</v>
          </cell>
          <cell r="E826">
            <v>7.42</v>
          </cell>
          <cell r="F826">
            <v>7.42</v>
          </cell>
        </row>
        <row r="827">
          <cell r="A827" t="str">
            <v>00001570</v>
          </cell>
          <cell r="B827" t="str">
            <v>TERMINAL A COMPRESSAO EM COBRE ESTANHADO P/ CABO 2,5MM2</v>
          </cell>
          <cell r="C827" t="str">
            <v>UN</v>
          </cell>
          <cell r="D827" t="str">
            <v>MP</v>
          </cell>
          <cell r="E827">
            <v>0.42</v>
          </cell>
          <cell r="F827">
            <v>0.42</v>
          </cell>
        </row>
        <row r="828">
          <cell r="A828" t="str">
            <v>00001571</v>
          </cell>
          <cell r="B828" t="str">
            <v>TERMINAL A COMPRESSAO EM COBRE ESTANHADO P/ CABO 4MM2</v>
          </cell>
          <cell r="C828" t="str">
            <v>UN</v>
          </cell>
          <cell r="D828" t="str">
            <v>MP</v>
          </cell>
          <cell r="E828">
            <v>0.65</v>
          </cell>
          <cell r="F828">
            <v>0.65</v>
          </cell>
        </row>
        <row r="829">
          <cell r="A829" t="str">
            <v>00001573</v>
          </cell>
          <cell r="B829" t="str">
            <v>TERMINAL A COMPRESSAO EM COBRE ESTANHADO P/ CABO 6MM2</v>
          </cell>
          <cell r="C829" t="str">
            <v>UN</v>
          </cell>
          <cell r="D829" t="str">
            <v>MP</v>
          </cell>
          <cell r="E829">
            <v>0.94</v>
          </cell>
          <cell r="F829">
            <v>0.94</v>
          </cell>
        </row>
        <row r="830">
          <cell r="A830" t="str">
            <v>00001574</v>
          </cell>
          <cell r="B830" t="str">
            <v>TERMINAL A COMPRESSAO EM COBRE ESTANHADO P/ CABO 10MM2</v>
          </cell>
          <cell r="C830" t="str">
            <v>UN</v>
          </cell>
          <cell r="D830" t="str">
            <v>MP</v>
          </cell>
          <cell r="E830">
            <v>0.81</v>
          </cell>
          <cell r="F830">
            <v>0.81</v>
          </cell>
        </row>
        <row r="831">
          <cell r="A831" t="str">
            <v>00001575</v>
          </cell>
          <cell r="B831" t="str">
            <v>TERMINAL A COMPRESSAO EM COBRE ESTANHADO P/ CABO 16MM2</v>
          </cell>
          <cell r="C831" t="str">
            <v>UN</v>
          </cell>
          <cell r="D831" t="str">
            <v>MP</v>
          </cell>
          <cell r="E831">
            <v>1</v>
          </cell>
          <cell r="F831">
            <v>1</v>
          </cell>
        </row>
        <row r="832">
          <cell r="A832" t="str">
            <v>00001576</v>
          </cell>
          <cell r="B832" t="str">
            <v>TERMINAL A COMPRESSAO EM COBRE ESTANHADO P/ CABO 25MM2</v>
          </cell>
          <cell r="C832" t="str">
            <v>UN</v>
          </cell>
          <cell r="D832" t="str">
            <v>MP</v>
          </cell>
          <cell r="E832">
            <v>0.97</v>
          </cell>
          <cell r="F832">
            <v>0.97</v>
          </cell>
        </row>
        <row r="833">
          <cell r="A833" t="str">
            <v>00001577</v>
          </cell>
          <cell r="B833" t="str">
            <v>TERMINAL A COMPRESSAO EM COBRE ESTANHADO P/ CABO 35MM2</v>
          </cell>
          <cell r="C833" t="str">
            <v>UN</v>
          </cell>
          <cell r="D833" t="str">
            <v>MP</v>
          </cell>
          <cell r="E833">
            <v>1.1299999999999999</v>
          </cell>
          <cell r="F833">
            <v>1.1299999999999999</v>
          </cell>
        </row>
        <row r="834">
          <cell r="A834" t="str">
            <v>00001578</v>
          </cell>
          <cell r="B834" t="str">
            <v>TERMINAL A COMPRESSAO EM COBRE ESTANHADO P/ CABO 50MM2</v>
          </cell>
          <cell r="C834" t="str">
            <v>UN</v>
          </cell>
          <cell r="D834" t="str">
            <v>MP</v>
          </cell>
          <cell r="E834">
            <v>1.74</v>
          </cell>
          <cell r="F834">
            <v>1.74</v>
          </cell>
        </row>
        <row r="835">
          <cell r="A835" t="str">
            <v>00001579</v>
          </cell>
          <cell r="B835" t="str">
            <v>TERMINAL A COMPRESSAO EM COBRE ESTANHADO P/ CABO 70MM2</v>
          </cell>
          <cell r="C835" t="str">
            <v>UN</v>
          </cell>
          <cell r="D835" t="str">
            <v>MP</v>
          </cell>
          <cell r="E835">
            <v>1.81</v>
          </cell>
          <cell r="F835">
            <v>1.81</v>
          </cell>
        </row>
        <row r="836">
          <cell r="A836" t="str">
            <v>00001580</v>
          </cell>
          <cell r="B836" t="str">
            <v>TERMINAL A COMPRESSAO EM COBRE ESTANHADO P/ CABO 95MM2</v>
          </cell>
          <cell r="C836" t="str">
            <v>UN</v>
          </cell>
          <cell r="D836" t="str">
            <v>MP</v>
          </cell>
          <cell r="E836">
            <v>2.58</v>
          </cell>
          <cell r="F836">
            <v>2.58</v>
          </cell>
        </row>
        <row r="837">
          <cell r="A837" t="str">
            <v>00001581</v>
          </cell>
          <cell r="B837" t="str">
            <v>TERMINAL A COMPRESSAO EM COBRE ESTANHADO P/ CABO120MM2</v>
          </cell>
          <cell r="C837" t="str">
            <v>UN</v>
          </cell>
          <cell r="D837" t="str">
            <v>MP</v>
          </cell>
          <cell r="E837">
            <v>4.26</v>
          </cell>
          <cell r="F837">
            <v>4.26</v>
          </cell>
        </row>
        <row r="838">
          <cell r="A838" t="str">
            <v>00001585</v>
          </cell>
          <cell r="B838" t="str">
            <v>TERMINAL A PRESSAO 1 CABO 16MM2 C/ 1 FURO DE FIXACAO</v>
          </cell>
          <cell r="C838" t="str">
            <v>UN</v>
          </cell>
          <cell r="D838" t="str">
            <v>MP</v>
          </cell>
          <cell r="E838">
            <v>1.74</v>
          </cell>
          <cell r="F838">
            <v>1.74</v>
          </cell>
        </row>
        <row r="839">
          <cell r="A839" t="str">
            <v>00001586</v>
          </cell>
          <cell r="B839" t="str">
            <v>TERMINAL A PRESSAO 1 CABO 25MM2 C/ 1 FURO DE FIXACAO</v>
          </cell>
          <cell r="C839" t="str">
            <v>UN</v>
          </cell>
          <cell r="D839" t="str">
            <v>MP</v>
          </cell>
          <cell r="E839">
            <v>1.84</v>
          </cell>
          <cell r="F839">
            <v>1.84</v>
          </cell>
        </row>
        <row r="840">
          <cell r="A840" t="str">
            <v>00001587</v>
          </cell>
          <cell r="B840" t="str">
            <v>TERMINAL A PRESSAO 1 CABO 35MM2 C/ 1 FURO DE FIXACAO</v>
          </cell>
          <cell r="C840" t="str">
            <v>UN</v>
          </cell>
          <cell r="D840" t="str">
            <v>MP</v>
          </cell>
          <cell r="E840">
            <v>2.9</v>
          </cell>
          <cell r="F840">
            <v>2.9</v>
          </cell>
        </row>
        <row r="841">
          <cell r="A841" t="str">
            <v>00001588</v>
          </cell>
          <cell r="B841" t="str">
            <v>TERMINAL A PRESSAO 1 CABO 50MM2 C/ 1 FURO DE FIXACAO</v>
          </cell>
          <cell r="C841" t="str">
            <v>UN</v>
          </cell>
          <cell r="D841" t="str">
            <v>MP</v>
          </cell>
          <cell r="E841">
            <v>3.39</v>
          </cell>
          <cell r="F841">
            <v>3.39</v>
          </cell>
        </row>
        <row r="842">
          <cell r="A842" t="str">
            <v>00001589</v>
          </cell>
          <cell r="B842" t="str">
            <v>TERMINAL A PRESSAO 1 CABO 70MM2 C/ 1 FURO DE FIXACAO</v>
          </cell>
          <cell r="C842" t="str">
            <v>UN</v>
          </cell>
          <cell r="D842" t="str">
            <v>MP</v>
          </cell>
          <cell r="E842">
            <v>4.13</v>
          </cell>
          <cell r="F842">
            <v>4.13</v>
          </cell>
        </row>
        <row r="843">
          <cell r="A843" t="str">
            <v>00001590</v>
          </cell>
          <cell r="B843" t="str">
            <v>TERMINAL A PRESSAO 1 CABO 95MM2 C/ 1 FURO DE FIXACAO</v>
          </cell>
          <cell r="C843" t="str">
            <v>UN</v>
          </cell>
          <cell r="D843" t="str">
            <v>MP</v>
          </cell>
          <cell r="E843">
            <v>4.13</v>
          </cell>
          <cell r="F843">
            <v>4.13</v>
          </cell>
        </row>
        <row r="844">
          <cell r="A844" t="str">
            <v>00001591</v>
          </cell>
          <cell r="B844" t="str">
            <v>TERMINAL A PRESSAO 1 CABO 120MM2 C/ 1 FURO DE FIXACAO</v>
          </cell>
          <cell r="C844" t="str">
            <v>UN</v>
          </cell>
          <cell r="D844" t="str">
            <v>MP</v>
          </cell>
          <cell r="E844">
            <v>5.71</v>
          </cell>
          <cell r="F844">
            <v>5.71</v>
          </cell>
        </row>
        <row r="845">
          <cell r="A845" t="str">
            <v>00001593</v>
          </cell>
          <cell r="B845" t="str">
            <v>TERMINAL A PRESSAO 1 CABO 185MM2 C/ 1 FURO DE FIXACAO</v>
          </cell>
          <cell r="C845" t="str">
            <v>UN</v>
          </cell>
          <cell r="D845" t="str">
            <v>MP</v>
          </cell>
          <cell r="E845">
            <v>6.74</v>
          </cell>
          <cell r="F845">
            <v>6.74</v>
          </cell>
        </row>
        <row r="846">
          <cell r="A846" t="str">
            <v>00001594</v>
          </cell>
          <cell r="B846" t="str">
            <v>TERMINAL A PRESSAO P/ CABO A BARRA, CABO 25-35MM2 C/ 2 FUROS P/ FIXACAO</v>
          </cell>
          <cell r="C846" t="str">
            <v>UN</v>
          </cell>
          <cell r="D846" t="str">
            <v>MP</v>
          </cell>
          <cell r="E846">
            <v>5.55</v>
          </cell>
          <cell r="F846">
            <v>5.55</v>
          </cell>
        </row>
        <row r="847">
          <cell r="A847" t="str">
            <v>00001595</v>
          </cell>
          <cell r="B847" t="str">
            <v>CONECTOR DE ATERRAMENTO DE BRONZE P/ CABO 95MM2 A BARRA DE ATE 7MM2</v>
          </cell>
          <cell r="C847" t="str">
            <v>UN</v>
          </cell>
          <cell r="D847" t="str">
            <v>MP</v>
          </cell>
          <cell r="E847">
            <v>11.87</v>
          </cell>
          <cell r="F847">
            <v>11.87</v>
          </cell>
        </row>
        <row r="848">
          <cell r="A848" t="str">
            <v>00001596</v>
          </cell>
          <cell r="B848" t="str">
            <v>CONECTOR PARAFUSO FENDIDO DE BRONZE P/ CABO 25MM2</v>
          </cell>
          <cell r="C848" t="str">
            <v>UN</v>
          </cell>
          <cell r="D848" t="str">
            <v>MP</v>
          </cell>
          <cell r="E848">
            <v>3.55</v>
          </cell>
          <cell r="F848">
            <v>3.55</v>
          </cell>
        </row>
        <row r="849">
          <cell r="A849" t="str">
            <v>00001597</v>
          </cell>
          <cell r="B849" t="str">
            <v>CONECTOR PRENSA CABO DE ALUMINIO BITOLA 3/8" P/ CABO DN 9 - 10MM</v>
          </cell>
          <cell r="C849" t="str">
            <v>UN</v>
          </cell>
          <cell r="D849" t="str">
            <v>MP</v>
          </cell>
          <cell r="E849">
            <v>3</v>
          </cell>
          <cell r="F849">
            <v>3</v>
          </cell>
        </row>
        <row r="850">
          <cell r="A850" t="str">
            <v>00001598</v>
          </cell>
          <cell r="B850" t="str">
            <v>CONECTOR PRENSA CABO DE ALUMINIO BITOLA 1/2" P/ CABO DN 12,5 - 15MM</v>
          </cell>
          <cell r="C850" t="str">
            <v>UN</v>
          </cell>
          <cell r="D850" t="str">
            <v>MP</v>
          </cell>
          <cell r="E850">
            <v>3.77</v>
          </cell>
          <cell r="F850">
            <v>3.77</v>
          </cell>
        </row>
        <row r="851">
          <cell r="A851" t="str">
            <v>00001599</v>
          </cell>
          <cell r="B851" t="str">
            <v>CONECTOR PRENSA CABO DE ALUMINIO BITOLA 3/4 " P/ CABO DN 17,5 - 20MM</v>
          </cell>
          <cell r="C851" t="str">
            <v>UN</v>
          </cell>
          <cell r="D851" t="str">
            <v>MP</v>
          </cell>
          <cell r="E851">
            <v>4.2300000000000004</v>
          </cell>
          <cell r="F851">
            <v>4.2300000000000004</v>
          </cell>
        </row>
        <row r="852">
          <cell r="A852" t="str">
            <v>00001600</v>
          </cell>
          <cell r="B852" t="str">
            <v>CONECTOR PRENSA CABO DE ALUMINIO BITOLA 1" P/ CABO DN 22,5 - 25MM</v>
          </cell>
          <cell r="C852" t="str">
            <v>UN</v>
          </cell>
          <cell r="D852" t="str">
            <v>MP</v>
          </cell>
          <cell r="E852">
            <v>5.45</v>
          </cell>
          <cell r="F852">
            <v>5.45</v>
          </cell>
        </row>
        <row r="853">
          <cell r="A853" t="str">
            <v>00001601</v>
          </cell>
          <cell r="B853" t="str">
            <v>CONECTOR PRENSA CABO DE ALUMINIO BITOLA 1 1/4" P/ CABO DN 31 - 34MM</v>
          </cell>
          <cell r="C853" t="str">
            <v>UN</v>
          </cell>
          <cell r="D853" t="str">
            <v>MP</v>
          </cell>
          <cell r="E853">
            <v>15.97</v>
          </cell>
          <cell r="F853">
            <v>15.97</v>
          </cell>
        </row>
        <row r="854">
          <cell r="A854" t="str">
            <v>00001602</v>
          </cell>
          <cell r="B854" t="str">
            <v>CONECTOR PRENSA CABO DE ALUMINIO BITOLA 1 1/2" P/ CABO DN 37 - 40MM</v>
          </cell>
          <cell r="C854" t="str">
            <v>UN</v>
          </cell>
          <cell r="D854" t="str">
            <v>MP</v>
          </cell>
          <cell r="E854">
            <v>18</v>
          </cell>
          <cell r="F854">
            <v>18</v>
          </cell>
        </row>
        <row r="855">
          <cell r="A855" t="str">
            <v>00001603</v>
          </cell>
          <cell r="B855" t="str">
            <v>CONECTOR PRENSA CABO DE ALUMINIO BITOLA 2" P/ CABO DN 47,5 - 50MM</v>
          </cell>
          <cell r="C855" t="str">
            <v>UN</v>
          </cell>
          <cell r="D855" t="str">
            <v>MP</v>
          </cell>
          <cell r="E855">
            <v>24.19</v>
          </cell>
          <cell r="F855">
            <v>24.19</v>
          </cell>
        </row>
        <row r="856">
          <cell r="A856" t="str">
            <v>00001604</v>
          </cell>
          <cell r="B856" t="str">
            <v>PRENSA CABO DE CONEXAO GT-P22 P/ CABO COBRE OU SIMILAR</v>
          </cell>
          <cell r="C856" t="str">
            <v>UN</v>
          </cell>
          <cell r="D856" t="str">
            <v>MP</v>
          </cell>
          <cell r="E856">
            <v>4.3899999999999997</v>
          </cell>
          <cell r="F856">
            <v>4.3899999999999997</v>
          </cell>
        </row>
        <row r="857">
          <cell r="A857" t="str">
            <v>00001605</v>
          </cell>
          <cell r="B857" t="str">
            <v>TERMINAL A PRESSAO P/ CABO A BARRA, CABO 50-70MM2 C/ 2 FUROS P/ FIXACAO</v>
          </cell>
          <cell r="C857" t="str">
            <v>UN</v>
          </cell>
          <cell r="D857" t="str">
            <v>MP</v>
          </cell>
          <cell r="E857">
            <v>8.81</v>
          </cell>
          <cell r="F857">
            <v>8.81</v>
          </cell>
        </row>
        <row r="858">
          <cell r="A858" t="str">
            <v>00001607</v>
          </cell>
          <cell r="B858" t="str">
            <v>CONJUNTO ARRUELAS DE VEDACAO 5/16" P/ TELHA FIBROCIMENTO (UMA ARRUELA METALICA E UMA ARRULA PVC - CONICAS)</v>
          </cell>
          <cell r="C858" t="str">
            <v>CJ</v>
          </cell>
          <cell r="D858" t="str">
            <v>MP</v>
          </cell>
          <cell r="E858">
            <v>0.13</v>
          </cell>
          <cell r="F858">
            <v>0.13</v>
          </cell>
        </row>
        <row r="859">
          <cell r="A859" t="str">
            <v>00001610</v>
          </cell>
          <cell r="B859" t="str">
            <v>MASSA PLASTICA PARA VEDACAO</v>
          </cell>
          <cell r="C859" t="str">
            <v>KG</v>
          </cell>
          <cell r="D859" t="str">
            <v>MP</v>
          </cell>
          <cell r="E859">
            <v>15.84</v>
          </cell>
          <cell r="F859">
            <v>15.84</v>
          </cell>
        </row>
        <row r="860">
          <cell r="A860" t="str">
            <v>00001611</v>
          </cell>
          <cell r="B860" t="str">
            <v>MASSA P/ VEDACAO DE TELHA DE AMIANTO</v>
          </cell>
          <cell r="C860" t="str">
            <v>KG</v>
          </cell>
          <cell r="D860" t="str">
            <v>MP</v>
          </cell>
          <cell r="E860">
            <v>56.22</v>
          </cell>
          <cell r="F860">
            <v>56.22</v>
          </cell>
        </row>
        <row r="861">
          <cell r="A861" t="str">
            <v>00001612</v>
          </cell>
          <cell r="B861" t="str">
            <v>CONTATOR TRIPOLAR, CATEGORIA DE UTILIZAÇÃO AC-2 E AC-3, TENSÃO NOMINAL DE ATÉ 500 V, COM CORRENTE
DE 9 A</v>
          </cell>
          <cell r="C861" t="str">
            <v>UN</v>
          </cell>
          <cell r="D861" t="str">
            <v>MP</v>
          </cell>
          <cell r="E861">
            <v>103.73</v>
          </cell>
          <cell r="F861">
            <v>103.73</v>
          </cell>
        </row>
        <row r="862">
          <cell r="A862" t="str">
            <v>00001613</v>
          </cell>
          <cell r="B862" t="str">
            <v>CONTATOR TRIPOLAR DE POTENCIA 112A (500V) CATEGORIA AC-2 E AC-3</v>
          </cell>
          <cell r="C862" t="str">
            <v>UN</v>
          </cell>
          <cell r="D862" t="str">
            <v>MP</v>
          </cell>
          <cell r="E862">
            <v>1301.3399999999999</v>
          </cell>
          <cell r="F862">
            <v>1301.3399999999999</v>
          </cell>
        </row>
        <row r="863">
          <cell r="A863" t="str">
            <v>00001614</v>
          </cell>
          <cell r="B863" t="str">
            <v>CONTATOR TRIPOLAR DE POTENCIA 32A (500V) CATEGORIA AC-2 E AC-3</v>
          </cell>
          <cell r="C863" t="str">
            <v>UN</v>
          </cell>
          <cell r="D863" t="str">
            <v>MP</v>
          </cell>
          <cell r="E863">
            <v>242.67</v>
          </cell>
          <cell r="F863">
            <v>242.67</v>
          </cell>
        </row>
        <row r="864">
          <cell r="A864" t="str">
            <v>00001615</v>
          </cell>
          <cell r="B864" t="str">
            <v>CONTATOR TRIPOLAR DE POTENCIA 75A (500V) CATEGORIA AC-2 E AC-3</v>
          </cell>
          <cell r="C864" t="str">
            <v>UN</v>
          </cell>
          <cell r="D864" t="str">
            <v>MP</v>
          </cell>
          <cell r="E864">
            <v>724.39</v>
          </cell>
          <cell r="F864">
            <v>724.39</v>
          </cell>
        </row>
        <row r="865">
          <cell r="A865" t="str">
            <v>00001616</v>
          </cell>
          <cell r="B865" t="str">
            <v>CONTATOR TRIPOLAR DE POTENCIA 300A (500V) CATEGORIA AC-2 E AC-3</v>
          </cell>
          <cell r="C865" t="str">
            <v>UN</v>
          </cell>
          <cell r="D865" t="str">
            <v>MP</v>
          </cell>
          <cell r="E865">
            <v>5949.9</v>
          </cell>
          <cell r="F865">
            <v>5949.9</v>
          </cell>
        </row>
        <row r="866">
          <cell r="A866" t="str">
            <v>00001617</v>
          </cell>
          <cell r="B866" t="str">
            <v>CONTATOR TRIPOLAR DE POTENCIA 400A (500V) CATEGORIA AC-2 E AC-3</v>
          </cell>
          <cell r="C866" t="str">
            <v>UN</v>
          </cell>
          <cell r="D866" t="str">
            <v>MP</v>
          </cell>
          <cell r="E866">
            <v>7351.34</v>
          </cell>
          <cell r="F866">
            <v>7351.34</v>
          </cell>
        </row>
        <row r="867">
          <cell r="A867" t="str">
            <v>00001618</v>
          </cell>
          <cell r="B867" t="str">
            <v>CONTATOR TRIPOLAR DE POTENCIA 94A (500V) CATEGORIA AC-2 E AC-3</v>
          </cell>
          <cell r="C867" t="str">
            <v>UN</v>
          </cell>
          <cell r="D867" t="str">
            <v>MP</v>
          </cell>
          <cell r="E867">
            <v>1080.55</v>
          </cell>
          <cell r="F867">
            <v>1080.55</v>
          </cell>
        </row>
        <row r="868">
          <cell r="A868" t="str">
            <v>00001619</v>
          </cell>
          <cell r="B868" t="str">
            <v>CONTATOR TRIPOLAR DE POTENCIA 25A (500V) CATEGORIA AC-2 E AC-3</v>
          </cell>
          <cell r="C868" t="str">
            <v>UN</v>
          </cell>
          <cell r="D868" t="str">
            <v>MP</v>
          </cell>
          <cell r="E868">
            <v>153.31</v>
          </cell>
          <cell r="F868">
            <v>153.31</v>
          </cell>
        </row>
        <row r="869">
          <cell r="A869" t="str">
            <v>00001620</v>
          </cell>
          <cell r="B869" t="str">
            <v>CONTATOR TRIPOLAR DE POTENCIA 36A (500V) CATEGORIA AC-2 E AC-3</v>
          </cell>
          <cell r="C869" t="str">
            <v>UN</v>
          </cell>
          <cell r="D869" t="str">
            <v>MP</v>
          </cell>
          <cell r="E869">
            <v>341.2</v>
          </cell>
          <cell r="F869">
            <v>341.2</v>
          </cell>
        </row>
        <row r="870">
          <cell r="A870" t="str">
            <v>00001621</v>
          </cell>
          <cell r="B870" t="str">
            <v>CONTATOR TRIPOLAR DE POTENCIA 45A (500V) CATEGORIA AC-2 E AC-3</v>
          </cell>
          <cell r="C870" t="str">
            <v>UN</v>
          </cell>
          <cell r="D870" t="str">
            <v>MP</v>
          </cell>
          <cell r="E870">
            <v>409.17</v>
          </cell>
          <cell r="F870">
            <v>409.17</v>
          </cell>
        </row>
        <row r="871">
          <cell r="A871" t="str">
            <v>00001622</v>
          </cell>
          <cell r="B871" t="str">
            <v>CONTATOR TRIPOLAR DE POTENCIA 270A (500V) CATEGORIA AC-2 E AC-3</v>
          </cell>
          <cell r="C871" t="str">
            <v>UN</v>
          </cell>
          <cell r="D871" t="str">
            <v>MP</v>
          </cell>
          <cell r="E871">
            <v>5949.9</v>
          </cell>
          <cell r="F871">
            <v>5949.9</v>
          </cell>
        </row>
        <row r="872">
          <cell r="A872" t="str">
            <v>00001623</v>
          </cell>
          <cell r="B872" t="str">
            <v>CONTATOR TRIPOLAR DE POTENCIA 12A (500V) CATEGORIA AC-2 E AC-3</v>
          </cell>
          <cell r="C872" t="str">
            <v>UN</v>
          </cell>
          <cell r="D872" t="str">
            <v>MP</v>
          </cell>
          <cell r="E872">
            <v>105.05</v>
          </cell>
          <cell r="F872">
            <v>105.05</v>
          </cell>
        </row>
        <row r="873">
          <cell r="A873" t="str">
            <v>00001624</v>
          </cell>
          <cell r="B873" t="str">
            <v>CONTATOR TRIPOLAR DE POTENCIA 630A (500V) CATEGORIA AC-2 E AC-3</v>
          </cell>
          <cell r="C873" t="str">
            <v>UN</v>
          </cell>
          <cell r="D873" t="str">
            <v>MP</v>
          </cell>
          <cell r="E873">
            <v>13210.9</v>
          </cell>
          <cell r="F873">
            <v>13210.9</v>
          </cell>
        </row>
        <row r="874">
          <cell r="A874" t="str">
            <v>00001625</v>
          </cell>
          <cell r="B874" t="str">
            <v>CONTATOR TRIPOLAR DE POTENCIA 22A (500V) CATEGORIA AC-2 E AC-3</v>
          </cell>
          <cell r="C874" t="str">
            <v>UN</v>
          </cell>
          <cell r="D874" t="str">
            <v>MP</v>
          </cell>
          <cell r="E874">
            <v>141.96</v>
          </cell>
          <cell r="F874">
            <v>141.96</v>
          </cell>
        </row>
        <row r="875">
          <cell r="A875" t="str">
            <v>00001626</v>
          </cell>
          <cell r="B875" t="str">
            <v>CONTATOR TRIPOLAR DE POTENCIA 180A (500V) CATEGORIA AC-2 E AC-3</v>
          </cell>
          <cell r="C875" t="str">
            <v>UN</v>
          </cell>
          <cell r="D875" t="str">
            <v>MP</v>
          </cell>
          <cell r="E875">
            <v>1931.63</v>
          </cell>
          <cell r="F875">
            <v>1931.63</v>
          </cell>
        </row>
        <row r="876">
          <cell r="A876" t="str">
            <v>00001627</v>
          </cell>
          <cell r="B876" t="str">
            <v>CONTATOR TRIPOLAR DE POTENCIA 63A (500V) CATEGORIA AC-2 E AC-3</v>
          </cell>
          <cell r="C876" t="str">
            <v>UN</v>
          </cell>
          <cell r="D876" t="str">
            <v>MP</v>
          </cell>
          <cell r="E876">
            <v>581.41</v>
          </cell>
          <cell r="F876">
            <v>581.41</v>
          </cell>
        </row>
        <row r="877">
          <cell r="A877" t="str">
            <v>00001629</v>
          </cell>
          <cell r="B877" t="str">
            <v>CONTATOR TRIPOLAR DE POTENCIA 490A (500V) CATEGORIA AC-2 E AC-3</v>
          </cell>
          <cell r="C877" t="str">
            <v>UN</v>
          </cell>
          <cell r="D877" t="str">
            <v>MP</v>
          </cell>
          <cell r="E877">
            <v>10345.950000000001</v>
          </cell>
          <cell r="F877">
            <v>10345.950000000001</v>
          </cell>
        </row>
        <row r="878">
          <cell r="A878" t="str">
            <v>00001630</v>
          </cell>
          <cell r="B878" t="str">
            <v>CONTATOR P/ ACIONAMENTO DE CAPACITORES TIPO WEG CW247</v>
          </cell>
          <cell r="C878" t="str">
            <v>UN</v>
          </cell>
          <cell r="D878" t="str">
            <v>MP</v>
          </cell>
          <cell r="E878">
            <v>3315.71</v>
          </cell>
          <cell r="F878">
            <v>3315.71</v>
          </cell>
        </row>
        <row r="879">
          <cell r="A879" t="str">
            <v>00001631</v>
          </cell>
          <cell r="B879" t="str">
            <v>CAPACITOR TRIFASICO C/ DIELETRICO PLASTICO 220V-2,5KVA</v>
          </cell>
          <cell r="C879" t="str">
            <v>UN</v>
          </cell>
          <cell r="D879" t="str">
            <v>MP</v>
          </cell>
          <cell r="E879">
            <v>180.59</v>
          </cell>
          <cell r="F879">
            <v>180.59</v>
          </cell>
        </row>
        <row r="880">
          <cell r="A880" t="str">
            <v>00001633</v>
          </cell>
          <cell r="B880" t="str">
            <v>CAPACITOR TRIFASICO C/ DIELETRICO PLASTICO 220V-5KVA</v>
          </cell>
          <cell r="C880" t="str">
            <v>UN</v>
          </cell>
          <cell r="D880" t="str">
            <v>MP</v>
          </cell>
          <cell r="E880">
            <v>192.91</v>
          </cell>
          <cell r="F880">
            <v>192.91</v>
          </cell>
        </row>
        <row r="881">
          <cell r="A881" t="str">
            <v>00001634</v>
          </cell>
          <cell r="B881" t="str">
            <v>CORDEL DETONANTE NP10</v>
          </cell>
          <cell r="C881" t="str">
            <v>M</v>
          </cell>
          <cell r="D881" t="str">
            <v>MP</v>
          </cell>
          <cell r="E881">
            <v>1.38</v>
          </cell>
          <cell r="F881">
            <v>1.38</v>
          </cell>
        </row>
        <row r="882">
          <cell r="A882" t="str">
            <v>00001636</v>
          </cell>
          <cell r="B882" t="str">
            <v>CRIVO FOFO FLANGE PN-10 DN  80</v>
          </cell>
          <cell r="C882" t="str">
            <v>UN</v>
          </cell>
          <cell r="D882" t="str">
            <v>MP</v>
          </cell>
          <cell r="E882">
            <v>140.78</v>
          </cell>
          <cell r="F882">
            <v>140.78</v>
          </cell>
        </row>
        <row r="883">
          <cell r="A883" t="str">
            <v>00001637</v>
          </cell>
          <cell r="B883" t="str">
            <v>CRIVO FOFO FLANGE PN-10 DN 150</v>
          </cell>
          <cell r="C883" t="str">
            <v>UN</v>
          </cell>
          <cell r="D883" t="str">
            <v>MP</v>
          </cell>
          <cell r="E883">
            <v>289.04000000000002</v>
          </cell>
          <cell r="F883">
            <v>289.04000000000002</v>
          </cell>
        </row>
        <row r="884">
          <cell r="A884" t="str">
            <v>00001638</v>
          </cell>
          <cell r="B884" t="str">
            <v>CRIVO FOFO FLANGE PN-10 DN 200</v>
          </cell>
          <cell r="C884" t="str">
            <v>UN</v>
          </cell>
          <cell r="D884" t="str">
            <v>MP</v>
          </cell>
          <cell r="E884">
            <v>405.78</v>
          </cell>
          <cell r="F884">
            <v>405.78</v>
          </cell>
        </row>
        <row r="885">
          <cell r="A885" t="str">
            <v>00001639</v>
          </cell>
          <cell r="B885" t="str">
            <v>CRIVO FOFO FLANGE PN-10 DN 300</v>
          </cell>
          <cell r="C885" t="str">
            <v>UN</v>
          </cell>
          <cell r="D885" t="str">
            <v>MP</v>
          </cell>
          <cell r="E885">
            <v>727.69</v>
          </cell>
          <cell r="F885">
            <v>727.69</v>
          </cell>
        </row>
        <row r="886">
          <cell r="A886" t="str">
            <v>00001640</v>
          </cell>
          <cell r="B886" t="str">
            <v>CRIVO FOFO FLANGE PN-10 DN 350</v>
          </cell>
          <cell r="C886" t="str">
            <v>UN</v>
          </cell>
          <cell r="D886" t="str">
            <v>MP</v>
          </cell>
          <cell r="E886">
            <v>928.31</v>
          </cell>
          <cell r="F886">
            <v>928.31</v>
          </cell>
        </row>
        <row r="887">
          <cell r="A887" t="str">
            <v>00001641</v>
          </cell>
          <cell r="B887" t="str">
            <v>CRIVO FOFO FLANGE PN-10 DN 450</v>
          </cell>
          <cell r="C887" t="str">
            <v>UN</v>
          </cell>
          <cell r="D887" t="str">
            <v>MP</v>
          </cell>
          <cell r="E887">
            <v>1807.09</v>
          </cell>
          <cell r="F887">
            <v>1807.09</v>
          </cell>
        </row>
        <row r="888">
          <cell r="A888" t="str">
            <v>00001642</v>
          </cell>
          <cell r="B888" t="str">
            <v>CRIVO FOFO FLANGE PN-10 DN 500</v>
          </cell>
          <cell r="C888" t="str">
            <v>UN</v>
          </cell>
          <cell r="D888" t="str">
            <v>MP</v>
          </cell>
          <cell r="E888">
            <v>2137.73</v>
          </cell>
          <cell r="F888">
            <v>2137.73</v>
          </cell>
        </row>
        <row r="889">
          <cell r="A889" t="str">
            <v>00001643</v>
          </cell>
          <cell r="B889" t="str">
            <v>CRIVO FOFO FLANGE PN-10 DN 600</v>
          </cell>
          <cell r="C889" t="str">
            <v>UN</v>
          </cell>
          <cell r="D889" t="str">
            <v>MP</v>
          </cell>
          <cell r="E889">
            <v>2334.9499999999998</v>
          </cell>
          <cell r="F889">
            <v>2334.9499999999998</v>
          </cell>
        </row>
        <row r="890">
          <cell r="A890" t="str">
            <v>00001644</v>
          </cell>
          <cell r="B890" t="str">
            <v>CRIVO FOFO FLANGE PN-10 DN 400</v>
          </cell>
          <cell r="C890" t="str">
            <v>UN</v>
          </cell>
          <cell r="D890" t="str">
            <v>MP</v>
          </cell>
          <cell r="E890">
            <v>1004.25</v>
          </cell>
          <cell r="F890">
            <v>1004.25</v>
          </cell>
        </row>
        <row r="891">
          <cell r="A891" t="str">
            <v>00001645</v>
          </cell>
          <cell r="B891" t="str">
            <v>CRIVO FOFO FLANGE PN-10 DN 250</v>
          </cell>
          <cell r="C891" t="str">
            <v>UN</v>
          </cell>
          <cell r="D891" t="str">
            <v>MP</v>
          </cell>
          <cell r="E891">
            <v>566.74</v>
          </cell>
          <cell r="F891">
            <v>566.74</v>
          </cell>
        </row>
        <row r="892">
          <cell r="A892" t="str">
            <v>00001646</v>
          </cell>
          <cell r="B892" t="str">
            <v>CRIVO FOFO FLANGE, PN-10, DN = 100 MM</v>
          </cell>
          <cell r="C892" t="str">
            <v>UN</v>
          </cell>
          <cell r="D892" t="str">
            <v>MP</v>
          </cell>
          <cell r="E892">
            <v>192.69</v>
          </cell>
          <cell r="F892">
            <v>192.69</v>
          </cell>
        </row>
        <row r="893">
          <cell r="A893" t="str">
            <v>00001647</v>
          </cell>
          <cell r="B893" t="str">
            <v>CRUZETA FERRO GALV ROSCA REF 1/2"</v>
          </cell>
          <cell r="C893" t="str">
            <v>UN</v>
          </cell>
          <cell r="D893" t="str">
            <v>MP</v>
          </cell>
          <cell r="E893">
            <v>10.46</v>
          </cell>
          <cell r="F893">
            <v>10.46</v>
          </cell>
        </row>
        <row r="894">
          <cell r="A894" t="str">
            <v>00001648</v>
          </cell>
          <cell r="B894" t="str">
            <v>CRUZETA FERRO GALV ROSCA REF 1"</v>
          </cell>
          <cell r="C894" t="str">
            <v>UN</v>
          </cell>
          <cell r="D894" t="str">
            <v>MP</v>
          </cell>
          <cell r="E894">
            <v>20.100000000000001</v>
          </cell>
          <cell r="F894">
            <v>20.100000000000001</v>
          </cell>
        </row>
        <row r="895">
          <cell r="A895" t="str">
            <v>00001649</v>
          </cell>
          <cell r="B895" t="str">
            <v>CRUZETA FERRO GALV ROSCA REF 1 1/2"</v>
          </cell>
          <cell r="C895" t="str">
            <v>UN</v>
          </cell>
          <cell r="D895" t="str">
            <v>MP</v>
          </cell>
          <cell r="E895">
            <v>34.020000000000003</v>
          </cell>
          <cell r="F895">
            <v>34.020000000000003</v>
          </cell>
        </row>
        <row r="896">
          <cell r="A896" t="str">
            <v>00001650</v>
          </cell>
          <cell r="B896" t="str">
            <v>CRUZETA FERRO GALV ROSCA REF 2"</v>
          </cell>
          <cell r="C896" t="str">
            <v>UN</v>
          </cell>
          <cell r="D896" t="str">
            <v>MP</v>
          </cell>
          <cell r="E896">
            <v>47</v>
          </cell>
          <cell r="F896">
            <v>47</v>
          </cell>
        </row>
        <row r="897">
          <cell r="A897" t="str">
            <v>00001651</v>
          </cell>
          <cell r="B897" t="str">
            <v>CRUZETA FERRO GALV ROSCA REF 2 1/2"</v>
          </cell>
          <cell r="C897" t="str">
            <v>UN</v>
          </cell>
          <cell r="D897" t="str">
            <v>MP</v>
          </cell>
          <cell r="E897">
            <v>74.11</v>
          </cell>
          <cell r="F897">
            <v>74.11</v>
          </cell>
        </row>
        <row r="898">
          <cell r="A898" t="str">
            <v>00001652</v>
          </cell>
          <cell r="B898" t="str">
            <v>CRUZETA FERRO GALV ROSCA REF 3"</v>
          </cell>
          <cell r="C898" t="str">
            <v>UN</v>
          </cell>
          <cell r="D898" t="str">
            <v>MP</v>
          </cell>
          <cell r="E898">
            <v>103.98</v>
          </cell>
          <cell r="F898">
            <v>103.98</v>
          </cell>
        </row>
        <row r="899">
          <cell r="A899" t="str">
            <v>00001653</v>
          </cell>
          <cell r="B899" t="str">
            <v>CRUZETA FERRO GALV ROSCA REF 1 1/4"</v>
          </cell>
          <cell r="C899" t="str">
            <v>UN</v>
          </cell>
          <cell r="D899" t="str">
            <v>MP</v>
          </cell>
          <cell r="E899">
            <v>28.24</v>
          </cell>
          <cell r="F899">
            <v>28.24</v>
          </cell>
        </row>
        <row r="900">
          <cell r="A900" t="str">
            <v>00001654</v>
          </cell>
          <cell r="B900" t="str">
            <v>CRUZETA FERRO GALV ROSCA REF 3/4"</v>
          </cell>
          <cell r="C900" t="str">
            <v>UN</v>
          </cell>
          <cell r="D900" t="str">
            <v>MP</v>
          </cell>
          <cell r="E900">
            <v>13.35</v>
          </cell>
          <cell r="F900">
            <v>13.35</v>
          </cell>
        </row>
        <row r="901">
          <cell r="A901" t="str">
            <v>00001725</v>
          </cell>
          <cell r="B901" t="str">
            <v>CRUZETA PVC PBA EB 183 JE BBBB DN 50/DE 60MM</v>
          </cell>
          <cell r="C901" t="str">
            <v>UN</v>
          </cell>
          <cell r="D901" t="str">
            <v>MP</v>
          </cell>
          <cell r="E901">
            <v>26.9</v>
          </cell>
          <cell r="F901">
            <v>26.9</v>
          </cell>
        </row>
        <row r="902">
          <cell r="A902" t="str">
            <v>00001727</v>
          </cell>
          <cell r="B902" t="str">
            <v>CRUZETA REDUCAO PVC PBA EB183 JE BBBB DN 75 X 50 /DE 85 X 60MM</v>
          </cell>
          <cell r="C902" t="str">
            <v>UN</v>
          </cell>
          <cell r="D902" t="str">
            <v>MP</v>
          </cell>
          <cell r="E902">
            <v>50.13</v>
          </cell>
          <cell r="F902">
            <v>50.13</v>
          </cell>
        </row>
        <row r="903">
          <cell r="A903" t="str">
            <v>00001743</v>
          </cell>
          <cell r="B903" t="str">
            <v>CUBA ACO INOXIDAVEL NUM 1 (46,5X30,0X11,5) CM</v>
          </cell>
          <cell r="C903" t="str">
            <v>UN</v>
          </cell>
          <cell r="D903" t="str">
            <v>MP</v>
          </cell>
          <cell r="E903">
            <v>46.08</v>
          </cell>
          <cell r="F903">
            <v>46.08</v>
          </cell>
        </row>
        <row r="904">
          <cell r="A904" t="str">
            <v>00001744</v>
          </cell>
          <cell r="B904" t="str">
            <v>CUBA ACO INOXIDAVEL NUM 3 (40,0X34,0X11,5) CM</v>
          </cell>
          <cell r="C904" t="str">
            <v>UN</v>
          </cell>
          <cell r="D904" t="str">
            <v>MP</v>
          </cell>
          <cell r="E904">
            <v>50.97</v>
          </cell>
          <cell r="F904">
            <v>50.97</v>
          </cell>
        </row>
        <row r="905">
          <cell r="A905" t="str">
            <v>00001745</v>
          </cell>
          <cell r="B905" t="str">
            <v>PIA ACO INOXIDAVEL 160 X 60CM C/1 CUBA</v>
          </cell>
          <cell r="C905" t="str">
            <v>UN</v>
          </cell>
          <cell r="D905" t="str">
            <v>MP</v>
          </cell>
          <cell r="E905">
            <v>170.41</v>
          </cell>
          <cell r="F905">
            <v>170.41</v>
          </cell>
        </row>
        <row r="906">
          <cell r="A906" t="str">
            <v>00001746</v>
          </cell>
          <cell r="B906" t="str">
            <v>BANCA DE ACO INOXIDAVEL COM 1 CUBA CENTRAL (ACO 430), DE *0,55 X 1,20* M</v>
          </cell>
          <cell r="C906" t="str">
            <v>UN</v>
          </cell>
          <cell r="D906" t="str">
            <v>MP</v>
          </cell>
          <cell r="E906">
            <v>122.56</v>
          </cell>
          <cell r="F906">
            <v>122.56</v>
          </cell>
        </row>
        <row r="907">
          <cell r="A907" t="str">
            <v>00001747</v>
          </cell>
          <cell r="B907" t="str">
            <v>CUBA ACO INOXIDAVEL NUM 2 (56,0X33,0X11,5) CM</v>
          </cell>
          <cell r="C907" t="str">
            <v>UN</v>
          </cell>
          <cell r="D907" t="str">
            <v>MP</v>
          </cell>
          <cell r="E907">
            <v>54.66</v>
          </cell>
          <cell r="F907">
            <v>54.66</v>
          </cell>
        </row>
        <row r="908">
          <cell r="A908" t="str">
            <v>00001748</v>
          </cell>
          <cell r="B908" t="str">
            <v>PIA ACO INOXIDAVEL 130 X 60CM C/1 CUBA</v>
          </cell>
          <cell r="C908" t="str">
            <v>UN</v>
          </cell>
          <cell r="D908" t="str">
            <v>MP</v>
          </cell>
          <cell r="E908">
            <v>140.04</v>
          </cell>
          <cell r="F908">
            <v>140.04</v>
          </cell>
        </row>
        <row r="909">
          <cell r="A909" t="str">
            <v>00001749</v>
          </cell>
          <cell r="B909" t="str">
            <v>PIA ACO INOXIDAVEL 180 X 60CM C/1 CUBA</v>
          </cell>
          <cell r="C909" t="str">
            <v>UN</v>
          </cell>
          <cell r="D909" t="str">
            <v>MP</v>
          </cell>
          <cell r="E909">
            <v>191.68</v>
          </cell>
          <cell r="F909">
            <v>191.68</v>
          </cell>
        </row>
        <row r="910">
          <cell r="A910" t="str">
            <v>00001750</v>
          </cell>
          <cell r="B910" t="str">
            <v>PIA ACO INOXIDAVEL 200 X 60CM C/2 CUBAS</v>
          </cell>
          <cell r="C910" t="str">
            <v>UN</v>
          </cell>
          <cell r="D910" t="str">
            <v>MP</v>
          </cell>
          <cell r="E910">
            <v>247.73</v>
          </cell>
          <cell r="F910">
            <v>247.73</v>
          </cell>
        </row>
        <row r="911">
          <cell r="A911" t="str">
            <v>00001751</v>
          </cell>
          <cell r="B911" t="str">
            <v>CURVA CERAMICA 45G ESG PB DN 75</v>
          </cell>
          <cell r="C911" t="str">
            <v>UN</v>
          </cell>
          <cell r="D911" t="str">
            <v>MP</v>
          </cell>
          <cell r="E911">
            <v>11.06</v>
          </cell>
          <cell r="F911">
            <v>11.06</v>
          </cell>
        </row>
        <row r="912">
          <cell r="A912" t="str">
            <v>00001752</v>
          </cell>
          <cell r="B912" t="str">
            <v>CURVA CERAMICA 45G ESG PB DN 100</v>
          </cell>
          <cell r="C912" t="str">
            <v>UN</v>
          </cell>
          <cell r="D912" t="str">
            <v>MP</v>
          </cell>
          <cell r="E912">
            <v>11.71</v>
          </cell>
          <cell r="F912">
            <v>11.71</v>
          </cell>
        </row>
        <row r="913">
          <cell r="A913" t="str">
            <v>00001753</v>
          </cell>
          <cell r="B913" t="str">
            <v>CURVA CERAMICA 90G ESG PB DN 150</v>
          </cell>
          <cell r="C913" t="str">
            <v>UN</v>
          </cell>
          <cell r="D913" t="str">
            <v>MP</v>
          </cell>
          <cell r="E913">
            <v>25.25</v>
          </cell>
          <cell r="F913">
            <v>25.25</v>
          </cell>
        </row>
        <row r="914">
          <cell r="A914" t="str">
            <v>00001754</v>
          </cell>
          <cell r="B914" t="str">
            <v>CURVA CERAMICA 45G ESG PB DN 250</v>
          </cell>
          <cell r="C914" t="str">
            <v>UN</v>
          </cell>
          <cell r="D914" t="str">
            <v>MP</v>
          </cell>
          <cell r="E914">
            <v>65.86</v>
          </cell>
          <cell r="F914">
            <v>65.86</v>
          </cell>
        </row>
        <row r="915">
          <cell r="A915" t="str">
            <v>00001755</v>
          </cell>
          <cell r="B915" t="str">
            <v>CURVA CERAMICA 45G ESG PB DN 300</v>
          </cell>
          <cell r="C915" t="str">
            <v>UN</v>
          </cell>
          <cell r="D915" t="str">
            <v>MP</v>
          </cell>
          <cell r="E915">
            <v>106.86</v>
          </cell>
          <cell r="F915">
            <v>106.86</v>
          </cell>
        </row>
        <row r="916">
          <cell r="A916" t="str">
            <v>00001757</v>
          </cell>
          <cell r="B916" t="str">
            <v>CURVA CERAMICA 45G ESG PB DN 400</v>
          </cell>
          <cell r="C916" t="str">
            <v>UN</v>
          </cell>
          <cell r="D916" t="str">
            <v>MP</v>
          </cell>
          <cell r="E916">
            <v>442.55</v>
          </cell>
          <cell r="F916">
            <v>442.55</v>
          </cell>
        </row>
        <row r="917">
          <cell r="A917" t="str">
            <v>00001758</v>
          </cell>
          <cell r="B917" t="str">
            <v>CURVA CERAMICA 45G ESG PB DN 450</v>
          </cell>
          <cell r="C917" t="str">
            <v>UN</v>
          </cell>
          <cell r="D917" t="str">
            <v>MP</v>
          </cell>
          <cell r="E917">
            <v>575.30999999999995</v>
          </cell>
          <cell r="F917">
            <v>575.30999999999995</v>
          </cell>
        </row>
        <row r="918">
          <cell r="A918" t="str">
            <v>00001761</v>
          </cell>
          <cell r="B918" t="str">
            <v>CURVA CERAMICA 90G ESG PB DN 100</v>
          </cell>
          <cell r="C918" t="str">
            <v>UN</v>
          </cell>
          <cell r="D918" t="str">
            <v>MP</v>
          </cell>
          <cell r="E918">
            <v>11.71</v>
          </cell>
          <cell r="F918">
            <v>11.71</v>
          </cell>
        </row>
        <row r="919">
          <cell r="A919" t="str">
            <v>00001762</v>
          </cell>
          <cell r="B919" t="str">
            <v>CURVA CERAMICA 90G ESG PB DN 200</v>
          </cell>
          <cell r="C919" t="str">
            <v>UN</v>
          </cell>
          <cell r="D919" t="str">
            <v>MP</v>
          </cell>
          <cell r="E919">
            <v>40.22</v>
          </cell>
          <cell r="F919">
            <v>40.22</v>
          </cell>
        </row>
        <row r="920">
          <cell r="A920" t="str">
            <v>00001763</v>
          </cell>
          <cell r="B920" t="str">
            <v>CURVA CERAMICA 90G ESG PB DN 250</v>
          </cell>
          <cell r="C920" t="str">
            <v>UN</v>
          </cell>
          <cell r="D920" t="str">
            <v>MP</v>
          </cell>
          <cell r="E920">
            <v>64.56</v>
          </cell>
          <cell r="F920">
            <v>64.56</v>
          </cell>
        </row>
        <row r="921">
          <cell r="A921" t="str">
            <v>00001765</v>
          </cell>
          <cell r="B921" t="str">
            <v>CURVA CERAMICA 90G ESG PB DN 450</v>
          </cell>
          <cell r="C921" t="str">
            <v>UN</v>
          </cell>
          <cell r="D921" t="str">
            <v>MP</v>
          </cell>
          <cell r="E921">
            <v>588.59</v>
          </cell>
          <cell r="F921">
            <v>588.59</v>
          </cell>
        </row>
        <row r="922">
          <cell r="A922" t="str">
            <v>00001768</v>
          </cell>
          <cell r="B922" t="str">
            <v>CURVA LONGA CERAMICA ESG PB DN 100</v>
          </cell>
          <cell r="C922" t="str">
            <v>UN</v>
          </cell>
          <cell r="D922" t="str">
            <v>MP</v>
          </cell>
          <cell r="E922">
            <v>11.5</v>
          </cell>
          <cell r="F922">
            <v>11.5</v>
          </cell>
        </row>
        <row r="923">
          <cell r="A923" t="str">
            <v>00001769</v>
          </cell>
          <cell r="B923" t="str">
            <v>CURVA LONGA CERAMICA ESG PB DN 150</v>
          </cell>
          <cell r="C923" t="str">
            <v>UN</v>
          </cell>
          <cell r="D923" t="str">
            <v>MP</v>
          </cell>
          <cell r="E923">
            <v>11.5</v>
          </cell>
          <cell r="F923">
            <v>11.5</v>
          </cell>
        </row>
        <row r="924">
          <cell r="A924" t="str">
            <v>00001770</v>
          </cell>
          <cell r="B924" t="str">
            <v>CURVA CERAMICA 90G ESG PB DN 400</v>
          </cell>
          <cell r="C924" t="str">
            <v>UN</v>
          </cell>
          <cell r="D924" t="str">
            <v>MP</v>
          </cell>
          <cell r="E924">
            <v>451.4</v>
          </cell>
          <cell r="F924">
            <v>451.4</v>
          </cell>
        </row>
        <row r="925">
          <cell r="A925" t="str">
            <v>00001771</v>
          </cell>
          <cell r="B925" t="str">
            <v>CURVA CERAMICA 90G ESG PB DN 300</v>
          </cell>
          <cell r="C925" t="str">
            <v>UN</v>
          </cell>
          <cell r="D925" t="str">
            <v>MP</v>
          </cell>
          <cell r="E925">
            <v>106.86</v>
          </cell>
          <cell r="F925">
            <v>106.86</v>
          </cell>
        </row>
        <row r="926">
          <cell r="A926" t="str">
            <v>00001772</v>
          </cell>
          <cell r="B926" t="str">
            <v>CURVA CERAMICA 90G ESG PB DN 75</v>
          </cell>
          <cell r="C926" t="str">
            <v>UN</v>
          </cell>
          <cell r="D926" t="str">
            <v>MP</v>
          </cell>
          <cell r="E926">
            <v>11.06</v>
          </cell>
          <cell r="F926">
            <v>11.06</v>
          </cell>
        </row>
        <row r="927">
          <cell r="A927" t="str">
            <v>00001773</v>
          </cell>
          <cell r="B927" t="str">
            <v>CURVA CERAMICA 45G ESG PB DN 200</v>
          </cell>
          <cell r="C927" t="str">
            <v>UN</v>
          </cell>
          <cell r="D927" t="str">
            <v>MP</v>
          </cell>
          <cell r="E927">
            <v>41.04</v>
          </cell>
          <cell r="F927">
            <v>41.04</v>
          </cell>
        </row>
        <row r="928">
          <cell r="A928" t="str">
            <v>00001774</v>
          </cell>
          <cell r="B928" t="str">
            <v>CURVA CERAMICA 45G ESG PB DN 150</v>
          </cell>
          <cell r="C928" t="str">
            <v>UN</v>
          </cell>
          <cell r="D928" t="str">
            <v>MP</v>
          </cell>
          <cell r="E928">
            <v>25.25</v>
          </cell>
          <cell r="F928">
            <v>25.25</v>
          </cell>
        </row>
        <row r="929">
          <cell r="A929" t="str">
            <v>00001775</v>
          </cell>
          <cell r="B929" t="str">
            <v>CURVA FERRO GALVANIZADO45G ROSCA FEMEA REF. 1/2"</v>
          </cell>
          <cell r="C929" t="str">
            <v>UN</v>
          </cell>
          <cell r="D929" t="str">
            <v>MP</v>
          </cell>
          <cell r="E929">
            <v>10.83</v>
          </cell>
          <cell r="F929">
            <v>10.83</v>
          </cell>
        </row>
        <row r="930">
          <cell r="A930" t="str">
            <v>00001776</v>
          </cell>
          <cell r="B930" t="str">
            <v>CURVA FERRO GALVANIZADO45G ROSCA FEMEA REF. 1"</v>
          </cell>
          <cell r="C930" t="str">
            <v>UN</v>
          </cell>
          <cell r="D930" t="str">
            <v>MP</v>
          </cell>
          <cell r="E930">
            <v>20.100000000000001</v>
          </cell>
          <cell r="F930">
            <v>20.100000000000001</v>
          </cell>
        </row>
        <row r="931">
          <cell r="A931" t="str">
            <v>00001777</v>
          </cell>
          <cell r="B931" t="str">
            <v>CURVA FERRO GALVANIZADO45G ROSCA FEMEA REF. 1 1/2"</v>
          </cell>
          <cell r="C931" t="str">
            <v>UN</v>
          </cell>
          <cell r="D931" t="str">
            <v>MP</v>
          </cell>
          <cell r="E931">
            <v>36.67</v>
          </cell>
          <cell r="F931">
            <v>36.67</v>
          </cell>
        </row>
        <row r="932">
          <cell r="A932" t="str">
            <v>00001778</v>
          </cell>
          <cell r="B932" t="str">
            <v>CURVA FERRO GALVANIZADO45G ROSCA FEMEA REF. 2 1/2"</v>
          </cell>
          <cell r="C932" t="str">
            <v>UN</v>
          </cell>
          <cell r="D932" t="str">
            <v>MP</v>
          </cell>
          <cell r="E932">
            <v>75.819999999999993</v>
          </cell>
          <cell r="F932">
            <v>75.819999999999993</v>
          </cell>
        </row>
        <row r="933">
          <cell r="A933" t="str">
            <v>00001779</v>
          </cell>
          <cell r="B933" t="str">
            <v>CURVA FERRO GALVANIZADO45G ROSCA FEMEA REF. 3"</v>
          </cell>
          <cell r="C933" t="str">
            <v>UN</v>
          </cell>
          <cell r="D933" t="str">
            <v>MP</v>
          </cell>
          <cell r="E933">
            <v>117.98</v>
          </cell>
          <cell r="F933">
            <v>117.98</v>
          </cell>
        </row>
        <row r="934">
          <cell r="A934" t="str">
            <v>00001780</v>
          </cell>
          <cell r="B934" t="str">
            <v>CURVA FERRO GALVANIZADO45G ROSCA FEMEA REF. 4"</v>
          </cell>
          <cell r="C934" t="str">
            <v>UN</v>
          </cell>
          <cell r="D934" t="str">
            <v>MP</v>
          </cell>
          <cell r="E934">
            <v>203.93</v>
          </cell>
          <cell r="F934">
            <v>203.93</v>
          </cell>
        </row>
        <row r="935">
          <cell r="A935" t="str">
            <v>00001781</v>
          </cell>
          <cell r="B935" t="str">
            <v>CURVA FERRO GALVANIZADO45G ROSCA MACHO/FEMEA REF. 1"</v>
          </cell>
          <cell r="C935" t="str">
            <v>UN</v>
          </cell>
          <cell r="D935" t="str">
            <v>MP</v>
          </cell>
          <cell r="E935">
            <v>19.09</v>
          </cell>
          <cell r="F935">
            <v>19.09</v>
          </cell>
        </row>
        <row r="936">
          <cell r="A936" t="str">
            <v>00001782</v>
          </cell>
          <cell r="B936" t="str">
            <v>CURVA FERRO GALVANIZADO45G ROSCA MACHO/FEMEA REF. 1 1/4"</v>
          </cell>
          <cell r="C936" t="str">
            <v>UN</v>
          </cell>
          <cell r="D936" t="str">
            <v>MP</v>
          </cell>
          <cell r="E936">
            <v>28</v>
          </cell>
          <cell r="F936">
            <v>28</v>
          </cell>
        </row>
        <row r="937">
          <cell r="A937" t="str">
            <v>00001783</v>
          </cell>
          <cell r="B937" t="str">
            <v>CURVA FERRO GALVANIZADO45G ROSCA MACHO/FEMEA REF. 1 1/2"</v>
          </cell>
          <cell r="C937" t="str">
            <v>UN</v>
          </cell>
          <cell r="D937" t="str">
            <v>MP</v>
          </cell>
          <cell r="E937">
            <v>31.46</v>
          </cell>
          <cell r="F937">
            <v>31.46</v>
          </cell>
        </row>
        <row r="938">
          <cell r="A938" t="str">
            <v>00001784</v>
          </cell>
          <cell r="B938" t="str">
            <v>CURVA FERRO GALVANIZADO45G ROSCA MACHO/FEMEA REF. 2 1/2"</v>
          </cell>
          <cell r="C938" t="str">
            <v>UN</v>
          </cell>
          <cell r="D938" t="str">
            <v>MP</v>
          </cell>
          <cell r="E938">
            <v>71.790000000000006</v>
          </cell>
          <cell r="F938">
            <v>71.790000000000006</v>
          </cell>
        </row>
        <row r="939">
          <cell r="A939" t="str">
            <v>00001786</v>
          </cell>
          <cell r="B939" t="str">
            <v>CURVA FERRO GALVANIZADO90G ROSCA FEMEA REF. 1/2"</v>
          </cell>
          <cell r="C939" t="str">
            <v>UN</v>
          </cell>
          <cell r="D939" t="str">
            <v>MP</v>
          </cell>
          <cell r="E939">
            <v>8.7100000000000009</v>
          </cell>
          <cell r="F939">
            <v>8.7100000000000009</v>
          </cell>
        </row>
        <row r="940">
          <cell r="A940" t="str">
            <v>00001787</v>
          </cell>
          <cell r="B940" t="str">
            <v>CURVA FERRO GALVANIZADO90G ROSCA FEMEA REF. 1"</v>
          </cell>
          <cell r="C940" t="str">
            <v>UN</v>
          </cell>
          <cell r="D940" t="str">
            <v>MP</v>
          </cell>
          <cell r="E940">
            <v>23.03</v>
          </cell>
          <cell r="F940">
            <v>23.03</v>
          </cell>
        </row>
        <row r="941">
          <cell r="A941" t="str">
            <v>00001788</v>
          </cell>
          <cell r="B941" t="str">
            <v>CURVA FERRO GALVANIZADO90G ROSCA FEMEA REF. 1 1/4"</v>
          </cell>
          <cell r="C941" t="str">
            <v>UN</v>
          </cell>
          <cell r="D941" t="str">
            <v>MP</v>
          </cell>
          <cell r="E941">
            <v>35.770000000000003</v>
          </cell>
          <cell r="F941">
            <v>35.770000000000003</v>
          </cell>
        </row>
        <row r="942">
          <cell r="A942" t="str">
            <v>00001789</v>
          </cell>
          <cell r="B942" t="str">
            <v>CURVA FERRO GALVANIZADO90G ROSCA FEMEA REF. 1 1/2"</v>
          </cell>
          <cell r="C942" t="str">
            <v>UN</v>
          </cell>
          <cell r="D942" t="str">
            <v>MP</v>
          </cell>
          <cell r="E942">
            <v>43.46</v>
          </cell>
          <cell r="F942">
            <v>43.46</v>
          </cell>
        </row>
        <row r="943">
          <cell r="A943" t="str">
            <v>00001790</v>
          </cell>
          <cell r="B943" t="str">
            <v>CURVA FERRO GALVANIZADO90G ROSCA FEMEA REF. 2"</v>
          </cell>
          <cell r="C943" t="str">
            <v>UN</v>
          </cell>
          <cell r="D943" t="str">
            <v>MP</v>
          </cell>
          <cell r="E943">
            <v>83.83</v>
          </cell>
          <cell r="F943">
            <v>83.83</v>
          </cell>
        </row>
        <row r="944">
          <cell r="A944" t="str">
            <v>00001791</v>
          </cell>
          <cell r="B944" t="str">
            <v>CURVA FERRO GALVANIZADO90G ROSCA FEMEA REF. 2 1/2"</v>
          </cell>
          <cell r="C944" t="str">
            <v>UN</v>
          </cell>
          <cell r="D944" t="str">
            <v>MP</v>
          </cell>
          <cell r="E944">
            <v>97.22</v>
          </cell>
          <cell r="F944">
            <v>97.22</v>
          </cell>
        </row>
        <row r="945">
          <cell r="A945" t="str">
            <v>00001792</v>
          </cell>
          <cell r="B945" t="str">
            <v>CURVA FERRO GALVANIZADO90G ROSCA FEMEA REF. 3"</v>
          </cell>
          <cell r="C945" t="str">
            <v>UN</v>
          </cell>
          <cell r="D945" t="str">
            <v>MP</v>
          </cell>
          <cell r="E945">
            <v>150.9</v>
          </cell>
          <cell r="F945">
            <v>150.9</v>
          </cell>
        </row>
        <row r="946">
          <cell r="A946" t="str">
            <v>00001793</v>
          </cell>
          <cell r="B946" t="str">
            <v>CURVA FERRO GALVANIZADO90G ROSCA FEMEA REF. 4"</v>
          </cell>
          <cell r="C946" t="str">
            <v>UN</v>
          </cell>
          <cell r="D946" t="str">
            <v>MP</v>
          </cell>
          <cell r="E946">
            <v>254.27</v>
          </cell>
          <cell r="F946">
            <v>254.27</v>
          </cell>
        </row>
        <row r="947">
          <cell r="A947" t="str">
            <v>00001794</v>
          </cell>
          <cell r="B947" t="str">
            <v>CURVA FERRO GALVANIZADO90G ROSCA MACHO REF. 1/2"</v>
          </cell>
          <cell r="C947" t="str">
            <v>UN</v>
          </cell>
          <cell r="D947" t="str">
            <v>MP</v>
          </cell>
          <cell r="E947">
            <v>7.53</v>
          </cell>
          <cell r="F947">
            <v>7.53</v>
          </cell>
        </row>
        <row r="948">
          <cell r="A948" t="str">
            <v>00001795</v>
          </cell>
          <cell r="B948" t="str">
            <v>CURVA FERRO GALVANIZADO90G ROSCA MACHO REF. 3/4"</v>
          </cell>
          <cell r="C948" t="str">
            <v>UN</v>
          </cell>
          <cell r="D948" t="str">
            <v>MP</v>
          </cell>
          <cell r="E948">
            <v>11.23</v>
          </cell>
          <cell r="F948">
            <v>11.23</v>
          </cell>
        </row>
        <row r="949">
          <cell r="A949" t="str">
            <v>00001796</v>
          </cell>
          <cell r="B949" t="str">
            <v>CURVA FERRO GALVANIZADO90G ROSCA MACHO REF. 1 1/4"</v>
          </cell>
          <cell r="C949" t="str">
            <v>UN</v>
          </cell>
          <cell r="D949" t="str">
            <v>MP</v>
          </cell>
          <cell r="E949">
            <v>33.53</v>
          </cell>
          <cell r="F949">
            <v>33.53</v>
          </cell>
        </row>
        <row r="950">
          <cell r="A950" t="str">
            <v>00001797</v>
          </cell>
          <cell r="B950" t="str">
            <v>CURVA FERRO GALVANIZADO90G ROSCA MACHO REF. 1 1/2"</v>
          </cell>
          <cell r="C950" t="str">
            <v>UN</v>
          </cell>
          <cell r="D950" t="str">
            <v>MP</v>
          </cell>
          <cell r="E950">
            <v>43.02</v>
          </cell>
          <cell r="F950">
            <v>43.02</v>
          </cell>
        </row>
        <row r="951">
          <cell r="A951" t="str">
            <v>00001798</v>
          </cell>
          <cell r="B951" t="str">
            <v>CURVA FERRO GALVANIZADO90G ROSCA MACHO REF. 2"</v>
          </cell>
          <cell r="C951" t="str">
            <v>UN</v>
          </cell>
          <cell r="D951" t="str">
            <v>MP</v>
          </cell>
          <cell r="E951">
            <v>67.349999999999994</v>
          </cell>
          <cell r="F951">
            <v>67.349999999999994</v>
          </cell>
        </row>
        <row r="952">
          <cell r="A952" t="str">
            <v>00001799</v>
          </cell>
          <cell r="B952" t="str">
            <v>CURVA FERRO GALVANIZADO90G ROSCA MACHO REF. 3"</v>
          </cell>
          <cell r="C952" t="str">
            <v>UN</v>
          </cell>
          <cell r="D952" t="str">
            <v>MP</v>
          </cell>
          <cell r="E952">
            <v>150.33000000000001</v>
          </cell>
          <cell r="F952">
            <v>150.33000000000001</v>
          </cell>
        </row>
        <row r="953">
          <cell r="A953" t="str">
            <v>00001800</v>
          </cell>
          <cell r="B953" t="str">
            <v>CURVA FERRO GALVANIZADO90G ROSCA MACHO REF. 4"</v>
          </cell>
          <cell r="C953" t="str">
            <v>UN</v>
          </cell>
          <cell r="D953" t="str">
            <v>MP</v>
          </cell>
          <cell r="E953">
            <v>252.44</v>
          </cell>
          <cell r="F953">
            <v>252.44</v>
          </cell>
        </row>
        <row r="954">
          <cell r="A954" t="str">
            <v>00001801</v>
          </cell>
          <cell r="B954" t="str">
            <v>CURVA FERRO GALVANIZADO90G ROSCA MACHO REF. 5"</v>
          </cell>
          <cell r="C954" t="str">
            <v>UN</v>
          </cell>
          <cell r="D954" t="str">
            <v>MP</v>
          </cell>
          <cell r="E954">
            <v>511.3</v>
          </cell>
          <cell r="F954">
            <v>511.3</v>
          </cell>
        </row>
        <row r="955">
          <cell r="A955" t="str">
            <v>00001802</v>
          </cell>
          <cell r="B955" t="str">
            <v>CURVA FERRO GALVANIZADO90G ROSCA MACHO REF. 6"</v>
          </cell>
          <cell r="C955" t="str">
            <v>UN</v>
          </cell>
          <cell r="D955" t="str">
            <v>MP</v>
          </cell>
          <cell r="E955">
            <v>541.33000000000004</v>
          </cell>
          <cell r="F955">
            <v>541.33000000000004</v>
          </cell>
        </row>
        <row r="956">
          <cell r="A956" t="str">
            <v>00001803</v>
          </cell>
          <cell r="B956" t="str">
            <v>CURVA FERRO GALVANIZADO90G ROSCA MACHO/FEMEA REF. 1/2"</v>
          </cell>
          <cell r="C956" t="str">
            <v>UN</v>
          </cell>
          <cell r="D956" t="str">
            <v>MP</v>
          </cell>
          <cell r="E956">
            <v>8.4600000000000009</v>
          </cell>
          <cell r="F956">
            <v>8.4600000000000009</v>
          </cell>
        </row>
        <row r="957">
          <cell r="A957" t="str">
            <v>00001804</v>
          </cell>
          <cell r="B957" t="str">
            <v>CURVA FERRO GALVANIZADO 90G ROSCA MACHO/FEMEA REF. 3/4"</v>
          </cell>
          <cell r="C957" t="str">
            <v>UN</v>
          </cell>
          <cell r="D957" t="str">
            <v>MP</v>
          </cell>
          <cell r="E957">
            <v>12.09</v>
          </cell>
          <cell r="F957">
            <v>12.09</v>
          </cell>
        </row>
        <row r="958">
          <cell r="A958" t="str">
            <v>00001805</v>
          </cell>
          <cell r="B958" t="str">
            <v>CURVA FERRO GALVANIZADO90G ROSCA MACHO/FEMEA REF. 1"</v>
          </cell>
          <cell r="C958" t="str">
            <v>UN</v>
          </cell>
          <cell r="D958" t="str">
            <v>MP</v>
          </cell>
          <cell r="E958">
            <v>20.88</v>
          </cell>
          <cell r="F958">
            <v>20.88</v>
          </cell>
        </row>
        <row r="959">
          <cell r="A959" t="str">
            <v>00001806</v>
          </cell>
          <cell r="B959" t="str">
            <v>CURVA FERRO GALVANIZADO 90G ROSCA MACHO/FEMEA REF. 2"</v>
          </cell>
          <cell r="C959" t="str">
            <v>UN</v>
          </cell>
          <cell r="D959" t="str">
            <v>MP</v>
          </cell>
          <cell r="E959">
            <v>65.28</v>
          </cell>
          <cell r="F959">
            <v>65.28</v>
          </cell>
        </row>
        <row r="960">
          <cell r="A960" t="str">
            <v>00001807</v>
          </cell>
          <cell r="B960" t="str">
            <v>CURVA FERRO GALVANIZADO 90G ROSCA MACHO/FEMEA REF. 3"</v>
          </cell>
          <cell r="C960" t="str">
            <v>UN</v>
          </cell>
          <cell r="D960" t="str">
            <v>MP</v>
          </cell>
          <cell r="E960">
            <v>145.88999999999999</v>
          </cell>
          <cell r="F960">
            <v>145.88999999999999</v>
          </cell>
        </row>
        <row r="961">
          <cell r="A961" t="str">
            <v>00001808</v>
          </cell>
          <cell r="B961" t="str">
            <v>CURVA FERRO GALVANIZADO 90G ROSCA MACHO/FEMEA REF. 4"</v>
          </cell>
          <cell r="C961" t="str">
            <v>UN</v>
          </cell>
          <cell r="D961" t="str">
            <v>MP</v>
          </cell>
          <cell r="E961">
            <v>230.17</v>
          </cell>
          <cell r="F961">
            <v>230.17</v>
          </cell>
        </row>
        <row r="962">
          <cell r="A962" t="str">
            <v>00001809</v>
          </cell>
          <cell r="B962" t="str">
            <v>CURVA FERRO GALVANIZADO90G ROSCA MACHO/FEMEA REF. 1 1/2"</v>
          </cell>
          <cell r="C962" t="str">
            <v>UN</v>
          </cell>
          <cell r="D962" t="str">
            <v>MP</v>
          </cell>
          <cell r="E962">
            <v>41.71</v>
          </cell>
          <cell r="F962">
            <v>41.71</v>
          </cell>
        </row>
        <row r="963">
          <cell r="A963" t="str">
            <v>00001810</v>
          </cell>
          <cell r="B963" t="str">
            <v>CURVA FERRO GALVANIZADO45G ROSCA MACHO/FEMEA REF. 2"</v>
          </cell>
          <cell r="C963" t="str">
            <v>UN</v>
          </cell>
          <cell r="D963" t="str">
            <v>MP</v>
          </cell>
          <cell r="E963">
            <v>50.34</v>
          </cell>
          <cell r="F963">
            <v>50.34</v>
          </cell>
        </row>
        <row r="964">
          <cell r="A964" t="str">
            <v>00001811</v>
          </cell>
          <cell r="B964" t="str">
            <v>CURVA FERRO GALVANIZADO45G ROSCA MACHO/FEMEA REF. 3/4"</v>
          </cell>
          <cell r="C964" t="str">
            <v>UN</v>
          </cell>
          <cell r="D964" t="str">
            <v>MP</v>
          </cell>
          <cell r="E964">
            <v>13.59</v>
          </cell>
          <cell r="F964">
            <v>13.59</v>
          </cell>
        </row>
        <row r="965">
          <cell r="A965" t="str">
            <v>00001812</v>
          </cell>
          <cell r="B965" t="str">
            <v>CURVA FERRO GALVANIZADO45G ROSCA MACHO/FEMEA REF. 3"</v>
          </cell>
          <cell r="C965" t="str">
            <v>UN</v>
          </cell>
          <cell r="D965" t="str">
            <v>MP</v>
          </cell>
          <cell r="E965">
            <v>97.63</v>
          </cell>
          <cell r="F965">
            <v>97.63</v>
          </cell>
        </row>
        <row r="966">
          <cell r="A966" t="str">
            <v>00001813</v>
          </cell>
          <cell r="B966" t="str">
            <v>CURVA FERRO GALVANIZADO90G ROSCA FEMEA REF 3/4"</v>
          </cell>
          <cell r="C966" t="str">
            <v>UN</v>
          </cell>
          <cell r="D966" t="str">
            <v>MP</v>
          </cell>
          <cell r="E966">
            <v>14.61</v>
          </cell>
          <cell r="F966">
            <v>14.61</v>
          </cell>
        </row>
        <row r="967">
          <cell r="A967" t="str">
            <v>00001814</v>
          </cell>
          <cell r="B967" t="str">
            <v>CURVA FERRO GALVANIZADO90G ROSCA MACHO/FEMEA REF. 1 1/4"</v>
          </cell>
          <cell r="C967" t="str">
            <v>UN</v>
          </cell>
          <cell r="D967" t="str">
            <v>MP</v>
          </cell>
          <cell r="E967">
            <v>36.18</v>
          </cell>
          <cell r="F967">
            <v>36.18</v>
          </cell>
        </row>
        <row r="968">
          <cell r="A968" t="str">
            <v>00001815</v>
          </cell>
          <cell r="B968" t="str">
            <v>CURVA FERRO GALVANIZADO90G ROSCA MACHO REF 2 1/2"</v>
          </cell>
          <cell r="C968" t="str">
            <v>UN</v>
          </cell>
          <cell r="D968" t="str">
            <v>MP</v>
          </cell>
          <cell r="E968">
            <v>121.72</v>
          </cell>
          <cell r="F968">
            <v>121.72</v>
          </cell>
        </row>
        <row r="969">
          <cell r="A969" t="str">
            <v>00001816</v>
          </cell>
          <cell r="B969" t="str">
            <v>CURVA FERRO GALVANIZADO90G ROSCA MACHO REF 1"</v>
          </cell>
          <cell r="C969" t="str">
            <v>UN</v>
          </cell>
          <cell r="D969" t="str">
            <v>MP</v>
          </cell>
          <cell r="E969">
            <v>22.46</v>
          </cell>
          <cell r="F969">
            <v>22.46</v>
          </cell>
        </row>
        <row r="970">
          <cell r="A970" t="str">
            <v>00001817</v>
          </cell>
          <cell r="B970" t="str">
            <v>CURVA FERRO GALVANIZADO45G ROSCA MACHO/FEMEA REF. 1/2"</v>
          </cell>
          <cell r="C970" t="str">
            <v>UN</v>
          </cell>
          <cell r="D970" t="str">
            <v>MP</v>
          </cell>
          <cell r="E970">
            <v>8.3800000000000008</v>
          </cell>
          <cell r="F970">
            <v>8.3800000000000008</v>
          </cell>
        </row>
        <row r="971">
          <cell r="A971" t="str">
            <v>00001818</v>
          </cell>
          <cell r="B971" t="str">
            <v>CURVA FERRO GALVANIZADO45G ROSCA FEMEA REF. 2"</v>
          </cell>
          <cell r="C971" t="str">
            <v>UN</v>
          </cell>
          <cell r="D971" t="str">
            <v>MP</v>
          </cell>
          <cell r="E971">
            <v>60.88</v>
          </cell>
          <cell r="F971">
            <v>60.88</v>
          </cell>
        </row>
        <row r="972">
          <cell r="A972" t="str">
            <v>00001819</v>
          </cell>
          <cell r="B972" t="str">
            <v>CURVA FERRO GALVANIZADO45G ROSCA FEMEA REF. 1 1/4"</v>
          </cell>
          <cell r="C972" t="str">
            <v>UN</v>
          </cell>
          <cell r="D972" t="str">
            <v>MP</v>
          </cell>
          <cell r="E972">
            <v>31.5</v>
          </cell>
          <cell r="F972">
            <v>31.5</v>
          </cell>
        </row>
        <row r="973">
          <cell r="A973" t="str">
            <v>00001820</v>
          </cell>
          <cell r="B973" t="str">
            <v>CURVA FERRO GALVANIZADO45G ROSCA FEMEA REF. 3/4"</v>
          </cell>
          <cell r="C973" t="str">
            <v>UN</v>
          </cell>
          <cell r="D973" t="str">
            <v>MP</v>
          </cell>
          <cell r="E973">
            <v>13.84</v>
          </cell>
          <cell r="F973">
            <v>13.84</v>
          </cell>
        </row>
        <row r="974">
          <cell r="A974" t="str">
            <v>00001821</v>
          </cell>
          <cell r="B974" t="str">
            <v>CURVA FERRO GALVANIZADO90G ROSCA MACHO/FEMEA REF. 2 1/2"</v>
          </cell>
          <cell r="C974" t="str">
            <v>UN</v>
          </cell>
          <cell r="D974" t="str">
            <v>MP</v>
          </cell>
          <cell r="E974">
            <v>106.42</v>
          </cell>
          <cell r="F974">
            <v>106.42</v>
          </cell>
        </row>
        <row r="975">
          <cell r="A975" t="str">
            <v>00001823</v>
          </cell>
          <cell r="B975" t="str">
            <v>CURVA PVC PBA NBR 10351 P/ REDE AGUA JE PB 22G DN 75 /DE 85MM</v>
          </cell>
          <cell r="C975" t="str">
            <v>UN</v>
          </cell>
          <cell r="D975" t="str">
            <v>MP</v>
          </cell>
          <cell r="E975">
            <v>80.150000000000006</v>
          </cell>
          <cell r="F975">
            <v>80.150000000000006</v>
          </cell>
        </row>
        <row r="976">
          <cell r="A976" t="str">
            <v>00001824</v>
          </cell>
          <cell r="B976" t="str">
            <v>CURVA PVC PBA NBR 10351 P/ REDE AGUA JE PB 90G DN 75 /DE 85MM</v>
          </cell>
          <cell r="C976" t="str">
            <v>UN</v>
          </cell>
          <cell r="D976" t="str">
            <v>MP</v>
          </cell>
          <cell r="E976">
            <v>107.13</v>
          </cell>
          <cell r="F976">
            <v>107.13</v>
          </cell>
        </row>
        <row r="977">
          <cell r="A977" t="str">
            <v>00001825</v>
          </cell>
          <cell r="B977" t="str">
            <v>CURVA PVC PBA NBR 10351 P/ REDE AGUA JE PB 45G DN 75 /DE 85MM</v>
          </cell>
          <cell r="C977" t="str">
            <v>UN</v>
          </cell>
          <cell r="D977" t="str">
            <v>MP</v>
          </cell>
          <cell r="E977">
            <v>90.65</v>
          </cell>
          <cell r="F977">
            <v>90.65</v>
          </cell>
        </row>
        <row r="978">
          <cell r="A978" t="str">
            <v>00001827</v>
          </cell>
          <cell r="B978" t="str">
            <v>CURVA PVC PBA NBR 10351 P/ REDE AGUA JE PB 45G DN 100 /DE 110MM</v>
          </cell>
          <cell r="C978" t="str">
            <v>UN</v>
          </cell>
          <cell r="D978" t="str">
            <v>MP</v>
          </cell>
          <cell r="E978">
            <v>163.85</v>
          </cell>
          <cell r="F978">
            <v>163.85</v>
          </cell>
        </row>
        <row r="979">
          <cell r="A979" t="str">
            <v>00001828</v>
          </cell>
          <cell r="B979" t="str">
            <v>CURVA PVC PBA NBR 10351 P/ REDE AGUA JE PB 90G DN 100 /DE 110MM</v>
          </cell>
          <cell r="C979" t="str">
            <v>UN</v>
          </cell>
          <cell r="D979" t="str">
            <v>MP</v>
          </cell>
          <cell r="E979">
            <v>163.96</v>
          </cell>
          <cell r="F979">
            <v>163.96</v>
          </cell>
        </row>
        <row r="980">
          <cell r="A980" t="str">
            <v>00001831</v>
          </cell>
          <cell r="B980" t="str">
            <v>CURVA PVC PBA NBR 10351 P/ REDE AGUA JE PB 45G DN 50 /DE 60MM</v>
          </cell>
          <cell r="C980" t="str">
            <v>UN</v>
          </cell>
          <cell r="D980" t="str">
            <v>MP</v>
          </cell>
          <cell r="E980">
            <v>31.38</v>
          </cell>
          <cell r="F980">
            <v>31.38</v>
          </cell>
        </row>
        <row r="981">
          <cell r="A981" t="str">
            <v>00001835</v>
          </cell>
          <cell r="B981" t="str">
            <v>CURVA PVC PBA NBR 10351 P/ REDE AGUA JE PB 22G DN 50 /DE 60MM</v>
          </cell>
          <cell r="C981" t="str">
            <v>UN</v>
          </cell>
          <cell r="D981" t="str">
            <v>MP</v>
          </cell>
          <cell r="E981">
            <v>29.1</v>
          </cell>
          <cell r="F981">
            <v>29.1</v>
          </cell>
        </row>
        <row r="982">
          <cell r="A982" t="str">
            <v>00001836</v>
          </cell>
          <cell r="B982" t="str">
            <v>CURVA PVC 45G NBR-10569 P/ REDE COLET ESG PB JE DN 200MM</v>
          </cell>
          <cell r="C982" t="str">
            <v>UN</v>
          </cell>
          <cell r="D982" t="str">
            <v>MP</v>
          </cell>
          <cell r="E982">
            <v>281.43</v>
          </cell>
          <cell r="F982">
            <v>281.43</v>
          </cell>
        </row>
        <row r="983">
          <cell r="A983" t="str">
            <v>00001837</v>
          </cell>
          <cell r="B983" t="str">
            <v>CURVA PVC45G NBR-10569 P/ REDE COLET ESG PB JE DN 250MM</v>
          </cell>
          <cell r="C983" t="str">
            <v>UN</v>
          </cell>
          <cell r="D983" t="str">
            <v>MP</v>
          </cell>
          <cell r="E983">
            <v>535.71</v>
          </cell>
          <cell r="F983">
            <v>535.71</v>
          </cell>
        </row>
        <row r="984">
          <cell r="A984" t="str">
            <v>00001839</v>
          </cell>
          <cell r="B984" t="str">
            <v>CURVA PVC PBA NBR 10351 P/ REDE AGUA JE PB 22G DN 100 /DE 110MM</v>
          </cell>
          <cell r="C984" t="str">
            <v>UN</v>
          </cell>
          <cell r="D984" t="str">
            <v>MP</v>
          </cell>
          <cell r="E984">
            <v>148.69</v>
          </cell>
          <cell r="F984">
            <v>148.69</v>
          </cell>
        </row>
        <row r="985">
          <cell r="A985" t="str">
            <v>00001844</v>
          </cell>
          <cell r="B985" t="str">
            <v>CURVA PVC45G NBR-10569 P/ REDE COLET ESG PB JE DN 150MM</v>
          </cell>
          <cell r="C985" t="str">
            <v>UN</v>
          </cell>
          <cell r="D985" t="str">
            <v>MP</v>
          </cell>
          <cell r="E985">
            <v>152.93</v>
          </cell>
          <cell r="F985">
            <v>152.93</v>
          </cell>
        </row>
        <row r="986">
          <cell r="A986" t="str">
            <v>00001845</v>
          </cell>
          <cell r="B986" t="str">
            <v>CURVA PVC PBA NBR 10351 P/ REDE AGUA JE PB 90G DN 50 /DE 60MM</v>
          </cell>
          <cell r="C986" t="str">
            <v>UN</v>
          </cell>
          <cell r="D986" t="str">
            <v>MP</v>
          </cell>
          <cell r="E986">
            <v>25.6</v>
          </cell>
          <cell r="F986">
            <v>25.6</v>
          </cell>
        </row>
        <row r="987">
          <cell r="A987" t="str">
            <v>00001853</v>
          </cell>
          <cell r="B987" t="str">
            <v>CURVA PVC90G NBR-10569 P/ REDE COLET ESG PB JE DN 250MM</v>
          </cell>
          <cell r="C987" t="str">
            <v>UN</v>
          </cell>
          <cell r="D987" t="str">
            <v>MP</v>
          </cell>
          <cell r="E987">
            <v>602.13</v>
          </cell>
          <cell r="F987">
            <v>602.13</v>
          </cell>
        </row>
        <row r="988">
          <cell r="A988" t="str">
            <v>00001857</v>
          </cell>
          <cell r="B988" t="str">
            <v>CURVA PVC45G NBR-10569 P/ REDE COLET ESG PB JE DN 125MM</v>
          </cell>
          <cell r="C988" t="str">
            <v>UN</v>
          </cell>
          <cell r="D988" t="str">
            <v>MP</v>
          </cell>
          <cell r="E988">
            <v>84.39</v>
          </cell>
          <cell r="F988">
            <v>84.39</v>
          </cell>
        </row>
        <row r="989">
          <cell r="A989" t="str">
            <v>00001858</v>
          </cell>
          <cell r="B989" t="str">
            <v>CURVA PVC45G NBR-10569 P/ REDE COLET ESG PB JE DN 100MM</v>
          </cell>
          <cell r="C989" t="str">
            <v>UN</v>
          </cell>
          <cell r="D989" t="str">
            <v>MP</v>
          </cell>
          <cell r="E989">
            <v>38.700000000000003</v>
          </cell>
          <cell r="F989">
            <v>38.700000000000003</v>
          </cell>
        </row>
        <row r="990">
          <cell r="A990" t="str">
            <v>00001859</v>
          </cell>
          <cell r="B990" t="str">
            <v>CURVA PVC90G NBR-10569 P/ REDE COLET ESG PB JE DN 400MM</v>
          </cell>
          <cell r="C990" t="str">
            <v>UN</v>
          </cell>
          <cell r="D990" t="str">
            <v>MP</v>
          </cell>
          <cell r="E990">
            <v>2517.52</v>
          </cell>
          <cell r="F990">
            <v>2517.52</v>
          </cell>
        </row>
        <row r="991">
          <cell r="A991" t="str">
            <v>00001860</v>
          </cell>
          <cell r="B991" t="str">
            <v>CURVA PVC45G NBR-10569 P/ REDE COLET ESG PB JE DN 300MM</v>
          </cell>
          <cell r="C991" t="str">
            <v>UN</v>
          </cell>
          <cell r="D991" t="str">
            <v>MP</v>
          </cell>
          <cell r="E991">
            <v>1054.99</v>
          </cell>
          <cell r="F991">
            <v>1054.99</v>
          </cell>
        </row>
        <row r="992">
          <cell r="A992" t="str">
            <v>00001861</v>
          </cell>
          <cell r="B992" t="str">
            <v>CURVA PVC45G NBR-10569 P/ REDE COLET ESG PB JE DN 350MM</v>
          </cell>
          <cell r="C992" t="str">
            <v>UN</v>
          </cell>
          <cell r="D992" t="str">
            <v>MP</v>
          </cell>
          <cell r="E992">
            <v>1396.32</v>
          </cell>
          <cell r="F992">
            <v>1396.32</v>
          </cell>
        </row>
        <row r="993">
          <cell r="A993" t="str">
            <v>00001862</v>
          </cell>
          <cell r="B993" t="str">
            <v>CURVA PVC45G NBR-10569 P/ REDE COLET ESG PB JE DN 400MM</v>
          </cell>
          <cell r="C993" t="str">
            <v>UN</v>
          </cell>
          <cell r="D993" t="str">
            <v>MP</v>
          </cell>
          <cell r="E993">
            <v>1695.02</v>
          </cell>
          <cell r="F993">
            <v>1695.02</v>
          </cell>
        </row>
        <row r="994">
          <cell r="A994" t="str">
            <v>00001863</v>
          </cell>
          <cell r="B994" t="str">
            <v>CURVA PVC 90G NBR-10569 P/ REDE COLET ESG PB JE DN 100MM</v>
          </cell>
          <cell r="C994" t="str">
            <v>UN</v>
          </cell>
          <cell r="D994" t="str">
            <v>MP</v>
          </cell>
          <cell r="E994">
            <v>45.11</v>
          </cell>
          <cell r="F994">
            <v>45.11</v>
          </cell>
        </row>
        <row r="995">
          <cell r="A995" t="str">
            <v>00001864</v>
          </cell>
          <cell r="B995" t="str">
            <v>CURVA PVC90G NBR-10569 P/ REDE COLET ESG PB JE DN 125MM</v>
          </cell>
          <cell r="C995" t="str">
            <v>UN</v>
          </cell>
          <cell r="D995" t="str">
            <v>MP</v>
          </cell>
          <cell r="E995">
            <v>86.83</v>
          </cell>
          <cell r="F995">
            <v>86.83</v>
          </cell>
        </row>
        <row r="996">
          <cell r="A996" t="str">
            <v>00001865</v>
          </cell>
          <cell r="B996" t="str">
            <v>CURVA PVC90G NBR-10569 P/ REDE COLET ESG PB JE DN 150MM</v>
          </cell>
          <cell r="C996" t="str">
            <v>UN</v>
          </cell>
          <cell r="D996" t="str">
            <v>MP</v>
          </cell>
          <cell r="E996">
            <v>153.41</v>
          </cell>
          <cell r="F996">
            <v>153.41</v>
          </cell>
        </row>
        <row r="997">
          <cell r="A997" t="str">
            <v>00001866</v>
          </cell>
          <cell r="B997" t="str">
            <v>CURVA PVC 90G NBR-10569 P/ REDE COLET ESG PB JE DN 200MM</v>
          </cell>
          <cell r="C997" t="str">
            <v>UN</v>
          </cell>
          <cell r="D997" t="str">
            <v>MP</v>
          </cell>
          <cell r="E997">
            <v>365.13</v>
          </cell>
          <cell r="F997">
            <v>365.13</v>
          </cell>
        </row>
        <row r="998">
          <cell r="A998" t="str">
            <v>00001867</v>
          </cell>
          <cell r="B998" t="str">
            <v>CURVA PVC90G NBR-10569 P/ REDE COLET ESG PB JE DN 300MM</v>
          </cell>
          <cell r="C998" t="str">
            <v>UN</v>
          </cell>
          <cell r="D998" t="str">
            <v>MP</v>
          </cell>
          <cell r="E998">
            <v>1333.02</v>
          </cell>
          <cell r="F998">
            <v>1333.02</v>
          </cell>
        </row>
        <row r="999">
          <cell r="A999" t="str">
            <v>00001868</v>
          </cell>
          <cell r="B999" t="str">
            <v>CURVA PVC90G NBR-10569 P/ REDE COLET ESG PB JE DN 350MM</v>
          </cell>
          <cell r="C999" t="str">
            <v>UN</v>
          </cell>
          <cell r="D999" t="str">
            <v>MP</v>
          </cell>
          <cell r="E999">
            <v>1923.6</v>
          </cell>
          <cell r="F999">
            <v>1923.6</v>
          </cell>
        </row>
        <row r="1000">
          <cell r="A1000" t="str">
            <v>00001870</v>
          </cell>
          <cell r="B1000" t="str">
            <v>CURVA DE PVC 90º, ROSCAVEL, DE 1/2", PARA ELETRODUTO  (NBR 5648)</v>
          </cell>
          <cell r="C1000" t="str">
            <v>UN</v>
          </cell>
          <cell r="D1000" t="str">
            <v>MP</v>
          </cell>
          <cell r="E1000">
            <v>1.31</v>
          </cell>
          <cell r="F1000">
            <v>1.31</v>
          </cell>
        </row>
        <row r="1001">
          <cell r="A1001" t="str">
            <v>00001871</v>
          </cell>
          <cell r="B1001" t="str">
            <v>CAIXA PVC OCTOGONAL 3" X 3"</v>
          </cell>
          <cell r="C1001" t="str">
            <v>UN</v>
          </cell>
          <cell r="D1001" t="str">
            <v>MP</v>
          </cell>
          <cell r="E1001">
            <v>4.63</v>
          </cell>
          <cell r="F1001">
            <v>4.63</v>
          </cell>
        </row>
        <row r="1002">
          <cell r="A1002" t="str">
            <v>00001872</v>
          </cell>
          <cell r="B1002" t="str">
            <v>CAIXA PVC 4" X 2" P/ ELETRODUTO "</v>
          </cell>
          <cell r="C1002" t="str">
            <v>UN</v>
          </cell>
          <cell r="D1002" t="str">
            <v>MP</v>
          </cell>
          <cell r="E1002">
            <v>1.7</v>
          </cell>
          <cell r="F1002">
            <v>1.7</v>
          </cell>
        </row>
        <row r="1003">
          <cell r="A1003" t="str">
            <v>00001873</v>
          </cell>
          <cell r="B1003" t="str">
            <v>CAIXA PVC 4" X 4" P/ ELETRODUTO "</v>
          </cell>
          <cell r="C1003" t="str">
            <v>UN</v>
          </cell>
          <cell r="D1003" t="str">
            <v>MP</v>
          </cell>
          <cell r="E1003">
            <v>2.71</v>
          </cell>
          <cell r="F1003">
            <v>2.71</v>
          </cell>
        </row>
        <row r="1004">
          <cell r="A1004" t="str">
            <v>00001874</v>
          </cell>
          <cell r="B1004" t="str">
            <v>CURVA PVC90G P/ ELETRODUTO ROSCAVEL 1 1/4"</v>
          </cell>
          <cell r="C1004" t="str">
            <v>UN</v>
          </cell>
          <cell r="D1004" t="str">
            <v>MP</v>
          </cell>
          <cell r="E1004">
            <v>4.8</v>
          </cell>
          <cell r="F1004">
            <v>4.8</v>
          </cell>
        </row>
        <row r="1005">
          <cell r="A1005" t="str">
            <v>00001875</v>
          </cell>
          <cell r="B1005" t="str">
            <v>CURVA PVC 90G P/ ELETRODUTO ROSCAVEL 1 1/2"</v>
          </cell>
          <cell r="C1005" t="str">
            <v>UN</v>
          </cell>
          <cell r="D1005" t="str">
            <v>MP</v>
          </cell>
          <cell r="E1005">
            <v>5.41</v>
          </cell>
          <cell r="F1005">
            <v>5.41</v>
          </cell>
        </row>
        <row r="1006">
          <cell r="A1006" t="str">
            <v>00001876</v>
          </cell>
          <cell r="B1006" t="str">
            <v>CURVA PVC90G P/ ELETRODUTO ROSCAVEL 2"</v>
          </cell>
          <cell r="C1006" t="str">
            <v>UN</v>
          </cell>
          <cell r="D1006" t="str">
            <v>MP</v>
          </cell>
          <cell r="E1006">
            <v>8.1199999999999992</v>
          </cell>
          <cell r="F1006">
            <v>8.1199999999999992</v>
          </cell>
        </row>
        <row r="1007">
          <cell r="A1007" t="str">
            <v>00001877</v>
          </cell>
          <cell r="B1007" t="str">
            <v>CURVA PVC90G P/ ELETRODUTO ROSCAVEL 3"</v>
          </cell>
          <cell r="C1007" t="str">
            <v>UN</v>
          </cell>
          <cell r="D1007" t="str">
            <v>MP</v>
          </cell>
          <cell r="E1007">
            <v>23.23</v>
          </cell>
          <cell r="F1007">
            <v>23.23</v>
          </cell>
        </row>
        <row r="1008">
          <cell r="A1008" t="str">
            <v>00001878</v>
          </cell>
          <cell r="B1008" t="str">
            <v>CURVA PVC90G P/ ELETRODUTO ROSCAVEL 4"</v>
          </cell>
          <cell r="C1008" t="str">
            <v>UN</v>
          </cell>
          <cell r="D1008" t="str">
            <v>MP</v>
          </cell>
          <cell r="E1008">
            <v>44.32</v>
          </cell>
          <cell r="F1008">
            <v>44.32</v>
          </cell>
        </row>
        <row r="1009">
          <cell r="A1009" t="str">
            <v>00001879</v>
          </cell>
          <cell r="B1009" t="str">
            <v>CURVA PVC 90G P/ ELETRODUTO ROSCAVEL 3/4"</v>
          </cell>
          <cell r="C1009" t="str">
            <v>UN</v>
          </cell>
          <cell r="D1009" t="str">
            <v>MP</v>
          </cell>
          <cell r="E1009">
            <v>2.27</v>
          </cell>
          <cell r="F1009">
            <v>2.27</v>
          </cell>
        </row>
        <row r="1010">
          <cell r="A1010" t="str">
            <v>00001880</v>
          </cell>
          <cell r="B1010" t="str">
            <v>CURVA PVC135G 1" P/ ELETRODUTO ROSCAVEL</v>
          </cell>
          <cell r="C1010" t="str">
            <v>UN</v>
          </cell>
          <cell r="D1010" t="str">
            <v>MP</v>
          </cell>
          <cell r="E1010">
            <v>4.0999999999999996</v>
          </cell>
          <cell r="F1010">
            <v>4.0999999999999996</v>
          </cell>
        </row>
        <row r="1011">
          <cell r="A1011" t="str">
            <v>00001881</v>
          </cell>
          <cell r="B1011" t="str">
            <v>CURVA PVC135G 1 1/2" P/ ELETRODUTO ROSCAVEL</v>
          </cell>
          <cell r="C1011" t="str">
            <v>UN</v>
          </cell>
          <cell r="D1011" t="str">
            <v>MP</v>
          </cell>
          <cell r="E1011">
            <v>9.26</v>
          </cell>
          <cell r="F1011">
            <v>9.26</v>
          </cell>
        </row>
        <row r="1012">
          <cell r="A1012" t="str">
            <v>00001882</v>
          </cell>
          <cell r="B1012" t="str">
            <v>CURVA PVC135G 2 1/2" P/ ELETRODUTO ROSCAVEL</v>
          </cell>
          <cell r="C1012" t="str">
            <v>UN</v>
          </cell>
          <cell r="D1012" t="str">
            <v>MP</v>
          </cell>
          <cell r="E1012">
            <v>13.97</v>
          </cell>
          <cell r="F1012">
            <v>13.97</v>
          </cell>
        </row>
        <row r="1013">
          <cell r="A1013" t="str">
            <v>00001883</v>
          </cell>
          <cell r="B1013" t="str">
            <v>CURVA PVC135G 4" P/ ELETRODUTO ROSCAVEL</v>
          </cell>
          <cell r="C1013" t="str">
            <v>UN</v>
          </cell>
          <cell r="D1013" t="str">
            <v>MP</v>
          </cell>
          <cell r="E1013">
            <v>35.33</v>
          </cell>
          <cell r="F1013">
            <v>35.33</v>
          </cell>
        </row>
        <row r="1014">
          <cell r="A1014" t="str">
            <v>00001884</v>
          </cell>
          <cell r="B1014" t="str">
            <v>CURVA PVC90G P/ ELETRODUTO ROSCAVEL 1"</v>
          </cell>
          <cell r="C1014" t="str">
            <v>UN</v>
          </cell>
          <cell r="D1014" t="str">
            <v>MP</v>
          </cell>
          <cell r="E1014">
            <v>3.49</v>
          </cell>
          <cell r="F1014">
            <v>3.49</v>
          </cell>
        </row>
        <row r="1015">
          <cell r="A1015" t="str">
            <v>00001885</v>
          </cell>
          <cell r="B1015" t="str">
            <v>CURVA PVC90G P/ ELETRODUTO ROSCAVEL 3/4"</v>
          </cell>
          <cell r="C1015" t="str">
            <v>UN</v>
          </cell>
          <cell r="D1015" t="str">
            <v>MP</v>
          </cell>
          <cell r="E1015">
            <v>2.1</v>
          </cell>
          <cell r="F1015">
            <v>2.1</v>
          </cell>
        </row>
        <row r="1016">
          <cell r="A1016" t="str">
            <v>00001886</v>
          </cell>
          <cell r="B1016" t="str">
            <v>CURVA PVC135G 1/2" P/ ELETRODUTO ROSCAVEL</v>
          </cell>
          <cell r="C1016" t="str">
            <v>UN</v>
          </cell>
          <cell r="D1016" t="str">
            <v>MP</v>
          </cell>
          <cell r="E1016">
            <v>3.36</v>
          </cell>
          <cell r="F1016">
            <v>3.36</v>
          </cell>
        </row>
        <row r="1017">
          <cell r="A1017" t="str">
            <v>00001887</v>
          </cell>
          <cell r="B1017" t="str">
            <v>CURVA PVC90G P/ ELETRODUTO ROSCAVEL 2 1/2"</v>
          </cell>
          <cell r="C1017" t="str">
            <v>UN</v>
          </cell>
          <cell r="D1017" t="str">
            <v>MP</v>
          </cell>
          <cell r="E1017">
            <v>19.87</v>
          </cell>
          <cell r="F1017">
            <v>19.87</v>
          </cell>
        </row>
        <row r="1018">
          <cell r="A1018" t="str">
            <v>00001888</v>
          </cell>
          <cell r="B1018" t="str">
            <v>CURVA PVC135G 3" P/ ELETRODUTO ROSCAVEL</v>
          </cell>
          <cell r="C1018" t="str">
            <v>UN</v>
          </cell>
          <cell r="D1018" t="str">
            <v>MP</v>
          </cell>
          <cell r="E1018">
            <v>33.06</v>
          </cell>
          <cell r="F1018">
            <v>33.06</v>
          </cell>
        </row>
        <row r="1019">
          <cell r="A1019" t="str">
            <v>00001889</v>
          </cell>
          <cell r="B1019" t="str">
            <v>CURVA PVC135G 2" P/ ELETRODUTO ROSCAVEL</v>
          </cell>
          <cell r="C1019" t="str">
            <v>UN</v>
          </cell>
          <cell r="D1019" t="str">
            <v>MP</v>
          </cell>
          <cell r="E1019">
            <v>12.23</v>
          </cell>
          <cell r="F1019">
            <v>12.23</v>
          </cell>
        </row>
        <row r="1020">
          <cell r="A1020" t="str">
            <v>00001890</v>
          </cell>
          <cell r="B1020" t="str">
            <v>CURVA PVC135G 1 1/4" P/ ELETRODUTO ROSCAVEL</v>
          </cell>
          <cell r="C1020" t="str">
            <v>UN</v>
          </cell>
          <cell r="D1020" t="str">
            <v>MP</v>
          </cell>
          <cell r="E1020">
            <v>8.08</v>
          </cell>
          <cell r="F1020">
            <v>8.08</v>
          </cell>
        </row>
        <row r="1021">
          <cell r="A1021" t="str">
            <v>00001891</v>
          </cell>
          <cell r="B1021" t="str">
            <v>LUVA PVC ROSCAVEL P/ ELETRODUTO 3/4"</v>
          </cell>
          <cell r="C1021" t="str">
            <v>UN</v>
          </cell>
          <cell r="D1021" t="str">
            <v>MP</v>
          </cell>
          <cell r="E1021">
            <v>1.31</v>
          </cell>
          <cell r="F1021">
            <v>1.31</v>
          </cell>
        </row>
        <row r="1022">
          <cell r="A1022" t="str">
            <v>00001892</v>
          </cell>
          <cell r="B1022" t="str">
            <v>LUVA PVC ROSCAVEL P/ ELETRODUTO 1"</v>
          </cell>
          <cell r="C1022" t="str">
            <v>UN</v>
          </cell>
          <cell r="D1022" t="str">
            <v>MP</v>
          </cell>
          <cell r="E1022">
            <v>1.66</v>
          </cell>
          <cell r="F1022">
            <v>1.66</v>
          </cell>
        </row>
        <row r="1023">
          <cell r="A1023" t="str">
            <v>00001893</v>
          </cell>
          <cell r="B1023" t="str">
            <v>LUVA PVC ROSCAVEL P/ ELETRODUTO 1.1/2"</v>
          </cell>
          <cell r="C1023" t="str">
            <v>UN</v>
          </cell>
          <cell r="D1023" t="str">
            <v>MP</v>
          </cell>
          <cell r="E1023">
            <v>3.49</v>
          </cell>
          <cell r="F1023">
            <v>3.49</v>
          </cell>
        </row>
        <row r="1024">
          <cell r="A1024" t="str">
            <v>00001894</v>
          </cell>
          <cell r="B1024" t="str">
            <v>LUVA PVC ROSCAVEL P/ ELETRODUTO 2''</v>
          </cell>
          <cell r="C1024" t="str">
            <v>UN</v>
          </cell>
          <cell r="D1024" t="str">
            <v>MP</v>
          </cell>
          <cell r="E1024">
            <v>5.63</v>
          </cell>
          <cell r="F1024">
            <v>5.63</v>
          </cell>
        </row>
        <row r="1025">
          <cell r="A1025" t="str">
            <v>00001895</v>
          </cell>
          <cell r="B1025" t="str">
            <v>LUVA PVC ROSCAVEL P/ ELETRODUTO 4''</v>
          </cell>
          <cell r="C1025" t="str">
            <v>UN</v>
          </cell>
          <cell r="D1025" t="str">
            <v>MP</v>
          </cell>
          <cell r="E1025">
            <v>36.29</v>
          </cell>
          <cell r="F1025">
            <v>36.29</v>
          </cell>
        </row>
        <row r="1026">
          <cell r="A1026" t="str">
            <v>00001896</v>
          </cell>
          <cell r="B1026" t="str">
            <v>LUVA PVC ROSCAVEL P/ ELETRODUTO 3''</v>
          </cell>
          <cell r="C1026" t="str">
            <v>UN</v>
          </cell>
          <cell r="D1026" t="str">
            <v>MP</v>
          </cell>
          <cell r="E1026">
            <v>18.690000000000001</v>
          </cell>
          <cell r="F1026">
            <v>18.690000000000001</v>
          </cell>
        </row>
        <row r="1027">
          <cell r="A1027" t="str">
            <v>00001898</v>
          </cell>
          <cell r="B1027" t="str">
            <v>LUVA PVC DE PRESSAO P/ ELETRODUTO TIGREFLEX 16</v>
          </cell>
          <cell r="C1027" t="str">
            <v>UN</v>
          </cell>
          <cell r="D1027" t="str">
            <v>MP</v>
          </cell>
          <cell r="E1027">
            <v>0.74</v>
          </cell>
          <cell r="F1027">
            <v>0.74</v>
          </cell>
        </row>
        <row r="1028">
          <cell r="A1028" t="str">
            <v>00001899</v>
          </cell>
          <cell r="B1028" t="str">
            <v>LUVA PVC DE PRESSAO P/ ELETRODUTO TIGREFLEX 25</v>
          </cell>
          <cell r="C1028" t="str">
            <v>UN</v>
          </cell>
          <cell r="D1028" t="str">
            <v>MP</v>
          </cell>
          <cell r="E1028">
            <v>0.83</v>
          </cell>
          <cell r="F1028">
            <v>0.83</v>
          </cell>
        </row>
        <row r="1029">
          <cell r="A1029" t="str">
            <v>00001900</v>
          </cell>
          <cell r="B1029" t="str">
            <v>LUVA PVC DE PRESSAO P/ ELETRODUTO TIGREFLEX 32</v>
          </cell>
          <cell r="C1029" t="str">
            <v>UN</v>
          </cell>
          <cell r="D1029" t="str">
            <v>MP</v>
          </cell>
          <cell r="E1029">
            <v>1.31</v>
          </cell>
          <cell r="F1029">
            <v>1.31</v>
          </cell>
        </row>
        <row r="1030">
          <cell r="A1030" t="str">
            <v>00001901</v>
          </cell>
          <cell r="B1030" t="str">
            <v>LUVA PVC ROSCAVEL P/ ELETRODUTO 1/2"</v>
          </cell>
          <cell r="C1030" t="str">
            <v>UN</v>
          </cell>
          <cell r="D1030" t="str">
            <v>MP</v>
          </cell>
          <cell r="E1030">
            <v>0.87</v>
          </cell>
          <cell r="F1030">
            <v>0.87</v>
          </cell>
        </row>
        <row r="1031">
          <cell r="A1031" t="str">
            <v>00001902</v>
          </cell>
          <cell r="B1031" t="str">
            <v>LUVA PVC ROSCAVEL P/ ELETRODUTO 1.1/4"</v>
          </cell>
          <cell r="C1031" t="str">
            <v>UN</v>
          </cell>
          <cell r="D1031" t="str">
            <v>MP</v>
          </cell>
          <cell r="E1031">
            <v>2.79</v>
          </cell>
          <cell r="F1031">
            <v>2.79</v>
          </cell>
        </row>
        <row r="1032">
          <cell r="A1032" t="str">
            <v>00001904</v>
          </cell>
          <cell r="B1032" t="str">
            <v>LUVA PVC DE PRESSAO P/ ELETRODUTO TIGREFLEX 20</v>
          </cell>
          <cell r="C1032" t="str">
            <v>UN</v>
          </cell>
          <cell r="D1032" t="str">
            <v>MP</v>
          </cell>
          <cell r="E1032">
            <v>0.79</v>
          </cell>
          <cell r="F1032">
            <v>0.79</v>
          </cell>
        </row>
        <row r="1033">
          <cell r="A1033" t="str">
            <v>00001907</v>
          </cell>
          <cell r="B1033" t="str">
            <v>LUVA PVC ROSCAVEL P/ ELETRODUTO 2.1/2"</v>
          </cell>
          <cell r="C1033" t="str">
            <v>UN</v>
          </cell>
          <cell r="D1033" t="str">
            <v>MP</v>
          </cell>
          <cell r="E1033">
            <v>15.33</v>
          </cell>
          <cell r="F1033">
            <v>15.33</v>
          </cell>
        </row>
        <row r="1034">
          <cell r="A1034" t="str">
            <v>00001922</v>
          </cell>
          <cell r="B1034" t="str">
            <v>CURVA DE PVC 45º, SOLDAVEL, DE 75 MM, PARA AGUA (NBR 5648)</v>
          </cell>
          <cell r="C1034" t="str">
            <v>UN</v>
          </cell>
          <cell r="D1034" t="str">
            <v>MP</v>
          </cell>
          <cell r="E1034">
            <v>18.59</v>
          </cell>
          <cell r="F1034">
            <v>18.59</v>
          </cell>
        </row>
        <row r="1035">
          <cell r="A1035" t="str">
            <v>00001923</v>
          </cell>
          <cell r="B1035" t="str">
            <v>CURVA PVC SOLD 45G P/ AGUA FRIA PREDIAL 32 MM</v>
          </cell>
          <cell r="C1035" t="str">
            <v>UN</v>
          </cell>
          <cell r="D1035" t="str">
            <v>MP</v>
          </cell>
          <cell r="E1035">
            <v>1.62</v>
          </cell>
          <cell r="F1035">
            <v>1.62</v>
          </cell>
        </row>
        <row r="1036">
          <cell r="A1036" t="str">
            <v>00001924</v>
          </cell>
          <cell r="B1036" t="str">
            <v>CURVA PVC SOLD 45G P/ AGUA FRIA PREDIAL 60 MM</v>
          </cell>
          <cell r="C1036" t="str">
            <v>UN</v>
          </cell>
          <cell r="D1036" t="str">
            <v>MP</v>
          </cell>
          <cell r="E1036">
            <v>10.31</v>
          </cell>
          <cell r="F1036">
            <v>10.31</v>
          </cell>
        </row>
        <row r="1037">
          <cell r="A1037" t="str">
            <v>00001925</v>
          </cell>
          <cell r="B1037" t="str">
            <v>CURVA PVC SOLD 90G P/ AGUA FRIA PREDIAL 60 MM</v>
          </cell>
          <cell r="C1037" t="str">
            <v>UN</v>
          </cell>
          <cell r="D1037" t="str">
            <v>MP</v>
          </cell>
          <cell r="E1037">
            <v>19.7</v>
          </cell>
          <cell r="F1037">
            <v>19.7</v>
          </cell>
        </row>
        <row r="1038">
          <cell r="A1038" t="str">
            <v>00001926</v>
          </cell>
          <cell r="B1038" t="str">
            <v>CURVA PVC SOLD 45G P/ AGUA FRIA PREDIAL 20 MM</v>
          </cell>
          <cell r="C1038" t="str">
            <v>UN</v>
          </cell>
          <cell r="D1038" t="str">
            <v>MP</v>
          </cell>
          <cell r="E1038">
            <v>0.51</v>
          </cell>
          <cell r="F1038">
            <v>0.51</v>
          </cell>
        </row>
        <row r="1039">
          <cell r="A1039" t="str">
            <v>00001927</v>
          </cell>
          <cell r="B1039" t="str">
            <v>CURVA PVC SOLD 45G P/ AGUA FRIA PREDIAL 25 MM</v>
          </cell>
          <cell r="C1039" t="str">
            <v>UN</v>
          </cell>
          <cell r="D1039" t="str">
            <v>MP</v>
          </cell>
          <cell r="E1039">
            <v>0.86</v>
          </cell>
          <cell r="F1039">
            <v>0.86</v>
          </cell>
        </row>
        <row r="1040">
          <cell r="A1040" t="str">
            <v>00001929</v>
          </cell>
          <cell r="B1040" t="str">
            <v>CURVA PVC SOLD 45G P/ AGUA FRIA PREDIAL 40 MM</v>
          </cell>
          <cell r="C1040" t="str">
            <v>UN</v>
          </cell>
          <cell r="D1040" t="str">
            <v>MP</v>
          </cell>
          <cell r="E1040">
            <v>3.03</v>
          </cell>
          <cell r="F1040">
            <v>3.03</v>
          </cell>
        </row>
        <row r="1041">
          <cell r="A1041" t="str">
            <v>00001930</v>
          </cell>
          <cell r="B1041" t="str">
            <v>CURVA PVC SOLD 45G P/ AGUA FRIA PREDIAL 50 MM</v>
          </cell>
          <cell r="C1041" t="str">
            <v>UN</v>
          </cell>
          <cell r="D1041" t="str">
            <v>MP</v>
          </cell>
          <cell r="E1041">
            <v>6.21</v>
          </cell>
          <cell r="F1041">
            <v>6.21</v>
          </cell>
        </row>
        <row r="1042">
          <cell r="A1042" t="str">
            <v>00001932</v>
          </cell>
          <cell r="B1042" t="str">
            <v>CURVA PVC 90G CURTA PVC  P/ ESG PREDIAL DN 50MM</v>
          </cell>
          <cell r="C1042" t="str">
            <v>UN</v>
          </cell>
          <cell r="D1042" t="str">
            <v>MP</v>
          </cell>
          <cell r="E1042">
            <v>7.22</v>
          </cell>
          <cell r="F1042">
            <v>7.22</v>
          </cell>
        </row>
        <row r="1043">
          <cell r="A1043" t="str">
            <v>00001933</v>
          </cell>
          <cell r="B1043" t="str">
            <v>CURVA PVC 90G CURTA PVC  P/ ESG PREDIAL DN 40 MM</v>
          </cell>
          <cell r="C1043" t="str">
            <v>UN</v>
          </cell>
          <cell r="D1043" t="str">
            <v>MP</v>
          </cell>
          <cell r="E1043">
            <v>2.58</v>
          </cell>
          <cell r="F1043">
            <v>2.58</v>
          </cell>
        </row>
        <row r="1044">
          <cell r="A1044" t="str">
            <v>00001937</v>
          </cell>
          <cell r="B1044" t="str">
            <v>CURVA PVC90G C/ROSCA P/ AGUA FRIA PREDIAL 1/2"</v>
          </cell>
          <cell r="C1044" t="str">
            <v>UN</v>
          </cell>
          <cell r="D1044" t="str">
            <v>MP</v>
          </cell>
          <cell r="E1044">
            <v>1.77</v>
          </cell>
          <cell r="F1044">
            <v>1.77</v>
          </cell>
        </row>
        <row r="1045">
          <cell r="A1045" t="str">
            <v>00001938</v>
          </cell>
          <cell r="B1045" t="str">
            <v>CURVA PVC90G C/ROSCA P/ AGUA FRIA PREDIAL 3/4"</v>
          </cell>
          <cell r="C1045" t="str">
            <v>UN</v>
          </cell>
          <cell r="D1045" t="str">
            <v>MP</v>
          </cell>
          <cell r="E1045">
            <v>2.42</v>
          </cell>
          <cell r="F1045">
            <v>2.42</v>
          </cell>
        </row>
        <row r="1046">
          <cell r="A1046" t="str">
            <v>00001939</v>
          </cell>
          <cell r="B1046" t="str">
            <v>CURVA PVC90G C/ROSCA P/ AGUA FRIA PREDIAL 1"</v>
          </cell>
          <cell r="C1046" t="str">
            <v>UN</v>
          </cell>
          <cell r="D1046" t="str">
            <v>MP</v>
          </cell>
          <cell r="E1046">
            <v>4.45</v>
          </cell>
          <cell r="F1046">
            <v>4.45</v>
          </cell>
        </row>
        <row r="1047">
          <cell r="A1047" t="str">
            <v>00001940</v>
          </cell>
          <cell r="B1047" t="str">
            <v>CURVA PVC90G C/ROSCA P/ AGUA FRIA PREDIAL 1 1/4"</v>
          </cell>
          <cell r="C1047" t="str">
            <v>UN</v>
          </cell>
          <cell r="D1047" t="str">
            <v>MP</v>
          </cell>
          <cell r="E1047">
            <v>7.6</v>
          </cell>
          <cell r="F1047">
            <v>7.6</v>
          </cell>
        </row>
        <row r="1048">
          <cell r="A1048" t="str">
            <v>00001941</v>
          </cell>
          <cell r="B1048" t="str">
            <v>CURVA PVC90G C/ROSCA P/ AGUA FRIA PREDIAL 1 1/2"</v>
          </cell>
          <cell r="C1048" t="str">
            <v>UN</v>
          </cell>
          <cell r="D1048" t="str">
            <v>MP</v>
          </cell>
          <cell r="E1048">
            <v>10.47</v>
          </cell>
          <cell r="F1048">
            <v>10.47</v>
          </cell>
        </row>
        <row r="1049">
          <cell r="A1049" t="str">
            <v>00001942</v>
          </cell>
          <cell r="B1049" t="str">
            <v>CURVA PVC 90G C/ROSCA P/ AGUA FRIA PREDIAL 2"</v>
          </cell>
          <cell r="C1049" t="str">
            <v>UN</v>
          </cell>
          <cell r="D1049" t="str">
            <v>MP</v>
          </cell>
          <cell r="E1049">
            <v>19.579999999999998</v>
          </cell>
          <cell r="F1049">
            <v>19.579999999999998</v>
          </cell>
        </row>
        <row r="1050">
          <cell r="A1050" t="str">
            <v>00001951</v>
          </cell>
          <cell r="B1050" t="str">
            <v>CURVA PVC 90G CURTA PVC  P/ ESG PREDIAL DN 75MM</v>
          </cell>
          <cell r="C1050" t="str">
            <v>UN</v>
          </cell>
          <cell r="D1050" t="str">
            <v>MP</v>
          </cell>
          <cell r="E1050">
            <v>13.24</v>
          </cell>
          <cell r="F1050">
            <v>13.24</v>
          </cell>
        </row>
        <row r="1051">
          <cell r="A1051" t="str">
            <v>00001952</v>
          </cell>
          <cell r="B1051" t="str">
            <v>CURVA PVC LEVE 90G C/ PONTA E BOLSA LISA DN 150MM</v>
          </cell>
          <cell r="C1051" t="str">
            <v>UN</v>
          </cell>
          <cell r="D1051" t="str">
            <v>MP</v>
          </cell>
          <cell r="E1051">
            <v>79.41</v>
          </cell>
          <cell r="F1051">
            <v>79.41</v>
          </cell>
        </row>
        <row r="1052">
          <cell r="A1052" t="str">
            <v>00001953</v>
          </cell>
          <cell r="B1052" t="str">
            <v>CURVA PVC SOLD 45G P/ AGUA FRIA PREDIAL 85 MM</v>
          </cell>
          <cell r="C1052" t="str">
            <v>UN</v>
          </cell>
          <cell r="D1052" t="str">
            <v>MP</v>
          </cell>
          <cell r="E1052">
            <v>29.6</v>
          </cell>
          <cell r="F1052">
            <v>29.6</v>
          </cell>
        </row>
        <row r="1053">
          <cell r="A1053" t="str">
            <v>00001954</v>
          </cell>
          <cell r="B1053" t="str">
            <v>CURVA PVC SOLD 45G P/ AGUA FRIA PREDIAL 110 MM</v>
          </cell>
          <cell r="C1053" t="str">
            <v>UN</v>
          </cell>
          <cell r="D1053" t="str">
            <v>MP</v>
          </cell>
          <cell r="E1053">
            <v>69.66</v>
          </cell>
          <cell r="F1053">
            <v>69.66</v>
          </cell>
        </row>
        <row r="1054">
          <cell r="A1054" t="str">
            <v>00001955</v>
          </cell>
          <cell r="B1054" t="str">
            <v>CURVA PVC SOLD 90G P/ AGUA FRIA PREDIAL 20 MM</v>
          </cell>
          <cell r="C1054" t="str">
            <v>UN</v>
          </cell>
          <cell r="D1054" t="str">
            <v>MP</v>
          </cell>
          <cell r="E1054">
            <v>1.31</v>
          </cell>
          <cell r="F1054">
            <v>1.31</v>
          </cell>
        </row>
        <row r="1055">
          <cell r="A1055" t="str">
            <v>00001956</v>
          </cell>
          <cell r="B1055" t="str">
            <v>CURVA PVC SOLD 90G P/ AGUA FRIA PREDIAL 25 MM</v>
          </cell>
          <cell r="C1055" t="str">
            <v>UN</v>
          </cell>
          <cell r="D1055" t="str">
            <v>MP</v>
          </cell>
          <cell r="E1055">
            <v>1.77</v>
          </cell>
          <cell r="F1055">
            <v>1.77</v>
          </cell>
        </row>
        <row r="1056">
          <cell r="A1056" t="str">
            <v>00001957</v>
          </cell>
          <cell r="B1056" t="str">
            <v>CURVA PVC SOLD 90G P/ AGUA FRIA PREDIAL 32 MM</v>
          </cell>
          <cell r="C1056" t="str">
            <v>UN</v>
          </cell>
          <cell r="D1056" t="str">
            <v>MP</v>
          </cell>
          <cell r="E1056">
            <v>3.84</v>
          </cell>
          <cell r="F1056">
            <v>3.84</v>
          </cell>
        </row>
        <row r="1057">
          <cell r="A1057" t="str">
            <v>00001958</v>
          </cell>
          <cell r="B1057" t="str">
            <v>CURVA PVC SOLD 90G P/ AGUA FRIA PREDIAL 40 MM</v>
          </cell>
          <cell r="C1057" t="str">
            <v>UN</v>
          </cell>
          <cell r="D1057" t="str">
            <v>MP</v>
          </cell>
          <cell r="E1057">
            <v>6.77</v>
          </cell>
          <cell r="F1057">
            <v>6.77</v>
          </cell>
        </row>
        <row r="1058">
          <cell r="A1058" t="str">
            <v>00001959</v>
          </cell>
          <cell r="B1058" t="str">
            <v>CURVA PVC SOLD 90G P/ AGUA FRIA PREDIAL 50 MM</v>
          </cell>
          <cell r="C1058" t="str">
            <v>UN</v>
          </cell>
          <cell r="D1058" t="str">
            <v>MP</v>
          </cell>
          <cell r="E1058">
            <v>8.34</v>
          </cell>
          <cell r="F1058">
            <v>8.34</v>
          </cell>
        </row>
        <row r="1059">
          <cell r="A1059" t="str">
            <v>00001960</v>
          </cell>
          <cell r="B1059" t="str">
            <v>CURVA PVC SOLD 90G P/ AGUA FRIA PREDIAL 75 MM</v>
          </cell>
          <cell r="C1059" t="str">
            <v>UN</v>
          </cell>
          <cell r="D1059" t="str">
            <v>MP</v>
          </cell>
          <cell r="E1059">
            <v>26.67</v>
          </cell>
          <cell r="F1059">
            <v>26.67</v>
          </cell>
        </row>
        <row r="1060">
          <cell r="A1060" t="str">
            <v>00001961</v>
          </cell>
          <cell r="B1060" t="str">
            <v>CURVA PVC SOLD 90G P/ AGUA FRIA PREDIAL 85 MM</v>
          </cell>
          <cell r="C1060" t="str">
            <v>UN</v>
          </cell>
          <cell r="D1060" t="str">
            <v>MP</v>
          </cell>
          <cell r="E1060">
            <v>38.85</v>
          </cell>
          <cell r="F1060">
            <v>38.85</v>
          </cell>
        </row>
        <row r="1061">
          <cell r="A1061" t="str">
            <v>00001962</v>
          </cell>
          <cell r="B1061" t="str">
            <v>CURVA PVC SOLD 90G P/ AGUA FRIA PREDIAL 110 MM</v>
          </cell>
          <cell r="C1061" t="str">
            <v>UN</v>
          </cell>
          <cell r="D1061" t="str">
            <v>MP</v>
          </cell>
          <cell r="E1061">
            <v>81.89</v>
          </cell>
          <cell r="F1061">
            <v>81.89</v>
          </cell>
        </row>
        <row r="1062">
          <cell r="A1062" t="str">
            <v>00001964</v>
          </cell>
          <cell r="B1062" t="str">
            <v>CURVA PVC45 CURTA EB-608 PB DN 100 P/ESG PREDIAL</v>
          </cell>
          <cell r="C1062" t="str">
            <v>UN</v>
          </cell>
          <cell r="D1062" t="str">
            <v>MP</v>
          </cell>
          <cell r="E1062">
            <v>9.9</v>
          </cell>
          <cell r="F1062">
            <v>9.9</v>
          </cell>
        </row>
        <row r="1063">
          <cell r="A1063" t="str">
            <v>00001965</v>
          </cell>
          <cell r="B1063" t="str">
            <v>CURVA PVC LONGA 45G P/ ESG PREDIAL DN 100MM</v>
          </cell>
          <cell r="C1063" t="str">
            <v>UN</v>
          </cell>
          <cell r="D1063" t="str">
            <v>MP</v>
          </cell>
          <cell r="E1063">
            <v>27.28</v>
          </cell>
          <cell r="F1063">
            <v>27.28</v>
          </cell>
        </row>
        <row r="1064">
          <cell r="A1064" t="str">
            <v>00001966</v>
          </cell>
          <cell r="B1064" t="str">
            <v>CURVA PVC 90G CURTA PVC P/ ESG PREDIAL DN 100MM</v>
          </cell>
          <cell r="C1064" t="str">
            <v>UN</v>
          </cell>
          <cell r="D1064" t="str">
            <v>MP</v>
          </cell>
          <cell r="E1064">
            <v>14.04</v>
          </cell>
          <cell r="F1064">
            <v>14.04</v>
          </cell>
        </row>
        <row r="1065">
          <cell r="A1065" t="str">
            <v>00001967</v>
          </cell>
          <cell r="B1065" t="str">
            <v>CURVA PVC 90 LONGA EB-608 BB DN 40 P/ESG PREDIAL</v>
          </cell>
          <cell r="C1065" t="str">
            <v>UN</v>
          </cell>
          <cell r="D1065" t="str">
            <v>MP</v>
          </cell>
          <cell r="E1065">
            <v>3.17</v>
          </cell>
          <cell r="F1065">
            <v>3.17</v>
          </cell>
        </row>
        <row r="1066">
          <cell r="A1066" t="str">
            <v>00001968</v>
          </cell>
          <cell r="B1066" t="str">
            <v>CURVA PVC LONGA 90G P/ ESG PREDIAL DN 50MM</v>
          </cell>
          <cell r="C1066" t="str">
            <v>UN</v>
          </cell>
          <cell r="D1066" t="str">
            <v>MP</v>
          </cell>
          <cell r="E1066">
            <v>5.61</v>
          </cell>
          <cell r="F1066">
            <v>5.61</v>
          </cell>
        </row>
        <row r="1067">
          <cell r="A1067" t="str">
            <v>00001969</v>
          </cell>
          <cell r="B1067" t="str">
            <v>CURVA PVC LONGA 90G P/ ESG PREDIAL DN 75MM</v>
          </cell>
          <cell r="C1067" t="str">
            <v>UN</v>
          </cell>
          <cell r="D1067" t="str">
            <v>MP</v>
          </cell>
          <cell r="E1067">
            <v>16.62</v>
          </cell>
          <cell r="F1067">
            <v>16.62</v>
          </cell>
        </row>
        <row r="1068">
          <cell r="A1068" t="str">
            <v>00001970</v>
          </cell>
          <cell r="B1068" t="str">
            <v>CURVA PVC LONGA 90G P/ ESG PREDIAL DN 100MM</v>
          </cell>
          <cell r="C1068" t="str">
            <v>UN</v>
          </cell>
          <cell r="D1068" t="str">
            <v>MP</v>
          </cell>
          <cell r="E1068">
            <v>26.77</v>
          </cell>
          <cell r="F1068">
            <v>26.77</v>
          </cell>
        </row>
        <row r="1069">
          <cell r="A1069" t="str">
            <v>00002350</v>
          </cell>
          <cell r="B1069" t="str">
            <v>AUXILIAR DE ESCRITORIO</v>
          </cell>
          <cell r="C1069" t="str">
            <v>H</v>
          </cell>
          <cell r="D1069" t="str">
            <v>MO</v>
          </cell>
          <cell r="E1069">
            <v>12.8</v>
          </cell>
          <cell r="F1069">
            <v>14.79</v>
          </cell>
        </row>
        <row r="1070">
          <cell r="A1070" t="str">
            <v>00002354</v>
          </cell>
          <cell r="B1070" t="str">
            <v>CADASTRISTA DE USUARIOS</v>
          </cell>
          <cell r="C1070" t="str">
            <v>H</v>
          </cell>
          <cell r="D1070" t="str">
            <v>MO</v>
          </cell>
          <cell r="E1070">
            <v>19.13</v>
          </cell>
          <cell r="F1070">
            <v>22.11</v>
          </cell>
        </row>
        <row r="1071">
          <cell r="A1071" t="str">
            <v>00002355</v>
          </cell>
          <cell r="B1071" t="str">
            <v>DESENHISTA DETALHISTA</v>
          </cell>
          <cell r="C1071" t="str">
            <v>H</v>
          </cell>
          <cell r="D1071" t="str">
            <v>MO</v>
          </cell>
          <cell r="E1071">
            <v>19.2</v>
          </cell>
          <cell r="F1071">
            <v>22.18</v>
          </cell>
        </row>
        <row r="1072">
          <cell r="A1072" t="str">
            <v>00002357</v>
          </cell>
          <cell r="B1072" t="str">
            <v>DESENHISTA COPISTA</v>
          </cell>
          <cell r="C1072" t="str">
            <v>H</v>
          </cell>
          <cell r="D1072" t="str">
            <v>MO</v>
          </cell>
          <cell r="E1072">
            <v>15.78</v>
          </cell>
          <cell r="F1072">
            <v>18.239999999999998</v>
          </cell>
        </row>
        <row r="1073">
          <cell r="A1073" t="str">
            <v>00002358</v>
          </cell>
          <cell r="B1073" t="str">
            <v>DESENHISTA PROJETISTA</v>
          </cell>
          <cell r="C1073" t="str">
            <v>H</v>
          </cell>
          <cell r="D1073" t="str">
            <v>MO</v>
          </cell>
          <cell r="E1073">
            <v>28.69</v>
          </cell>
          <cell r="F1073">
            <v>33.159999999999997</v>
          </cell>
        </row>
        <row r="1074">
          <cell r="A1074" t="str">
            <v>00002359</v>
          </cell>
          <cell r="B1074" t="str">
            <v>AUXILIAR DE DESENHISTA</v>
          </cell>
          <cell r="C1074" t="str">
            <v>H</v>
          </cell>
          <cell r="D1074" t="str">
            <v>MO</v>
          </cell>
          <cell r="E1074">
            <v>15.59</v>
          </cell>
          <cell r="F1074">
            <v>18.010000000000002</v>
          </cell>
        </row>
        <row r="1075">
          <cell r="A1075" t="str">
            <v>00002362</v>
          </cell>
          <cell r="B1075" t="str">
            <v>DINAMITE 2" - 40% "</v>
          </cell>
          <cell r="C1075" t="str">
            <v>KG</v>
          </cell>
          <cell r="D1075" t="str">
            <v>MP</v>
          </cell>
          <cell r="E1075">
            <v>5.61</v>
          </cell>
          <cell r="F1075">
            <v>5.61</v>
          </cell>
        </row>
        <row r="1076">
          <cell r="A1076" t="str">
            <v>00002363</v>
          </cell>
          <cell r="B1076" t="str">
            <v>DINAMITE 1.1/2" - 40% "</v>
          </cell>
          <cell r="C1076" t="str">
            <v>KG</v>
          </cell>
          <cell r="D1076" t="str">
            <v>MP</v>
          </cell>
          <cell r="E1076">
            <v>5.31</v>
          </cell>
          <cell r="F1076">
            <v>5.31</v>
          </cell>
        </row>
        <row r="1077">
          <cell r="A1077" t="str">
            <v>00002364</v>
          </cell>
          <cell r="B1077" t="str">
            <v>DINAMITE 2" - 60% "</v>
          </cell>
          <cell r="C1077" t="str">
            <v>KG</v>
          </cell>
          <cell r="D1077" t="str">
            <v>MP</v>
          </cell>
          <cell r="E1077">
            <v>5.56</v>
          </cell>
          <cell r="F1077">
            <v>5.56</v>
          </cell>
        </row>
        <row r="1078">
          <cell r="A1078" t="str">
            <v>00002365</v>
          </cell>
          <cell r="B1078" t="str">
            <v>DINAMITE A 60% EM CARTUCHO DE *1" X 8"*</v>
          </cell>
          <cell r="C1078" t="str">
            <v>KG</v>
          </cell>
          <cell r="D1078" t="str">
            <v>MP</v>
          </cell>
          <cell r="E1078">
            <v>6.11</v>
          </cell>
          <cell r="F1078">
            <v>6.11</v>
          </cell>
        </row>
        <row r="1079">
          <cell r="A1079" t="str">
            <v>00002366</v>
          </cell>
          <cell r="B1079" t="str">
            <v>DINAMITE GELATINOSA 1" - 40%"</v>
          </cell>
          <cell r="C1079" t="str">
            <v>KG</v>
          </cell>
          <cell r="D1079" t="str">
            <v>MP</v>
          </cell>
          <cell r="E1079">
            <v>5.82</v>
          </cell>
          <cell r="F1079">
            <v>5.82</v>
          </cell>
        </row>
        <row r="1080">
          <cell r="A1080" t="str">
            <v>00002367</v>
          </cell>
          <cell r="B1080" t="str">
            <v>DINAMITE 1" - 40% "</v>
          </cell>
          <cell r="C1080" t="str">
            <v>KG</v>
          </cell>
          <cell r="D1080" t="str">
            <v>MP</v>
          </cell>
          <cell r="E1080">
            <v>6.13</v>
          </cell>
          <cell r="F1080">
            <v>6.13</v>
          </cell>
        </row>
        <row r="1081">
          <cell r="A1081" t="str">
            <v>00002368</v>
          </cell>
          <cell r="B1081" t="str">
            <v>DISJUNTOR TRIPOLAR PEQUENO VOLUME DE OLEO, PARA INSTALACAO ABRIGADA, TN = 17,5 KV, CN = 630 A, POTENCIA DE INTERRUPCAO DE 350 MVA, ACIONAMENTO MANUAL</v>
          </cell>
          <cell r="C1081" t="str">
            <v>UN</v>
          </cell>
          <cell r="D1081" t="str">
            <v>MP</v>
          </cell>
          <cell r="E1081">
            <v>11790</v>
          </cell>
          <cell r="F1081">
            <v>11790</v>
          </cell>
        </row>
        <row r="1082">
          <cell r="A1082" t="str">
            <v>00002369</v>
          </cell>
          <cell r="B1082" t="str">
            <v>DISJUNTOR TERMOMAGNETICO MONOPOLAR 15A |EM PROCESSO DE DESATIVAÇÃO|</v>
          </cell>
          <cell r="C1082" t="str">
            <v>UN</v>
          </cell>
          <cell r="D1082" t="str">
            <v>MP</v>
          </cell>
          <cell r="E1082">
            <v>7.2</v>
          </cell>
          <cell r="F1082">
            <v>7.2</v>
          </cell>
        </row>
        <row r="1083">
          <cell r="A1083" t="str">
            <v>00002370</v>
          </cell>
          <cell r="B1083" t="str">
            <v>DISJUNTOR TERMOMAGNETICO, UNIPOLAR, DE 30 A (QUICK-LAG)</v>
          </cell>
          <cell r="C1083" t="str">
            <v>UN</v>
          </cell>
          <cell r="D1083" t="str">
            <v>MP</v>
          </cell>
          <cell r="E1083">
            <v>7.2</v>
          </cell>
          <cell r="F1083">
            <v>7.2</v>
          </cell>
        </row>
        <row r="1084">
          <cell r="A1084" t="str">
            <v>00002371</v>
          </cell>
          <cell r="B1084" t="str">
            <v>DISJUNTOR TERMOMAGNETICO BIPOLAR 15A |EM PROCESSO DE DESATIVAÇÃO|</v>
          </cell>
          <cell r="C1084" t="str">
            <v>UN</v>
          </cell>
          <cell r="D1084" t="str">
            <v>MP</v>
          </cell>
          <cell r="E1084">
            <v>41.95</v>
          </cell>
          <cell r="F1084">
            <v>41.95</v>
          </cell>
        </row>
        <row r="1085">
          <cell r="A1085" t="str">
            <v>00002372</v>
          </cell>
          <cell r="B1085" t="str">
            <v>DISJUNTOR TERMOMAGNETICO TRIPOLAR 90A |EM PROCESSO DE DESATIVAÇÃO|</v>
          </cell>
          <cell r="C1085" t="str">
            <v>UN</v>
          </cell>
          <cell r="D1085" t="str">
            <v>MP</v>
          </cell>
          <cell r="E1085">
            <v>67.52</v>
          </cell>
          <cell r="F1085">
            <v>67.52</v>
          </cell>
        </row>
        <row r="1086">
          <cell r="A1086" t="str">
            <v>00002373</v>
          </cell>
          <cell r="B1086" t="str">
            <v>DISJUNTOR TERMOMAGNETICO TRIPOLAR 100A</v>
          </cell>
          <cell r="C1086" t="str">
            <v>UN</v>
          </cell>
          <cell r="D1086" t="str">
            <v>MP</v>
          </cell>
          <cell r="E1086">
            <v>69.47</v>
          </cell>
          <cell r="F1086">
            <v>69.47</v>
          </cell>
        </row>
        <row r="1087">
          <cell r="A1087" t="str">
            <v>00002374</v>
          </cell>
          <cell r="B1087" t="str">
            <v>DISJUNTOR TERMOMAGNETICO TRIPOLAR 150A/600V, TIPO FXD/35KA SIEMENS OU EQUIV</v>
          </cell>
          <cell r="C1087" t="str">
            <v>UN</v>
          </cell>
          <cell r="D1087" t="str">
            <v>MP</v>
          </cell>
          <cell r="E1087">
            <v>338.15</v>
          </cell>
          <cell r="F1087">
            <v>338.15</v>
          </cell>
        </row>
        <row r="1088">
          <cell r="A1088" t="str">
            <v>00002376</v>
          </cell>
          <cell r="B1088" t="str">
            <v>DISJUNTOR TERMOMAGNETICO TRIPOLAR 600A/600V ICC-40KA</v>
          </cell>
          <cell r="C1088" t="str">
            <v>UN</v>
          </cell>
          <cell r="D1088" t="str">
            <v>MP</v>
          </cell>
          <cell r="E1088">
            <v>2360.88</v>
          </cell>
          <cell r="F1088">
            <v>2360.88</v>
          </cell>
        </row>
        <row r="1089">
          <cell r="A1089" t="str">
            <v>00002377</v>
          </cell>
          <cell r="B1089" t="str">
            <v>DISJUNTOR TERMOMAGNETICO TRIPOLAR 200A/600V, TIPO FXD/35KA SIEMENS OU EQUIV</v>
          </cell>
          <cell r="C1089" t="str">
            <v>UN</v>
          </cell>
          <cell r="D1089" t="str">
            <v>MP</v>
          </cell>
          <cell r="E1089">
            <v>623.11</v>
          </cell>
          <cell r="F1089">
            <v>623.11</v>
          </cell>
        </row>
        <row r="1090">
          <cell r="A1090" t="str">
            <v>00002378</v>
          </cell>
          <cell r="B1090" t="str">
            <v>DISJUNTOR TERMOMAGNETICO TRIPOLAR 300A/600V ICC-40KA</v>
          </cell>
          <cell r="C1090" t="str">
            <v>UN</v>
          </cell>
          <cell r="D1090" t="str">
            <v>MP</v>
          </cell>
          <cell r="E1090">
            <v>948.1</v>
          </cell>
          <cell r="F1090">
            <v>948.1</v>
          </cell>
        </row>
        <row r="1091">
          <cell r="A1091" t="str">
            <v>00002379</v>
          </cell>
          <cell r="B1091" t="str">
            <v>DISJUNTOR TERMOMAGNETICO TRIPOLAR 400A/600V ICC-40KA</v>
          </cell>
          <cell r="C1091" t="str">
            <v>UN</v>
          </cell>
          <cell r="D1091" t="str">
            <v>MP</v>
          </cell>
          <cell r="E1091">
            <v>1044.6600000000001</v>
          </cell>
          <cell r="F1091">
            <v>1044.6600000000001</v>
          </cell>
        </row>
        <row r="1092">
          <cell r="A1092" t="str">
            <v>00002380</v>
          </cell>
          <cell r="B1092" t="str">
            <v>DISJUNTOR TERMOMAGNETICO TRIPOLAR 40A |EM PROCESSO DE DESATIVAÇÃO|</v>
          </cell>
          <cell r="C1092" t="str">
            <v>UN</v>
          </cell>
          <cell r="D1092" t="str">
            <v>MP</v>
          </cell>
          <cell r="E1092">
            <v>47.55</v>
          </cell>
          <cell r="F1092">
            <v>47.55</v>
          </cell>
        </row>
        <row r="1093">
          <cell r="A1093" t="str">
            <v>00002381</v>
          </cell>
          <cell r="B1093" t="str">
            <v>DISJUNTOR TERMOMAGNETICO TRIPOLAR 70A |EM PROCESSO DE DESATIVAÇÃO|</v>
          </cell>
          <cell r="C1093" t="str">
            <v>UN</v>
          </cell>
          <cell r="D1093" t="str">
            <v>MP</v>
          </cell>
          <cell r="E1093">
            <v>68.39</v>
          </cell>
          <cell r="F1093">
            <v>68.39</v>
          </cell>
        </row>
        <row r="1094">
          <cell r="A1094" t="str">
            <v>00002382</v>
          </cell>
          <cell r="B1094" t="str">
            <v>DISJUNTOR TERMOMAGNETICO BIPOLAR 20A 1EM PROCESSO DE DESATIVAÇÃO|</v>
          </cell>
          <cell r="C1094" t="str">
            <v>UN</v>
          </cell>
          <cell r="D1094" t="str">
            <v>MP</v>
          </cell>
          <cell r="E1094">
            <v>41.79</v>
          </cell>
          <cell r="F1094">
            <v>41.79</v>
          </cell>
        </row>
        <row r="1095">
          <cell r="A1095" t="str">
            <v>00002383</v>
          </cell>
          <cell r="B1095" t="str">
            <v>DISJUNTOR TERMOMAGNETICO BIPOLAR 40A |EM PROCESSO DE DESATIVAÇÃO|</v>
          </cell>
          <cell r="C1095" t="str">
            <v>UN</v>
          </cell>
          <cell r="D1095" t="str">
            <v>MP</v>
          </cell>
          <cell r="E1095">
            <v>42.1</v>
          </cell>
          <cell r="F1095">
            <v>42.1</v>
          </cell>
        </row>
        <row r="1096">
          <cell r="A1096" t="str">
            <v>00002384</v>
          </cell>
          <cell r="B1096" t="str">
            <v>DISJUNTOR TERMOMAGNETICO TRIPOLAR 30A |EM PROCESSO DE DESATIVAÇÃO|</v>
          </cell>
          <cell r="C1096" t="str">
            <v>UN</v>
          </cell>
          <cell r="D1096" t="str">
            <v>MP</v>
          </cell>
          <cell r="E1096">
            <v>47.87</v>
          </cell>
          <cell r="F1096">
            <v>47.87</v>
          </cell>
        </row>
        <row r="1097">
          <cell r="A1097" t="str">
            <v>00002385</v>
          </cell>
          <cell r="B1097" t="str">
            <v>DISJUNTOR TERMOMAGNETICO BIPOLAR 30A |EM PROCESSO DE DESATIVAÇÃO|</v>
          </cell>
          <cell r="C1097" t="str">
            <v>UN</v>
          </cell>
          <cell r="D1097" t="str">
            <v>MP</v>
          </cell>
          <cell r="E1097">
            <v>42.1</v>
          </cell>
          <cell r="F1097">
            <v>42.1</v>
          </cell>
        </row>
        <row r="1098">
          <cell r="A1098" t="str">
            <v>00002386</v>
          </cell>
          <cell r="B1098" t="str">
            <v>DISJUNTOR TERMOMAGNETICO MONOPOLAR 40A</v>
          </cell>
          <cell r="C1098" t="str">
            <v>UN</v>
          </cell>
          <cell r="D1098" t="str">
            <v>MP</v>
          </cell>
          <cell r="E1098">
            <v>10.51</v>
          </cell>
          <cell r="F1098">
            <v>10.51</v>
          </cell>
        </row>
        <row r="1099">
          <cell r="A1099" t="str">
            <v>00002387</v>
          </cell>
          <cell r="B1099" t="str">
            <v>DISJUNTOR TERMOMAGNETICO TRIPOLAR 20A |EM PROCESSO DE DESATIVAÇÃO|</v>
          </cell>
          <cell r="C1099" t="str">
            <v>UN</v>
          </cell>
          <cell r="D1099" t="str">
            <v>MP</v>
          </cell>
          <cell r="E1099">
            <v>47.49</v>
          </cell>
          <cell r="F1099">
            <v>47.49</v>
          </cell>
        </row>
        <row r="1100">
          <cell r="A1100" t="str">
            <v>00002388</v>
          </cell>
          <cell r="B1100" t="str">
            <v>DISJUNTOR TERMOMAGNETICO BIPOLAR 50A</v>
          </cell>
          <cell r="C1100" t="str">
            <v>UN</v>
          </cell>
          <cell r="D1100" t="str">
            <v>MP</v>
          </cell>
          <cell r="E1100">
            <v>43.69</v>
          </cell>
          <cell r="F1100">
            <v>43.69</v>
          </cell>
        </row>
        <row r="1101">
          <cell r="A1101" t="str">
            <v>00002389</v>
          </cell>
          <cell r="B1101" t="str">
            <v>DISJUNTOR TERMOMAGNETICO MONOPOLAR 20A |EM PROCESSO DE DESATIVAÇÃO|</v>
          </cell>
          <cell r="C1101" t="str">
            <v>UN</v>
          </cell>
          <cell r="D1101" t="str">
            <v>MP</v>
          </cell>
          <cell r="E1101">
            <v>6.95</v>
          </cell>
          <cell r="F1101">
            <v>6.95</v>
          </cell>
        </row>
        <row r="1102">
          <cell r="A1102" t="str">
            <v>00002390</v>
          </cell>
          <cell r="B1102" t="str">
            <v>DISJUNTOR TERMOMAGNETICO MONOPOLAR 10A |EM PROCESSO DE DESATIVAÇÃO|</v>
          </cell>
          <cell r="C1102" t="str">
            <v>UN</v>
          </cell>
          <cell r="D1102" t="str">
            <v>MP</v>
          </cell>
          <cell r="E1102">
            <v>6.88</v>
          </cell>
          <cell r="F1102">
            <v>6.88</v>
          </cell>
        </row>
        <row r="1103">
          <cell r="A1103" t="str">
            <v>00002391</v>
          </cell>
          <cell r="B1103" t="str">
            <v>DISJUNTOR TERMOMAGNETICO TRIPOLAR 125A</v>
          </cell>
          <cell r="C1103" t="str">
            <v>UN</v>
          </cell>
          <cell r="D1103" t="str">
            <v>MP</v>
          </cell>
          <cell r="E1103">
            <v>187.88</v>
          </cell>
          <cell r="F1103">
            <v>187.88</v>
          </cell>
        </row>
        <row r="1104">
          <cell r="A1104" t="str">
            <v>00002392</v>
          </cell>
          <cell r="B1104" t="str">
            <v>DISJUNTOR TERMOMAGNETICO TRIPOLAR 50A</v>
          </cell>
          <cell r="C1104" t="str">
            <v>UN</v>
          </cell>
          <cell r="D1104" t="str">
            <v>MP</v>
          </cell>
          <cell r="E1104">
            <v>47.49</v>
          </cell>
          <cell r="F1104">
            <v>47.49</v>
          </cell>
        </row>
        <row r="1105">
          <cell r="A1105" t="str">
            <v>00002393</v>
          </cell>
          <cell r="B1105" t="str">
            <v>DISJUNTOR TERMOMAGNETICO TRIPOLAR 250A/600V</v>
          </cell>
          <cell r="C1105" t="str">
            <v>UN</v>
          </cell>
          <cell r="D1105" t="str">
            <v>MP</v>
          </cell>
          <cell r="E1105">
            <v>814</v>
          </cell>
          <cell r="F1105">
            <v>814</v>
          </cell>
        </row>
        <row r="1106">
          <cell r="A1106" t="str">
            <v>00002394</v>
          </cell>
          <cell r="B1106" t="str">
            <v>DISJUNTOR TERMOMAGNETICO TRIPOLAR 800A/600V, TIPO LMXD SIEMENS OU EQUIV</v>
          </cell>
          <cell r="C1106" t="str">
            <v>UN</v>
          </cell>
          <cell r="D1106" t="str">
            <v>MP</v>
          </cell>
          <cell r="E1106">
            <v>3779.43</v>
          </cell>
          <cell r="F1106">
            <v>3779.43</v>
          </cell>
        </row>
        <row r="1107">
          <cell r="A1107" t="str">
            <v>00002395</v>
          </cell>
          <cell r="B1107" t="str">
            <v>CHAVE SECCIONADORA TRIPOLAR C/ PORTA FUSIVEIS NH, MANOBRA C/ CARGA, 125A/500V, TIPO S37 SIEMENS OU
EQUIV</v>
          </cell>
          <cell r="C1107" t="str">
            <v>UN</v>
          </cell>
          <cell r="D1107" t="str">
            <v>MP</v>
          </cell>
          <cell r="E1107">
            <v>527.70000000000005</v>
          </cell>
          <cell r="F1107">
            <v>527.70000000000005</v>
          </cell>
        </row>
        <row r="1108">
          <cell r="A1108" t="str">
            <v>00002398</v>
          </cell>
          <cell r="B1108" t="str">
            <v>CHAVE SECCIONADORA TRIPOLAR C/ PORTA FUSIVEIS NH, MANOBRA C/ CARGA, 300A/500V, TIPO S37 SIEMENS OU
EQUIV</v>
          </cell>
          <cell r="C1108" t="str">
            <v>UN</v>
          </cell>
          <cell r="D1108" t="str">
            <v>MP</v>
          </cell>
          <cell r="E1108">
            <v>1156.23</v>
          </cell>
          <cell r="F1108">
            <v>1156.23</v>
          </cell>
        </row>
        <row r="1109">
          <cell r="A1109" t="str">
            <v>00002399</v>
          </cell>
          <cell r="B1109" t="str">
            <v>CHAVE SECCIONADORA TRIPOLAR C/ PORTA FUSIVEIS NH, MANOBRA C/ CARGA, 400A/500V, TIPO S37 SIEMENS OU
EQUIV</v>
          </cell>
          <cell r="C1109" t="str">
            <v>UN</v>
          </cell>
          <cell r="D1109" t="str">
            <v>MP</v>
          </cell>
          <cell r="E1109">
            <v>1435.69</v>
          </cell>
          <cell r="F1109">
            <v>1435.69</v>
          </cell>
        </row>
        <row r="1110">
          <cell r="A1110" t="str">
            <v>00002401</v>
          </cell>
          <cell r="B1110" t="str">
            <v>DISTRIBUIDOR OU ESPALHADOR DE AGREGADO TIPO DOSADOR, C/ 4 PNEUS REBOCÁVEL C/ LARGURA 3,66 M</v>
          </cell>
          <cell r="C1110" t="str">
            <v>UN</v>
          </cell>
          <cell r="D1110" t="str">
            <v>MP</v>
          </cell>
          <cell r="E1110">
            <v>72128</v>
          </cell>
          <cell r="F1110">
            <v>72128</v>
          </cell>
        </row>
        <row r="1111">
          <cell r="A1111" t="str">
            <v>00002402</v>
          </cell>
          <cell r="B1111" t="str">
            <v>ESPARGIDOR DE ASFALTO PRESSURIZADO, CIFALI MOD. HEM-2500 C/ TANQUE DE2500L, REBOCÁVEL, PNEUMÁTICO C/ MOTOR A GASOLINA 3,4HP</v>
          </cell>
          <cell r="C1111" t="str">
            <v>UN</v>
          </cell>
          <cell r="D1111" t="str">
            <v>MP</v>
          </cell>
          <cell r="E1111">
            <v>112000</v>
          </cell>
          <cell r="F1111">
            <v>112000</v>
          </cell>
        </row>
        <row r="1112">
          <cell r="A1112" t="str">
            <v>00002403</v>
          </cell>
          <cell r="B1112" t="str">
            <v>DISTRIBUIDOR DE ASFALTO, CONSMAQ, MOD DA,  A SER MONTADO SOBRE CAMINHÃO, C/ TANQUE ISOLADO 6 M3, AQUECIDO C/ 2 MAÇARICOS, C/ BARRA ESPARGIDORA 3,66 M</v>
          </cell>
          <cell r="C1112" t="str">
            <v>UN</v>
          </cell>
          <cell r="D1112" t="str">
            <v>MP</v>
          </cell>
          <cell r="E1112">
            <v>264320</v>
          </cell>
          <cell r="F1112">
            <v>264320</v>
          </cell>
        </row>
        <row r="1113">
          <cell r="A1113" t="str">
            <v>00002404</v>
          </cell>
          <cell r="B1113" t="str">
            <v>DIVISORIA COLMEIA CEGA COM MONTANTE E RODAPE DE ALUMINIO ANODIZADO SIMPLES (SEM COLOCACAO)</v>
          </cell>
          <cell r="C1113" t="str">
            <v>M2</v>
          </cell>
          <cell r="D1113" t="str">
            <v>MP</v>
          </cell>
          <cell r="E1113">
            <v>58.77</v>
          </cell>
          <cell r="F1113">
            <v>58.77</v>
          </cell>
        </row>
        <row r="1114">
          <cell r="A1114" t="str">
            <v>00002405</v>
          </cell>
          <cell r="B1114" t="str">
            <v>DIVISORIA (N2) PAINEL/VIDRO - PAINEL MSO/COMEIA E=35MM - MONTANTE/RODAPE DUPLO ALUMINIO ANOD NAT -
COLOCADA</v>
          </cell>
          <cell r="C1114" t="str">
            <v>M2</v>
          </cell>
          <cell r="D1114" t="str">
            <v>MP</v>
          </cell>
          <cell r="E1114">
            <v>74.27</v>
          </cell>
          <cell r="F1114">
            <v>74.27</v>
          </cell>
        </row>
        <row r="1115">
          <cell r="A1115" t="str">
            <v>00002406</v>
          </cell>
          <cell r="B1115" t="str">
            <v>DIVISORIA (N3) PAINEL/VIDRO/PAINEL MSO/COMEIA E=35MM - PERFIS SIMPLES ALUMINIO ANOD NAT - COLOCADA</v>
          </cell>
          <cell r="C1115" t="str">
            <v>M2</v>
          </cell>
          <cell r="D1115" t="str">
            <v>MP</v>
          </cell>
          <cell r="E1115">
            <v>60.45</v>
          </cell>
          <cell r="F1115">
            <v>60.45</v>
          </cell>
        </row>
        <row r="1116">
          <cell r="A1116" t="str">
            <v>00002407</v>
          </cell>
          <cell r="B1116" t="str">
            <v>DIVISORIA CEGA (N1) - PAINEL MSO/COMEIA E=35MM - MONTANTE/RODAPE DUPLO ALUMINIO ANOD COR -
COLOCADA</v>
          </cell>
          <cell r="C1116" t="str">
            <v>M2</v>
          </cell>
          <cell r="D1116" t="str">
            <v>MP</v>
          </cell>
          <cell r="E1116">
            <v>60.45</v>
          </cell>
          <cell r="F1116">
            <v>60.45</v>
          </cell>
        </row>
        <row r="1117">
          <cell r="A1117" t="str">
            <v>00002409</v>
          </cell>
          <cell r="B1117" t="str">
            <v>DIVISORIA (N3) PAINEL/VIDRO/PAINEL MSO/COMEIA E=50MM - MONTANTE SIMPLIFICADO E DEMAIS PERFIS ACO
GALV PINTADO - COLOCADA</v>
          </cell>
          <cell r="C1117" t="str">
            <v>M2</v>
          </cell>
          <cell r="D1117" t="str">
            <v>MP</v>
          </cell>
          <cell r="E1117">
            <v>74.55</v>
          </cell>
          <cell r="F1117">
            <v>74.55</v>
          </cell>
        </row>
        <row r="1118">
          <cell r="A1118" t="str">
            <v>00002410</v>
          </cell>
          <cell r="B1118" t="str">
            <v>DIVISORIA CEGA (N1) - PAINEL MSO/COMEIA E=35MM - MONTANTE/RODAPE DUPLO   ACO GALV PINTADO -
COLOCADA</v>
          </cell>
          <cell r="C1118" t="str">
            <v>M2</v>
          </cell>
          <cell r="D1118" t="str">
            <v>MP</v>
          </cell>
          <cell r="E1118">
            <v>62.97</v>
          </cell>
          <cell r="F1118">
            <v>62.97</v>
          </cell>
        </row>
        <row r="1119">
          <cell r="A1119" t="str">
            <v>00002411</v>
          </cell>
          <cell r="B1119" t="str">
            <v>DIVISORIA (N3) PAINEL/VIDRO/PAINEL MSO/COMEIA E=35MM - PERFIS SIMPLES ACO GALV PINTADO - COLOCADA</v>
          </cell>
          <cell r="C1119" t="str">
            <v>M2</v>
          </cell>
          <cell r="D1119" t="str">
            <v>MP</v>
          </cell>
          <cell r="E1119">
            <v>62.13</v>
          </cell>
          <cell r="F1119">
            <v>62.13</v>
          </cell>
        </row>
        <row r="1120">
          <cell r="A1120" t="str">
            <v>00002412</v>
          </cell>
          <cell r="B1120" t="str">
            <v>DIVISORIA (N3) PAINEL/VIDRO/PAINEL MSO/COMEIA E=35MM - MONTANTE/RODAPE DUPLO ALUMINIO ANOD NAT -
COLOCADA</v>
          </cell>
          <cell r="C1120" t="str">
            <v>M2</v>
          </cell>
          <cell r="D1120" t="str">
            <v>MP</v>
          </cell>
          <cell r="E1120">
            <v>71.03</v>
          </cell>
          <cell r="F1120">
            <v>71.03</v>
          </cell>
        </row>
        <row r="1121">
          <cell r="A1121" t="str">
            <v>00002413</v>
          </cell>
          <cell r="B1121" t="str">
            <v>DIVISORIA (N2) PAINEL/VIDRO - PAINEL C/ MSO/COMEIA E=35MM - PERFIS SIMPLES ACO GALV PINTADO -
COLOCADA</v>
          </cell>
          <cell r="C1121" t="str">
            <v>M2</v>
          </cell>
          <cell r="D1121" t="str">
            <v>MP</v>
          </cell>
          <cell r="E1121">
            <v>63.81</v>
          </cell>
          <cell r="F1121">
            <v>63.81</v>
          </cell>
        </row>
        <row r="1122">
          <cell r="A1122" t="str">
            <v>00002414</v>
          </cell>
          <cell r="B1122" t="str">
            <v>DIVISORIA (N2) PAINEL/VIDRO - PAINEL C/ MSO/COMEIA E=35MM - MONTANTE/RODAPE DUPLO ACO GALV PINTADO
- COLOCADA</v>
          </cell>
          <cell r="C1122" t="str">
            <v>M2</v>
          </cell>
          <cell r="D1122" t="str">
            <v>MP</v>
          </cell>
          <cell r="E1122">
            <v>66.33</v>
          </cell>
          <cell r="F1122">
            <v>66.33</v>
          </cell>
        </row>
        <row r="1123">
          <cell r="A1123" t="str">
            <v>00002415</v>
          </cell>
          <cell r="B1123" t="str">
            <v>DIVISORIA CEGA (N1) - PAINEL MSO/COMEIA E=35MM - PERFIS SIMPLES ACO GALV PINTADO - COLOCADA</v>
          </cell>
          <cell r="C1123" t="str">
            <v>M2</v>
          </cell>
          <cell r="D1123" t="str">
            <v>MP</v>
          </cell>
          <cell r="E1123">
            <v>53.73</v>
          </cell>
          <cell r="F1123">
            <v>53.73</v>
          </cell>
        </row>
        <row r="1124">
          <cell r="A1124" t="str">
            <v>00002416</v>
          </cell>
          <cell r="B1124" t="str">
            <v>DIVISORIA (N3) PAINEL/VIDRO/PAINEL MSO/COMEIA E=35MM - MONTANTE/RODAPE DUPLO ACO GALV PINTADO -
COLOCADA</v>
          </cell>
          <cell r="C1124" t="str">
            <v>M2</v>
          </cell>
          <cell r="D1124" t="str">
            <v>MP</v>
          </cell>
          <cell r="E1124">
            <v>73.55</v>
          </cell>
          <cell r="F1124">
            <v>73.55</v>
          </cell>
        </row>
        <row r="1125">
          <cell r="A1125" t="str">
            <v>00002417</v>
          </cell>
          <cell r="B1125" t="str">
            <v>DIVISORIA CEGA (N1) - PAINEL MSO/COMEIA E=35MM - MONTANTE/RODAPE DUPLO ALUMINIO ANOD NAT -
COLOCADA</v>
          </cell>
          <cell r="C1125" t="str">
            <v>M2</v>
          </cell>
          <cell r="D1125" t="str">
            <v>MP</v>
          </cell>
          <cell r="E1125">
            <v>67.17</v>
          </cell>
          <cell r="F1125">
            <v>67.17</v>
          </cell>
        </row>
        <row r="1126">
          <cell r="A1126" t="str">
            <v>00002418</v>
          </cell>
          <cell r="B1126" t="str">
            <v>DOBRADICA (TIPO LEVE) DE FERRO, COM ACABAMENTO GALVANIZADO (ZINCADO), PARA PORTA INTERNA, COM PINO E PARAFUSOS, SEM ANEIS, DE * 3" X 2 1/2</v>
          </cell>
          <cell r="C1126" t="str">
            <v>UN</v>
          </cell>
          <cell r="D1126" t="str">
            <v>MP</v>
          </cell>
          <cell r="E1126">
            <v>9.5299999999999994</v>
          </cell>
          <cell r="F1126">
            <v>9.5299999999999994</v>
          </cell>
        </row>
        <row r="1127">
          <cell r="A1127" t="str">
            <v>00002419</v>
          </cell>
          <cell r="B1127" t="str">
            <v>DOBRADICA LATAO CROMADO 3 X 3 1/2" SEM ANEIS</v>
          </cell>
          <cell r="C1127" t="str">
            <v>UN</v>
          </cell>
          <cell r="D1127" t="str">
            <v>MP</v>
          </cell>
          <cell r="E1127">
            <v>17.04</v>
          </cell>
          <cell r="F1127">
            <v>17.04</v>
          </cell>
        </row>
        <row r="1128">
          <cell r="A1128" t="str">
            <v>00002420</v>
          </cell>
          <cell r="B1128" t="str">
            <v>DOBRADICA FERRO CROMADO 3 X 3" SEM ANEIS</v>
          </cell>
          <cell r="C1128" t="str">
            <v>UN</v>
          </cell>
          <cell r="D1128" t="str">
            <v>MP</v>
          </cell>
          <cell r="E1128">
            <v>5.13</v>
          </cell>
          <cell r="F1128">
            <v>5.13</v>
          </cell>
        </row>
        <row r="1129">
          <cell r="A1129" t="str">
            <v>00002421</v>
          </cell>
          <cell r="B1129" t="str">
            <v>DOBRADICA FERRO CROMADO 4 X 3 1/2" COM ANEIS</v>
          </cell>
          <cell r="C1129" t="str">
            <v>UN</v>
          </cell>
          <cell r="D1129" t="str">
            <v>MP</v>
          </cell>
          <cell r="E1129">
            <v>11.34</v>
          </cell>
          <cell r="F1129">
            <v>11.34</v>
          </cell>
        </row>
        <row r="1130">
          <cell r="A1130" t="str">
            <v>00002422</v>
          </cell>
          <cell r="B1130" t="str">
            <v>DOBRADICA LATAO CROMADO 4 X 3 1/2" COM ANEIS</v>
          </cell>
          <cell r="C1130" t="str">
            <v>UN</v>
          </cell>
          <cell r="D1130" t="str">
            <v>MP</v>
          </cell>
          <cell r="E1130">
            <v>31.02</v>
          </cell>
          <cell r="F1130">
            <v>31.02</v>
          </cell>
        </row>
        <row r="1131">
          <cell r="A1131" t="str">
            <v>00002424</v>
          </cell>
          <cell r="B1131" t="str">
            <v>DOBRADICA LATAO POLIDO 3 1/2 X 3" COM ANEIS</v>
          </cell>
          <cell r="C1131" t="str">
            <v>UN</v>
          </cell>
          <cell r="D1131" t="str">
            <v>MP</v>
          </cell>
          <cell r="E1131">
            <v>17.09</v>
          </cell>
          <cell r="F1131">
            <v>17.09</v>
          </cell>
        </row>
        <row r="1132">
          <cell r="A1132" t="str">
            <v>00002425</v>
          </cell>
          <cell r="B1132" t="str">
            <v>DOBRADICA ACO ZINCADO 3 X 3" SEM ANEIS</v>
          </cell>
          <cell r="C1132" t="str">
            <v>UN</v>
          </cell>
          <cell r="D1132" t="str">
            <v>MP</v>
          </cell>
          <cell r="E1132">
            <v>5.18</v>
          </cell>
          <cell r="F1132">
            <v>5.18</v>
          </cell>
        </row>
        <row r="1133">
          <cell r="A1133" t="str">
            <v>00002426</v>
          </cell>
          <cell r="B1133" t="str">
            <v>DOBRADICA ACO ZINCADO 3 X 3 1/2" COM ANEIS</v>
          </cell>
          <cell r="C1133" t="str">
            <v>UN</v>
          </cell>
          <cell r="D1133" t="str">
            <v>MP</v>
          </cell>
          <cell r="E1133">
            <v>6.99</v>
          </cell>
          <cell r="F1133">
            <v>6.99</v>
          </cell>
        </row>
        <row r="1134">
          <cell r="A1134" t="str">
            <v>00002427</v>
          </cell>
          <cell r="B1134" t="str">
            <v>DOBRADICA LATAO CROMADO 3 X 3" SEM ANEIS</v>
          </cell>
          <cell r="C1134" t="str">
            <v>UN</v>
          </cell>
          <cell r="D1134" t="str">
            <v>MP</v>
          </cell>
          <cell r="E1134">
            <v>17.41</v>
          </cell>
          <cell r="F1134">
            <v>17.41</v>
          </cell>
        </row>
        <row r="1135">
          <cell r="A1135" t="str">
            <v>00002429</v>
          </cell>
          <cell r="B1135" t="str">
            <v>DOBRADICA LATAO LAMINADO 3 1/2 X 3" COM ANEIS</v>
          </cell>
          <cell r="C1135" t="str">
            <v>UN</v>
          </cell>
          <cell r="D1135" t="str">
            <v>MP</v>
          </cell>
          <cell r="E1135">
            <v>16.309999999999999</v>
          </cell>
          <cell r="F1135">
            <v>16.309999999999999</v>
          </cell>
        </row>
        <row r="1136">
          <cell r="A1136" t="str">
            <v>00002431</v>
          </cell>
          <cell r="B1136" t="str">
            <v>DOBRADICA LATAO CROMADO 2 X 1" SEM ANEIS</v>
          </cell>
          <cell r="C1136" t="str">
            <v>UN</v>
          </cell>
          <cell r="D1136" t="str">
            <v>MP</v>
          </cell>
          <cell r="E1136">
            <v>4.32</v>
          </cell>
          <cell r="F1136">
            <v>4.32</v>
          </cell>
        </row>
        <row r="1137">
          <cell r="A1137" t="str">
            <v>00002432</v>
          </cell>
          <cell r="B1137" t="str">
            <v>DOBRADICA FERRO CROMADO 3 X 3 1/2" COM ANEIS</v>
          </cell>
          <cell r="C1137" t="str">
            <v>UN</v>
          </cell>
          <cell r="D1137" t="str">
            <v>MP</v>
          </cell>
          <cell r="E1137">
            <v>6.61</v>
          </cell>
          <cell r="F1137">
            <v>6.61</v>
          </cell>
        </row>
        <row r="1138">
          <cell r="A1138" t="str">
            <v>00002433</v>
          </cell>
          <cell r="B1138" t="str">
            <v>DOBRADICA FERRO CROMADO 3 X 2 1/2" SEM ANEIS</v>
          </cell>
          <cell r="C1138" t="str">
            <v>UN</v>
          </cell>
          <cell r="D1138" t="str">
            <v>MP</v>
          </cell>
          <cell r="E1138">
            <v>4.05</v>
          </cell>
          <cell r="F1138">
            <v>4.05</v>
          </cell>
        </row>
        <row r="1139">
          <cell r="A1139" t="str">
            <v>00002435</v>
          </cell>
          <cell r="B1139" t="str">
            <v>DOBRADICA FERRO POLIDO OU GALV 3 X 2.1/2" E=1,5MM PINO SOLTO OU REVERSIVEL SEM ANEIS</v>
          </cell>
          <cell r="C1139" t="str">
            <v>UN</v>
          </cell>
          <cell r="D1139" t="str">
            <v>MP</v>
          </cell>
          <cell r="E1139">
            <v>3.1</v>
          </cell>
          <cell r="F1139">
            <v>3.1</v>
          </cell>
        </row>
        <row r="1140">
          <cell r="A1140" t="str">
            <v>00002436</v>
          </cell>
          <cell r="B1140" t="str">
            <v>ELETRICISTA</v>
          </cell>
          <cell r="C1140" t="str">
            <v>H</v>
          </cell>
          <cell r="D1140" t="str">
            <v>MO</v>
          </cell>
          <cell r="E1140">
            <v>12.73</v>
          </cell>
          <cell r="F1140">
            <v>14.71</v>
          </cell>
        </row>
        <row r="1141">
          <cell r="A1141" t="str">
            <v>00002437</v>
          </cell>
          <cell r="B1141" t="str">
            <v>MONTADOR ELETROMECANICO</v>
          </cell>
          <cell r="C1141" t="str">
            <v>H</v>
          </cell>
          <cell r="D1141" t="str">
            <v>MO</v>
          </cell>
          <cell r="E1141">
            <v>17.37</v>
          </cell>
          <cell r="F1141">
            <v>20.07</v>
          </cell>
        </row>
        <row r="1142">
          <cell r="A1142" t="str">
            <v>00002438</v>
          </cell>
          <cell r="B1142" t="str">
            <v>ELETROTECNICO</v>
          </cell>
          <cell r="C1142" t="str">
            <v>H</v>
          </cell>
          <cell r="D1142" t="str">
            <v>MO</v>
          </cell>
          <cell r="E1142">
            <v>19.54</v>
          </cell>
          <cell r="F1142">
            <v>22.57</v>
          </cell>
        </row>
        <row r="1143">
          <cell r="A1143" t="str">
            <v>00002439</v>
          </cell>
          <cell r="B1143" t="str">
            <v>ELETRICISTA INDUSTRIAL</v>
          </cell>
          <cell r="C1143" t="str">
            <v>H</v>
          </cell>
          <cell r="D1143" t="str">
            <v>MO</v>
          </cell>
          <cell r="E1143">
            <v>16.41</v>
          </cell>
          <cell r="F1143">
            <v>18.96</v>
          </cell>
        </row>
        <row r="1144">
          <cell r="A1144" t="str">
            <v>00002440</v>
          </cell>
          <cell r="B1144" t="str">
            <v>ELETRODUTO FERRO ESMALTADO LEVE ESP. PAREDE 0,75MM - 3/4"</v>
          </cell>
          <cell r="C1144" t="str">
            <v>M</v>
          </cell>
          <cell r="D1144" t="str">
            <v>MP</v>
          </cell>
          <cell r="E1144">
            <v>3.5</v>
          </cell>
          <cell r="F1144">
            <v>3.5</v>
          </cell>
        </row>
        <row r="1145">
          <cell r="A1145" t="str">
            <v>00002442</v>
          </cell>
          <cell r="B1145" t="str">
            <v>ELETRODUTO 3" TIPO KANALEX OU EQUIV</v>
          </cell>
          <cell r="C1145" t="str">
            <v>M</v>
          </cell>
          <cell r="D1145" t="str">
            <v>MP</v>
          </cell>
          <cell r="E1145">
            <v>11.17</v>
          </cell>
          <cell r="F1145">
            <v>11.17</v>
          </cell>
        </row>
        <row r="1146">
          <cell r="A1146" t="str">
            <v>00002446</v>
          </cell>
          <cell r="B1146" t="str">
            <v>ELETRODUTO 2" TIPO KANALEX OU EQUIV</v>
          </cell>
          <cell r="C1146" t="str">
            <v>M</v>
          </cell>
          <cell r="D1146" t="str">
            <v>MP</v>
          </cell>
          <cell r="E1146">
            <v>6.91</v>
          </cell>
          <cell r="F1146">
            <v>6.91</v>
          </cell>
        </row>
        <row r="1147">
          <cell r="A1147" t="str">
            <v>00002447</v>
          </cell>
          <cell r="B1147" t="str">
            <v>ELETRODUTO FERRO ESMALTADO PESADO ESP. PAREDE 1,52MM - 2"</v>
          </cell>
          <cell r="C1147" t="str">
            <v>M</v>
          </cell>
          <cell r="D1147" t="str">
            <v>MP</v>
          </cell>
          <cell r="E1147">
            <v>10.53</v>
          </cell>
          <cell r="F1147">
            <v>10.53</v>
          </cell>
        </row>
        <row r="1148">
          <cell r="A1148" t="str">
            <v>00002448</v>
          </cell>
          <cell r="B1148" t="str">
            <v>ELETRODUTO FERRO ESMALTADO LEVE ESP. PAREDE 0,75MM - 1"</v>
          </cell>
          <cell r="C1148" t="str">
            <v>M</v>
          </cell>
          <cell r="D1148" t="str">
            <v>MP</v>
          </cell>
          <cell r="E1148">
            <v>4.2699999999999996</v>
          </cell>
          <cell r="F1148">
            <v>4.2699999999999996</v>
          </cell>
        </row>
        <row r="1149">
          <cell r="A1149" t="str">
            <v>00002449</v>
          </cell>
          <cell r="B1149" t="str">
            <v>ELETRODUTO FERRO ESMALTADO PESADO ESP. PAREDE 1,52MM - 1.1/2"</v>
          </cell>
          <cell r="C1149" t="str">
            <v>M</v>
          </cell>
          <cell r="D1149" t="str">
            <v>MP</v>
          </cell>
          <cell r="E1149">
            <v>7.88</v>
          </cell>
          <cell r="F1149">
            <v>7.88</v>
          </cell>
        </row>
        <row r="1150">
          <cell r="A1150" t="str">
            <v>00002450</v>
          </cell>
          <cell r="B1150" t="str">
            <v>ELETRODUTO FERRO ESMALTADO PESADO ESP. PAREDE 2,25MM - 2.1/2"</v>
          </cell>
          <cell r="C1150" t="str">
            <v>M</v>
          </cell>
          <cell r="D1150" t="str">
            <v>MP</v>
          </cell>
          <cell r="E1150">
            <v>16.57</v>
          </cell>
          <cell r="F1150">
            <v>16.57</v>
          </cell>
        </row>
        <row r="1151">
          <cell r="A1151" t="str">
            <v>00002451</v>
          </cell>
          <cell r="B1151" t="str">
            <v>ELETRODUTO FERRO ESMALTADO PESADO ESP. PAREDE 2,25MM - 4"</v>
          </cell>
          <cell r="C1151" t="str">
            <v>M</v>
          </cell>
          <cell r="D1151" t="str">
            <v>MP</v>
          </cell>
          <cell r="E1151">
            <v>28.74</v>
          </cell>
          <cell r="F1151">
            <v>28.74</v>
          </cell>
        </row>
        <row r="1152">
          <cell r="A1152" t="str">
            <v>00002452</v>
          </cell>
          <cell r="B1152" t="str">
            <v>ELETRODUTO FERRO ESMALTADO PESADO ESP. PAREDE 2,25MM - 3"</v>
          </cell>
          <cell r="C1152" t="str">
            <v>M</v>
          </cell>
          <cell r="D1152" t="str">
            <v>MP</v>
          </cell>
          <cell r="E1152">
            <v>21.83</v>
          </cell>
          <cell r="F1152">
            <v>21.83</v>
          </cell>
        </row>
        <row r="1153">
          <cell r="A1153" t="str">
            <v>00002453</v>
          </cell>
          <cell r="B1153" t="str">
            <v>ELETRODUTO FERRO ESMALTADO LEVE ESP. PAREDE 0,75MM -1/2"</v>
          </cell>
          <cell r="C1153" t="str">
            <v>M</v>
          </cell>
          <cell r="D1153" t="str">
            <v>MP</v>
          </cell>
          <cell r="E1153">
            <v>2.78</v>
          </cell>
          <cell r="F1153">
            <v>2.78</v>
          </cell>
        </row>
        <row r="1154">
          <cell r="A1154" t="str">
            <v>00002454</v>
          </cell>
          <cell r="B1154" t="str">
            <v>ELETRODUTO FERRO ESMALTADO SEMI-PESADO ESP. PAREDE 1,20MM - 1.1/4"</v>
          </cell>
          <cell r="C1154" t="str">
            <v>M</v>
          </cell>
          <cell r="D1154" t="str">
            <v>MP</v>
          </cell>
          <cell r="E1154">
            <v>7.1</v>
          </cell>
          <cell r="F1154">
            <v>7.1</v>
          </cell>
        </row>
        <row r="1155">
          <cell r="A1155" t="str">
            <v>00002455</v>
          </cell>
          <cell r="B1155" t="str">
            <v>CURVA FERRO ESMALTADO P/ ELETRODUTO PESADO 90G 1/2"</v>
          </cell>
          <cell r="C1155" t="str">
            <v>UN</v>
          </cell>
          <cell r="D1155" t="str">
            <v>MP</v>
          </cell>
          <cell r="E1155">
            <v>1.54</v>
          </cell>
          <cell r="F1155">
            <v>1.54</v>
          </cell>
        </row>
        <row r="1156">
          <cell r="A1156" t="str">
            <v>00002456</v>
          </cell>
          <cell r="B1156" t="str">
            <v>CURVA FERRO ESMALTADO P/ ELETRODUTO PESADO 90G 3/4"</v>
          </cell>
          <cell r="C1156" t="str">
            <v>UN</v>
          </cell>
          <cell r="D1156" t="str">
            <v>MP</v>
          </cell>
          <cell r="E1156">
            <v>1.39</v>
          </cell>
          <cell r="F1156">
            <v>1.39</v>
          </cell>
        </row>
        <row r="1157">
          <cell r="A1157" t="str">
            <v>00002457</v>
          </cell>
          <cell r="B1157" t="str">
            <v>CURVA FERRO ESMALTADO P/ ELETRODUTO PESADO 90G 1.1/4"</v>
          </cell>
          <cell r="C1157" t="str">
            <v>UN</v>
          </cell>
          <cell r="D1157" t="str">
            <v>MP</v>
          </cell>
          <cell r="E1157">
            <v>4.9400000000000004</v>
          </cell>
          <cell r="F1157">
            <v>4.9400000000000004</v>
          </cell>
        </row>
        <row r="1158">
          <cell r="A1158" t="str">
            <v>00002458</v>
          </cell>
          <cell r="B1158" t="str">
            <v>CURVA FERRO ESMALTADO P/ ELETRODUTO PESADO 90G 1.1/2"</v>
          </cell>
          <cell r="C1158" t="str">
            <v>UN</v>
          </cell>
          <cell r="D1158" t="str">
            <v>MP</v>
          </cell>
          <cell r="E1158">
            <v>6.36</v>
          </cell>
          <cell r="F1158">
            <v>6.36</v>
          </cell>
        </row>
        <row r="1159">
          <cell r="A1159" t="str">
            <v>00002459</v>
          </cell>
          <cell r="B1159" t="str">
            <v>CURVA FERRO ESMALTADO P/ ELETRODUTO PESADO 90G 2"</v>
          </cell>
          <cell r="C1159" t="str">
            <v>UN</v>
          </cell>
          <cell r="D1159" t="str">
            <v>MP</v>
          </cell>
          <cell r="E1159">
            <v>9.4</v>
          </cell>
          <cell r="F1159">
            <v>9.4</v>
          </cell>
        </row>
        <row r="1160">
          <cell r="A1160" t="str">
            <v>00002460</v>
          </cell>
          <cell r="B1160" t="str">
            <v>CURVA FERRO ESMALTADO P/ ELETRODUTO PESADO 90G 4"</v>
          </cell>
          <cell r="C1160" t="str">
            <v>UN</v>
          </cell>
          <cell r="D1160" t="str">
            <v>MP</v>
          </cell>
          <cell r="E1160">
            <v>48.54</v>
          </cell>
          <cell r="F1160">
            <v>48.54</v>
          </cell>
        </row>
        <row r="1161">
          <cell r="A1161" t="str">
            <v>00002461</v>
          </cell>
          <cell r="B1161" t="str">
            <v>CURVA FERRO ESMALTADO P/ ELETRODUTO PESADO 135G 1/2"</v>
          </cell>
          <cell r="C1161" t="str">
            <v>UN</v>
          </cell>
          <cell r="D1161" t="str">
            <v>MP</v>
          </cell>
          <cell r="E1161">
            <v>1.85</v>
          </cell>
          <cell r="F1161">
            <v>1.85</v>
          </cell>
        </row>
        <row r="1162">
          <cell r="A1162" t="str">
            <v>00002462</v>
          </cell>
          <cell r="B1162" t="str">
            <v>CURVA FERRO ESMALTADO P/ ELETRODUTO PESADO 135G 3/4"</v>
          </cell>
          <cell r="C1162" t="str">
            <v>UN</v>
          </cell>
          <cell r="D1162" t="str">
            <v>MP</v>
          </cell>
          <cell r="E1162">
            <v>2.0099999999999998</v>
          </cell>
          <cell r="F1162">
            <v>2.0099999999999998</v>
          </cell>
        </row>
        <row r="1163">
          <cell r="A1163" t="str">
            <v>00002463</v>
          </cell>
          <cell r="B1163" t="str">
            <v>CURVA FERRO ESMALTADO P/ ELETRODUTO PESADO 135G 1.1/4"</v>
          </cell>
          <cell r="C1163" t="str">
            <v>UN</v>
          </cell>
          <cell r="D1163" t="str">
            <v>MP</v>
          </cell>
          <cell r="E1163">
            <v>5.98</v>
          </cell>
          <cell r="F1163">
            <v>5.98</v>
          </cell>
        </row>
        <row r="1164">
          <cell r="A1164" t="str">
            <v>00002464</v>
          </cell>
          <cell r="B1164" t="str">
            <v>CURVA FERRO ESMALTADO P/ ELETRODUTO PESADO 135G 1.1/2"</v>
          </cell>
          <cell r="C1164" t="str">
            <v>UN</v>
          </cell>
          <cell r="D1164" t="str">
            <v>MP</v>
          </cell>
          <cell r="E1164">
            <v>6.98</v>
          </cell>
          <cell r="F1164">
            <v>6.98</v>
          </cell>
        </row>
        <row r="1165">
          <cell r="A1165" t="str">
            <v>00002465</v>
          </cell>
          <cell r="B1165" t="str">
            <v>CURVA FERRO ESMALTADO P/ ELETRODUTO PESADO 135G 2.1/2"</v>
          </cell>
          <cell r="C1165" t="str">
            <v>UN</v>
          </cell>
          <cell r="D1165" t="str">
            <v>MP</v>
          </cell>
          <cell r="E1165">
            <v>30.78</v>
          </cell>
          <cell r="F1165">
            <v>30.78</v>
          </cell>
        </row>
        <row r="1166">
          <cell r="A1166" t="str">
            <v>00002466</v>
          </cell>
          <cell r="B1166" t="str">
            <v>CURVA FERRO ESMALTADO P/ ELETRODUTO PESADO 135G 3"</v>
          </cell>
          <cell r="C1166" t="str">
            <v>UN</v>
          </cell>
          <cell r="D1166" t="str">
            <v>MP</v>
          </cell>
          <cell r="E1166">
            <v>46.24</v>
          </cell>
          <cell r="F1166">
            <v>46.24</v>
          </cell>
        </row>
        <row r="1167">
          <cell r="A1167" t="str">
            <v>00002467</v>
          </cell>
          <cell r="B1167" t="str">
            <v>CURVA FERRO ESMALTADO P/ ELETRODUTO PESADO 135G 4"</v>
          </cell>
          <cell r="C1167" t="str">
            <v>UN</v>
          </cell>
          <cell r="D1167" t="str">
            <v>MP</v>
          </cell>
          <cell r="E1167">
            <v>84.16</v>
          </cell>
          <cell r="F1167">
            <v>84.16</v>
          </cell>
        </row>
        <row r="1168">
          <cell r="A1168" t="str">
            <v>00002468</v>
          </cell>
          <cell r="B1168" t="str">
            <v>CURVA FERRO ESMALTADO P/ ELETRODUTO PESADO 135G 2"</v>
          </cell>
          <cell r="C1168" t="str">
            <v>UN</v>
          </cell>
          <cell r="D1168" t="str">
            <v>MP</v>
          </cell>
          <cell r="E1168">
            <v>11.35</v>
          </cell>
          <cell r="F1168">
            <v>11.35</v>
          </cell>
        </row>
        <row r="1169">
          <cell r="A1169" t="str">
            <v>00002469</v>
          </cell>
          <cell r="B1169" t="str">
            <v>CURVA FERRO ESMALTADO P/ ELETRODUTO PESADO 135G 1"</v>
          </cell>
          <cell r="C1169" t="str">
            <v>UN</v>
          </cell>
          <cell r="D1169" t="str">
            <v>MP</v>
          </cell>
          <cell r="E1169">
            <v>3.57</v>
          </cell>
          <cell r="F1169">
            <v>3.57</v>
          </cell>
        </row>
        <row r="1170">
          <cell r="A1170" t="str">
            <v>00002470</v>
          </cell>
          <cell r="B1170" t="str">
            <v>CURVA FERRO ESMALTADO P/ ELETRODUTO PESADO 90G 3"</v>
          </cell>
          <cell r="C1170" t="str">
            <v>UN</v>
          </cell>
          <cell r="D1170" t="str">
            <v>MP</v>
          </cell>
          <cell r="E1170">
            <v>26.48</v>
          </cell>
          <cell r="F1170">
            <v>26.48</v>
          </cell>
        </row>
        <row r="1171">
          <cell r="A1171" t="str">
            <v>00002471</v>
          </cell>
          <cell r="B1171" t="str">
            <v>CURVA FERRO ESMALTADO P/ ELETRODUTO PESADO 90G 2.1/2"</v>
          </cell>
          <cell r="C1171" t="str">
            <v>UN</v>
          </cell>
          <cell r="D1171" t="str">
            <v>MP</v>
          </cell>
          <cell r="E1171">
            <v>20.28</v>
          </cell>
          <cell r="F1171">
            <v>20.28</v>
          </cell>
        </row>
        <row r="1172">
          <cell r="A1172" t="str">
            <v>00002472</v>
          </cell>
          <cell r="B1172" t="str">
            <v>CURVA FERRO ESMALTADO P/ ELETRODUTO PESADO 90G 1"</v>
          </cell>
          <cell r="C1172" t="str">
            <v>UN</v>
          </cell>
          <cell r="D1172" t="str">
            <v>MP</v>
          </cell>
          <cell r="E1172">
            <v>2.08</v>
          </cell>
          <cell r="F1172">
            <v>2.08</v>
          </cell>
        </row>
        <row r="1173">
          <cell r="A1173" t="str">
            <v>00002473</v>
          </cell>
          <cell r="B1173" t="str">
            <v>LUVA P/ ELETRODUTO ESMALTADO PESADO 1/2"</v>
          </cell>
          <cell r="C1173" t="str">
            <v>UN</v>
          </cell>
          <cell r="D1173" t="str">
            <v>MP</v>
          </cell>
          <cell r="E1173">
            <v>0.45</v>
          </cell>
          <cell r="F1173">
            <v>0.45</v>
          </cell>
        </row>
        <row r="1174">
          <cell r="A1174" t="str">
            <v>00002474</v>
          </cell>
          <cell r="B1174" t="str">
            <v>LUVA P/ ELETRODUTO ESMALTADO PESADO 1"</v>
          </cell>
          <cell r="C1174" t="str">
            <v>UN</v>
          </cell>
          <cell r="D1174" t="str">
            <v>MP</v>
          </cell>
          <cell r="E1174">
            <v>0.82</v>
          </cell>
          <cell r="F1174">
            <v>0.82</v>
          </cell>
        </row>
        <row r="1175">
          <cell r="A1175" t="str">
            <v>00002475</v>
          </cell>
          <cell r="B1175" t="str">
            <v>LUVA P/ ELETRODUTO ESMALTADO PESADO 1.1/4"</v>
          </cell>
          <cell r="C1175" t="str">
            <v>UN</v>
          </cell>
          <cell r="D1175" t="str">
            <v>MP</v>
          </cell>
          <cell r="E1175">
            <v>1.31</v>
          </cell>
          <cell r="F1175">
            <v>1.31</v>
          </cell>
        </row>
        <row r="1176">
          <cell r="A1176" t="str">
            <v>00002476</v>
          </cell>
          <cell r="B1176" t="str">
            <v>LUVA P/ELETRODUTO ESMALTADO PESADO 1.1/2"</v>
          </cell>
          <cell r="C1176" t="str">
            <v>UN</v>
          </cell>
          <cell r="D1176" t="str">
            <v>MP</v>
          </cell>
          <cell r="E1176">
            <v>1.76</v>
          </cell>
          <cell r="F1176">
            <v>1.76</v>
          </cell>
        </row>
        <row r="1177">
          <cell r="A1177" t="str">
            <v>00002477</v>
          </cell>
          <cell r="B1177" t="str">
            <v>LUVA P/ ELETRODUTO ESMALTADO PESADO 2"</v>
          </cell>
          <cell r="C1177" t="str">
            <v>UN</v>
          </cell>
          <cell r="D1177" t="str">
            <v>MP</v>
          </cell>
          <cell r="E1177">
            <v>2.69</v>
          </cell>
          <cell r="F1177">
            <v>2.69</v>
          </cell>
        </row>
        <row r="1178">
          <cell r="A1178" t="str">
            <v>00002478</v>
          </cell>
          <cell r="B1178" t="str">
            <v>LUVA P/ ELETRODUTO ESMALTADO PESADO 2.1/2"</v>
          </cell>
          <cell r="C1178" t="str">
            <v>UN</v>
          </cell>
          <cell r="D1178" t="str">
            <v>MP</v>
          </cell>
          <cell r="E1178">
            <v>5.16</v>
          </cell>
          <cell r="F1178">
            <v>5.16</v>
          </cell>
        </row>
        <row r="1179">
          <cell r="A1179" t="str">
            <v>00002479</v>
          </cell>
          <cell r="B1179" t="str">
            <v>LUVA P/ ELETRODUTO ESMALTADO PESADO 4"</v>
          </cell>
          <cell r="C1179" t="str">
            <v>UN</v>
          </cell>
          <cell r="D1179" t="str">
            <v>MP</v>
          </cell>
          <cell r="E1179">
            <v>5.95</v>
          </cell>
          <cell r="F1179">
            <v>5.95</v>
          </cell>
        </row>
        <row r="1180">
          <cell r="A1180" t="str">
            <v>00002480</v>
          </cell>
          <cell r="B1180" t="str">
            <v>LUVA P/ ELETRODUTO ESMALTADO PESADO 3"</v>
          </cell>
          <cell r="C1180" t="str">
            <v>UN</v>
          </cell>
          <cell r="D1180" t="str">
            <v>MP</v>
          </cell>
          <cell r="E1180">
            <v>5.4</v>
          </cell>
          <cell r="F1180">
            <v>5.4</v>
          </cell>
        </row>
        <row r="1181">
          <cell r="A1181" t="str">
            <v>00002481</v>
          </cell>
          <cell r="B1181" t="str">
            <v>LUVA P/ ELETRODUTO ESMALTADO PESADO 3/4"</v>
          </cell>
          <cell r="C1181" t="str">
            <v>UN</v>
          </cell>
          <cell r="D1181" t="str">
            <v>MP</v>
          </cell>
          <cell r="E1181">
            <v>0.54</v>
          </cell>
          <cell r="F1181">
            <v>0.54</v>
          </cell>
        </row>
        <row r="1182">
          <cell r="A1182" t="str">
            <v>00002483</v>
          </cell>
          <cell r="B1182" t="str">
            <v>CONECTOR RETO 1" EM FERRO GALV OU ALUMINIO P/ ADAPTAR ENTRADA     DE ELETRODUTO  METALICO
FLEXIVEL EM QUADROS</v>
          </cell>
          <cell r="C1182" t="str">
            <v>UN</v>
          </cell>
          <cell r="D1182" t="str">
            <v>MP</v>
          </cell>
          <cell r="E1182">
            <v>1.91</v>
          </cell>
          <cell r="F1182">
            <v>1.91</v>
          </cell>
        </row>
        <row r="1183">
          <cell r="A1183" t="str">
            <v>00002484</v>
          </cell>
          <cell r="B1183" t="str">
            <v>CONECTOR RETO 3" EM FERRO GALV OU ALUMINIO P/ ADAPTAR ENTRADA DE ELETRODUTO METALICO FLEXIVEL
EM QUADROS</v>
          </cell>
          <cell r="C1183" t="str">
            <v>UN</v>
          </cell>
          <cell r="D1183" t="str">
            <v>MP</v>
          </cell>
          <cell r="E1183">
            <v>16.04</v>
          </cell>
          <cell r="F1183">
            <v>16.04</v>
          </cell>
        </row>
        <row r="1184">
          <cell r="A1184" t="str">
            <v>00002485</v>
          </cell>
          <cell r="B1184" t="str">
            <v>CONECTOR RETO 4" EM FERRO GALV OU ALUMINIO P/ ADAPTAR ENTRADA DE ELETRODUTO METALICO FLEXIVEL
EM QUADROS</v>
          </cell>
          <cell r="C1184" t="str">
            <v>UN</v>
          </cell>
          <cell r="D1184" t="str">
            <v>MP</v>
          </cell>
          <cell r="E1184">
            <v>39</v>
          </cell>
          <cell r="F1184">
            <v>39</v>
          </cell>
        </row>
        <row r="1185">
          <cell r="A1185" t="str">
            <v>00002487</v>
          </cell>
          <cell r="B1185" t="str">
            <v>CONECTOR RETO 1/2" EM FERRO GALV OU ALUMINIO P/ ADAPTAR ENTRADA DE ELETRODUTO METALICO
FLEXIVEL EM QUADROS</v>
          </cell>
          <cell r="C1185" t="str">
            <v>UN</v>
          </cell>
          <cell r="D1185" t="str">
            <v>MP</v>
          </cell>
          <cell r="E1185">
            <v>1.49</v>
          </cell>
          <cell r="F1185">
            <v>1.49</v>
          </cell>
        </row>
        <row r="1186">
          <cell r="A1186" t="str">
            <v>00002488</v>
          </cell>
          <cell r="B1186" t="str">
            <v>CONECTOR RETO 3/4" EM FERRO GALV OU ALUMINIO P/ ADAPTAR ENTRADA DE ELETRODUTO METALICO
FLEXIVEL EM QUADROS</v>
          </cell>
          <cell r="C1186" t="str">
            <v>UN</v>
          </cell>
          <cell r="D1186" t="str">
            <v>MP</v>
          </cell>
          <cell r="E1186">
            <v>1.63</v>
          </cell>
          <cell r="F1186">
            <v>1.63</v>
          </cell>
        </row>
        <row r="1187">
          <cell r="A1187" t="str">
            <v>00002489</v>
          </cell>
          <cell r="B1187" t="str">
            <v>CONECTOR RETO 2" EM FERRO GALV OU ALUMINIO P/ ADAPTAR ENTRADA DE ELETRODUTO METALICO FLEXIVEL
EM QUADROS</v>
          </cell>
          <cell r="C1187" t="str">
            <v>UN</v>
          </cell>
          <cell r="D1187" t="str">
            <v>MP</v>
          </cell>
          <cell r="E1187">
            <v>5.73</v>
          </cell>
          <cell r="F1187">
            <v>5.73</v>
          </cell>
        </row>
        <row r="1188">
          <cell r="A1188" t="str">
            <v>00002498</v>
          </cell>
          <cell r="B1188" t="str">
            <v>ELETRODUTO METALICO FLEXIVEL 1/2" C/ REVESTIMENTO PVC TIPO SEALTUBO OU EQUIV</v>
          </cell>
          <cell r="C1188" t="str">
            <v>M</v>
          </cell>
          <cell r="D1188" t="str">
            <v>MP</v>
          </cell>
          <cell r="E1188">
            <v>8.2799999999999994</v>
          </cell>
          <cell r="F1188">
            <v>8.2799999999999994</v>
          </cell>
        </row>
        <row r="1189">
          <cell r="A1189" t="str">
            <v>00002500</v>
          </cell>
          <cell r="B1189" t="str">
            <v>ELETRODUTO METALICO FLEXIVEL REV EXT PVC PRETO 60MM TIPO COPEX OU EQUIV</v>
          </cell>
          <cell r="C1189" t="str">
            <v>M</v>
          </cell>
          <cell r="D1189" t="str">
            <v>MP</v>
          </cell>
          <cell r="E1189">
            <v>41.71</v>
          </cell>
          <cell r="F1189">
            <v>41.71</v>
          </cell>
        </row>
        <row r="1190">
          <cell r="A1190" t="str">
            <v>00002501</v>
          </cell>
          <cell r="B1190" t="str">
            <v>ELETRODUTO METALICO FLEXIVEL REV EXT PVC PRETO 32MM TIPO COPEX OU EQUIV</v>
          </cell>
          <cell r="C1190" t="str">
            <v>M</v>
          </cell>
          <cell r="D1190" t="str">
            <v>MP</v>
          </cell>
          <cell r="E1190">
            <v>15.27</v>
          </cell>
          <cell r="F1190">
            <v>15.27</v>
          </cell>
        </row>
        <row r="1191">
          <cell r="A1191" t="str">
            <v>00002502</v>
          </cell>
          <cell r="B1191" t="str">
            <v>ELETRODUTO METALICO FLEXIVEL REV EXT PVC PRETO 40MM TIPO COPEX OU EQUIV</v>
          </cell>
          <cell r="C1191" t="str">
            <v>M</v>
          </cell>
          <cell r="D1191" t="str">
            <v>MP</v>
          </cell>
          <cell r="E1191">
            <v>21.24</v>
          </cell>
          <cell r="F1191">
            <v>21.24</v>
          </cell>
        </row>
        <row r="1192">
          <cell r="A1192" t="str">
            <v>00002503</v>
          </cell>
          <cell r="B1192" t="str">
            <v>ELETRODUTO METALICO FLEXIVEL REV EXT PVC PRETO 50MM TIPO COPEX OU EQUIV</v>
          </cell>
          <cell r="C1192" t="str">
            <v>M</v>
          </cell>
          <cell r="D1192" t="str">
            <v>MP</v>
          </cell>
          <cell r="E1192">
            <v>28.95</v>
          </cell>
          <cell r="F1192">
            <v>28.95</v>
          </cell>
        </row>
        <row r="1193">
          <cell r="A1193" t="str">
            <v>00002504</v>
          </cell>
          <cell r="B1193" t="str">
            <v>ELETRODUTO METALICO FLEXIVEL REV EXT PVC PRETO 25MM TIPO COPEX OU EQUIV</v>
          </cell>
          <cell r="C1193" t="str">
            <v>M</v>
          </cell>
          <cell r="D1193" t="str">
            <v>MP</v>
          </cell>
          <cell r="E1193">
            <v>10.3</v>
          </cell>
          <cell r="F1193">
            <v>10.3</v>
          </cell>
        </row>
        <row r="1194">
          <cell r="A1194" t="str">
            <v>00002505</v>
          </cell>
          <cell r="B1194" t="str">
            <v>ELETRODUTO METALICO FLEXIVEL REV EXT PVC PRETO 75MM TIPO COPEX OU EQUIV</v>
          </cell>
          <cell r="C1194" t="str">
            <v>M</v>
          </cell>
          <cell r="D1194" t="str">
            <v>MP</v>
          </cell>
          <cell r="E1194">
            <v>54.03</v>
          </cell>
          <cell r="F1194">
            <v>54.03</v>
          </cell>
        </row>
        <row r="1195">
          <cell r="A1195" t="str">
            <v>00002509</v>
          </cell>
          <cell r="B1195" t="str">
            <v>PLUG 3P + T 30A/440V REFERENCIA 56406, USO INDUSTRIAL TP PIAL OU EQUIV</v>
          </cell>
          <cell r="C1195" t="str">
            <v>UN</v>
          </cell>
          <cell r="D1195" t="str">
            <v>MP</v>
          </cell>
          <cell r="E1195">
            <v>38.81</v>
          </cell>
          <cell r="F1195">
            <v>38.81</v>
          </cell>
        </row>
        <row r="1196">
          <cell r="A1196" t="str">
            <v>00002510</v>
          </cell>
          <cell r="B1196" t="str">
            <v>RELE FOTOELETRICO 1000W/220V</v>
          </cell>
          <cell r="C1196" t="str">
            <v>UN</v>
          </cell>
          <cell r="D1196" t="str">
            <v>MP</v>
          </cell>
          <cell r="E1196">
            <v>21.35</v>
          </cell>
          <cell r="F1196">
            <v>21.35</v>
          </cell>
        </row>
        <row r="1197">
          <cell r="A1197" t="str">
            <v>00002512</v>
          </cell>
          <cell r="B1197" t="str">
            <v>BRACO P/ LUMINARIA PUBLICA 1 X 1,50M ROMAGNOLE OU EQUIV</v>
          </cell>
          <cell r="C1197" t="str">
            <v>UN</v>
          </cell>
          <cell r="D1197" t="str">
            <v>MP</v>
          </cell>
          <cell r="E1197">
            <v>12.95</v>
          </cell>
          <cell r="F1197">
            <v>12.95</v>
          </cell>
        </row>
        <row r="1198">
          <cell r="A1198" t="str">
            <v>00002515</v>
          </cell>
          <cell r="B1198" t="str">
            <v>CONECTOR CURVO 90 GRAUS BITOLA 3/4" EM FERRO GALV OU ALUMINIO P/ ADAPTAR ENTRADA DE ELETRODUTO
METALICO FLEXIVEL EM QUADROS</v>
          </cell>
          <cell r="C1198" t="str">
            <v>UN</v>
          </cell>
          <cell r="D1198" t="str">
            <v>MP</v>
          </cell>
          <cell r="E1198">
            <v>2.89</v>
          </cell>
          <cell r="F1198">
            <v>2.89</v>
          </cell>
        </row>
        <row r="1199">
          <cell r="A1199" t="str">
            <v>00002516</v>
          </cell>
          <cell r="B1199" t="str">
            <v>CONECTOR CURVO 90 GRAUS BITOLA 1" EM FERRO GALV OU ALUMINIO P/ ADAPTAR ENTRADA DE ELETRODUTO
METALICO FLEXIVEL EM QUADROS</v>
          </cell>
          <cell r="C1199" t="str">
            <v>UN</v>
          </cell>
          <cell r="D1199" t="str">
            <v>MP</v>
          </cell>
          <cell r="E1199">
            <v>3.32</v>
          </cell>
          <cell r="F1199">
            <v>3.32</v>
          </cell>
        </row>
        <row r="1200">
          <cell r="A1200" t="str">
            <v>00002517</v>
          </cell>
          <cell r="B1200" t="str">
            <v>CONECTOR CURVO 90 GRAUS BITOLA 1 1/2" EM FERRO GALV OU ALUMINIO P/ ADAPTAR ENTRADA DE
ELETRODUTO METALICO FLEXIVEL EM QUADROS</v>
          </cell>
          <cell r="C1200" t="str">
            <v>UN</v>
          </cell>
          <cell r="D1200" t="str">
            <v>MP</v>
          </cell>
          <cell r="E1200">
            <v>6.67</v>
          </cell>
          <cell r="F1200">
            <v>6.67</v>
          </cell>
        </row>
        <row r="1201">
          <cell r="A1201" t="str">
            <v>00002518</v>
          </cell>
          <cell r="B1201" t="str">
            <v>CONECTOR CURVO 90 GRAUS BITOLA 2 1/2" EM FERRO GALV OU ALUMINIO P/ ADAPTAR ENTRADA DE
ELETRODUTO METALICO FLEXIVEL EM QUADROS</v>
          </cell>
          <cell r="C1201" t="str">
            <v>UN</v>
          </cell>
          <cell r="D1201" t="str">
            <v>MP</v>
          </cell>
          <cell r="E1201">
            <v>33.49</v>
          </cell>
          <cell r="F1201">
            <v>33.49</v>
          </cell>
        </row>
        <row r="1202">
          <cell r="A1202" t="str">
            <v>00002519</v>
          </cell>
          <cell r="B1202" t="str">
            <v>CONECTOR CURVO 90 GRAUS BITOLA 3" EM FERRO GALV OU ALUMINIO P/ ADAPTAR ENTRADA DE ELETRODUTO
METALICO FLEXIVEL EM QUADROS</v>
          </cell>
          <cell r="C1202" t="str">
            <v>UN</v>
          </cell>
          <cell r="D1202" t="str">
            <v>MP</v>
          </cell>
          <cell r="E1202">
            <v>37.39</v>
          </cell>
          <cell r="F1202">
            <v>37.39</v>
          </cell>
        </row>
        <row r="1203">
          <cell r="A1203" t="str">
            <v>00002520</v>
          </cell>
          <cell r="B1203" t="str">
            <v>CONECTOR CURVO 90 GRAUS BITOLA 4" EM FERRO GALV OU ALUMINIO P/ ADAPTAR ENTRADA DE ELETRODUTO
METALICO FLEXIVEL EM QUADROS</v>
          </cell>
          <cell r="C1203" t="str">
            <v>UN</v>
          </cell>
          <cell r="D1203" t="str">
            <v>MP</v>
          </cell>
          <cell r="E1203">
            <v>64.64</v>
          </cell>
          <cell r="F1203">
            <v>64.64</v>
          </cell>
        </row>
        <row r="1204">
          <cell r="A1204" t="str">
            <v>00002521</v>
          </cell>
          <cell r="B1204" t="str">
            <v>CONECTOR CURVO 90 GRAUS BITOLA 2" EM FERRO GALV OU ALUMINIO P/ ADAPTAR ENTRADA DE ELETRODUTO
METALICO FLEXIVEL EM QUADROS</v>
          </cell>
          <cell r="C1204" t="str">
            <v>UN</v>
          </cell>
          <cell r="D1204" t="str">
            <v>MP</v>
          </cell>
          <cell r="E1204">
            <v>20.49</v>
          </cell>
          <cell r="F1204">
            <v>20.49</v>
          </cell>
        </row>
        <row r="1205">
          <cell r="A1205" t="str">
            <v>00002522</v>
          </cell>
          <cell r="B1205" t="str">
            <v>CONECTOR CURVO 90 GRAUS BITOLA 1 1/4" EM FERRO GALV OU ALUMINIO P/ ADAPTAR ENTRADA DE
ELETRODUTO METALICO FLEXIVEL EM QUADROS</v>
          </cell>
          <cell r="C1205" t="str">
            <v>UN</v>
          </cell>
          <cell r="D1205" t="str">
            <v>MP</v>
          </cell>
          <cell r="E1205">
            <v>6.04</v>
          </cell>
          <cell r="F1205">
            <v>6.04</v>
          </cell>
        </row>
        <row r="1206">
          <cell r="A1206" t="str">
            <v>00002526</v>
          </cell>
          <cell r="B1206" t="str">
            <v>CONECTOR RETO 1 1/4" EM FERRO GALV OU ALUMINIO P/ ADAPTAR ENTRADA DE ELETRODUTO METALICO
FLEXIVEL EM QUADROS</v>
          </cell>
          <cell r="C1206" t="str">
            <v>UN</v>
          </cell>
          <cell r="D1206" t="str">
            <v>MP</v>
          </cell>
          <cell r="E1206">
            <v>3.66</v>
          </cell>
          <cell r="F1206">
            <v>3.66</v>
          </cell>
        </row>
        <row r="1207">
          <cell r="A1207" t="str">
            <v>00002527</v>
          </cell>
          <cell r="B1207" t="str">
            <v>CONECTOR RETO 1 1/2" EM FERRO GALV OU ALUMINIO P/ ADAPTAR ENTRADA DE ELETRODUTO METALICO
FLEXIVEL EM QUADROS</v>
          </cell>
          <cell r="C1207" t="str">
            <v>UN</v>
          </cell>
          <cell r="D1207" t="str">
            <v>MP</v>
          </cell>
          <cell r="E1207">
            <v>4.25</v>
          </cell>
          <cell r="F1207">
            <v>4.25</v>
          </cell>
        </row>
        <row r="1208">
          <cell r="A1208" t="str">
            <v>00002528</v>
          </cell>
          <cell r="B1208" t="str">
            <v>CONECTOR RETO 2 1/2" EM FERRO GALV OU ALUMINIO P/ ADAPTAR ENTRADA DE ELETRODUTO METALICO
FLEXIVEL EM QUADROS</v>
          </cell>
          <cell r="C1208" t="str">
            <v>UN</v>
          </cell>
          <cell r="D1208" t="str">
            <v>MP</v>
          </cell>
          <cell r="E1208">
            <v>13.04</v>
          </cell>
          <cell r="F1208">
            <v>13.04</v>
          </cell>
        </row>
        <row r="1209">
          <cell r="A1209" t="str">
            <v>00002535</v>
          </cell>
          <cell r="B1209" t="str">
            <v>BUCHA LIGA ALUMINIO P/ ELETRODUTO ROSCAVEL 3/4"</v>
          </cell>
          <cell r="C1209" t="str">
            <v>UN</v>
          </cell>
          <cell r="D1209" t="str">
            <v>MP</v>
          </cell>
          <cell r="E1209">
            <v>0.28999999999999998</v>
          </cell>
          <cell r="F1209">
            <v>0.28999999999999998</v>
          </cell>
        </row>
        <row r="1210">
          <cell r="A1210" t="str">
            <v>00002536</v>
          </cell>
          <cell r="B1210" t="str">
            <v>BUCHA LIGA ALUMINIO P/ ELETRODUTO ROSCAVEL 1"</v>
          </cell>
          <cell r="C1210" t="str">
            <v>UN</v>
          </cell>
          <cell r="D1210" t="str">
            <v>MP</v>
          </cell>
          <cell r="E1210">
            <v>0.38</v>
          </cell>
          <cell r="F1210">
            <v>0.38</v>
          </cell>
        </row>
        <row r="1211">
          <cell r="A1211" t="str">
            <v>00002537</v>
          </cell>
          <cell r="B1211" t="str">
            <v>BUCHA LIGA ALUMINIO P/ ELETRODUTO ROSCAVEL 1 1/4"</v>
          </cell>
          <cell r="C1211" t="str">
            <v>UN</v>
          </cell>
          <cell r="D1211" t="str">
            <v>MP</v>
          </cell>
          <cell r="E1211">
            <v>0.52</v>
          </cell>
          <cell r="F1211">
            <v>0.52</v>
          </cell>
        </row>
        <row r="1212">
          <cell r="A1212" t="str">
            <v>00002538</v>
          </cell>
          <cell r="B1212" t="str">
            <v>BUCHA LIGA ALUMINIO P/ ELETRODUTO ROSCAVEL 1 1/2"</v>
          </cell>
          <cell r="C1212" t="str">
            <v>UN</v>
          </cell>
          <cell r="D1212" t="str">
            <v>MP</v>
          </cell>
          <cell r="E1212">
            <v>0.64</v>
          </cell>
          <cell r="F1212">
            <v>0.64</v>
          </cell>
        </row>
        <row r="1213">
          <cell r="A1213" t="str">
            <v>00002539</v>
          </cell>
          <cell r="B1213" t="str">
            <v>BUCHA LIGA ALUMINIO P/ ELETRODUTO ROSCAVEL 3"</v>
          </cell>
          <cell r="C1213" t="str">
            <v>UN</v>
          </cell>
          <cell r="D1213" t="str">
            <v>MP</v>
          </cell>
          <cell r="E1213">
            <v>2.2200000000000002</v>
          </cell>
          <cell r="F1213">
            <v>2.2200000000000002</v>
          </cell>
        </row>
        <row r="1214">
          <cell r="A1214" t="str">
            <v>00002540</v>
          </cell>
          <cell r="B1214" t="str">
            <v>BUCHA LIGA ALUMINIO P/ ELETRODUTO ROSCAVEL 4"</v>
          </cell>
          <cell r="C1214" t="str">
            <v>UN</v>
          </cell>
          <cell r="D1214" t="str">
            <v>MP</v>
          </cell>
          <cell r="E1214">
            <v>3.43</v>
          </cell>
          <cell r="F1214">
            <v>3.43</v>
          </cell>
        </row>
        <row r="1215">
          <cell r="A1215" t="str">
            <v>00002541</v>
          </cell>
          <cell r="B1215" t="str">
            <v>BUCHA LIGA ALUMINIO P/ ELETRODUTO ROSCAVEL 2 1/2"</v>
          </cell>
          <cell r="C1215" t="str">
            <v>UN</v>
          </cell>
          <cell r="D1215" t="str">
            <v>MP</v>
          </cell>
          <cell r="E1215">
            <v>1.9</v>
          </cell>
          <cell r="F1215">
            <v>1.9</v>
          </cell>
        </row>
        <row r="1216">
          <cell r="A1216" t="str">
            <v>00002542</v>
          </cell>
          <cell r="B1216" t="str">
            <v>BUCHA LIGA ALUMINIO P/ ELETRODUTO ROSCAVEL 2"</v>
          </cell>
          <cell r="C1216" t="str">
            <v>UN</v>
          </cell>
          <cell r="D1216" t="str">
            <v>MP</v>
          </cell>
          <cell r="E1216">
            <v>1.06</v>
          </cell>
          <cell r="F1216">
            <v>1.06</v>
          </cell>
        </row>
        <row r="1217">
          <cell r="A1217" t="str">
            <v>00002543</v>
          </cell>
          <cell r="B1217" t="str">
            <v>BUCHA LIGA ALUMINIO P/ ELETRODUTO ROSCAVEL 1/2"</v>
          </cell>
          <cell r="C1217" t="str">
            <v>UN</v>
          </cell>
          <cell r="D1217" t="str">
            <v>MP</v>
          </cell>
          <cell r="E1217">
            <v>0.21</v>
          </cell>
          <cell r="F1217">
            <v>0.21</v>
          </cell>
        </row>
        <row r="1218">
          <cell r="A1218" t="str">
            <v>00002548</v>
          </cell>
          <cell r="B1218" t="str">
            <v>CONECTOR CURVO 90 GRAUS BITOLA 1/2" EM FERRO GALV OU ALUMINIO P/ ADAPTAR ENTRADA DE ELETRODUTO
METALICO FLEXIVEL EM QUADROS</v>
          </cell>
          <cell r="C1218" t="str">
            <v>UN</v>
          </cell>
          <cell r="D1218" t="str">
            <v>MP</v>
          </cell>
          <cell r="E1218">
            <v>2.34</v>
          </cell>
          <cell r="F1218">
            <v>2.34</v>
          </cell>
        </row>
        <row r="1219">
          <cell r="A1219" t="str">
            <v>00002555</v>
          </cell>
          <cell r="B1219" t="str">
            <v>CAIXA DE PASSAGEM 3" X 3" SEXTAVADA EM FERRO GALV"</v>
          </cell>
          <cell r="C1219" t="str">
            <v>UN</v>
          </cell>
          <cell r="D1219" t="str">
            <v>MP</v>
          </cell>
          <cell r="E1219">
            <v>1.31</v>
          </cell>
          <cell r="F1219">
            <v>1.31</v>
          </cell>
        </row>
        <row r="1220">
          <cell r="A1220" t="str">
            <v>00002556</v>
          </cell>
          <cell r="B1220" t="str">
            <v>CAIXA DE PASSAGEM 4" X 2" EM FERRO GALV"</v>
          </cell>
          <cell r="C1220" t="str">
            <v>UN</v>
          </cell>
          <cell r="D1220" t="str">
            <v>MP</v>
          </cell>
          <cell r="E1220">
            <v>0.78</v>
          </cell>
          <cell r="F1220">
            <v>0.78</v>
          </cell>
        </row>
        <row r="1221">
          <cell r="A1221" t="str">
            <v>00002557</v>
          </cell>
          <cell r="B1221" t="str">
            <v>CAIXA DE PASSAGEM 4" X 4" EM FERRO GALV"</v>
          </cell>
          <cell r="C1221" t="str">
            <v>UN</v>
          </cell>
          <cell r="D1221" t="str">
            <v>MP</v>
          </cell>
          <cell r="E1221">
            <v>1.31</v>
          </cell>
          <cell r="F1221">
            <v>1.31</v>
          </cell>
        </row>
        <row r="1222">
          <cell r="A1222" t="str">
            <v>00002558</v>
          </cell>
          <cell r="B1222" t="str">
            <v>CONDULETE DE ALUMINIO, TIPO C, COM TAMPA CEGA, PARA ELETRODUTO ROSCAVEL DE 1/2"</v>
          </cell>
          <cell r="C1222" t="str">
            <v>UN</v>
          </cell>
          <cell r="D1222" t="str">
            <v>MP</v>
          </cell>
          <cell r="E1222">
            <v>4.95</v>
          </cell>
          <cell r="F1222">
            <v>4.95</v>
          </cell>
        </row>
        <row r="1223">
          <cell r="A1223" t="str">
            <v>00002559</v>
          </cell>
          <cell r="B1223" t="str">
            <v>CONDULETE TIPO "C" EM LIGA ALUMINIO P/ ELETRODUTO ROSCADO 3/4"</v>
          </cell>
          <cell r="C1223" t="str">
            <v>UN</v>
          </cell>
          <cell r="D1223" t="str">
            <v>MP</v>
          </cell>
          <cell r="E1223">
            <v>4.87</v>
          </cell>
          <cell r="F1223">
            <v>4.87</v>
          </cell>
        </row>
        <row r="1224">
          <cell r="A1224" t="str">
            <v>00002560</v>
          </cell>
          <cell r="B1224" t="str">
            <v>CONDULETE TIPO "C" EM LIGA ALUMINIO P/ ELETRODUTO ROSCADO 1"</v>
          </cell>
          <cell r="C1224" t="str">
            <v>UN</v>
          </cell>
          <cell r="D1224" t="str">
            <v>MP</v>
          </cell>
          <cell r="E1224">
            <v>7.76</v>
          </cell>
          <cell r="F1224">
            <v>7.76</v>
          </cell>
        </row>
        <row r="1225">
          <cell r="A1225" t="str">
            <v>00002565</v>
          </cell>
          <cell r="B1225" t="str">
            <v>CONDULETE TIPO "E" EM LIGA ALUMINIO P/ ELETRODUTO ROSCADO 3/4"</v>
          </cell>
          <cell r="C1225" t="str">
            <v>UN</v>
          </cell>
          <cell r="D1225" t="str">
            <v>MP</v>
          </cell>
          <cell r="E1225">
            <v>4.54</v>
          </cell>
          <cell r="F1225">
            <v>4.54</v>
          </cell>
        </row>
        <row r="1226">
          <cell r="A1226" t="str">
            <v>00002566</v>
          </cell>
          <cell r="B1226" t="str">
            <v>CONDULETE TIPO "E" EM LIGA ALUMINIO P/ ELETRODUTO ROSCADO 1 1/4"</v>
          </cell>
          <cell r="C1226" t="str">
            <v>UN</v>
          </cell>
          <cell r="D1226" t="str">
            <v>MP</v>
          </cell>
          <cell r="E1226">
            <v>12.58</v>
          </cell>
          <cell r="F1226">
            <v>12.58</v>
          </cell>
        </row>
        <row r="1227">
          <cell r="A1227" t="str">
            <v>00002567</v>
          </cell>
          <cell r="B1227" t="str">
            <v>CONDULETE TIPO "E" EM LIGA ALUMINIO P/ ELETRODUTO ROSCADO 2"</v>
          </cell>
          <cell r="C1227" t="str">
            <v>UN</v>
          </cell>
          <cell r="D1227" t="str">
            <v>MP</v>
          </cell>
          <cell r="E1227">
            <v>24.67</v>
          </cell>
          <cell r="F1227">
            <v>24.67</v>
          </cell>
        </row>
        <row r="1228">
          <cell r="A1228" t="str">
            <v>00002568</v>
          </cell>
          <cell r="B1228" t="str">
            <v>CONDULETE TIPO "E" EM LIGA ALUMINIO P/ ELETRODUTO ROSCADO 3"</v>
          </cell>
          <cell r="C1228" t="str">
            <v>UN</v>
          </cell>
          <cell r="D1228" t="str">
            <v>MP</v>
          </cell>
          <cell r="E1228">
            <v>53.29</v>
          </cell>
          <cell r="F1228">
            <v>53.29</v>
          </cell>
        </row>
        <row r="1229">
          <cell r="A1229" t="str">
            <v>00002569</v>
          </cell>
          <cell r="B1229" t="str">
            <v>CONDULETE TIPO "LR" EM LIGA ALUMINIO P/ ELETRODUTO ROSCADO 1/2"</v>
          </cell>
          <cell r="C1229" t="str">
            <v>UN</v>
          </cell>
          <cell r="D1229" t="str">
            <v>MP</v>
          </cell>
          <cell r="E1229">
            <v>4.54</v>
          </cell>
          <cell r="F1229">
            <v>4.54</v>
          </cell>
        </row>
        <row r="1230">
          <cell r="A1230" t="str">
            <v>00002570</v>
          </cell>
          <cell r="B1230" t="str">
            <v>CONDULETE TIPO "LR" EM LIGA ALUMINIO P/ ELETRODUTO ROSCADO 1"</v>
          </cell>
          <cell r="C1230" t="str">
            <v>UN</v>
          </cell>
          <cell r="D1230" t="str">
            <v>MP</v>
          </cell>
          <cell r="E1230">
            <v>7.6</v>
          </cell>
          <cell r="F1230">
            <v>7.6</v>
          </cell>
        </row>
        <row r="1231">
          <cell r="A1231" t="str">
            <v>00002571</v>
          </cell>
          <cell r="B1231" t="str">
            <v>CONDULETE TIPO "LR" EM LIGA ALUMINIO P/ ELETRODUTO ROSCADO 2"</v>
          </cell>
          <cell r="C1231" t="str">
            <v>UN</v>
          </cell>
          <cell r="D1231" t="str">
            <v>MP</v>
          </cell>
          <cell r="E1231">
            <v>27.61</v>
          </cell>
          <cell r="F1231">
            <v>27.61</v>
          </cell>
        </row>
        <row r="1232">
          <cell r="A1232" t="str">
            <v>00002572</v>
          </cell>
          <cell r="B1232" t="str">
            <v>CONDULETE TIPO "LR" EM LIGA ALUMINIO P/ ELETRODUTO ROSCADO 3"</v>
          </cell>
          <cell r="C1232" t="str">
            <v>UN</v>
          </cell>
          <cell r="D1232" t="str">
            <v>MP</v>
          </cell>
          <cell r="E1232">
            <v>53.26</v>
          </cell>
          <cell r="F1232">
            <v>53.26</v>
          </cell>
        </row>
        <row r="1233">
          <cell r="A1233" t="str">
            <v>00002573</v>
          </cell>
          <cell r="B1233" t="str">
            <v>CONDULETE TIPO "T" EM LIGA ALUMINIO P/ ELETRODUTO ROSCADO 1/2"</v>
          </cell>
          <cell r="C1233" t="str">
            <v>UN</v>
          </cell>
          <cell r="D1233" t="str">
            <v>MP</v>
          </cell>
          <cell r="E1233">
            <v>5.23</v>
          </cell>
          <cell r="F1233">
            <v>5.23</v>
          </cell>
        </row>
        <row r="1234">
          <cell r="A1234" t="str">
            <v>00002574</v>
          </cell>
          <cell r="B1234" t="str">
            <v>CONDULETE TIPO "T" EM LIGA ALUMINIO P/ ELETRODUTO ROSCADO 3/4"</v>
          </cell>
          <cell r="C1234" t="str">
            <v>UN</v>
          </cell>
          <cell r="D1234" t="str">
            <v>MP</v>
          </cell>
          <cell r="E1234">
            <v>5.24</v>
          </cell>
          <cell r="F1234">
            <v>5.24</v>
          </cell>
        </row>
        <row r="1235">
          <cell r="A1235" t="str">
            <v>00002575</v>
          </cell>
          <cell r="B1235" t="str">
            <v>CONDULETE TIPO "T" EM LIGA ALUMINIO P/ ELETRODUTO ROSCADO 1 1/4"</v>
          </cell>
          <cell r="C1235" t="str">
            <v>UN</v>
          </cell>
          <cell r="D1235" t="str">
            <v>MP</v>
          </cell>
          <cell r="E1235">
            <v>14.62</v>
          </cell>
          <cell r="F1235">
            <v>14.62</v>
          </cell>
        </row>
        <row r="1236">
          <cell r="A1236" t="str">
            <v>00002576</v>
          </cell>
          <cell r="B1236" t="str">
            <v>CONDULETE TIPO "T" EM LIGA ALUMINIO P/ ELETRODUTO ROSCADO 1 1/2"</v>
          </cell>
          <cell r="C1236" t="str">
            <v>UN</v>
          </cell>
          <cell r="D1236" t="str">
            <v>MP</v>
          </cell>
          <cell r="E1236">
            <v>20.99</v>
          </cell>
          <cell r="F1236">
            <v>20.99</v>
          </cell>
        </row>
        <row r="1237">
          <cell r="A1237" t="str">
            <v>00002577</v>
          </cell>
          <cell r="B1237" t="str">
            <v>CONDULETE TIPO "T" EM LIGA ALUMINIO P/ ELETRODUTO ROSCADO 2"</v>
          </cell>
          <cell r="C1237" t="str">
            <v>UN</v>
          </cell>
          <cell r="D1237" t="str">
            <v>MP</v>
          </cell>
          <cell r="E1237">
            <v>29.49</v>
          </cell>
          <cell r="F1237">
            <v>29.49</v>
          </cell>
        </row>
        <row r="1238">
          <cell r="A1238" t="str">
            <v>00002578</v>
          </cell>
          <cell r="B1238" t="str">
            <v>CONDULETE TIPO "T" EM LIGA ALUMINIO P/ ELETRODUTO ROSCADO 3"</v>
          </cell>
          <cell r="C1238" t="str">
            <v>UN</v>
          </cell>
          <cell r="D1238" t="str">
            <v>MP</v>
          </cell>
          <cell r="E1238">
            <v>58.39</v>
          </cell>
          <cell r="F1238">
            <v>58.39</v>
          </cell>
        </row>
        <row r="1239">
          <cell r="A1239" t="str">
            <v>00002579</v>
          </cell>
          <cell r="B1239" t="str">
            <v>CONDULETE TIPO "X" EM LIGA ALUMINIO P/ ELETRODUTO ROSCADO 1/2"</v>
          </cell>
          <cell r="C1239" t="str">
            <v>UN</v>
          </cell>
          <cell r="D1239" t="str">
            <v>MP</v>
          </cell>
          <cell r="E1239">
            <v>5.2</v>
          </cell>
          <cell r="F1239">
            <v>5.2</v>
          </cell>
        </row>
        <row r="1240">
          <cell r="A1240" t="str">
            <v>00002580</v>
          </cell>
          <cell r="B1240" t="str">
            <v>CONDULETE TIPO "X" EM LIGA ALUMINIO P/ ELETRODUTO ROSCADO 3/4"</v>
          </cell>
          <cell r="C1240" t="str">
            <v>UN</v>
          </cell>
          <cell r="D1240" t="str">
            <v>MP</v>
          </cell>
          <cell r="E1240">
            <v>5.55</v>
          </cell>
          <cell r="F1240">
            <v>5.55</v>
          </cell>
        </row>
        <row r="1241">
          <cell r="A1241" t="str">
            <v>00002581</v>
          </cell>
          <cell r="B1241" t="str">
            <v>CONDULETE TIPO "X" EM LIGA ALUMINIO P/ ELETRODUTO ROSCADO 1"</v>
          </cell>
          <cell r="C1241" t="str">
            <v>UN</v>
          </cell>
          <cell r="D1241" t="str">
            <v>MP</v>
          </cell>
          <cell r="E1241">
            <v>9.75</v>
          </cell>
          <cell r="F1241">
            <v>9.75</v>
          </cell>
        </row>
        <row r="1242">
          <cell r="A1242" t="str">
            <v>00002582</v>
          </cell>
          <cell r="B1242" t="str">
            <v>CONDULETE TIPO "X" EM LIGA ALUMINIO P/ ELETRODUTO ROSCADO 1 1/2"</v>
          </cell>
          <cell r="C1242" t="str">
            <v>UN</v>
          </cell>
          <cell r="D1242" t="str">
            <v>MP</v>
          </cell>
          <cell r="E1242">
            <v>21.24</v>
          </cell>
          <cell r="F1242">
            <v>21.24</v>
          </cell>
        </row>
        <row r="1243">
          <cell r="A1243" t="str">
            <v>00002583</v>
          </cell>
          <cell r="B1243" t="str">
            <v>CONDULETE TIPO "X" EM LIGA ALUMINIO P/ ELETRODUTO ROSCADO 3"</v>
          </cell>
          <cell r="C1243" t="str">
            <v>UN</v>
          </cell>
          <cell r="D1243" t="str">
            <v>MP</v>
          </cell>
          <cell r="E1243">
            <v>57.01</v>
          </cell>
          <cell r="F1243">
            <v>57.01</v>
          </cell>
        </row>
        <row r="1244">
          <cell r="A1244" t="str">
            <v>00002584</v>
          </cell>
          <cell r="B1244" t="str">
            <v>CONDULETE TIPO "X" EM LIGA ALUMINIO P/ ELETRODUTO ROSCADO 4"</v>
          </cell>
          <cell r="C1244" t="str">
            <v>UN</v>
          </cell>
          <cell r="D1244" t="str">
            <v>MP</v>
          </cell>
          <cell r="E1244">
            <v>115.78</v>
          </cell>
          <cell r="F1244">
            <v>115.78</v>
          </cell>
        </row>
        <row r="1245">
          <cell r="A1245" t="str">
            <v>00002585</v>
          </cell>
          <cell r="B1245" t="str">
            <v>CONDULETE TIPO "T" EM LIGA ALUMINIO P/ ELETRODUTO ROSCADO 4"</v>
          </cell>
          <cell r="C1245" t="str">
            <v>UN</v>
          </cell>
          <cell r="D1245" t="str">
            <v>MP</v>
          </cell>
          <cell r="E1245">
            <v>106.47</v>
          </cell>
          <cell r="F1245">
            <v>106.47</v>
          </cell>
        </row>
        <row r="1246">
          <cell r="A1246" t="str">
            <v>00002586</v>
          </cell>
          <cell r="B1246" t="str">
            <v>CONDULETE TIPO "T" EM LIGA ALUMINIO P/ ELETRODUTO ROSCADO 1"</v>
          </cell>
          <cell r="C1246" t="str">
            <v>UN</v>
          </cell>
          <cell r="D1246" t="str">
            <v>MP</v>
          </cell>
          <cell r="E1246">
            <v>8.9499999999999993</v>
          </cell>
          <cell r="F1246">
            <v>8.9499999999999993</v>
          </cell>
        </row>
        <row r="1247">
          <cell r="A1247" t="str">
            <v>00002587</v>
          </cell>
          <cell r="B1247" t="str">
            <v>CONDULETE TIPO "LR" EM LIGA ALUMINIO P/ ELETRODUTO ROSCADO 1 1/2"</v>
          </cell>
          <cell r="C1247" t="str">
            <v>UN</v>
          </cell>
          <cell r="D1247" t="str">
            <v>MP</v>
          </cell>
          <cell r="E1247">
            <v>19.440000000000001</v>
          </cell>
          <cell r="F1247">
            <v>19.440000000000001</v>
          </cell>
        </row>
        <row r="1248">
          <cell r="A1248" t="str">
            <v>00002588</v>
          </cell>
          <cell r="B1248" t="str">
            <v>CONDULETE TIPO "LR" EM LIGA ALUMINIO P/ ELETRODUTO ROSCADO 1 1/4"</v>
          </cell>
          <cell r="C1248" t="str">
            <v>UN</v>
          </cell>
          <cell r="D1248" t="str">
            <v>MP</v>
          </cell>
          <cell r="E1248">
            <v>13</v>
          </cell>
          <cell r="F1248">
            <v>13</v>
          </cell>
        </row>
        <row r="1249">
          <cell r="A1249" t="str">
            <v>00002589</v>
          </cell>
          <cell r="B1249" t="str">
            <v>CONDULETE TIPO "E" EM LIGA ALUMINIO P/ ELETRODUTO ROSCADO 1 1/2"</v>
          </cell>
          <cell r="C1249" t="str">
            <v>UN</v>
          </cell>
          <cell r="D1249" t="str">
            <v>MP</v>
          </cell>
          <cell r="E1249">
            <v>18.13</v>
          </cell>
          <cell r="F1249">
            <v>18.13</v>
          </cell>
        </row>
        <row r="1250">
          <cell r="A1250" t="str">
            <v>00002590</v>
          </cell>
          <cell r="B1250" t="str">
            <v>CONDULETE TIPO "E" EM LIGA ALUMINIO P/ ELETRODUTO ROSCADO 1"</v>
          </cell>
          <cell r="C1250" t="str">
            <v>UN</v>
          </cell>
          <cell r="D1250" t="str">
            <v>MP</v>
          </cell>
          <cell r="E1250">
            <v>7.53</v>
          </cell>
          <cell r="F1250">
            <v>7.53</v>
          </cell>
        </row>
        <row r="1251">
          <cell r="A1251" t="str">
            <v>00002591</v>
          </cell>
          <cell r="B1251" t="str">
            <v>CONDULETE TIPO "E" EM LIGA ALUMINIO P/ ELETRODUTO ROSCADO 1/2"</v>
          </cell>
          <cell r="C1251" t="str">
            <v>UN</v>
          </cell>
          <cell r="D1251" t="str">
            <v>MP</v>
          </cell>
          <cell r="E1251">
            <v>4.2</v>
          </cell>
          <cell r="F1251">
            <v>4.2</v>
          </cell>
        </row>
        <row r="1252">
          <cell r="A1252" t="str">
            <v>00002592</v>
          </cell>
          <cell r="B1252" t="str">
            <v>CONDULETE TIPO "C" EM LIGA ALUMINIO P/ ELETRODUTO ROSCADO 4"</v>
          </cell>
          <cell r="C1252" t="str">
            <v>UN</v>
          </cell>
          <cell r="D1252" t="str">
            <v>MP</v>
          </cell>
          <cell r="E1252">
            <v>100.91</v>
          </cell>
          <cell r="F1252">
            <v>100.91</v>
          </cell>
        </row>
        <row r="1253">
          <cell r="A1253" t="str">
            <v>00002593</v>
          </cell>
          <cell r="B1253" t="str">
            <v>CONDULETE TIPO "LR" EM LIGA ALUMINIO P/ ELETRODUTO ROSCADO 3/4"</v>
          </cell>
          <cell r="C1253" t="str">
            <v>UN</v>
          </cell>
          <cell r="D1253" t="str">
            <v>MP</v>
          </cell>
          <cell r="E1253">
            <v>4.9000000000000004</v>
          </cell>
          <cell r="F1253">
            <v>4.9000000000000004</v>
          </cell>
        </row>
        <row r="1254">
          <cell r="A1254" t="str">
            <v>00002594</v>
          </cell>
          <cell r="B1254" t="str">
            <v>CONDULETE TIPO "E" EM LIGA ALUMINIO P/ ELETRODUTO ROSCADO 4"</v>
          </cell>
          <cell r="C1254" t="str">
            <v>UN</v>
          </cell>
          <cell r="D1254" t="str">
            <v>MP</v>
          </cell>
          <cell r="E1254">
            <v>96.29</v>
          </cell>
          <cell r="F1254">
            <v>96.29</v>
          </cell>
        </row>
        <row r="1255">
          <cell r="A1255" t="str">
            <v>00002595</v>
          </cell>
          <cell r="B1255" t="str">
            <v>CONDULETE TIPO "LR" EM LIGA ALUMINIO P/ ELETRODUTO ROSCADO 4"</v>
          </cell>
          <cell r="C1255" t="str">
            <v>UN</v>
          </cell>
          <cell r="D1255" t="str">
            <v>MP</v>
          </cell>
          <cell r="E1255">
            <v>103.05</v>
          </cell>
          <cell r="F1255">
            <v>103.05</v>
          </cell>
        </row>
        <row r="1256">
          <cell r="A1256" t="str">
            <v>00002596</v>
          </cell>
          <cell r="B1256" t="str">
            <v>CONDULETE TIPO "X" EM LIGA ALUMINIO P/ ELETRODUTO ROSCADO 2"</v>
          </cell>
          <cell r="C1256" t="str">
            <v>UN</v>
          </cell>
          <cell r="D1256" t="str">
            <v>MP</v>
          </cell>
          <cell r="E1256">
            <v>30.22</v>
          </cell>
          <cell r="F1256">
            <v>30.22</v>
          </cell>
        </row>
        <row r="1257">
          <cell r="A1257" t="str">
            <v>00002597</v>
          </cell>
          <cell r="B1257" t="str">
            <v>CONDULETE TIPO "X" EM LIGA ALUMINIO P/ ELETRODUTO ROSCADO 1 1/4"</v>
          </cell>
          <cell r="C1257" t="str">
            <v>UN</v>
          </cell>
          <cell r="D1257" t="str">
            <v>MP</v>
          </cell>
          <cell r="E1257">
            <v>16.37</v>
          </cell>
          <cell r="F1257">
            <v>16.37</v>
          </cell>
        </row>
        <row r="1258">
          <cell r="A1258" t="str">
            <v>00002598</v>
          </cell>
          <cell r="B1258" t="str">
            <v>KIT-EMENDA C2 5" P/ DUTOS TIPO KANAFLEX</v>
          </cell>
          <cell r="C1258" t="str">
            <v>UN</v>
          </cell>
          <cell r="D1258" t="str">
            <v>MP</v>
          </cell>
          <cell r="E1258">
            <v>39.42</v>
          </cell>
          <cell r="F1258">
            <v>39.42</v>
          </cell>
        </row>
        <row r="1259">
          <cell r="A1259" t="str">
            <v>00002599</v>
          </cell>
          <cell r="B1259" t="str">
            <v>KIT-EMENDA C1 1 1/4" P/ DUTOS TIPO KANAFLEX</v>
          </cell>
          <cell r="C1259" t="str">
            <v>UN</v>
          </cell>
          <cell r="D1259" t="str">
            <v>MP</v>
          </cell>
          <cell r="E1259">
            <v>15.77</v>
          </cell>
          <cell r="F1259">
            <v>15.77</v>
          </cell>
        </row>
        <row r="1260">
          <cell r="A1260" t="str">
            <v>00002600</v>
          </cell>
          <cell r="B1260" t="str">
            <v>KIT-EMENDA C1 2" P/ DUTOS TIPO KANAFLEX</v>
          </cell>
          <cell r="C1260" t="str">
            <v>UN</v>
          </cell>
          <cell r="D1260" t="str">
            <v>MP</v>
          </cell>
          <cell r="E1260">
            <v>19.63</v>
          </cell>
          <cell r="F1260">
            <v>19.63</v>
          </cell>
        </row>
        <row r="1261">
          <cell r="A1261" t="str">
            <v>00002601</v>
          </cell>
          <cell r="B1261" t="str">
            <v>KIT-EMENDA C1 4" P/ DUTOS TIPO KANAFLEX</v>
          </cell>
          <cell r="C1261" t="str">
            <v>UN</v>
          </cell>
          <cell r="D1261" t="str">
            <v>MP</v>
          </cell>
          <cell r="E1261">
            <v>30.96</v>
          </cell>
          <cell r="F1261">
            <v>30.96</v>
          </cell>
        </row>
        <row r="1262">
          <cell r="A1262" t="str">
            <v>00002602</v>
          </cell>
          <cell r="B1262" t="str">
            <v>KIT-EMENDA C1 6" P/ DUTOS TIPO KANAFLEX</v>
          </cell>
          <cell r="C1262" t="str">
            <v>UN</v>
          </cell>
          <cell r="D1262" t="str">
            <v>MP</v>
          </cell>
          <cell r="E1262">
            <v>46</v>
          </cell>
          <cell r="F1262">
            <v>46</v>
          </cell>
        </row>
        <row r="1263">
          <cell r="A1263" t="str">
            <v>00002603</v>
          </cell>
          <cell r="B1263" t="str">
            <v>KIT-EMENDA C2 2" P/ DUTOS TIPO KANAFLEX</v>
          </cell>
          <cell r="C1263" t="str">
            <v>UN</v>
          </cell>
          <cell r="D1263" t="str">
            <v>MP</v>
          </cell>
          <cell r="E1263">
            <v>20.3</v>
          </cell>
          <cell r="F1263">
            <v>20.3</v>
          </cell>
        </row>
        <row r="1264">
          <cell r="A1264" t="str">
            <v>00002604</v>
          </cell>
          <cell r="B1264" t="str">
            <v>KIT-EMENDA C2 4" P/ DUTOS TIPO KANAFLEX</v>
          </cell>
          <cell r="C1264" t="str">
            <v>UN</v>
          </cell>
          <cell r="D1264" t="str">
            <v>MP</v>
          </cell>
          <cell r="E1264">
            <v>33.82</v>
          </cell>
          <cell r="F1264">
            <v>33.82</v>
          </cell>
        </row>
        <row r="1265">
          <cell r="A1265" t="str">
            <v>00002605</v>
          </cell>
          <cell r="B1265" t="str">
            <v>KIT-EMENDA C2 3" P/ DUTOS TIPO KANAFLEX</v>
          </cell>
          <cell r="C1265" t="str">
            <v>UN</v>
          </cell>
          <cell r="D1265" t="str">
            <v>MP</v>
          </cell>
          <cell r="E1265">
            <v>23.77</v>
          </cell>
          <cell r="F1265">
            <v>23.77</v>
          </cell>
        </row>
        <row r="1266">
          <cell r="A1266" t="str">
            <v>00002606</v>
          </cell>
          <cell r="B1266" t="str">
            <v>KIT-EMENDA C1 5" P/ DUTOS TP KANAFLEX</v>
          </cell>
          <cell r="C1266" t="str">
            <v>UN</v>
          </cell>
          <cell r="D1266" t="str">
            <v>MP</v>
          </cell>
          <cell r="E1266">
            <v>38.049999999999997</v>
          </cell>
          <cell r="F1266">
            <v>38.049999999999997</v>
          </cell>
        </row>
        <row r="1267">
          <cell r="A1267" t="str">
            <v>00002607</v>
          </cell>
          <cell r="B1267" t="str">
            <v>KIT-EMENDA C1 3" P/ DUTOS TIPO KANAFLEX</v>
          </cell>
          <cell r="C1267" t="str">
            <v>UN</v>
          </cell>
          <cell r="D1267" t="str">
            <v>MP</v>
          </cell>
          <cell r="E1267">
            <v>23.99</v>
          </cell>
          <cell r="F1267">
            <v>23.99</v>
          </cell>
        </row>
        <row r="1268">
          <cell r="A1268" t="str">
            <v>00002608</v>
          </cell>
          <cell r="B1268" t="str">
            <v>KIT-EMENDA C2 6" P/ DUTOS TIPO KANAFLEX</v>
          </cell>
          <cell r="C1268" t="str">
            <v>UN</v>
          </cell>
          <cell r="D1268" t="str">
            <v>MP</v>
          </cell>
          <cell r="E1268">
            <v>42.86</v>
          </cell>
          <cell r="F1268">
            <v>42.86</v>
          </cell>
        </row>
        <row r="1269">
          <cell r="A1269" t="str">
            <v>00002609</v>
          </cell>
          <cell r="B1269" t="str">
            <v>CURVA 45G FERRO GALV ELETROLITICO 3/4" P/ ELETRODUTO</v>
          </cell>
          <cell r="C1269" t="str">
            <v>UN</v>
          </cell>
          <cell r="D1269" t="str">
            <v>MP</v>
          </cell>
          <cell r="E1269">
            <v>2.29</v>
          </cell>
          <cell r="F1269">
            <v>2.29</v>
          </cell>
        </row>
        <row r="1270">
          <cell r="A1270" t="str">
            <v>00002611</v>
          </cell>
          <cell r="B1270" t="str">
            <v>CURVA 45G FERRO GALV ELETROLITICO 1 1/2" P/ ELETRODUTO</v>
          </cell>
          <cell r="C1270" t="str">
            <v>UN</v>
          </cell>
          <cell r="D1270" t="str">
            <v>MP</v>
          </cell>
          <cell r="E1270">
            <v>9.57</v>
          </cell>
          <cell r="F1270">
            <v>9.57</v>
          </cell>
        </row>
        <row r="1271">
          <cell r="A1271" t="str">
            <v>00002612</v>
          </cell>
          <cell r="B1271" t="str">
            <v>CURVA 45G FERRO GALV ELETROLITICO 2" P/ ELETRODUTO</v>
          </cell>
          <cell r="C1271" t="str">
            <v>UN</v>
          </cell>
          <cell r="D1271" t="str">
            <v>MP</v>
          </cell>
          <cell r="E1271">
            <v>15.14</v>
          </cell>
          <cell r="F1271">
            <v>15.14</v>
          </cell>
        </row>
        <row r="1272">
          <cell r="A1272" t="str">
            <v>00002613</v>
          </cell>
          <cell r="B1272" t="str">
            <v>CURVA 45G FERRO GALV ELETROLITICO 2 1/2" P/ ELETRODUTO</v>
          </cell>
          <cell r="C1272" t="str">
            <v>UN</v>
          </cell>
          <cell r="D1272" t="str">
            <v>MP</v>
          </cell>
          <cell r="E1272">
            <v>31.41</v>
          </cell>
          <cell r="F1272">
            <v>31.41</v>
          </cell>
        </row>
        <row r="1273">
          <cell r="A1273" t="str">
            <v>00002614</v>
          </cell>
          <cell r="B1273" t="str">
            <v>CURVA 45G FERRO GALV ELETROLITICO 3" P/ ELETRODUTO</v>
          </cell>
          <cell r="C1273" t="str">
            <v>UN</v>
          </cell>
          <cell r="D1273" t="str">
            <v>MP</v>
          </cell>
          <cell r="E1273">
            <v>48.17</v>
          </cell>
          <cell r="F1273">
            <v>48.17</v>
          </cell>
        </row>
        <row r="1274">
          <cell r="A1274" t="str">
            <v>00002615</v>
          </cell>
          <cell r="B1274" t="str">
            <v>CURVA 45G FERRO GALV ELETROLITICO 4" PARA ELETRODUTO</v>
          </cell>
          <cell r="C1274" t="str">
            <v>UN</v>
          </cell>
          <cell r="D1274" t="str">
            <v>MP</v>
          </cell>
          <cell r="E1274">
            <v>78.98</v>
          </cell>
          <cell r="F1274">
            <v>78.98</v>
          </cell>
        </row>
        <row r="1275">
          <cell r="A1275" t="str">
            <v>00002616</v>
          </cell>
          <cell r="B1275" t="str">
            <v>CURVA 90G FERRO GALV ELETROLITICO 1/2" P/ ELETRODUTO</v>
          </cell>
          <cell r="C1275" t="str">
            <v>UN</v>
          </cell>
          <cell r="D1275" t="str">
            <v>MP</v>
          </cell>
          <cell r="E1275">
            <v>1.95</v>
          </cell>
          <cell r="F1275">
            <v>1.95</v>
          </cell>
        </row>
        <row r="1276">
          <cell r="A1276" t="str">
            <v>00002617</v>
          </cell>
          <cell r="B1276" t="str">
            <v>CURVA 90G FERRO GALV ELETROLITICO 1" P/ ELETRODUTO</v>
          </cell>
          <cell r="C1276" t="str">
            <v>UN</v>
          </cell>
          <cell r="D1276" t="str">
            <v>MP</v>
          </cell>
          <cell r="E1276">
            <v>3.11</v>
          </cell>
          <cell r="F1276">
            <v>3.11</v>
          </cell>
        </row>
        <row r="1277">
          <cell r="A1277" t="str">
            <v>00002618</v>
          </cell>
          <cell r="B1277" t="str">
            <v>CURVA 90G FERRO GALV ELETROLITICO 1 1/4" P/ ELETRODUTO</v>
          </cell>
          <cell r="C1277" t="str">
            <v>UN</v>
          </cell>
          <cell r="D1277" t="str">
            <v>MP</v>
          </cell>
          <cell r="E1277">
            <v>6.56</v>
          </cell>
          <cell r="F1277">
            <v>6.56</v>
          </cell>
        </row>
        <row r="1278">
          <cell r="A1278" t="str">
            <v>00002619</v>
          </cell>
          <cell r="B1278" t="str">
            <v>CURVA 90G FERRO GALV ELETROLITICO 2 1/2" P/ ELETRODUTO</v>
          </cell>
          <cell r="C1278" t="str">
            <v>UN</v>
          </cell>
          <cell r="D1278" t="str">
            <v>MP</v>
          </cell>
          <cell r="E1278">
            <v>31.41</v>
          </cell>
          <cell r="F1278">
            <v>31.41</v>
          </cell>
        </row>
        <row r="1279">
          <cell r="A1279" t="str">
            <v>00002620</v>
          </cell>
          <cell r="B1279" t="str">
            <v>CURVA 90G FERRO GALV ELETROLITICO 3" P/ ELETRODUTO</v>
          </cell>
          <cell r="C1279" t="str">
            <v>UN</v>
          </cell>
          <cell r="D1279" t="str">
            <v>MP</v>
          </cell>
          <cell r="E1279">
            <v>48.17</v>
          </cell>
          <cell r="F1279">
            <v>48.17</v>
          </cell>
        </row>
        <row r="1280">
          <cell r="A1280" t="str">
            <v>00002621</v>
          </cell>
          <cell r="B1280" t="str">
            <v>CURVA 90G FERRO GALV ELETROLITICO 4" P/ ELETRODUTO</v>
          </cell>
          <cell r="C1280" t="str">
            <v>UN</v>
          </cell>
          <cell r="D1280" t="str">
            <v>MP</v>
          </cell>
          <cell r="E1280">
            <v>78.91</v>
          </cell>
          <cell r="F1280">
            <v>78.91</v>
          </cell>
        </row>
        <row r="1281">
          <cell r="A1281" t="str">
            <v>00002622</v>
          </cell>
          <cell r="B1281" t="str">
            <v>CURVA135G FERRO GALV ELETROLITICO 1/2" P/ ELETRODUTO</v>
          </cell>
          <cell r="C1281" t="str">
            <v>UN</v>
          </cell>
          <cell r="D1281" t="str">
            <v>MP</v>
          </cell>
          <cell r="E1281">
            <v>2.52</v>
          </cell>
          <cell r="F1281">
            <v>2.52</v>
          </cell>
        </row>
        <row r="1282">
          <cell r="A1282" t="str">
            <v>00002623</v>
          </cell>
          <cell r="B1282" t="str">
            <v>CURVA135G FERRO GALV ELETROLITICO 3/4" P/ ELETRODUTO</v>
          </cell>
          <cell r="C1282" t="str">
            <v>UN</v>
          </cell>
          <cell r="D1282" t="str">
            <v>MP</v>
          </cell>
          <cell r="E1282">
            <v>2.78</v>
          </cell>
          <cell r="F1282">
            <v>2.78</v>
          </cell>
        </row>
        <row r="1283">
          <cell r="A1283" t="str">
            <v>00002624</v>
          </cell>
          <cell r="B1283" t="str">
            <v>CURVA135G FERRO GALV ELETROLITICO 1" P/ ELETRODUTO</v>
          </cell>
          <cell r="C1283" t="str">
            <v>UN</v>
          </cell>
          <cell r="D1283" t="str">
            <v>MP</v>
          </cell>
          <cell r="E1283">
            <v>4.87</v>
          </cell>
          <cell r="F1283">
            <v>4.87</v>
          </cell>
        </row>
        <row r="1284">
          <cell r="A1284" t="str">
            <v>00002625</v>
          </cell>
          <cell r="B1284" t="str">
            <v>CURVA135G FERRO GALV ELETROLITICO 1 1/4" P/ ELETRODUTO</v>
          </cell>
          <cell r="C1284" t="str">
            <v>UN</v>
          </cell>
          <cell r="D1284" t="str">
            <v>MP</v>
          </cell>
          <cell r="E1284">
            <v>10.27</v>
          </cell>
          <cell r="F1284">
            <v>10.27</v>
          </cell>
        </row>
        <row r="1285">
          <cell r="A1285" t="str">
            <v>00002626</v>
          </cell>
          <cell r="B1285" t="str">
            <v>CURVA135G FERRO GALV ELETROLITICO 1 1/2" P/ ELETRODUTO</v>
          </cell>
          <cell r="C1285" t="str">
            <v>UN</v>
          </cell>
          <cell r="D1285" t="str">
            <v>MP</v>
          </cell>
          <cell r="E1285">
            <v>16.899999999999999</v>
          </cell>
          <cell r="F1285">
            <v>16.899999999999999</v>
          </cell>
        </row>
        <row r="1286">
          <cell r="A1286" t="str">
            <v>00002627</v>
          </cell>
          <cell r="B1286" t="str">
            <v>CURVA135G FERRO GALV ELETROLITICO 2 1/2" P/ ELETRODUTO</v>
          </cell>
          <cell r="C1286" t="str">
            <v>UN</v>
          </cell>
          <cell r="D1286" t="str">
            <v>MP</v>
          </cell>
          <cell r="E1286">
            <v>44.19</v>
          </cell>
          <cell r="F1286">
            <v>44.19</v>
          </cell>
        </row>
        <row r="1287">
          <cell r="A1287" t="str">
            <v>00002628</v>
          </cell>
          <cell r="B1287" t="str">
            <v>CURVA 135G FERRO GALV ELETROLITICO 4" P/ ELETRODUTO</v>
          </cell>
          <cell r="C1287" t="str">
            <v>UN</v>
          </cell>
          <cell r="D1287" t="str">
            <v>MP</v>
          </cell>
          <cell r="E1287">
            <v>128.31</v>
          </cell>
          <cell r="F1287">
            <v>128.31</v>
          </cell>
        </row>
        <row r="1288">
          <cell r="A1288" t="str">
            <v>00002629</v>
          </cell>
          <cell r="B1288" t="str">
            <v>CURVA135G FERRO GALV ELETROLITICO 3" P/ ELETRODUTO</v>
          </cell>
          <cell r="C1288" t="str">
            <v>UN</v>
          </cell>
          <cell r="D1288" t="str">
            <v>MP</v>
          </cell>
          <cell r="E1288">
            <v>26.11</v>
          </cell>
          <cell r="F1288">
            <v>26.11</v>
          </cell>
        </row>
        <row r="1289">
          <cell r="A1289" t="str">
            <v>00002630</v>
          </cell>
          <cell r="B1289" t="str">
            <v>CURVA135G FERRO GALV ELETROLITICO 2" P/ ELETRODUTO</v>
          </cell>
          <cell r="C1289" t="str">
            <v>UN</v>
          </cell>
          <cell r="D1289" t="str">
            <v>MP</v>
          </cell>
          <cell r="E1289">
            <v>62.31</v>
          </cell>
          <cell r="F1289">
            <v>62.31</v>
          </cell>
        </row>
        <row r="1290">
          <cell r="A1290" t="str">
            <v>00002631</v>
          </cell>
          <cell r="B1290" t="str">
            <v>CURVA 90G FERRO GALV ELETROLITICO 2" P/ ELETRODUTO</v>
          </cell>
          <cell r="C1290" t="str">
            <v>UN</v>
          </cell>
          <cell r="D1290" t="str">
            <v>MP</v>
          </cell>
          <cell r="E1290">
            <v>15.14</v>
          </cell>
          <cell r="F1290">
            <v>15.14</v>
          </cell>
        </row>
        <row r="1291">
          <cell r="A1291" t="str">
            <v>00002632</v>
          </cell>
          <cell r="B1291" t="str">
            <v>CURVA 90G FERRO GALV ELETROLITICO 1 1/2" P/ ELETRODUTO</v>
          </cell>
          <cell r="C1291" t="str">
            <v>UN</v>
          </cell>
          <cell r="D1291" t="str">
            <v>MP</v>
          </cell>
          <cell r="E1291">
            <v>9.57</v>
          </cell>
          <cell r="F1291">
            <v>9.57</v>
          </cell>
        </row>
        <row r="1292">
          <cell r="A1292" t="str">
            <v>00002633</v>
          </cell>
          <cell r="B1292" t="str">
            <v>CURVA 90G FERRO GALV ELETROTILICO 3/4" P/ ELETRODUTO</v>
          </cell>
          <cell r="C1292" t="str">
            <v>UN</v>
          </cell>
          <cell r="D1292" t="str">
            <v>MP</v>
          </cell>
          <cell r="E1292">
            <v>2.29</v>
          </cell>
          <cell r="F1292">
            <v>2.29</v>
          </cell>
        </row>
        <row r="1293">
          <cell r="A1293" t="str">
            <v>00002634</v>
          </cell>
          <cell r="B1293" t="str">
            <v>CURVA 45G FERRO GALV ELETROLITICO 1" P/ ELETRODUTO</v>
          </cell>
          <cell r="C1293" t="str">
            <v>UN</v>
          </cell>
          <cell r="D1293" t="str">
            <v>MP</v>
          </cell>
          <cell r="E1293">
            <v>3.11</v>
          </cell>
          <cell r="F1293">
            <v>3.11</v>
          </cell>
        </row>
        <row r="1294">
          <cell r="A1294" t="str">
            <v>00002635</v>
          </cell>
          <cell r="B1294" t="str">
            <v>CURVA 45G FERRO GALV ELETROLITICO 1/2" P/ ELETRODUTO</v>
          </cell>
          <cell r="C1294" t="str">
            <v>UN</v>
          </cell>
          <cell r="D1294" t="str">
            <v>MP</v>
          </cell>
          <cell r="E1294">
            <v>1.95</v>
          </cell>
          <cell r="F1294">
            <v>1.95</v>
          </cell>
        </row>
        <row r="1295">
          <cell r="A1295" t="str">
            <v>00002636</v>
          </cell>
          <cell r="B1295" t="str">
            <v>LUVA FERRO GALV ELETROLITICO 1/2" P/ ELETRODUTO</v>
          </cell>
          <cell r="C1295" t="str">
            <v>UN</v>
          </cell>
          <cell r="D1295" t="str">
            <v>MP</v>
          </cell>
          <cell r="E1295">
            <v>0.86</v>
          </cell>
          <cell r="F1295">
            <v>0.86</v>
          </cell>
        </row>
        <row r="1296">
          <cell r="A1296" t="str">
            <v>00002637</v>
          </cell>
          <cell r="B1296" t="str">
            <v>LUVA FERRO GALV ELETROLITICO 3/4" P/ ELETRODUTO</v>
          </cell>
          <cell r="C1296" t="str">
            <v>UN</v>
          </cell>
          <cell r="D1296" t="str">
            <v>MP</v>
          </cell>
          <cell r="E1296">
            <v>0.86</v>
          </cell>
          <cell r="F1296">
            <v>0.86</v>
          </cell>
        </row>
        <row r="1297">
          <cell r="A1297" t="str">
            <v>00002638</v>
          </cell>
          <cell r="B1297" t="str">
            <v>LUVA FERRO GALV ELETROLITICO 1" P/ ELETRODUTO</v>
          </cell>
          <cell r="C1297" t="str">
            <v>UN</v>
          </cell>
          <cell r="D1297" t="str">
            <v>MP</v>
          </cell>
          <cell r="E1297">
            <v>0.99</v>
          </cell>
          <cell r="F1297">
            <v>0.99</v>
          </cell>
        </row>
        <row r="1298">
          <cell r="A1298" t="str">
            <v>00002639</v>
          </cell>
          <cell r="B1298" t="str">
            <v>LUVA FERRO GALV ELETROLITICO 1.1/4" P/ ELETRODUTO</v>
          </cell>
          <cell r="C1298" t="str">
            <v>UN</v>
          </cell>
          <cell r="D1298" t="str">
            <v>MP</v>
          </cell>
          <cell r="E1298">
            <v>1.62</v>
          </cell>
          <cell r="F1298">
            <v>1.62</v>
          </cell>
        </row>
        <row r="1299">
          <cell r="A1299" t="str">
            <v>00002640</v>
          </cell>
          <cell r="B1299" t="str">
            <v>LUVA FERRO GALV ELETROLITICO 2.1/2" P/ ELETRODUTO</v>
          </cell>
          <cell r="C1299" t="str">
            <v>UN</v>
          </cell>
          <cell r="D1299" t="str">
            <v>MP</v>
          </cell>
          <cell r="E1299">
            <v>7.39</v>
          </cell>
          <cell r="F1299">
            <v>7.39</v>
          </cell>
        </row>
        <row r="1300">
          <cell r="A1300" t="str">
            <v>00002641</v>
          </cell>
          <cell r="B1300" t="str">
            <v>LUVA FERRO GALV ELETROLITICO 4" P/ ELETRODUTO</v>
          </cell>
          <cell r="C1300" t="str">
            <v>UN</v>
          </cell>
          <cell r="D1300" t="str">
            <v>MP</v>
          </cell>
          <cell r="E1300">
            <v>21.2</v>
          </cell>
          <cell r="F1300">
            <v>21.2</v>
          </cell>
        </row>
        <row r="1301">
          <cell r="A1301" t="str">
            <v>00002642</v>
          </cell>
          <cell r="B1301" t="str">
            <v>LUVA FERRO GALV ELETROLITICO 3" P/ ELETRODUTO</v>
          </cell>
          <cell r="C1301" t="str">
            <v>UN</v>
          </cell>
          <cell r="D1301" t="str">
            <v>MP</v>
          </cell>
          <cell r="E1301">
            <v>9.3800000000000008</v>
          </cell>
          <cell r="F1301">
            <v>9.3800000000000008</v>
          </cell>
        </row>
        <row r="1302">
          <cell r="A1302" t="str">
            <v>00002643</v>
          </cell>
          <cell r="B1302" t="str">
            <v>LUVA FERRO GALV ELETROTILICO 2" P/ ELETRODUTO</v>
          </cell>
          <cell r="C1302" t="str">
            <v>UN</v>
          </cell>
          <cell r="D1302" t="str">
            <v>MP</v>
          </cell>
          <cell r="E1302">
            <v>3.38</v>
          </cell>
          <cell r="F1302">
            <v>3.38</v>
          </cell>
        </row>
        <row r="1303">
          <cell r="A1303" t="str">
            <v>00002644</v>
          </cell>
          <cell r="B1303" t="str">
            <v>LUVA FERRO GALV ELETROLITICO 1.1/2" P/ ELETRODUTO</v>
          </cell>
          <cell r="C1303" t="str">
            <v>UN</v>
          </cell>
          <cell r="D1303" t="str">
            <v>MP</v>
          </cell>
          <cell r="E1303">
            <v>1.82</v>
          </cell>
          <cell r="F1303">
            <v>1.82</v>
          </cell>
        </row>
        <row r="1304">
          <cell r="A1304" t="str">
            <v>00002645</v>
          </cell>
          <cell r="B1304" t="str">
            <v>NIPLE FERRO GALV P/ ELETRODUTO 1"</v>
          </cell>
          <cell r="C1304" t="str">
            <v>UN</v>
          </cell>
          <cell r="D1304" t="str">
            <v>MP</v>
          </cell>
          <cell r="E1304">
            <v>4.17</v>
          </cell>
          <cell r="F1304">
            <v>4.17</v>
          </cell>
        </row>
        <row r="1305">
          <cell r="A1305" t="str">
            <v>00002646</v>
          </cell>
          <cell r="B1305" t="str">
            <v>NIPLE LONGO FERRO GALV P/ ELETRODUTO  TAMANHO 150MM X DN 1"</v>
          </cell>
          <cell r="C1305" t="str">
            <v>UN</v>
          </cell>
          <cell r="D1305" t="str">
            <v>MP</v>
          </cell>
          <cell r="E1305">
            <v>6.63</v>
          </cell>
          <cell r="F1305">
            <v>6.63</v>
          </cell>
        </row>
        <row r="1306">
          <cell r="A1306" t="str">
            <v>00002662</v>
          </cell>
          <cell r="B1306" t="str">
            <v>TAMPAO/TERMINAL 4" P/ DUTOS TP KANAFLEX</v>
          </cell>
          <cell r="C1306" t="str">
            <v>UN</v>
          </cell>
          <cell r="D1306" t="str">
            <v>MP</v>
          </cell>
          <cell r="E1306">
            <v>8.16</v>
          </cell>
          <cell r="F1306">
            <v>8.16</v>
          </cell>
        </row>
        <row r="1307">
          <cell r="A1307" t="str">
            <v>00002663</v>
          </cell>
          <cell r="B1307" t="str">
            <v>TAMPAO/TERMINAL 5" P/ DUTOS TP KANAFLEX</v>
          </cell>
          <cell r="C1307" t="str">
            <v>UN</v>
          </cell>
          <cell r="D1307" t="str">
            <v>MP</v>
          </cell>
          <cell r="E1307">
            <v>12.3</v>
          </cell>
          <cell r="F1307">
            <v>12.3</v>
          </cell>
        </row>
        <row r="1308">
          <cell r="A1308" t="str">
            <v>00002664</v>
          </cell>
          <cell r="B1308" t="str">
            <v>TAMPAO/TERMINAL 3" P/ DUTOS TP KANAFLEX</v>
          </cell>
          <cell r="C1308" t="str">
            <v>UN</v>
          </cell>
          <cell r="D1308" t="str">
            <v>MP</v>
          </cell>
          <cell r="E1308">
            <v>4.1100000000000003</v>
          </cell>
          <cell r="F1308">
            <v>4.1100000000000003</v>
          </cell>
        </row>
        <row r="1309">
          <cell r="A1309" t="str">
            <v>00002665</v>
          </cell>
          <cell r="B1309" t="str">
            <v>TAMPAO/TERMINAL 6" P/ DUTOS TP KANAFLEX</v>
          </cell>
          <cell r="C1309" t="str">
            <v>UN</v>
          </cell>
          <cell r="D1309" t="str">
            <v>MP</v>
          </cell>
          <cell r="E1309">
            <v>15.07</v>
          </cell>
          <cell r="F1309">
            <v>15.07</v>
          </cell>
        </row>
        <row r="1310">
          <cell r="A1310" t="str">
            <v>00002666</v>
          </cell>
          <cell r="B1310" t="str">
            <v>TAMPAO/TERMINAL 1 1/4" P/ DUTOS TP KANAFLEX</v>
          </cell>
          <cell r="C1310" t="str">
            <v>UN</v>
          </cell>
          <cell r="D1310" t="str">
            <v>MP</v>
          </cell>
          <cell r="E1310">
            <v>2.13</v>
          </cell>
          <cell r="F1310">
            <v>2.13</v>
          </cell>
        </row>
        <row r="1311">
          <cell r="A1311" t="str">
            <v>00002668</v>
          </cell>
          <cell r="B1311" t="str">
            <v>TAMPAO/TERMINAL 2" P/ DUTOS TP KANAFLEX</v>
          </cell>
          <cell r="C1311" t="str">
            <v>UN</v>
          </cell>
          <cell r="D1311" t="str">
            <v>MP</v>
          </cell>
          <cell r="E1311">
            <v>2.95</v>
          </cell>
          <cell r="F1311">
            <v>2.95</v>
          </cell>
        </row>
        <row r="1312">
          <cell r="A1312" t="str">
            <v>00002669</v>
          </cell>
          <cell r="B1312" t="str">
            <v>TERMINAL P/ ACABAMENTO NA PAREDE CAIXA KANAFLEX 3"</v>
          </cell>
          <cell r="C1312" t="str">
            <v>UN</v>
          </cell>
          <cell r="D1312" t="str">
            <v>MP</v>
          </cell>
          <cell r="E1312">
            <v>4.1399999999999997</v>
          </cell>
          <cell r="F1312">
            <v>4.1399999999999997</v>
          </cell>
        </row>
        <row r="1313">
          <cell r="A1313" t="str">
            <v>00002673</v>
          </cell>
          <cell r="B1313" t="str">
            <v>ELETRODUTO DE PVC ROSCÁVEL DE 1/2" (12,7 MM), SEM LUVA</v>
          </cell>
          <cell r="C1313" t="str">
            <v>M</v>
          </cell>
          <cell r="D1313" t="str">
            <v>MP</v>
          </cell>
          <cell r="E1313">
            <v>1.39</v>
          </cell>
          <cell r="F1313">
            <v>1.39</v>
          </cell>
        </row>
        <row r="1314">
          <cell r="A1314" t="str">
            <v>00002674</v>
          </cell>
          <cell r="B1314" t="str">
            <v>ELETRODUTO DE PVC ROSCÁVEL DE 3/4" (19 MM), SEM LUVA</v>
          </cell>
          <cell r="C1314" t="str">
            <v>M</v>
          </cell>
          <cell r="D1314" t="str">
            <v>MP</v>
          </cell>
          <cell r="E1314">
            <v>1.9</v>
          </cell>
          <cell r="F1314">
            <v>1.9</v>
          </cell>
        </row>
        <row r="1315">
          <cell r="A1315" t="str">
            <v>00002675</v>
          </cell>
          <cell r="B1315" t="str">
            <v>ELETRODUTO PVC SOLDAVEL NBR-6150 CL B - 50MM</v>
          </cell>
          <cell r="C1315" t="str">
            <v>M</v>
          </cell>
          <cell r="D1315" t="str">
            <v>MP</v>
          </cell>
          <cell r="E1315">
            <v>2.59</v>
          </cell>
          <cell r="F1315">
            <v>2.59</v>
          </cell>
        </row>
        <row r="1316">
          <cell r="A1316" t="str">
            <v>00002676</v>
          </cell>
          <cell r="B1316" t="str">
            <v>ELETRODUTO PVC SOLDAVEL NBR-6150 CL B - 20MM</v>
          </cell>
          <cell r="C1316" t="str">
            <v>M</v>
          </cell>
          <cell r="D1316" t="str">
            <v>MP</v>
          </cell>
          <cell r="E1316">
            <v>0.99</v>
          </cell>
          <cell r="F1316">
            <v>0.99</v>
          </cell>
        </row>
        <row r="1317">
          <cell r="A1317" t="str">
            <v>00002678</v>
          </cell>
          <cell r="B1317" t="str">
            <v>ELETRODUTO PVC SOLDAVEL NBR-6150 CL B - 25MM</v>
          </cell>
          <cell r="C1317" t="str">
            <v>M</v>
          </cell>
          <cell r="D1317" t="str">
            <v>MP</v>
          </cell>
          <cell r="E1317">
            <v>1.39</v>
          </cell>
          <cell r="F1317">
            <v>1.39</v>
          </cell>
        </row>
        <row r="1318">
          <cell r="A1318" t="str">
            <v>00002679</v>
          </cell>
          <cell r="B1318" t="str">
            <v>ELETRODUTO PVC SOLDAVEL NBR-6150 CL B - 32MM</v>
          </cell>
          <cell r="C1318" t="str">
            <v>M</v>
          </cell>
          <cell r="D1318" t="str">
            <v>MP</v>
          </cell>
          <cell r="E1318">
            <v>2.0299999999999998</v>
          </cell>
          <cell r="F1318">
            <v>2.0299999999999998</v>
          </cell>
        </row>
        <row r="1319">
          <cell r="A1319" t="str">
            <v>00002680</v>
          </cell>
          <cell r="B1319" t="str">
            <v>ELETRODUTO DE PVC ROSCÁVEL DE 1 1/2" (38 MM), SEM LUVA</v>
          </cell>
          <cell r="C1319" t="str">
            <v>M</v>
          </cell>
          <cell r="D1319" t="str">
            <v>MP</v>
          </cell>
          <cell r="E1319">
            <v>5.32</v>
          </cell>
          <cell r="F1319">
            <v>5.32</v>
          </cell>
        </row>
        <row r="1320">
          <cell r="A1320" t="str">
            <v>00002681</v>
          </cell>
          <cell r="B1320" t="str">
            <v>ELETRODUTO DE PVC ROSCÁVEL DE 2" (50 MM), SEM LUVA</v>
          </cell>
          <cell r="C1320" t="str">
            <v>M</v>
          </cell>
          <cell r="D1320" t="str">
            <v>MP</v>
          </cell>
          <cell r="E1320">
            <v>6.84</v>
          </cell>
          <cell r="F1320">
            <v>6.84</v>
          </cell>
        </row>
        <row r="1321">
          <cell r="A1321" t="str">
            <v>00002682</v>
          </cell>
          <cell r="B1321" t="str">
            <v>ELETRODUTO DE PVC ROSCÁVEL DE 2 1/2" (63 MM), SEM LUVA</v>
          </cell>
          <cell r="C1321" t="str">
            <v>M</v>
          </cell>
          <cell r="D1321" t="str">
            <v>MP</v>
          </cell>
          <cell r="E1321">
            <v>13.68</v>
          </cell>
          <cell r="F1321">
            <v>13.68</v>
          </cell>
        </row>
        <row r="1322">
          <cell r="A1322" t="str">
            <v>00002683</v>
          </cell>
          <cell r="B1322" t="str">
            <v>ELETRODUTO DE PVC ROSCÁVEL DE 4" (101 MM), SEM LUVA</v>
          </cell>
          <cell r="C1322" t="str">
            <v>M</v>
          </cell>
          <cell r="D1322" t="str">
            <v>MP</v>
          </cell>
          <cell r="E1322">
            <v>26.35</v>
          </cell>
          <cell r="F1322">
            <v>26.35</v>
          </cell>
        </row>
        <row r="1323">
          <cell r="A1323" t="str">
            <v>00002684</v>
          </cell>
          <cell r="B1323" t="str">
            <v>ELETRODUTO DE PVC ROSCÁVEL DE 1 1/4" (32 MM), SEM LUVA</v>
          </cell>
          <cell r="C1323" t="str">
            <v>M</v>
          </cell>
          <cell r="D1323" t="str">
            <v>MP</v>
          </cell>
          <cell r="E1323">
            <v>4.25</v>
          </cell>
          <cell r="F1323">
            <v>4.25</v>
          </cell>
        </row>
        <row r="1324">
          <cell r="A1324" t="str">
            <v>00002685</v>
          </cell>
          <cell r="B1324" t="str">
            <v>ELETRODUTO DE PVC ROSCÁVEL DE 1" (25 MM), SEM LUVA</v>
          </cell>
          <cell r="C1324" t="str">
            <v>M</v>
          </cell>
          <cell r="D1324" t="str">
            <v>MP</v>
          </cell>
          <cell r="E1324">
            <v>2.87</v>
          </cell>
          <cell r="F1324">
            <v>2.87</v>
          </cell>
        </row>
        <row r="1325">
          <cell r="A1325" t="str">
            <v>00002686</v>
          </cell>
          <cell r="B1325" t="str">
            <v>ELETRODUTO DE PVC ROSCÁVEL DE 3" (76 MM), SEM LUVA</v>
          </cell>
          <cell r="C1325" t="str">
            <v>M</v>
          </cell>
          <cell r="D1325" t="str">
            <v>MP</v>
          </cell>
          <cell r="E1325">
            <v>17.3</v>
          </cell>
          <cell r="F1325">
            <v>17.3</v>
          </cell>
        </row>
        <row r="1326">
          <cell r="A1326" t="str">
            <v>00002687</v>
          </cell>
          <cell r="B1326" t="str">
            <v>ELETRODUTO PVC FLEXIVEL CORRUGADO 16MM TIPO TIGREFLEX OU EQUIV</v>
          </cell>
          <cell r="C1326" t="str">
            <v>M</v>
          </cell>
          <cell r="D1326" t="str">
            <v>MP</v>
          </cell>
          <cell r="E1326">
            <v>0.91</v>
          </cell>
          <cell r="F1326">
            <v>0.91</v>
          </cell>
        </row>
        <row r="1327">
          <cell r="A1327" t="str">
            <v>00002688</v>
          </cell>
          <cell r="B1327" t="str">
            <v>ELETRODUTO PVC FLEXIVEL CORRUGADO 25MM TIPO TIGREFLEX OU EQUIV</v>
          </cell>
          <cell r="C1327" t="str">
            <v>M</v>
          </cell>
          <cell r="D1327" t="str">
            <v>MP</v>
          </cell>
          <cell r="E1327">
            <v>1.52</v>
          </cell>
          <cell r="F1327">
            <v>1.52</v>
          </cell>
        </row>
        <row r="1328">
          <cell r="A1328" t="str">
            <v>00002689</v>
          </cell>
          <cell r="B1328" t="str">
            <v>ELETRODUTO PVC FLEXIVEL CORRUGADO 20MM TIPO TIGREFLEX OU EQUIV</v>
          </cell>
          <cell r="C1328" t="str">
            <v>M</v>
          </cell>
          <cell r="D1328" t="str">
            <v>MP</v>
          </cell>
          <cell r="E1328">
            <v>1.1599999999999999</v>
          </cell>
          <cell r="F1328">
            <v>1.1599999999999999</v>
          </cell>
        </row>
        <row r="1329">
          <cell r="A1329" t="str">
            <v>00002690</v>
          </cell>
          <cell r="B1329" t="str">
            <v>ELETRODUTO PVC FLEXIVEL CORRUGADO 32MM TIPO TIGREFLEX OU EQUIV</v>
          </cell>
          <cell r="C1329" t="str">
            <v>M</v>
          </cell>
          <cell r="D1329" t="str">
            <v>MP</v>
          </cell>
          <cell r="E1329">
            <v>2.25</v>
          </cell>
          <cell r="F1329">
            <v>2.25</v>
          </cell>
        </row>
        <row r="1330">
          <cell r="A1330" t="str">
            <v>00002691</v>
          </cell>
          <cell r="B1330" t="str">
            <v>EMULSAO ASFALTICA A BASE DE AGUA PARA IMPERMEABILIZACAO</v>
          </cell>
          <cell r="C1330" t="str">
            <v>L</v>
          </cell>
          <cell r="D1330" t="str">
            <v>MP</v>
          </cell>
          <cell r="E1330">
            <v>6.61</v>
          </cell>
          <cell r="F1330">
            <v>6.61</v>
          </cell>
        </row>
        <row r="1331">
          <cell r="A1331" t="str">
            <v>00002692</v>
          </cell>
          <cell r="B1331" t="str">
            <v>DESMOLDANTE PARA FORMA DE MADEIRA</v>
          </cell>
          <cell r="C1331" t="str">
            <v>L</v>
          </cell>
          <cell r="D1331" t="str">
            <v>MP</v>
          </cell>
          <cell r="E1331">
            <v>9.16</v>
          </cell>
          <cell r="F1331">
            <v>9.16</v>
          </cell>
        </row>
        <row r="1332">
          <cell r="A1332" t="str">
            <v>00002693</v>
          </cell>
          <cell r="B1332" t="str">
            <v>FELTRO ASFALTICO</v>
          </cell>
          <cell r="C1332" t="str">
            <v>M2</v>
          </cell>
          <cell r="D1332" t="str">
            <v>MP</v>
          </cell>
          <cell r="E1332">
            <v>8.4600000000000009</v>
          </cell>
          <cell r="F1332">
            <v>8.4600000000000009</v>
          </cell>
        </row>
        <row r="1333">
          <cell r="A1333" t="str">
            <v>00002696</v>
          </cell>
          <cell r="B1333" t="str">
            <v>ENCANADOR OU BOMBEIRO HIDRAULICO</v>
          </cell>
          <cell r="C1333" t="str">
            <v>H</v>
          </cell>
          <cell r="D1333" t="str">
            <v>MO</v>
          </cell>
          <cell r="E1333">
            <v>13</v>
          </cell>
          <cell r="F1333">
            <v>15.02</v>
          </cell>
        </row>
        <row r="1334">
          <cell r="A1334" t="str">
            <v>00002697</v>
          </cell>
          <cell r="B1334" t="str">
            <v>|EM PROCESSO DE DESATIVAÇÃO| OFICIAL DE AGUA OU DE ESGOTO</v>
          </cell>
          <cell r="C1334" t="str">
            <v>H</v>
          </cell>
          <cell r="D1334" t="str">
            <v>MO</v>
          </cell>
          <cell r="E1334">
            <v>19.399999999999999</v>
          </cell>
          <cell r="F1334">
            <v>22.42</v>
          </cell>
        </row>
        <row r="1335">
          <cell r="A1335" t="str">
            <v>00002698</v>
          </cell>
          <cell r="B1335" t="str">
            <v>|EM PROCESSO DE DESATIVAÇÃO| OFICIAL INSTALADOR HIDRAULICO</v>
          </cell>
          <cell r="C1335" t="str">
            <v>H</v>
          </cell>
          <cell r="D1335" t="str">
            <v>MO</v>
          </cell>
          <cell r="E1335">
            <v>15.73</v>
          </cell>
          <cell r="F1335">
            <v>18.18</v>
          </cell>
        </row>
        <row r="1336">
          <cell r="A1336" t="str">
            <v>00002699</v>
          </cell>
          <cell r="B1336" t="str">
            <v>ASSENTADOR DE TUBOS</v>
          </cell>
          <cell r="C1336" t="str">
            <v>H</v>
          </cell>
          <cell r="D1336" t="str">
            <v>MO</v>
          </cell>
          <cell r="E1336">
            <v>16.170000000000002</v>
          </cell>
          <cell r="F1336">
            <v>18.68</v>
          </cell>
        </row>
        <row r="1337">
          <cell r="A1337" t="str">
            <v>00002700</v>
          </cell>
          <cell r="B1337" t="str">
            <v>MONTADOR</v>
          </cell>
          <cell r="C1337" t="str">
            <v>H</v>
          </cell>
          <cell r="D1337" t="str">
            <v>MO</v>
          </cell>
          <cell r="E1337">
            <v>16.170000000000002</v>
          </cell>
          <cell r="F1337">
            <v>18.68</v>
          </cell>
        </row>
        <row r="1338">
          <cell r="A1338" t="str">
            <v>00002701</v>
          </cell>
          <cell r="B1338" t="str">
            <v>MONTADOR (TUBO ACO/EQUIPAMENTOS)</v>
          </cell>
          <cell r="C1338" t="str">
            <v>H</v>
          </cell>
          <cell r="D1338" t="str">
            <v>MO</v>
          </cell>
          <cell r="E1338">
            <v>16.170000000000002</v>
          </cell>
          <cell r="F1338">
            <v>18.68</v>
          </cell>
        </row>
        <row r="1339">
          <cell r="A1339" t="str">
            <v>00002703</v>
          </cell>
          <cell r="B1339" t="str">
            <v>MONTADOR INDUSTRIAL</v>
          </cell>
          <cell r="C1339" t="str">
            <v>H</v>
          </cell>
          <cell r="D1339" t="str">
            <v>MO</v>
          </cell>
          <cell r="E1339">
            <v>18.07</v>
          </cell>
          <cell r="F1339">
            <v>20.88</v>
          </cell>
        </row>
        <row r="1340">
          <cell r="A1340" t="str">
            <v>00002705</v>
          </cell>
          <cell r="B1340" t="str">
            <v>ENERGIA ELETRICA ATE 2000 KWH INDUSTRIAL, SEM DEMANDA</v>
          </cell>
          <cell r="C1340" t="str">
            <v>KW/H</v>
          </cell>
          <cell r="D1340" t="str">
            <v>MP</v>
          </cell>
          <cell r="E1340">
            <v>0.28000000000000003</v>
          </cell>
          <cell r="F1340">
            <v>0.28000000000000003</v>
          </cell>
        </row>
        <row r="1341">
          <cell r="A1341" t="str">
            <v>00002706</v>
          </cell>
          <cell r="B1341" t="str">
            <v>ENGENHEIRO DE OBRA JUNIOR</v>
          </cell>
          <cell r="C1341" t="str">
            <v>H</v>
          </cell>
          <cell r="D1341" t="str">
            <v>MO</v>
          </cell>
          <cell r="E1341">
            <v>55.64</v>
          </cell>
          <cell r="F1341">
            <v>64.3</v>
          </cell>
        </row>
        <row r="1342">
          <cell r="A1342" t="str">
            <v>00002707</v>
          </cell>
          <cell r="B1342" t="str">
            <v>ENGENHEIRO DE OBRA PLENO</v>
          </cell>
          <cell r="C1342" t="str">
            <v>H</v>
          </cell>
          <cell r="D1342" t="str">
            <v>MO</v>
          </cell>
          <cell r="E1342">
            <v>102.33</v>
          </cell>
          <cell r="F1342">
            <v>118.25</v>
          </cell>
        </row>
        <row r="1343">
          <cell r="A1343" t="str">
            <v>00002708</v>
          </cell>
          <cell r="B1343" t="str">
            <v>ENGENHEIRO DE OBRA SENIOR</v>
          </cell>
          <cell r="C1343" t="str">
            <v>H</v>
          </cell>
          <cell r="D1343" t="str">
            <v>MO</v>
          </cell>
          <cell r="E1343">
            <v>174.26</v>
          </cell>
          <cell r="F1343">
            <v>201.37</v>
          </cell>
        </row>
        <row r="1344">
          <cell r="A1344" t="str">
            <v>00002709</v>
          </cell>
          <cell r="B1344" t="str">
            <v>ENXADA ESTREITA DE *240 X 230* MM, SEM CABO</v>
          </cell>
          <cell r="C1344" t="str">
            <v>UN</v>
          </cell>
          <cell r="D1344" t="str">
            <v>MP</v>
          </cell>
          <cell r="E1344">
            <v>15.9</v>
          </cell>
          <cell r="F1344">
            <v>15.9</v>
          </cell>
        </row>
        <row r="1345">
          <cell r="A1345" t="str">
            <v>00002710</v>
          </cell>
          <cell r="B1345" t="str">
            <v>PEDRA ESMERIL 6 X 3/4"</v>
          </cell>
          <cell r="C1345" t="str">
            <v>UN</v>
          </cell>
          <cell r="D1345" t="str">
            <v>MP</v>
          </cell>
          <cell r="E1345">
            <v>28.04</v>
          </cell>
          <cell r="F1345">
            <v>28.04</v>
          </cell>
        </row>
        <row r="1346">
          <cell r="A1346" t="str">
            <v>00002711</v>
          </cell>
          <cell r="B1346" t="str">
            <v>CARRO-DE-MAO CACAMBA METALICA E PNEU MACICO</v>
          </cell>
          <cell r="C1346" t="str">
            <v>UN</v>
          </cell>
          <cell r="D1346" t="str">
            <v>MP</v>
          </cell>
          <cell r="E1346">
            <v>93.35</v>
          </cell>
          <cell r="F1346">
            <v>93.35</v>
          </cell>
        </row>
        <row r="1347">
          <cell r="A1347" t="str">
            <v>00002712</v>
          </cell>
          <cell r="B1347" t="str">
            <v>ENXADAO ESTREITO C/ CABO</v>
          </cell>
          <cell r="C1347" t="str">
            <v>UN</v>
          </cell>
          <cell r="D1347" t="str">
            <v>MP</v>
          </cell>
          <cell r="E1347">
            <v>12.06</v>
          </cell>
          <cell r="F1347">
            <v>12.06</v>
          </cell>
        </row>
        <row r="1348">
          <cell r="A1348" t="str">
            <v>00002713</v>
          </cell>
          <cell r="B1348" t="str">
            <v>PICARETA PONTA E PONTA SEM CABO</v>
          </cell>
          <cell r="C1348" t="str">
            <v>UN</v>
          </cell>
          <cell r="D1348" t="str">
            <v>MP</v>
          </cell>
          <cell r="E1348">
            <v>25.24</v>
          </cell>
          <cell r="F1348">
            <v>25.24</v>
          </cell>
        </row>
        <row r="1349">
          <cell r="A1349" t="str">
            <v>00002714</v>
          </cell>
          <cell r="B1349" t="str">
            <v>FOICE SEM CABO</v>
          </cell>
          <cell r="C1349" t="str">
            <v>UN</v>
          </cell>
          <cell r="D1349" t="str">
            <v>MP</v>
          </cell>
          <cell r="E1349">
            <v>12.37</v>
          </cell>
          <cell r="F1349">
            <v>12.37</v>
          </cell>
        </row>
        <row r="1350">
          <cell r="A1350" t="str">
            <v>00002715</v>
          </cell>
          <cell r="B1350" t="str">
            <v>GARFO OU CADINHO CURVO, FORCADO, SEM CABO</v>
          </cell>
          <cell r="C1350" t="str">
            <v>UN</v>
          </cell>
          <cell r="D1350" t="str">
            <v>MP</v>
          </cell>
          <cell r="E1350">
            <v>10.43</v>
          </cell>
          <cell r="F1350">
            <v>10.43</v>
          </cell>
        </row>
        <row r="1351">
          <cell r="A1351" t="str">
            <v>00002717</v>
          </cell>
          <cell r="B1351" t="str">
            <v>VASSOURAO SIMPLES, SEM CABO, NYLON, 35-40CM P/ LIMPEZA DE PISOS/RUAS</v>
          </cell>
          <cell r="C1351" t="str">
            <v>UN</v>
          </cell>
          <cell r="D1351" t="str">
            <v>MP</v>
          </cell>
          <cell r="E1351">
            <v>12.7</v>
          </cell>
          <cell r="F1351">
            <v>12.7</v>
          </cell>
        </row>
        <row r="1352">
          <cell r="A1352" t="str">
            <v>00002719</v>
          </cell>
          <cell r="B1352" t="str">
            <v>ESCAVADEIRA HIDRAULICA SOBRE ESTEIRAS DE 99 HP, PESO OPERACIONAL DE *16* T E CAPACIDADE DE 0,85 A
1,00 M3 (LOCACAO COM OPERADOR, COMBUSTIVEL E MANUTENCAO)</v>
          </cell>
          <cell r="C1352" t="str">
            <v>H</v>
          </cell>
          <cell r="D1352" t="str">
            <v>EQ</v>
          </cell>
          <cell r="E1352">
            <v>144</v>
          </cell>
          <cell r="F1352">
            <v>144</v>
          </cell>
        </row>
        <row r="1353">
          <cell r="A1353" t="str">
            <v>00002720</v>
          </cell>
          <cell r="B1353" t="str">
            <v>ESCAVADEIRA DRAGA DE ARRASTE, CAP. 3/4 JC 140HP TIPO CNV BUCYRUS OU EQUIV (INCL MANUTENCAO/OPERACAO)</v>
          </cell>
          <cell r="C1353" t="str">
            <v>H</v>
          </cell>
          <cell r="D1353" t="str">
            <v>EQ</v>
          </cell>
          <cell r="E1353">
            <v>162.68</v>
          </cell>
          <cell r="F1353">
            <v>162.68</v>
          </cell>
        </row>
        <row r="1354">
          <cell r="A1354" t="str">
            <v>00002721</v>
          </cell>
          <cell r="B1354" t="str">
            <v>ESCAVADEIRA HIDRAULICA SOBRE ESTEIRA 140HP CAP. 0,98M3 TIPO CATERPILAR OU EQUIV (INCL
MANUTENCAO/OPERACAO)</v>
          </cell>
          <cell r="C1354" t="str">
            <v>H</v>
          </cell>
          <cell r="D1354" t="str">
            <v>EQ</v>
          </cell>
          <cell r="E1354">
            <v>189.36</v>
          </cell>
          <cell r="F1354">
            <v>189.36</v>
          </cell>
        </row>
        <row r="1355">
          <cell r="A1355" t="str">
            <v>00002722</v>
          </cell>
          <cell r="B1355" t="str">
            <v>ESCAVADEIRA DRAGA DE MANDIBULAS SOBRE ESTEIRA, 140HP CAP. 3/4 JC TIPOFNV BUCYRUS OU EQUIV (INCL MANUTENCAO/OPERACAO)</v>
          </cell>
          <cell r="C1355" t="str">
            <v>H</v>
          </cell>
          <cell r="D1355" t="str">
            <v>EQ</v>
          </cell>
          <cell r="E1355">
            <v>162.68</v>
          </cell>
          <cell r="F1355">
            <v>162.68</v>
          </cell>
        </row>
        <row r="1356">
          <cell r="A1356" t="str">
            <v>00002723</v>
          </cell>
          <cell r="B1356" t="str">
            <v>ESCAVADEIRA HIDRAULICA SOBRE ESTEIRA CASE MOD.CX130, POT.BRUTA= 110HP PESO OPERACIONAL= 17,21T,
CACAMBA= 0,5M³.</v>
          </cell>
          <cell r="C1356" t="str">
            <v>UN</v>
          </cell>
          <cell r="D1356" t="str">
            <v>MP</v>
          </cell>
          <cell r="E1356">
            <v>398522.28</v>
          </cell>
          <cell r="F1356">
            <v>398522.28</v>
          </cell>
        </row>
        <row r="1357">
          <cell r="A1357" t="str">
            <v>00002724</v>
          </cell>
          <cell r="B1357" t="str">
            <v>ESCAVADEIRA HIDRAULICA SOBRE RODAS 98HP TIPO FIAT S- 90 OU EQUIV (INCL MANUTENCAO/OPERACAO)</v>
          </cell>
          <cell r="C1357" t="str">
            <v>H</v>
          </cell>
          <cell r="D1357" t="str">
            <v>EQ</v>
          </cell>
          <cell r="E1357">
            <v>111.89</v>
          </cell>
          <cell r="F1357">
            <v>111.89</v>
          </cell>
        </row>
        <row r="1358">
          <cell r="A1358" t="str">
            <v>00002726</v>
          </cell>
          <cell r="B1358" t="str">
            <v>ESCAVADEIRA HIDRAULICA SOBRE PNEUS 105HP CAP. 0,7M3 TIPO KOMATSU PC-150 OU EQUIV (INCL
MANUTENCAO/OPERACAO)</v>
          </cell>
          <cell r="C1358" t="str">
            <v>H</v>
          </cell>
          <cell r="D1358" t="str">
            <v>EQ</v>
          </cell>
          <cell r="E1358">
            <v>146.32</v>
          </cell>
          <cell r="F1358">
            <v>146.32</v>
          </cell>
        </row>
        <row r="1359">
          <cell r="A1359" t="str">
            <v>00002727</v>
          </cell>
          <cell r="B1359" t="str">
            <v>ESCAVADEIRA HIDRAULICA C/ CLAMSHEL SOBRE PNEUS (INCL MANUTENCAO/OPERACAO)</v>
          </cell>
          <cell r="C1359" t="str">
            <v>H</v>
          </cell>
          <cell r="D1359" t="str">
            <v>EQ</v>
          </cell>
          <cell r="E1359">
            <v>163.54</v>
          </cell>
          <cell r="F1359">
            <v>163.54</v>
          </cell>
        </row>
        <row r="1360">
          <cell r="A1360" t="str">
            <v>00002728</v>
          </cell>
          <cell r="B1360" t="str">
            <v>PECA DE MADEIRA ROLICA, SEM TRATAMENTO (EUCALIPTO OU REGIONAL EQUIVALENTE) D = 8 A 11 CM, P/  ESCORAMENTOS, H=3 M</v>
          </cell>
          <cell r="C1360" t="str">
            <v>M</v>
          </cell>
          <cell r="D1360" t="str">
            <v>MP</v>
          </cell>
          <cell r="E1360">
            <v>1.52</v>
          </cell>
          <cell r="F1360">
            <v>1.52</v>
          </cell>
        </row>
        <row r="1361">
          <cell r="A1361" t="str">
            <v>00002729</v>
          </cell>
          <cell r="B1361" t="str">
            <v>PECA DE MADEIRA ROLICA TRATADA ( EUCALIPTO OU REGIONAL EQUIVALENTE) ( D = 4 A  7 CM - H = 3,0 M (
P/CAIBROS)</v>
          </cell>
          <cell r="C1361" t="str">
            <v>UN</v>
          </cell>
          <cell r="D1361" t="str">
            <v>MP</v>
          </cell>
          <cell r="E1361">
            <v>3.34</v>
          </cell>
          <cell r="F1361">
            <v>3.34</v>
          </cell>
        </row>
        <row r="1362">
          <cell r="A1362" t="str">
            <v>00002731</v>
          </cell>
          <cell r="B1362" t="str">
            <v>PECA DE MADEIRA ROLICA TRATADA (EUCALIPTO OU REGIONAL EQUIVALENTE) D = 20 A 24CM - H = 12,0M (P/POSTES)</v>
          </cell>
          <cell r="C1362" t="str">
            <v>M</v>
          </cell>
          <cell r="D1362" t="str">
            <v>MP</v>
          </cell>
          <cell r="E1362">
            <v>7.57</v>
          </cell>
          <cell r="F1362">
            <v>7.57</v>
          </cell>
        </row>
        <row r="1363">
          <cell r="A1363" t="str">
            <v>00002735</v>
          </cell>
          <cell r="B1363" t="str">
            <v>|EM PROCESSO DE DESATIVAÇÃO| PECA DE MADEIRA ROLICA (EUCALIPTO) D = 12CM</v>
          </cell>
          <cell r="C1363" t="str">
            <v>M</v>
          </cell>
          <cell r="D1363" t="str">
            <v>MP</v>
          </cell>
          <cell r="E1363">
            <v>4.5599999999999996</v>
          </cell>
          <cell r="F1363">
            <v>4.5599999999999996</v>
          </cell>
        </row>
        <row r="1364">
          <cell r="A1364" t="str">
            <v>00002736</v>
          </cell>
          <cell r="B1364" t="str">
            <v>PECA DE MADEIRA ROLICA D = 20CM</v>
          </cell>
          <cell r="C1364" t="str">
            <v>M</v>
          </cell>
          <cell r="D1364" t="str">
            <v>MP</v>
          </cell>
          <cell r="E1364">
            <v>7.6</v>
          </cell>
          <cell r="F1364">
            <v>7.6</v>
          </cell>
        </row>
        <row r="1365">
          <cell r="A1365" t="str">
            <v>00002739</v>
          </cell>
          <cell r="B1365" t="str">
            <v>|EM PROCESSO DE DESATIVAÇÃO| PECA DE MADEIRA ROLICA D = 8CM</v>
          </cell>
          <cell r="C1365" t="str">
            <v>M</v>
          </cell>
          <cell r="D1365" t="str">
            <v>MP</v>
          </cell>
          <cell r="E1365">
            <v>1.4</v>
          </cell>
          <cell r="F1365">
            <v>1.4</v>
          </cell>
        </row>
        <row r="1366">
          <cell r="A1366" t="str">
            <v>00002742</v>
          </cell>
          <cell r="B1366" t="str">
            <v>PECA DE MADEIRA ROLICA D = 15CM P/ ESCORAMENTOS</v>
          </cell>
          <cell r="C1366" t="str">
            <v>M</v>
          </cell>
          <cell r="D1366" t="str">
            <v>MP</v>
          </cell>
          <cell r="E1366">
            <v>6.08</v>
          </cell>
          <cell r="F1366">
            <v>6.08</v>
          </cell>
        </row>
        <row r="1367">
          <cell r="A1367" t="str">
            <v>00002743</v>
          </cell>
          <cell r="B1367" t="str">
            <v>|EM PROCESSO DE DESATIVAÇÃO| PECA DE MADEIRA ROLICA D = 15CM - H = 3,0M</v>
          </cell>
          <cell r="C1367" t="str">
            <v>UN</v>
          </cell>
          <cell r="D1367" t="str">
            <v>MP</v>
          </cell>
          <cell r="E1367">
            <v>30.4</v>
          </cell>
          <cell r="F1367">
            <v>30.4</v>
          </cell>
        </row>
        <row r="1368">
          <cell r="A1368" t="str">
            <v>00002744</v>
          </cell>
          <cell r="B1368" t="str">
            <v>PECA DE MADEIRA ROLICA D = 15CM - H = 4,0M</v>
          </cell>
          <cell r="C1368" t="str">
            <v>UN</v>
          </cell>
          <cell r="D1368" t="str">
            <v>MP</v>
          </cell>
          <cell r="E1368">
            <v>35.57</v>
          </cell>
          <cell r="F1368">
            <v>35.57</v>
          </cell>
        </row>
        <row r="1369">
          <cell r="A1369" t="str">
            <v>00002745</v>
          </cell>
          <cell r="B1369" t="str">
            <v>PECA DE MADEIRA ROLICA (EUCALIPTO) D = 10CM</v>
          </cell>
          <cell r="C1369" t="str">
            <v>M</v>
          </cell>
          <cell r="D1369" t="str">
            <v>MP</v>
          </cell>
          <cell r="E1369">
            <v>1.52</v>
          </cell>
          <cell r="F1369">
            <v>1.52</v>
          </cell>
        </row>
        <row r="1370">
          <cell r="A1370" t="str">
            <v>00002747</v>
          </cell>
          <cell r="B1370" t="str">
            <v>PECA DE MADEIRA ROLICA TRATADA (EUCALIPTO OU REGIONAL EQUIVALENTE) D = 16 A 19CM - H = 12,0M
(P/POSTES)</v>
          </cell>
          <cell r="C1370" t="str">
            <v>M</v>
          </cell>
          <cell r="D1370" t="str">
            <v>MP</v>
          </cell>
          <cell r="E1370">
            <v>5.56</v>
          </cell>
          <cell r="F1370">
            <v>5.56</v>
          </cell>
        </row>
        <row r="1371">
          <cell r="A1371" t="str">
            <v>00002748</v>
          </cell>
          <cell r="B1371" t="str">
            <v>PECA DE MADEIRA ROLICA (EUCALIPTO) D = 19CM</v>
          </cell>
          <cell r="C1371" t="str">
            <v>M</v>
          </cell>
          <cell r="D1371" t="str">
            <v>MP</v>
          </cell>
          <cell r="E1371">
            <v>5.56</v>
          </cell>
          <cell r="F1371">
            <v>5.56</v>
          </cell>
        </row>
        <row r="1372">
          <cell r="A1372" t="str">
            <v>00002751</v>
          </cell>
          <cell r="B1372" t="str">
            <v>PECA DE MADEIRA ROLICA SEM TRATAMENTO (EUCALIPTO OU REGIONAL EQUIVALENTE) D = 12 A 15 CM, P/ESCORAMENTOS,  H = 6 M</v>
          </cell>
          <cell r="C1372" t="str">
            <v>M</v>
          </cell>
          <cell r="D1372" t="str">
            <v>MP</v>
          </cell>
          <cell r="E1372">
            <v>4.96</v>
          </cell>
          <cell r="F1372">
            <v>4.96</v>
          </cell>
        </row>
        <row r="1373">
          <cell r="A1373" t="str">
            <v>00002757</v>
          </cell>
          <cell r="B1373" t="str">
            <v>ESPALHADOR DE AGREGADOS REBOCAVEL, TIPO DOSADOR, COM 4 PNEUS, LARGURA DE 3,66 M (LOCACAO)</v>
          </cell>
          <cell r="C1373" t="str">
            <v>H</v>
          </cell>
          <cell r="D1373" t="str">
            <v>EQ</v>
          </cell>
          <cell r="E1373">
            <v>4.97</v>
          </cell>
          <cell r="F1373">
            <v>4.97</v>
          </cell>
        </row>
        <row r="1374">
          <cell r="A1374" t="str">
            <v>00002758</v>
          </cell>
          <cell r="B1374" t="str">
            <v>DISTRIBUIDOR DE ASFALTO COM TANQUE ISOLADO DE 6000 LITROS, COM 2 MACARICOS, ESPARGIDOR COM
LARGURA DE 3,66 M, BICOS COM VALVULA, MONTADO SOBRE CAMINHAO COM MOTOR DIESEL</v>
          </cell>
          <cell r="C1374" t="str">
            <v>H</v>
          </cell>
          <cell r="D1374" t="str">
            <v>EQ</v>
          </cell>
          <cell r="E1374">
            <v>94.5</v>
          </cell>
          <cell r="F1374">
            <v>94.5</v>
          </cell>
        </row>
        <row r="1375">
          <cell r="A1375" t="str">
            <v>00002759</v>
          </cell>
          <cell r="B1375" t="str">
            <v>ESPOLETA SIMPLES Nº 8</v>
          </cell>
          <cell r="C1375" t="str">
            <v>UN</v>
          </cell>
          <cell r="D1375" t="str">
            <v>MP</v>
          </cell>
          <cell r="E1375">
            <v>0.76</v>
          </cell>
          <cell r="F1375">
            <v>0.76</v>
          </cell>
        </row>
        <row r="1376">
          <cell r="A1376" t="str">
            <v>00002760</v>
          </cell>
          <cell r="B1376" t="str">
            <v>ESPOLETA DE MICRORETARDO C/ 5 M DE FIO</v>
          </cell>
          <cell r="C1376" t="str">
            <v>UN</v>
          </cell>
          <cell r="D1376" t="str">
            <v>MP</v>
          </cell>
          <cell r="E1376">
            <v>11.03</v>
          </cell>
          <cell r="F1376">
            <v>11.03</v>
          </cell>
        </row>
        <row r="1377">
          <cell r="A1377" t="str">
            <v>00002761</v>
          </cell>
          <cell r="B1377" t="str">
            <v>ESPOLETA ELETRICA - 2M</v>
          </cell>
          <cell r="C1377" t="str">
            <v>UN</v>
          </cell>
          <cell r="D1377" t="str">
            <v>MP</v>
          </cell>
          <cell r="E1377">
            <v>12.1</v>
          </cell>
          <cell r="F1377">
            <v>12.1</v>
          </cell>
        </row>
        <row r="1378">
          <cell r="A1378" t="str">
            <v>00002762</v>
          </cell>
          <cell r="B1378" t="str">
            <v>ESTOPIM SIMPLES</v>
          </cell>
          <cell r="C1378" t="str">
            <v>M</v>
          </cell>
          <cell r="D1378" t="str">
            <v>MP</v>
          </cell>
          <cell r="E1378">
            <v>1.27</v>
          </cell>
          <cell r="F1378">
            <v>1.27</v>
          </cell>
        </row>
        <row r="1379">
          <cell r="A1379" t="str">
            <v>00002763</v>
          </cell>
          <cell r="B1379" t="str">
            <v>ESTACA DE CONCRETO MACICA PARA CARGA DE 20 T, INCLUSIVE A CRAVACAO E EMENDAS, EXCETO O SERVICO DE SONDAGEM</v>
          </cell>
          <cell r="C1379" t="str">
            <v>M</v>
          </cell>
          <cell r="D1379" t="str">
            <v>SE</v>
          </cell>
          <cell r="E1379">
            <v>71</v>
          </cell>
          <cell r="F1379">
            <v>71</v>
          </cell>
        </row>
        <row r="1380">
          <cell r="A1380" t="str">
            <v>00002764</v>
          </cell>
          <cell r="B1380" t="str">
            <v>ESTACA CONCRETO ARMADO CENTRIFUGADO D = 42CM INCLUSIVE CRAVACAO E EMENDAS 90 A 115T</v>
          </cell>
          <cell r="C1380" t="str">
            <v>M</v>
          </cell>
          <cell r="D1380" t="str">
            <v>SE</v>
          </cell>
          <cell r="E1380">
            <v>223.52</v>
          </cell>
          <cell r="F1380">
            <v>223.52</v>
          </cell>
        </row>
        <row r="1381">
          <cell r="A1381" t="str">
            <v>00002765</v>
          </cell>
          <cell r="B1381" t="str">
            <v>ESTACA CONCRETO ARMADO CENTRIFUGADO D = 60CM INCLUSIVE CRAVACAO E EMENDAS 170 A 230T</v>
          </cell>
          <cell r="C1381" t="str">
            <v>M</v>
          </cell>
          <cell r="D1381" t="str">
            <v>SE</v>
          </cell>
          <cell r="E1381">
            <v>353.69</v>
          </cell>
          <cell r="F1381">
            <v>353.69</v>
          </cell>
        </row>
        <row r="1382">
          <cell r="A1382" t="str">
            <v>00002766</v>
          </cell>
          <cell r="B1382" t="str">
            <v>ESTACA CONCRETO ARMADO CENTRIFUGADO D = 28CM INCLUSIVE CRAVACAO E EMENDAS 30 A 40T</v>
          </cell>
          <cell r="C1382" t="str">
            <v>M</v>
          </cell>
          <cell r="D1382" t="str">
            <v>SE</v>
          </cell>
          <cell r="E1382">
            <v>96.24</v>
          </cell>
          <cell r="F1382">
            <v>96.24</v>
          </cell>
        </row>
        <row r="1383">
          <cell r="A1383" t="str">
            <v>00002771</v>
          </cell>
          <cell r="B1383" t="str">
            <v>ESTACA CONCRETO ARMADO CENTRIFUGADO D = 20CM INCLUSIVE CRAVACAO E EMENDAS 25 A 30T</v>
          </cell>
          <cell r="C1383" t="str">
            <v>M</v>
          </cell>
          <cell r="D1383" t="str">
            <v>SE</v>
          </cell>
          <cell r="E1383">
            <v>85.73</v>
          </cell>
          <cell r="F1383">
            <v>85.73</v>
          </cell>
        </row>
        <row r="1384">
          <cell r="A1384" t="str">
            <v>00002772</v>
          </cell>
          <cell r="B1384" t="str">
            <v>ESTACA CONCRETO ARMADO CENTRIFUGADO D = 33CM INCLUSIVE CRAVACAO E EMENDAS 60 A 75T</v>
          </cell>
          <cell r="C1384" t="str">
            <v>M</v>
          </cell>
          <cell r="D1384" t="str">
            <v>SE</v>
          </cell>
          <cell r="E1384">
            <v>150.02000000000001</v>
          </cell>
          <cell r="F1384">
            <v>150.02000000000001</v>
          </cell>
        </row>
        <row r="1385">
          <cell r="A1385" t="str">
            <v>00002773</v>
          </cell>
          <cell r="B1385" t="str">
            <v>ESTACA CONCRETO ARMADO CENTRIFUGADO D = 38CM INCLUSIVE CRAVACAO E EMENDAS 75 A 90T</v>
          </cell>
          <cell r="C1385" t="str">
            <v>M</v>
          </cell>
          <cell r="D1385" t="str">
            <v>SE</v>
          </cell>
          <cell r="E1385">
            <v>184.07</v>
          </cell>
          <cell r="F1385">
            <v>184.07</v>
          </cell>
        </row>
        <row r="1386">
          <cell r="A1386" t="str">
            <v>00002774</v>
          </cell>
          <cell r="B1386" t="str">
            <v>ESTACA CONCRETO PRE-MOLDADO INCLUSIVE CRAVACAO E EMENDAS 16 X 16CM - 25T</v>
          </cell>
          <cell r="C1386" t="str">
            <v>M</v>
          </cell>
          <cell r="D1386" t="str">
            <v>SE</v>
          </cell>
          <cell r="E1386">
            <v>74.760000000000005</v>
          </cell>
          <cell r="F1386">
            <v>74.760000000000005</v>
          </cell>
        </row>
        <row r="1387">
          <cell r="A1387" t="str">
            <v>00002775</v>
          </cell>
          <cell r="B1387" t="str">
            <v>ESTACA CONCRETO PRE-MOLDADO INCLUSIVE CRAVACAO E EMENDAS 18 X 18CM - 32T</v>
          </cell>
          <cell r="C1387" t="str">
            <v>M</v>
          </cell>
          <cell r="D1387" t="str">
            <v>SE</v>
          </cell>
          <cell r="E1387">
            <v>94.67</v>
          </cell>
          <cell r="F1387">
            <v>94.67</v>
          </cell>
        </row>
        <row r="1388">
          <cell r="A1388" t="str">
            <v>00002776</v>
          </cell>
          <cell r="B1388" t="str">
            <v>ESTACA CONCRETO PRE-MOLDADO INCLUSIVE CRAVACAO E EMENDAS 26 X 26CM - 62T</v>
          </cell>
          <cell r="C1388" t="str">
            <v>M</v>
          </cell>
          <cell r="D1388" t="str">
            <v>SE</v>
          </cell>
          <cell r="E1388">
            <v>142.26</v>
          </cell>
          <cell r="F1388">
            <v>142.26</v>
          </cell>
        </row>
        <row r="1389">
          <cell r="A1389" t="str">
            <v>00002777</v>
          </cell>
          <cell r="B1389" t="str">
            <v>ESTACA CONCRETO PRE-MOLDADO INCLUSIVE CRAVACAO E EMENDAS 30 X 30CM - 80T</v>
          </cell>
          <cell r="C1389" t="str">
            <v>M</v>
          </cell>
          <cell r="D1389" t="str">
            <v>MP</v>
          </cell>
          <cell r="E1389">
            <v>170.16</v>
          </cell>
          <cell r="F1389">
            <v>170.16</v>
          </cell>
        </row>
        <row r="1390">
          <cell r="A1390" t="str">
            <v>00002778</v>
          </cell>
          <cell r="B1390" t="str">
            <v>ESTACA CONCRETO PRE-MOLDADO INCLUSIVE CRAVACAO E EMENDAS 23 X 23CM - 50T</v>
          </cell>
          <cell r="C1390" t="str">
            <v>M</v>
          </cell>
          <cell r="D1390" t="str">
            <v>SE</v>
          </cell>
          <cell r="E1390">
            <v>130.16999999999999</v>
          </cell>
          <cell r="F1390">
            <v>130.16999999999999</v>
          </cell>
        </row>
        <row r="1391">
          <cell r="A1391" t="str">
            <v>00002780</v>
          </cell>
          <cell r="B1391" t="str">
            <v>ESTACA CONCRETO TIPO 'FRANKI' D = 700MM - 220T</v>
          </cell>
          <cell r="C1391" t="str">
            <v>M</v>
          </cell>
          <cell r="D1391" t="str">
            <v>MP</v>
          </cell>
          <cell r="E1391">
            <v>381.3</v>
          </cell>
          <cell r="F1391">
            <v>381.3</v>
          </cell>
        </row>
        <row r="1392">
          <cell r="A1392" t="str">
            <v>00002781</v>
          </cell>
          <cell r="B1392" t="str">
            <v>ESTACA CONCRETO TIPO 'FRANKI' D = 600MM - 170T</v>
          </cell>
          <cell r="C1392" t="str">
            <v>M</v>
          </cell>
          <cell r="D1392" t="str">
            <v>SE</v>
          </cell>
          <cell r="E1392">
            <v>289.26</v>
          </cell>
          <cell r="F1392">
            <v>289.26</v>
          </cell>
        </row>
        <row r="1393">
          <cell r="A1393" t="str">
            <v>00002782</v>
          </cell>
          <cell r="B1393" t="str">
            <v>ESTACA CONCRETO TIPO 'FRANKI' D = 300MM -  40T</v>
          </cell>
          <cell r="C1393" t="str">
            <v>M</v>
          </cell>
          <cell r="D1393" t="str">
            <v>MP</v>
          </cell>
          <cell r="E1393">
            <v>105.19</v>
          </cell>
          <cell r="F1393">
            <v>105.19</v>
          </cell>
        </row>
        <row r="1394">
          <cell r="A1394" t="str">
            <v>00002783</v>
          </cell>
          <cell r="B1394" t="str">
            <v>ESTACA CONCRETO TIPO 'FRANKI' D = 350MM - 55T</v>
          </cell>
          <cell r="C1394" t="str">
            <v>M</v>
          </cell>
          <cell r="D1394" t="str">
            <v>SE</v>
          </cell>
          <cell r="E1394">
            <v>118.33</v>
          </cell>
          <cell r="F1394">
            <v>118.33</v>
          </cell>
        </row>
        <row r="1395">
          <cell r="A1395" t="str">
            <v>00002784</v>
          </cell>
          <cell r="B1395" t="str">
            <v>ESTACA CONCRETO TIPO 'FRANKI' D = 450MM -  95T</v>
          </cell>
          <cell r="C1395" t="str">
            <v>M</v>
          </cell>
          <cell r="D1395" t="str">
            <v>MP</v>
          </cell>
          <cell r="E1395">
            <v>210.37</v>
          </cell>
          <cell r="F1395">
            <v>210.37</v>
          </cell>
        </row>
        <row r="1396">
          <cell r="A1396" t="str">
            <v>00002785</v>
          </cell>
          <cell r="B1396" t="str">
            <v>ESTACA CONCRETO TIPO 'FRANKI' D = 520MM - 130T</v>
          </cell>
          <cell r="C1396" t="str">
            <v>M</v>
          </cell>
          <cell r="D1396" t="str">
            <v>SE</v>
          </cell>
          <cell r="E1396">
            <v>249.81</v>
          </cell>
          <cell r="F1396">
            <v>249.81</v>
          </cell>
        </row>
        <row r="1397">
          <cell r="A1397" t="str">
            <v>00002786</v>
          </cell>
          <cell r="B1397" t="str">
            <v>ESTACA CONCRETO TIPO 'FRANKI' D = 400MM - 75T</v>
          </cell>
          <cell r="C1397" t="str">
            <v>M</v>
          </cell>
          <cell r="D1397" t="str">
            <v>SE</v>
          </cell>
          <cell r="E1397">
            <v>136.74</v>
          </cell>
          <cell r="F1397">
            <v>136.74</v>
          </cell>
        </row>
        <row r="1398">
          <cell r="A1398" t="str">
            <v>00002787</v>
          </cell>
          <cell r="B1398" t="str">
            <v>|EM PROCESSO DE DESATIVAÇÃO| PECA DE MADEIRA ROLICA D = 20CM P/ ESTACAS ACIMA 5,0M</v>
          </cell>
          <cell r="C1398" t="str">
            <v>M</v>
          </cell>
          <cell r="D1398" t="str">
            <v>MP</v>
          </cell>
          <cell r="E1398">
            <v>6.32</v>
          </cell>
          <cell r="F1398">
            <v>6.32</v>
          </cell>
        </row>
        <row r="1399">
          <cell r="A1399" t="str">
            <v>00002788</v>
          </cell>
          <cell r="B1399" t="str">
            <v>PECA DE MADEIRA ROLICA TRATADA (EUCALIPTO OU REGIONAL EQUIVALENTE) D = 30 A 34CM - H = 6,5M (P/PILAR)</v>
          </cell>
          <cell r="C1399" t="str">
            <v>M</v>
          </cell>
          <cell r="D1399" t="str">
            <v>MP</v>
          </cell>
          <cell r="E1399">
            <v>15.2</v>
          </cell>
          <cell r="F1399">
            <v>15.2</v>
          </cell>
        </row>
        <row r="1400">
          <cell r="A1400" t="str">
            <v>00002790</v>
          </cell>
          <cell r="B1400" t="str">
            <v>PECA DE MADEIRA ROLICA (EUCALIPTO) D = 22CM</v>
          </cell>
          <cell r="C1400" t="str">
            <v>M</v>
          </cell>
          <cell r="D1400" t="str">
            <v>MP</v>
          </cell>
          <cell r="E1400">
            <v>10.09</v>
          </cell>
          <cell r="F1400">
            <v>10.09</v>
          </cell>
        </row>
        <row r="1401">
          <cell r="A1401" t="str">
            <v>00002794</v>
          </cell>
          <cell r="B1401" t="str">
            <v>PECA DE MADEIRA ROLICA TRATADA (EUCALIPTO OU REGIONAL EQUIVALENTE) D = 25 A 29CM - H = 6,5M (P/PILAR)</v>
          </cell>
          <cell r="C1401" t="str">
            <v>M</v>
          </cell>
          <cell r="D1401" t="str">
            <v>MP</v>
          </cell>
          <cell r="E1401">
            <v>13.19</v>
          </cell>
          <cell r="F1401">
            <v>13.19</v>
          </cell>
        </row>
        <row r="1402">
          <cell r="A1402" t="str">
            <v>00002801</v>
          </cell>
          <cell r="B1402" t="str">
            <v>ESTACA "I" - 10" X 4 5/8" SIMPLES - 37.80KG, INCLUSIVE CRAVACAO</v>
          </cell>
          <cell r="C1402" t="str">
            <v>M</v>
          </cell>
          <cell r="D1402" t="str">
            <v>MP</v>
          </cell>
          <cell r="E1402">
            <v>269.32</v>
          </cell>
          <cell r="F1402">
            <v>269.32</v>
          </cell>
        </row>
        <row r="1403">
          <cell r="A1403" t="str">
            <v>00002802</v>
          </cell>
          <cell r="B1403" t="str">
            <v>ESTACA "I" - 10" X 4 5/8" DUPLO, INCLUSIVE CRAVACAO</v>
          </cell>
          <cell r="C1403" t="str">
            <v>M</v>
          </cell>
          <cell r="D1403" t="str">
            <v>MP</v>
          </cell>
          <cell r="E1403">
            <v>278.48</v>
          </cell>
          <cell r="F1403">
            <v>278.48</v>
          </cell>
        </row>
        <row r="1404">
          <cell r="A1404" t="str">
            <v>00002803</v>
          </cell>
          <cell r="B1404" t="str">
            <v>ESTACA 'H' -  6" X 6", INCLUSIVE CRAVACAO</v>
          </cell>
          <cell r="C1404" t="str">
            <v>M</v>
          </cell>
          <cell r="D1404" t="str">
            <v>MP</v>
          </cell>
          <cell r="E1404">
            <v>260.14999999999998</v>
          </cell>
          <cell r="F1404">
            <v>260.14999999999998</v>
          </cell>
        </row>
        <row r="1405">
          <cell r="A1405" t="str">
            <v>00002806</v>
          </cell>
          <cell r="B1405" t="str">
            <v>ESTACA "I" - 12" X 5 1/4" SIMPLES, INCLUSIVE CRAVACAO</v>
          </cell>
          <cell r="C1405" t="str">
            <v>M</v>
          </cell>
          <cell r="D1405" t="str">
            <v>MP</v>
          </cell>
          <cell r="E1405">
            <v>278.48</v>
          </cell>
          <cell r="F1405">
            <v>278.48</v>
          </cell>
        </row>
        <row r="1406">
          <cell r="A1406" t="str">
            <v>00003068</v>
          </cell>
          <cell r="B1406" t="str">
            <v>EXTREMIDADE PVC PBA NBR 10351 BF DN 50/ DE 60MM</v>
          </cell>
          <cell r="C1406" t="str">
            <v>UN</v>
          </cell>
          <cell r="D1406" t="str">
            <v>MP</v>
          </cell>
          <cell r="E1406">
            <v>126.02</v>
          </cell>
          <cell r="F1406">
            <v>126.02</v>
          </cell>
        </row>
        <row r="1407">
          <cell r="A1407" t="str">
            <v>00003072</v>
          </cell>
          <cell r="B1407" t="str">
            <v>EXTREMIDADE PVC PBA NBR 10351 PF DN 50/ DE 60MM</v>
          </cell>
          <cell r="C1407" t="str">
            <v>UN</v>
          </cell>
          <cell r="D1407" t="str">
            <v>MP</v>
          </cell>
          <cell r="E1407">
            <v>106.64</v>
          </cell>
          <cell r="F1407">
            <v>106.64</v>
          </cell>
        </row>
        <row r="1408">
          <cell r="A1408" t="str">
            <v>00003073</v>
          </cell>
          <cell r="B1408" t="str">
            <v>EXTREMIDADE PVC PBA NBR 10351 BF DN 100/ DE 110MM</v>
          </cell>
          <cell r="C1408" t="str">
            <v>UN</v>
          </cell>
          <cell r="D1408" t="str">
            <v>MP</v>
          </cell>
          <cell r="E1408">
            <v>267.74</v>
          </cell>
          <cell r="F1408">
            <v>267.74</v>
          </cell>
        </row>
        <row r="1409">
          <cell r="A1409" t="str">
            <v>00003074</v>
          </cell>
          <cell r="B1409" t="str">
            <v>EXTREMIDADE PVC PBA NBR 10351 BF DN 75/ DE 85MM</v>
          </cell>
          <cell r="C1409" t="str">
            <v>UN</v>
          </cell>
          <cell r="D1409" t="str">
            <v>MP</v>
          </cell>
          <cell r="E1409">
            <v>213.19</v>
          </cell>
          <cell r="F1409">
            <v>213.19</v>
          </cell>
        </row>
        <row r="1410">
          <cell r="A1410" t="str">
            <v>00003075</v>
          </cell>
          <cell r="B1410" t="str">
            <v>EXTREMIDADE PVC PBA NBR 10351 PF DN 75/ DE 85MM</v>
          </cell>
          <cell r="C1410" t="str">
            <v>UN</v>
          </cell>
          <cell r="D1410" t="str">
            <v>MP</v>
          </cell>
          <cell r="E1410">
            <v>192.14</v>
          </cell>
          <cell r="F1410">
            <v>192.14</v>
          </cell>
        </row>
        <row r="1411">
          <cell r="A1411" t="str">
            <v>00003076</v>
          </cell>
          <cell r="B1411" t="str">
            <v>EXTREMIDADE PVC PBA NBR 10351 PF DN 100/ DE 110MM</v>
          </cell>
          <cell r="C1411" t="str">
            <v>UN</v>
          </cell>
          <cell r="D1411" t="str">
            <v>MP</v>
          </cell>
          <cell r="E1411">
            <v>240.11</v>
          </cell>
          <cell r="F1411">
            <v>240.11</v>
          </cell>
        </row>
        <row r="1412">
          <cell r="A1412" t="str">
            <v>00003080</v>
          </cell>
          <cell r="B1412" t="str">
            <v>FECHADURA DE EMBUTIR PARA PORTA EXTERNA, MACANETA E ESPELHO EM METAL CROMADO</v>
          </cell>
          <cell r="C1412" t="str">
            <v>CJ</v>
          </cell>
          <cell r="D1412" t="str">
            <v>MP</v>
          </cell>
          <cell r="E1412">
            <v>32.700000000000003</v>
          </cell>
          <cell r="F1412">
            <v>32.700000000000003</v>
          </cell>
        </row>
        <row r="1413">
          <cell r="A1413" t="str">
            <v>00003081</v>
          </cell>
          <cell r="B1413" t="str">
            <v>FECHADURA EMBUTIR EXTERNA (C/ CILINDRO) COMPLETA - ACAB PADRAO MEDIO</v>
          </cell>
          <cell r="C1413" t="str">
            <v>CJ</v>
          </cell>
          <cell r="D1413" t="str">
            <v>MP</v>
          </cell>
          <cell r="E1413">
            <v>95.38</v>
          </cell>
          <cell r="F1413">
            <v>95.38</v>
          </cell>
        </row>
        <row r="1414">
          <cell r="A1414" t="str">
            <v>00003082</v>
          </cell>
          <cell r="B1414" t="str">
            <v>FECHADURA SOBREPOR FERRO PINTADO C/ MACANETA, CHAVE GRANDE TP HAGA 1137 OU EQUIV</v>
          </cell>
          <cell r="C1414" t="str">
            <v>CJ</v>
          </cell>
          <cell r="D1414" t="str">
            <v>MP</v>
          </cell>
          <cell r="E1414">
            <v>47.25</v>
          </cell>
          <cell r="F1414">
            <v>47.25</v>
          </cell>
        </row>
        <row r="1415">
          <cell r="A1415" t="str">
            <v>00003083</v>
          </cell>
          <cell r="B1415" t="str">
            <v>FECHADURA EMBUTIR EXTERNA C/ CILINDRO SEM ESPELHO E SEM MACANETA (SOMENTE A MAQUINA)</v>
          </cell>
          <cell r="C1415" t="str">
            <v>UN</v>
          </cell>
          <cell r="D1415" t="str">
            <v>MP</v>
          </cell>
          <cell r="E1415">
            <v>75.209999999999994</v>
          </cell>
          <cell r="F1415">
            <v>75.209999999999994</v>
          </cell>
        </row>
        <row r="1416">
          <cell r="A1416" t="str">
            <v>00003084</v>
          </cell>
          <cell r="B1416" t="str">
            <v>FECHADURA BICO PAPAGAIO C/ CILINDRO P/ PORTA CORRER EXTERNA INCL CONCHAS - ACAB PADRAO MEDIO</v>
          </cell>
          <cell r="C1416" t="str">
            <v>CJ</v>
          </cell>
          <cell r="D1416" t="str">
            <v>MP</v>
          </cell>
          <cell r="E1416">
            <v>57.23</v>
          </cell>
          <cell r="F1416">
            <v>57.23</v>
          </cell>
        </row>
        <row r="1417">
          <cell r="A1417" t="str">
            <v>00003089</v>
          </cell>
          <cell r="B1417" t="str">
            <v>FECHADURA EMBUTIR EXTERNA (C/ CILINDRO) COMPLETA - ACAB SUPERIOR (LINHA LUXO)</v>
          </cell>
          <cell r="C1417" t="str">
            <v>CJ</v>
          </cell>
          <cell r="D1417" t="str">
            <v>MP</v>
          </cell>
          <cell r="E1417">
            <v>180.67</v>
          </cell>
          <cell r="F1417">
            <v>180.67</v>
          </cell>
        </row>
        <row r="1418">
          <cell r="A1418" t="str">
            <v>00003090</v>
          </cell>
          <cell r="B1418" t="str">
            <v>FECHADURA EMBUTIR TP GORGES (CHAVE GRANDE) P/PORTA INTERNA, COMPLETA - LINHA POPULAR</v>
          </cell>
          <cell r="C1418" t="str">
            <v>CJ</v>
          </cell>
          <cell r="D1418" t="str">
            <v>MP</v>
          </cell>
          <cell r="E1418">
            <v>24.46</v>
          </cell>
          <cell r="F1418">
            <v>24.46</v>
          </cell>
        </row>
        <row r="1419">
          <cell r="A1419" t="str">
            <v>00003092</v>
          </cell>
          <cell r="B1419" t="str">
            <v>FECHADURA EMBUTIR TP GORGES (CHAVE GRANDE) P/PORTA INTERNA, COMPLETA - LINHA LUXO</v>
          </cell>
          <cell r="C1419" t="str">
            <v>CJ</v>
          </cell>
          <cell r="D1419" t="str">
            <v>MP</v>
          </cell>
          <cell r="E1419">
            <v>123.73</v>
          </cell>
          <cell r="F1419">
            <v>123.73</v>
          </cell>
        </row>
        <row r="1420">
          <cell r="A1420" t="str">
            <v>00003093</v>
          </cell>
          <cell r="B1420" t="str">
            <v>FECHADURA EMBUTIR TP GORGES (CHAVE GRANDE) P/PORTA INTERNA, COMPLETA - ACAB PADRAO MEDIO</v>
          </cell>
          <cell r="C1420" t="str">
            <v>CJ</v>
          </cell>
          <cell r="D1420" t="str">
            <v>MP</v>
          </cell>
          <cell r="E1420">
            <v>57.68</v>
          </cell>
          <cell r="F1420">
            <v>57.68</v>
          </cell>
        </row>
        <row r="1421">
          <cell r="A1421" t="str">
            <v>00003096</v>
          </cell>
          <cell r="B1421" t="str">
            <v>FECHO CONCHA C/ ALAVANCA P/ PORTA OU JANELA CORRER</v>
          </cell>
          <cell r="C1421" t="str">
            <v>CJ</v>
          </cell>
          <cell r="D1421" t="str">
            <v>MP</v>
          </cell>
          <cell r="E1421">
            <v>17.68</v>
          </cell>
          <cell r="F1421">
            <v>17.68</v>
          </cell>
        </row>
        <row r="1422">
          <cell r="A1422" t="str">
            <v>00003097</v>
          </cell>
          <cell r="B1422" t="str">
            <v>FECHADURA EMBUTIR P/ PORTA DE BANHEIRO, COMPLETA - LINHA POPULAR</v>
          </cell>
          <cell r="C1422" t="str">
            <v>CJ</v>
          </cell>
          <cell r="D1422" t="str">
            <v>MP</v>
          </cell>
          <cell r="E1422">
            <v>25</v>
          </cell>
          <cell r="F1422">
            <v>25</v>
          </cell>
        </row>
        <row r="1423">
          <cell r="A1423" t="str">
            <v>00003098</v>
          </cell>
          <cell r="B1423" t="str">
            <v>FECHADURA EMBUTIR P/ PORTA DE BANHEIRO, COMPLETA - ACAB SUPERIOR (LINHA LUXO)</v>
          </cell>
          <cell r="C1423" t="str">
            <v>CJ</v>
          </cell>
          <cell r="D1423" t="str">
            <v>MP</v>
          </cell>
          <cell r="E1423">
            <v>149.02000000000001</v>
          </cell>
          <cell r="F1423">
            <v>149.02000000000001</v>
          </cell>
        </row>
        <row r="1424">
          <cell r="A1424" t="str">
            <v>00003099</v>
          </cell>
          <cell r="B1424" t="str">
            <v>FECHADURA EMBUTIR P/ PORTA DE BANHEIRO, COMPLETA - ACAB PADRAO MEDIO</v>
          </cell>
          <cell r="C1424" t="str">
            <v>CJ</v>
          </cell>
          <cell r="D1424" t="str">
            <v>MP</v>
          </cell>
          <cell r="E1424">
            <v>70.45</v>
          </cell>
          <cell r="F1424">
            <v>70.45</v>
          </cell>
        </row>
        <row r="1425">
          <cell r="A1425" t="str">
            <v>00003100</v>
          </cell>
          <cell r="B1425" t="str">
            <v>FECHADURA EMBUTIR P/ PORTA DE BANHEIRO, SEM MACANETA, SEM ESPELHO</v>
          </cell>
          <cell r="C1425" t="str">
            <v>CJ</v>
          </cell>
          <cell r="D1425" t="str">
            <v>MP</v>
          </cell>
          <cell r="E1425">
            <v>39.979999999999997</v>
          </cell>
          <cell r="F1425">
            <v>39.979999999999997</v>
          </cell>
        </row>
        <row r="1426">
          <cell r="A1426" t="str">
            <v>00003103</v>
          </cell>
          <cell r="B1426" t="str">
            <v>FECHADURA C/ CILINDRO LATAO CROMADO P/ PORTA VIDRO TP AROUCA 2171-L OU EQUIV</v>
          </cell>
          <cell r="C1426" t="str">
            <v>UN</v>
          </cell>
          <cell r="D1426" t="str">
            <v>MP</v>
          </cell>
          <cell r="E1426">
            <v>39.49</v>
          </cell>
          <cell r="F1426">
            <v>39.49</v>
          </cell>
        </row>
        <row r="1427">
          <cell r="A1427" t="str">
            <v>00003104</v>
          </cell>
          <cell r="B1427" t="str">
            <v>JOGO DE FERRAGENS CROMADAS P/ PORTA DE VIDRO TEMPERADO, UMA FOLHA COMPOSTA: DOBRADICA SUPERIOR (101) E INFERIOR (103),TRINCO (502), FECHADURA (520),CONTRA FECHADURA (531),COM CAPUCHINHO</v>
          </cell>
          <cell r="C1427" t="str">
            <v>CJ</v>
          </cell>
          <cell r="D1427" t="str">
            <v>MP</v>
          </cell>
          <cell r="E1427">
            <v>276.39999999999998</v>
          </cell>
          <cell r="F1427">
            <v>276.39999999999998</v>
          </cell>
        </row>
        <row r="1428">
          <cell r="A1428" t="str">
            <v>00003105</v>
          </cell>
          <cell r="B1428" t="str">
            <v>FECHO DE EMBUTIR (TP UNHA) C/ ALAVANCA LATAO CROMADO - 40CM</v>
          </cell>
          <cell r="C1428" t="str">
            <v>UN</v>
          </cell>
          <cell r="D1428" t="str">
            <v>MP</v>
          </cell>
          <cell r="E1428">
            <v>59.17</v>
          </cell>
          <cell r="F1428">
            <v>59.17</v>
          </cell>
        </row>
        <row r="1429">
          <cell r="A1429" t="str">
            <v>00003106</v>
          </cell>
          <cell r="B1429" t="str">
            <v>FECHO CHATO SOBREPOR FERRO ZINCADO/NIQUEL/GALV OU POLIDO - 6"</v>
          </cell>
          <cell r="C1429" t="str">
            <v>UN</v>
          </cell>
          <cell r="D1429" t="str">
            <v>MP</v>
          </cell>
          <cell r="E1429">
            <v>6.83</v>
          </cell>
          <cell r="F1429">
            <v>6.83</v>
          </cell>
        </row>
        <row r="1430">
          <cell r="A1430" t="str">
            <v>00003107</v>
          </cell>
          <cell r="B1430" t="str">
            <v>FERROLHO/FECHO/TARJETA ALUMINIO 3'' TIPO FERROLHO/FECHO/TARJETA P/ JAN / PORTA /PORTAO</v>
          </cell>
          <cell r="C1430" t="str">
            <v>UN</v>
          </cell>
          <cell r="D1430" t="str">
            <v>MP</v>
          </cell>
          <cell r="E1430">
            <v>8.61</v>
          </cell>
          <cell r="F1430">
            <v>8.61</v>
          </cell>
        </row>
        <row r="1431">
          <cell r="A1431" t="str">
            <v>00003108</v>
          </cell>
          <cell r="B1431" t="str">
            <v>FECHO DE EMBUTIR (TP UNHA) C/ ALAVANCA LATAO CROMADO - 22CM</v>
          </cell>
          <cell r="C1431" t="str">
            <v>UN</v>
          </cell>
          <cell r="D1431" t="str">
            <v>MP</v>
          </cell>
          <cell r="E1431">
            <v>48.28</v>
          </cell>
          <cell r="F1431">
            <v>48.28</v>
          </cell>
        </row>
        <row r="1432">
          <cell r="A1432" t="str">
            <v>00003111</v>
          </cell>
          <cell r="B1432" t="str">
            <v>FECHO DE EMBUTIR (TP UNHA) C/ ALAVANCA FERRO OU ACO CROMADO - 22CM</v>
          </cell>
          <cell r="C1432" t="str">
            <v>UN</v>
          </cell>
          <cell r="D1432" t="str">
            <v>MP</v>
          </cell>
          <cell r="E1432">
            <v>22.47</v>
          </cell>
          <cell r="F1432">
            <v>22.47</v>
          </cell>
        </row>
        <row r="1433">
          <cell r="A1433" t="str">
            <v>00003112</v>
          </cell>
          <cell r="B1433" t="str">
            <v>CREMONA LATAO CROMADO OU POLIDO - COMPLETA C/ VARA H =1,20M</v>
          </cell>
          <cell r="C1433" t="str">
            <v>CJ</v>
          </cell>
          <cell r="D1433" t="str">
            <v>MP</v>
          </cell>
          <cell r="E1433">
            <v>40.15</v>
          </cell>
          <cell r="F1433">
            <v>40.15</v>
          </cell>
        </row>
        <row r="1434">
          <cell r="A1434" t="str">
            <v>00003113</v>
          </cell>
          <cell r="B1434" t="str">
            <v>CREMONA LATAO CROMADO OU POLIDO - COMPLETA C/ VARA H =1,50M</v>
          </cell>
          <cell r="C1434" t="str">
            <v>CJ</v>
          </cell>
          <cell r="D1434" t="str">
            <v>MP</v>
          </cell>
          <cell r="E1434">
            <v>45.13</v>
          </cell>
          <cell r="F1434">
            <v>45.13</v>
          </cell>
        </row>
        <row r="1435">
          <cell r="A1435" t="str">
            <v>00003114</v>
          </cell>
          <cell r="B1435" t="str">
            <v>CREMONA LATAO CROMADO 113 X 40 X 35MM (NAO INCL VARA FERRO)</v>
          </cell>
          <cell r="C1435" t="str">
            <v>UN</v>
          </cell>
          <cell r="D1435" t="str">
            <v>MP</v>
          </cell>
          <cell r="E1435">
            <v>31</v>
          </cell>
          <cell r="F1435">
            <v>31</v>
          </cell>
        </row>
        <row r="1436">
          <cell r="A1436" t="str">
            <v>00003115</v>
          </cell>
          <cell r="B1436" t="str">
            <v>VARA FERRO CROMADO P/ CREMONA H = 120CM</v>
          </cell>
          <cell r="C1436" t="str">
            <v>UN</v>
          </cell>
          <cell r="D1436" t="str">
            <v>MP</v>
          </cell>
          <cell r="E1436">
            <v>9.66</v>
          </cell>
          <cell r="F1436">
            <v>9.66</v>
          </cell>
        </row>
        <row r="1437">
          <cell r="A1437" t="str">
            <v>00003116</v>
          </cell>
          <cell r="B1437" t="str">
            <v>VARA FERRO CROMADO P/ CREMONA H = 150CM</v>
          </cell>
          <cell r="C1437" t="str">
            <v>UN</v>
          </cell>
          <cell r="D1437" t="str">
            <v>MP</v>
          </cell>
          <cell r="E1437">
            <v>11.32</v>
          </cell>
          <cell r="F1437">
            <v>11.32</v>
          </cell>
        </row>
        <row r="1438">
          <cell r="A1438" t="str">
            <v>00003117</v>
          </cell>
          <cell r="B1438" t="str">
            <v>VARA LATAO CROMADO P/ CREMONA H = 120CM</v>
          </cell>
          <cell r="C1438" t="str">
            <v>M</v>
          </cell>
          <cell r="D1438" t="str">
            <v>MP</v>
          </cell>
          <cell r="E1438">
            <v>19.45</v>
          </cell>
          <cell r="F1438">
            <v>19.45</v>
          </cell>
        </row>
        <row r="1439">
          <cell r="A1439" t="str">
            <v>00003118</v>
          </cell>
          <cell r="B1439" t="str">
            <v>FERROLHO/FECHO/TARJETA OU TRINCO PINO REDONDO 2" SOBREPOR FERRO CROMADO</v>
          </cell>
          <cell r="C1439" t="str">
            <v>UN</v>
          </cell>
          <cell r="D1439" t="str">
            <v>MP</v>
          </cell>
          <cell r="E1439">
            <v>1.49</v>
          </cell>
          <cell r="F1439">
            <v>1.49</v>
          </cell>
        </row>
        <row r="1440">
          <cell r="A1440" t="str">
            <v>00003119</v>
          </cell>
          <cell r="B1440" t="str">
            <v>FERROLHO/FECHO/TARJETA OU TRINCO PINO REDONDO 2" SOBREPOR FERRO ZINC/GALV OU POLIDO</v>
          </cell>
          <cell r="C1440" t="str">
            <v>UN</v>
          </cell>
          <cell r="D1440" t="str">
            <v>MP</v>
          </cell>
          <cell r="E1440">
            <v>1.54</v>
          </cell>
          <cell r="F1440">
            <v>1.54</v>
          </cell>
        </row>
        <row r="1441">
          <cell r="A1441" t="str">
            <v>00003120</v>
          </cell>
          <cell r="B1441" t="str">
            <v>FERROLHO/FECHO/TARJETA OU TRINCO PINO REDONDO 6" SOBREPOR FERRO ZINC/GALV OU POLIDO</v>
          </cell>
          <cell r="C1441" t="str">
            <v>UN</v>
          </cell>
          <cell r="D1441" t="str">
            <v>MP</v>
          </cell>
          <cell r="E1441">
            <v>8.2100000000000009</v>
          </cell>
          <cell r="F1441">
            <v>8.2100000000000009</v>
          </cell>
        </row>
        <row r="1442">
          <cell r="A1442" t="str">
            <v>00003121</v>
          </cell>
          <cell r="B1442" t="str">
            <v>FERROLHO/FECHO/TARJETA OU TRINCO PINO REDONDO 5" SOBREPOR FERRO ZINC/GALV OU POLIDO</v>
          </cell>
          <cell r="C1442" t="str">
            <v>UN</v>
          </cell>
          <cell r="D1442" t="str">
            <v>MP</v>
          </cell>
          <cell r="E1442">
            <v>7.47</v>
          </cell>
          <cell r="F1442">
            <v>7.47</v>
          </cell>
        </row>
        <row r="1443">
          <cell r="A1443" t="str">
            <v>00003122</v>
          </cell>
          <cell r="B1443" t="str">
            <v>FERROLHO/FECHO/TARJETA OU TRINCO PINO REDONDO 4" SOBREPOR FERRO ZINC/GALV OU POLIDO</v>
          </cell>
          <cell r="C1443" t="str">
            <v>UN</v>
          </cell>
          <cell r="D1443" t="str">
            <v>MP</v>
          </cell>
          <cell r="E1443">
            <v>5.75</v>
          </cell>
          <cell r="F1443">
            <v>5.75</v>
          </cell>
        </row>
        <row r="1444">
          <cell r="A1444" t="str">
            <v>00003123</v>
          </cell>
          <cell r="B1444" t="str">
            <v>FERTILIZANTE NPK - 4: 14: 8</v>
          </cell>
          <cell r="C1444" t="str">
            <v>KG</v>
          </cell>
          <cell r="D1444" t="str">
            <v>MP</v>
          </cell>
          <cell r="E1444">
            <v>1.4</v>
          </cell>
          <cell r="F1444">
            <v>1.4</v>
          </cell>
        </row>
        <row r="1445">
          <cell r="A1445" t="str">
            <v>00003143</v>
          </cell>
          <cell r="B1445" t="str">
            <v>FITA VEDA ROSCA EM ROLOS 18MMX25M</v>
          </cell>
          <cell r="C1445" t="str">
            <v>UN</v>
          </cell>
          <cell r="D1445" t="str">
            <v>MP</v>
          </cell>
          <cell r="E1445">
            <v>3.64</v>
          </cell>
          <cell r="F1445">
            <v>3.64</v>
          </cell>
        </row>
        <row r="1446">
          <cell r="A1446" t="str">
            <v>00003146</v>
          </cell>
          <cell r="B1446" t="str">
            <v>FITA VEDA ROSCA EM ROLOS 18MMX10M</v>
          </cell>
          <cell r="C1446" t="str">
            <v>UN</v>
          </cell>
          <cell r="D1446" t="str">
            <v>MP</v>
          </cell>
          <cell r="E1446">
            <v>1.58</v>
          </cell>
          <cell r="F1446">
            <v>1.58</v>
          </cell>
        </row>
        <row r="1447">
          <cell r="A1447" t="str">
            <v>00003148</v>
          </cell>
          <cell r="B1447" t="str">
            <v>FITA VEDA ROSCA EM ROLOS 18MMX50M</v>
          </cell>
          <cell r="C1447" t="str">
            <v>UN</v>
          </cell>
          <cell r="D1447" t="str">
            <v>MP</v>
          </cell>
          <cell r="E1447">
            <v>6.89</v>
          </cell>
          <cell r="F1447">
            <v>6.89</v>
          </cell>
        </row>
        <row r="1448">
          <cell r="A1448" t="str">
            <v>00003251</v>
          </cell>
          <cell r="B1448" t="str">
            <v>FLANGE  PVC C/ ROSCA , DE 1/2", SEXTAVADO, SEM FUROS</v>
          </cell>
          <cell r="C1448" t="str">
            <v>UN</v>
          </cell>
          <cell r="D1448" t="str">
            <v>MP</v>
          </cell>
          <cell r="E1448">
            <v>2.96</v>
          </cell>
          <cell r="F1448">
            <v>2.96</v>
          </cell>
        </row>
        <row r="1449">
          <cell r="A1449" t="str">
            <v>00003253</v>
          </cell>
          <cell r="B1449" t="str">
            <v>FLANGE PVC C/ ROSCA SEXTAVADO S/FUROS REF. 4"</v>
          </cell>
          <cell r="C1449" t="str">
            <v>UN</v>
          </cell>
          <cell r="D1449" t="str">
            <v>MP</v>
          </cell>
          <cell r="E1449">
            <v>86.55</v>
          </cell>
          <cell r="F1449">
            <v>86.55</v>
          </cell>
        </row>
        <row r="1450">
          <cell r="A1450" t="str">
            <v>00003254</v>
          </cell>
          <cell r="B1450" t="str">
            <v>FLANGE PVC C/ ROSCA SEXTAVADO S/FUROS REF. 3"</v>
          </cell>
          <cell r="C1450" t="str">
            <v>UN</v>
          </cell>
          <cell r="D1450" t="str">
            <v>MP</v>
          </cell>
          <cell r="E1450">
            <v>60.78</v>
          </cell>
          <cell r="F1450">
            <v>60.78</v>
          </cell>
        </row>
        <row r="1451">
          <cell r="A1451" t="str">
            <v>00003255</v>
          </cell>
          <cell r="B1451" t="str">
            <v>FLANGE PVC C/ ROSCA SEXTAVADO S/FUROS REF. 3/4"</v>
          </cell>
          <cell r="C1451" t="str">
            <v>UN</v>
          </cell>
          <cell r="D1451" t="str">
            <v>MP</v>
          </cell>
          <cell r="E1451">
            <v>4.41</v>
          </cell>
          <cell r="F1451">
            <v>4.41</v>
          </cell>
        </row>
        <row r="1452">
          <cell r="A1452" t="str">
            <v>00003256</v>
          </cell>
          <cell r="B1452" t="str">
            <v>FLANGE PVC C/ ROSCA SEXTAVADO S/FUROS REF. 1"</v>
          </cell>
          <cell r="C1452" t="str">
            <v>UN</v>
          </cell>
          <cell r="D1452" t="str">
            <v>MP</v>
          </cell>
          <cell r="E1452">
            <v>5.92</v>
          </cell>
          <cell r="F1452">
            <v>5.92</v>
          </cell>
        </row>
        <row r="1453">
          <cell r="A1453" t="str">
            <v>00003258</v>
          </cell>
          <cell r="B1453" t="str">
            <v>FLANGE PVC C/ ROSCA SEXTAVADO S/FUROS REF. 1 1/4"</v>
          </cell>
          <cell r="C1453" t="str">
            <v>UN</v>
          </cell>
          <cell r="D1453" t="str">
            <v>MP</v>
          </cell>
          <cell r="E1453">
            <v>4.01</v>
          </cell>
          <cell r="F1453">
            <v>4.01</v>
          </cell>
        </row>
        <row r="1454">
          <cell r="A1454" t="str">
            <v>00003259</v>
          </cell>
          <cell r="B1454" t="str">
            <v>FLANGE PVC C/ ROSCA SEXTAVADO S/FUROS REF. 1 1/2"</v>
          </cell>
          <cell r="C1454" t="str">
            <v>UN</v>
          </cell>
          <cell r="D1454" t="str">
            <v>MP</v>
          </cell>
          <cell r="E1454">
            <v>6.42</v>
          </cell>
          <cell r="F1454">
            <v>6.42</v>
          </cell>
        </row>
        <row r="1455">
          <cell r="A1455" t="str">
            <v>00003260</v>
          </cell>
          <cell r="B1455" t="str">
            <v>FLANGE PVC C/ ROSCA SEXTAVADO S/FUROS REF. 2"</v>
          </cell>
          <cell r="C1455" t="str">
            <v>UN</v>
          </cell>
          <cell r="D1455" t="str">
            <v>MP</v>
          </cell>
          <cell r="E1455">
            <v>9.1999999999999993</v>
          </cell>
          <cell r="F1455">
            <v>9.1999999999999993</v>
          </cell>
        </row>
        <row r="1456">
          <cell r="A1456" t="str">
            <v>00003261</v>
          </cell>
          <cell r="B1456" t="str">
            <v>FLANGE PVC C/ ROSCA SEXTAVADO S/FUROS REF. 2 1/2"</v>
          </cell>
          <cell r="C1456" t="str">
            <v>UN</v>
          </cell>
          <cell r="D1456" t="str">
            <v>MP</v>
          </cell>
          <cell r="E1456">
            <v>44.8</v>
          </cell>
          <cell r="F1456">
            <v>44.8</v>
          </cell>
        </row>
        <row r="1457">
          <cell r="A1457" t="str">
            <v>00003262</v>
          </cell>
          <cell r="B1457" t="str">
            <v>FLANGE SEXTAVADO FERRO GALV ROSCA REF. 1/2"</v>
          </cell>
          <cell r="C1457" t="str">
            <v>UN</v>
          </cell>
          <cell r="D1457" t="str">
            <v>MP</v>
          </cell>
          <cell r="E1457">
            <v>6.67</v>
          </cell>
          <cell r="F1457">
            <v>6.67</v>
          </cell>
        </row>
        <row r="1458">
          <cell r="A1458" t="str">
            <v>00003263</v>
          </cell>
          <cell r="B1458" t="str">
            <v>FLANGE SEXTAVADO FERRO GALV ROSCA REF. 3/4"</v>
          </cell>
          <cell r="C1458" t="str">
            <v>UN</v>
          </cell>
          <cell r="D1458" t="str">
            <v>MP</v>
          </cell>
          <cell r="E1458">
            <v>9.16</v>
          </cell>
          <cell r="F1458">
            <v>9.16</v>
          </cell>
        </row>
        <row r="1459">
          <cell r="A1459" t="str">
            <v>00003264</v>
          </cell>
          <cell r="B1459" t="str">
            <v>FLANGE SEXTAVADO FERRO GALV ROSCA REF. 1"</v>
          </cell>
          <cell r="C1459" t="str">
            <v>UN</v>
          </cell>
          <cell r="D1459" t="str">
            <v>MP</v>
          </cell>
          <cell r="E1459">
            <v>10.99</v>
          </cell>
          <cell r="F1459">
            <v>10.99</v>
          </cell>
        </row>
        <row r="1460">
          <cell r="A1460" t="str">
            <v>00003265</v>
          </cell>
          <cell r="B1460" t="str">
            <v>FLANGE SEXTAVADO FERRO GALV ROSCA REF. 1 1/4"</v>
          </cell>
          <cell r="C1460" t="str">
            <v>UN</v>
          </cell>
          <cell r="D1460" t="str">
            <v>MP</v>
          </cell>
          <cell r="E1460">
            <v>13.92</v>
          </cell>
          <cell r="F1460">
            <v>13.92</v>
          </cell>
        </row>
        <row r="1461">
          <cell r="A1461" t="str">
            <v>00003266</v>
          </cell>
          <cell r="B1461" t="str">
            <v>FLANGE SEXTAVADO FERRO GALV ROSCA REF. 2"</v>
          </cell>
          <cell r="C1461" t="str">
            <v>UN</v>
          </cell>
          <cell r="D1461" t="str">
            <v>MP</v>
          </cell>
          <cell r="E1461">
            <v>25.6</v>
          </cell>
          <cell r="F1461">
            <v>25.6</v>
          </cell>
        </row>
        <row r="1462">
          <cell r="A1462" t="str">
            <v>00003267</v>
          </cell>
          <cell r="B1462" t="str">
            <v>FLANGE SEXTAVADO FERRO GALV ROSCA REF. 2 1/2'</v>
          </cell>
          <cell r="C1462" t="str">
            <v>UN</v>
          </cell>
          <cell r="D1462" t="str">
            <v>MP</v>
          </cell>
          <cell r="E1462">
            <v>36.14</v>
          </cell>
          <cell r="F1462">
            <v>36.14</v>
          </cell>
        </row>
        <row r="1463">
          <cell r="A1463" t="str">
            <v>00003268</v>
          </cell>
          <cell r="B1463" t="str">
            <v>FLANGE SEXTAVADO FERRO GALV ROSCA REF. 3"</v>
          </cell>
          <cell r="C1463" t="str">
            <v>UN</v>
          </cell>
          <cell r="D1463" t="str">
            <v>MP</v>
          </cell>
          <cell r="E1463">
            <v>54.45</v>
          </cell>
          <cell r="F1463">
            <v>54.45</v>
          </cell>
        </row>
        <row r="1464">
          <cell r="A1464" t="str">
            <v>00003270</v>
          </cell>
          <cell r="B1464" t="str">
            <v>FLANGE SEXTAVADO FERRO GALV ROSCA REF. 6"</v>
          </cell>
          <cell r="C1464" t="str">
            <v>UN</v>
          </cell>
          <cell r="D1464" t="str">
            <v>MP</v>
          </cell>
          <cell r="E1464">
            <v>95.92</v>
          </cell>
          <cell r="F1464">
            <v>95.92</v>
          </cell>
        </row>
        <row r="1465">
          <cell r="A1465" t="str">
            <v>00003271</v>
          </cell>
          <cell r="B1465" t="str">
            <v>FLANGE SEXTAVADO FERRO GALV ROSCA REF. 4"</v>
          </cell>
          <cell r="C1465" t="str">
            <v>UN</v>
          </cell>
          <cell r="D1465" t="str">
            <v>MP</v>
          </cell>
          <cell r="E1465">
            <v>68.900000000000006</v>
          </cell>
          <cell r="F1465">
            <v>68.900000000000006</v>
          </cell>
        </row>
        <row r="1466">
          <cell r="A1466" t="str">
            <v>00003272</v>
          </cell>
          <cell r="B1466" t="str">
            <v>FLANGE SEXTAVADO FERRO GALV ROSCA REF. 1 1/2"</v>
          </cell>
          <cell r="C1466" t="str">
            <v>UN</v>
          </cell>
          <cell r="D1466" t="str">
            <v>MP</v>
          </cell>
          <cell r="E1466">
            <v>19.53</v>
          </cell>
          <cell r="F1466">
            <v>19.53</v>
          </cell>
        </row>
        <row r="1467">
          <cell r="A1467" t="str">
            <v>00003273</v>
          </cell>
          <cell r="B1467" t="str">
            <v>FORRO TP PACOTE CHAPAS FIBRA MAD SOFT PINT BRANCA LISA484 X 2484MM E=12MM INCL SUSTENTACAO
PERFIS "T" LEVE - COLOCADO"</v>
          </cell>
          <cell r="C1467" t="str">
            <v>M2</v>
          </cell>
          <cell r="D1467" t="str">
            <v>MP</v>
          </cell>
          <cell r="E1467">
            <v>47.87</v>
          </cell>
          <cell r="F1467">
            <v>47.87</v>
          </cell>
        </row>
        <row r="1468">
          <cell r="A1468" t="str">
            <v>00003275</v>
          </cell>
          <cell r="B1468" t="str">
            <v>FORRO C/ PLACAS LA-DE-VIDRO REVESTIDO FACE APARENTE C/ FILME PLASTICO GRAVADO, COR BRANCA TIPO
SHEDISOL -  1,20 X 0,60M  E = 15MM OU SANTA MARINA - 1,24 X 0,62 E=20MM (COLOCADO)</v>
          </cell>
          <cell r="C1468" t="str">
            <v>M2</v>
          </cell>
          <cell r="D1468" t="str">
            <v>MP</v>
          </cell>
          <cell r="E1468">
            <v>76.08</v>
          </cell>
          <cell r="F1468">
            <v>76.08</v>
          </cell>
        </row>
        <row r="1469">
          <cell r="A1469" t="str">
            <v>00003277</v>
          </cell>
          <cell r="B1469" t="str">
            <v>FOSSA SEPTICA CONCRETO PRE MOLDADO PARA 10 CONTRIBUINTES - 90 X 90 CM</v>
          </cell>
          <cell r="C1469" t="str">
            <v>UN</v>
          </cell>
          <cell r="D1469" t="str">
            <v>MP</v>
          </cell>
          <cell r="E1469">
            <v>559.51</v>
          </cell>
          <cell r="F1469">
            <v>559.51</v>
          </cell>
        </row>
        <row r="1470">
          <cell r="A1470" t="str">
            <v>00003278</v>
          </cell>
          <cell r="B1470" t="str">
            <v>CAIXA INSPECAO CONCRETO PRE MOLDADO CIRCULAR COM TAMPA D = 40CM</v>
          </cell>
          <cell r="C1470" t="str">
            <v>UN</v>
          </cell>
          <cell r="D1470" t="str">
            <v>MP</v>
          </cell>
          <cell r="E1470">
            <v>25.33</v>
          </cell>
          <cell r="F1470">
            <v>25.33</v>
          </cell>
        </row>
        <row r="1471">
          <cell r="A1471" t="str">
            <v>00003279</v>
          </cell>
          <cell r="B1471" t="str">
            <v>CAIXA INSPECAO CONCRETO PRE MOLDADO CIRCULAR COM TAMPA D = 60CM H=60CM</v>
          </cell>
          <cell r="C1471" t="str">
            <v>UN</v>
          </cell>
          <cell r="D1471" t="str">
            <v>MP</v>
          </cell>
          <cell r="E1471">
            <v>75.98</v>
          </cell>
          <cell r="F1471">
            <v>75.98</v>
          </cell>
        </row>
        <row r="1472">
          <cell r="A1472" t="str">
            <v>00003280</v>
          </cell>
          <cell r="B1472" t="str">
            <v>CAIXA GORDURA DUPLA CONCRETO PRE MOLDADO CIRCULAR COM TAMPA D = 61CM</v>
          </cell>
          <cell r="C1472" t="str">
            <v>UN</v>
          </cell>
          <cell r="D1472" t="str">
            <v>MP</v>
          </cell>
          <cell r="E1472">
            <v>119.74</v>
          </cell>
          <cell r="F1472">
            <v>119.74</v>
          </cell>
        </row>
        <row r="1473">
          <cell r="A1473" t="str">
            <v>00003281</v>
          </cell>
          <cell r="B1473" t="str">
            <v>FOSSA SEPTICA CONCRETO PRE MOLDADO PARA 5 CONTRIBUINTES - 90 X 70 CM</v>
          </cell>
          <cell r="C1473" t="str">
            <v>UN</v>
          </cell>
          <cell r="D1473" t="str">
            <v>MP</v>
          </cell>
          <cell r="E1473">
            <v>435.17</v>
          </cell>
          <cell r="F1473">
            <v>435.17</v>
          </cell>
        </row>
        <row r="1474">
          <cell r="A1474" t="str">
            <v>00003282</v>
          </cell>
          <cell r="B1474" t="str">
            <v>SUMIDOURO CONCRETO PRE MOLDADO COMPLETO PARA 5 CONTRIBUINTES</v>
          </cell>
          <cell r="C1474" t="str">
            <v>UN</v>
          </cell>
          <cell r="D1474" t="str">
            <v>MP</v>
          </cell>
          <cell r="E1474">
            <v>387.2</v>
          </cell>
          <cell r="F1474">
            <v>387.2</v>
          </cell>
        </row>
        <row r="1475">
          <cell r="A1475" t="str">
            <v>00003283</v>
          </cell>
          <cell r="B1475" t="str">
            <v>FORRO DE MADEIRA PINUS OU EQUIV C/ FRISO MACHO/FEMEA - DIMENSOES APROX 10 X 1CM (SEM COLOC)</v>
          </cell>
          <cell r="C1475" t="str">
            <v>M2</v>
          </cell>
          <cell r="D1475" t="str">
            <v>MP</v>
          </cell>
          <cell r="E1475">
            <v>13.87</v>
          </cell>
          <cell r="F1475">
            <v>13.87</v>
          </cell>
        </row>
        <row r="1476">
          <cell r="A1476" t="str">
            <v>00003285</v>
          </cell>
          <cell r="B1476" t="str">
            <v>FORRO DE MADEIRA PINHO OU EQUIV C/ FRISO MACHO/FEMEA - DIMENSOES APROX 10 X 1CM (SEM COLOC)</v>
          </cell>
          <cell r="C1476" t="str">
            <v>M2</v>
          </cell>
          <cell r="D1476" t="str">
            <v>MP</v>
          </cell>
          <cell r="E1476">
            <v>33.22</v>
          </cell>
          <cell r="F1476">
            <v>33.22</v>
          </cell>
        </row>
        <row r="1477">
          <cell r="A1477" t="str">
            <v>00003286</v>
          </cell>
          <cell r="B1477" t="str">
            <v>FORRO DE MADEIRA CEDRINHO OU EQUIV C/ FRISO MACHO/FEMEA - DIMENSOES APROX 10 X 1CM (SEM COLOC)</v>
          </cell>
          <cell r="C1477" t="str">
            <v>M2</v>
          </cell>
          <cell r="D1477" t="str">
            <v>MP</v>
          </cell>
          <cell r="E1477">
            <v>28.26</v>
          </cell>
          <cell r="F1477">
            <v>28.26</v>
          </cell>
        </row>
        <row r="1478">
          <cell r="A1478" t="str">
            <v>00003287</v>
          </cell>
          <cell r="B1478" t="str">
            <v>FORRO DE MADEIRA IMBUIA OU EQUIV C/ FRISO MACHO/FEMEA - DIMENSOES APROX 10 X 1CM (SEM COLOC)</v>
          </cell>
          <cell r="C1478" t="str">
            <v>M2</v>
          </cell>
          <cell r="D1478" t="str">
            <v>MP</v>
          </cell>
          <cell r="E1478">
            <v>66.5</v>
          </cell>
          <cell r="F1478">
            <v>66.5</v>
          </cell>
        </row>
        <row r="1479">
          <cell r="A1479" t="str">
            <v>00003288</v>
          </cell>
          <cell r="B1479" t="str">
            <v>PECA DE MADEIRA "MEIA CANA" (ACABAMENTO) PARA FORRO PAULISTA, DE *2,5 X 2,5* CM</v>
          </cell>
          <cell r="C1479" t="str">
            <v>M</v>
          </cell>
          <cell r="D1479" t="str">
            <v>MP</v>
          </cell>
          <cell r="E1479">
            <v>2.66</v>
          </cell>
          <cell r="F1479">
            <v>2.66</v>
          </cell>
        </row>
        <row r="1480">
          <cell r="A1480" t="str">
            <v>00003290</v>
          </cell>
          <cell r="B1480" t="str">
            <v>LIXADEIRA ELETRICA INDUSTRIAL P/ CORTE OU DESGASTE DIAM 7" PORTATIL</v>
          </cell>
          <cell r="C1480" t="str">
            <v>H</v>
          </cell>
          <cell r="D1480" t="str">
            <v>EQ</v>
          </cell>
          <cell r="E1480">
            <v>0.56999999999999995</v>
          </cell>
          <cell r="F1480">
            <v>0.56999999999999995</v>
          </cell>
        </row>
        <row r="1481">
          <cell r="A1481" t="str">
            <v>00003291</v>
          </cell>
          <cell r="B1481" t="str">
            <v>FURADEIRA DE IMPACTO, PORTATIL, ELETRICA, TIPO INDUSTRIAL, COM MADRIL DE 5/8" (LOCACAO)</v>
          </cell>
          <cell r="C1481" t="str">
            <v>H</v>
          </cell>
          <cell r="D1481" t="str">
            <v>EQ</v>
          </cell>
          <cell r="E1481">
            <v>0.68</v>
          </cell>
          <cell r="F1481">
            <v>0.68</v>
          </cell>
        </row>
        <row r="1482">
          <cell r="A1482" t="str">
            <v>00003292</v>
          </cell>
          <cell r="B1482" t="str">
            <v>FUSÍVEL NH 20 A TAMANHO 00</v>
          </cell>
          <cell r="C1482" t="str">
            <v>UN</v>
          </cell>
          <cell r="D1482" t="str">
            <v>MP</v>
          </cell>
          <cell r="E1482">
            <v>6.96</v>
          </cell>
          <cell r="F1482">
            <v>6.96</v>
          </cell>
        </row>
        <row r="1483">
          <cell r="A1483" t="str">
            <v>00003293</v>
          </cell>
          <cell r="B1483" t="str">
            <v>FUSIVEL NH 36A TAM. 00</v>
          </cell>
          <cell r="C1483" t="str">
            <v>UN</v>
          </cell>
          <cell r="D1483" t="str">
            <v>MP</v>
          </cell>
          <cell r="E1483">
            <v>6.76</v>
          </cell>
          <cell r="F1483">
            <v>6.76</v>
          </cell>
        </row>
        <row r="1484">
          <cell r="A1484" t="str">
            <v>00003294</v>
          </cell>
          <cell r="B1484" t="str">
            <v>FUSIVEL NH 160A TAM. 00</v>
          </cell>
          <cell r="C1484" t="str">
            <v>UN</v>
          </cell>
          <cell r="D1484" t="str">
            <v>MP</v>
          </cell>
          <cell r="E1484">
            <v>6.48</v>
          </cell>
          <cell r="F1484">
            <v>6.48</v>
          </cell>
        </row>
        <row r="1485">
          <cell r="A1485" t="str">
            <v>00003295</v>
          </cell>
          <cell r="B1485" t="str">
            <v>FUSIVEL NH 50A TAM. 00</v>
          </cell>
          <cell r="C1485" t="str">
            <v>UN</v>
          </cell>
          <cell r="D1485" t="str">
            <v>MP</v>
          </cell>
          <cell r="E1485">
            <v>6.63</v>
          </cell>
          <cell r="F1485">
            <v>6.63</v>
          </cell>
        </row>
        <row r="1486">
          <cell r="A1486" t="str">
            <v>00003296</v>
          </cell>
          <cell r="B1486" t="str">
            <v>FUSIVEL NH 80A TAM. 00</v>
          </cell>
          <cell r="C1486" t="str">
            <v>UN</v>
          </cell>
          <cell r="D1486" t="str">
            <v>MP</v>
          </cell>
          <cell r="E1486">
            <v>6.06</v>
          </cell>
          <cell r="F1486">
            <v>6.06</v>
          </cell>
        </row>
        <row r="1487">
          <cell r="A1487" t="str">
            <v>00003297</v>
          </cell>
          <cell r="B1487" t="str">
            <v>FUSIVEL NH 125A TAM. 00</v>
          </cell>
          <cell r="C1487" t="str">
            <v>UN</v>
          </cell>
          <cell r="D1487" t="str">
            <v>MP</v>
          </cell>
          <cell r="E1487">
            <v>6.69</v>
          </cell>
          <cell r="F1487">
            <v>6.69</v>
          </cell>
        </row>
        <row r="1488">
          <cell r="A1488" t="str">
            <v>00003298</v>
          </cell>
          <cell r="B1488" t="str">
            <v>FUSIVEL NH 200A TAM. 01</v>
          </cell>
          <cell r="C1488" t="str">
            <v>UN</v>
          </cell>
          <cell r="D1488" t="str">
            <v>MP</v>
          </cell>
          <cell r="E1488">
            <v>10.210000000000001</v>
          </cell>
          <cell r="F1488">
            <v>10.210000000000001</v>
          </cell>
        </row>
        <row r="1489">
          <cell r="A1489" t="str">
            <v>00003299</v>
          </cell>
          <cell r="B1489" t="str">
            <v>FUSIVEL NH 63A TAM. 00</v>
          </cell>
          <cell r="C1489" t="str">
            <v>UN</v>
          </cell>
          <cell r="D1489" t="str">
            <v>MP</v>
          </cell>
          <cell r="E1489">
            <v>6.63</v>
          </cell>
          <cell r="F1489">
            <v>6.63</v>
          </cell>
        </row>
        <row r="1490">
          <cell r="A1490" t="str">
            <v>00003300</v>
          </cell>
          <cell r="B1490" t="str">
            <v>FUSIVEL NH 250A TAM. 00</v>
          </cell>
          <cell r="C1490" t="str">
            <v>UN</v>
          </cell>
          <cell r="D1490" t="str">
            <v>MP</v>
          </cell>
          <cell r="E1490">
            <v>7.93</v>
          </cell>
          <cell r="F1490">
            <v>7.93</v>
          </cell>
        </row>
        <row r="1491">
          <cell r="A1491" t="str">
            <v>00003301</v>
          </cell>
          <cell r="B1491" t="str">
            <v>FUSIVEL NH 250A TAM. 01</v>
          </cell>
          <cell r="C1491" t="str">
            <v>UN</v>
          </cell>
          <cell r="D1491" t="str">
            <v>MP</v>
          </cell>
          <cell r="E1491">
            <v>11.27</v>
          </cell>
          <cell r="F1491">
            <v>11.27</v>
          </cell>
        </row>
        <row r="1492">
          <cell r="A1492" t="str">
            <v>00003302</v>
          </cell>
          <cell r="B1492" t="str">
            <v>FUSIVEL NH 100A TAM. 00</v>
          </cell>
          <cell r="C1492" t="str">
            <v>UN</v>
          </cell>
          <cell r="D1492" t="str">
            <v>MP</v>
          </cell>
          <cell r="E1492">
            <v>6.5</v>
          </cell>
          <cell r="F1492">
            <v>6.5</v>
          </cell>
        </row>
        <row r="1493">
          <cell r="A1493" t="str">
            <v>00003303</v>
          </cell>
          <cell r="B1493" t="str">
            <v>FUSIVEL TIPO CARTUCHO, CORPO CERAMICO, DE 30 A - 250 V, DIMENSOES DE 14 X 51</v>
          </cell>
          <cell r="C1493" t="str">
            <v>UN</v>
          </cell>
          <cell r="D1493" t="str">
            <v>MP</v>
          </cell>
          <cell r="E1493">
            <v>3</v>
          </cell>
          <cell r="F1493">
            <v>3</v>
          </cell>
        </row>
        <row r="1494">
          <cell r="A1494" t="str">
            <v>00003304</v>
          </cell>
          <cell r="B1494" t="str">
            <v>FUSIVEL TIPO CARTUCHO 100A - 250V</v>
          </cell>
          <cell r="C1494" t="str">
            <v>UN</v>
          </cell>
          <cell r="D1494" t="str">
            <v>MP</v>
          </cell>
          <cell r="E1494">
            <v>20.7</v>
          </cell>
          <cell r="F1494">
            <v>20.7</v>
          </cell>
        </row>
        <row r="1495">
          <cell r="A1495" t="str">
            <v>00003305</v>
          </cell>
          <cell r="B1495" t="str">
            <v>FUSIVEL TIPO CARTUCHO 60A - 250V</v>
          </cell>
          <cell r="C1495" t="str">
            <v>UN</v>
          </cell>
          <cell r="D1495" t="str">
            <v>MP</v>
          </cell>
          <cell r="E1495">
            <v>5.4</v>
          </cell>
          <cell r="F1495">
            <v>5.4</v>
          </cell>
        </row>
        <row r="1496">
          <cell r="A1496" t="str">
            <v>00003306</v>
          </cell>
          <cell r="B1496" t="str">
            <v>FUSIVEL TIPO CARTUCHO 50A - 250V</v>
          </cell>
          <cell r="C1496" t="str">
            <v>UN</v>
          </cell>
          <cell r="D1496" t="str">
            <v>MP</v>
          </cell>
          <cell r="E1496">
            <v>5.76</v>
          </cell>
          <cell r="F1496">
            <v>5.76</v>
          </cell>
        </row>
        <row r="1497">
          <cell r="A1497" t="str">
            <v>00003309</v>
          </cell>
          <cell r="B1497" t="str">
            <v>GABIAO TIPO CAIXA MALHA HEXAGONAL 8 X 10 CM (ZN/AL), FIO 2,7 MM, H=0,50 M</v>
          </cell>
          <cell r="C1497" t="str">
            <v>M3</v>
          </cell>
          <cell r="D1497" t="str">
            <v>MP</v>
          </cell>
          <cell r="E1497">
            <v>168.07</v>
          </cell>
          <cell r="F1497">
            <v>168.07</v>
          </cell>
        </row>
        <row r="1498">
          <cell r="A1498" t="str">
            <v>00003310</v>
          </cell>
          <cell r="B1498" t="str">
            <v>GABIAO MANTA (COLCHAO) MALHA HEXAG 8 X 10CM FIO GALV/ZINC 2,2 A 2,4MM - 4,0 X 2,0 X 0,3M</v>
          </cell>
          <cell r="C1498" t="str">
            <v>M3</v>
          </cell>
          <cell r="D1498" t="str">
            <v>MP</v>
          </cell>
          <cell r="E1498">
            <v>203.19</v>
          </cell>
          <cell r="F1498">
            <v>203.19</v>
          </cell>
        </row>
        <row r="1499">
          <cell r="A1499" t="str">
            <v>00003311</v>
          </cell>
          <cell r="B1499" t="str">
            <v>GABIAO SACO MALHA HEXAGONAL 8 X 10 CM (ZN/AL +PVC), FIO 2,4 MM, H=0,65 M</v>
          </cell>
          <cell r="C1499" t="str">
            <v>M3</v>
          </cell>
          <cell r="D1499" t="str">
            <v>MP</v>
          </cell>
          <cell r="E1499">
            <v>137.85</v>
          </cell>
          <cell r="F1499">
            <v>137.85</v>
          </cell>
        </row>
        <row r="1500">
          <cell r="A1500" t="str">
            <v>00003312</v>
          </cell>
          <cell r="B1500" t="str">
            <v>ARAME DE AMARRACAO P/ GABIAO GALV - DIAM. 2,2 MM</v>
          </cell>
          <cell r="C1500" t="str">
            <v>KG</v>
          </cell>
          <cell r="D1500" t="str">
            <v>MP</v>
          </cell>
          <cell r="E1500">
            <v>8.56</v>
          </cell>
          <cell r="F1500">
            <v>8.56</v>
          </cell>
        </row>
        <row r="1501">
          <cell r="A1501" t="str">
            <v>00003313</v>
          </cell>
          <cell r="B1501" t="str">
            <v>ARAME PROTEGIDO C/ PVC P/ GABIAO 2,2MM</v>
          </cell>
          <cell r="C1501" t="str">
            <v>KG</v>
          </cell>
          <cell r="D1501" t="str">
            <v>MP</v>
          </cell>
          <cell r="E1501">
            <v>10.91</v>
          </cell>
          <cell r="F1501">
            <v>10.91</v>
          </cell>
        </row>
        <row r="1502">
          <cell r="A1502" t="str">
            <v>00003314</v>
          </cell>
          <cell r="B1502" t="str">
            <v>GABIAO TIPO CAIXA MALHA HEXAGONAL 8 X 10 CM (ZN/AL + PVC),  FIO 2,4 MM, H=0,50 M</v>
          </cell>
          <cell r="C1502" t="str">
            <v>M3</v>
          </cell>
          <cell r="D1502" t="str">
            <v>MP</v>
          </cell>
          <cell r="E1502">
            <v>139.12</v>
          </cell>
          <cell r="F1502">
            <v>139.12</v>
          </cell>
        </row>
        <row r="1503">
          <cell r="A1503" t="str">
            <v>00003315</v>
          </cell>
          <cell r="B1503" t="str">
            <v>GESSO</v>
          </cell>
          <cell r="C1503" t="str">
            <v>KG</v>
          </cell>
          <cell r="D1503" t="str">
            <v>MP</v>
          </cell>
          <cell r="E1503">
            <v>0.54</v>
          </cell>
          <cell r="F1503">
            <v>0.54</v>
          </cell>
        </row>
        <row r="1504">
          <cell r="A1504" t="str">
            <v>00003318</v>
          </cell>
          <cell r="B1504" t="str">
            <v>GRADE DE DISCO REBOCAVEL, COM 20 DISCOS DE 24" E PNEUS PARA TRANSPORTE</v>
          </cell>
          <cell r="C1504" t="str">
            <v>UN</v>
          </cell>
          <cell r="D1504" t="str">
            <v>MP</v>
          </cell>
          <cell r="E1504">
            <v>16800</v>
          </cell>
          <cell r="F1504">
            <v>16800</v>
          </cell>
        </row>
        <row r="1505">
          <cell r="A1505" t="str">
            <v>00003319</v>
          </cell>
          <cell r="B1505" t="str">
            <v>GRAMA INGLESA OU SANTO AGOSTINHO</v>
          </cell>
          <cell r="C1505" t="str">
            <v>M2</v>
          </cell>
          <cell r="D1505" t="str">
            <v>MP</v>
          </cell>
          <cell r="E1505">
            <v>5.69</v>
          </cell>
          <cell r="F1505">
            <v>5.69</v>
          </cell>
        </row>
        <row r="1506">
          <cell r="A1506" t="str">
            <v>00003322</v>
          </cell>
          <cell r="B1506" t="str">
            <v>GRAMA EM PLACAS, EXCETO O SERVICO DE PLANTIO</v>
          </cell>
          <cell r="C1506" t="str">
            <v>M2</v>
          </cell>
          <cell r="D1506" t="str">
            <v>MP</v>
          </cell>
          <cell r="E1506">
            <v>3.35</v>
          </cell>
          <cell r="F1506">
            <v>3.35</v>
          </cell>
        </row>
        <row r="1507">
          <cell r="A1507" t="str">
            <v>00003323</v>
          </cell>
          <cell r="B1507" t="str">
            <v>GRAMA SAO CARLOS OU CURITIBANA</v>
          </cell>
          <cell r="C1507" t="str">
            <v>M2</v>
          </cell>
          <cell r="D1507" t="str">
            <v>MP</v>
          </cell>
          <cell r="E1507">
            <v>4.01</v>
          </cell>
          <cell r="F1507">
            <v>4.01</v>
          </cell>
        </row>
        <row r="1508">
          <cell r="A1508" t="str">
            <v>00003324</v>
          </cell>
          <cell r="B1508" t="str">
            <v>GRAMA BATATAIS EM PLACAS (NAO INCLUI PLANTIO)</v>
          </cell>
          <cell r="C1508" t="str">
            <v>M2</v>
          </cell>
          <cell r="D1508" t="str">
            <v>MP</v>
          </cell>
          <cell r="E1508">
            <v>3.16</v>
          </cell>
          <cell r="F1508">
            <v>3.16</v>
          </cell>
        </row>
        <row r="1509">
          <cell r="A1509" t="str">
            <v>00003325</v>
          </cell>
          <cell r="B1509" t="str">
            <v>GRAMA FINA, JAPONESA, COREANA, ZOYSIA OU LOYSIA</v>
          </cell>
          <cell r="C1509" t="str">
            <v>M2</v>
          </cell>
          <cell r="D1509" t="str">
            <v>MP</v>
          </cell>
          <cell r="E1509">
            <v>11.38</v>
          </cell>
          <cell r="F1509">
            <v>11.38</v>
          </cell>
        </row>
        <row r="1510">
          <cell r="A1510" t="str">
            <v>00003329</v>
          </cell>
          <cell r="B1510" t="str">
            <v>GRAMA ESMERALDA EM ROLO</v>
          </cell>
          <cell r="C1510" t="str">
            <v>M2</v>
          </cell>
          <cell r="D1510" t="str">
            <v>MP</v>
          </cell>
          <cell r="E1510">
            <v>5.0599999999999996</v>
          </cell>
          <cell r="F1510">
            <v>5.0599999999999996</v>
          </cell>
        </row>
        <row r="1511">
          <cell r="A1511" t="str">
            <v>00003331</v>
          </cell>
          <cell r="B1511" t="str">
            <v>GRUPO DE SOLDAGEN C/ GERADOR A DIESEL 33HP P/ SOLDA ELETRICA, SOBRE RODAS, TIPO BAMBOZZI MOD. 0-
375 A</v>
          </cell>
          <cell r="C1511" t="str">
            <v>H</v>
          </cell>
          <cell r="D1511" t="str">
            <v>EQ</v>
          </cell>
          <cell r="E1511">
            <v>9.17</v>
          </cell>
          <cell r="F1511">
            <v>9.17</v>
          </cell>
        </row>
        <row r="1512">
          <cell r="A1512" t="str">
            <v>00003332</v>
          </cell>
          <cell r="B1512" t="str">
            <v>APARELHO DE OXI-ACETILENO PARA SOLDA E CORTE, SEM O GAS (PPU) (LOCACAO)</v>
          </cell>
          <cell r="C1512" t="str">
            <v>H</v>
          </cell>
          <cell r="D1512" t="str">
            <v>EQ</v>
          </cell>
          <cell r="E1512">
            <v>1.34</v>
          </cell>
          <cell r="F1512">
            <v>1.34</v>
          </cell>
        </row>
        <row r="1513">
          <cell r="A1513" t="str">
            <v>00003335</v>
          </cell>
          <cell r="B1513" t="str">
            <v>MAQUINA P/ SOLDA ELETRICA TIPO BAMBINA TIG 30 AC/DC DA BAMBOZZI OU EQUIV</v>
          </cell>
          <cell r="C1513" t="str">
            <v>H</v>
          </cell>
          <cell r="D1513" t="str">
            <v>EQ</v>
          </cell>
          <cell r="E1513">
            <v>1.6</v>
          </cell>
          <cell r="F1513">
            <v>1.6</v>
          </cell>
        </row>
        <row r="1514">
          <cell r="A1514" t="str">
            <v>00003339</v>
          </cell>
          <cell r="B1514" t="str">
            <v>GRUPO GERADOR ACIMA DE * 5 ATE 20KVA*, DIESEL, REBOCAVEL, ACIONAMENTO MANUAL</v>
          </cell>
          <cell r="C1514" t="str">
            <v>H</v>
          </cell>
          <cell r="D1514" t="str">
            <v>EQ</v>
          </cell>
          <cell r="E1514">
            <v>3.8</v>
          </cell>
          <cell r="F1514">
            <v>3.8</v>
          </cell>
        </row>
        <row r="1515">
          <cell r="A1515" t="str">
            <v>00003345</v>
          </cell>
          <cell r="B1515" t="str">
            <v>GRUPO GERADOR ACIMA DE * 20 ATE 80KVA * DIESEL, REBOCAVEL, ACIONAMENTO MANUAL</v>
          </cell>
          <cell r="C1515" t="str">
            <v>H</v>
          </cell>
          <cell r="D1515" t="str">
            <v>EQ</v>
          </cell>
          <cell r="E1515">
            <v>9.3699999999999992</v>
          </cell>
          <cell r="F1515">
            <v>9.3699999999999992</v>
          </cell>
        </row>
        <row r="1516">
          <cell r="A1516" t="str">
            <v>00003346</v>
          </cell>
          <cell r="B1516" t="str">
            <v>GRUPO GERADOR *80 A 125* KVA, MOTOR DIESEL, REBOCAVEL, ACIONAMENTO MANUAL (LOCACAO)</v>
          </cell>
          <cell r="C1516" t="str">
            <v>H</v>
          </cell>
          <cell r="D1516" t="str">
            <v>EQ</v>
          </cell>
          <cell r="E1516">
            <v>12.15</v>
          </cell>
          <cell r="F1516">
            <v>12.15</v>
          </cell>
        </row>
        <row r="1517">
          <cell r="A1517" t="str">
            <v>00003348</v>
          </cell>
          <cell r="B1517" t="str">
            <v>GRUPO GERADOR ACIMA DE * 125 ATE 180 KVA * DIESEL, REBOCAVEL, ACIONAMENTO MANUAL</v>
          </cell>
          <cell r="C1517" t="str">
            <v>H</v>
          </cell>
          <cell r="D1517" t="str">
            <v>EQ</v>
          </cell>
          <cell r="E1517">
            <v>13.89</v>
          </cell>
          <cell r="F1517">
            <v>13.89</v>
          </cell>
        </row>
        <row r="1518">
          <cell r="A1518" t="str">
            <v>00003352</v>
          </cell>
          <cell r="B1518" t="str">
            <v>GRUPO GERADOR PORTATIL ATE * 5 KVA * C/ MOTOR A DIESEL OU GASOLINA</v>
          </cell>
          <cell r="C1518" t="str">
            <v>H</v>
          </cell>
          <cell r="D1518" t="str">
            <v>EQ</v>
          </cell>
          <cell r="E1518">
            <v>2.58</v>
          </cell>
          <cell r="F1518">
            <v>2.58</v>
          </cell>
        </row>
        <row r="1519">
          <cell r="A1519" t="str">
            <v>00003353</v>
          </cell>
          <cell r="B1519" t="str">
            <v>ELEVADOR DE OBRA COM TORRE DE *2,00 X 2,00* M, ALTURA DE 15 M, CARGA MAXIMA IGUAL A 1500 KG, CABINE SEMI-FECHADA PARA MATERIAL, COM GUINCHO DE CORRENTE E ENGRENAGEM E MOTOR ELETRICO TRIFASICO DE 10 CV</v>
          </cell>
          <cell r="C1519" t="str">
            <v>UN</v>
          </cell>
          <cell r="D1519" t="str">
            <v>MP</v>
          </cell>
          <cell r="E1519">
            <v>39081.949999999997</v>
          </cell>
          <cell r="F1519">
            <v>39081.949999999997</v>
          </cell>
        </row>
        <row r="1520">
          <cell r="A1520" t="str">
            <v>00003355</v>
          </cell>
          <cell r="B1520" t="str">
            <v>ELEVADOR DE OBRA COM TORRE DE *2,00 X 2,00* M, ALTURA DE 15 M, CARGA MAXIMA IGUAL A 1500 KG, CABINE
SEMI-FECHADA PARA MATERIAL, COM GUINCHO DE CORRENTE E ENGRENAGEM E MOTOR ELETRICO TRIFASICO
DE 10 CV (LOCACAO)</v>
          </cell>
          <cell r="C1520" t="str">
            <v>H</v>
          </cell>
          <cell r="D1520" t="str">
            <v>EQ</v>
          </cell>
          <cell r="E1520">
            <v>14.85</v>
          </cell>
          <cell r="F1520">
            <v>14.85</v>
          </cell>
        </row>
        <row r="1521">
          <cell r="A1521" t="str">
            <v>00003356</v>
          </cell>
          <cell r="B1521" t="str">
            <v>GUINCHO TIPO MUNCK CAP * 6T * MONTADO EM CAMINHAO CARROCERIA, OU EQUIV</v>
          </cell>
          <cell r="C1521" t="str">
            <v>H</v>
          </cell>
          <cell r="D1521" t="str">
            <v>EQ</v>
          </cell>
          <cell r="E1521">
            <v>126</v>
          </cell>
          <cell r="F1521">
            <v>126</v>
          </cell>
        </row>
        <row r="1522">
          <cell r="A1522" t="str">
            <v>00003357</v>
          </cell>
          <cell r="B1522" t="str">
            <v>GUINDASTE TIPO MUNCK CAP * 2T * MONTADO EM CAMINHAO CARROCERIA OU EQUIV</v>
          </cell>
          <cell r="C1522" t="str">
            <v>H</v>
          </cell>
          <cell r="D1522" t="str">
            <v>EQ</v>
          </cell>
          <cell r="E1522">
            <v>90</v>
          </cell>
          <cell r="F1522">
            <v>90</v>
          </cell>
        </row>
        <row r="1523">
          <cell r="A1523" t="str">
            <v>00003359</v>
          </cell>
          <cell r="B1523" t="str">
            <v>GUINDASTE TIPO MUNCK CAP * 8T * MONTADO EM CAMINHAO CARROCERIA OU EQUIV</v>
          </cell>
          <cell r="C1523" t="str">
            <v>H</v>
          </cell>
          <cell r="D1523" t="str">
            <v>EQ</v>
          </cell>
          <cell r="E1523">
            <v>144</v>
          </cell>
          <cell r="F1523">
            <v>144</v>
          </cell>
        </row>
        <row r="1524">
          <cell r="A1524" t="str">
            <v>00003362</v>
          </cell>
          <cell r="B1524" t="str">
            <v>GUINDASTE TIPO TORRE OU GRUA, ESTACIONARIO SOBRE SAPATAS, CAPACIDADE MAXIMA DE 1,2 T E 30 M DE
ALTURA (LOCACAO)</v>
          </cell>
          <cell r="C1524" t="str">
            <v>H</v>
          </cell>
          <cell r="D1524" t="str">
            <v>EQ</v>
          </cell>
          <cell r="E1524">
            <v>70.88</v>
          </cell>
          <cell r="F1524">
            <v>70.88</v>
          </cell>
        </row>
        <row r="1525">
          <cell r="A1525" t="str">
            <v>00003363</v>
          </cell>
          <cell r="B1525" t="str">
            <v>GUINDASTE HIDRAULICO PARA MONTAGEM SOBRE CHASSIS DE CAMINHAO, CARGA MAXIMA DE 5,75 T A 2 M E 0,5 T A 11,04 M (ALCANCE MAXIMO HORIZONTAL), COM ALCANCE MAXIMO VERTICAL DE 13,77 M</v>
          </cell>
          <cell r="C1525" t="str">
            <v>UN</v>
          </cell>
          <cell r="D1525" t="str">
            <v>MP</v>
          </cell>
          <cell r="E1525">
            <v>58600</v>
          </cell>
          <cell r="F1525">
            <v>58600</v>
          </cell>
        </row>
        <row r="1526">
          <cell r="A1526" t="str">
            <v>00003365</v>
          </cell>
          <cell r="B1526" t="str">
            <v>GUINDASTE HIDRAULICO AUTOPROPELIDO SOBRE PNEUS COM LANCA TELESCOPICA E CAPACIDADE MAXIMA DE</v>
          </cell>
          <cell r="C1526" t="str">
            <v>UN</v>
          </cell>
          <cell r="D1526" t="str">
            <v>MP</v>
          </cell>
          <cell r="E1526">
            <v>457319</v>
          </cell>
          <cell r="F1526">
            <v>457319</v>
          </cell>
        </row>
        <row r="1527">
          <cell r="A1527" t="str">
            <v>00003366</v>
          </cell>
          <cell r="B1527" t="str">
            <v>GUINDASTE TIPO MUNCK CAP * 5T * MONTADO EM CAMINHAO CARROCERIA ( LOCAÇÃO COM OPERADOR,COMBUSTIVEL E MANUTENÇÃO).</v>
          </cell>
          <cell r="C1527" t="str">
            <v>H</v>
          </cell>
          <cell r="D1527" t="str">
            <v>EQ</v>
          </cell>
          <cell r="E1527">
            <v>126</v>
          </cell>
          <cell r="F1527">
            <v>126</v>
          </cell>
        </row>
        <row r="1528">
          <cell r="A1528" t="str">
            <v>00003367</v>
          </cell>
          <cell r="B1528" t="str">
            <v>GUINDASTE AUTO-PROPELIDO, SOBRE PNEUS, C/ LANCA TELESCOPICA CAP * 15T * (INCL MANUTENCAO/OPERACAO)</v>
          </cell>
          <cell r="C1528" t="str">
            <v>H</v>
          </cell>
          <cell r="D1528" t="str">
            <v>EQ</v>
          </cell>
          <cell r="E1528">
            <v>162</v>
          </cell>
          <cell r="F1528">
            <v>162</v>
          </cell>
        </row>
        <row r="1529">
          <cell r="A1529" t="str">
            <v>00003372</v>
          </cell>
          <cell r="B1529" t="str">
            <v>GUINDASTE ALTOPROPELIDO SOBRE PNEUS, COM LANCA TELESCOPICA, CAPACIDADE DE *10* T (LOCACAO COM
OPERADOR, COMBUSTIVEL E MANUTENCAO)</v>
          </cell>
          <cell r="C1529" t="str">
            <v>H</v>
          </cell>
          <cell r="D1529" t="str">
            <v>EQ</v>
          </cell>
          <cell r="E1529">
            <v>49.5</v>
          </cell>
          <cell r="F1529">
            <v>49.5</v>
          </cell>
        </row>
        <row r="1530">
          <cell r="A1530" t="str">
            <v>00003373</v>
          </cell>
          <cell r="B1530" t="str">
            <v>HASTE DE ATERRAMENTO , DN  1/2"  X 3000MM, EM ACO REVESTIDO COM UMA CAMADA DE COBRE ELETROLÍTICO.</v>
          </cell>
          <cell r="C1530" t="str">
            <v>UN</v>
          </cell>
          <cell r="D1530" t="str">
            <v>MP</v>
          </cell>
          <cell r="E1530">
            <v>23.94</v>
          </cell>
          <cell r="F1530">
            <v>23.94</v>
          </cell>
        </row>
        <row r="1531">
          <cell r="A1531" t="str">
            <v>00003376</v>
          </cell>
          <cell r="B1531" t="str">
            <v>HASTE DE ATERRAMENTO, DN 3/4• X 3000MM , EM ACO REVESTIDO COM UMA CAMADA DE  COBRE ELETROLÍTICO -  COM  CONECTOR.</v>
          </cell>
          <cell r="C1531" t="str">
            <v>UN</v>
          </cell>
          <cell r="D1531" t="str">
            <v>MP</v>
          </cell>
          <cell r="E1531">
            <v>37.979999999999997</v>
          </cell>
          <cell r="F1531">
            <v>37.979999999999997</v>
          </cell>
        </row>
        <row r="1532">
          <cell r="A1532" t="str">
            <v>00003378</v>
          </cell>
          <cell r="B1532" t="str">
            <v>HASTE DE ATERRAMENTO, DN 3/4 X 3000MM,  EM ACO REVESTIDO COM UMA CAMADA DE COBRE ELETROLÍTICO.</v>
          </cell>
          <cell r="C1532" t="str">
            <v>UN</v>
          </cell>
          <cell r="D1532" t="str">
            <v>MP</v>
          </cell>
          <cell r="E1532">
            <v>36.020000000000003</v>
          </cell>
          <cell r="F1532">
            <v>36.020000000000003</v>
          </cell>
        </row>
        <row r="1533">
          <cell r="A1533" t="str">
            <v>00003379</v>
          </cell>
          <cell r="B1533" t="str">
            <v>HASTE DE ATERRAMENTO, DN 5/8• X 3000MM,  EM ACO REVESTIDO COM UMA CAMADA DE COBRE ELETROLÍTICO.</v>
          </cell>
          <cell r="C1533" t="str">
            <v>UN</v>
          </cell>
          <cell r="D1533" t="str">
            <v>MP</v>
          </cell>
          <cell r="E1533">
            <v>23.77</v>
          </cell>
          <cell r="F1533">
            <v>23.77</v>
          </cell>
        </row>
        <row r="1534">
          <cell r="A1534" t="str">
            <v>00003380</v>
          </cell>
          <cell r="B1534" t="str">
            <v>HASTE DE ATERRAMENTO EM ACO, REVESTIDA COM BAIXA CAMADA DE COBRE, COM 3,00 M DE COMPRIMENTO E DN = 5/8", COM CONECTOR TIPO GRAMPO</v>
          </cell>
          <cell r="C1534" t="str">
            <v>UN</v>
          </cell>
          <cell r="D1534" t="str">
            <v>MP</v>
          </cell>
          <cell r="E1534">
            <v>25.8</v>
          </cell>
          <cell r="F1534">
            <v>25.8</v>
          </cell>
        </row>
        <row r="1535">
          <cell r="A1535" t="str">
            <v>00003383</v>
          </cell>
          <cell r="B1535" t="str">
            <v>HASTE ANCORAMENTO 2400MM X 16MM (5/8")</v>
          </cell>
          <cell r="C1535" t="str">
            <v>UN</v>
          </cell>
          <cell r="D1535" t="str">
            <v>MP</v>
          </cell>
          <cell r="E1535">
            <v>19.97</v>
          </cell>
          <cell r="F1535">
            <v>19.97</v>
          </cell>
        </row>
        <row r="1536">
          <cell r="A1536" t="str">
            <v>00003384</v>
          </cell>
          <cell r="B1536" t="str">
            <v>SUPORTE SIMPLES C/ROLDANA P/ CHUMBAR GT-P1 GAMATEC OU SIMILAR</v>
          </cell>
          <cell r="C1536" t="str">
            <v>UN</v>
          </cell>
          <cell r="D1536" t="str">
            <v>MP</v>
          </cell>
          <cell r="E1536">
            <v>5.66</v>
          </cell>
          <cell r="F1536">
            <v>5.66</v>
          </cell>
        </row>
        <row r="1537">
          <cell r="A1537" t="str">
            <v>00003389</v>
          </cell>
          <cell r="B1537" t="str">
            <v>IGNITOR P/ LAMPADA VAPOR DE SODIO / VAPOR METALICO ATE 400W T . PARTIDA 3000 A 4500V</v>
          </cell>
          <cell r="C1537" t="str">
            <v>UN</v>
          </cell>
          <cell r="D1537" t="str">
            <v>MP</v>
          </cell>
          <cell r="E1537">
            <v>22.11</v>
          </cell>
          <cell r="F1537">
            <v>22.11</v>
          </cell>
        </row>
        <row r="1538">
          <cell r="A1538" t="str">
            <v>00003390</v>
          </cell>
          <cell r="B1538" t="str">
            <v>IGNITOR P/ LAMPADA VAPOR DE SODIO / VAPOR METALICO ATE 400W T . PARTIDA 580 A 750V</v>
          </cell>
          <cell r="C1538" t="str">
            <v>UN</v>
          </cell>
          <cell r="D1538" t="str">
            <v>MP</v>
          </cell>
          <cell r="E1538">
            <v>22.56</v>
          </cell>
          <cell r="F1538">
            <v>22.56</v>
          </cell>
        </row>
        <row r="1539">
          <cell r="A1539" t="str">
            <v>00003391</v>
          </cell>
          <cell r="B1539" t="str">
            <v>IGNITOR P/ LAMPADA VAPOR DE SODIO / VAPOR METALICO ATE 2000W T . PARTIDA 600 A 750V</v>
          </cell>
          <cell r="C1539" t="str">
            <v>UN</v>
          </cell>
          <cell r="D1539" t="str">
            <v>MP</v>
          </cell>
          <cell r="E1539">
            <v>28.31</v>
          </cell>
          <cell r="F1539">
            <v>28.31</v>
          </cell>
        </row>
        <row r="1540">
          <cell r="A1540" t="str">
            <v>00003393</v>
          </cell>
          <cell r="B1540" t="str">
            <v>ISOLADOR DE PORCELANA PARA SISTEMA 34,5KV</v>
          </cell>
          <cell r="C1540" t="str">
            <v>UN</v>
          </cell>
          <cell r="D1540" t="str">
            <v>MP</v>
          </cell>
          <cell r="E1540">
            <v>154.25</v>
          </cell>
          <cell r="F1540">
            <v>154.25</v>
          </cell>
        </row>
        <row r="1541">
          <cell r="A1541" t="str">
            <v>00003394</v>
          </cell>
          <cell r="B1541" t="str">
            <v>ISOLADOR DE PORCELANA PARA SISTEMA 13,8KV</v>
          </cell>
          <cell r="C1541" t="str">
            <v>UN</v>
          </cell>
          <cell r="D1541" t="str">
            <v>MP</v>
          </cell>
          <cell r="E1541">
            <v>29.94</v>
          </cell>
          <cell r="F1541">
            <v>29.94</v>
          </cell>
        </row>
        <row r="1542">
          <cell r="A1542" t="str">
            <v>00003395</v>
          </cell>
          <cell r="B1542" t="str">
            <v>ISOLADOR DE PINO DE PORCELANA VIDRADA 34,5KV</v>
          </cell>
          <cell r="C1542" t="str">
            <v>UN</v>
          </cell>
          <cell r="D1542" t="str">
            <v>MP</v>
          </cell>
          <cell r="E1542">
            <v>113.48</v>
          </cell>
          <cell r="F1542">
            <v>113.48</v>
          </cell>
        </row>
        <row r="1543">
          <cell r="A1543" t="str">
            <v>00003396</v>
          </cell>
          <cell r="B1543" t="str">
            <v>SUPORTE ISOLADOR SIMPLES ROSCA SOBERBA C/ ISOLADOR</v>
          </cell>
          <cell r="C1543" t="str">
            <v>UN</v>
          </cell>
          <cell r="D1543" t="str">
            <v>MP</v>
          </cell>
          <cell r="E1543">
            <v>2.15</v>
          </cell>
          <cell r="F1543">
            <v>2.15</v>
          </cell>
        </row>
        <row r="1544">
          <cell r="A1544" t="str">
            <v>00003398</v>
          </cell>
          <cell r="B1544" t="str">
            <v>ISOLADOR ROLDANA DE PORCELANA VIDRADA PIBT72X72</v>
          </cell>
          <cell r="C1544" t="str">
            <v>UN</v>
          </cell>
          <cell r="D1544" t="str">
            <v>MP</v>
          </cell>
          <cell r="E1544">
            <v>5.52</v>
          </cell>
          <cell r="F1544">
            <v>5.52</v>
          </cell>
        </row>
        <row r="1545">
          <cell r="A1545" t="str">
            <v>00003402</v>
          </cell>
          <cell r="B1545" t="str">
            <v>PORCA OLHAL ACO ZINCADO QUENTE M-16</v>
          </cell>
          <cell r="C1545" t="str">
            <v>UN</v>
          </cell>
          <cell r="D1545" t="str">
            <v>MP</v>
          </cell>
          <cell r="E1545">
            <v>5.46</v>
          </cell>
          <cell r="F1545">
            <v>5.46</v>
          </cell>
        </row>
        <row r="1546">
          <cell r="A1546" t="str">
            <v>00003405</v>
          </cell>
          <cell r="B1546" t="str">
            <v>ISOLADOR SUSPENSO TIPO DISCO (GARFO OLHAL) PORCELANA VIDRADA 152MM</v>
          </cell>
          <cell r="C1546" t="str">
            <v>UN</v>
          </cell>
          <cell r="D1546" t="str">
            <v>MP</v>
          </cell>
          <cell r="E1546">
            <v>116.02</v>
          </cell>
          <cell r="F1546">
            <v>116.02</v>
          </cell>
        </row>
        <row r="1547">
          <cell r="A1547" t="str">
            <v>00003406</v>
          </cell>
          <cell r="B1547" t="str">
            <v>ISOLADOR DE PORCELANA, TIPO PINO, DE 15 KV</v>
          </cell>
          <cell r="C1547" t="str">
            <v>UN</v>
          </cell>
          <cell r="D1547" t="str">
            <v>MP</v>
          </cell>
          <cell r="E1547">
            <v>17.899999999999999</v>
          </cell>
          <cell r="F1547">
            <v>17.899999999999999</v>
          </cell>
        </row>
        <row r="1548">
          <cell r="A1548" t="str">
            <v>00003408</v>
          </cell>
          <cell r="B1548" t="str">
            <v>PLACA DE POLIESTIRENO EXPANDIDO (ISOPOR) PARA ISOLAMENTO TERMICO/ACÚSTICO, COM 1,20 X 0,60 M, E = 2
CM</v>
          </cell>
          <cell r="C1548" t="str">
            <v>M2</v>
          </cell>
          <cell r="D1548" t="str">
            <v>MP</v>
          </cell>
          <cell r="E1548">
            <v>7.15</v>
          </cell>
          <cell r="F1548">
            <v>7.15</v>
          </cell>
        </row>
        <row r="1549">
          <cell r="A1549" t="str">
            <v>00003409</v>
          </cell>
          <cell r="B1549" t="str">
            <v>ISOPOR E = 5CM</v>
          </cell>
          <cell r="C1549" t="str">
            <v>M2</v>
          </cell>
          <cell r="D1549" t="str">
            <v>MP</v>
          </cell>
          <cell r="E1549">
            <v>17.88</v>
          </cell>
          <cell r="F1549">
            <v>17.88</v>
          </cell>
        </row>
        <row r="1550">
          <cell r="A1550" t="str">
            <v>00003410</v>
          </cell>
          <cell r="B1550" t="str">
            <v>ADESIVO PARA ISOPOR</v>
          </cell>
          <cell r="C1550" t="str">
            <v>KG</v>
          </cell>
          <cell r="D1550" t="str">
            <v>MP</v>
          </cell>
          <cell r="E1550">
            <v>21.93</v>
          </cell>
          <cell r="F1550">
            <v>21.93</v>
          </cell>
        </row>
        <row r="1551">
          <cell r="A1551" t="str">
            <v>00003411</v>
          </cell>
          <cell r="B1551" t="str">
            <v>AGREGADO LEVE PARA PROTECAO TERMICA (PEROLAS DE ISOPOR)</v>
          </cell>
          <cell r="C1551" t="str">
            <v>KG</v>
          </cell>
          <cell r="D1551" t="str">
            <v>MP</v>
          </cell>
          <cell r="E1551">
            <v>37.85</v>
          </cell>
          <cell r="F1551">
            <v>37.85</v>
          </cell>
        </row>
        <row r="1552">
          <cell r="A1552" t="str">
            <v>00003412</v>
          </cell>
          <cell r="B1552" t="str">
            <v>LA DE VIDRO E = 2,5CM - PLACA 120 X 60CM</v>
          </cell>
          <cell r="C1552" t="str">
            <v>M2</v>
          </cell>
          <cell r="D1552" t="str">
            <v>MP</v>
          </cell>
          <cell r="E1552">
            <v>46.59</v>
          </cell>
          <cell r="F1552">
            <v>46.59</v>
          </cell>
        </row>
        <row r="1553">
          <cell r="A1553" t="str">
            <v>00003413</v>
          </cell>
          <cell r="B1553" t="str">
            <v>LA DE VIDRO E = 5MM</v>
          </cell>
          <cell r="C1553" t="str">
            <v>M2</v>
          </cell>
          <cell r="D1553" t="str">
            <v>MP</v>
          </cell>
          <cell r="E1553">
            <v>91.14</v>
          </cell>
          <cell r="F1553">
            <v>91.14</v>
          </cell>
        </row>
        <row r="1554">
          <cell r="A1554" t="str">
            <v>00003417</v>
          </cell>
          <cell r="B1554" t="str">
            <v>JANELA MADEIRA REGIONAL1A CORRER P/ VIDRO C/ GUARNICAO 120 X 150CM S/ BANDEIRA</v>
          </cell>
          <cell r="C1554" t="str">
            <v>UN</v>
          </cell>
          <cell r="D1554" t="str">
            <v>MP</v>
          </cell>
          <cell r="E1554">
            <v>454.8</v>
          </cell>
          <cell r="F1554">
            <v>454.8</v>
          </cell>
        </row>
        <row r="1555">
          <cell r="A1555" t="str">
            <v>00003418</v>
          </cell>
          <cell r="B1555" t="str">
            <v>JANELA MADEIRA REGIONAL 1A CORRER / FOLHA P/ VIDRO C/ GUARNICAO / BANDEIRA VENEZIANA</v>
          </cell>
          <cell r="C1555" t="str">
            <v>M2</v>
          </cell>
          <cell r="D1555" t="str">
            <v>MP</v>
          </cell>
          <cell r="E1555">
            <v>426.37</v>
          </cell>
          <cell r="F1555">
            <v>426.37</v>
          </cell>
        </row>
        <row r="1556">
          <cell r="A1556" t="str">
            <v>00003419</v>
          </cell>
          <cell r="B1556" t="str">
            <v>JANELA MADEIRA REGIONAL 1A CORRER / FOLHA P/ VIDRO C/ GUANICAO BANDEIRA P/ VIDRO</v>
          </cell>
          <cell r="C1556" t="str">
            <v>M2</v>
          </cell>
          <cell r="D1556" t="str">
            <v>MP</v>
          </cell>
          <cell r="E1556">
            <v>311.25</v>
          </cell>
          <cell r="F1556">
            <v>311.25</v>
          </cell>
        </row>
        <row r="1557">
          <cell r="A1557" t="str">
            <v>00003420</v>
          </cell>
          <cell r="B1557" t="str">
            <v>JANELA MADEIRA REGIONAL 3A CORRER / FOLHA P/ VIDRO C/ VENEZIANA ABRIR/ GUARNICAO S/ BANDEIRA</v>
          </cell>
          <cell r="C1557" t="str">
            <v>M2</v>
          </cell>
          <cell r="D1557" t="str">
            <v>MP</v>
          </cell>
          <cell r="E1557">
            <v>511.65</v>
          </cell>
          <cell r="F1557">
            <v>511.65</v>
          </cell>
        </row>
        <row r="1558">
          <cell r="A1558" t="str">
            <v>00003421</v>
          </cell>
          <cell r="B1558" t="str">
            <v>JANELA MADEIRA REGIONAL 2A DUPLA C/ GUILHOTINA E ABRIR VENEZIANA 1,20 X 1,20M / GUARNICAO</v>
          </cell>
          <cell r="C1558" t="str">
            <v>M2</v>
          </cell>
          <cell r="D1558" t="str">
            <v>MP</v>
          </cell>
          <cell r="E1558">
            <v>272.39</v>
          </cell>
          <cell r="F1558">
            <v>272.39</v>
          </cell>
        </row>
        <row r="1559">
          <cell r="A1559" t="str">
            <v>00003422</v>
          </cell>
          <cell r="B1559" t="str">
            <v>JANELA MADEIRA REGIONAL 2A TP GUILHOTINA C/ GUARNICAO</v>
          </cell>
          <cell r="C1559" t="str">
            <v>M2</v>
          </cell>
          <cell r="D1559" t="str">
            <v>MP</v>
          </cell>
          <cell r="E1559">
            <v>423.53</v>
          </cell>
          <cell r="F1559">
            <v>423.53</v>
          </cell>
        </row>
        <row r="1560">
          <cell r="A1560" t="str">
            <v>00003423</v>
          </cell>
          <cell r="B1560" t="str">
            <v>JANELA MADEIRA TP MAXIM AIR C/ GUARNICAO</v>
          </cell>
          <cell r="C1560" t="str">
            <v>M2</v>
          </cell>
          <cell r="D1560" t="str">
            <v>MP</v>
          </cell>
          <cell r="E1560">
            <v>255.82</v>
          </cell>
          <cell r="F1560">
            <v>255.82</v>
          </cell>
        </row>
        <row r="1561">
          <cell r="A1561" t="str">
            <v>00003424</v>
          </cell>
          <cell r="B1561" t="str">
            <v>JANELA MADEIRA REGIONAL 1A TP PIVOTANTE S/ VENEZIANA C/ GUARNICAO</v>
          </cell>
          <cell r="C1561" t="str">
            <v>M2</v>
          </cell>
          <cell r="D1561" t="str">
            <v>MP</v>
          </cell>
          <cell r="E1561">
            <v>225.41</v>
          </cell>
          <cell r="F1561">
            <v>225.41</v>
          </cell>
        </row>
        <row r="1562">
          <cell r="A1562" t="str">
            <v>00003425</v>
          </cell>
          <cell r="B1562" t="str">
            <v>BANDEIRA P/ PORTA/ JAN MAD REGIONAL 1A P/ VIDRO</v>
          </cell>
          <cell r="C1562" t="str">
            <v>M2</v>
          </cell>
          <cell r="D1562" t="str">
            <v>MP</v>
          </cell>
          <cell r="E1562">
            <v>130.75</v>
          </cell>
          <cell r="F1562">
            <v>130.75</v>
          </cell>
        </row>
        <row r="1563">
          <cell r="A1563" t="str">
            <v>00003426</v>
          </cell>
          <cell r="B1563" t="str">
            <v>BANDEIRA P/ PORTA/ JAN MAD REGIONAL 2A P/ VIDRO</v>
          </cell>
          <cell r="C1563" t="str">
            <v>M2</v>
          </cell>
          <cell r="D1563" t="str">
            <v>MP</v>
          </cell>
          <cell r="E1563">
            <v>85.27</v>
          </cell>
          <cell r="F1563">
            <v>85.27</v>
          </cell>
        </row>
        <row r="1564">
          <cell r="A1564" t="str">
            <v>00003427</v>
          </cell>
          <cell r="B1564" t="str">
            <v>BANDEIRA P/ PORTA/ JAN MAD REGIONAL 3A P/ VIDRO</v>
          </cell>
          <cell r="C1564" t="str">
            <v>M2</v>
          </cell>
          <cell r="D1564" t="str">
            <v>MP</v>
          </cell>
          <cell r="E1564">
            <v>56.85</v>
          </cell>
          <cell r="F1564">
            <v>56.85</v>
          </cell>
        </row>
        <row r="1565">
          <cell r="A1565" t="str">
            <v>00003428</v>
          </cell>
          <cell r="B1565" t="str">
            <v>JANELA DE ABRIR, TIPO VENEZIANA, EM MADEIRA DE 1A. QUALIDADE (SEM VIDRO)</v>
          </cell>
          <cell r="C1565" t="str">
            <v>M2</v>
          </cell>
          <cell r="D1565" t="str">
            <v>MP</v>
          </cell>
          <cell r="E1565">
            <v>355.31</v>
          </cell>
          <cell r="F1565">
            <v>355.31</v>
          </cell>
        </row>
        <row r="1566">
          <cell r="A1566" t="str">
            <v>00003429</v>
          </cell>
          <cell r="B1566" t="str">
            <v>JANELA MADEIRA REGIONAL 3A ABRIR TP VENEZIANA</v>
          </cell>
          <cell r="C1566" t="str">
            <v>M2</v>
          </cell>
          <cell r="D1566" t="str">
            <v>MP</v>
          </cell>
          <cell r="E1566">
            <v>224.9</v>
          </cell>
          <cell r="F1566">
            <v>224.9</v>
          </cell>
        </row>
        <row r="1567">
          <cell r="A1567" t="str">
            <v>00003430</v>
          </cell>
          <cell r="B1567" t="str">
            <v>JANELA MADEIRA REGIONAL 1A ABRIR TP ALMOFADA C/ GUARNICAO</v>
          </cell>
          <cell r="C1567" t="str">
            <v>M2</v>
          </cell>
          <cell r="D1567" t="str">
            <v>MP</v>
          </cell>
          <cell r="E1567">
            <v>397.95</v>
          </cell>
          <cell r="F1567">
            <v>397.95</v>
          </cell>
        </row>
        <row r="1568">
          <cell r="A1568" t="str">
            <v>00003431</v>
          </cell>
          <cell r="B1568" t="str">
            <v>JANELA MADEIRA REGIONAL 1A ABRIR TP ALMOFADA C/ GUARNICAO 150 X 150CM</v>
          </cell>
          <cell r="C1568" t="str">
            <v>UN</v>
          </cell>
          <cell r="D1568" t="str">
            <v>MP</v>
          </cell>
          <cell r="E1568">
            <v>807.26</v>
          </cell>
          <cell r="F1568">
            <v>807.26</v>
          </cell>
        </row>
        <row r="1569">
          <cell r="A1569" t="str">
            <v>00003432</v>
          </cell>
          <cell r="B1569" t="str">
            <v>JANELA MADEIRA REGIONAL 1A ABRIR TP ALMOFADA C/ GUARNICAO 240 X 150CM</v>
          </cell>
          <cell r="C1569" t="str">
            <v>UN</v>
          </cell>
          <cell r="D1569" t="str">
            <v>MP</v>
          </cell>
          <cell r="E1569">
            <v>1293.33</v>
          </cell>
          <cell r="F1569">
            <v>1293.33</v>
          </cell>
        </row>
        <row r="1570">
          <cell r="A1570" t="str">
            <v>00003433</v>
          </cell>
          <cell r="B1570" t="str">
            <v>JANELA MADEIRA REGIONAL 2A ABRIR TP VENEZIANA / VIDRO</v>
          </cell>
          <cell r="C1570" t="str">
            <v>M2</v>
          </cell>
          <cell r="D1570" t="str">
            <v>MP</v>
          </cell>
          <cell r="E1570">
            <v>369.52</v>
          </cell>
          <cell r="F1570">
            <v>369.52</v>
          </cell>
        </row>
        <row r="1571">
          <cell r="A1571" t="str">
            <v>00003434</v>
          </cell>
          <cell r="B1571" t="str">
            <v>JANELA MADEIRA REGIONAL 1A ABRIR TP VENEZIANA / VIDRO</v>
          </cell>
          <cell r="C1571" t="str">
            <v>M2</v>
          </cell>
          <cell r="D1571" t="str">
            <v>MP</v>
          </cell>
          <cell r="E1571">
            <v>511.65</v>
          </cell>
          <cell r="F1571">
            <v>511.65</v>
          </cell>
        </row>
        <row r="1572">
          <cell r="A1572" t="str">
            <v>00003435</v>
          </cell>
          <cell r="B1572" t="str">
            <v>JANELA MADEIRA REGIONAL 3A ABRIR TP VENEZIANA / VIDRO</v>
          </cell>
          <cell r="C1572" t="str">
            <v>M2</v>
          </cell>
          <cell r="D1572" t="str">
            <v>MP</v>
          </cell>
          <cell r="E1572">
            <v>486.06</v>
          </cell>
          <cell r="F1572">
            <v>486.06</v>
          </cell>
        </row>
        <row r="1573">
          <cell r="A1573" t="str">
            <v>00003436</v>
          </cell>
          <cell r="B1573" t="str">
            <v>JANELA MADEIRA REGIONAL 1A ABRIR TP ALMOFADA C/ GUARNICAO 200 X 150CM</v>
          </cell>
          <cell r="C1573" t="str">
            <v>UN</v>
          </cell>
          <cell r="D1573" t="str">
            <v>MP</v>
          </cell>
          <cell r="E1573">
            <v>1077.3</v>
          </cell>
          <cell r="F1573">
            <v>1077.3</v>
          </cell>
        </row>
        <row r="1574">
          <cell r="A1574" t="str">
            <v>00003437</v>
          </cell>
          <cell r="B1574" t="str">
            <v>BASCULANTE MAD REGIONAL 3A</v>
          </cell>
          <cell r="C1574" t="str">
            <v>M2</v>
          </cell>
          <cell r="D1574" t="str">
            <v>MP</v>
          </cell>
          <cell r="E1574">
            <v>140.72999999999999</v>
          </cell>
          <cell r="F1574">
            <v>140.72999999999999</v>
          </cell>
        </row>
        <row r="1575">
          <cell r="A1575" t="str">
            <v>00003438</v>
          </cell>
          <cell r="B1575" t="str">
            <v>JANELA MADEIRA REGIONAL 1A CORRER / FOLHA P/ VIDRO C/ GUARNICAO S/ BANDEIRA</v>
          </cell>
          <cell r="C1575" t="str">
            <v>M2</v>
          </cell>
          <cell r="D1575" t="str">
            <v>MP</v>
          </cell>
          <cell r="E1575">
            <v>312.67</v>
          </cell>
          <cell r="F1575">
            <v>312.67</v>
          </cell>
        </row>
        <row r="1576">
          <cell r="A1576" t="str">
            <v>00003441</v>
          </cell>
          <cell r="B1576" t="str">
            <v>JOELHO FERRO GALV 45G ROSCA 1/2"</v>
          </cell>
          <cell r="C1576" t="str">
            <v>UN</v>
          </cell>
          <cell r="D1576" t="str">
            <v>MP</v>
          </cell>
          <cell r="E1576">
            <v>4.5999999999999996</v>
          </cell>
          <cell r="F1576">
            <v>4.5999999999999996</v>
          </cell>
        </row>
        <row r="1577">
          <cell r="A1577" t="str">
            <v>00003442</v>
          </cell>
          <cell r="B1577" t="str">
            <v>JOELHO FERRO GALV 45G ROSCA 3/4"</v>
          </cell>
          <cell r="C1577" t="str">
            <v>UN</v>
          </cell>
          <cell r="D1577" t="str">
            <v>MP</v>
          </cell>
          <cell r="E1577">
            <v>6.92</v>
          </cell>
          <cell r="F1577">
            <v>6.92</v>
          </cell>
        </row>
        <row r="1578">
          <cell r="A1578" t="str">
            <v>00003443</v>
          </cell>
          <cell r="B1578" t="str">
            <v>JOELHO FERRO GALV 90G ROSCA MACHO/FEMEA  1"</v>
          </cell>
          <cell r="C1578" t="str">
            <v>UN</v>
          </cell>
          <cell r="D1578" t="str">
            <v>MP</v>
          </cell>
          <cell r="E1578">
            <v>11.8</v>
          </cell>
          <cell r="F1578">
            <v>11.8</v>
          </cell>
        </row>
        <row r="1579">
          <cell r="A1579" t="str">
            <v>00003444</v>
          </cell>
          <cell r="B1579" t="str">
            <v>JOELHO FERRO GALV 45G ROSCA 1"</v>
          </cell>
          <cell r="C1579" t="str">
            <v>UN</v>
          </cell>
          <cell r="D1579" t="str">
            <v>MP</v>
          </cell>
          <cell r="E1579">
            <v>9.85</v>
          </cell>
          <cell r="F1579">
            <v>9.85</v>
          </cell>
        </row>
        <row r="1580">
          <cell r="A1580" t="str">
            <v>00003445</v>
          </cell>
          <cell r="B1580" t="str">
            <v>JOELHO FERRO GALV 45G ROSCA 1 1/4'</v>
          </cell>
          <cell r="C1580" t="str">
            <v>UN</v>
          </cell>
          <cell r="D1580" t="str">
            <v>MP</v>
          </cell>
          <cell r="E1580">
            <v>15.99</v>
          </cell>
          <cell r="F1580">
            <v>15.99</v>
          </cell>
        </row>
        <row r="1581">
          <cell r="A1581" t="str">
            <v>00003446</v>
          </cell>
          <cell r="B1581" t="str">
            <v>JOELHO FERRO GALV 45G ROSCA 1 1/2'</v>
          </cell>
          <cell r="C1581" t="str">
            <v>UN</v>
          </cell>
          <cell r="D1581" t="str">
            <v>MP</v>
          </cell>
          <cell r="E1581">
            <v>19.29</v>
          </cell>
          <cell r="F1581">
            <v>19.29</v>
          </cell>
        </row>
        <row r="1582">
          <cell r="A1582" t="str">
            <v>00003447</v>
          </cell>
          <cell r="B1582" t="str">
            <v>JOELHO FERRO GALV 45G ROSCA 2"</v>
          </cell>
          <cell r="C1582" t="str">
            <v>UN</v>
          </cell>
          <cell r="D1582" t="str">
            <v>MP</v>
          </cell>
          <cell r="E1582">
            <v>24.25</v>
          </cell>
          <cell r="F1582">
            <v>24.25</v>
          </cell>
        </row>
        <row r="1583">
          <cell r="A1583" t="str">
            <v>00003448</v>
          </cell>
          <cell r="B1583" t="str">
            <v>JOELHO FERRO GALV 45G ROSCA 3"</v>
          </cell>
          <cell r="C1583" t="str">
            <v>UN</v>
          </cell>
          <cell r="D1583" t="str">
            <v>MP</v>
          </cell>
          <cell r="E1583">
            <v>59.17</v>
          </cell>
          <cell r="F1583">
            <v>59.17</v>
          </cell>
        </row>
        <row r="1584">
          <cell r="A1584" t="str">
            <v>00003449</v>
          </cell>
          <cell r="B1584" t="str">
            <v>JOELHO FERRO GALV 45G ROSCA 4"</v>
          </cell>
          <cell r="C1584" t="str">
            <v>UN</v>
          </cell>
          <cell r="D1584" t="str">
            <v>MP</v>
          </cell>
          <cell r="E1584">
            <v>115.09</v>
          </cell>
          <cell r="F1584">
            <v>115.09</v>
          </cell>
        </row>
        <row r="1585">
          <cell r="A1585" t="str">
            <v>00003450</v>
          </cell>
          <cell r="B1585" t="str">
            <v>JOELHO FERRO GALV 90G ROSCA MACHO/FEMEA 1/2"</v>
          </cell>
          <cell r="C1585" t="str">
            <v>UN</v>
          </cell>
          <cell r="D1585" t="str">
            <v>MP</v>
          </cell>
          <cell r="E1585">
            <v>6.06</v>
          </cell>
          <cell r="F1585">
            <v>6.06</v>
          </cell>
        </row>
        <row r="1586">
          <cell r="A1586" t="str">
            <v>00003451</v>
          </cell>
          <cell r="B1586" t="str">
            <v>JOELHO FERRO GALV 90G ROSCA MACHO/FEMEA 3/4"</v>
          </cell>
          <cell r="C1586" t="str">
            <v>UN</v>
          </cell>
          <cell r="D1586" t="str">
            <v>MP</v>
          </cell>
          <cell r="E1586">
            <v>7.73</v>
          </cell>
          <cell r="F1586">
            <v>7.73</v>
          </cell>
        </row>
        <row r="1587">
          <cell r="A1587" t="str">
            <v>00003452</v>
          </cell>
          <cell r="B1587" t="str">
            <v>JOELHO FERRO GALV 90G ROSCA MACHO/FEMEA 2"</v>
          </cell>
          <cell r="C1587" t="str">
            <v>UN</v>
          </cell>
          <cell r="D1587" t="str">
            <v>MP</v>
          </cell>
          <cell r="E1587">
            <v>29.67</v>
          </cell>
          <cell r="F1587">
            <v>29.67</v>
          </cell>
        </row>
        <row r="1588">
          <cell r="A1588" t="str">
            <v>00003453</v>
          </cell>
          <cell r="B1588" t="str">
            <v>JOELHO FERRO GALV 90G ROSCA MACHO/FEMEA 2 1/2"</v>
          </cell>
          <cell r="C1588" t="str">
            <v>UN</v>
          </cell>
          <cell r="D1588" t="str">
            <v>MP</v>
          </cell>
          <cell r="E1588">
            <v>49.45</v>
          </cell>
          <cell r="F1588">
            <v>49.45</v>
          </cell>
        </row>
        <row r="1589">
          <cell r="A1589" t="str">
            <v>00003454</v>
          </cell>
          <cell r="B1589" t="str">
            <v>JOELHO FERRO GALV 90G ROSCA MACHO/FEMEA 3"</v>
          </cell>
          <cell r="C1589" t="str">
            <v>UN</v>
          </cell>
          <cell r="D1589" t="str">
            <v>MP</v>
          </cell>
          <cell r="E1589">
            <v>63.49</v>
          </cell>
          <cell r="F1589">
            <v>63.49</v>
          </cell>
        </row>
        <row r="1590">
          <cell r="A1590" t="str">
            <v>00003455</v>
          </cell>
          <cell r="B1590" t="str">
            <v>JOELHO FERRO GALV 90G ROSCA 1/2"</v>
          </cell>
          <cell r="C1590" t="str">
            <v>UN</v>
          </cell>
          <cell r="D1590" t="str">
            <v>MP</v>
          </cell>
          <cell r="E1590">
            <v>3.26</v>
          </cell>
          <cell r="F1590">
            <v>3.26</v>
          </cell>
        </row>
        <row r="1591">
          <cell r="A1591" t="str">
            <v>00003456</v>
          </cell>
          <cell r="B1591" t="str">
            <v>JOELHO FERRO GALV 90G ROSCA 3/4"</v>
          </cell>
          <cell r="C1591" t="str">
            <v>UN</v>
          </cell>
          <cell r="D1591" t="str">
            <v>MP</v>
          </cell>
          <cell r="E1591">
            <v>5.78</v>
          </cell>
          <cell r="F1591">
            <v>5.78</v>
          </cell>
        </row>
        <row r="1592">
          <cell r="A1592" t="str">
            <v>00003457</v>
          </cell>
          <cell r="B1592" t="str">
            <v>JOELHO FERRO GALV 90G ROSCA 1 1/4"</v>
          </cell>
          <cell r="C1592" t="str">
            <v>UN</v>
          </cell>
          <cell r="D1592" t="str">
            <v>MP</v>
          </cell>
          <cell r="E1592">
            <v>12.05</v>
          </cell>
          <cell r="F1592">
            <v>12.05</v>
          </cell>
        </row>
        <row r="1593">
          <cell r="A1593" t="str">
            <v>00003458</v>
          </cell>
          <cell r="B1593" t="str">
            <v>JOELHO FERRO GALV 90G ROSCA 1 1/2"</v>
          </cell>
          <cell r="C1593" t="str">
            <v>UN</v>
          </cell>
          <cell r="D1593" t="str">
            <v>MP</v>
          </cell>
          <cell r="E1593">
            <v>17.21</v>
          </cell>
          <cell r="F1593">
            <v>17.21</v>
          </cell>
        </row>
        <row r="1594">
          <cell r="A1594" t="str">
            <v>00003459</v>
          </cell>
          <cell r="B1594" t="str">
            <v>JOELHO FERRO GALV 90G ROSCA 3"</v>
          </cell>
          <cell r="C1594" t="str">
            <v>UN</v>
          </cell>
          <cell r="D1594" t="str">
            <v>MP</v>
          </cell>
          <cell r="E1594">
            <v>68.900000000000006</v>
          </cell>
          <cell r="F1594">
            <v>68.900000000000006</v>
          </cell>
        </row>
        <row r="1595">
          <cell r="A1595" t="str">
            <v>00003460</v>
          </cell>
          <cell r="B1595" t="str">
            <v>JOELHO FERRO GALV 90G ROSCA 5"</v>
          </cell>
          <cell r="C1595" t="str">
            <v>UN</v>
          </cell>
          <cell r="D1595" t="str">
            <v>MP</v>
          </cell>
          <cell r="E1595">
            <v>305.58</v>
          </cell>
          <cell r="F1595">
            <v>305.58</v>
          </cell>
        </row>
        <row r="1596">
          <cell r="A1596" t="str">
            <v>00003461</v>
          </cell>
          <cell r="B1596" t="str">
            <v>JOELHO FERRO GALV 90G ROSCA 6"</v>
          </cell>
          <cell r="C1596" t="str">
            <v>UN</v>
          </cell>
          <cell r="D1596" t="str">
            <v>MP</v>
          </cell>
          <cell r="E1596">
            <v>380.83</v>
          </cell>
          <cell r="F1596">
            <v>380.83</v>
          </cell>
        </row>
        <row r="1597">
          <cell r="A1597" t="str">
            <v>00003462</v>
          </cell>
          <cell r="B1597" t="str">
            <v>JOELHO FERRO GALV 90G C/ REDUCAO ROSCA 3/4"X1/2"</v>
          </cell>
          <cell r="C1597" t="str">
            <v>UN</v>
          </cell>
          <cell r="D1597" t="str">
            <v>MP</v>
          </cell>
          <cell r="E1597">
            <v>5.09</v>
          </cell>
          <cell r="F1597">
            <v>5.09</v>
          </cell>
        </row>
        <row r="1598">
          <cell r="A1598" t="str">
            <v>00003463</v>
          </cell>
          <cell r="B1598" t="str">
            <v>JOELHO FERRO GALV 90G C/ REDUCAO ROSCA 1"X1/2"</v>
          </cell>
          <cell r="C1598" t="str">
            <v>UN</v>
          </cell>
          <cell r="D1598" t="str">
            <v>MP</v>
          </cell>
          <cell r="E1598">
            <v>7.33</v>
          </cell>
          <cell r="F1598">
            <v>7.33</v>
          </cell>
        </row>
        <row r="1599">
          <cell r="A1599" t="str">
            <v>00003464</v>
          </cell>
          <cell r="B1599" t="str">
            <v>JOELHO FERRO GALV 90G C/ REDUCAO ROSCA 1"X3/4"</v>
          </cell>
          <cell r="C1599" t="str">
            <v>UN</v>
          </cell>
          <cell r="D1599" t="str">
            <v>MP</v>
          </cell>
          <cell r="E1599">
            <v>7.12</v>
          </cell>
          <cell r="F1599">
            <v>7.12</v>
          </cell>
        </row>
        <row r="1600">
          <cell r="A1600" t="str">
            <v>00003465</v>
          </cell>
          <cell r="B1600" t="str">
            <v>JOELHO FERRO GALV 90G C/ REDUCAO ROSCA 1 1/2"X3/4"</v>
          </cell>
          <cell r="C1600" t="str">
            <v>UN</v>
          </cell>
          <cell r="D1600" t="str">
            <v>MP</v>
          </cell>
          <cell r="E1600">
            <v>16.52</v>
          </cell>
          <cell r="F1600">
            <v>16.52</v>
          </cell>
        </row>
        <row r="1601">
          <cell r="A1601" t="str">
            <v>00003466</v>
          </cell>
          <cell r="B1601" t="str">
            <v>JOELHO FERRO GALV 90G C/ REDUCAO ROSCA 2 1/2"X2"</v>
          </cell>
          <cell r="C1601" t="str">
            <v>UN</v>
          </cell>
          <cell r="D1601" t="str">
            <v>MP</v>
          </cell>
          <cell r="E1601">
            <v>49.36</v>
          </cell>
          <cell r="F1601">
            <v>49.36</v>
          </cell>
        </row>
        <row r="1602">
          <cell r="A1602" t="str">
            <v>00003467</v>
          </cell>
          <cell r="B1602" t="str">
            <v>JOELHO FERRO GALV 90G C/ REDUCAO ROSCA 2"X1 1/2"</v>
          </cell>
          <cell r="C1602" t="str">
            <v>UN</v>
          </cell>
          <cell r="D1602" t="str">
            <v>MP</v>
          </cell>
          <cell r="E1602">
            <v>26.25</v>
          </cell>
          <cell r="F1602">
            <v>26.25</v>
          </cell>
        </row>
        <row r="1603">
          <cell r="A1603" t="str">
            <v>00003468</v>
          </cell>
          <cell r="B1603" t="str">
            <v>JOELHO FERRO GALV 90G C/ REDUCAO ROSCA 1 1/2"X1"</v>
          </cell>
          <cell r="C1603" t="str">
            <v>UN</v>
          </cell>
          <cell r="D1603" t="str">
            <v>MP</v>
          </cell>
          <cell r="E1603">
            <v>16.2</v>
          </cell>
          <cell r="F1603">
            <v>16.2</v>
          </cell>
        </row>
        <row r="1604">
          <cell r="A1604" t="str">
            <v>00003469</v>
          </cell>
          <cell r="B1604" t="str">
            <v>JOELHO FERRO GALV 90G ROSCA 4"</v>
          </cell>
          <cell r="C1604" t="str">
            <v>UN</v>
          </cell>
          <cell r="D1604" t="str">
            <v>MP</v>
          </cell>
          <cell r="E1604">
            <v>121.19</v>
          </cell>
          <cell r="F1604">
            <v>121.19</v>
          </cell>
        </row>
        <row r="1605">
          <cell r="A1605" t="str">
            <v>00003470</v>
          </cell>
          <cell r="B1605" t="str">
            <v>JOELHO FERRO GALV 90G ROSCA 2 1/2"</v>
          </cell>
          <cell r="C1605" t="str">
            <v>UN</v>
          </cell>
          <cell r="D1605" t="str">
            <v>MP</v>
          </cell>
          <cell r="E1605">
            <v>50.79</v>
          </cell>
          <cell r="F1605">
            <v>50.79</v>
          </cell>
        </row>
        <row r="1606">
          <cell r="A1606" t="str">
            <v>00003471</v>
          </cell>
          <cell r="B1606" t="str">
            <v>JOELHO FERRO GALV 90G ROSCA 2"</v>
          </cell>
          <cell r="C1606" t="str">
            <v>UN</v>
          </cell>
          <cell r="D1606" t="str">
            <v>MP</v>
          </cell>
          <cell r="E1606">
            <v>26.37</v>
          </cell>
          <cell r="F1606">
            <v>26.37</v>
          </cell>
        </row>
        <row r="1607">
          <cell r="A1607" t="str">
            <v>00003472</v>
          </cell>
          <cell r="B1607" t="str">
            <v>JOELHO FERRO GALV 90G ROSCA 1"</v>
          </cell>
          <cell r="C1607" t="str">
            <v>UN</v>
          </cell>
          <cell r="D1607" t="str">
            <v>MP</v>
          </cell>
          <cell r="E1607">
            <v>7.85</v>
          </cell>
          <cell r="F1607">
            <v>7.85</v>
          </cell>
        </row>
        <row r="1608">
          <cell r="A1608" t="str">
            <v>00003473</v>
          </cell>
          <cell r="B1608" t="str">
            <v>JOELHO FERRO GALV 90G ROSCA MACHO/FEMEA 1 1/2"</v>
          </cell>
          <cell r="C1608" t="str">
            <v>UN</v>
          </cell>
          <cell r="D1608" t="str">
            <v>MP</v>
          </cell>
          <cell r="E1608">
            <v>19.7</v>
          </cell>
          <cell r="F1608">
            <v>19.7</v>
          </cell>
        </row>
        <row r="1609">
          <cell r="A1609" t="str">
            <v>00003474</v>
          </cell>
          <cell r="B1609" t="str">
            <v>JOELHO FERRO GALV 90G ROSCA MACHO/FEMEA 1 1/4"</v>
          </cell>
          <cell r="C1609" t="str">
            <v>UN</v>
          </cell>
          <cell r="D1609" t="str">
            <v>MP</v>
          </cell>
          <cell r="E1609">
            <v>17.82</v>
          </cell>
          <cell r="F1609">
            <v>17.82</v>
          </cell>
        </row>
        <row r="1610">
          <cell r="A1610" t="str">
            <v>00003475</v>
          </cell>
          <cell r="B1610" t="str">
            <v>JOELHO DE PVC 45º ROSCAVEL, DE 1/2"</v>
          </cell>
          <cell r="C1610" t="str">
            <v>UN</v>
          </cell>
          <cell r="D1610" t="str">
            <v>MP</v>
          </cell>
          <cell r="E1610">
            <v>1.9</v>
          </cell>
          <cell r="F1610">
            <v>1.9</v>
          </cell>
        </row>
        <row r="1611">
          <cell r="A1611" t="str">
            <v>00003477</v>
          </cell>
          <cell r="B1611" t="str">
            <v>JOELHO PVC SOLD 45G P/ AGUA FRIA PRED 60 MM</v>
          </cell>
          <cell r="C1611" t="str">
            <v>UN</v>
          </cell>
          <cell r="D1611" t="str">
            <v>MP</v>
          </cell>
          <cell r="E1611">
            <v>16.649999999999999</v>
          </cell>
          <cell r="F1611">
            <v>16.649999999999999</v>
          </cell>
        </row>
        <row r="1612">
          <cell r="A1612" t="str">
            <v>00003478</v>
          </cell>
          <cell r="B1612" t="str">
            <v>JOELHO PVC SOLD 45G P/ AGUA FRIA PRED 75 MM</v>
          </cell>
          <cell r="C1612" t="str">
            <v>UN</v>
          </cell>
          <cell r="D1612" t="str">
            <v>MP</v>
          </cell>
          <cell r="E1612">
            <v>40.549999999999997</v>
          </cell>
          <cell r="F1612">
            <v>40.549999999999997</v>
          </cell>
        </row>
        <row r="1613">
          <cell r="A1613" t="str">
            <v>00003481</v>
          </cell>
          <cell r="B1613" t="str">
            <v>JOELHO PVC C/ROSCA 90G P/ AGUA FRIA PREDIAL 1 1/2"</v>
          </cell>
          <cell r="C1613" t="str">
            <v>UN</v>
          </cell>
          <cell r="D1613" t="str">
            <v>MP</v>
          </cell>
          <cell r="E1613">
            <v>8.2899999999999991</v>
          </cell>
          <cell r="F1613">
            <v>8.2899999999999991</v>
          </cell>
        </row>
        <row r="1614">
          <cell r="A1614" t="str">
            <v>00003482</v>
          </cell>
          <cell r="B1614" t="str">
            <v>JOELHO PVC C/ROSCA 90G P/ AGUA FRIA PREDIAL 1"</v>
          </cell>
          <cell r="C1614" t="str">
            <v>UN</v>
          </cell>
          <cell r="D1614" t="str">
            <v>MP</v>
          </cell>
          <cell r="E1614">
            <v>2.85</v>
          </cell>
          <cell r="F1614">
            <v>2.85</v>
          </cell>
        </row>
        <row r="1615">
          <cell r="A1615" t="str">
            <v>00003485</v>
          </cell>
          <cell r="B1615" t="str">
            <v>JOELHO PVC C/ROSCA 45G P/ AGUA FRIA PREDIAL 1"</v>
          </cell>
          <cell r="C1615" t="str">
            <v>UN</v>
          </cell>
          <cell r="D1615" t="str">
            <v>MP</v>
          </cell>
          <cell r="E1615">
            <v>6.15</v>
          </cell>
          <cell r="F1615">
            <v>6.15</v>
          </cell>
        </row>
        <row r="1616">
          <cell r="A1616" t="str">
            <v>00003489</v>
          </cell>
          <cell r="B1616" t="str">
            <v>JOELHO90 PVC C/ROSCA E BUCHA LATAO  3/4"</v>
          </cell>
          <cell r="C1616" t="str">
            <v>UN</v>
          </cell>
          <cell r="D1616" t="str">
            <v>MP</v>
          </cell>
          <cell r="E1616">
            <v>6.79</v>
          </cell>
          <cell r="F1616">
            <v>6.79</v>
          </cell>
        </row>
        <row r="1617">
          <cell r="A1617" t="str">
            <v>00003491</v>
          </cell>
          <cell r="B1617" t="str">
            <v>JOELHO PVC C/ROSCA 45G P/ AGUA FRIA PREDIAL 1 1/4"</v>
          </cell>
          <cell r="C1617" t="str">
            <v>UN</v>
          </cell>
          <cell r="D1617" t="str">
            <v>MP</v>
          </cell>
          <cell r="E1617">
            <v>6.1</v>
          </cell>
          <cell r="F1617">
            <v>6.1</v>
          </cell>
        </row>
        <row r="1618">
          <cell r="A1618" t="str">
            <v>00003492</v>
          </cell>
          <cell r="B1618" t="str">
            <v>JOELHO PVC C/ROSCA 45G P/ AGUA FRIA PREDIAL 1 1/2"</v>
          </cell>
          <cell r="C1618" t="str">
            <v>UN</v>
          </cell>
          <cell r="D1618" t="str">
            <v>MP</v>
          </cell>
          <cell r="E1618">
            <v>10.02</v>
          </cell>
          <cell r="F1618">
            <v>10.02</v>
          </cell>
        </row>
        <row r="1619">
          <cell r="A1619" t="str">
            <v>00003493</v>
          </cell>
          <cell r="B1619" t="str">
            <v>JOELHO PVC C/ROSCA 45G P/ AGUA FRIA PREDIAL 2"</v>
          </cell>
          <cell r="C1619" t="str">
            <v>UN</v>
          </cell>
          <cell r="D1619" t="str">
            <v>MP</v>
          </cell>
          <cell r="E1619">
            <v>14.66</v>
          </cell>
          <cell r="F1619">
            <v>14.66</v>
          </cell>
        </row>
        <row r="1620">
          <cell r="A1620" t="str">
            <v>00003496</v>
          </cell>
          <cell r="B1620" t="str">
            <v>JOELHO REDUCAO 90G PVC C/ ROSCA P/AGUA FRIA PREDIAL 3/4"X1/2"</v>
          </cell>
          <cell r="C1620" t="str">
            <v>UN</v>
          </cell>
          <cell r="D1620" t="str">
            <v>MP</v>
          </cell>
          <cell r="E1620">
            <v>1.8</v>
          </cell>
          <cell r="F1620">
            <v>1.8</v>
          </cell>
        </row>
        <row r="1621">
          <cell r="A1621" t="str">
            <v>00003497</v>
          </cell>
          <cell r="B1621" t="str">
            <v>JOELHO REDUCAO 90 PVC ROSCA E BUCHA DE LATAO 3/4" X 1/2"</v>
          </cell>
          <cell r="C1621" t="str">
            <v>UN</v>
          </cell>
          <cell r="D1621" t="str">
            <v>MP</v>
          </cell>
          <cell r="E1621">
            <v>5.44</v>
          </cell>
          <cell r="F1621">
            <v>5.44</v>
          </cell>
        </row>
        <row r="1622">
          <cell r="A1622" t="str">
            <v>00003498</v>
          </cell>
          <cell r="B1622" t="str">
            <v>JOELHO REDUCAO 90G PVC C/ ROSCA P/AGUA FRIA PREDIAL 1"X3/4"</v>
          </cell>
          <cell r="C1622" t="str">
            <v>UN</v>
          </cell>
          <cell r="D1622" t="str">
            <v>MP</v>
          </cell>
          <cell r="E1622">
            <v>2.9</v>
          </cell>
          <cell r="F1622">
            <v>2.9</v>
          </cell>
        </row>
        <row r="1623">
          <cell r="A1623" t="str">
            <v>00003499</v>
          </cell>
          <cell r="B1623" t="str">
            <v>JOELHO PVC SOLD 45G P/ AGUA FRIA PRED 20 MM</v>
          </cell>
          <cell r="C1623" t="str">
            <v>UN</v>
          </cell>
          <cell r="D1623" t="str">
            <v>MP</v>
          </cell>
          <cell r="E1623">
            <v>0.55000000000000004</v>
          </cell>
          <cell r="F1623">
            <v>0.55000000000000004</v>
          </cell>
        </row>
        <row r="1624">
          <cell r="A1624" t="str">
            <v>00003500</v>
          </cell>
          <cell r="B1624" t="str">
            <v>JOELHO PVC SOLD 45G P/ AGUA FRIA PRED 25 MM</v>
          </cell>
          <cell r="C1624" t="str">
            <v>UN</v>
          </cell>
          <cell r="D1624" t="str">
            <v>MP</v>
          </cell>
          <cell r="E1624">
            <v>1.05</v>
          </cell>
          <cell r="F1624">
            <v>1.05</v>
          </cell>
        </row>
        <row r="1625">
          <cell r="A1625" t="str">
            <v>00003501</v>
          </cell>
          <cell r="B1625" t="str">
            <v>JOELHO PVC SOLD 45G P/ AGUA FRIA PRED 32 MM</v>
          </cell>
          <cell r="C1625" t="str">
            <v>UN</v>
          </cell>
          <cell r="D1625" t="str">
            <v>MP</v>
          </cell>
          <cell r="E1625">
            <v>2.5499999999999998</v>
          </cell>
          <cell r="F1625">
            <v>2.5499999999999998</v>
          </cell>
        </row>
        <row r="1626">
          <cell r="A1626" t="str">
            <v>00003502</v>
          </cell>
          <cell r="B1626" t="str">
            <v>JOELHO PVC SOLD 45G P/ AGUA FRIA PRED 40 MM</v>
          </cell>
          <cell r="C1626" t="str">
            <v>UN</v>
          </cell>
          <cell r="D1626" t="str">
            <v>MP</v>
          </cell>
          <cell r="E1626">
            <v>3.75</v>
          </cell>
          <cell r="F1626">
            <v>3.75</v>
          </cell>
        </row>
        <row r="1627">
          <cell r="A1627" t="str">
            <v>00003503</v>
          </cell>
          <cell r="B1627" t="str">
            <v>JOELHO PVC SOLD 45G P/ AGUA FRIA PRED 50 MM</v>
          </cell>
          <cell r="C1627" t="str">
            <v>UN</v>
          </cell>
          <cell r="D1627" t="str">
            <v>MP</v>
          </cell>
          <cell r="E1627">
            <v>4.75</v>
          </cell>
          <cell r="F1627">
            <v>4.75</v>
          </cell>
        </row>
        <row r="1628">
          <cell r="A1628" t="str">
            <v>00003505</v>
          </cell>
          <cell r="B1628" t="str">
            <v>JOELHO PVC C/ROSCA 90G P/ AGUA FRIA PREDIAL 3/4"</v>
          </cell>
          <cell r="C1628" t="str">
            <v>UN</v>
          </cell>
          <cell r="D1628" t="str">
            <v>MP</v>
          </cell>
          <cell r="E1628">
            <v>1.6</v>
          </cell>
          <cell r="F1628">
            <v>1.6</v>
          </cell>
        </row>
        <row r="1629">
          <cell r="A1629" t="str">
            <v>00003508</v>
          </cell>
          <cell r="B1629" t="str">
            <v>JOELHO DE PVC 90º ROSCAVEL, DE 2"</v>
          </cell>
          <cell r="C1629" t="str">
            <v>UN</v>
          </cell>
          <cell r="D1629" t="str">
            <v>MP</v>
          </cell>
          <cell r="E1629">
            <v>17.62</v>
          </cell>
          <cell r="F1629">
            <v>17.62</v>
          </cell>
        </row>
        <row r="1630">
          <cell r="A1630" t="str">
            <v>00003509</v>
          </cell>
          <cell r="B1630" t="str">
            <v>JOELHO PVC SOLD 90G PB P/ ESG PREDIAL DN 75MM</v>
          </cell>
          <cell r="C1630" t="str">
            <v>UN</v>
          </cell>
          <cell r="D1630" t="str">
            <v>MP</v>
          </cell>
          <cell r="E1630">
            <v>4.25</v>
          </cell>
          <cell r="F1630">
            <v>4.25</v>
          </cell>
        </row>
        <row r="1631">
          <cell r="A1631" t="str">
            <v>00003510</v>
          </cell>
          <cell r="B1631" t="str">
            <v>JOELHO PVC C/ROSCA 90G P/ AGUA FRIA PREDIAL 1 1/4"</v>
          </cell>
          <cell r="C1631" t="str">
            <v>UN</v>
          </cell>
          <cell r="D1631" t="str">
            <v>MP</v>
          </cell>
          <cell r="E1631">
            <v>7.74</v>
          </cell>
          <cell r="F1631">
            <v>7.74</v>
          </cell>
        </row>
        <row r="1632">
          <cell r="A1632" t="str">
            <v>00003511</v>
          </cell>
          <cell r="B1632" t="str">
            <v>JOELHO PVC SOLD 90G P/ AGUA FRIA PREDIAL 75 MM</v>
          </cell>
          <cell r="C1632" t="str">
            <v>UN</v>
          </cell>
          <cell r="D1632" t="str">
            <v>MP</v>
          </cell>
          <cell r="E1632">
            <v>55</v>
          </cell>
          <cell r="F1632">
            <v>55</v>
          </cell>
        </row>
        <row r="1633">
          <cell r="A1633" t="str">
            <v>00003512</v>
          </cell>
          <cell r="B1633" t="str">
            <v>JOELHO PVC SOLD 45G P/ AGUA FRIA PRED 110 MM</v>
          </cell>
          <cell r="C1633" t="str">
            <v>UN</v>
          </cell>
          <cell r="D1633" t="str">
            <v>MP</v>
          </cell>
          <cell r="E1633">
            <v>131.85</v>
          </cell>
          <cell r="F1633">
            <v>131.85</v>
          </cell>
        </row>
        <row r="1634">
          <cell r="A1634" t="str">
            <v>00003513</v>
          </cell>
          <cell r="B1634" t="str">
            <v>JOELHO PVC SOLD 90G P/ AGUA FRIA PREDIAL 85 MM</v>
          </cell>
          <cell r="C1634" t="str">
            <v>UN</v>
          </cell>
          <cell r="D1634" t="str">
            <v>MP</v>
          </cell>
          <cell r="E1634">
            <v>62</v>
          </cell>
          <cell r="F1634">
            <v>62</v>
          </cell>
        </row>
        <row r="1635">
          <cell r="A1635" t="str">
            <v>00003515</v>
          </cell>
          <cell r="B1635" t="str">
            <v>JOELHO PVC SOLD 90G C/BUCHA DE LATAO 20MM X 1/2"</v>
          </cell>
          <cell r="C1635" t="str">
            <v>UN</v>
          </cell>
          <cell r="D1635" t="str">
            <v>MP</v>
          </cell>
          <cell r="E1635">
            <v>3.95</v>
          </cell>
          <cell r="F1635">
            <v>3.95</v>
          </cell>
        </row>
        <row r="1636">
          <cell r="A1636" t="str">
            <v>00003516</v>
          </cell>
          <cell r="B1636" t="str">
            <v>JOELHO PVC SOLD 45G BB P/ ESG PREDIAL DN 40MM</v>
          </cell>
          <cell r="C1636" t="str">
            <v>UN</v>
          </cell>
          <cell r="D1636" t="str">
            <v>MP</v>
          </cell>
          <cell r="E1636">
            <v>1.35</v>
          </cell>
          <cell r="F1636">
            <v>1.35</v>
          </cell>
        </row>
        <row r="1637">
          <cell r="A1637" t="str">
            <v>00003517</v>
          </cell>
          <cell r="B1637" t="str">
            <v>JOELHO PVC SOLD 90G BB P/ ESG PREDIAL DN 40MM</v>
          </cell>
          <cell r="C1637" t="str">
            <v>UN</v>
          </cell>
          <cell r="D1637" t="str">
            <v>MP</v>
          </cell>
          <cell r="E1637">
            <v>1.1499999999999999</v>
          </cell>
          <cell r="F1637">
            <v>1.1499999999999999</v>
          </cell>
        </row>
        <row r="1638">
          <cell r="A1638" t="str">
            <v>00003518</v>
          </cell>
          <cell r="B1638" t="str">
            <v>JOELHO PVC SOLD 45G PB P/ ESG PREDIAL DN 50MM</v>
          </cell>
          <cell r="C1638" t="str">
            <v>UN</v>
          </cell>
          <cell r="D1638" t="str">
            <v>MP</v>
          </cell>
          <cell r="E1638">
            <v>2.25</v>
          </cell>
          <cell r="F1638">
            <v>2.25</v>
          </cell>
        </row>
        <row r="1639">
          <cell r="A1639" t="str">
            <v>00003519</v>
          </cell>
          <cell r="B1639" t="str">
            <v>JOELHO PVC SOLD 45G PB P/ ESG PREDIAL DN 75MM</v>
          </cell>
          <cell r="C1639" t="str">
            <v>UN</v>
          </cell>
          <cell r="D1639" t="str">
            <v>MP</v>
          </cell>
          <cell r="E1639">
            <v>4.9000000000000004</v>
          </cell>
          <cell r="F1639">
            <v>4.9000000000000004</v>
          </cell>
        </row>
        <row r="1640">
          <cell r="A1640" t="str">
            <v>00003520</v>
          </cell>
          <cell r="B1640" t="str">
            <v>JOELHO PVC SOLD 90G PB P/ ESG PREDIAL DN 100MM</v>
          </cell>
          <cell r="C1640" t="str">
            <v>UN</v>
          </cell>
          <cell r="D1640" t="str">
            <v>MP</v>
          </cell>
          <cell r="E1640">
            <v>5.8</v>
          </cell>
          <cell r="F1640">
            <v>5.8</v>
          </cell>
        </row>
        <row r="1641">
          <cell r="A1641" t="str">
            <v>00003521</v>
          </cell>
          <cell r="B1641" t="str">
            <v>JOELHO PVC SOLD/ROSCA 90G P/AGUA FRIA PRED 20MM X 1/2"</v>
          </cell>
          <cell r="C1641" t="str">
            <v>UN</v>
          </cell>
          <cell r="D1641" t="str">
            <v>MP</v>
          </cell>
          <cell r="E1641">
            <v>1.1000000000000001</v>
          </cell>
          <cell r="F1641">
            <v>1.1000000000000001</v>
          </cell>
        </row>
        <row r="1642">
          <cell r="A1642" t="str">
            <v>00003522</v>
          </cell>
          <cell r="B1642" t="str">
            <v>JOELHO PVC SOLD/ROSCA 90G P/AGUA FRIA PRED 25MM X 3/4"</v>
          </cell>
          <cell r="C1642" t="str">
            <v>UN</v>
          </cell>
          <cell r="D1642" t="str">
            <v>MP</v>
          </cell>
          <cell r="E1642">
            <v>1.9</v>
          </cell>
          <cell r="F1642">
            <v>1.9</v>
          </cell>
        </row>
        <row r="1643">
          <cell r="A1643" t="str">
            <v>00003524</v>
          </cell>
          <cell r="B1643" t="str">
            <v>JOELHO PVC SOLD 90G C/BUCHA DE LATAO 25MM X 3/4"</v>
          </cell>
          <cell r="C1643" t="str">
            <v>UN</v>
          </cell>
          <cell r="D1643" t="str">
            <v>MP</v>
          </cell>
          <cell r="E1643">
            <v>5.0999999999999996</v>
          </cell>
          <cell r="F1643">
            <v>5.0999999999999996</v>
          </cell>
        </row>
        <row r="1644">
          <cell r="A1644" t="str">
            <v>00003525</v>
          </cell>
          <cell r="B1644" t="str">
            <v>JOELHO PVC SOLD 45G P/AGUA FRIA PRED 85 MM</v>
          </cell>
          <cell r="C1644" t="str">
            <v>UN</v>
          </cell>
          <cell r="D1644" t="str">
            <v>MP</v>
          </cell>
          <cell r="E1644">
            <v>46</v>
          </cell>
          <cell r="F1644">
            <v>46</v>
          </cell>
        </row>
        <row r="1645">
          <cell r="A1645" t="str">
            <v>00003526</v>
          </cell>
          <cell r="B1645" t="str">
            <v>JOELHO PVC SOLD 90G PB P/ ESG PREDIAL DN 50MM</v>
          </cell>
          <cell r="C1645" t="str">
            <v>UN</v>
          </cell>
          <cell r="D1645" t="str">
            <v>MP</v>
          </cell>
          <cell r="E1645">
            <v>1.75</v>
          </cell>
          <cell r="F1645">
            <v>1.75</v>
          </cell>
        </row>
        <row r="1646">
          <cell r="A1646" t="str">
            <v>00003527</v>
          </cell>
          <cell r="B1646" t="str">
            <v>JOELHO REDUCAO 90G PVC SOLD/ROSCA P/AGUA FRIA PREDIAL 32MM X 3/4"</v>
          </cell>
          <cell r="C1646" t="str">
            <v>UN</v>
          </cell>
          <cell r="D1646" t="str">
            <v>MP</v>
          </cell>
          <cell r="E1646">
            <v>7.1</v>
          </cell>
          <cell r="F1646">
            <v>7.1</v>
          </cell>
        </row>
        <row r="1647">
          <cell r="A1647" t="str">
            <v>00003528</v>
          </cell>
          <cell r="B1647" t="str">
            <v>JOELHO PVC SOLD 45G PB P/ ESG PREDIAL DN 100MM</v>
          </cell>
          <cell r="C1647" t="str">
            <v>UN</v>
          </cell>
          <cell r="D1647" t="str">
            <v>MP</v>
          </cell>
          <cell r="E1647">
            <v>5.35</v>
          </cell>
          <cell r="F1647">
            <v>5.35</v>
          </cell>
        </row>
        <row r="1648">
          <cell r="A1648" t="str">
            <v>00003529</v>
          </cell>
          <cell r="B1648" t="str">
            <v>JOELHO PVC SOLD 90G P/ AGUA FRIA PREDIAL 25 MM</v>
          </cell>
          <cell r="C1648" t="str">
            <v>UN</v>
          </cell>
          <cell r="D1648" t="str">
            <v>MP</v>
          </cell>
          <cell r="E1648">
            <v>0.5</v>
          </cell>
          <cell r="F1648">
            <v>0.5</v>
          </cell>
        </row>
        <row r="1649">
          <cell r="A1649" t="str">
            <v>00003530</v>
          </cell>
          <cell r="B1649" t="str">
            <v>JOELHO PVC SOLD 90G P/ AGUA FRIA PREDIAL 110 MM</v>
          </cell>
          <cell r="C1649" t="str">
            <v>UN</v>
          </cell>
          <cell r="D1649" t="str">
            <v>MP</v>
          </cell>
          <cell r="E1649">
            <v>144.25</v>
          </cell>
          <cell r="F1649">
            <v>144.25</v>
          </cell>
        </row>
        <row r="1650">
          <cell r="A1650" t="str">
            <v>00003531</v>
          </cell>
          <cell r="B1650" t="str">
            <v>JOELHO REDUCAO 90G PVC SOLD/ROSCA P/AGUA FRIA PREDIAL 25MM X 1/2"</v>
          </cell>
          <cell r="C1650" t="str">
            <v>UN</v>
          </cell>
          <cell r="D1650" t="str">
            <v>MP</v>
          </cell>
          <cell r="E1650">
            <v>1.4</v>
          </cell>
          <cell r="F1650">
            <v>1.4</v>
          </cell>
        </row>
        <row r="1651">
          <cell r="A1651" t="str">
            <v>00003532</v>
          </cell>
          <cell r="B1651" t="str">
            <v>JOELHO REDUCAO 90G PVC SOLD C/ BUCHA DE LATAO 32MM X 3/4"</v>
          </cell>
          <cell r="C1651" t="str">
            <v>UN</v>
          </cell>
          <cell r="D1651" t="str">
            <v>MP</v>
          </cell>
          <cell r="E1651">
            <v>10.4</v>
          </cell>
          <cell r="F1651">
            <v>10.4</v>
          </cell>
        </row>
        <row r="1652">
          <cell r="A1652" t="str">
            <v>00003533</v>
          </cell>
          <cell r="B1652" t="str">
            <v>JOELHO REDUCAO 90G PVC SOLD P/AGUA FRIA PREDIAL 25 MM X 20 MM</v>
          </cell>
          <cell r="C1652" t="str">
            <v>UN</v>
          </cell>
          <cell r="D1652" t="str">
            <v>MP</v>
          </cell>
          <cell r="E1652">
            <v>1.45</v>
          </cell>
          <cell r="F1652">
            <v>1.45</v>
          </cell>
        </row>
        <row r="1653">
          <cell r="A1653" t="str">
            <v>00003534</v>
          </cell>
          <cell r="B1653" t="str">
            <v>JOELHO PVC C/ROSCA 45G P/AGUA FRIA PREDIAL 3/4"</v>
          </cell>
          <cell r="C1653" t="str">
            <v>UN</v>
          </cell>
          <cell r="D1653" t="str">
            <v>MP</v>
          </cell>
          <cell r="E1653">
            <v>2.4500000000000002</v>
          </cell>
          <cell r="F1653">
            <v>2.4500000000000002</v>
          </cell>
        </row>
        <row r="1654">
          <cell r="A1654" t="str">
            <v>00003535</v>
          </cell>
          <cell r="B1654" t="str">
            <v>JOELHO PVC SOLD 90G P/AGUA FRIA PREDIAL 40 MM</v>
          </cell>
          <cell r="C1654" t="str">
            <v>UN</v>
          </cell>
          <cell r="D1654" t="str">
            <v>MP</v>
          </cell>
          <cell r="E1654">
            <v>3</v>
          </cell>
          <cell r="F1654">
            <v>3</v>
          </cell>
        </row>
        <row r="1655">
          <cell r="A1655" t="str">
            <v>00003536</v>
          </cell>
          <cell r="B1655" t="str">
            <v>JOELHO PVC SOLD 90G P/AGUA FRIA PREDIAL 32 MM</v>
          </cell>
          <cell r="C1655" t="str">
            <v>UN</v>
          </cell>
          <cell r="D1655" t="str">
            <v>MP</v>
          </cell>
          <cell r="E1655">
            <v>1.3</v>
          </cell>
          <cell r="F1655">
            <v>1.3</v>
          </cell>
        </row>
        <row r="1656">
          <cell r="A1656" t="str">
            <v>00003538</v>
          </cell>
          <cell r="B1656" t="str">
            <v>JOELHO REDUCAO 90G PVC SOLD P/AGUA FRIA PREDIAL 32 MM X 25 MM</v>
          </cell>
          <cell r="C1656" t="str">
            <v>UN</v>
          </cell>
          <cell r="D1656" t="str">
            <v>MP</v>
          </cell>
          <cell r="E1656">
            <v>1.9</v>
          </cell>
          <cell r="F1656">
            <v>1.9</v>
          </cell>
        </row>
        <row r="1657">
          <cell r="A1657" t="str">
            <v>00003539</v>
          </cell>
          <cell r="B1657" t="str">
            <v>JOELHO PVC SOLD 90G P/AGUA FRIA PREDIAL 60 MM</v>
          </cell>
          <cell r="C1657" t="str">
            <v>UN</v>
          </cell>
          <cell r="D1657" t="str">
            <v>MP</v>
          </cell>
          <cell r="E1657">
            <v>17.05</v>
          </cell>
          <cell r="F1657">
            <v>17.05</v>
          </cell>
        </row>
        <row r="1658">
          <cell r="A1658" t="str">
            <v>00003540</v>
          </cell>
          <cell r="B1658" t="str">
            <v>JOELHO PVC SOLD 90G P/AGUA FRIA PREDIAL 50 MM</v>
          </cell>
          <cell r="C1658" t="str">
            <v>UN</v>
          </cell>
          <cell r="D1658" t="str">
            <v>MP</v>
          </cell>
          <cell r="E1658">
            <v>3.5</v>
          </cell>
          <cell r="F1658">
            <v>3.5</v>
          </cell>
        </row>
        <row r="1659">
          <cell r="A1659" t="str">
            <v>00003542</v>
          </cell>
          <cell r="B1659" t="str">
            <v>JOELHO PVC SOLD 90G P/AGUA FRIA PREDIAL 20 MM</v>
          </cell>
          <cell r="C1659" t="str">
            <v>UN</v>
          </cell>
          <cell r="D1659" t="str">
            <v>MP</v>
          </cell>
          <cell r="E1659">
            <v>0.4</v>
          </cell>
          <cell r="F1659">
            <v>0.4</v>
          </cell>
        </row>
        <row r="1660">
          <cell r="A1660" t="str">
            <v>00003543</v>
          </cell>
          <cell r="B1660" t="str">
            <v>JOELHO PVC C/ROSCA 90G P/AGUA FRIA PREDIAL 1/2"</v>
          </cell>
          <cell r="C1660" t="str">
            <v>UN</v>
          </cell>
          <cell r="D1660" t="str">
            <v>MP</v>
          </cell>
          <cell r="E1660">
            <v>1.1499999999999999</v>
          </cell>
          <cell r="F1660">
            <v>1.1499999999999999</v>
          </cell>
        </row>
        <row r="1661">
          <cell r="A1661" t="str">
            <v>00003545</v>
          </cell>
          <cell r="B1661" t="str">
            <v>JUNCAO CERAMICA 45G ESG BBP DN 100X100</v>
          </cell>
          <cell r="C1661" t="str">
            <v>UN</v>
          </cell>
          <cell r="D1661" t="str">
            <v>MP</v>
          </cell>
          <cell r="E1661">
            <v>22.95</v>
          </cell>
          <cell r="F1661">
            <v>22.95</v>
          </cell>
        </row>
        <row r="1662">
          <cell r="A1662" t="str">
            <v>00003546</v>
          </cell>
          <cell r="B1662" t="str">
            <v>JUNCAO CERAMICA 45G ESG BBP DN 200X100</v>
          </cell>
          <cell r="C1662" t="str">
            <v>UN</v>
          </cell>
          <cell r="D1662" t="str">
            <v>MP</v>
          </cell>
          <cell r="E1662">
            <v>38.049999999999997</v>
          </cell>
          <cell r="F1662">
            <v>38.049999999999997</v>
          </cell>
        </row>
        <row r="1663">
          <cell r="A1663" t="str">
            <v>00003547</v>
          </cell>
          <cell r="B1663" t="str">
            <v>JUNCAO CERAMICA 45G ESG BBP DN 350X150</v>
          </cell>
          <cell r="C1663" t="str">
            <v>UN</v>
          </cell>
          <cell r="D1663" t="str">
            <v>MP</v>
          </cell>
          <cell r="E1663">
            <v>209</v>
          </cell>
          <cell r="F1663">
            <v>209</v>
          </cell>
        </row>
        <row r="1664">
          <cell r="A1664" t="str">
            <v>00003548</v>
          </cell>
          <cell r="B1664" t="str">
            <v>JUNCAO CERAMICA 45G ESG BBP DN 375X375</v>
          </cell>
          <cell r="C1664" t="str">
            <v>UN</v>
          </cell>
          <cell r="D1664" t="str">
            <v>MP</v>
          </cell>
          <cell r="E1664">
            <v>394.78</v>
          </cell>
          <cell r="F1664">
            <v>394.78</v>
          </cell>
        </row>
        <row r="1665">
          <cell r="A1665" t="str">
            <v>00003549</v>
          </cell>
          <cell r="B1665" t="str">
            <v>JUNCAO CERAMICA 45G ESG BBP DN 45G 0X250</v>
          </cell>
          <cell r="C1665" t="str">
            <v>UN</v>
          </cell>
          <cell r="D1665" t="str">
            <v>MP</v>
          </cell>
          <cell r="E1665">
            <v>628.41999999999996</v>
          </cell>
          <cell r="F1665">
            <v>628.41999999999996</v>
          </cell>
        </row>
        <row r="1666">
          <cell r="A1666" t="str">
            <v>00003550</v>
          </cell>
          <cell r="B1666" t="str">
            <v>JUNCAO CERAMICA 45G ESG BBP DN 300X250</v>
          </cell>
          <cell r="C1666" t="str">
            <v>UN</v>
          </cell>
          <cell r="D1666" t="str">
            <v>MP</v>
          </cell>
          <cell r="E1666">
            <v>189.51</v>
          </cell>
          <cell r="F1666">
            <v>189.51</v>
          </cell>
        </row>
        <row r="1667">
          <cell r="A1667" t="str">
            <v>00003551</v>
          </cell>
          <cell r="B1667" t="str">
            <v>JUNCAO CERAMICA 45G ESG BBP DN 250X100</v>
          </cell>
          <cell r="C1667" t="str">
            <v>UN</v>
          </cell>
          <cell r="D1667" t="str">
            <v>MP</v>
          </cell>
          <cell r="E1667">
            <v>62.26</v>
          </cell>
          <cell r="F1667">
            <v>62.26</v>
          </cell>
        </row>
        <row r="1668">
          <cell r="A1668" t="str">
            <v>00003552</v>
          </cell>
          <cell r="B1668" t="str">
            <v>JUNCAO CERAMICA 45G ESG BBP DN 200X200</v>
          </cell>
          <cell r="C1668" t="str">
            <v>UN</v>
          </cell>
          <cell r="D1668" t="str">
            <v>MP</v>
          </cell>
          <cell r="E1668">
            <v>67.900000000000006</v>
          </cell>
          <cell r="F1668">
            <v>67.900000000000006</v>
          </cell>
        </row>
        <row r="1669">
          <cell r="A1669" t="str">
            <v>00003553</v>
          </cell>
          <cell r="B1669" t="str">
            <v>JUNCAO CERAMICA 45G ESG BBP DN 400X250</v>
          </cell>
          <cell r="C1669" t="str">
            <v>UN</v>
          </cell>
          <cell r="D1669" t="str">
            <v>MP</v>
          </cell>
          <cell r="E1669">
            <v>442.55</v>
          </cell>
          <cell r="F1669">
            <v>442.55</v>
          </cell>
        </row>
        <row r="1670">
          <cell r="A1670" t="str">
            <v>00003554</v>
          </cell>
          <cell r="B1670" t="str">
            <v>JUNCAO CERAMICA 45G ESG BBP DN 400X300</v>
          </cell>
          <cell r="C1670" t="str">
            <v>UN</v>
          </cell>
          <cell r="D1670" t="str">
            <v>MP</v>
          </cell>
          <cell r="E1670">
            <v>464.68</v>
          </cell>
          <cell r="F1670">
            <v>464.68</v>
          </cell>
        </row>
        <row r="1671">
          <cell r="A1671" t="str">
            <v>00003555</v>
          </cell>
          <cell r="B1671" t="str">
            <v>JUNCAO CERAMICA 45G ESG BBP DN 400X350</v>
          </cell>
          <cell r="C1671" t="str">
            <v>UN</v>
          </cell>
          <cell r="D1671" t="str">
            <v>MP</v>
          </cell>
          <cell r="E1671">
            <v>486.8</v>
          </cell>
          <cell r="F1671">
            <v>486.8</v>
          </cell>
        </row>
        <row r="1672">
          <cell r="A1672" t="str">
            <v>00003556</v>
          </cell>
          <cell r="B1672" t="str">
            <v>JUNCAO CERAMICA 45G ESG BBP DN 400X375</v>
          </cell>
          <cell r="C1672" t="str">
            <v>UN</v>
          </cell>
          <cell r="D1672" t="str">
            <v>MP</v>
          </cell>
          <cell r="E1672">
            <v>491.23</v>
          </cell>
          <cell r="F1672">
            <v>491.23</v>
          </cell>
        </row>
        <row r="1673">
          <cell r="A1673" t="str">
            <v>00003557</v>
          </cell>
          <cell r="B1673" t="str">
            <v>JUNCAO CERAMICA 45G ESG BBP DN 400X400</v>
          </cell>
          <cell r="C1673" t="str">
            <v>UN</v>
          </cell>
          <cell r="D1673" t="str">
            <v>MP</v>
          </cell>
          <cell r="E1673">
            <v>506.37</v>
          </cell>
          <cell r="F1673">
            <v>506.37</v>
          </cell>
        </row>
        <row r="1674">
          <cell r="A1674" t="str">
            <v>00003558</v>
          </cell>
          <cell r="B1674" t="str">
            <v>JUNCAO CERAMICA 45G ESG BBP DN 45G 0X100</v>
          </cell>
          <cell r="C1674" t="str">
            <v>UN</v>
          </cell>
          <cell r="D1674" t="str">
            <v>MP</v>
          </cell>
          <cell r="E1674">
            <v>329</v>
          </cell>
          <cell r="F1674">
            <v>329</v>
          </cell>
        </row>
        <row r="1675">
          <cell r="A1675" t="str">
            <v>00003559</v>
          </cell>
          <cell r="B1675" t="str">
            <v>JUNCAO CERAMICA 45G ESG BBP DN 45G 0X150</v>
          </cell>
          <cell r="C1675" t="str">
            <v>UN</v>
          </cell>
          <cell r="D1675" t="str">
            <v>MP</v>
          </cell>
          <cell r="E1675">
            <v>405.67</v>
          </cell>
          <cell r="F1675">
            <v>405.67</v>
          </cell>
        </row>
        <row r="1676">
          <cell r="A1676" t="str">
            <v>00003560</v>
          </cell>
          <cell r="B1676" t="str">
            <v>JUNCAO CERAMICA 45G ESG BBP DN 45G 0X200</v>
          </cell>
          <cell r="C1676" t="str">
            <v>UN</v>
          </cell>
          <cell r="D1676" t="str">
            <v>MP</v>
          </cell>
          <cell r="E1676">
            <v>577.83000000000004</v>
          </cell>
          <cell r="F1676">
            <v>577.83000000000004</v>
          </cell>
        </row>
        <row r="1677">
          <cell r="A1677" t="str">
            <v>00003561</v>
          </cell>
          <cell r="B1677" t="str">
            <v>JUNCAO CERAMICA 45G ESG BBP DN 350X350</v>
          </cell>
          <cell r="C1677" t="str">
            <v>UN</v>
          </cell>
          <cell r="D1677" t="str">
            <v>MP</v>
          </cell>
          <cell r="E1677">
            <v>377.42</v>
          </cell>
          <cell r="F1677">
            <v>377.42</v>
          </cell>
        </row>
        <row r="1678">
          <cell r="A1678" t="str">
            <v>00003562</v>
          </cell>
          <cell r="B1678" t="str">
            <v>JUNCAO CERAMICA 45G ESG BBP DN 400X200</v>
          </cell>
          <cell r="C1678" t="str">
            <v>UN</v>
          </cell>
          <cell r="D1678" t="str">
            <v>MP</v>
          </cell>
          <cell r="E1678">
            <v>391.74</v>
          </cell>
          <cell r="F1678">
            <v>391.74</v>
          </cell>
        </row>
        <row r="1679">
          <cell r="A1679" t="str">
            <v>00003563</v>
          </cell>
          <cell r="B1679" t="str">
            <v>JUNCAO CERAMICA 45G ESG BBP DN 400X150</v>
          </cell>
          <cell r="C1679" t="str">
            <v>UN</v>
          </cell>
          <cell r="D1679" t="str">
            <v>MP</v>
          </cell>
          <cell r="E1679">
            <v>275.02999999999997</v>
          </cell>
          <cell r="F1679">
            <v>275.02999999999997</v>
          </cell>
        </row>
        <row r="1680">
          <cell r="A1680" t="str">
            <v>00003564</v>
          </cell>
          <cell r="B1680" t="str">
            <v>JUNCAO CERAMICA 45G ESG BBP DN 350X300</v>
          </cell>
          <cell r="C1680" t="str">
            <v>UN</v>
          </cell>
          <cell r="D1680" t="str">
            <v>MP</v>
          </cell>
          <cell r="E1680">
            <v>362.89</v>
          </cell>
          <cell r="F1680">
            <v>362.89</v>
          </cell>
        </row>
        <row r="1681">
          <cell r="A1681" t="str">
            <v>00003565</v>
          </cell>
          <cell r="B1681" t="str">
            <v>JUNCAO CERAMICA 45G ESG BBP DN 375X100</v>
          </cell>
          <cell r="C1681" t="str">
            <v>UN</v>
          </cell>
          <cell r="D1681" t="str">
            <v>MP</v>
          </cell>
          <cell r="E1681">
            <v>177.28</v>
          </cell>
          <cell r="F1681">
            <v>177.28</v>
          </cell>
        </row>
        <row r="1682">
          <cell r="A1682" t="str">
            <v>00003566</v>
          </cell>
          <cell r="B1682" t="str">
            <v>JUNCAO CERAMICA 45G ESG BBP DN 375X150</v>
          </cell>
          <cell r="C1682" t="str">
            <v>UN</v>
          </cell>
          <cell r="D1682" t="str">
            <v>MP</v>
          </cell>
          <cell r="E1682">
            <v>218.63</v>
          </cell>
          <cell r="F1682">
            <v>218.63</v>
          </cell>
        </row>
        <row r="1683">
          <cell r="A1683" t="str">
            <v>00003567</v>
          </cell>
          <cell r="B1683" t="str">
            <v>JUNCAO CERAMICA 45G ESG BBP DN 375X200</v>
          </cell>
          <cell r="C1683" t="str">
            <v>UN</v>
          </cell>
          <cell r="D1683" t="str">
            <v>MP</v>
          </cell>
          <cell r="E1683">
            <v>311.48</v>
          </cell>
          <cell r="F1683">
            <v>311.48</v>
          </cell>
        </row>
        <row r="1684">
          <cell r="A1684" t="str">
            <v>00003568</v>
          </cell>
          <cell r="B1684" t="str">
            <v>JUNCAO CERAMICA 45G ESG BBP DN 375X250</v>
          </cell>
          <cell r="C1684" t="str">
            <v>UN</v>
          </cell>
          <cell r="D1684" t="str">
            <v>MP</v>
          </cell>
          <cell r="E1684">
            <v>354.04</v>
          </cell>
          <cell r="F1684">
            <v>354.04</v>
          </cell>
        </row>
        <row r="1685">
          <cell r="A1685" t="str">
            <v>00003569</v>
          </cell>
          <cell r="B1685" t="str">
            <v>JUNCAO CERAMICA 45G ESG BBP DN 375X300</v>
          </cell>
          <cell r="C1685" t="str">
            <v>UN</v>
          </cell>
          <cell r="D1685" t="str">
            <v>MP</v>
          </cell>
          <cell r="E1685">
            <v>371.74</v>
          </cell>
          <cell r="F1685">
            <v>371.74</v>
          </cell>
        </row>
        <row r="1686">
          <cell r="A1686" t="str">
            <v>00003570</v>
          </cell>
          <cell r="B1686" t="str">
            <v>JUNCAO CERAMICA 45G ESG BBP DN 375X350</v>
          </cell>
          <cell r="C1686" t="str">
            <v>UN</v>
          </cell>
          <cell r="D1686" t="str">
            <v>MP</v>
          </cell>
          <cell r="E1686">
            <v>389.44</v>
          </cell>
          <cell r="F1686">
            <v>389.44</v>
          </cell>
        </row>
        <row r="1687">
          <cell r="A1687" t="str">
            <v>00003571</v>
          </cell>
          <cell r="B1687" t="str">
            <v>JUNCAO CERAMICA 45G ESG BBP DN 400X100</v>
          </cell>
          <cell r="C1687" t="str">
            <v>UN</v>
          </cell>
          <cell r="D1687" t="str">
            <v>MP</v>
          </cell>
          <cell r="E1687">
            <v>223.05</v>
          </cell>
          <cell r="F1687">
            <v>223.05</v>
          </cell>
        </row>
        <row r="1688">
          <cell r="A1688" t="str">
            <v>00003572</v>
          </cell>
          <cell r="B1688" t="str">
            <v>JUNCAO CERAMICA 45G ESG BBP DN 150X100</v>
          </cell>
          <cell r="C1688" t="str">
            <v>UN</v>
          </cell>
          <cell r="D1688" t="str">
            <v>MP</v>
          </cell>
          <cell r="E1688">
            <v>22.95</v>
          </cell>
          <cell r="F1688">
            <v>22.95</v>
          </cell>
        </row>
        <row r="1689">
          <cell r="A1689" t="str">
            <v>00003573</v>
          </cell>
          <cell r="B1689" t="str">
            <v>JUNCAO CERAMICA 45G ESG BBP DN 150X150</v>
          </cell>
          <cell r="C1689" t="str">
            <v>UN</v>
          </cell>
          <cell r="D1689" t="str">
            <v>MP</v>
          </cell>
          <cell r="E1689">
            <v>28.29</v>
          </cell>
          <cell r="F1689">
            <v>28.29</v>
          </cell>
        </row>
        <row r="1690">
          <cell r="A1690" t="str">
            <v>00003574</v>
          </cell>
          <cell r="B1690" t="str">
            <v>JUNCAO CERAMICA 45G ESG BBP DN 200X150</v>
          </cell>
          <cell r="C1690" t="str">
            <v>UN</v>
          </cell>
          <cell r="D1690" t="str">
            <v>MP</v>
          </cell>
          <cell r="E1690">
            <v>48.12</v>
          </cell>
          <cell r="F1690">
            <v>48.12</v>
          </cell>
        </row>
        <row r="1691">
          <cell r="A1691" t="str">
            <v>00003575</v>
          </cell>
          <cell r="B1691" t="str">
            <v>JUNCAO CERAMICA 45G ESG BBP DN 250X150</v>
          </cell>
          <cell r="C1691" t="str">
            <v>UN</v>
          </cell>
          <cell r="D1691" t="str">
            <v>MP</v>
          </cell>
          <cell r="E1691">
            <v>75.319999999999993</v>
          </cell>
          <cell r="F1691">
            <v>75.319999999999993</v>
          </cell>
        </row>
        <row r="1692">
          <cell r="A1692" t="str">
            <v>00003576</v>
          </cell>
          <cell r="B1692" t="str">
            <v>JUNCAO CERAMICA 45G ESG BBP DN 250X200</v>
          </cell>
          <cell r="C1692" t="str">
            <v>UN</v>
          </cell>
          <cell r="D1692" t="str">
            <v>MP</v>
          </cell>
          <cell r="E1692">
            <v>107.34</v>
          </cell>
          <cell r="F1692">
            <v>107.34</v>
          </cell>
        </row>
        <row r="1693">
          <cell r="A1693" t="str">
            <v>00003577</v>
          </cell>
          <cell r="B1693" t="str">
            <v>JUNCAO CERAMICA 45G ESG BBP DN 250X250</v>
          </cell>
          <cell r="C1693" t="str">
            <v>UN</v>
          </cell>
          <cell r="D1693" t="str">
            <v>MP</v>
          </cell>
          <cell r="E1693">
            <v>153.37</v>
          </cell>
          <cell r="F1693">
            <v>153.37</v>
          </cell>
        </row>
        <row r="1694">
          <cell r="A1694" t="str">
            <v>00003578</v>
          </cell>
          <cell r="B1694" t="str">
            <v>JUNCAO CERAMICA 45G ESG BBP DN 300X100</v>
          </cell>
          <cell r="C1694" t="str">
            <v>UN</v>
          </cell>
          <cell r="D1694" t="str">
            <v>MP</v>
          </cell>
          <cell r="E1694">
            <v>90.25</v>
          </cell>
          <cell r="F1694">
            <v>90.25</v>
          </cell>
        </row>
        <row r="1695">
          <cell r="A1695" t="str">
            <v>00003579</v>
          </cell>
          <cell r="B1695" t="str">
            <v>JUNCAO CERAMICA 45G ESG BBP DN 300X150</v>
          </cell>
          <cell r="C1695" t="str">
            <v>UN</v>
          </cell>
          <cell r="D1695" t="str">
            <v>MP</v>
          </cell>
          <cell r="E1695">
            <v>111.29</v>
          </cell>
          <cell r="F1695">
            <v>111.29</v>
          </cell>
        </row>
        <row r="1696">
          <cell r="A1696" t="str">
            <v>00003580</v>
          </cell>
          <cell r="B1696" t="str">
            <v>JUNCAO CERAMICA 45G ESG BBP DN 300X200</v>
          </cell>
          <cell r="C1696" t="str">
            <v>UN</v>
          </cell>
          <cell r="D1696" t="str">
            <v>MP</v>
          </cell>
          <cell r="E1696">
            <v>170.21</v>
          </cell>
          <cell r="F1696">
            <v>170.21</v>
          </cell>
        </row>
        <row r="1697">
          <cell r="A1697" t="str">
            <v>00003581</v>
          </cell>
          <cell r="B1697" t="str">
            <v>JUNCAO CERAMICA 45G ESG BBP DN 300X300</v>
          </cell>
          <cell r="C1697" t="str">
            <v>UN</v>
          </cell>
          <cell r="D1697" t="str">
            <v>MP</v>
          </cell>
          <cell r="E1697">
            <v>201.01</v>
          </cell>
          <cell r="F1697">
            <v>201.01</v>
          </cell>
        </row>
        <row r="1698">
          <cell r="A1698" t="str">
            <v>00003582</v>
          </cell>
          <cell r="B1698" t="str">
            <v>JUNCAO CERAMICA 45G ESG BBP DN 350X100</v>
          </cell>
          <cell r="C1698" t="str">
            <v>UN</v>
          </cell>
          <cell r="D1698" t="str">
            <v>MP</v>
          </cell>
          <cell r="E1698">
            <v>169.51</v>
          </cell>
          <cell r="F1698">
            <v>169.51</v>
          </cell>
        </row>
        <row r="1699">
          <cell r="A1699" t="str">
            <v>00003583</v>
          </cell>
          <cell r="B1699" t="str">
            <v>JUNCAO CERAMICA 45G ESG BBP DN 350X200</v>
          </cell>
          <cell r="C1699" t="str">
            <v>UN</v>
          </cell>
          <cell r="D1699" t="str">
            <v>MP</v>
          </cell>
          <cell r="E1699">
            <v>297.77</v>
          </cell>
          <cell r="F1699">
            <v>297.77</v>
          </cell>
        </row>
        <row r="1700">
          <cell r="A1700" t="str">
            <v>00003584</v>
          </cell>
          <cell r="B1700" t="str">
            <v>JUNCAO CERAMICA 45G ESG BBP DN 350X250</v>
          </cell>
          <cell r="C1700" t="str">
            <v>UN</v>
          </cell>
          <cell r="D1700" t="str">
            <v>MP</v>
          </cell>
          <cell r="E1700">
            <v>349.61</v>
          </cell>
          <cell r="F1700">
            <v>349.61</v>
          </cell>
        </row>
        <row r="1701">
          <cell r="A1701" t="str">
            <v>00003585</v>
          </cell>
          <cell r="B1701" t="str">
            <v>JUNCAO FERRO GALV 45 ROSCA 1/2"</v>
          </cell>
          <cell r="C1701" t="str">
            <v>UN</v>
          </cell>
          <cell r="D1701" t="str">
            <v>MP</v>
          </cell>
          <cell r="E1701">
            <v>7.73</v>
          </cell>
          <cell r="F1701">
            <v>7.73</v>
          </cell>
        </row>
        <row r="1702">
          <cell r="A1702" t="str">
            <v>00003586</v>
          </cell>
          <cell r="B1702" t="str">
            <v>JUNCAO FERRO GALV 45 ROSCA 3/4"</v>
          </cell>
          <cell r="C1702" t="str">
            <v>UN</v>
          </cell>
          <cell r="D1702" t="str">
            <v>MP</v>
          </cell>
          <cell r="E1702">
            <v>14.2</v>
          </cell>
          <cell r="F1702">
            <v>14.2</v>
          </cell>
        </row>
        <row r="1703">
          <cell r="A1703" t="str">
            <v>00003587</v>
          </cell>
          <cell r="B1703" t="str">
            <v>JUNCAO FERRO GALV 45 ROSCA 1"</v>
          </cell>
          <cell r="C1703" t="str">
            <v>UN</v>
          </cell>
          <cell r="D1703" t="str">
            <v>MP</v>
          </cell>
          <cell r="E1703">
            <v>20.88</v>
          </cell>
          <cell r="F1703">
            <v>20.88</v>
          </cell>
        </row>
        <row r="1704">
          <cell r="A1704" t="str">
            <v>00003588</v>
          </cell>
          <cell r="B1704" t="str">
            <v>JUNCAO FERRO GALV 45 ROSCA 1 1/4"</v>
          </cell>
          <cell r="C1704" t="str">
            <v>UN</v>
          </cell>
          <cell r="D1704" t="str">
            <v>MP</v>
          </cell>
          <cell r="E1704">
            <v>30.93</v>
          </cell>
          <cell r="F1704">
            <v>30.93</v>
          </cell>
        </row>
        <row r="1705">
          <cell r="A1705" t="str">
            <v>00003589</v>
          </cell>
          <cell r="B1705" t="str">
            <v>JUNCAO FERRO GALV 45 ROSCA 2"</v>
          </cell>
          <cell r="C1705" t="str">
            <v>UN</v>
          </cell>
          <cell r="D1705" t="str">
            <v>MP</v>
          </cell>
          <cell r="E1705">
            <v>67.92</v>
          </cell>
          <cell r="F1705">
            <v>67.92</v>
          </cell>
        </row>
        <row r="1706">
          <cell r="A1706" t="str">
            <v>00003590</v>
          </cell>
          <cell r="B1706" t="str">
            <v>JUNCAO FERRO GALV 45 ROSCA 2 1/2"</v>
          </cell>
          <cell r="C1706" t="str">
            <v>UN</v>
          </cell>
          <cell r="D1706" t="str">
            <v>MP</v>
          </cell>
          <cell r="E1706">
            <v>100.48</v>
          </cell>
          <cell r="F1706">
            <v>100.48</v>
          </cell>
        </row>
        <row r="1707">
          <cell r="A1707" t="str">
            <v>00003591</v>
          </cell>
          <cell r="B1707" t="str">
            <v>JUNCAO FERRO GALV 45 ROSCA 4"</v>
          </cell>
          <cell r="C1707" t="str">
            <v>UN</v>
          </cell>
          <cell r="D1707" t="str">
            <v>MP</v>
          </cell>
          <cell r="E1707">
            <v>264.52</v>
          </cell>
          <cell r="F1707">
            <v>264.52</v>
          </cell>
        </row>
        <row r="1708">
          <cell r="A1708" t="str">
            <v>00003592</v>
          </cell>
          <cell r="B1708" t="str">
            <v>JUNCAO FERRO GALV 45 ROSCA 3"</v>
          </cell>
          <cell r="C1708" t="str">
            <v>UN</v>
          </cell>
          <cell r="D1708" t="str">
            <v>MP</v>
          </cell>
          <cell r="E1708">
            <v>153.26</v>
          </cell>
          <cell r="F1708">
            <v>153.26</v>
          </cell>
        </row>
        <row r="1709">
          <cell r="A1709" t="str">
            <v>00003593</v>
          </cell>
          <cell r="B1709" t="str">
            <v>JUNCAO FERRO GALV 45 ROSCA 1 1/2"</v>
          </cell>
          <cell r="C1709" t="str">
            <v>UN</v>
          </cell>
          <cell r="D1709" t="str">
            <v>MP</v>
          </cell>
          <cell r="E1709">
            <v>41.51</v>
          </cell>
          <cell r="F1709">
            <v>41.51</v>
          </cell>
        </row>
        <row r="1710">
          <cell r="A1710" t="str">
            <v>00003595</v>
          </cell>
          <cell r="B1710" t="str">
            <v>JUNCAO FOFO 45 GR C/FLANGES PN-10/16 DN 100X 80</v>
          </cell>
          <cell r="C1710" t="str">
            <v>UN</v>
          </cell>
          <cell r="D1710" t="str">
            <v>MP</v>
          </cell>
          <cell r="E1710">
            <v>212.54</v>
          </cell>
          <cell r="F1710">
            <v>212.54</v>
          </cell>
        </row>
        <row r="1711">
          <cell r="A1711" t="str">
            <v>00003596</v>
          </cell>
          <cell r="B1711" t="str">
            <v>JUNCAO FOFO 45 GR C/FLANGES PN-10/16 DN 150X100</v>
          </cell>
          <cell r="C1711" t="str">
            <v>UN</v>
          </cell>
          <cell r="D1711" t="str">
            <v>MP</v>
          </cell>
          <cell r="E1711">
            <v>251.69</v>
          </cell>
          <cell r="F1711">
            <v>251.69</v>
          </cell>
        </row>
        <row r="1712">
          <cell r="A1712" t="str">
            <v>00003597</v>
          </cell>
          <cell r="B1712" t="str">
            <v>JUNCAO FOFO 45 GR C/FLANGES PN-10/16 DN 200X100</v>
          </cell>
          <cell r="C1712" t="str">
            <v>UN</v>
          </cell>
          <cell r="D1712" t="str">
            <v>MP</v>
          </cell>
          <cell r="E1712">
            <v>592.21</v>
          </cell>
          <cell r="F1712">
            <v>592.21</v>
          </cell>
        </row>
        <row r="1713">
          <cell r="A1713" t="str">
            <v>00003598</v>
          </cell>
          <cell r="B1713" t="str">
            <v>JUNCAO FOFO 45 GR C/FLANGES PN-10/16 DN 200X200</v>
          </cell>
          <cell r="C1713" t="str">
            <v>UN</v>
          </cell>
          <cell r="D1713" t="str">
            <v>MP</v>
          </cell>
          <cell r="E1713">
            <v>689.22</v>
          </cell>
          <cell r="F1713">
            <v>689.22</v>
          </cell>
        </row>
        <row r="1714">
          <cell r="A1714" t="str">
            <v>00003599</v>
          </cell>
          <cell r="B1714" t="str">
            <v>JUNCAO FOFO 45 GR C/FLANGES PN-10/16 DN 250X150</v>
          </cell>
          <cell r="C1714" t="str">
            <v>UN</v>
          </cell>
          <cell r="D1714" t="str">
            <v>MP</v>
          </cell>
          <cell r="E1714">
            <v>823.72</v>
          </cell>
          <cell r="F1714">
            <v>823.72</v>
          </cell>
        </row>
        <row r="1715">
          <cell r="A1715" t="str">
            <v>00003600</v>
          </cell>
          <cell r="B1715" t="str">
            <v>JUNCAO FOFO 45 GR C/FLANGES PN-10/16 DN 250X200</v>
          </cell>
          <cell r="C1715" t="str">
            <v>UN</v>
          </cell>
          <cell r="D1715" t="str">
            <v>MP</v>
          </cell>
          <cell r="E1715">
            <v>869.49</v>
          </cell>
          <cell r="F1715">
            <v>869.49</v>
          </cell>
        </row>
        <row r="1716">
          <cell r="A1716" t="str">
            <v>00003601</v>
          </cell>
          <cell r="B1716" t="str">
            <v>JUNCAO FOFO 45 GR C/FLANGES PN-10/16 DN 250X250</v>
          </cell>
          <cell r="C1716" t="str">
            <v>UN</v>
          </cell>
          <cell r="D1716" t="str">
            <v>MP</v>
          </cell>
          <cell r="E1716">
            <v>1150.06</v>
          </cell>
          <cell r="F1716">
            <v>1150.06</v>
          </cell>
        </row>
        <row r="1717">
          <cell r="A1717" t="str">
            <v>00003602</v>
          </cell>
          <cell r="B1717" t="str">
            <v>JUNCAO FOFO 45 GR C/FLANGES PN-10/16 DN 300X200</v>
          </cell>
          <cell r="C1717" t="str">
            <v>UN</v>
          </cell>
          <cell r="D1717" t="str">
            <v>MP</v>
          </cell>
          <cell r="E1717">
            <v>1052.49</v>
          </cell>
          <cell r="F1717">
            <v>1052.49</v>
          </cell>
        </row>
        <row r="1718">
          <cell r="A1718" t="str">
            <v>00003603</v>
          </cell>
          <cell r="B1718" t="str">
            <v>JUNCAO FOFO 45 GR C/FLANGES PN-10/16 DN 300X300</v>
          </cell>
          <cell r="C1718" t="str">
            <v>UN</v>
          </cell>
          <cell r="D1718" t="str">
            <v>MP</v>
          </cell>
          <cell r="E1718">
            <v>1503.62</v>
          </cell>
          <cell r="F1718">
            <v>1503.62</v>
          </cell>
        </row>
        <row r="1719">
          <cell r="A1719" t="str">
            <v>00003604</v>
          </cell>
          <cell r="B1719" t="str">
            <v>JUNCAO FOFO 45 GR C/FLANGES PN-10 DN 400X400</v>
          </cell>
          <cell r="C1719" t="str">
            <v>UN</v>
          </cell>
          <cell r="D1719" t="str">
            <v>MP</v>
          </cell>
          <cell r="E1719">
            <v>2323.12</v>
          </cell>
          <cell r="F1719">
            <v>2323.12</v>
          </cell>
        </row>
        <row r="1720">
          <cell r="A1720" t="str">
            <v>00003607</v>
          </cell>
          <cell r="B1720" t="str">
            <v>JUNCAO FOFO 45º COM FLANGES, PN-10/16, DN = 100 X 100 MM</v>
          </cell>
          <cell r="C1720" t="str">
            <v>UN</v>
          </cell>
          <cell r="D1720" t="str">
            <v>MP</v>
          </cell>
          <cell r="E1720">
            <v>236.04</v>
          </cell>
          <cell r="F1720">
            <v>236.04</v>
          </cell>
        </row>
        <row r="1721">
          <cell r="A1721" t="str">
            <v>00003608</v>
          </cell>
          <cell r="B1721" t="str">
            <v>JUNCAO FOFO 45 GR C/FLANGES PN-16 DN 200X100</v>
          </cell>
          <cell r="C1721" t="str">
            <v>UN</v>
          </cell>
          <cell r="D1721" t="str">
            <v>MP</v>
          </cell>
          <cell r="E1721">
            <v>592.21</v>
          </cell>
          <cell r="F1721">
            <v>592.21</v>
          </cell>
        </row>
        <row r="1722">
          <cell r="A1722" t="str">
            <v>00003609</v>
          </cell>
          <cell r="B1722" t="str">
            <v>JUNCAO FOFO 45 GR C/FLANGES PN-16 DN 200X150</v>
          </cell>
          <cell r="C1722" t="str">
            <v>UN</v>
          </cell>
          <cell r="D1722" t="str">
            <v>MP</v>
          </cell>
          <cell r="E1722">
            <v>642.61</v>
          </cell>
          <cell r="F1722">
            <v>642.61</v>
          </cell>
        </row>
        <row r="1723">
          <cell r="A1723" t="str">
            <v>00003610</v>
          </cell>
          <cell r="B1723" t="str">
            <v>JUNCAO FOFO 45 GR C/FLANGES PN-16 DN 200X200</v>
          </cell>
          <cell r="C1723" t="str">
            <v>UN</v>
          </cell>
          <cell r="D1723" t="str">
            <v>MP</v>
          </cell>
          <cell r="E1723">
            <v>689.22</v>
          </cell>
          <cell r="F1723">
            <v>689.22</v>
          </cell>
        </row>
        <row r="1724">
          <cell r="A1724" t="str">
            <v>00003611</v>
          </cell>
          <cell r="B1724" t="str">
            <v>JUNCAO FOFO 45 GR C/FLANGES PN-16 DN 250X200</v>
          </cell>
          <cell r="C1724" t="str">
            <v>UN</v>
          </cell>
          <cell r="D1724" t="str">
            <v>MP</v>
          </cell>
          <cell r="E1724">
            <v>957.6</v>
          </cell>
          <cell r="F1724">
            <v>957.6</v>
          </cell>
        </row>
        <row r="1725">
          <cell r="A1725" t="str">
            <v>00003612</v>
          </cell>
          <cell r="B1725" t="str">
            <v>JUNCAO FOFO 45 GR C/FLANGES PN-16 DN 250X250</v>
          </cell>
          <cell r="C1725" t="str">
            <v>UN</v>
          </cell>
          <cell r="D1725" t="str">
            <v>MP</v>
          </cell>
          <cell r="E1725">
            <v>1150.05</v>
          </cell>
          <cell r="F1725">
            <v>1150.05</v>
          </cell>
        </row>
        <row r="1726">
          <cell r="A1726" t="str">
            <v>00003613</v>
          </cell>
          <cell r="B1726" t="str">
            <v>JUNCAO FOFO 45 GR C/FLANGES PN-16 DN 300X200</v>
          </cell>
          <cell r="C1726" t="str">
            <v>UN</v>
          </cell>
          <cell r="D1726" t="str">
            <v>MP</v>
          </cell>
          <cell r="E1726">
            <v>1364.14</v>
          </cell>
          <cell r="F1726">
            <v>1364.14</v>
          </cell>
        </row>
        <row r="1727">
          <cell r="A1727" t="str">
            <v>00003614</v>
          </cell>
          <cell r="B1727" t="str">
            <v>JUNCAO FOFO 45 GR C/FLANGES PN-16 DN 400X300</v>
          </cell>
          <cell r="C1727" t="str">
            <v>UN</v>
          </cell>
          <cell r="D1727" t="str">
            <v>MP</v>
          </cell>
          <cell r="E1727">
            <v>2027.7</v>
          </cell>
          <cell r="F1727">
            <v>2027.7</v>
          </cell>
        </row>
        <row r="1728">
          <cell r="A1728" t="str">
            <v>00003615</v>
          </cell>
          <cell r="B1728" t="str">
            <v>JUNCAO FOFO 45 GR C/FLANGES PN-16 DN 400X400</v>
          </cell>
          <cell r="C1728" t="str">
            <v>UN</v>
          </cell>
          <cell r="D1728" t="str">
            <v>MP</v>
          </cell>
          <cell r="E1728">
            <v>2537.9699999999998</v>
          </cell>
          <cell r="F1728">
            <v>2537.9699999999998</v>
          </cell>
        </row>
        <row r="1729">
          <cell r="A1729" t="str">
            <v>00003617</v>
          </cell>
          <cell r="B1729" t="str">
            <v>JUNCAO FOFO 45 GR C/FLANGES PN-25 DN 100X100</v>
          </cell>
          <cell r="C1729" t="str">
            <v>UN</v>
          </cell>
          <cell r="D1729" t="str">
            <v>MP</v>
          </cell>
          <cell r="E1729">
            <v>236.04</v>
          </cell>
          <cell r="F1729">
            <v>236.04</v>
          </cell>
        </row>
        <row r="1730">
          <cell r="A1730" t="str">
            <v>00003618</v>
          </cell>
          <cell r="B1730" t="str">
            <v>JUNCAO FOFO 45 GR C/FLANGES PN-25 DN 150X150</v>
          </cell>
          <cell r="C1730" t="str">
            <v>UN</v>
          </cell>
          <cell r="D1730" t="str">
            <v>MP</v>
          </cell>
          <cell r="E1730">
            <v>412.82</v>
          </cell>
          <cell r="F1730">
            <v>412.82</v>
          </cell>
        </row>
        <row r="1731">
          <cell r="A1731" t="str">
            <v>00003619</v>
          </cell>
          <cell r="B1731" t="str">
            <v>JUNCAO FOFO 45 GR C/FLANGES PN-25 DN 200X100</v>
          </cell>
          <cell r="C1731" t="str">
            <v>UN</v>
          </cell>
          <cell r="D1731" t="str">
            <v>MP</v>
          </cell>
          <cell r="E1731">
            <v>655.21</v>
          </cell>
          <cell r="F1731">
            <v>655.21</v>
          </cell>
        </row>
        <row r="1732">
          <cell r="A1732" t="str">
            <v>00003620</v>
          </cell>
          <cell r="B1732" t="str">
            <v>JUNCAO FOFO 45 GR C/FLANGES PN-25 DN 200X200</v>
          </cell>
          <cell r="C1732" t="str">
            <v>UN</v>
          </cell>
          <cell r="D1732" t="str">
            <v>MP</v>
          </cell>
          <cell r="E1732">
            <v>907.22</v>
          </cell>
          <cell r="F1732">
            <v>907.22</v>
          </cell>
        </row>
        <row r="1733">
          <cell r="A1733" t="str">
            <v>00003621</v>
          </cell>
          <cell r="B1733" t="str">
            <v>JUNCAO FOFO 45 GR C/FLANGES PN-25 DN 250X200</v>
          </cell>
          <cell r="C1733" t="str">
            <v>UN</v>
          </cell>
          <cell r="D1733" t="str">
            <v>MP</v>
          </cell>
          <cell r="E1733">
            <v>1058.42</v>
          </cell>
          <cell r="F1733">
            <v>1058.42</v>
          </cell>
        </row>
        <row r="1734">
          <cell r="A1734" t="str">
            <v>00003622</v>
          </cell>
          <cell r="B1734" t="str">
            <v>JUNCAO FOFO 45 GR C/FLANGES PN-25 DN 300X200</v>
          </cell>
          <cell r="C1734" t="str">
            <v>UN</v>
          </cell>
          <cell r="D1734" t="str">
            <v>MP</v>
          </cell>
          <cell r="E1734">
            <v>1363.86</v>
          </cell>
          <cell r="F1734">
            <v>1363.86</v>
          </cell>
        </row>
        <row r="1735">
          <cell r="A1735" t="str">
            <v>00003623</v>
          </cell>
          <cell r="B1735" t="str">
            <v>JUNCAO FOFO 45 GR C/FLANGES PN-25 DN 400X300</v>
          </cell>
          <cell r="C1735" t="str">
            <v>UN</v>
          </cell>
          <cell r="D1735" t="str">
            <v>MP</v>
          </cell>
          <cell r="E1735">
            <v>2752.83</v>
          </cell>
          <cell r="F1735">
            <v>2752.83</v>
          </cell>
        </row>
        <row r="1736">
          <cell r="A1736" t="str">
            <v>00003624</v>
          </cell>
          <cell r="B1736" t="str">
            <v>JUNCAO FOFO 45 GR C/FLANGES PN-25 DN 400X400</v>
          </cell>
          <cell r="C1736" t="str">
            <v>UN</v>
          </cell>
          <cell r="D1736" t="str">
            <v>MP</v>
          </cell>
          <cell r="E1736">
            <v>3066.15</v>
          </cell>
          <cell r="F1736">
            <v>3066.15</v>
          </cell>
        </row>
        <row r="1737">
          <cell r="A1737" t="str">
            <v>00003625</v>
          </cell>
          <cell r="B1737" t="str">
            <v>JUNCAO FOFO 45 GR C/FLANGES PN-25 DN 300X300</v>
          </cell>
          <cell r="C1737" t="str">
            <v>UN</v>
          </cell>
          <cell r="D1737" t="str">
            <v>MP</v>
          </cell>
          <cell r="E1737">
            <v>2048.0500000000002</v>
          </cell>
          <cell r="F1737">
            <v>2048.0500000000002</v>
          </cell>
        </row>
        <row r="1738">
          <cell r="A1738" t="str">
            <v>00003626</v>
          </cell>
          <cell r="B1738" t="str">
            <v>JUNCAO FOFO 45 GR C/FLANGES PN-25 DN 250X250</v>
          </cell>
          <cell r="C1738" t="str">
            <v>UN</v>
          </cell>
          <cell r="D1738" t="str">
            <v>MP</v>
          </cell>
          <cell r="E1738">
            <v>1150.05</v>
          </cell>
          <cell r="F1738">
            <v>1150.05</v>
          </cell>
        </row>
        <row r="1739">
          <cell r="A1739" t="str">
            <v>00003627</v>
          </cell>
          <cell r="B1739" t="str">
            <v>JUNCAO FOFO 45 GR C/FLANGES PN-25 DN 250X150</v>
          </cell>
          <cell r="C1739" t="str">
            <v>UN</v>
          </cell>
          <cell r="D1739" t="str">
            <v>MP</v>
          </cell>
          <cell r="E1739">
            <v>995.42</v>
          </cell>
          <cell r="F1739">
            <v>995.42</v>
          </cell>
        </row>
        <row r="1740">
          <cell r="A1740" t="str">
            <v>00003628</v>
          </cell>
          <cell r="B1740" t="str">
            <v>JUNCAO FOFO 45 GR C/FLANGES PN-25 DN 200X150</v>
          </cell>
          <cell r="C1740" t="str">
            <v>UN</v>
          </cell>
          <cell r="D1740" t="str">
            <v>MP</v>
          </cell>
          <cell r="E1740">
            <v>705.61</v>
          </cell>
          <cell r="F1740">
            <v>705.61</v>
          </cell>
        </row>
        <row r="1741">
          <cell r="A1741" t="str">
            <v>00003629</v>
          </cell>
          <cell r="B1741" t="str">
            <v>JUNCAO FOFO 45 GR C/FLANGES PN-25 DN 150X100</v>
          </cell>
          <cell r="C1741" t="str">
            <v>UN</v>
          </cell>
          <cell r="D1741" t="str">
            <v>MP</v>
          </cell>
          <cell r="E1741">
            <v>453.6</v>
          </cell>
          <cell r="F1741">
            <v>453.6</v>
          </cell>
        </row>
        <row r="1742">
          <cell r="A1742" t="str">
            <v>00003632</v>
          </cell>
          <cell r="B1742" t="str">
            <v>JUNCAO FOFO 45 GR C/FLANGES PN 10/16/25 DN 50X50</v>
          </cell>
          <cell r="C1742" t="str">
            <v>UN</v>
          </cell>
          <cell r="D1742" t="str">
            <v>MP</v>
          </cell>
          <cell r="E1742">
            <v>97.6</v>
          </cell>
          <cell r="F1742">
            <v>97.6</v>
          </cell>
        </row>
        <row r="1743">
          <cell r="A1743" t="str">
            <v>00003633</v>
          </cell>
          <cell r="B1743" t="str">
            <v>JUNCAO FOFO 45 GR C/FLANGES PN-16 DN 300X300</v>
          </cell>
          <cell r="C1743" t="str">
            <v>UN</v>
          </cell>
          <cell r="D1743" t="str">
            <v>MP</v>
          </cell>
          <cell r="E1743">
            <v>2048.0500000000002</v>
          </cell>
          <cell r="F1743">
            <v>2048.0500000000002</v>
          </cell>
        </row>
        <row r="1744">
          <cell r="A1744" t="str">
            <v>00003634</v>
          </cell>
          <cell r="B1744" t="str">
            <v>JUNCAO FOFO 45 GR C/FLANGES PN-16 DN 250X150</v>
          </cell>
          <cell r="C1744" t="str">
            <v>UN</v>
          </cell>
          <cell r="D1744" t="str">
            <v>MP</v>
          </cell>
          <cell r="E1744">
            <v>907.21</v>
          </cell>
          <cell r="F1744">
            <v>907.21</v>
          </cell>
        </row>
        <row r="1745">
          <cell r="A1745" t="str">
            <v>00003635</v>
          </cell>
          <cell r="B1745" t="str">
            <v>JUNCAO FOFO 45 GR C/FLANGES PN-10/16 DN 150X150</v>
          </cell>
          <cell r="C1745" t="str">
            <v>UN</v>
          </cell>
          <cell r="D1745" t="str">
            <v>MP</v>
          </cell>
          <cell r="E1745">
            <v>412.82</v>
          </cell>
          <cell r="F1745">
            <v>412.82</v>
          </cell>
        </row>
        <row r="1746">
          <cell r="A1746" t="str">
            <v>00003637</v>
          </cell>
          <cell r="B1746" t="str">
            <v>JUNCAO FOFO 45 GR C/FLANGES PN-10/16/25 DN 80X 80</v>
          </cell>
          <cell r="C1746" t="str">
            <v>UN</v>
          </cell>
          <cell r="D1746" t="str">
            <v>MP</v>
          </cell>
          <cell r="E1746">
            <v>173.72</v>
          </cell>
          <cell r="F1746">
            <v>173.72</v>
          </cell>
        </row>
        <row r="1747">
          <cell r="A1747" t="str">
            <v>00003638</v>
          </cell>
          <cell r="B1747" t="str">
            <v>JUNCAO FOFO 45 GR C/FLANGES PN-10 DN 400X300</v>
          </cell>
          <cell r="C1747" t="str">
            <v>UN</v>
          </cell>
          <cell r="D1747" t="str">
            <v>MP</v>
          </cell>
          <cell r="E1747">
            <v>1717.05</v>
          </cell>
          <cell r="F1747">
            <v>1717.05</v>
          </cell>
        </row>
        <row r="1748">
          <cell r="A1748" t="str">
            <v>00003639</v>
          </cell>
          <cell r="B1748" t="str">
            <v>JUNCAO FOFO 45 GR C/FLANGES PN-10/16 DN 200X150</v>
          </cell>
          <cell r="C1748" t="str">
            <v>UN</v>
          </cell>
          <cell r="D1748" t="str">
            <v>MP</v>
          </cell>
          <cell r="E1748">
            <v>642.61</v>
          </cell>
          <cell r="F1748">
            <v>642.61</v>
          </cell>
        </row>
        <row r="1749">
          <cell r="A1749" t="str">
            <v>00003645</v>
          </cell>
          <cell r="B1749" t="str">
            <v>JUNCAO PVC 45G NBR 10569 P/ REDE COLET ESG JE BBB DN 300MM</v>
          </cell>
          <cell r="C1749" t="str">
            <v>UN</v>
          </cell>
          <cell r="D1749" t="str">
            <v>MP</v>
          </cell>
          <cell r="E1749">
            <v>284.05</v>
          </cell>
          <cell r="F1749">
            <v>284.05</v>
          </cell>
        </row>
        <row r="1750">
          <cell r="A1750" t="str">
            <v>00003646</v>
          </cell>
          <cell r="B1750" t="str">
            <v>JUNCAO PVC 45G NBR 10569 P/ REDE COLET ESG JE BBB DN 350MM</v>
          </cell>
          <cell r="C1750" t="str">
            <v>UN</v>
          </cell>
          <cell r="D1750" t="str">
            <v>MP</v>
          </cell>
          <cell r="E1750">
            <v>417.63</v>
          </cell>
          <cell r="F1750">
            <v>417.63</v>
          </cell>
        </row>
        <row r="1751">
          <cell r="A1751" t="str">
            <v>00003647</v>
          </cell>
          <cell r="B1751" t="str">
            <v>JUNCAO PVC 45G NBR 10569 P/ REDE COLET ESG JE BBB DN 400MM</v>
          </cell>
          <cell r="C1751" t="str">
            <v>UN</v>
          </cell>
          <cell r="D1751" t="str">
            <v>MP</v>
          </cell>
          <cell r="E1751">
            <v>566.99</v>
          </cell>
          <cell r="F1751">
            <v>566.99</v>
          </cell>
        </row>
        <row r="1752">
          <cell r="A1752" t="str">
            <v>00003649</v>
          </cell>
          <cell r="B1752" t="str">
            <v>JUNCAO PVC 45G NBR 10569 P/ REDE COLET ESG JE BBB DN 150MM</v>
          </cell>
          <cell r="C1752" t="str">
            <v>UN</v>
          </cell>
          <cell r="D1752" t="str">
            <v>MP</v>
          </cell>
          <cell r="E1752">
            <v>35.89</v>
          </cell>
          <cell r="F1752">
            <v>35.89</v>
          </cell>
        </row>
        <row r="1753">
          <cell r="A1753" t="str">
            <v>00003650</v>
          </cell>
          <cell r="B1753" t="str">
            <v>JUNCAO PVC 45G NBR 10569 P/ REDE COLET ESG JE BBB DN 250MM</v>
          </cell>
          <cell r="C1753" t="str">
            <v>UN</v>
          </cell>
          <cell r="D1753" t="str">
            <v>MP</v>
          </cell>
          <cell r="E1753">
            <v>173.66</v>
          </cell>
          <cell r="F1753">
            <v>173.66</v>
          </cell>
        </row>
        <row r="1754">
          <cell r="A1754" t="str">
            <v>00003651</v>
          </cell>
          <cell r="B1754" t="str">
            <v>JUNCAO PVC 45G NBR 10569 P/ REDE COLET ESG JE BBB DN 200MM</v>
          </cell>
          <cell r="C1754" t="str">
            <v>UN</v>
          </cell>
          <cell r="D1754" t="str">
            <v>MP</v>
          </cell>
          <cell r="E1754">
            <v>59.59</v>
          </cell>
          <cell r="F1754">
            <v>59.59</v>
          </cell>
        </row>
        <row r="1755">
          <cell r="A1755" t="str">
            <v>00003653</v>
          </cell>
          <cell r="B1755" t="str">
            <v>JUNCAO PVC 45G NBR 10569 P/ REDE COLET ESG JE BBB DN 100MM</v>
          </cell>
          <cell r="C1755" t="str">
            <v>UN</v>
          </cell>
          <cell r="D1755" t="str">
            <v>MP</v>
          </cell>
          <cell r="E1755">
            <v>18.100000000000001</v>
          </cell>
          <cell r="F1755">
            <v>18.100000000000001</v>
          </cell>
        </row>
        <row r="1756">
          <cell r="A1756" t="str">
            <v>00003654</v>
          </cell>
          <cell r="B1756" t="str">
            <v>JUNCAO 45G PVC C/ ROSCA 1/2"</v>
          </cell>
          <cell r="C1756" t="str">
            <v>UN</v>
          </cell>
          <cell r="D1756" t="str">
            <v>MP</v>
          </cell>
          <cell r="E1756">
            <v>6</v>
          </cell>
          <cell r="F1756">
            <v>6</v>
          </cell>
        </row>
        <row r="1757">
          <cell r="A1757" t="str">
            <v>00003655</v>
          </cell>
          <cell r="B1757" t="str">
            <v>JUNCAO 45G PVC C/ ROSCA 1 1/2"</v>
          </cell>
          <cell r="C1757" t="str">
            <v>UN</v>
          </cell>
          <cell r="D1757" t="str">
            <v>MP</v>
          </cell>
          <cell r="E1757">
            <v>11.52</v>
          </cell>
          <cell r="F1757">
            <v>11.52</v>
          </cell>
        </row>
        <row r="1758">
          <cell r="A1758" t="str">
            <v>00003656</v>
          </cell>
          <cell r="B1758" t="str">
            <v>JUNCAO DUPLA PVC SOLD P/ ESG PREDIAL DN 75MM</v>
          </cell>
          <cell r="C1758" t="str">
            <v>UN</v>
          </cell>
          <cell r="D1758" t="str">
            <v>MP</v>
          </cell>
          <cell r="E1758">
            <v>12.55</v>
          </cell>
          <cell r="F1758">
            <v>12.55</v>
          </cell>
        </row>
        <row r="1759">
          <cell r="A1759" t="str">
            <v>00003657</v>
          </cell>
          <cell r="B1759" t="str">
            <v>JUNCAO 45G PVC C/ ROSCA 1 1/4"</v>
          </cell>
          <cell r="C1759" t="str">
            <v>UN</v>
          </cell>
          <cell r="D1759" t="str">
            <v>MP</v>
          </cell>
          <cell r="E1759">
            <v>9.74</v>
          </cell>
          <cell r="F1759">
            <v>9.74</v>
          </cell>
        </row>
        <row r="1760">
          <cell r="A1760" t="str">
            <v>00003658</v>
          </cell>
          <cell r="B1760" t="str">
            <v>JUNCAO SIMPLES PVC P/ ESG PREDIAL DN 75X75MM</v>
          </cell>
          <cell r="C1760" t="str">
            <v>UN</v>
          </cell>
          <cell r="D1760" t="str">
            <v>MP</v>
          </cell>
          <cell r="E1760">
            <v>10.75</v>
          </cell>
          <cell r="F1760">
            <v>10.75</v>
          </cell>
        </row>
        <row r="1761">
          <cell r="A1761" t="str">
            <v>00003659</v>
          </cell>
          <cell r="B1761" t="str">
            <v>JUNCAO SIMPLES PVC P/ ESG PREDIAL DN 100X50MM</v>
          </cell>
          <cell r="C1761" t="str">
            <v>UN</v>
          </cell>
          <cell r="D1761" t="str">
            <v>MP</v>
          </cell>
          <cell r="E1761">
            <v>8.35</v>
          </cell>
          <cell r="F1761">
            <v>8.35</v>
          </cell>
        </row>
        <row r="1762">
          <cell r="A1762" t="str">
            <v>00003660</v>
          </cell>
          <cell r="B1762" t="str">
            <v>JUNCAO SIMPLES PVC P/ ESG PREDIAL DN 100X75MM</v>
          </cell>
          <cell r="C1762" t="str">
            <v>UN</v>
          </cell>
          <cell r="D1762" t="str">
            <v>MP</v>
          </cell>
          <cell r="E1762">
            <v>14.75</v>
          </cell>
          <cell r="F1762">
            <v>14.75</v>
          </cell>
        </row>
        <row r="1763">
          <cell r="A1763" t="str">
            <v>00003661</v>
          </cell>
          <cell r="B1763" t="str">
            <v>JUNCAO SIMPLES PVC P/ ESG PREDIAL DN 75X50MM</v>
          </cell>
          <cell r="C1763" t="str">
            <v>UN</v>
          </cell>
          <cell r="D1763" t="str">
            <v>MP</v>
          </cell>
          <cell r="E1763">
            <v>8.4499999999999993</v>
          </cell>
          <cell r="F1763">
            <v>8.4499999999999993</v>
          </cell>
        </row>
        <row r="1764">
          <cell r="A1764" t="str">
            <v>00003662</v>
          </cell>
          <cell r="B1764" t="str">
            <v>JUNCAO SIMPLES PVC P/ ESG PREDIAL DN 50X50MM</v>
          </cell>
          <cell r="C1764" t="str">
            <v>UN</v>
          </cell>
          <cell r="D1764" t="str">
            <v>MP</v>
          </cell>
          <cell r="E1764">
            <v>5.4</v>
          </cell>
          <cell r="F1764">
            <v>5.4</v>
          </cell>
        </row>
        <row r="1765">
          <cell r="A1765" t="str">
            <v>00003663</v>
          </cell>
          <cell r="B1765" t="str">
            <v>JUNCAO 45G PVC C/ ROSCA 1"</v>
          </cell>
          <cell r="C1765" t="str">
            <v>UN</v>
          </cell>
          <cell r="D1765" t="str">
            <v>MP</v>
          </cell>
          <cell r="E1765">
            <v>7.5</v>
          </cell>
          <cell r="F1765">
            <v>7.5</v>
          </cell>
        </row>
        <row r="1766">
          <cell r="A1766" t="str">
            <v>00003664</v>
          </cell>
          <cell r="B1766" t="str">
            <v>JUNCAO 45G PVC C/ ROSCA 3/4"</v>
          </cell>
          <cell r="C1766" t="str">
            <v>UN</v>
          </cell>
          <cell r="D1766" t="str">
            <v>MP</v>
          </cell>
          <cell r="E1766">
            <v>6.95</v>
          </cell>
          <cell r="F1766">
            <v>6.95</v>
          </cell>
        </row>
        <row r="1767">
          <cell r="A1767" t="str">
            <v>00003665</v>
          </cell>
          <cell r="B1767" t="str">
            <v>JUNCAO 45G PVC C/ ROSCA 2"</v>
          </cell>
          <cell r="C1767" t="str">
            <v>UN</v>
          </cell>
          <cell r="D1767" t="str">
            <v>MP</v>
          </cell>
          <cell r="E1767">
            <v>20.62</v>
          </cell>
          <cell r="F1767">
            <v>20.62</v>
          </cell>
        </row>
        <row r="1768">
          <cell r="A1768" t="str">
            <v>00003666</v>
          </cell>
          <cell r="B1768" t="str">
            <v>JUNCAO PVC SOLD 45G P/ ESG PREDIAL DN 40MM</v>
          </cell>
          <cell r="C1768" t="str">
            <v>UN</v>
          </cell>
          <cell r="D1768" t="str">
            <v>MP</v>
          </cell>
          <cell r="E1768">
            <v>2.4500000000000002</v>
          </cell>
          <cell r="F1768">
            <v>2.4500000000000002</v>
          </cell>
        </row>
        <row r="1769">
          <cell r="A1769" t="str">
            <v>00003668</v>
          </cell>
          <cell r="B1769" t="str">
            <v>JUNCAO DUPLA PVC SOLD P/ ESG PREDIAL DN 100MM</v>
          </cell>
          <cell r="C1769" t="str">
            <v>UN</v>
          </cell>
          <cell r="D1769" t="str">
            <v>MP</v>
          </cell>
          <cell r="E1769">
            <v>24.95</v>
          </cell>
          <cell r="F1769">
            <v>24.95</v>
          </cell>
        </row>
        <row r="1770">
          <cell r="A1770" t="str">
            <v>00003669</v>
          </cell>
          <cell r="B1770" t="str">
            <v>JUNCAO INVERTIDA PVC SOLD P/ ESG PREDIAL REDUCAO 75 X 50MM</v>
          </cell>
          <cell r="C1770" t="str">
            <v>UN</v>
          </cell>
          <cell r="D1770" t="str">
            <v>MP</v>
          </cell>
          <cell r="E1770">
            <v>6.9</v>
          </cell>
          <cell r="F1770">
            <v>6.9</v>
          </cell>
        </row>
        <row r="1771">
          <cell r="A1771" t="str">
            <v>00003670</v>
          </cell>
          <cell r="B1771" t="str">
            <v>JUNCAO SIMPLES PVC P/ ESG PREDIAL DN 100X100MM</v>
          </cell>
          <cell r="C1771" t="str">
            <v>UN</v>
          </cell>
          <cell r="D1771" t="str">
            <v>MP</v>
          </cell>
          <cell r="E1771">
            <v>14.2</v>
          </cell>
          <cell r="F1771">
            <v>14.2</v>
          </cell>
        </row>
        <row r="1772">
          <cell r="A1772" t="str">
            <v>00003671</v>
          </cell>
          <cell r="B1772" t="str">
            <v>JUNTA PLASTICA DE DILATACAO, PARA PISOS, DE 3/4" X 1/8" (17 X 3 MM)</v>
          </cell>
          <cell r="C1772" t="str">
            <v>M</v>
          </cell>
          <cell r="D1772" t="str">
            <v>MP</v>
          </cell>
          <cell r="E1772">
            <v>2.1800000000000002</v>
          </cell>
          <cell r="F1772">
            <v>2.1800000000000002</v>
          </cell>
        </row>
        <row r="1773">
          <cell r="A1773" t="str">
            <v>00003672</v>
          </cell>
          <cell r="B1773" t="str">
            <v>JUNTA DILATACAO PLASTICA P/ PISO H=10MM E=4,0MM</v>
          </cell>
          <cell r="C1773" t="str">
            <v>M</v>
          </cell>
          <cell r="D1773" t="str">
            <v>MP</v>
          </cell>
          <cell r="E1773">
            <v>1.82</v>
          </cell>
          <cell r="F1773">
            <v>1.82</v>
          </cell>
        </row>
        <row r="1774">
          <cell r="A1774" t="str">
            <v>00003673</v>
          </cell>
          <cell r="B1774" t="str">
            <v>JUNTA DILATACAO PLASTICA P/ PISO H=25MM E=4,0MM</v>
          </cell>
          <cell r="C1774" t="str">
            <v>M</v>
          </cell>
          <cell r="D1774" t="str">
            <v>MP</v>
          </cell>
          <cell r="E1774">
            <v>2.4</v>
          </cell>
          <cell r="F1774">
            <v>2.4</v>
          </cell>
        </row>
        <row r="1775">
          <cell r="A1775" t="str">
            <v>00003674</v>
          </cell>
          <cell r="B1775" t="str">
            <v>JUNTA DILATACAO ELASTICA (PVC) P/ CONCRETO (FUGENBAND) O-120/3 PRESSAO ATE 2 MCA</v>
          </cell>
          <cell r="C1775" t="str">
            <v>M</v>
          </cell>
          <cell r="D1775" t="str">
            <v>MP</v>
          </cell>
          <cell r="E1775">
            <v>94.76</v>
          </cell>
          <cell r="F1775">
            <v>94.76</v>
          </cell>
        </row>
        <row r="1776">
          <cell r="A1776" t="str">
            <v>00003676</v>
          </cell>
          <cell r="B1776" t="str">
            <v>JUNTA DILATACAO ELASTICA (PVC) P/ CONCRETO (FUGENBAND) O-350/10 PRESSAO ATE 100 MCA</v>
          </cell>
          <cell r="C1776" t="str">
            <v>M</v>
          </cell>
          <cell r="D1776" t="str">
            <v>MP</v>
          </cell>
          <cell r="E1776">
            <v>664.46</v>
          </cell>
          <cell r="F1776">
            <v>664.46</v>
          </cell>
        </row>
        <row r="1777">
          <cell r="A1777" t="str">
            <v>00003677</v>
          </cell>
          <cell r="B1777" t="str">
            <v>JUNTA DILATACAO ELASTICA (PVC) P/ CONCRETO (FUGENBAND) M-350/6 PRESSAO ATE 70 MCA</v>
          </cell>
          <cell r="C1777" t="str">
            <v>M</v>
          </cell>
          <cell r="D1777" t="str">
            <v>MP</v>
          </cell>
          <cell r="E1777">
            <v>574.36</v>
          </cell>
          <cell r="F1777">
            <v>574.36</v>
          </cell>
        </row>
        <row r="1778">
          <cell r="A1778" t="str">
            <v>00003678</v>
          </cell>
          <cell r="B1778" t="str">
            <v>JUNTA DILATACAO JEENE JJ0813M (-5/+10MM) - INCL EXEC/LABIOS POLIMERICOS</v>
          </cell>
          <cell r="C1778" t="str">
            <v>M</v>
          </cell>
          <cell r="D1778" t="str">
            <v>MP</v>
          </cell>
          <cell r="E1778">
            <v>51.52</v>
          </cell>
          <cell r="F1778">
            <v>51.52</v>
          </cell>
        </row>
        <row r="1779">
          <cell r="A1779" t="str">
            <v>00003679</v>
          </cell>
          <cell r="B1779" t="str">
            <v>JUNTA DILATACAO ELASTICA (PVC) P/ CONCRETO (FUGENBAND) O-350/6 PRESSAO ATE 70 MCA</v>
          </cell>
          <cell r="C1779" t="str">
            <v>M</v>
          </cell>
          <cell r="D1779" t="str">
            <v>MP</v>
          </cell>
          <cell r="E1779">
            <v>624.64</v>
          </cell>
          <cell r="F1779">
            <v>624.64</v>
          </cell>
        </row>
        <row r="1780">
          <cell r="A1780" t="str">
            <v>00003681</v>
          </cell>
          <cell r="B1780" t="str">
            <v>JUNTA DILATACAO ELASTICA (PVC) P/ CONCRETO (FUGENBAND) O-220/6 PRESSAO ATE 30 MCA</v>
          </cell>
          <cell r="C1780" t="str">
            <v>M</v>
          </cell>
          <cell r="D1780" t="str">
            <v>MP</v>
          </cell>
          <cell r="E1780">
            <v>234.91</v>
          </cell>
          <cell r="F1780">
            <v>234.91</v>
          </cell>
        </row>
        <row r="1781">
          <cell r="A1781" t="str">
            <v>00003718</v>
          </cell>
          <cell r="B1781" t="str">
            <v>JUNTA GIBAULT FOFO DN 50</v>
          </cell>
          <cell r="C1781" t="str">
            <v>UN</v>
          </cell>
          <cell r="D1781" t="str">
            <v>MP</v>
          </cell>
          <cell r="E1781">
            <v>116.88</v>
          </cell>
          <cell r="F1781">
            <v>116.88</v>
          </cell>
        </row>
        <row r="1782">
          <cell r="A1782" t="str">
            <v>00003719</v>
          </cell>
          <cell r="B1782" t="str">
            <v>JUNTA GIBAULT FOFO DN 80</v>
          </cell>
          <cell r="C1782" t="str">
            <v>UN</v>
          </cell>
          <cell r="D1782" t="str">
            <v>MP</v>
          </cell>
          <cell r="E1782">
            <v>120.86</v>
          </cell>
          <cell r="F1782">
            <v>120.86</v>
          </cell>
        </row>
        <row r="1783">
          <cell r="A1783" t="str">
            <v>00003720</v>
          </cell>
          <cell r="B1783" t="str">
            <v>JUNTA GIBAULT FOFO DN 100</v>
          </cell>
          <cell r="C1783" t="str">
            <v>UN</v>
          </cell>
          <cell r="D1783" t="str">
            <v>MP</v>
          </cell>
          <cell r="E1783">
            <v>122.9</v>
          </cell>
          <cell r="F1783">
            <v>122.9</v>
          </cell>
        </row>
        <row r="1784">
          <cell r="A1784" t="str">
            <v>00003721</v>
          </cell>
          <cell r="B1784" t="str">
            <v>JUNTA GIBAULT FOFO DN 150</v>
          </cell>
          <cell r="C1784" t="str">
            <v>UN</v>
          </cell>
          <cell r="D1784" t="str">
            <v>MP</v>
          </cell>
          <cell r="E1784">
            <v>211.66</v>
          </cell>
          <cell r="F1784">
            <v>211.66</v>
          </cell>
        </row>
        <row r="1785">
          <cell r="A1785" t="str">
            <v>00003722</v>
          </cell>
          <cell r="B1785" t="str">
            <v>JUNTA GIBAULT FOFO DN 200</v>
          </cell>
          <cell r="C1785" t="str">
            <v>UN</v>
          </cell>
          <cell r="D1785" t="str">
            <v>MP</v>
          </cell>
          <cell r="E1785">
            <v>355.07</v>
          </cell>
          <cell r="F1785">
            <v>355.07</v>
          </cell>
        </row>
        <row r="1786">
          <cell r="A1786" t="str">
            <v>00003723</v>
          </cell>
          <cell r="B1786" t="str">
            <v>JUNTA GIBAULT FOFO DN 250</v>
          </cell>
          <cell r="C1786" t="str">
            <v>UN</v>
          </cell>
          <cell r="D1786" t="str">
            <v>MP</v>
          </cell>
          <cell r="E1786">
            <v>375.56</v>
          </cell>
          <cell r="F1786">
            <v>375.56</v>
          </cell>
        </row>
        <row r="1787">
          <cell r="A1787" t="str">
            <v>00003724</v>
          </cell>
          <cell r="B1787" t="str">
            <v>JUNTA GIBAULT FOFO DN 300</v>
          </cell>
          <cell r="C1787" t="str">
            <v>UN</v>
          </cell>
          <cell r="D1787" t="str">
            <v>MP</v>
          </cell>
          <cell r="E1787">
            <v>505.58</v>
          </cell>
          <cell r="F1787">
            <v>505.58</v>
          </cell>
        </row>
        <row r="1788">
          <cell r="A1788" t="str">
            <v>00003725</v>
          </cell>
          <cell r="B1788" t="str">
            <v>JUNTA GIBAULT FOFO DN 350</v>
          </cell>
          <cell r="C1788" t="str">
            <v>UN</v>
          </cell>
          <cell r="D1788" t="str">
            <v>MP</v>
          </cell>
          <cell r="E1788">
            <v>737.43</v>
          </cell>
          <cell r="F1788">
            <v>737.43</v>
          </cell>
        </row>
        <row r="1789">
          <cell r="A1789" t="str">
            <v>00003726</v>
          </cell>
          <cell r="B1789" t="str">
            <v>JUNTA GIBAULT FOFO DN 500</v>
          </cell>
          <cell r="C1789" t="str">
            <v>UN</v>
          </cell>
          <cell r="D1789" t="str">
            <v>MP</v>
          </cell>
          <cell r="E1789">
            <v>1249.54</v>
          </cell>
          <cell r="F1789">
            <v>1249.54</v>
          </cell>
        </row>
        <row r="1790">
          <cell r="A1790" t="str">
            <v>00003727</v>
          </cell>
          <cell r="B1790" t="str">
            <v>JUNTA GIBAULT FOFO DN 600</v>
          </cell>
          <cell r="C1790" t="str">
            <v>UN</v>
          </cell>
          <cell r="D1790" t="str">
            <v>MP</v>
          </cell>
          <cell r="E1790">
            <v>1898.21</v>
          </cell>
          <cell r="F1790">
            <v>1898.21</v>
          </cell>
        </row>
        <row r="1791">
          <cell r="A1791" t="str">
            <v>00003728</v>
          </cell>
          <cell r="B1791" t="str">
            <v>JUNTA GIBAULT FOFO DN 400</v>
          </cell>
          <cell r="C1791" t="str">
            <v>UN</v>
          </cell>
          <cell r="D1791" t="str">
            <v>MP</v>
          </cell>
          <cell r="E1791">
            <v>826.19</v>
          </cell>
          <cell r="F1791">
            <v>826.19</v>
          </cell>
        </row>
        <row r="1792">
          <cell r="A1792" t="str">
            <v>00003729</v>
          </cell>
          <cell r="B1792" t="str">
            <v>KIT CAVALETE DE PVC COM REGISTRO DE ESFERA DE 1/2"</v>
          </cell>
          <cell r="C1792" t="str">
            <v>UN</v>
          </cell>
          <cell r="D1792" t="str">
            <v>MP</v>
          </cell>
          <cell r="E1792">
            <v>35.299999999999997</v>
          </cell>
          <cell r="F1792">
            <v>35.299999999999997</v>
          </cell>
        </row>
        <row r="1793">
          <cell r="A1793" t="str">
            <v>00003731</v>
          </cell>
          <cell r="B1793" t="str">
            <v>LADRILHO HIDRAULICO DE * 20 X 20 * CM, E = 2 CM, PARA PAVIMENTACAO</v>
          </cell>
          <cell r="C1793" t="str">
            <v>M2</v>
          </cell>
          <cell r="D1793" t="str">
            <v>MP</v>
          </cell>
          <cell r="E1793">
            <v>37</v>
          </cell>
          <cell r="F1793">
            <v>37</v>
          </cell>
        </row>
        <row r="1794">
          <cell r="A1794" t="str">
            <v>00003732</v>
          </cell>
          <cell r="B1794" t="str">
            <v>LADRILHO HIDRAULICO 30 X 30CM - LISO COR   NATURAL</v>
          </cell>
          <cell r="C1794" t="str">
            <v>M2</v>
          </cell>
          <cell r="D1794" t="str">
            <v>MP</v>
          </cell>
          <cell r="E1794">
            <v>54.95</v>
          </cell>
          <cell r="F1794">
            <v>54.95</v>
          </cell>
        </row>
        <row r="1795">
          <cell r="A1795" t="str">
            <v>00003733</v>
          </cell>
          <cell r="B1795" t="str">
            <v>LADRILHO HIDRAULICO 20 X 20CM - LISO 2 CORES</v>
          </cell>
          <cell r="C1795" t="str">
            <v>M2</v>
          </cell>
          <cell r="D1795" t="str">
            <v>MP</v>
          </cell>
          <cell r="E1795">
            <v>40.94</v>
          </cell>
          <cell r="F1795">
            <v>40.94</v>
          </cell>
        </row>
        <row r="1796">
          <cell r="A1796" t="str">
            <v>00003734</v>
          </cell>
          <cell r="B1796" t="str">
            <v>LADRILHO HIDRAULICO LISO 20 X 20CM COR NATURAL</v>
          </cell>
          <cell r="C1796" t="str">
            <v>M2</v>
          </cell>
          <cell r="D1796" t="str">
            <v>MP</v>
          </cell>
          <cell r="E1796">
            <v>35.43</v>
          </cell>
          <cell r="F1796">
            <v>35.43</v>
          </cell>
        </row>
        <row r="1797">
          <cell r="A1797" t="str">
            <v>00003735</v>
          </cell>
          <cell r="B1797" t="str">
            <v>LADRILHO HIDRAULICO 25 X 25CM - LISO COR NATURAL</v>
          </cell>
          <cell r="C1797" t="str">
            <v>M2</v>
          </cell>
          <cell r="D1797" t="str">
            <v>MP</v>
          </cell>
          <cell r="E1797">
            <v>45.82</v>
          </cell>
          <cell r="F1797">
            <v>45.82</v>
          </cell>
        </row>
        <row r="1798">
          <cell r="A1798" t="str">
            <v>00003736</v>
          </cell>
          <cell r="B1798" t="str">
            <v>LAJE PRE-MOLDADA (LAJOTAS + VIGOTAS) PARA FORRO CONVENCIONAL, SOBRECARGA DE 100 KG/M2, VAO ATE 4,00 M (SEM COLOCACAO)</v>
          </cell>
          <cell r="C1798" t="str">
            <v>M2</v>
          </cell>
          <cell r="D1798" t="str">
            <v>MP</v>
          </cell>
          <cell r="E1798">
            <v>23.9</v>
          </cell>
          <cell r="F1798">
            <v>23.9</v>
          </cell>
        </row>
        <row r="1799">
          <cell r="A1799" t="str">
            <v>00003737</v>
          </cell>
          <cell r="B1799" t="str">
            <v>LAJE PRE-MOLDADA DE PISO CONVENCIONAL SOBRECARGA 350KG/M2 VAO ATE 4,50M</v>
          </cell>
          <cell r="C1799" t="str">
            <v>M2</v>
          </cell>
          <cell r="D1799" t="str">
            <v>MP</v>
          </cell>
          <cell r="E1799">
            <v>32.44</v>
          </cell>
          <cell r="F1799">
            <v>32.44</v>
          </cell>
        </row>
        <row r="1800">
          <cell r="A1800" t="str">
            <v>00003738</v>
          </cell>
          <cell r="B1800" t="str">
            <v>LAJE PRE-MOLDADA DE PISO CONVENCIONAL SOBRECARGA 350KG/M2 VAO ATE 5,00M</v>
          </cell>
          <cell r="C1800" t="str">
            <v>M2</v>
          </cell>
          <cell r="D1800" t="str">
            <v>MP</v>
          </cell>
          <cell r="E1800">
            <v>33.799999999999997</v>
          </cell>
          <cell r="F1800">
            <v>33.799999999999997</v>
          </cell>
        </row>
        <row r="1801">
          <cell r="A1801" t="str">
            <v>00003739</v>
          </cell>
          <cell r="B1801" t="str">
            <v>LAJE PRE-MOLDADA DE PISO CONVENCIONAL SOBRECARGA 200KG/M2 VAO ATE 5,00M</v>
          </cell>
          <cell r="C1801" t="str">
            <v>M2</v>
          </cell>
          <cell r="D1801" t="str">
            <v>MP</v>
          </cell>
          <cell r="E1801">
            <v>30.73</v>
          </cell>
          <cell r="F1801">
            <v>30.73</v>
          </cell>
        </row>
        <row r="1802">
          <cell r="A1802" t="str">
            <v>00003740</v>
          </cell>
          <cell r="B1802" t="str">
            <v>LAJE PRE-MOLDADA DE PISO TRELICADA SOBRECARGA 200KG/M2 VAO ATE 7,00M</v>
          </cell>
          <cell r="C1802" t="str">
            <v>M2</v>
          </cell>
          <cell r="D1802" t="str">
            <v>MP</v>
          </cell>
          <cell r="E1802">
            <v>61.46</v>
          </cell>
          <cell r="F1802">
            <v>61.46</v>
          </cell>
        </row>
        <row r="1803">
          <cell r="A1803" t="str">
            <v>00003741</v>
          </cell>
          <cell r="B1803" t="str">
            <v>LAJE PRE-MOLDADA DE FORRO CONVENCIONAL SOBRECARGA 100KG/M2 VAO ATE 4,50M</v>
          </cell>
          <cell r="C1803" t="str">
            <v>M2</v>
          </cell>
          <cell r="D1803" t="str">
            <v>MP</v>
          </cell>
          <cell r="E1803">
            <v>27.31</v>
          </cell>
          <cell r="F1803">
            <v>27.31</v>
          </cell>
        </row>
        <row r="1804">
          <cell r="A1804" t="str">
            <v>00003742</v>
          </cell>
          <cell r="B1804" t="str">
            <v>LAJE PRE-MOLDADA DE FORRO TRELICADA SOBRECARGA 100KG/M2 VAO ATE 6,00M</v>
          </cell>
          <cell r="C1804" t="str">
            <v>M2</v>
          </cell>
          <cell r="D1804" t="str">
            <v>MP</v>
          </cell>
          <cell r="E1804">
            <v>42.68</v>
          </cell>
          <cell r="F1804">
            <v>42.68</v>
          </cell>
        </row>
        <row r="1805">
          <cell r="A1805" t="str">
            <v>00003743</v>
          </cell>
          <cell r="B1805" t="str">
            <v>LAJE PRE-MOLDADA DE PISO CONVENCIONAL SOBRECARGA 200KG/M2 VAO ATE 3,50M</v>
          </cell>
          <cell r="C1805" t="str">
            <v>M2</v>
          </cell>
          <cell r="D1805" t="str">
            <v>MP</v>
          </cell>
          <cell r="E1805">
            <v>25.61</v>
          </cell>
          <cell r="F1805">
            <v>25.61</v>
          </cell>
        </row>
        <row r="1806">
          <cell r="A1806" t="str">
            <v>00003744</v>
          </cell>
          <cell r="B1806" t="str">
            <v>LAJE PRE-MOLDADA DE PISO CONVENCIONAL SOBRECARGA 200KG/M2 VAO ATE 4,50M</v>
          </cell>
          <cell r="C1806" t="str">
            <v>M2</v>
          </cell>
          <cell r="D1806" t="str">
            <v>MP</v>
          </cell>
          <cell r="E1806">
            <v>28</v>
          </cell>
          <cell r="F1806">
            <v>28</v>
          </cell>
        </row>
        <row r="1807">
          <cell r="A1807" t="str">
            <v>00003745</v>
          </cell>
          <cell r="B1807" t="str">
            <v>LAJE PRE-MOLDADA DE FORRO CONVENCIONAL SOBRECARGA 100KG/M2 VAO ATE 5,00M</v>
          </cell>
          <cell r="C1807" t="str">
            <v>M2</v>
          </cell>
          <cell r="D1807" t="str">
            <v>MP</v>
          </cell>
          <cell r="E1807">
            <v>29.02</v>
          </cell>
          <cell r="F1807">
            <v>29.02</v>
          </cell>
        </row>
        <row r="1808">
          <cell r="A1808" t="str">
            <v>00003746</v>
          </cell>
          <cell r="B1808" t="str">
            <v>LAJE PRE-MOLDADA DE PISO TRELICADA C/ H=16CM P/ APOIO SIMPLES SOBRECARGA 200KG/M2 VAO LIVRE ATE 6,00M</v>
          </cell>
          <cell r="C1808" t="str">
            <v>M2</v>
          </cell>
          <cell r="D1808" t="str">
            <v>MP</v>
          </cell>
          <cell r="E1808">
            <v>51.83</v>
          </cell>
          <cell r="F1808">
            <v>51.83</v>
          </cell>
        </row>
        <row r="1809">
          <cell r="A1809" t="str">
            <v>00003747</v>
          </cell>
          <cell r="B1809" t="str">
            <v>LAJE PRE-MOLDADA DE PISO CONVENCIONAL SOBRECARGA 350KG/M2 VAO ATE 3,50M</v>
          </cell>
          <cell r="C1809" t="str">
            <v>M2</v>
          </cell>
          <cell r="D1809" t="str">
            <v>MP</v>
          </cell>
          <cell r="E1809">
            <v>31.07</v>
          </cell>
          <cell r="F1809">
            <v>31.07</v>
          </cell>
        </row>
        <row r="1810">
          <cell r="A1810" t="str">
            <v>00003748</v>
          </cell>
          <cell r="B1810" t="str">
            <v>LAJE PRE-MOLDADA DE PISO TRELICADA SOBRECARGA 100KG/M2 VAO ATE 7,00M</v>
          </cell>
          <cell r="C1810" t="str">
            <v>M2</v>
          </cell>
          <cell r="D1810" t="str">
            <v>MP</v>
          </cell>
          <cell r="E1810">
            <v>51.21</v>
          </cell>
          <cell r="F1810">
            <v>51.21</v>
          </cell>
        </row>
        <row r="1811">
          <cell r="A1811" t="str">
            <v>00003749</v>
          </cell>
          <cell r="B1811" t="str">
            <v>LAMPADA VAPOR MERCURIO 250W (BOCAL E-40)</v>
          </cell>
          <cell r="C1811" t="str">
            <v>UN</v>
          </cell>
          <cell r="D1811" t="str">
            <v>MP</v>
          </cell>
          <cell r="E1811">
            <v>19.21</v>
          </cell>
          <cell r="F1811">
            <v>19.21</v>
          </cell>
        </row>
        <row r="1812">
          <cell r="A1812" t="str">
            <v>00003750</v>
          </cell>
          <cell r="B1812" t="str">
            <v>LAMPADA MISTA 250W BASE E - 27</v>
          </cell>
          <cell r="C1812" t="str">
            <v>UN</v>
          </cell>
          <cell r="D1812" t="str">
            <v>MP</v>
          </cell>
          <cell r="E1812">
            <v>13.39</v>
          </cell>
          <cell r="F1812">
            <v>13.39</v>
          </cell>
        </row>
        <row r="1813">
          <cell r="A1813" t="str">
            <v>00003751</v>
          </cell>
          <cell r="B1813" t="str">
            <v>LAMPADA VAPOR MERCURIO 400W</v>
          </cell>
          <cell r="C1813" t="str">
            <v>UN</v>
          </cell>
          <cell r="D1813" t="str">
            <v>MP</v>
          </cell>
          <cell r="E1813">
            <v>28.93</v>
          </cell>
          <cell r="F1813">
            <v>28.93</v>
          </cell>
        </row>
        <row r="1814">
          <cell r="A1814" t="str">
            <v>00003752</v>
          </cell>
          <cell r="B1814" t="str">
            <v>LAMPADA VAPOR METALICO 400W BASE E-40</v>
          </cell>
          <cell r="C1814" t="str">
            <v>UN</v>
          </cell>
          <cell r="D1814" t="str">
            <v>MP</v>
          </cell>
          <cell r="E1814">
            <v>80.83</v>
          </cell>
          <cell r="F1814">
            <v>80.83</v>
          </cell>
        </row>
        <row r="1815">
          <cell r="A1815" t="str">
            <v>00003753</v>
          </cell>
          <cell r="B1815" t="str">
            <v>LAMPADA FLUORESCENTE 20W</v>
          </cell>
          <cell r="C1815" t="str">
            <v>UN</v>
          </cell>
          <cell r="D1815" t="str">
            <v>MP</v>
          </cell>
          <cell r="E1815">
            <v>3.55</v>
          </cell>
          <cell r="F1815">
            <v>3.55</v>
          </cell>
        </row>
        <row r="1816">
          <cell r="A1816" t="str">
            <v>00003754</v>
          </cell>
          <cell r="B1816" t="str">
            <v>LAMPADA FLUORESCENTE 40W</v>
          </cell>
          <cell r="C1816" t="str">
            <v>UN</v>
          </cell>
          <cell r="D1816" t="str">
            <v>MP</v>
          </cell>
          <cell r="E1816">
            <v>3.55</v>
          </cell>
          <cell r="F1816">
            <v>3.55</v>
          </cell>
        </row>
        <row r="1817">
          <cell r="A1817" t="str">
            <v>00003755</v>
          </cell>
          <cell r="B1817" t="str">
            <v>LAMPADA MISTA 160W BASE E - 27</v>
          </cell>
          <cell r="C1817" t="str">
            <v>UN</v>
          </cell>
          <cell r="D1817" t="str">
            <v>MP</v>
          </cell>
          <cell r="E1817">
            <v>10.220000000000001</v>
          </cell>
          <cell r="F1817">
            <v>10.220000000000001</v>
          </cell>
        </row>
        <row r="1818">
          <cell r="A1818" t="str">
            <v>00003756</v>
          </cell>
          <cell r="B1818" t="str">
            <v>LAMPADA MISTA 500W BASE E - 40</v>
          </cell>
          <cell r="C1818" t="str">
            <v>UN</v>
          </cell>
          <cell r="D1818" t="str">
            <v>MP</v>
          </cell>
          <cell r="E1818">
            <v>29.99</v>
          </cell>
          <cell r="F1818">
            <v>29.99</v>
          </cell>
        </row>
        <row r="1819">
          <cell r="A1819" t="str">
            <v>00003757</v>
          </cell>
          <cell r="B1819" t="str">
            <v>LAMPADA VAPOR SODIO 250W</v>
          </cell>
          <cell r="C1819" t="str">
            <v>UN</v>
          </cell>
          <cell r="D1819" t="str">
            <v>MP</v>
          </cell>
          <cell r="E1819">
            <v>32.08</v>
          </cell>
          <cell r="F1819">
            <v>32.08</v>
          </cell>
        </row>
        <row r="1820">
          <cell r="A1820" t="str">
            <v>00003758</v>
          </cell>
          <cell r="B1820" t="str">
            <v>LAMPADA VAPOR SODIO 400W</v>
          </cell>
          <cell r="C1820" t="str">
            <v>UN</v>
          </cell>
          <cell r="D1820" t="str">
            <v>MP</v>
          </cell>
          <cell r="E1820">
            <v>38.36</v>
          </cell>
          <cell r="F1820">
            <v>38.36</v>
          </cell>
        </row>
        <row r="1821">
          <cell r="A1821" t="str">
            <v>00003760</v>
          </cell>
          <cell r="B1821" t="str">
            <v>LAMPADA VAPOR MERCURIO 700W</v>
          </cell>
          <cell r="C1821" t="str">
            <v>UN</v>
          </cell>
          <cell r="D1821" t="str">
            <v>MP</v>
          </cell>
          <cell r="E1821">
            <v>174.36</v>
          </cell>
          <cell r="F1821">
            <v>174.36</v>
          </cell>
        </row>
        <row r="1822">
          <cell r="A1822" t="str">
            <v>00003763</v>
          </cell>
          <cell r="B1822" t="str">
            <v>LAMPADA INCANDESCENTE 100W</v>
          </cell>
          <cell r="C1822" t="str">
            <v>UN</v>
          </cell>
          <cell r="D1822" t="str">
            <v>MP</v>
          </cell>
          <cell r="E1822">
            <v>1.06</v>
          </cell>
          <cell r="F1822">
            <v>1.06</v>
          </cell>
        </row>
        <row r="1823">
          <cell r="A1823" t="str">
            <v>00003764</v>
          </cell>
          <cell r="B1823" t="str">
            <v>LAMPADA INCANDESCENTE 60W</v>
          </cell>
          <cell r="C1823" t="str">
            <v>UN</v>
          </cell>
          <cell r="D1823" t="str">
            <v>MP</v>
          </cell>
          <cell r="E1823">
            <v>0.83</v>
          </cell>
          <cell r="F1823">
            <v>0.83</v>
          </cell>
        </row>
        <row r="1824">
          <cell r="A1824" t="str">
            <v>00003767</v>
          </cell>
          <cell r="B1824" t="str">
            <v>LIXA P/ PAREDE OU MADEIRA</v>
          </cell>
          <cell r="C1824" t="str">
            <v>UN</v>
          </cell>
          <cell r="D1824" t="str">
            <v>MP</v>
          </cell>
          <cell r="E1824">
            <v>0.48</v>
          </cell>
          <cell r="F1824">
            <v>0.48</v>
          </cell>
        </row>
        <row r="1825">
          <cell r="A1825" t="str">
            <v>00003768</v>
          </cell>
          <cell r="B1825" t="str">
            <v>LIXA P/ FERRO</v>
          </cell>
          <cell r="C1825" t="str">
            <v>UN</v>
          </cell>
          <cell r="D1825" t="str">
            <v>MP</v>
          </cell>
          <cell r="E1825">
            <v>2.16</v>
          </cell>
          <cell r="F1825">
            <v>2.16</v>
          </cell>
        </row>
        <row r="1826">
          <cell r="A1826" t="str">
            <v>00003777</v>
          </cell>
          <cell r="B1826" t="str">
            <v>LONA PLASTICA, COR PRETA, ESPESSURA DE 150 MICRAS</v>
          </cell>
          <cell r="C1826" t="str">
            <v>M2</v>
          </cell>
          <cell r="D1826" t="str">
            <v>MP</v>
          </cell>
          <cell r="E1826">
            <v>0.93</v>
          </cell>
          <cell r="F1826">
            <v>0.93</v>
          </cell>
        </row>
        <row r="1827">
          <cell r="A1827" t="str">
            <v>00003779</v>
          </cell>
          <cell r="B1827" t="str">
            <v>LONA PLASTICA PRETA L ARGURA 8M, ESPESSURA 150 MICRAS</v>
          </cell>
          <cell r="C1827" t="str">
            <v>M</v>
          </cell>
          <cell r="D1827" t="str">
            <v>MP</v>
          </cell>
          <cell r="E1827">
            <v>6.47</v>
          </cell>
          <cell r="F1827">
            <v>6.47</v>
          </cell>
        </row>
        <row r="1828">
          <cell r="A1828" t="str">
            <v>00003780</v>
          </cell>
          <cell r="B1828" t="str">
            <v>LUMINARIA PARA LAMPADA FLUORESCENTE COM CALHA DE SOBREPOR EM CHAPA DE ACO, INCLUINDO 1 LAMPADA DE 40 W E REATOR ELETRÔNICO DE PARTIDA RAPIDA</v>
          </cell>
          <cell r="C1828" t="str">
            <v>UN</v>
          </cell>
          <cell r="D1828" t="str">
            <v>MP</v>
          </cell>
          <cell r="E1828">
            <v>34.159999999999997</v>
          </cell>
          <cell r="F1828">
            <v>34.159999999999997</v>
          </cell>
        </row>
        <row r="1829">
          <cell r="A1829" t="str">
            <v>00003784</v>
          </cell>
          <cell r="B1829" t="str">
            <v>LUMINARIA CALHA SOBREPOR EM CHAPA ACO C/ 4 LAMPADAS FLUORESCENTES 40W (COMPLETA, INCL. REATOR PART RAPIDA E LAMPADAS)</v>
          </cell>
          <cell r="C1829" t="str">
            <v>UN</v>
          </cell>
          <cell r="D1829" t="str">
            <v>MP</v>
          </cell>
          <cell r="E1829">
            <v>93.58</v>
          </cell>
          <cell r="F1829">
            <v>93.58</v>
          </cell>
        </row>
        <row r="1830">
          <cell r="A1830" t="str">
            <v>00003785</v>
          </cell>
          <cell r="B1830" t="str">
            <v>LUMINARIA CALHA SOBREPOR EM CHAPA ACO C/ 4 LAMPADAS FLUORESCENTES 20W (COMPLETA, INCL. REATOR PART RAPIDA E LAMPADAS)</v>
          </cell>
          <cell r="C1830" t="str">
            <v>UN</v>
          </cell>
          <cell r="D1830" t="str">
            <v>MP</v>
          </cell>
          <cell r="E1830">
            <v>80.37</v>
          </cell>
          <cell r="F1830">
            <v>80.37</v>
          </cell>
        </row>
        <row r="1831">
          <cell r="A1831" t="str">
            <v>00003786</v>
          </cell>
          <cell r="B1831" t="str">
            <v>LUMINARIA CALHA SOBREPOR EM CHAPA ACO C/ 3 LAMPADAS FLUORESCENTES 4OW (COMPLETA, INCL. REATOR PART RAPIDA E LAMPADAS)</v>
          </cell>
          <cell r="C1831" t="str">
            <v>UN</v>
          </cell>
          <cell r="D1831" t="str">
            <v>MP</v>
          </cell>
          <cell r="E1831">
            <v>73</v>
          </cell>
          <cell r="F1831">
            <v>73</v>
          </cell>
        </row>
        <row r="1832">
          <cell r="A1832" t="str">
            <v>00003787</v>
          </cell>
          <cell r="B1832" t="str">
            <v>LUMINARIA FECHADA P/ ILUMINACAO PUBLICA, TIPO X-35 PETERCO OU EQUIV,  (COMPLETA, INCL. LAMPADA
VAPOR MERCURIO 400W)</v>
          </cell>
          <cell r="C1832" t="str">
            <v>UN</v>
          </cell>
          <cell r="D1832" t="str">
            <v>MP</v>
          </cell>
          <cell r="E1832">
            <v>220.1</v>
          </cell>
          <cell r="F1832">
            <v>220.1</v>
          </cell>
        </row>
        <row r="1833">
          <cell r="A1833" t="str">
            <v>00003788</v>
          </cell>
          <cell r="B1833" t="str">
            <v>LUMINARIA CALHA SOBREPOR EM CHAPA ACO C/ 1 LAMPADA FLUORESCENTE 20W (COMPLETA, INCL. REATOR PART RAPIDA E LAMPADA)</v>
          </cell>
          <cell r="C1833" t="str">
            <v>UN</v>
          </cell>
          <cell r="D1833" t="str">
            <v>MP</v>
          </cell>
          <cell r="E1833">
            <v>29.88</v>
          </cell>
          <cell r="F1833">
            <v>29.88</v>
          </cell>
        </row>
        <row r="1834">
          <cell r="A1834" t="str">
            <v>00003793</v>
          </cell>
          <cell r="B1834" t="str">
            <v>LUMINARIA PROVA DE TEMPO E GASES, TIPO YLC-16/2 CASTIMETAL OU EQUIV (COMPLETA, INCL. LAMPADA INCANDESCENTE DE 200W)</v>
          </cell>
          <cell r="C1834" t="str">
            <v>UN</v>
          </cell>
          <cell r="D1834" t="str">
            <v>MP</v>
          </cell>
          <cell r="E1834">
            <v>94.73</v>
          </cell>
          <cell r="F1834">
            <v>94.73</v>
          </cell>
        </row>
        <row r="1835">
          <cell r="A1835" t="str">
            <v>00003794</v>
          </cell>
          <cell r="B1835" t="str">
            <v>LUMINARIA PROVA DE TEMPO E GASES, TIPO YLC-16/3 CASTIMETAL OU EQUIV (COMPLETA, INCL. LAMPADA
INCANDESCENTE DE 300W)</v>
          </cell>
          <cell r="C1835" t="str">
            <v>UN</v>
          </cell>
          <cell r="D1835" t="str">
            <v>MP</v>
          </cell>
          <cell r="E1835">
            <v>122.5</v>
          </cell>
          <cell r="F1835">
            <v>122.5</v>
          </cell>
        </row>
        <row r="1836">
          <cell r="A1836" t="str">
            <v>00003798</v>
          </cell>
          <cell r="B1836" t="str">
            <v>LUMINARIA ABERTA P/ ILUMINACAO PUBLICA, TIPO X-57 PETERCO OU EQUIV</v>
          </cell>
          <cell r="C1836" t="str">
            <v>UN</v>
          </cell>
          <cell r="D1836" t="str">
            <v>MP</v>
          </cell>
          <cell r="E1836">
            <v>27.75</v>
          </cell>
          <cell r="F1836">
            <v>27.75</v>
          </cell>
        </row>
        <row r="1837">
          <cell r="A1837" t="str">
            <v>00003799</v>
          </cell>
          <cell r="B1837" t="str">
            <v>LUMINARIA CALHA SOBREPOR EM CHAPA ACO C/ 2 LAMPADAS FLUORESCENTES 40W (COMPLETA, INCL REATOR PART RAPIDA E LAMPADAS)</v>
          </cell>
          <cell r="C1837" t="str">
            <v>UN</v>
          </cell>
          <cell r="D1837" t="str">
            <v>MP</v>
          </cell>
          <cell r="E1837">
            <v>50.67</v>
          </cell>
          <cell r="F1837">
            <v>50.67</v>
          </cell>
        </row>
        <row r="1838">
          <cell r="A1838" t="str">
            <v>00003803</v>
          </cell>
          <cell r="B1838" t="str">
            <v>LUMINARIA PLAFONIER SOBREPOR ARO/BASE METALICA C/ GLOBO ESFERICO VIDRO LEITOSO BOCA 10CM DIAM 20CM P/ 1 LAMP INCAND, INCL SOQUETE PORCELANA</v>
          </cell>
          <cell r="C1838" t="str">
            <v>UN</v>
          </cell>
          <cell r="D1838" t="str">
            <v>MP</v>
          </cell>
          <cell r="E1838">
            <v>17.93</v>
          </cell>
          <cell r="F1838">
            <v>17.93</v>
          </cell>
        </row>
        <row r="1839">
          <cell r="A1839" t="str">
            <v>00003805</v>
          </cell>
          <cell r="B1839" t="str">
            <v>LUMINARIA ABERTA P/ ILUMINACAO PUBLICA, TIPO X-68 PETERCO OU EQUIV, C/ LAMPADA MISTA 160W</v>
          </cell>
          <cell r="C1839" t="str">
            <v>UN</v>
          </cell>
          <cell r="D1839" t="str">
            <v>MP</v>
          </cell>
          <cell r="E1839">
            <v>31.87</v>
          </cell>
          <cell r="F1839">
            <v>31.87</v>
          </cell>
        </row>
        <row r="1840">
          <cell r="A1840" t="str">
            <v>00003806</v>
          </cell>
          <cell r="B1840" t="str">
            <v>LUMINARIA AQUATIC PIAL REF. 60456 BRANCA</v>
          </cell>
          <cell r="C1840" t="str">
            <v>UN</v>
          </cell>
          <cell r="D1840" t="str">
            <v>MP</v>
          </cell>
          <cell r="E1840">
            <v>96.11</v>
          </cell>
          <cell r="F1840">
            <v>96.11</v>
          </cell>
        </row>
        <row r="1841">
          <cell r="A1841" t="str">
            <v>00003807</v>
          </cell>
          <cell r="B1841" t="str">
            <v>LUMINARIA PROVA DE TEMPO E GASES, TIPO YLC-16/1 CASTIMETAL OU EQUIV, C/ LAMPADA INCANDESCENTE DE 100W</v>
          </cell>
          <cell r="C1841" t="str">
            <v>UN</v>
          </cell>
          <cell r="D1841" t="str">
            <v>MP</v>
          </cell>
          <cell r="E1841">
            <v>73.58</v>
          </cell>
          <cell r="F1841">
            <v>73.58</v>
          </cell>
        </row>
        <row r="1842">
          <cell r="A1842" t="str">
            <v>00003811</v>
          </cell>
          <cell r="B1842" t="str">
            <v>LUMINARIA CALHA SOBREPOR EM CHAPA ACO C/ 2 LAMPADAS FLUORESCENTES 20W TIPO TMS 500 PHILIPS OU EQUIV (COMPLETA, INCL. REAT PART RAP+LAMP+SUP)</v>
          </cell>
          <cell r="C1842" t="str">
            <v>UN</v>
          </cell>
          <cell r="D1842" t="str">
            <v>MP</v>
          </cell>
          <cell r="E1842">
            <v>48.16</v>
          </cell>
          <cell r="F1842">
            <v>48.16</v>
          </cell>
        </row>
        <row r="1843">
          <cell r="A1843" t="str">
            <v>00003812</v>
          </cell>
          <cell r="B1843" t="str">
            <v>LUMINARIA CALHA SOBREPOR EM CHAPA ACO C/ 3 LAMPADAS FLUORESCENTES 2OW (COMPLETA, INCL. REATOR PART RAPIDA LAMPADAS)</v>
          </cell>
          <cell r="C1843" t="str">
            <v>UN</v>
          </cell>
          <cell r="D1843" t="str">
            <v>MP</v>
          </cell>
          <cell r="E1843">
            <v>76.88</v>
          </cell>
          <cell r="F1843">
            <v>76.88</v>
          </cell>
        </row>
        <row r="1844">
          <cell r="A1844" t="str">
            <v>00003813</v>
          </cell>
          <cell r="B1844" t="str">
            <v>LUVA CERAMICA P/ REDE ESG BB DN 75MM</v>
          </cell>
          <cell r="C1844" t="str">
            <v>UN</v>
          </cell>
          <cell r="D1844" t="str">
            <v>MP</v>
          </cell>
          <cell r="E1844">
            <v>17.7</v>
          </cell>
          <cell r="F1844">
            <v>17.7</v>
          </cell>
        </row>
        <row r="1845">
          <cell r="A1845" t="str">
            <v>00003814</v>
          </cell>
          <cell r="B1845" t="str">
            <v>LUVA CERAMICA P/ REDE ESG BB DN 250MM</v>
          </cell>
          <cell r="C1845" t="str">
            <v>UN</v>
          </cell>
          <cell r="D1845" t="str">
            <v>MP</v>
          </cell>
          <cell r="E1845">
            <v>48.94</v>
          </cell>
          <cell r="F1845">
            <v>48.94</v>
          </cell>
        </row>
        <row r="1846">
          <cell r="A1846" t="str">
            <v>00003815</v>
          </cell>
          <cell r="B1846" t="str">
            <v>LUVA CERAMICA P/ REDE ESG BB DN 400MM</v>
          </cell>
          <cell r="C1846" t="str">
            <v>UN</v>
          </cell>
          <cell r="D1846" t="str">
            <v>MP</v>
          </cell>
          <cell r="E1846">
            <v>137.19</v>
          </cell>
          <cell r="F1846">
            <v>137.19</v>
          </cell>
        </row>
        <row r="1847">
          <cell r="A1847" t="str">
            <v>00003816</v>
          </cell>
          <cell r="B1847" t="str">
            <v>LUVA CERAMICA P/ REDE ESG BB DN 450MM</v>
          </cell>
          <cell r="C1847" t="str">
            <v>UN</v>
          </cell>
          <cell r="D1847" t="str">
            <v>MP</v>
          </cell>
          <cell r="E1847">
            <v>185.87</v>
          </cell>
          <cell r="F1847">
            <v>185.87</v>
          </cell>
        </row>
        <row r="1848">
          <cell r="A1848" t="str">
            <v>00003819</v>
          </cell>
          <cell r="B1848" t="str">
            <v>LUVA CERAMICA P/ REDE ESG BB DN 100MM</v>
          </cell>
          <cell r="C1848" t="str">
            <v>UN</v>
          </cell>
          <cell r="D1848" t="str">
            <v>MP</v>
          </cell>
          <cell r="E1848">
            <v>19.13</v>
          </cell>
          <cell r="F1848">
            <v>19.13</v>
          </cell>
        </row>
        <row r="1849">
          <cell r="A1849" t="str">
            <v>00003820</v>
          </cell>
          <cell r="B1849" t="str">
            <v>LUVA CERAMICA P/ REDE ESG BB DN 150MM</v>
          </cell>
          <cell r="C1849" t="str">
            <v>UN</v>
          </cell>
          <cell r="D1849" t="str">
            <v>MP</v>
          </cell>
          <cell r="E1849">
            <v>19.13</v>
          </cell>
          <cell r="F1849">
            <v>19.13</v>
          </cell>
        </row>
        <row r="1850">
          <cell r="A1850" t="str">
            <v>00003821</v>
          </cell>
          <cell r="B1850" t="str">
            <v>LUVA CERAMICA P/ REDE ESG BB DN 200MM</v>
          </cell>
          <cell r="C1850" t="str">
            <v>UN</v>
          </cell>
          <cell r="D1850" t="str">
            <v>MP</v>
          </cell>
          <cell r="E1850">
            <v>31.07</v>
          </cell>
          <cell r="F1850">
            <v>31.07</v>
          </cell>
        </row>
        <row r="1851">
          <cell r="A1851" t="str">
            <v>00003822</v>
          </cell>
          <cell r="B1851" t="str">
            <v>LUVA CERAMICA P/ REDE ESG BB DN 300MM</v>
          </cell>
          <cell r="C1851" t="str">
            <v>UN</v>
          </cell>
          <cell r="D1851" t="str">
            <v>MP</v>
          </cell>
          <cell r="E1851">
            <v>75.150000000000006</v>
          </cell>
          <cell r="F1851">
            <v>75.150000000000006</v>
          </cell>
        </row>
        <row r="1852">
          <cell r="A1852" t="str">
            <v>00003823</v>
          </cell>
          <cell r="B1852" t="str">
            <v>LUVA CERAMICA P/ REDE ESG BB DN 350MM</v>
          </cell>
          <cell r="C1852" t="str">
            <v>UN</v>
          </cell>
          <cell r="D1852" t="str">
            <v>MP</v>
          </cell>
          <cell r="E1852">
            <v>101.79</v>
          </cell>
          <cell r="F1852">
            <v>101.79</v>
          </cell>
        </row>
        <row r="1853">
          <cell r="A1853" t="str">
            <v>00003825</v>
          </cell>
          <cell r="B1853" t="str">
            <v>LUVA CORRER PVC PBA NBR 10351 P/REDE AGUA DN 50 - 60MM</v>
          </cell>
          <cell r="C1853" t="str">
            <v>UN</v>
          </cell>
          <cell r="D1853" t="str">
            <v>MP</v>
          </cell>
          <cell r="E1853">
            <v>13.39</v>
          </cell>
          <cell r="F1853">
            <v>13.39</v>
          </cell>
        </row>
        <row r="1854">
          <cell r="A1854" t="str">
            <v>00003826</v>
          </cell>
          <cell r="B1854" t="str">
            <v>LUVA CORRER PVC PBA NBR 10351 P/REDE AGUA DN 100 - 110MM</v>
          </cell>
          <cell r="C1854" t="str">
            <v>UN</v>
          </cell>
          <cell r="D1854" t="str">
            <v>MP</v>
          </cell>
          <cell r="E1854">
            <v>56.75</v>
          </cell>
          <cell r="F1854">
            <v>56.75</v>
          </cell>
        </row>
        <row r="1855">
          <cell r="A1855" t="str">
            <v>00003827</v>
          </cell>
          <cell r="B1855" t="str">
            <v>LUVA CORRER PVC PBA NBR 10351 P/REDE AGUA DN 75 - 85MM</v>
          </cell>
          <cell r="C1855" t="str">
            <v>UN</v>
          </cell>
          <cell r="D1855" t="str">
            <v>MP</v>
          </cell>
          <cell r="E1855">
            <v>37.39</v>
          </cell>
          <cell r="F1855">
            <v>37.39</v>
          </cell>
        </row>
        <row r="1856">
          <cell r="A1856" t="str">
            <v>00003829</v>
          </cell>
          <cell r="B1856" t="str">
            <v>LUVA CORRER PVC PBA NBR 10351 P/REDE AGUA DN 65 - 75MM</v>
          </cell>
          <cell r="C1856" t="str">
            <v>UN</v>
          </cell>
          <cell r="D1856" t="str">
            <v>MP</v>
          </cell>
          <cell r="E1856">
            <v>26.99</v>
          </cell>
          <cell r="F1856">
            <v>26.99</v>
          </cell>
        </row>
        <row r="1857">
          <cell r="A1857" t="str">
            <v>00003830</v>
          </cell>
          <cell r="B1857" t="str">
            <v>LUVA CORRER PVC JE NBR 10569 P/ REDE COLET ESG DN 250MM</v>
          </cell>
          <cell r="C1857" t="str">
            <v>UN</v>
          </cell>
          <cell r="D1857" t="str">
            <v>MP</v>
          </cell>
          <cell r="E1857">
            <v>288.76</v>
          </cell>
          <cell r="F1857">
            <v>288.76</v>
          </cell>
        </row>
        <row r="1858">
          <cell r="A1858" t="str">
            <v>00003831</v>
          </cell>
          <cell r="B1858" t="str">
            <v>LUVA CORRER PVC JE NBR 10569 P/ REDE COLET ESG DN 300MM</v>
          </cell>
          <cell r="C1858" t="str">
            <v>UN</v>
          </cell>
          <cell r="D1858" t="str">
            <v>MP</v>
          </cell>
          <cell r="E1858">
            <v>500.48</v>
          </cell>
          <cell r="F1858">
            <v>500.48</v>
          </cell>
        </row>
        <row r="1859">
          <cell r="A1859" t="str">
            <v>00003833</v>
          </cell>
          <cell r="B1859" t="str">
            <v>LUVA CORRER PVC JE NBR 10569 P/ REDE COLET ESG DN 100MM</v>
          </cell>
          <cell r="C1859" t="str">
            <v>UN</v>
          </cell>
          <cell r="D1859" t="str">
            <v>MP</v>
          </cell>
          <cell r="E1859">
            <v>17.77</v>
          </cell>
          <cell r="F1859">
            <v>17.77</v>
          </cell>
        </row>
        <row r="1860">
          <cell r="A1860" t="str">
            <v>00003834</v>
          </cell>
          <cell r="B1860" t="str">
            <v>LUVA CORRER PVC JE NBR 10569 P/ REDE COLET ESG DN 125MM</v>
          </cell>
          <cell r="C1860" t="str">
            <v>UN</v>
          </cell>
          <cell r="D1860" t="str">
            <v>MP</v>
          </cell>
          <cell r="E1860">
            <v>53.2</v>
          </cell>
          <cell r="F1860">
            <v>53.2</v>
          </cell>
        </row>
        <row r="1861">
          <cell r="A1861" t="str">
            <v>00003835</v>
          </cell>
          <cell r="B1861" t="str">
            <v>LUVA CORRER PVC JE NBR 10569 P/ REDE COLET ESG DN 150MM</v>
          </cell>
          <cell r="C1861" t="str">
            <v>UN</v>
          </cell>
          <cell r="D1861" t="str">
            <v>MP</v>
          </cell>
          <cell r="E1861">
            <v>69.27</v>
          </cell>
          <cell r="F1861">
            <v>69.27</v>
          </cell>
        </row>
        <row r="1862">
          <cell r="A1862" t="str">
            <v>00003836</v>
          </cell>
          <cell r="B1862" t="str">
            <v>LUVA CORRER PVC JE NBR 10569 P/ REDE COLET ESG DN 200MM</v>
          </cell>
          <cell r="C1862" t="str">
            <v>UN</v>
          </cell>
          <cell r="D1862" t="str">
            <v>MP</v>
          </cell>
          <cell r="E1862">
            <v>107.07</v>
          </cell>
          <cell r="F1862">
            <v>107.07</v>
          </cell>
        </row>
        <row r="1863">
          <cell r="A1863" t="str">
            <v>00003837</v>
          </cell>
          <cell r="B1863" t="str">
            <v>LUVA SIMPLES PVC PBA JE NBR 10351 P/ REDE AGUA DN 100/DE 11 0MM</v>
          </cell>
          <cell r="C1863" t="str">
            <v>UN</v>
          </cell>
          <cell r="D1863" t="str">
            <v>MP</v>
          </cell>
          <cell r="E1863">
            <v>54.8</v>
          </cell>
          <cell r="F1863">
            <v>54.8</v>
          </cell>
        </row>
        <row r="1864">
          <cell r="A1864" t="str">
            <v>00003838</v>
          </cell>
          <cell r="B1864" t="str">
            <v>LUVA CORRER PVC DEFOFO JE DN 150</v>
          </cell>
          <cell r="C1864" t="str">
            <v>UN</v>
          </cell>
          <cell r="D1864" t="str">
            <v>MP</v>
          </cell>
          <cell r="E1864">
            <v>218.87</v>
          </cell>
          <cell r="F1864">
            <v>218.87</v>
          </cell>
        </row>
        <row r="1865">
          <cell r="A1865" t="str">
            <v>00003839</v>
          </cell>
          <cell r="B1865" t="str">
            <v>LUVA CORRER PVC DEFOFO JE DN 250</v>
          </cell>
          <cell r="C1865" t="str">
            <v>UN</v>
          </cell>
          <cell r="D1865" t="str">
            <v>MP</v>
          </cell>
          <cell r="E1865">
            <v>571.5</v>
          </cell>
          <cell r="F1865">
            <v>571.5</v>
          </cell>
        </row>
        <row r="1866">
          <cell r="A1866" t="str">
            <v>00003840</v>
          </cell>
          <cell r="B1866" t="str">
            <v>LUVA CORRER PVC DEFOFO JE DN 100</v>
          </cell>
          <cell r="C1866" t="str">
            <v>UN</v>
          </cell>
          <cell r="D1866" t="str">
            <v>MP</v>
          </cell>
          <cell r="E1866">
            <v>166.96</v>
          </cell>
          <cell r="F1866">
            <v>166.96</v>
          </cell>
        </row>
        <row r="1867">
          <cell r="A1867" t="str">
            <v>00003841</v>
          </cell>
          <cell r="B1867" t="str">
            <v>LUVA CORRER PVC JE NBR 10569 P/ REDE COLET ESG DN 350MM</v>
          </cell>
          <cell r="C1867" t="str">
            <v>UN</v>
          </cell>
          <cell r="D1867" t="str">
            <v>MP</v>
          </cell>
          <cell r="E1867">
            <v>667.03</v>
          </cell>
          <cell r="F1867">
            <v>667.03</v>
          </cell>
        </row>
        <row r="1868">
          <cell r="A1868" t="str">
            <v>00003842</v>
          </cell>
          <cell r="B1868" t="str">
            <v>LUVA CORRER PVC JE NBR 10569 P/ REDE COLET ESG DN 400MM</v>
          </cell>
          <cell r="C1868" t="str">
            <v>UN</v>
          </cell>
          <cell r="D1868" t="str">
            <v>MP</v>
          </cell>
          <cell r="E1868">
            <v>856.65</v>
          </cell>
          <cell r="F1868">
            <v>856.65</v>
          </cell>
        </row>
        <row r="1869">
          <cell r="A1869" t="str">
            <v>00003843</v>
          </cell>
          <cell r="B1869" t="str">
            <v>LUVA CORRER PVC DEFOFO JE DN 300</v>
          </cell>
          <cell r="C1869" t="str">
            <v>UN</v>
          </cell>
          <cell r="D1869" t="str">
            <v>MP</v>
          </cell>
          <cell r="E1869">
            <v>827.6</v>
          </cell>
          <cell r="F1869">
            <v>827.6</v>
          </cell>
        </row>
        <row r="1870">
          <cell r="A1870" t="str">
            <v>00003844</v>
          </cell>
          <cell r="B1870" t="str">
            <v>LUVA CORRER PVC DEFOFO JE DN 200</v>
          </cell>
          <cell r="C1870" t="str">
            <v>UN</v>
          </cell>
          <cell r="D1870" t="str">
            <v>MP</v>
          </cell>
          <cell r="E1870">
            <v>312.3</v>
          </cell>
          <cell r="F1870">
            <v>312.3</v>
          </cell>
        </row>
        <row r="1871">
          <cell r="A1871" t="str">
            <v>00003845</v>
          </cell>
          <cell r="B1871" t="str">
            <v>LUVA SIMPLES PVC PBA JE NBR 10351 P/ REDE AGUA DN 50/DE 60M     M</v>
          </cell>
          <cell r="C1871" t="str">
            <v>UN</v>
          </cell>
          <cell r="D1871" t="str">
            <v>MP</v>
          </cell>
          <cell r="E1871">
            <v>16.48</v>
          </cell>
          <cell r="F1871">
            <v>16.48</v>
          </cell>
        </row>
        <row r="1872">
          <cell r="A1872" t="str">
            <v>00003846</v>
          </cell>
          <cell r="B1872" t="str">
            <v>LUVA CORRER PVC P/TUBO ROSCAVEL P/AGUA FRIA PREDIAL 1/2"</v>
          </cell>
          <cell r="C1872" t="str">
            <v>UN</v>
          </cell>
          <cell r="D1872" t="str">
            <v>MP</v>
          </cell>
          <cell r="E1872">
            <v>5.36</v>
          </cell>
          <cell r="F1872">
            <v>5.36</v>
          </cell>
        </row>
        <row r="1873">
          <cell r="A1873" t="str">
            <v>00003847</v>
          </cell>
          <cell r="B1873" t="str">
            <v>LUVA CORRER PVC SOLD P/AGUA FRIA PREDIAL 50 MM</v>
          </cell>
          <cell r="C1873" t="str">
            <v>UN</v>
          </cell>
          <cell r="D1873" t="str">
            <v>MP</v>
          </cell>
          <cell r="E1873">
            <v>18.690000000000001</v>
          </cell>
          <cell r="F1873">
            <v>18.690000000000001</v>
          </cell>
        </row>
        <row r="1874">
          <cell r="A1874" t="str">
            <v>00003848</v>
          </cell>
          <cell r="B1874" t="str">
            <v>LUVA CORRER PVC P/ ESG PREDIAL DN 50MM</v>
          </cell>
          <cell r="C1874" t="str">
            <v>UN</v>
          </cell>
          <cell r="D1874" t="str">
            <v>MP</v>
          </cell>
          <cell r="E1874">
            <v>4.43</v>
          </cell>
          <cell r="F1874">
            <v>4.43</v>
          </cell>
        </row>
        <row r="1875">
          <cell r="A1875" t="str">
            <v>00003850</v>
          </cell>
          <cell r="B1875" t="str">
            <v>LUVA REDUCAO PVC SOLD P/AGUA FRIA PREDIAL 60 MM X 50 MM</v>
          </cell>
          <cell r="C1875" t="str">
            <v>UN</v>
          </cell>
          <cell r="D1875" t="str">
            <v>MP</v>
          </cell>
          <cell r="E1875">
            <v>4.74</v>
          </cell>
          <cell r="F1875">
            <v>4.74</v>
          </cell>
        </row>
        <row r="1876">
          <cell r="A1876" t="str">
            <v>00003854</v>
          </cell>
          <cell r="B1876" t="str">
            <v>LUVA CORRER PVC SOLD P/AGUA FRIA PREDIAL 20 MM</v>
          </cell>
          <cell r="C1876" t="str">
            <v>UN</v>
          </cell>
          <cell r="D1876" t="str">
            <v>MP</v>
          </cell>
          <cell r="E1876">
            <v>5.05</v>
          </cell>
          <cell r="F1876">
            <v>5.05</v>
          </cell>
        </row>
        <row r="1877">
          <cell r="A1877" t="str">
            <v>00003855</v>
          </cell>
          <cell r="B1877" t="str">
            <v>LUVA PVC SOLDAVEL C/ BUCHA LATAO 20 MM X 1/2"</v>
          </cell>
          <cell r="C1877" t="str">
            <v>UN</v>
          </cell>
          <cell r="D1877" t="str">
            <v>MP</v>
          </cell>
          <cell r="E1877">
            <v>3.19</v>
          </cell>
          <cell r="F1877">
            <v>3.19</v>
          </cell>
        </row>
        <row r="1878">
          <cell r="A1878" t="str">
            <v>00003856</v>
          </cell>
          <cell r="B1878" t="str">
            <v>LUVA REDUCAO PVC SOLDAVEL / ROSCA P/AGUA FRIA PREDIAL 25MM X 1/2"</v>
          </cell>
          <cell r="C1878" t="str">
            <v>UN</v>
          </cell>
          <cell r="D1878" t="str">
            <v>MP</v>
          </cell>
          <cell r="E1878">
            <v>1.1499999999999999</v>
          </cell>
          <cell r="F1878">
            <v>1.1499999999999999</v>
          </cell>
        </row>
        <row r="1879">
          <cell r="A1879" t="str">
            <v>00003859</v>
          </cell>
          <cell r="B1879" t="str">
            <v>LUVA PVC SOLDAVEL / ROSCA P/AGUA FRIA PREDIAL 20MM X 1/2"</v>
          </cell>
          <cell r="C1879" t="str">
            <v>UN</v>
          </cell>
          <cell r="D1879" t="str">
            <v>MP</v>
          </cell>
          <cell r="E1879">
            <v>0.66</v>
          </cell>
          <cell r="F1879">
            <v>0.66</v>
          </cell>
        </row>
        <row r="1880">
          <cell r="A1880" t="str">
            <v>00003860</v>
          </cell>
          <cell r="B1880" t="str">
            <v>LUVA PVC SOLDAVEL / ROSCA P/AGUA FRIA PREDIAL 32MM X 1"</v>
          </cell>
          <cell r="C1880" t="str">
            <v>UN</v>
          </cell>
          <cell r="D1880" t="str">
            <v>MP</v>
          </cell>
          <cell r="E1880">
            <v>2.35</v>
          </cell>
          <cell r="F1880">
            <v>2.35</v>
          </cell>
        </row>
        <row r="1881">
          <cell r="A1881" t="str">
            <v>00003861</v>
          </cell>
          <cell r="B1881" t="str">
            <v>LUVA PVC SOLD P/AGUA FRIA PREDIAL 20 MM</v>
          </cell>
          <cell r="C1881" t="str">
            <v>UN</v>
          </cell>
          <cell r="D1881" t="str">
            <v>MP</v>
          </cell>
          <cell r="E1881">
            <v>0.4</v>
          </cell>
          <cell r="F1881">
            <v>0.4</v>
          </cell>
        </row>
        <row r="1882">
          <cell r="A1882" t="str">
            <v>00003862</v>
          </cell>
          <cell r="B1882" t="str">
            <v>LUVA PVC SOLD P/AGUA FRIA PREDIAL 40 MM</v>
          </cell>
          <cell r="C1882" t="str">
            <v>UN</v>
          </cell>
          <cell r="D1882" t="str">
            <v>MP</v>
          </cell>
          <cell r="E1882">
            <v>2.21</v>
          </cell>
          <cell r="F1882">
            <v>2.21</v>
          </cell>
        </row>
        <row r="1883">
          <cell r="A1883" t="str">
            <v>00003863</v>
          </cell>
          <cell r="B1883" t="str">
            <v>LUVA PVC SOLD P/AGUA FRIA PREDIAL 50 MM</v>
          </cell>
          <cell r="C1883" t="str">
            <v>UN</v>
          </cell>
          <cell r="D1883" t="str">
            <v>MP</v>
          </cell>
          <cell r="E1883">
            <v>1.99</v>
          </cell>
          <cell r="F1883">
            <v>1.99</v>
          </cell>
        </row>
        <row r="1884">
          <cell r="A1884" t="str">
            <v>00003864</v>
          </cell>
          <cell r="B1884" t="str">
            <v>LUVA PVC SOLD P/AGUA FRIA PREDIAL 60 MM</v>
          </cell>
          <cell r="C1884" t="str">
            <v>UN</v>
          </cell>
          <cell r="D1884" t="str">
            <v>MP</v>
          </cell>
          <cell r="E1884">
            <v>8.3699999999999992</v>
          </cell>
          <cell r="F1884">
            <v>8.3699999999999992</v>
          </cell>
        </row>
        <row r="1885">
          <cell r="A1885" t="str">
            <v>00003865</v>
          </cell>
          <cell r="B1885" t="str">
            <v>LUVA PVC SOLD P/AGUA FRIA PREDIAL 75 MM</v>
          </cell>
          <cell r="C1885" t="str">
            <v>UN</v>
          </cell>
          <cell r="D1885" t="str">
            <v>MP</v>
          </cell>
          <cell r="E1885">
            <v>10.76</v>
          </cell>
          <cell r="F1885">
            <v>10.76</v>
          </cell>
        </row>
        <row r="1886">
          <cell r="A1886" t="str">
            <v>00003866</v>
          </cell>
          <cell r="B1886" t="str">
            <v>LUVA PVC SOLD P/AGUA FRIA PREDIAL 85 MM</v>
          </cell>
          <cell r="C1886" t="str">
            <v>UN</v>
          </cell>
          <cell r="D1886" t="str">
            <v>MP</v>
          </cell>
          <cell r="E1886">
            <v>30.61</v>
          </cell>
          <cell r="F1886">
            <v>30.61</v>
          </cell>
        </row>
        <row r="1887">
          <cell r="A1887" t="str">
            <v>00003867</v>
          </cell>
          <cell r="B1887" t="str">
            <v>LUVA PVC SOLD P/AGUA FRIA PREDIAL 110 MM</v>
          </cell>
          <cell r="C1887" t="str">
            <v>UN</v>
          </cell>
          <cell r="D1887" t="str">
            <v>MP</v>
          </cell>
          <cell r="E1887">
            <v>41.68</v>
          </cell>
          <cell r="F1887">
            <v>41.68</v>
          </cell>
        </row>
        <row r="1888">
          <cell r="A1888" t="str">
            <v>00003868</v>
          </cell>
          <cell r="B1888" t="str">
            <v>LUVA REDUCAO PVC SOLD P/AGUA FRIA PREDIAL 25 MM X 20 MM</v>
          </cell>
          <cell r="C1888" t="str">
            <v>UN</v>
          </cell>
          <cell r="D1888" t="str">
            <v>MP</v>
          </cell>
          <cell r="E1888">
            <v>0.71</v>
          </cell>
          <cell r="F1888">
            <v>0.71</v>
          </cell>
        </row>
        <row r="1889">
          <cell r="A1889" t="str">
            <v>00003869</v>
          </cell>
          <cell r="B1889" t="str">
            <v>LUVA REDUCAO PVC SOLD P/AGUA FRIA PREDIAL 32 MM X 25 MM</v>
          </cell>
          <cell r="C1889" t="str">
            <v>UN</v>
          </cell>
          <cell r="D1889" t="str">
            <v>MP</v>
          </cell>
          <cell r="E1889">
            <v>1.77</v>
          </cell>
          <cell r="F1889">
            <v>1.77</v>
          </cell>
        </row>
        <row r="1890">
          <cell r="A1890" t="str">
            <v>00003870</v>
          </cell>
          <cell r="B1890" t="str">
            <v>LUVA PVC SOLDAVEL C/ BUCHA LATAO 25 MM X 3/4"</v>
          </cell>
          <cell r="C1890" t="str">
            <v>UN</v>
          </cell>
          <cell r="D1890" t="str">
            <v>MP</v>
          </cell>
          <cell r="E1890">
            <v>4.25</v>
          </cell>
          <cell r="F1890">
            <v>4.25</v>
          </cell>
        </row>
        <row r="1891">
          <cell r="A1891" t="str">
            <v>00003871</v>
          </cell>
          <cell r="B1891" t="str">
            <v>LUVA PVC SOLDAVEL / ROSCA P/AGUA FRIA PREDIAL 50MM X 1.1/2"</v>
          </cell>
          <cell r="C1891" t="str">
            <v>UN</v>
          </cell>
          <cell r="D1891" t="str">
            <v>MP</v>
          </cell>
          <cell r="E1891">
            <v>16.079999999999998</v>
          </cell>
          <cell r="F1891">
            <v>16.079999999999998</v>
          </cell>
        </row>
        <row r="1892">
          <cell r="A1892" t="str">
            <v>00003872</v>
          </cell>
          <cell r="B1892" t="str">
            <v>LUVA REDUCAO PVC SOLD P/AGUA FRIA  PREDIAL 40 MM X 32 MM</v>
          </cell>
          <cell r="C1892" t="str">
            <v>UN</v>
          </cell>
          <cell r="D1892" t="str">
            <v>MP</v>
          </cell>
          <cell r="E1892">
            <v>2.08</v>
          </cell>
          <cell r="F1892">
            <v>2.08</v>
          </cell>
        </row>
        <row r="1893">
          <cell r="A1893" t="str">
            <v>00003873</v>
          </cell>
          <cell r="B1893" t="str">
            <v>LUVA CORRER PVC SOLD P/AGUA FRIA PREDIAL 25 MM</v>
          </cell>
          <cell r="C1893" t="str">
            <v>UN</v>
          </cell>
          <cell r="D1893" t="str">
            <v>MP</v>
          </cell>
          <cell r="E1893">
            <v>6.87</v>
          </cell>
          <cell r="F1893">
            <v>6.87</v>
          </cell>
        </row>
        <row r="1894">
          <cell r="A1894" t="str">
            <v>00003874</v>
          </cell>
          <cell r="B1894" t="str">
            <v>LUVA REDUCAO PVC SOLDAVEL / ROSCA C/ BUCHA LATAO 25MM X 1/2"</v>
          </cell>
          <cell r="C1894" t="str">
            <v>UN</v>
          </cell>
          <cell r="D1894" t="str">
            <v>MP</v>
          </cell>
          <cell r="E1894">
            <v>3.46</v>
          </cell>
          <cell r="F1894">
            <v>3.46</v>
          </cell>
        </row>
        <row r="1895">
          <cell r="A1895" t="str">
            <v>00003875</v>
          </cell>
          <cell r="B1895" t="str">
            <v>LUVA SIMPLES PVC P/ ESG PREDIAL DN 50MM</v>
          </cell>
          <cell r="C1895" t="str">
            <v>UN</v>
          </cell>
          <cell r="D1895" t="str">
            <v>MP</v>
          </cell>
          <cell r="E1895">
            <v>1.73</v>
          </cell>
          <cell r="F1895">
            <v>1.73</v>
          </cell>
        </row>
        <row r="1896">
          <cell r="A1896" t="str">
            <v>00003876</v>
          </cell>
          <cell r="B1896" t="str">
            <v>LUVA PVC C/ROSCA P/AGUA FRIA PREDIAL 1"</v>
          </cell>
          <cell r="C1896" t="str">
            <v>UN</v>
          </cell>
          <cell r="D1896" t="str">
            <v>MP</v>
          </cell>
          <cell r="E1896">
            <v>1.73</v>
          </cell>
          <cell r="F1896">
            <v>1.73</v>
          </cell>
        </row>
        <row r="1897">
          <cell r="A1897" t="str">
            <v>00003877</v>
          </cell>
          <cell r="B1897" t="str">
            <v>LUVA PVC C/ROSCA P/AGUA FRIA PREDIAL 1.1/4"</v>
          </cell>
          <cell r="C1897" t="str">
            <v>UN</v>
          </cell>
          <cell r="D1897" t="str">
            <v>MP</v>
          </cell>
          <cell r="E1897">
            <v>3.55</v>
          </cell>
          <cell r="F1897">
            <v>3.55</v>
          </cell>
        </row>
        <row r="1898">
          <cell r="A1898" t="str">
            <v>00003878</v>
          </cell>
          <cell r="B1898" t="str">
            <v>LUVA PVC C/ROSCA P/AGUA FRIA PREDIAL 1.1/2"</v>
          </cell>
          <cell r="C1898" t="str">
            <v>UN</v>
          </cell>
          <cell r="D1898" t="str">
            <v>MP</v>
          </cell>
          <cell r="E1898">
            <v>3.82</v>
          </cell>
          <cell r="F1898">
            <v>3.82</v>
          </cell>
        </row>
        <row r="1899">
          <cell r="A1899" t="str">
            <v>00003879</v>
          </cell>
          <cell r="B1899" t="str">
            <v>LUVA PVC C/ROSCA P/AGUA FRIA PREDIAL 2"</v>
          </cell>
          <cell r="C1899" t="str">
            <v>UN</v>
          </cell>
          <cell r="D1899" t="str">
            <v>MP</v>
          </cell>
          <cell r="E1899">
            <v>7.79</v>
          </cell>
          <cell r="F1899">
            <v>7.79</v>
          </cell>
        </row>
        <row r="1900">
          <cell r="A1900" t="str">
            <v>00003880</v>
          </cell>
          <cell r="B1900" t="str">
            <v>LUVA PVC C/ROSCA P/AGUA FRIA PREDIAL 3"</v>
          </cell>
          <cell r="C1900" t="str">
            <v>UN</v>
          </cell>
          <cell r="D1900" t="str">
            <v>MP</v>
          </cell>
          <cell r="E1900">
            <v>13.8</v>
          </cell>
          <cell r="F1900">
            <v>13.8</v>
          </cell>
        </row>
        <row r="1901">
          <cell r="A1901" t="str">
            <v>00003883</v>
          </cell>
          <cell r="B1901" t="str">
            <v>LUVA PVC C/ROSCA P/AGUA FRIA PREDIAL 1/2"</v>
          </cell>
          <cell r="C1901" t="str">
            <v>UN</v>
          </cell>
          <cell r="D1901" t="str">
            <v>MP</v>
          </cell>
          <cell r="E1901">
            <v>0.57999999999999996</v>
          </cell>
          <cell r="F1901">
            <v>0.57999999999999996</v>
          </cell>
        </row>
        <row r="1902">
          <cell r="A1902" t="str">
            <v>00003884</v>
          </cell>
          <cell r="B1902" t="str">
            <v>LUVA PVC C/ROSCA P/AGUA FRIA PREDIAL 3/4"</v>
          </cell>
          <cell r="C1902" t="str">
            <v>UN</v>
          </cell>
          <cell r="D1902" t="str">
            <v>MP</v>
          </cell>
          <cell r="E1902">
            <v>0.89</v>
          </cell>
          <cell r="F1902">
            <v>0.89</v>
          </cell>
        </row>
        <row r="1903">
          <cell r="A1903" t="str">
            <v>00003886</v>
          </cell>
          <cell r="B1903" t="str">
            <v>LUVA CORRER PVC P/TUBO ROSCAVEL P/AGUA FRIA PREDIAL 3/4''</v>
          </cell>
          <cell r="C1903" t="str">
            <v>UN</v>
          </cell>
          <cell r="D1903" t="str">
            <v>MP</v>
          </cell>
          <cell r="E1903">
            <v>7.53</v>
          </cell>
          <cell r="F1903">
            <v>7.53</v>
          </cell>
        </row>
        <row r="1904">
          <cell r="A1904" t="str">
            <v>00003889</v>
          </cell>
          <cell r="B1904" t="str">
            <v>LUVA REDUCAO PVC C/ROSCA P/AGUA FRIA PREDIAL 3/4" X 1/2"</v>
          </cell>
          <cell r="C1904" t="str">
            <v>UN</v>
          </cell>
          <cell r="D1904" t="str">
            <v>MP</v>
          </cell>
          <cell r="E1904">
            <v>1.33</v>
          </cell>
          <cell r="F1904">
            <v>1.33</v>
          </cell>
        </row>
        <row r="1905">
          <cell r="A1905" t="str">
            <v>00003893</v>
          </cell>
          <cell r="B1905" t="str">
            <v>LUVA CORRER PVC P/ESG PREDIAL DN 100MM</v>
          </cell>
          <cell r="C1905" t="str">
            <v>UN</v>
          </cell>
          <cell r="D1905" t="str">
            <v>MP</v>
          </cell>
          <cell r="E1905">
            <v>14.18</v>
          </cell>
          <cell r="F1905">
            <v>14.18</v>
          </cell>
        </row>
        <row r="1906">
          <cell r="A1906" t="str">
            <v>00003895</v>
          </cell>
          <cell r="B1906" t="str">
            <v>LUVA CORRER PVC P/ ESG PREDIAL DN 75MM</v>
          </cell>
          <cell r="C1906" t="str">
            <v>UN</v>
          </cell>
          <cell r="D1906" t="str">
            <v>MP</v>
          </cell>
          <cell r="E1906">
            <v>6.78</v>
          </cell>
          <cell r="F1906">
            <v>6.78</v>
          </cell>
        </row>
        <row r="1907">
          <cell r="A1907" t="str">
            <v>00003897</v>
          </cell>
          <cell r="B1907" t="str">
            <v>LUVA SIMPLES PVC SOLD P/ ESG PREDIAL DN 40MM</v>
          </cell>
          <cell r="C1907" t="str">
            <v>UN</v>
          </cell>
          <cell r="D1907" t="str">
            <v>MP</v>
          </cell>
          <cell r="E1907">
            <v>0.84</v>
          </cell>
          <cell r="F1907">
            <v>0.84</v>
          </cell>
        </row>
        <row r="1908">
          <cell r="A1908" t="str">
            <v>00003898</v>
          </cell>
          <cell r="B1908" t="str">
            <v>LUVA SIMPLES PVC P/ ESG PREDIAL DN 75MM</v>
          </cell>
          <cell r="C1908" t="str">
            <v>UN</v>
          </cell>
          <cell r="D1908" t="str">
            <v>MP</v>
          </cell>
          <cell r="E1908">
            <v>2.92</v>
          </cell>
          <cell r="F1908">
            <v>2.92</v>
          </cell>
        </row>
        <row r="1909">
          <cell r="A1909" t="str">
            <v>00003899</v>
          </cell>
          <cell r="B1909" t="str">
            <v>LUVA SIMPLES PVC P/ ESG PREDIAL DN 100MM</v>
          </cell>
          <cell r="C1909" t="str">
            <v>UN</v>
          </cell>
          <cell r="D1909" t="str">
            <v>MP</v>
          </cell>
          <cell r="E1909">
            <v>3.59</v>
          </cell>
          <cell r="F1909">
            <v>3.59</v>
          </cell>
        </row>
        <row r="1910">
          <cell r="A1910" t="str">
            <v>00003900</v>
          </cell>
          <cell r="B1910" t="str">
            <v>LUVA CORRER PVC P/TUBO ROSCAVEL P/AGUA FRIA PREDIAL 1.1/2"</v>
          </cell>
          <cell r="C1910" t="str">
            <v>UN</v>
          </cell>
          <cell r="D1910" t="str">
            <v>MP</v>
          </cell>
          <cell r="E1910">
            <v>15.15</v>
          </cell>
          <cell r="F1910">
            <v>15.15</v>
          </cell>
        </row>
        <row r="1911">
          <cell r="A1911" t="str">
            <v>00003901</v>
          </cell>
          <cell r="B1911" t="str">
            <v>LUVA PVC C/ROSCA P/AGUA FRIA PREDIAL 4"</v>
          </cell>
          <cell r="C1911" t="str">
            <v>UN</v>
          </cell>
          <cell r="D1911" t="str">
            <v>MP</v>
          </cell>
          <cell r="E1911">
            <v>23.08</v>
          </cell>
          <cell r="F1911">
            <v>23.08</v>
          </cell>
        </row>
        <row r="1912">
          <cell r="A1912" t="str">
            <v>00003902</v>
          </cell>
          <cell r="B1912" t="str">
            <v>LUVA PVC C/ROSCA P/AGUA FRIA PREDIAL 2.1/2"</v>
          </cell>
          <cell r="C1912" t="str">
            <v>UN</v>
          </cell>
          <cell r="D1912" t="str">
            <v>MP</v>
          </cell>
          <cell r="E1912">
            <v>11.43</v>
          </cell>
          <cell r="F1912">
            <v>11.43</v>
          </cell>
        </row>
        <row r="1913">
          <cell r="A1913" t="str">
            <v>00003903</v>
          </cell>
          <cell r="B1913" t="str">
            <v>LUVA PVC SOLD P/AGUA FRIA PREDIAL 32 MM</v>
          </cell>
          <cell r="C1913" t="str">
            <v>UN</v>
          </cell>
          <cell r="D1913" t="str">
            <v>MP</v>
          </cell>
          <cell r="E1913">
            <v>0.93</v>
          </cell>
          <cell r="F1913">
            <v>0.93</v>
          </cell>
        </row>
        <row r="1914">
          <cell r="A1914" t="str">
            <v>00003904</v>
          </cell>
          <cell r="B1914" t="str">
            <v>LUVA PVC SOLD P/AGUA FRIA PREDIAL 25 MM</v>
          </cell>
          <cell r="C1914" t="str">
            <v>UN</v>
          </cell>
          <cell r="D1914" t="str">
            <v>MP</v>
          </cell>
          <cell r="E1914">
            <v>0.49</v>
          </cell>
          <cell r="F1914">
            <v>0.49</v>
          </cell>
        </row>
        <row r="1915">
          <cell r="A1915" t="str">
            <v>00003905</v>
          </cell>
          <cell r="B1915" t="str">
            <v>LUVA PVC SOLDAVEL / ROSCA P/AGUA FRIA PREDIAL 40MM X 1.1/4"</v>
          </cell>
          <cell r="C1915" t="str">
            <v>UN</v>
          </cell>
          <cell r="D1915" t="str">
            <v>MP</v>
          </cell>
          <cell r="E1915">
            <v>6.6</v>
          </cell>
          <cell r="F1915">
            <v>6.6</v>
          </cell>
        </row>
        <row r="1916">
          <cell r="A1916" t="str">
            <v>00003906</v>
          </cell>
          <cell r="B1916" t="str">
            <v>LUVA PVC SOLDAVEL / ROSCA P/AGUA FRIA PREDIAL 25MM X 3/4"</v>
          </cell>
          <cell r="C1916" t="str">
            <v>UN</v>
          </cell>
          <cell r="D1916" t="str">
            <v>MP</v>
          </cell>
          <cell r="E1916">
            <v>0.8</v>
          </cell>
          <cell r="F1916">
            <v>0.8</v>
          </cell>
        </row>
        <row r="1917">
          <cell r="A1917" t="str">
            <v>00003907</v>
          </cell>
          <cell r="B1917" t="str">
            <v>LUVA REDUCAO PVC C/ROSCA P/AGUA FRIA PREDIAL 1" X 3/4"</v>
          </cell>
          <cell r="C1917" t="str">
            <v>UN</v>
          </cell>
          <cell r="D1917" t="str">
            <v>MP</v>
          </cell>
          <cell r="E1917">
            <v>1.82</v>
          </cell>
          <cell r="F1917">
            <v>1.82</v>
          </cell>
        </row>
        <row r="1918">
          <cell r="A1918" t="str">
            <v>00003908</v>
          </cell>
          <cell r="B1918" t="str">
            <v>LUVA FERRO GALV ROSCA 1/2"</v>
          </cell>
          <cell r="C1918" t="str">
            <v>UN</v>
          </cell>
          <cell r="D1918" t="str">
            <v>MP</v>
          </cell>
          <cell r="E1918">
            <v>3.01</v>
          </cell>
          <cell r="F1918">
            <v>3.01</v>
          </cell>
        </row>
        <row r="1919">
          <cell r="A1919" t="str">
            <v>00003909</v>
          </cell>
          <cell r="B1919" t="str">
            <v>LUVA FERRO GALV ROSCA 3/4"</v>
          </cell>
          <cell r="C1919" t="str">
            <v>UN</v>
          </cell>
          <cell r="D1919" t="str">
            <v>MP</v>
          </cell>
          <cell r="E1919">
            <v>4.4000000000000004</v>
          </cell>
          <cell r="F1919">
            <v>4.4000000000000004</v>
          </cell>
        </row>
        <row r="1920">
          <cell r="A1920" t="str">
            <v>00003910</v>
          </cell>
          <cell r="B1920" t="str">
            <v>LUVA FERRO GALV ROSCA 1"</v>
          </cell>
          <cell r="C1920" t="str">
            <v>UN</v>
          </cell>
          <cell r="D1920" t="str">
            <v>MP</v>
          </cell>
          <cell r="E1920">
            <v>6.47</v>
          </cell>
          <cell r="F1920">
            <v>6.47</v>
          </cell>
        </row>
        <row r="1921">
          <cell r="A1921" t="str">
            <v>00003911</v>
          </cell>
          <cell r="B1921" t="str">
            <v>LUVA FERRO GALV ROSCA 1.1/4"</v>
          </cell>
          <cell r="C1921" t="str">
            <v>UN</v>
          </cell>
          <cell r="D1921" t="str">
            <v>MP</v>
          </cell>
          <cell r="E1921">
            <v>9.16</v>
          </cell>
          <cell r="F1921">
            <v>9.16</v>
          </cell>
        </row>
        <row r="1922">
          <cell r="A1922" t="str">
            <v>00003912</v>
          </cell>
          <cell r="B1922" t="str">
            <v>LUVA FERRO GALV ROSCA 2"</v>
          </cell>
          <cell r="C1922" t="str">
            <v>UN</v>
          </cell>
          <cell r="D1922" t="str">
            <v>MP</v>
          </cell>
          <cell r="E1922">
            <v>18.559999999999999</v>
          </cell>
          <cell r="F1922">
            <v>18.559999999999999</v>
          </cell>
        </row>
        <row r="1923">
          <cell r="A1923" t="str">
            <v>00003913</v>
          </cell>
          <cell r="B1923" t="str">
            <v>LUVA FERRO GALV ROSCA 2.1/2'</v>
          </cell>
          <cell r="C1923" t="str">
            <v>UN</v>
          </cell>
          <cell r="D1923" t="str">
            <v>MP</v>
          </cell>
          <cell r="E1923">
            <v>35.53</v>
          </cell>
          <cell r="F1923">
            <v>35.53</v>
          </cell>
        </row>
        <row r="1924">
          <cell r="A1924" t="str">
            <v>00003914</v>
          </cell>
          <cell r="B1924" t="str">
            <v>LUVA FERRO GALV ROSCA 3"</v>
          </cell>
          <cell r="C1924" t="str">
            <v>UN</v>
          </cell>
          <cell r="D1924" t="str">
            <v>MP</v>
          </cell>
          <cell r="E1924">
            <v>52.42</v>
          </cell>
          <cell r="F1924">
            <v>52.42</v>
          </cell>
        </row>
        <row r="1925">
          <cell r="A1925" t="str">
            <v>00003915</v>
          </cell>
          <cell r="B1925" t="str">
            <v>LUVA FERRO GALV ROSCA 4'</v>
          </cell>
          <cell r="C1925" t="str">
            <v>UN</v>
          </cell>
          <cell r="D1925" t="str">
            <v>MP</v>
          </cell>
          <cell r="E1925">
            <v>77.61</v>
          </cell>
          <cell r="F1925">
            <v>77.61</v>
          </cell>
        </row>
        <row r="1926">
          <cell r="A1926" t="str">
            <v>00003916</v>
          </cell>
          <cell r="B1926" t="str">
            <v>LUVA FERRO GALV ROSCA 5"</v>
          </cell>
          <cell r="C1926" t="str">
            <v>UN</v>
          </cell>
          <cell r="D1926" t="str">
            <v>MP</v>
          </cell>
          <cell r="E1926">
            <v>152.32</v>
          </cell>
          <cell r="F1926">
            <v>152.32</v>
          </cell>
        </row>
        <row r="1927">
          <cell r="A1927" t="str">
            <v>00003917</v>
          </cell>
          <cell r="B1927" t="str">
            <v>LUVA FERRO GALV ROSCA 6"</v>
          </cell>
          <cell r="C1927" t="str">
            <v>UN</v>
          </cell>
          <cell r="D1927" t="str">
            <v>MP</v>
          </cell>
          <cell r="E1927">
            <v>217.44</v>
          </cell>
          <cell r="F1927">
            <v>217.44</v>
          </cell>
        </row>
        <row r="1928">
          <cell r="A1928" t="str">
            <v>00003919</v>
          </cell>
          <cell r="B1928" t="str">
            <v>LUVA REDUCAO FERRO GALV ROSCA 1" X 3/4"</v>
          </cell>
          <cell r="C1928" t="str">
            <v>UN</v>
          </cell>
          <cell r="D1928" t="str">
            <v>MP</v>
          </cell>
          <cell r="E1928">
            <v>6.59</v>
          </cell>
          <cell r="F1928">
            <v>6.59</v>
          </cell>
        </row>
        <row r="1929">
          <cell r="A1929" t="str">
            <v>00003920</v>
          </cell>
          <cell r="B1929" t="str">
            <v>LUVA REDUCAO FERRO GALV ROSCA 1.1/4" X 3/4"</v>
          </cell>
          <cell r="C1929" t="str">
            <v>UN</v>
          </cell>
          <cell r="D1929" t="str">
            <v>MP</v>
          </cell>
          <cell r="E1929">
            <v>8.91</v>
          </cell>
          <cell r="F1929">
            <v>8.91</v>
          </cell>
        </row>
        <row r="1930">
          <cell r="A1930" t="str">
            <v>00003921</v>
          </cell>
          <cell r="B1930" t="str">
            <v>LUVA REDUCAO FERRO GALV ROSCA 1.1/4" X 1"</v>
          </cell>
          <cell r="C1930" t="str">
            <v>UN</v>
          </cell>
          <cell r="D1930" t="str">
            <v>MP</v>
          </cell>
          <cell r="E1930">
            <v>9.08</v>
          </cell>
          <cell r="F1930">
            <v>9.08</v>
          </cell>
        </row>
        <row r="1931">
          <cell r="A1931" t="str">
            <v>00003922</v>
          </cell>
          <cell r="B1931" t="str">
            <v>LUVA REDUCAO FERRO GALV ROSCA 1.1/2" X 1/2"</v>
          </cell>
          <cell r="C1931" t="str">
            <v>UN</v>
          </cell>
          <cell r="D1931" t="str">
            <v>MP</v>
          </cell>
          <cell r="E1931">
            <v>11.03</v>
          </cell>
          <cell r="F1931">
            <v>11.03</v>
          </cell>
        </row>
        <row r="1932">
          <cell r="A1932" t="str">
            <v>00003923</v>
          </cell>
          <cell r="B1932" t="str">
            <v>LUVA REDUCAO FERRO GALV ROSCA 1.1/2" X 3/4"</v>
          </cell>
          <cell r="C1932" t="str">
            <v>UN</v>
          </cell>
          <cell r="D1932" t="str">
            <v>MP</v>
          </cell>
          <cell r="E1932">
            <v>11.92</v>
          </cell>
          <cell r="F1932">
            <v>11.92</v>
          </cell>
        </row>
        <row r="1933">
          <cell r="A1933" t="str">
            <v>00003924</v>
          </cell>
          <cell r="B1933" t="str">
            <v>LUVA REDUCAO FERRO GALV ROSCA 1.1/2" X 1"</v>
          </cell>
          <cell r="C1933" t="str">
            <v>UN</v>
          </cell>
          <cell r="D1933" t="str">
            <v>MP</v>
          </cell>
          <cell r="E1933">
            <v>12.29</v>
          </cell>
          <cell r="F1933">
            <v>12.29</v>
          </cell>
        </row>
        <row r="1934">
          <cell r="A1934" t="str">
            <v>00003925</v>
          </cell>
          <cell r="B1934" t="str">
            <v>LUVA REDUCAO FERRO GALV ROSCA 2" X 1"</v>
          </cell>
          <cell r="C1934" t="str">
            <v>UN</v>
          </cell>
          <cell r="D1934" t="str">
            <v>MP</v>
          </cell>
          <cell r="E1934">
            <v>18.48</v>
          </cell>
          <cell r="F1934">
            <v>18.48</v>
          </cell>
        </row>
        <row r="1935">
          <cell r="A1935" t="str">
            <v>00003926</v>
          </cell>
          <cell r="B1935" t="str">
            <v>LUVA REDUCAO FERRO GALV ROSCA 2" X 1.1/2"</v>
          </cell>
          <cell r="C1935" t="str">
            <v>UN</v>
          </cell>
          <cell r="D1935" t="str">
            <v>MP</v>
          </cell>
          <cell r="E1935">
            <v>18.68</v>
          </cell>
          <cell r="F1935">
            <v>18.68</v>
          </cell>
        </row>
        <row r="1936">
          <cell r="A1936" t="str">
            <v>00003927</v>
          </cell>
          <cell r="B1936" t="str">
            <v>LUVA REDUCAO FERRO GALV ROSCA 2.1/2" X 1.1/2"</v>
          </cell>
          <cell r="C1936" t="str">
            <v>UN</v>
          </cell>
          <cell r="D1936" t="str">
            <v>MP</v>
          </cell>
          <cell r="E1936">
            <v>34.79</v>
          </cell>
          <cell r="F1936">
            <v>34.79</v>
          </cell>
        </row>
        <row r="1937">
          <cell r="A1937" t="str">
            <v>00003928</v>
          </cell>
          <cell r="B1937" t="str">
            <v>LUVA REDUCAO FERRO GALV ROSCA 2.1/2" X 2"</v>
          </cell>
          <cell r="C1937" t="str">
            <v>UN</v>
          </cell>
          <cell r="D1937" t="str">
            <v>MP</v>
          </cell>
          <cell r="E1937">
            <v>34.79</v>
          </cell>
          <cell r="F1937">
            <v>34.79</v>
          </cell>
        </row>
        <row r="1938">
          <cell r="A1938" t="str">
            <v>00003929</v>
          </cell>
          <cell r="B1938" t="str">
            <v>LUVA REDUCAO FERRO GALV ROSCA 3" X 1.1/2"</v>
          </cell>
          <cell r="C1938" t="str">
            <v>UN</v>
          </cell>
          <cell r="D1938" t="str">
            <v>MP</v>
          </cell>
          <cell r="E1938">
            <v>50.71</v>
          </cell>
          <cell r="F1938">
            <v>50.71</v>
          </cell>
        </row>
        <row r="1939">
          <cell r="A1939" t="str">
            <v>00003930</v>
          </cell>
          <cell r="B1939" t="str">
            <v>LUVA REDUCAO FERRO GALV ROSCA 3" X 2"</v>
          </cell>
          <cell r="C1939" t="str">
            <v>UN</v>
          </cell>
          <cell r="D1939" t="str">
            <v>MP</v>
          </cell>
          <cell r="E1939">
            <v>50.71</v>
          </cell>
          <cell r="F1939">
            <v>50.71</v>
          </cell>
        </row>
        <row r="1940">
          <cell r="A1940" t="str">
            <v>00003931</v>
          </cell>
          <cell r="B1940" t="str">
            <v>LUVA REDUCAO FERRO GALV ROSCA 3" X 2.1/2"</v>
          </cell>
          <cell r="C1940" t="str">
            <v>UN</v>
          </cell>
          <cell r="D1940" t="str">
            <v>MP</v>
          </cell>
          <cell r="E1940">
            <v>50.71</v>
          </cell>
          <cell r="F1940">
            <v>50.71</v>
          </cell>
        </row>
        <row r="1941">
          <cell r="A1941" t="str">
            <v>00003932</v>
          </cell>
          <cell r="B1941" t="str">
            <v>LUVA REDUCAO FERRO GALV ROSCA 4" X 2.1/2"</v>
          </cell>
          <cell r="C1941" t="str">
            <v>UN</v>
          </cell>
          <cell r="D1941" t="str">
            <v>MP</v>
          </cell>
          <cell r="E1941">
            <v>75.69</v>
          </cell>
          <cell r="F1941">
            <v>75.69</v>
          </cell>
        </row>
        <row r="1942">
          <cell r="A1942" t="str">
            <v>00003933</v>
          </cell>
          <cell r="B1942" t="str">
            <v>LUVA REDUCAO FERRO GALV ROSCA 4" X 2"</v>
          </cell>
          <cell r="C1942" t="str">
            <v>UN</v>
          </cell>
          <cell r="D1942" t="str">
            <v>MP</v>
          </cell>
          <cell r="E1942">
            <v>75.69</v>
          </cell>
          <cell r="F1942">
            <v>75.69</v>
          </cell>
        </row>
        <row r="1943">
          <cell r="A1943" t="str">
            <v>00003934</v>
          </cell>
          <cell r="B1943" t="str">
            <v>LUVA REDUCAO FERRO GALV ROSCA 4" X 3"</v>
          </cell>
          <cell r="C1943" t="str">
            <v>UN</v>
          </cell>
          <cell r="D1943" t="str">
            <v>MP</v>
          </cell>
          <cell r="E1943">
            <v>77</v>
          </cell>
          <cell r="F1943">
            <v>77</v>
          </cell>
        </row>
        <row r="1944">
          <cell r="A1944" t="str">
            <v>00003935</v>
          </cell>
          <cell r="B1944" t="str">
            <v>LUVA REDUCAO FERRO GALV ROSCA 2" X 1.1/4"</v>
          </cell>
          <cell r="C1944" t="str">
            <v>UN</v>
          </cell>
          <cell r="D1944" t="str">
            <v>MP</v>
          </cell>
          <cell r="E1944">
            <v>18.64</v>
          </cell>
          <cell r="F1944">
            <v>18.64</v>
          </cell>
        </row>
        <row r="1945">
          <cell r="A1945" t="str">
            <v>00003936</v>
          </cell>
          <cell r="B1945" t="str">
            <v>LUVA REDUCAO FERRO GALV ROSCA 1.1/2" X 1.1/4"</v>
          </cell>
          <cell r="C1945" t="str">
            <v>UN</v>
          </cell>
          <cell r="D1945" t="str">
            <v>MP</v>
          </cell>
          <cell r="E1945">
            <v>12.13</v>
          </cell>
          <cell r="F1945">
            <v>12.13</v>
          </cell>
        </row>
        <row r="1946">
          <cell r="A1946" t="str">
            <v>00003937</v>
          </cell>
          <cell r="B1946" t="str">
            <v>LUVA REDUCAO FERRO GALV ROSCA 1.1/4" X 1/2"</v>
          </cell>
          <cell r="C1946" t="str">
            <v>UN</v>
          </cell>
          <cell r="D1946" t="str">
            <v>MP</v>
          </cell>
          <cell r="E1946">
            <v>8.91</v>
          </cell>
          <cell r="F1946">
            <v>8.91</v>
          </cell>
        </row>
        <row r="1947">
          <cell r="A1947" t="str">
            <v>00003938</v>
          </cell>
          <cell r="B1947" t="str">
            <v>LUVA REDUCAO FERRO GALV ROSCA 1" X 1/2"</v>
          </cell>
          <cell r="C1947" t="str">
            <v>UN</v>
          </cell>
          <cell r="D1947" t="str">
            <v>MP</v>
          </cell>
          <cell r="E1947">
            <v>6.51</v>
          </cell>
          <cell r="F1947">
            <v>6.51</v>
          </cell>
        </row>
        <row r="1948">
          <cell r="A1948" t="str">
            <v>00003939</v>
          </cell>
          <cell r="B1948" t="str">
            <v>LUVA FERRO GALV ROSCA 1.1/2"</v>
          </cell>
          <cell r="C1948" t="str">
            <v>UN</v>
          </cell>
          <cell r="D1948" t="str">
            <v>MP</v>
          </cell>
          <cell r="E1948">
            <v>12.33</v>
          </cell>
          <cell r="F1948">
            <v>12.33</v>
          </cell>
        </row>
        <row r="1949">
          <cell r="A1949" t="str">
            <v>00003989</v>
          </cell>
          <cell r="B1949" t="str">
            <v>MADEIRA LEI NATIVA/REGIONAL SERRADA APARELHADA</v>
          </cell>
          <cell r="C1949" t="str">
            <v>M3</v>
          </cell>
          <cell r="D1949" t="str">
            <v>MP</v>
          </cell>
          <cell r="E1949">
            <v>2145</v>
          </cell>
          <cell r="F1949">
            <v>2145</v>
          </cell>
        </row>
        <row r="1950">
          <cell r="A1950" t="str">
            <v>00003990</v>
          </cell>
          <cell r="B1950" t="str">
            <v>TABUA MADEIRA LEI 2,5 X 25,0CM (1 X 10") APARELHADA</v>
          </cell>
          <cell r="C1950" t="str">
            <v>M</v>
          </cell>
          <cell r="D1950" t="str">
            <v>MP</v>
          </cell>
          <cell r="E1950">
            <v>13.43</v>
          </cell>
          <cell r="F1950">
            <v>13.43</v>
          </cell>
        </row>
        <row r="1951">
          <cell r="A1951" t="str">
            <v>00003992</v>
          </cell>
          <cell r="B1951" t="str">
            <v>TABUA MADEIRA LEI 2,5 X 30,0CM (1 X 12") APARELHADA</v>
          </cell>
          <cell r="C1951" t="str">
            <v>M</v>
          </cell>
          <cell r="D1951" t="str">
            <v>MP</v>
          </cell>
          <cell r="E1951">
            <v>16.11</v>
          </cell>
          <cell r="F1951">
            <v>16.11</v>
          </cell>
        </row>
        <row r="1952">
          <cell r="A1952" t="str">
            <v>00003993</v>
          </cell>
          <cell r="B1952" t="str">
            <v>TABUA MADEIRA LEI  E = 2,5CM (1") APARELHADA</v>
          </cell>
          <cell r="C1952" t="str">
            <v>M2</v>
          </cell>
          <cell r="D1952" t="str">
            <v>MP</v>
          </cell>
          <cell r="E1952">
            <v>53.63</v>
          </cell>
          <cell r="F1952">
            <v>53.63</v>
          </cell>
        </row>
        <row r="1953">
          <cell r="A1953" t="str">
            <v>00003997</v>
          </cell>
          <cell r="B1953" t="str">
            <v>MADEIRA DE LEI SERRADA, NAO APARELHADA (P/TELHADO)</v>
          </cell>
          <cell r="C1953" t="str">
            <v>M3</v>
          </cell>
          <cell r="D1953" t="str">
            <v>MP</v>
          </cell>
          <cell r="E1953">
            <v>2200</v>
          </cell>
          <cell r="F1953">
            <v>2200</v>
          </cell>
        </row>
        <row r="1954">
          <cell r="A1954" t="str">
            <v>00004000</v>
          </cell>
          <cell r="B1954" t="str">
            <v>|EM PROCESSO DE DESATIVAÇÃO| MADEIRA IPE SERRADA 1A QUALIDADE NAO APARELHADA</v>
          </cell>
          <cell r="C1954" t="str">
            <v>M3</v>
          </cell>
          <cell r="D1954" t="str">
            <v>MP</v>
          </cell>
          <cell r="E1954">
            <v>2408.83</v>
          </cell>
          <cell r="F1954">
            <v>2408.83</v>
          </cell>
        </row>
        <row r="1955">
          <cell r="A1955" t="str">
            <v>00004004</v>
          </cell>
          <cell r="B1955" t="str">
            <v>|EM PROCESSO DE DESATIVAÇÃO| MADEIRA 2A QUALIDADE SERRADA NAO APARELHADA</v>
          </cell>
          <cell r="C1955" t="str">
            <v>M3</v>
          </cell>
          <cell r="D1955" t="str">
            <v>MP</v>
          </cell>
          <cell r="E1955">
            <v>1125</v>
          </cell>
          <cell r="F1955">
            <v>1125</v>
          </cell>
        </row>
        <row r="1956">
          <cell r="A1956" t="str">
            <v>00004006</v>
          </cell>
          <cell r="B1956" t="str">
            <v>MADEIRA PINHO SERRADA 3A QUALIDADE NAO APARELHADA</v>
          </cell>
          <cell r="C1956" t="str">
            <v>M3</v>
          </cell>
          <cell r="D1956" t="str">
            <v>MP</v>
          </cell>
          <cell r="E1956">
            <v>775.6</v>
          </cell>
          <cell r="F1956">
            <v>775.6</v>
          </cell>
        </row>
        <row r="1957">
          <cell r="A1957" t="str">
            <v>00004011</v>
          </cell>
          <cell r="B1957" t="str">
            <v>GEOTEXTIL NAO TECIDO AGULHADO DE FILAMENTOS CONTINUOS 100% POLIESTER  RT 10 TIPO BIDIM OU EQUIV</v>
          </cell>
          <cell r="C1957" t="str">
            <v>M2</v>
          </cell>
          <cell r="D1957" t="str">
            <v>MP</v>
          </cell>
          <cell r="E1957">
            <v>5.59</v>
          </cell>
          <cell r="F1957">
            <v>5.59</v>
          </cell>
        </row>
        <row r="1958">
          <cell r="A1958" t="str">
            <v>00004012</v>
          </cell>
          <cell r="B1958" t="str">
            <v>GEOTEXTIL NAO TECIDO AGULHADO DE FILAMENTOS CONTINUOS 100% POLIESTER  RT 21 TIPO BIDIM OU EQUIV</v>
          </cell>
          <cell r="C1958" t="str">
            <v>M2</v>
          </cell>
          <cell r="D1958" t="str">
            <v>MP</v>
          </cell>
          <cell r="E1958">
            <v>10.44</v>
          </cell>
          <cell r="F1958">
            <v>10.44</v>
          </cell>
        </row>
        <row r="1959">
          <cell r="A1959" t="str">
            <v>00004013</v>
          </cell>
          <cell r="B1959" t="str">
            <v>GEOTEXTIL NAO TECIDO AGULHADO DE FILAMENTOS CONTINUOS 100% POLIESTER  RT 09 P/ DRENAGEM TIPO
BIDIM OU EQUIV</v>
          </cell>
          <cell r="C1959" t="str">
            <v>M2</v>
          </cell>
          <cell r="D1959" t="str">
            <v>MP</v>
          </cell>
          <cell r="E1959">
            <v>4.24</v>
          </cell>
          <cell r="F1959">
            <v>4.24</v>
          </cell>
        </row>
        <row r="1960">
          <cell r="A1960" t="str">
            <v>00004014</v>
          </cell>
          <cell r="B1960" t="str">
            <v>MANTA IMPERMEABILIZANTE A BASE DE ASFALTO MODIFICADO C/ POLIMEROS DE APP TIPO TORODIM APP 3MM VIAPOL OU EQUIV</v>
          </cell>
          <cell r="C1960" t="str">
            <v>M2</v>
          </cell>
          <cell r="D1960" t="str">
            <v>MP</v>
          </cell>
          <cell r="E1960">
            <v>25.83</v>
          </cell>
          <cell r="F1960">
            <v>25.83</v>
          </cell>
        </row>
        <row r="1961">
          <cell r="A1961" t="str">
            <v>00004015</v>
          </cell>
          <cell r="B1961" t="str">
            <v>MANTA IMPERMEABILIZANTE A BASE DE ASFALTO MODIFICADO C/ POLIMEROS DE APP TIPO TORODIM 4MM VIAPOL OU EQUIV</v>
          </cell>
          <cell r="C1961" t="str">
            <v>M2</v>
          </cell>
          <cell r="D1961" t="str">
            <v>MP</v>
          </cell>
          <cell r="E1961">
            <v>29.84</v>
          </cell>
          <cell r="F1961">
            <v>29.84</v>
          </cell>
        </row>
        <row r="1962">
          <cell r="A1962" t="str">
            <v>00004016</v>
          </cell>
          <cell r="B1962" t="str">
            <v>MANTA IMPERMEABILIZANTE TIPO GLASS, A BASE DE ASFALTO MODIFICADO COM POLIMEROS PLASTOMERICOS
(PL), E = 3 MM</v>
          </cell>
          <cell r="C1962" t="str">
            <v>M2</v>
          </cell>
          <cell r="D1962" t="str">
            <v>MP</v>
          </cell>
          <cell r="E1962">
            <v>19.399999999999999</v>
          </cell>
          <cell r="F1962">
            <v>19.399999999999999</v>
          </cell>
        </row>
        <row r="1963">
          <cell r="A1963" t="str">
            <v>00004017</v>
          </cell>
          <cell r="B1963" t="str">
            <v>MANTA IMPERMEABILIZANTE A BASE DE ASFALTO MODIFICADO C/ POLIMEROS DE APP TIPO TORODIM 5MM
VIAPOL OU EQUIV</v>
          </cell>
          <cell r="C1963" t="str">
            <v>M2</v>
          </cell>
          <cell r="D1963" t="str">
            <v>MP</v>
          </cell>
          <cell r="E1963">
            <v>32.24</v>
          </cell>
          <cell r="F1963">
            <v>32.24</v>
          </cell>
        </row>
        <row r="1964">
          <cell r="A1964" t="str">
            <v>00004018</v>
          </cell>
          <cell r="B1964" t="str">
            <v>GEOTEXTIL NAO TECIDO AGULHADO DE FILAMENTOS CONTINUOS 100% POLIESTER  RT 31 TIPO BIDIM OU EQUIV</v>
          </cell>
          <cell r="C1964" t="str">
            <v>M2</v>
          </cell>
          <cell r="D1964" t="str">
            <v>MP</v>
          </cell>
          <cell r="E1964">
            <v>16.23</v>
          </cell>
          <cell r="F1964">
            <v>16.23</v>
          </cell>
        </row>
        <row r="1965">
          <cell r="A1965" t="str">
            <v>00004019</v>
          </cell>
          <cell r="B1965" t="str">
            <v>GEOTEXTIL NAO TECIDO AGULHADO DE FILAMENTOS CONTINUOS 100% POLIESTER  RT 16 TIPO BIDIM OU EQUIV</v>
          </cell>
          <cell r="C1965" t="str">
            <v>M2</v>
          </cell>
          <cell r="D1965" t="str">
            <v>MP</v>
          </cell>
          <cell r="E1965">
            <v>8.5399999999999991</v>
          </cell>
          <cell r="F1965">
            <v>8.5399999999999991</v>
          </cell>
        </row>
        <row r="1966">
          <cell r="A1966" t="str">
            <v>00004020</v>
          </cell>
          <cell r="B1966" t="str">
            <v>GEOTEXTIL NAO TECIDO AGULHADO DE FILAMENTOS CONTINUOS 100% POLIESTER  RT 26 TIPO BIDIM OU EQUIV</v>
          </cell>
          <cell r="C1966" t="str">
            <v>M2</v>
          </cell>
          <cell r="D1966" t="str">
            <v>MP</v>
          </cell>
          <cell r="E1966">
            <v>13.29</v>
          </cell>
          <cell r="F1966">
            <v>13.29</v>
          </cell>
        </row>
        <row r="1967">
          <cell r="A1967" t="str">
            <v>00004021</v>
          </cell>
          <cell r="B1967" t="str">
            <v>GEOTEXTIL NAO TECIDO AGULHADO DE FILAMENTOS CONTINUOS 100% POLIESTER  RT 14 P/ DRENAGEM TIPO BIDIM OU EQUIV</v>
          </cell>
          <cell r="C1967" t="str">
            <v>M2</v>
          </cell>
          <cell r="D1967" t="str">
            <v>MP</v>
          </cell>
          <cell r="E1967">
            <v>6.08</v>
          </cell>
          <cell r="F1967">
            <v>6.08</v>
          </cell>
        </row>
        <row r="1968">
          <cell r="A1968" t="str">
            <v>00004022</v>
          </cell>
          <cell r="B1968" t="str">
            <v>MANTA BUTILICA E = 0,8 MM</v>
          </cell>
          <cell r="C1968" t="str">
            <v>M2</v>
          </cell>
          <cell r="D1968" t="str">
            <v>MP</v>
          </cell>
          <cell r="E1968">
            <v>48.5</v>
          </cell>
          <cell r="F1968">
            <v>48.5</v>
          </cell>
        </row>
        <row r="1969">
          <cell r="A1969" t="str">
            <v>00004023</v>
          </cell>
          <cell r="B1969" t="str">
            <v>MANTA P/ IMPERMEABILIZACAO TIPO SIKADUR COMBIFLEX-SIKA</v>
          </cell>
          <cell r="C1969" t="str">
            <v>M2</v>
          </cell>
          <cell r="D1969" t="str">
            <v>MP</v>
          </cell>
          <cell r="E1969">
            <v>99.65</v>
          </cell>
          <cell r="F1969">
            <v>99.65</v>
          </cell>
        </row>
        <row r="1970">
          <cell r="A1970" t="str">
            <v>00004030</v>
          </cell>
          <cell r="B1970" t="str">
            <v>VEU POLIESTER</v>
          </cell>
          <cell r="C1970" t="str">
            <v>M2</v>
          </cell>
          <cell r="D1970" t="str">
            <v>MP</v>
          </cell>
          <cell r="E1970">
            <v>8.31</v>
          </cell>
          <cell r="F1970">
            <v>8.31</v>
          </cell>
        </row>
        <row r="1971">
          <cell r="A1971" t="str">
            <v>00004031</v>
          </cell>
          <cell r="B1971" t="str">
            <v>VEU FIBRA DE VIDRO AEROGLASS/RHODIA OU SIMILAR 0,04 KG/M2</v>
          </cell>
          <cell r="C1971" t="str">
            <v>M2</v>
          </cell>
          <cell r="D1971" t="str">
            <v>MP</v>
          </cell>
          <cell r="E1971">
            <v>3.23</v>
          </cell>
          <cell r="F1971">
            <v>3.23</v>
          </cell>
        </row>
        <row r="1972">
          <cell r="A1972" t="str">
            <v>00004033</v>
          </cell>
          <cell r="B1972" t="str">
            <v>FELTRO ASFALTICO 15 LIBRAS TIPO VITFELTRO 15, ASFALTOS VITORIA OU EQUIV</v>
          </cell>
          <cell r="C1972" t="str">
            <v>M2</v>
          </cell>
          <cell r="D1972" t="str">
            <v>MP</v>
          </cell>
          <cell r="E1972">
            <v>11.8</v>
          </cell>
          <cell r="F1972">
            <v>11.8</v>
          </cell>
        </row>
        <row r="1973">
          <cell r="A1973" t="str">
            <v>00004035</v>
          </cell>
          <cell r="B1973" t="str">
            <v>MAQUINA DE CORTAR ASFALTO E CONCRETO COM MOTOR A GASOLINA DE 10 HP, SEM O DISCO (LOCACAO)</v>
          </cell>
          <cell r="C1973" t="str">
            <v>H</v>
          </cell>
          <cell r="D1973" t="str">
            <v>EQ</v>
          </cell>
          <cell r="E1973">
            <v>2.86</v>
          </cell>
          <cell r="F1973">
            <v>2.86</v>
          </cell>
        </row>
        <row r="1974">
          <cell r="A1974" t="str">
            <v>00004036</v>
          </cell>
          <cell r="B1974" t="str">
            <v>MAQUINA DE DOBRAR ACO DIAM ATE 1 1/2" TIPO NEOCONDE OU EQUIV (MANUAL)</v>
          </cell>
          <cell r="C1974" t="str">
            <v>H</v>
          </cell>
          <cell r="D1974" t="str">
            <v>EQ</v>
          </cell>
          <cell r="E1974">
            <v>4.29</v>
          </cell>
          <cell r="F1974">
            <v>4.29</v>
          </cell>
        </row>
        <row r="1975">
          <cell r="A1975" t="str">
            <v>00004037</v>
          </cell>
          <cell r="B1975" t="str">
            <v>MAQUINA DE CORTAR ACO TIPO SOGEMAT OU EQUIV (MANUAL)</v>
          </cell>
          <cell r="C1975" t="str">
            <v>H</v>
          </cell>
          <cell r="D1975" t="str">
            <v>EQ</v>
          </cell>
          <cell r="E1975">
            <v>4.29</v>
          </cell>
          <cell r="F1975">
            <v>4.29</v>
          </cell>
        </row>
        <row r="1976">
          <cell r="A1976" t="str">
            <v>00004040</v>
          </cell>
          <cell r="B1976" t="str">
            <v>MARTELETE OU ROMPEDOR PNEUMATICO DE * 27 KG * (LOCACAO)</v>
          </cell>
          <cell r="C1976" t="str">
            <v>H</v>
          </cell>
          <cell r="D1976" t="str">
            <v>EQ</v>
          </cell>
          <cell r="E1976">
            <v>2.7</v>
          </cell>
          <cell r="F1976">
            <v>2.7</v>
          </cell>
        </row>
        <row r="1977">
          <cell r="A1977" t="str">
            <v>00004043</v>
          </cell>
          <cell r="B1977" t="str">
            <v>MARTELETE OU ROMPEDOR PNEUMATICO TIPO ATLAS COPCO TEX-43,36 A 44 KG OU EQUIV</v>
          </cell>
          <cell r="C1977" t="str">
            <v>H</v>
          </cell>
          <cell r="D1977" t="str">
            <v>EQ</v>
          </cell>
          <cell r="E1977">
            <v>2.94</v>
          </cell>
          <cell r="F1977">
            <v>2.94</v>
          </cell>
        </row>
        <row r="1978">
          <cell r="A1978" t="str">
            <v>00004044</v>
          </cell>
          <cell r="B1978" t="str">
            <v>MARTELETE OU ROMPEDOR PNEUMATICO TIPO ATLAS COPCO TEX-32 32,6 KG OU EQUIV</v>
          </cell>
          <cell r="C1978" t="str">
            <v>H</v>
          </cell>
          <cell r="D1978" t="str">
            <v>EQ</v>
          </cell>
          <cell r="E1978">
            <v>2.82</v>
          </cell>
          <cell r="F1978">
            <v>2.82</v>
          </cell>
        </row>
        <row r="1979">
          <cell r="A1979" t="str">
            <v>00004045</v>
          </cell>
          <cell r="B1979" t="str">
            <v>MARTELETE OU ROMPEDOR PNEUMATICO TIPO ATLAS COPCO 27 A 44KG INCLUSIVE CONJUNTO DE MANGUEIRAS
( 2 X 15M)</v>
          </cell>
          <cell r="C1979" t="str">
            <v>H</v>
          </cell>
          <cell r="D1979" t="str">
            <v>EQ</v>
          </cell>
          <cell r="E1979">
            <v>3.93</v>
          </cell>
          <cell r="F1979">
            <v>3.93</v>
          </cell>
        </row>
        <row r="1980">
          <cell r="A1980" t="str">
            <v>00004046</v>
          </cell>
          <cell r="B1980" t="str">
            <v>MARTELETE OU ROMPEDOR PNEUMATICO DE 28 KG</v>
          </cell>
          <cell r="C1980" t="str">
            <v>UN</v>
          </cell>
          <cell r="D1980" t="str">
            <v>MP</v>
          </cell>
          <cell r="E1980">
            <v>4342.58</v>
          </cell>
          <cell r="F1980">
            <v>4342.58</v>
          </cell>
        </row>
        <row r="1981">
          <cell r="A1981" t="str">
            <v>00004047</v>
          </cell>
          <cell r="B1981" t="str">
            <v>MASSA CORRIDA PVA PARA PAREDES INTERNAS</v>
          </cell>
          <cell r="C1981" t="str">
            <v>GL</v>
          </cell>
          <cell r="D1981" t="str">
            <v>MP</v>
          </cell>
          <cell r="E1981">
            <v>18.71</v>
          </cell>
          <cell r="F1981">
            <v>18.71</v>
          </cell>
        </row>
        <row r="1982">
          <cell r="A1982" t="str">
            <v>00004048</v>
          </cell>
          <cell r="B1982" t="str">
            <v>MASSA CORRIDA A BASE LATEX PVA</v>
          </cell>
          <cell r="C1982" t="str">
            <v>L</v>
          </cell>
          <cell r="D1982" t="str">
            <v>MP</v>
          </cell>
          <cell r="E1982">
            <v>5.2</v>
          </cell>
          <cell r="F1982">
            <v>5.2</v>
          </cell>
        </row>
        <row r="1983">
          <cell r="A1983" t="str">
            <v>00004049</v>
          </cell>
          <cell r="B1983" t="str">
            <v>MASSA EPOXI</v>
          </cell>
          <cell r="C1983" t="str">
            <v>L</v>
          </cell>
          <cell r="D1983" t="str">
            <v>MP</v>
          </cell>
          <cell r="E1983">
            <v>26.31</v>
          </cell>
          <cell r="F1983">
            <v>26.31</v>
          </cell>
        </row>
        <row r="1984">
          <cell r="A1984" t="str">
            <v>00004051</v>
          </cell>
          <cell r="B1984" t="str">
            <v>MASSA CORRIDA A BASE LATEX PVA</v>
          </cell>
          <cell r="C1984" t="str">
            <v>18L</v>
          </cell>
          <cell r="D1984" t="str">
            <v>MP</v>
          </cell>
          <cell r="E1984">
            <v>66.23</v>
          </cell>
          <cell r="F1984">
            <v>66.23</v>
          </cell>
        </row>
        <row r="1985">
          <cell r="A1985" t="str">
            <v>00004052</v>
          </cell>
          <cell r="B1985" t="str">
            <v>MASSA ACRILICA</v>
          </cell>
          <cell r="C1985" t="str">
            <v>18L</v>
          </cell>
          <cell r="D1985" t="str">
            <v>MP</v>
          </cell>
          <cell r="E1985">
            <v>136.72999999999999</v>
          </cell>
          <cell r="F1985">
            <v>136.72999999999999</v>
          </cell>
        </row>
        <row r="1986">
          <cell r="A1986" t="str">
            <v>00004053</v>
          </cell>
          <cell r="B1986" t="str">
            <v>MASSA BASE A OLEO</v>
          </cell>
          <cell r="C1986" t="str">
            <v>GL</v>
          </cell>
          <cell r="D1986" t="str">
            <v>MP</v>
          </cell>
          <cell r="E1986">
            <v>35.26</v>
          </cell>
          <cell r="F1986">
            <v>35.26</v>
          </cell>
        </row>
        <row r="1987">
          <cell r="A1987" t="str">
            <v>00004054</v>
          </cell>
          <cell r="B1987" t="str">
            <v>MASSA A OLEO P/ MADEIRAS - LATA DE 18 L</v>
          </cell>
          <cell r="C1987" t="str">
            <v>18L</v>
          </cell>
          <cell r="D1987" t="str">
            <v>MP</v>
          </cell>
          <cell r="E1987">
            <v>250.5</v>
          </cell>
          <cell r="F1987">
            <v>250.5</v>
          </cell>
        </row>
        <row r="1988">
          <cell r="A1988" t="str">
            <v>00004056</v>
          </cell>
          <cell r="B1988" t="str">
            <v>MASSA ACRILICA P/ PAREDES INTERIOR/EXTERIOR</v>
          </cell>
          <cell r="C1988" t="str">
            <v>GL</v>
          </cell>
          <cell r="D1988" t="str">
            <v>MP</v>
          </cell>
          <cell r="E1988">
            <v>26.15</v>
          </cell>
          <cell r="F1988">
            <v>26.15</v>
          </cell>
        </row>
        <row r="1989">
          <cell r="A1989" t="str">
            <v>00004058</v>
          </cell>
          <cell r="B1989" t="str">
            <v>MECÂNICO DE EQUIPAMENTOS PESADOS</v>
          </cell>
          <cell r="C1989" t="str">
            <v>H</v>
          </cell>
          <cell r="D1989" t="str">
            <v>MO</v>
          </cell>
          <cell r="E1989">
            <v>18.8</v>
          </cell>
          <cell r="F1989">
            <v>21.72</v>
          </cell>
        </row>
        <row r="1990">
          <cell r="A1990" t="str">
            <v>00004059</v>
          </cell>
          <cell r="B1990" t="str">
            <v>MEIO-FIO OU GUIA DE CONCRETO PRÉ-MOLDADO DE 30 X 15 X 12 CM E COMPRIMENTO DE 1,00 M</v>
          </cell>
          <cell r="C1990" t="str">
            <v>M</v>
          </cell>
          <cell r="D1990" t="str">
            <v>MP</v>
          </cell>
          <cell r="E1990">
            <v>19.25</v>
          </cell>
          <cell r="F1990">
            <v>19.25</v>
          </cell>
        </row>
        <row r="1991">
          <cell r="A1991" t="str">
            <v>00004061</v>
          </cell>
          <cell r="B1991" t="str">
            <v>MEIO FIO RETO DE CONCRETO 80 X 45 X 18 X 12CM</v>
          </cell>
          <cell r="C1991" t="str">
            <v>UN</v>
          </cell>
          <cell r="D1991" t="str">
            <v>MP</v>
          </cell>
          <cell r="E1991">
            <v>18.36</v>
          </cell>
          <cell r="F1991">
            <v>18.36</v>
          </cell>
        </row>
        <row r="1992">
          <cell r="A1992" t="str">
            <v>00004062</v>
          </cell>
          <cell r="B1992" t="str">
            <v>MEIO-FIO CONCRETO PRE MOLDADO 100 X 30 X 15CM</v>
          </cell>
          <cell r="C1992" t="str">
            <v>UN</v>
          </cell>
          <cell r="D1992" t="str">
            <v>MP</v>
          </cell>
          <cell r="E1992">
            <v>17.03</v>
          </cell>
          <cell r="F1992">
            <v>17.03</v>
          </cell>
        </row>
        <row r="1993">
          <cell r="A1993" t="str">
            <v>00004064</v>
          </cell>
          <cell r="B1993" t="str">
            <v>MEIO FIO RETO DE CONCRETO ( PADRAO DNER ) 1M</v>
          </cell>
          <cell r="C1993" t="str">
            <v>UN</v>
          </cell>
          <cell r="D1993" t="str">
            <v>MP</v>
          </cell>
          <cell r="E1993">
            <v>19.25</v>
          </cell>
          <cell r="F1993">
            <v>19.25</v>
          </cell>
        </row>
        <row r="1994">
          <cell r="A1994" t="str">
            <v>00004065</v>
          </cell>
          <cell r="B1994" t="str">
            <v>MEIO FIO RETO DE CONCRETO 100 X 27 X 12CM</v>
          </cell>
          <cell r="C1994" t="str">
            <v>UN</v>
          </cell>
          <cell r="D1994" t="str">
            <v>MP</v>
          </cell>
          <cell r="E1994">
            <v>18.07</v>
          </cell>
          <cell r="F1994">
            <v>18.07</v>
          </cell>
        </row>
        <row r="1995">
          <cell r="A1995" t="str">
            <v>00004069</v>
          </cell>
          <cell r="B1995" t="str">
            <v>MESTRE DE OBRAS</v>
          </cell>
          <cell r="C1995" t="str">
            <v>H</v>
          </cell>
          <cell r="D1995" t="str">
            <v>MO</v>
          </cell>
          <cell r="E1995">
            <v>47.78</v>
          </cell>
          <cell r="F1995">
            <v>55.21</v>
          </cell>
        </row>
        <row r="1996">
          <cell r="A1996" t="str">
            <v>00004083</v>
          </cell>
          <cell r="B1996" t="str">
            <v>ENCARREGADO GERAL</v>
          </cell>
          <cell r="C1996" t="str">
            <v>H</v>
          </cell>
          <cell r="D1996" t="str">
            <v>MO</v>
          </cell>
          <cell r="E1996">
            <v>18.46</v>
          </cell>
          <cell r="F1996">
            <v>21.33</v>
          </cell>
        </row>
        <row r="1997">
          <cell r="A1997" t="str">
            <v>00004084</v>
          </cell>
          <cell r="B1997" t="str">
            <v>BOMBA SUBMERSIVEL PARA DRENAGEM E ESGOTAMENTO COM MOTOR ELETRICO TRIFASICO DE ATE 2 CV,
DESCARGA = 2", ALTURA MANOMETRICA = 10 M, VAZAO = 25 M3/H (417 LITROS/MINUTO) (LOCACAO)</v>
          </cell>
          <cell r="C1997" t="str">
            <v>H</v>
          </cell>
          <cell r="D1997" t="str">
            <v>EQ</v>
          </cell>
          <cell r="E1997">
            <v>1.35</v>
          </cell>
          <cell r="F1997">
            <v>1.35</v>
          </cell>
        </row>
        <row r="1998">
          <cell r="A1998" t="str">
            <v>00004085</v>
          </cell>
          <cell r="B1998" t="str">
            <v>BOMBA SUBMERSIVEL P/ DRENAGEM/ESGOTAMENTO, ELETRICA TRIFASICA ACIMA 2 ATE 5CV DESCARGA 3", HM
= 24M, Q= 60M3/H = 1000L/MIN. OU EQUIV</v>
          </cell>
          <cell r="C1998" t="str">
            <v>H</v>
          </cell>
          <cell r="D1998" t="str">
            <v>EQ</v>
          </cell>
          <cell r="E1998">
            <v>1.72</v>
          </cell>
          <cell r="F1998">
            <v>1.72</v>
          </cell>
        </row>
        <row r="1999">
          <cell r="A1999" t="str">
            <v>00004086</v>
          </cell>
          <cell r="B1999" t="str">
            <v>BOMBA SUBMERSIVEL P/ DRENAGEM/ESGOTAMENTO, ELETRICA TRIFASICA ACIMA  DE 5 CV DESCARGA 4" HM =
25M, Q= 162M3/H = 2700L/MIN. OU EQUIV</v>
          </cell>
          <cell r="C1999" t="str">
            <v>H</v>
          </cell>
          <cell r="D1999" t="str">
            <v>EQ</v>
          </cell>
          <cell r="E1999">
            <v>2.25</v>
          </cell>
          <cell r="F1999">
            <v>2.25</v>
          </cell>
        </row>
        <row r="2000">
          <cell r="A2000" t="str">
            <v>00004087</v>
          </cell>
          <cell r="B2000" t="str">
            <v>MOTOCICLETA COM MOTOR DE 150 CILINDRADAS</v>
          </cell>
          <cell r="C2000" t="str">
            <v>UN</v>
          </cell>
          <cell r="D2000" t="str">
            <v>MP</v>
          </cell>
          <cell r="E2000">
            <v>8200</v>
          </cell>
          <cell r="F2000">
            <v>8200</v>
          </cell>
        </row>
        <row r="2001">
          <cell r="A2001" t="str">
            <v>00004089</v>
          </cell>
          <cell r="B2001" t="str">
            <v>MOTONIVELADORA 185 A 200HP (INCL MANUT/OPERACAO)</v>
          </cell>
          <cell r="C2001" t="str">
            <v>H</v>
          </cell>
          <cell r="D2001" t="str">
            <v>EQ</v>
          </cell>
          <cell r="E2001">
            <v>145.94999999999999</v>
          </cell>
          <cell r="F2001">
            <v>145.94999999999999</v>
          </cell>
        </row>
        <row r="2002">
          <cell r="A2002" t="str">
            <v>00004090</v>
          </cell>
          <cell r="B2002" t="str">
            <v>MOTONIVELADORA - POTÊNCIA 140HP PESO OPERACIONAL 12,5T</v>
          </cell>
          <cell r="C2002" t="str">
            <v>UN</v>
          </cell>
          <cell r="D2002" t="str">
            <v>MP</v>
          </cell>
          <cell r="E2002">
            <v>549000</v>
          </cell>
          <cell r="F2002">
            <v>549000</v>
          </cell>
        </row>
        <row r="2003">
          <cell r="A2003" t="str">
            <v>00004091</v>
          </cell>
          <cell r="B2003" t="str">
            <v>MOTONIVELADORA COM POTENCIA DE 140 A 155 HP (LOCACAO COM OPERADOR, COMBUSTIVEL E MANUTENCAO)</v>
          </cell>
          <cell r="C2003" t="str">
            <v>H</v>
          </cell>
          <cell r="D2003" t="str">
            <v>EQ</v>
          </cell>
          <cell r="E2003">
            <v>135</v>
          </cell>
          <cell r="F2003">
            <v>135</v>
          </cell>
        </row>
        <row r="2004">
          <cell r="A2004" t="str">
            <v>00004092</v>
          </cell>
          <cell r="B2004" t="str">
            <v>MOTONIVELADORA ATE 130HP (INCL MANUT/OPERACAO)</v>
          </cell>
          <cell r="C2004" t="str">
            <v>H</v>
          </cell>
          <cell r="D2004" t="str">
            <v>EQ</v>
          </cell>
          <cell r="E2004">
            <v>124.05</v>
          </cell>
          <cell r="F2004">
            <v>124.05</v>
          </cell>
        </row>
        <row r="2005">
          <cell r="A2005" t="str">
            <v>00004093</v>
          </cell>
          <cell r="B2005" t="str">
            <v>MOTORISTA DE CAMINHAO</v>
          </cell>
          <cell r="C2005" t="str">
            <v>H</v>
          </cell>
          <cell r="D2005" t="str">
            <v>MO</v>
          </cell>
          <cell r="E2005">
            <v>17.47</v>
          </cell>
          <cell r="F2005">
            <v>20.18</v>
          </cell>
        </row>
        <row r="2006">
          <cell r="A2006" t="str">
            <v>00004094</v>
          </cell>
          <cell r="B2006" t="str">
            <v>MOTORISTA DE CAMINHAO E CARRETA</v>
          </cell>
          <cell r="C2006" t="str">
            <v>H</v>
          </cell>
          <cell r="D2006" t="str">
            <v>MO</v>
          </cell>
          <cell r="E2006">
            <v>18.48</v>
          </cell>
          <cell r="F2006">
            <v>21.35</v>
          </cell>
        </row>
        <row r="2007">
          <cell r="A2007" t="str">
            <v>00004095</v>
          </cell>
          <cell r="B2007" t="str">
            <v>MOTORISTA DE VEICULO LEVE</v>
          </cell>
          <cell r="C2007" t="str">
            <v>H</v>
          </cell>
          <cell r="D2007" t="str">
            <v>MO</v>
          </cell>
          <cell r="E2007">
            <v>17.36</v>
          </cell>
          <cell r="F2007">
            <v>20.059999999999999</v>
          </cell>
        </row>
        <row r="2008">
          <cell r="A2008" t="str">
            <v>00004096</v>
          </cell>
          <cell r="B2008" t="str">
            <v>MOTORISTA OPERADOR DE MUNCK</v>
          </cell>
          <cell r="C2008" t="str">
            <v>H</v>
          </cell>
          <cell r="D2008" t="str">
            <v>MO</v>
          </cell>
          <cell r="E2008">
            <v>18.8</v>
          </cell>
          <cell r="F2008">
            <v>21.72</v>
          </cell>
        </row>
        <row r="2009">
          <cell r="A2009" t="str">
            <v>00004097</v>
          </cell>
          <cell r="B2009" t="str">
            <v>MOTORISTA DE VEICULO PESADO</v>
          </cell>
          <cell r="C2009" t="str">
            <v>H</v>
          </cell>
          <cell r="D2009" t="str">
            <v>MO</v>
          </cell>
          <cell r="E2009">
            <v>18.8</v>
          </cell>
          <cell r="F2009">
            <v>21.72</v>
          </cell>
        </row>
        <row r="2010">
          <cell r="A2010" t="str">
            <v>00004099</v>
          </cell>
          <cell r="B2010" t="str">
            <v>ESCREIPER COM MOTOR DE 330 HP E CAPACIDADE DE 15,3 M3 / 23 T (LOCACAO COM OPERADOR, COMBUSTIVEL
E MANUTENCAO)</v>
          </cell>
          <cell r="C2010" t="str">
            <v>H</v>
          </cell>
          <cell r="D2010" t="str">
            <v>EQ</v>
          </cell>
          <cell r="E2010">
            <v>172.57</v>
          </cell>
          <cell r="F2010">
            <v>172.57</v>
          </cell>
        </row>
        <row r="2011">
          <cell r="A2011" t="str">
            <v>00004102</v>
          </cell>
          <cell r="B2011" t="str">
            <v>MOURÃO RETO DE CONCRETO PRÉ-MOLDADO 10 X 10CM, H=3M, PARA CERCAS</v>
          </cell>
          <cell r="C2011" t="str">
            <v>UN</v>
          </cell>
          <cell r="D2011" t="str">
            <v>MP</v>
          </cell>
          <cell r="E2011">
            <v>32.4</v>
          </cell>
          <cell r="F2011">
            <v>32.4</v>
          </cell>
        </row>
        <row r="2012">
          <cell r="A2012" t="str">
            <v>00004103</v>
          </cell>
          <cell r="B2012" t="str">
            <v>MOURAO CONCRETO RETO TP ALAMBRADO 10 X 10CM H = 3,25M</v>
          </cell>
          <cell r="C2012" t="str">
            <v>UN</v>
          </cell>
          <cell r="D2012" t="str">
            <v>MP</v>
          </cell>
          <cell r="E2012">
            <v>30.4</v>
          </cell>
          <cell r="F2012">
            <v>30.4</v>
          </cell>
        </row>
        <row r="2013">
          <cell r="A2013" t="str">
            <v>00004107</v>
          </cell>
          <cell r="B2013" t="str">
            <v>MOURAO CONCRETO RETO 15X15CM H = 2,30M</v>
          </cell>
          <cell r="C2013" t="str">
            <v>UN</v>
          </cell>
          <cell r="D2013" t="str">
            <v>MP</v>
          </cell>
          <cell r="E2013">
            <v>27.03</v>
          </cell>
          <cell r="F2013">
            <v>27.03</v>
          </cell>
        </row>
        <row r="2014">
          <cell r="A2014" t="str">
            <v>00004108</v>
          </cell>
          <cell r="B2014" t="str">
            <v>MOURAO CONCRETO RETO 10X10CM H = 2M</v>
          </cell>
          <cell r="C2014" t="str">
            <v>UN</v>
          </cell>
          <cell r="D2014" t="str">
            <v>MP</v>
          </cell>
          <cell r="E2014">
            <v>22.88</v>
          </cell>
          <cell r="F2014">
            <v>22.88</v>
          </cell>
        </row>
        <row r="2015">
          <cell r="A2015" t="str">
            <v>00004110</v>
          </cell>
          <cell r="B2015" t="str">
            <v>ESCORA OU MOURAO DE CONCRETO 10X10CM H = 2,45M</v>
          </cell>
          <cell r="C2015" t="str">
            <v>UN</v>
          </cell>
          <cell r="D2015" t="str">
            <v>MP</v>
          </cell>
          <cell r="E2015">
            <v>33.479999999999997</v>
          </cell>
          <cell r="F2015">
            <v>33.479999999999997</v>
          </cell>
        </row>
        <row r="2016">
          <cell r="A2016" t="str">
            <v>00004111</v>
          </cell>
          <cell r="B2016" t="str">
            <v>ESCORA OU MOURAO DE CONCRETO 10X10CM H = 2,30M</v>
          </cell>
          <cell r="C2016" t="str">
            <v>UN</v>
          </cell>
          <cell r="D2016" t="str">
            <v>MP</v>
          </cell>
          <cell r="E2016">
            <v>22.11</v>
          </cell>
          <cell r="F2016">
            <v>22.11</v>
          </cell>
        </row>
        <row r="2017">
          <cell r="A2017" t="str">
            <v>00004112</v>
          </cell>
          <cell r="B2017" t="str">
            <v>MOURAO CONCRETO RETO SECAO TRIANGULAR 12 CM H = 2,2M</v>
          </cell>
          <cell r="C2017" t="str">
            <v>UN</v>
          </cell>
          <cell r="D2017" t="str">
            <v>MP</v>
          </cell>
          <cell r="E2017">
            <v>22.88</v>
          </cell>
          <cell r="F2017">
            <v>22.88</v>
          </cell>
        </row>
        <row r="2018">
          <cell r="A2018" t="str">
            <v>00004114</v>
          </cell>
          <cell r="B2018" t="str">
            <v>MOURAO CONCRETO "T" H = 2,78M P/ 8FIOS + 0,45M P/ 3FIOS"</v>
          </cell>
          <cell r="C2018" t="str">
            <v>UN</v>
          </cell>
          <cell r="D2018" t="str">
            <v>MP</v>
          </cell>
          <cell r="E2018">
            <v>33.32</v>
          </cell>
          <cell r="F2018">
            <v>33.32</v>
          </cell>
        </row>
        <row r="2019">
          <cell r="A2019" t="str">
            <v>00004115</v>
          </cell>
          <cell r="B2019" t="str">
            <v>PECA DE MADEIRA ROLICA TRATADA (EUCALIPTO OU REGIONAL EQUIVALENTE) D = 12 A 15CM - H = 3,0M
(P/CERCA//PILAR)</v>
          </cell>
          <cell r="C2019" t="str">
            <v>M</v>
          </cell>
          <cell r="D2019" t="str">
            <v>MP</v>
          </cell>
          <cell r="E2019">
            <v>3.37</v>
          </cell>
          <cell r="F2019">
            <v>3.37</v>
          </cell>
        </row>
        <row r="2020">
          <cell r="A2020" t="str">
            <v>00004119</v>
          </cell>
          <cell r="B2020" t="str">
            <v>PECA DE MADEIRA ROLICA D = 19CM PARA CERCA</v>
          </cell>
          <cell r="C2020" t="str">
            <v>M</v>
          </cell>
          <cell r="D2020" t="str">
            <v>MP</v>
          </cell>
          <cell r="E2020">
            <v>5.0999999999999996</v>
          </cell>
          <cell r="F2020">
            <v>5.0999999999999996</v>
          </cell>
        </row>
        <row r="2021">
          <cell r="A2021" t="str">
            <v>00004126</v>
          </cell>
          <cell r="B2021" t="str">
            <v>TERMINAL DE PORCELANA (MUFLA) UNIPOLAR, USO EXTERNO, TENSAO 3,6/6 KV, PARA CABO DE 10/16 MM2, COM
ISOLAMENTO EPR</v>
          </cell>
          <cell r="C2021" t="str">
            <v>UN</v>
          </cell>
          <cell r="D2021" t="str">
            <v>MP</v>
          </cell>
          <cell r="E2021">
            <v>288.52999999999997</v>
          </cell>
          <cell r="F2021">
            <v>288.52999999999997</v>
          </cell>
        </row>
        <row r="2022">
          <cell r="A2022" t="str">
            <v>00004127</v>
          </cell>
          <cell r="B2022" t="str">
            <v>MUFLA TERMINAL PRIMARIA UNIPOLAR USO EXTERNO PARA CABO 25/70MM2 ISOL, 3,6/6KV EM EPR - BORRACHA
DE SILICONE</v>
          </cell>
          <cell r="C2022" t="str">
            <v>UN</v>
          </cell>
          <cell r="D2022" t="str">
            <v>MP</v>
          </cell>
          <cell r="E2022">
            <v>289.7</v>
          </cell>
          <cell r="F2022">
            <v>289.7</v>
          </cell>
        </row>
        <row r="2023">
          <cell r="A2023" t="str">
            <v>00004133</v>
          </cell>
          <cell r="B2023" t="str">
            <v>MUFLA TERMINAL PRIMARIA UNIPOLAR USO EXTERNO PARA CABO 35/120MM2 ISOL. 15/25KV EM EPR - BORRACHA
DE SILICONE</v>
          </cell>
          <cell r="C2023" t="str">
            <v>UN</v>
          </cell>
          <cell r="D2023" t="str">
            <v>MP</v>
          </cell>
          <cell r="E2023">
            <v>397.17</v>
          </cell>
          <cell r="F2023">
            <v>397.17</v>
          </cell>
        </row>
        <row r="2024">
          <cell r="A2024" t="str">
            <v>00004135</v>
          </cell>
          <cell r="B2024" t="str">
            <v>MUFLA TERMINAL PRIMARIA UNIPOLAR USO EXTERNO PARA CABO 35/70MM2 ISOL. 20/35KV EM EPR - BORRACHA
DE SILICONE</v>
          </cell>
          <cell r="C2024" t="str">
            <v>UN</v>
          </cell>
          <cell r="D2024" t="str">
            <v>MP</v>
          </cell>
          <cell r="E2024">
            <v>436.88</v>
          </cell>
          <cell r="F2024">
            <v>436.88</v>
          </cell>
        </row>
        <row r="2025">
          <cell r="A2025" t="str">
            <v>00004140</v>
          </cell>
          <cell r="B2025" t="str">
            <v>MUFLA TERMINAL PRIMARIA UNIPOLAR USO EXTERNO, TERMOCONTRATIL, PARA CABO 10/16MM2 ISOL. 3,6KV EM
EPR - BORRACHA DE SILICONE</v>
          </cell>
          <cell r="C2025" t="str">
            <v>UN</v>
          </cell>
          <cell r="D2025" t="str">
            <v>MP</v>
          </cell>
          <cell r="E2025">
            <v>345.77</v>
          </cell>
          <cell r="F2025">
            <v>345.77</v>
          </cell>
        </row>
        <row r="2026">
          <cell r="A2026" t="str">
            <v>00004145</v>
          </cell>
          <cell r="B2026" t="str">
            <v>MUFLA TERMINAL PRIMARIA UNIPOLAR USO EXTERNO PARA CABO 50/185MM2 ISOL. 20/35KV EM EPR</v>
          </cell>
          <cell r="C2026" t="str">
            <v>UN</v>
          </cell>
          <cell r="D2026" t="str">
            <v>MP</v>
          </cell>
          <cell r="E2026">
            <v>345.77</v>
          </cell>
          <cell r="F2026">
            <v>345.77</v>
          </cell>
        </row>
        <row r="2027">
          <cell r="A2027" t="str">
            <v>00004146</v>
          </cell>
          <cell r="B2027" t="str">
            <v>MUFLA TERMINAL PRIMARIA UNIPOLAR USO EXTERNO PARA CABO 10/16MM2 ISOL. 6/10KV EM EPR - BORRACHA
DE SILICONE</v>
          </cell>
          <cell r="C2027" t="str">
            <v>UN</v>
          </cell>
          <cell r="D2027" t="str">
            <v>MP</v>
          </cell>
          <cell r="E2027">
            <v>314.23</v>
          </cell>
          <cell r="F2027">
            <v>314.23</v>
          </cell>
        </row>
        <row r="2028">
          <cell r="A2028" t="str">
            <v>00004152</v>
          </cell>
          <cell r="B2028" t="str">
            <v>MUFLA TERMINAL PRIMARIA UNIPOLAR USO INTERNO PARA CABO 25/70MM2 ISOL.3,6 /6KV EM EPR - BORRACHA
DE SILICONE</v>
          </cell>
          <cell r="C2028" t="str">
            <v>UN</v>
          </cell>
          <cell r="D2028" t="str">
            <v>MP</v>
          </cell>
          <cell r="E2028">
            <v>353.95</v>
          </cell>
          <cell r="F2028">
            <v>353.95</v>
          </cell>
        </row>
        <row r="2029">
          <cell r="A2029" t="str">
            <v>00004154</v>
          </cell>
          <cell r="B2029" t="str">
            <v>MUFLA TERMINAL PRIMARIA UNIPOLAR USO INTERNO PARA CABO 25/70MM2 ISOL 6/10KV EM EPR- BORRACHA DE
SILICONE</v>
          </cell>
          <cell r="C2029" t="str">
            <v>UN</v>
          </cell>
          <cell r="D2029" t="str">
            <v>MP</v>
          </cell>
          <cell r="E2029">
            <v>353.95</v>
          </cell>
          <cell r="F2029">
            <v>353.95</v>
          </cell>
        </row>
        <row r="2030">
          <cell r="A2030" t="str">
            <v>00004161</v>
          </cell>
          <cell r="B2030" t="str">
            <v>MUFLA TERMINAL PRIMARIA UNIPOLAR USO INTERNO PARA CABO 35/70MM2 ISOLACAO 8,7/15KV EM EPR -
BORRACHA DE SILICONE</v>
          </cell>
          <cell r="C2030" t="str">
            <v>UN</v>
          </cell>
          <cell r="D2030" t="str">
            <v>MP</v>
          </cell>
          <cell r="E2030">
            <v>359.79</v>
          </cell>
          <cell r="F2030">
            <v>359.79</v>
          </cell>
        </row>
        <row r="2031">
          <cell r="A2031" t="str">
            <v>00004167</v>
          </cell>
          <cell r="B2031" t="str">
            <v>MUFLA TERMINAL PRIMARIA UNIPOLAR USO INTERNO PARA CABO 50/185MM2   ISOLACAO 20/35KV EM EPR -
BORRACHA DE SILICONE</v>
          </cell>
          <cell r="C2031" t="str">
            <v>UN</v>
          </cell>
          <cell r="D2031" t="str">
            <v>MP</v>
          </cell>
          <cell r="E2031">
            <v>342.78</v>
          </cell>
          <cell r="F2031">
            <v>342.78</v>
          </cell>
        </row>
        <row r="2032">
          <cell r="A2032" t="str">
            <v>00004168</v>
          </cell>
          <cell r="B2032" t="str">
            <v>MUFLA TERMINAL PRIMARIA UNIPOLAR USO INTERNO PARA CABO 35/120MM2 ISOLACAO 15/25KV EM EPR - BORRACHA DE SILICONE</v>
          </cell>
          <cell r="C2032" t="str">
            <v>UN</v>
          </cell>
          <cell r="D2032" t="str">
            <v>MP</v>
          </cell>
          <cell r="E2032">
            <v>373.81</v>
          </cell>
          <cell r="F2032">
            <v>373.81</v>
          </cell>
        </row>
        <row r="2033">
          <cell r="A2033" t="str">
            <v>00004177</v>
          </cell>
          <cell r="B2033" t="str">
            <v>NIPEL FERRO GALV ROSCA 1/2"</v>
          </cell>
          <cell r="C2033" t="str">
            <v>UN</v>
          </cell>
          <cell r="D2033" t="str">
            <v>MP</v>
          </cell>
          <cell r="E2033">
            <v>2.36</v>
          </cell>
          <cell r="F2033">
            <v>2.36</v>
          </cell>
        </row>
        <row r="2034">
          <cell r="A2034" t="str">
            <v>00004178</v>
          </cell>
          <cell r="B2034" t="str">
            <v>NIPEL FERRO GALV ROSCA 3/4"</v>
          </cell>
          <cell r="C2034" t="str">
            <v>UN</v>
          </cell>
          <cell r="D2034" t="str">
            <v>MP</v>
          </cell>
          <cell r="E2034">
            <v>3.38</v>
          </cell>
          <cell r="F2034">
            <v>3.38</v>
          </cell>
        </row>
        <row r="2035">
          <cell r="A2035" t="str">
            <v>00004179</v>
          </cell>
          <cell r="B2035" t="str">
            <v>NIPEL FERRO GALV ROSCA 1"</v>
          </cell>
          <cell r="C2035" t="str">
            <v>UN</v>
          </cell>
          <cell r="D2035" t="str">
            <v>MP</v>
          </cell>
          <cell r="E2035">
            <v>5.7</v>
          </cell>
          <cell r="F2035">
            <v>5.7</v>
          </cell>
        </row>
        <row r="2036">
          <cell r="A2036" t="str">
            <v>00004180</v>
          </cell>
          <cell r="B2036" t="str">
            <v>NIPEL FERRO GALV ROSCA 1.1/4"</v>
          </cell>
          <cell r="C2036" t="str">
            <v>UN</v>
          </cell>
          <cell r="D2036" t="str">
            <v>MP</v>
          </cell>
          <cell r="E2036">
            <v>7.94</v>
          </cell>
          <cell r="F2036">
            <v>7.94</v>
          </cell>
        </row>
        <row r="2037">
          <cell r="A2037" t="str">
            <v>00004181</v>
          </cell>
          <cell r="B2037" t="str">
            <v>NIPEL FERRO GALV ROSCA 2"</v>
          </cell>
          <cell r="C2037" t="str">
            <v>UN</v>
          </cell>
          <cell r="D2037" t="str">
            <v>MP</v>
          </cell>
          <cell r="E2037">
            <v>19.57</v>
          </cell>
          <cell r="F2037">
            <v>19.57</v>
          </cell>
        </row>
        <row r="2038">
          <cell r="A2038" t="str">
            <v>00004182</v>
          </cell>
          <cell r="B2038" t="str">
            <v>NIPEL FERRO GALV ROSCA 3"</v>
          </cell>
          <cell r="C2038" t="str">
            <v>UN</v>
          </cell>
          <cell r="D2038" t="str">
            <v>MP</v>
          </cell>
          <cell r="E2038">
            <v>39.72</v>
          </cell>
          <cell r="F2038">
            <v>39.72</v>
          </cell>
        </row>
        <row r="2039">
          <cell r="A2039" t="str">
            <v>00004183</v>
          </cell>
          <cell r="B2039" t="str">
            <v>NIPEL FERRO GALV ROSCA 4"</v>
          </cell>
          <cell r="C2039" t="str">
            <v>UN</v>
          </cell>
          <cell r="D2039" t="str">
            <v>MP</v>
          </cell>
          <cell r="E2039">
            <v>62.39</v>
          </cell>
          <cell r="F2039">
            <v>62.39</v>
          </cell>
        </row>
        <row r="2040">
          <cell r="A2040" t="str">
            <v>00004184</v>
          </cell>
          <cell r="B2040" t="str">
            <v>NIPEL FERRO GALV ROSCA 5"</v>
          </cell>
          <cell r="C2040" t="str">
            <v>UN</v>
          </cell>
          <cell r="D2040" t="str">
            <v>MP</v>
          </cell>
          <cell r="E2040">
            <v>112.04</v>
          </cell>
          <cell r="F2040">
            <v>112.04</v>
          </cell>
        </row>
        <row r="2041">
          <cell r="A2041" t="str">
            <v>00004185</v>
          </cell>
          <cell r="B2041" t="str">
            <v>NIPEL FERRO GALV ROSCA 6"</v>
          </cell>
          <cell r="C2041" t="str">
            <v>UN</v>
          </cell>
          <cell r="D2041" t="str">
            <v>MP</v>
          </cell>
          <cell r="E2041">
            <v>136.9</v>
          </cell>
          <cell r="F2041">
            <v>136.9</v>
          </cell>
        </row>
        <row r="2042">
          <cell r="A2042" t="str">
            <v>00004186</v>
          </cell>
          <cell r="B2042" t="str">
            <v>NIPEL REDUCAO FERRO GALV ROSCA 1/2" X 1/4"</v>
          </cell>
          <cell r="C2042" t="str">
            <v>UN</v>
          </cell>
          <cell r="D2042" t="str">
            <v>MP</v>
          </cell>
          <cell r="E2042">
            <v>2.36</v>
          </cell>
          <cell r="F2042">
            <v>2.36</v>
          </cell>
        </row>
        <row r="2043">
          <cell r="A2043" t="str">
            <v>00004187</v>
          </cell>
          <cell r="B2043" t="str">
            <v>NIPEL REDUCAO FERRO GALV ROSCA 3/4" X 1/2"</v>
          </cell>
          <cell r="C2043" t="str">
            <v>UN</v>
          </cell>
          <cell r="D2043" t="str">
            <v>MP</v>
          </cell>
          <cell r="E2043">
            <v>3.38</v>
          </cell>
          <cell r="F2043">
            <v>3.38</v>
          </cell>
        </row>
        <row r="2044">
          <cell r="A2044" t="str">
            <v>00004188</v>
          </cell>
          <cell r="B2044" t="str">
            <v>NIPEL REDUCAO FERRO GALV ROSCA 1" X 1/2"</v>
          </cell>
          <cell r="C2044" t="str">
            <v>UN</v>
          </cell>
          <cell r="D2044" t="str">
            <v>MP</v>
          </cell>
          <cell r="E2044">
            <v>5.62</v>
          </cell>
          <cell r="F2044">
            <v>5.62</v>
          </cell>
        </row>
        <row r="2045">
          <cell r="A2045" t="str">
            <v>00004189</v>
          </cell>
          <cell r="B2045" t="str">
            <v>NIPEL REDUCAO FERRO GALV ROSCA 1" X 3/4"</v>
          </cell>
          <cell r="C2045" t="str">
            <v>UN</v>
          </cell>
          <cell r="D2045" t="str">
            <v>MP</v>
          </cell>
          <cell r="E2045">
            <v>5.49</v>
          </cell>
          <cell r="F2045">
            <v>5.49</v>
          </cell>
        </row>
        <row r="2046">
          <cell r="A2046" t="str">
            <v>00004190</v>
          </cell>
          <cell r="B2046" t="str">
            <v>NIPEL REDUCAO FERRO GALV ROSCA 1.1/4" X 3/4"</v>
          </cell>
          <cell r="C2046" t="str">
            <v>UN</v>
          </cell>
          <cell r="D2046" t="str">
            <v>MP</v>
          </cell>
          <cell r="E2046">
            <v>7.65</v>
          </cell>
          <cell r="F2046">
            <v>7.65</v>
          </cell>
        </row>
        <row r="2047">
          <cell r="A2047" t="str">
            <v>00004191</v>
          </cell>
          <cell r="B2047" t="str">
            <v>NIPEL REDUCAO FERRO GALV ROSCA 1.1/2" X 3/4"</v>
          </cell>
          <cell r="C2047" t="str">
            <v>UN</v>
          </cell>
          <cell r="D2047" t="str">
            <v>MP</v>
          </cell>
          <cell r="E2047">
            <v>8.8699999999999992</v>
          </cell>
          <cell r="F2047">
            <v>8.8699999999999992</v>
          </cell>
        </row>
        <row r="2048">
          <cell r="A2048" t="str">
            <v>00004192</v>
          </cell>
          <cell r="B2048" t="str">
            <v>NIPEL REDUCAO FERRO GALV ROSCA 1.1/2" X 1"</v>
          </cell>
          <cell r="C2048" t="str">
            <v>UN</v>
          </cell>
          <cell r="D2048" t="str">
            <v>MP</v>
          </cell>
          <cell r="E2048">
            <v>8.8699999999999992</v>
          </cell>
          <cell r="F2048">
            <v>8.8699999999999992</v>
          </cell>
        </row>
        <row r="2049">
          <cell r="A2049" t="str">
            <v>00004193</v>
          </cell>
          <cell r="B2049" t="str">
            <v>NIPEL REDUCAO FERRO GALV ROSCA 2" X 1.1/4"</v>
          </cell>
          <cell r="C2049" t="str">
            <v>UN</v>
          </cell>
          <cell r="D2049" t="str">
            <v>MP</v>
          </cell>
          <cell r="E2049">
            <v>19.13</v>
          </cell>
          <cell r="F2049">
            <v>19.13</v>
          </cell>
        </row>
        <row r="2050">
          <cell r="A2050" t="str">
            <v>00004194</v>
          </cell>
          <cell r="B2050" t="str">
            <v>NIPEL REDUCAO FERRO GALV ROSCA 2" X 1.1/2"</v>
          </cell>
          <cell r="C2050" t="str">
            <v>UN</v>
          </cell>
          <cell r="D2050" t="str">
            <v>MP</v>
          </cell>
          <cell r="E2050">
            <v>19.13</v>
          </cell>
          <cell r="F2050">
            <v>19.13</v>
          </cell>
        </row>
        <row r="2051">
          <cell r="A2051" t="str">
            <v>00004195</v>
          </cell>
          <cell r="B2051" t="str">
            <v>NIPEL REDUCAO FERRO GALV ROSCA 2.1/2" X 1.1/4"</v>
          </cell>
          <cell r="C2051" t="str">
            <v>UN</v>
          </cell>
          <cell r="D2051" t="str">
            <v>MP</v>
          </cell>
          <cell r="E2051">
            <v>27.51</v>
          </cell>
          <cell r="F2051">
            <v>27.51</v>
          </cell>
        </row>
        <row r="2052">
          <cell r="A2052" t="str">
            <v>00004196</v>
          </cell>
          <cell r="B2052" t="str">
            <v>NIPEL REDUCAO FERRO GALV ROSCA 2.1/2" X 1.1/2"</v>
          </cell>
          <cell r="C2052" t="str">
            <v>UN</v>
          </cell>
          <cell r="D2052" t="str">
            <v>MP</v>
          </cell>
          <cell r="E2052">
            <v>27.18</v>
          </cell>
          <cell r="F2052">
            <v>27.18</v>
          </cell>
        </row>
        <row r="2053">
          <cell r="A2053" t="str">
            <v>00004197</v>
          </cell>
          <cell r="B2053" t="str">
            <v>NIPEL REDUCAO FERRO GALV ROSCA 2.1/2" X 2"</v>
          </cell>
          <cell r="C2053" t="str">
            <v>UN</v>
          </cell>
          <cell r="D2053" t="str">
            <v>MP</v>
          </cell>
          <cell r="E2053">
            <v>27.18</v>
          </cell>
          <cell r="F2053">
            <v>27.18</v>
          </cell>
        </row>
        <row r="2054">
          <cell r="A2054" t="str">
            <v>00004198</v>
          </cell>
          <cell r="B2054" t="str">
            <v>NIPEL REDUCAO FERRO GALV ROSCA 3" X 1.1/2"</v>
          </cell>
          <cell r="C2054" t="str">
            <v>UN</v>
          </cell>
          <cell r="D2054" t="str">
            <v>MP</v>
          </cell>
          <cell r="E2054">
            <v>39.229999999999997</v>
          </cell>
          <cell r="F2054">
            <v>39.229999999999997</v>
          </cell>
        </row>
        <row r="2055">
          <cell r="A2055" t="str">
            <v>00004202</v>
          </cell>
          <cell r="B2055" t="str">
            <v>NIPEL REDUCAO FERRO GALV ROSCA 3" X 2.1/2"</v>
          </cell>
          <cell r="C2055" t="str">
            <v>UN</v>
          </cell>
          <cell r="D2055" t="str">
            <v>MP</v>
          </cell>
          <cell r="E2055">
            <v>39.229999999999997</v>
          </cell>
          <cell r="F2055">
            <v>39.229999999999997</v>
          </cell>
        </row>
        <row r="2056">
          <cell r="A2056" t="str">
            <v>00004203</v>
          </cell>
          <cell r="B2056" t="str">
            <v>NIPEL REDUCAO FERRO GALV ROSCA 3" X 2"</v>
          </cell>
          <cell r="C2056" t="str">
            <v>UN</v>
          </cell>
          <cell r="D2056" t="str">
            <v>MP</v>
          </cell>
          <cell r="E2056">
            <v>39.229999999999997</v>
          </cell>
          <cell r="F2056">
            <v>39.229999999999997</v>
          </cell>
        </row>
        <row r="2057">
          <cell r="A2057" t="str">
            <v>00004204</v>
          </cell>
          <cell r="B2057" t="str">
            <v>NIPEL REDUCAO FERRO GALV ROSCA 2" X 1"</v>
          </cell>
          <cell r="C2057" t="str">
            <v>UN</v>
          </cell>
          <cell r="D2057" t="str">
            <v>MP</v>
          </cell>
          <cell r="E2057">
            <v>19.13</v>
          </cell>
          <cell r="F2057">
            <v>19.13</v>
          </cell>
        </row>
        <row r="2058">
          <cell r="A2058" t="str">
            <v>00004205</v>
          </cell>
          <cell r="B2058" t="str">
            <v>NIPEL REDUCAO FERRO GALV ROSCA 1.1/2" X 1.1/4"</v>
          </cell>
          <cell r="C2058" t="str">
            <v>UN</v>
          </cell>
          <cell r="D2058" t="str">
            <v>MP</v>
          </cell>
          <cell r="E2058">
            <v>8.9499999999999993</v>
          </cell>
          <cell r="F2058">
            <v>8.9499999999999993</v>
          </cell>
        </row>
        <row r="2059">
          <cell r="A2059" t="str">
            <v>00004206</v>
          </cell>
          <cell r="B2059" t="str">
            <v>NIPEL REDUCAO FERRO GALV ROSCA 1.1/4" X 1"</v>
          </cell>
          <cell r="C2059" t="str">
            <v>UN</v>
          </cell>
          <cell r="D2059" t="str">
            <v>MP</v>
          </cell>
          <cell r="E2059">
            <v>7.85</v>
          </cell>
          <cell r="F2059">
            <v>7.85</v>
          </cell>
        </row>
        <row r="2060">
          <cell r="A2060" t="str">
            <v>00004207</v>
          </cell>
          <cell r="B2060" t="str">
            <v>NIPEL REDUCAO FERRO GALV ROSCA 1.1/4" X 1/2"</v>
          </cell>
          <cell r="C2060" t="str">
            <v>UN</v>
          </cell>
          <cell r="D2060" t="str">
            <v>MP</v>
          </cell>
          <cell r="E2060">
            <v>7.45</v>
          </cell>
          <cell r="F2060">
            <v>7.45</v>
          </cell>
        </row>
        <row r="2061">
          <cell r="A2061" t="str">
            <v>00004208</v>
          </cell>
          <cell r="B2061" t="str">
            <v>NIPEL FERRO GALV ROSCA 2.1/2"</v>
          </cell>
          <cell r="C2061" t="str">
            <v>UN</v>
          </cell>
          <cell r="D2061" t="str">
            <v>MP</v>
          </cell>
          <cell r="E2061">
            <v>27.96</v>
          </cell>
          <cell r="F2061">
            <v>27.96</v>
          </cell>
        </row>
        <row r="2062">
          <cell r="A2062" t="str">
            <v>00004209</v>
          </cell>
          <cell r="B2062" t="str">
            <v>NIPEL FERRO GALV ROSCA 1.1/2"</v>
          </cell>
          <cell r="C2062" t="str">
            <v>UN</v>
          </cell>
          <cell r="D2062" t="str">
            <v>MP</v>
          </cell>
          <cell r="E2062">
            <v>8.99</v>
          </cell>
          <cell r="F2062">
            <v>8.99</v>
          </cell>
        </row>
        <row r="2063">
          <cell r="A2063" t="str">
            <v>00004210</v>
          </cell>
          <cell r="B2063" t="str">
            <v>NIPEL PVC C/ C/ ROSCA P/ AGUA FRIA PREDIAL 1/2"</v>
          </cell>
          <cell r="C2063" t="str">
            <v>UN</v>
          </cell>
          <cell r="D2063" t="str">
            <v>MP</v>
          </cell>
          <cell r="E2063">
            <v>0.57999999999999996</v>
          </cell>
          <cell r="F2063">
            <v>0.57999999999999996</v>
          </cell>
        </row>
        <row r="2064">
          <cell r="A2064" t="str">
            <v>00004211</v>
          </cell>
          <cell r="B2064" t="str">
            <v>NIPEL PVC C/ C/ ROSCA P/ AGUA FRIA PREDIAL 3/4"</v>
          </cell>
          <cell r="C2064" t="str">
            <v>UN</v>
          </cell>
          <cell r="D2064" t="str">
            <v>MP</v>
          </cell>
          <cell r="E2064">
            <v>0.59</v>
          </cell>
          <cell r="F2064">
            <v>0.59</v>
          </cell>
        </row>
        <row r="2065">
          <cell r="A2065" t="str">
            <v>00004212</v>
          </cell>
          <cell r="B2065" t="str">
            <v>NIPEL PVC C/ C/ ROSCA P/ AGUA FRIA PREDIAL 1"</v>
          </cell>
          <cell r="C2065" t="str">
            <v>UN</v>
          </cell>
          <cell r="D2065" t="str">
            <v>MP</v>
          </cell>
          <cell r="E2065">
            <v>1.49</v>
          </cell>
          <cell r="F2065">
            <v>1.49</v>
          </cell>
        </row>
        <row r="2066">
          <cell r="A2066" t="str">
            <v>00004213</v>
          </cell>
          <cell r="B2066" t="str">
            <v>NIPEL PVC C/ C/ ROSCA P/ AGUA FRIA PREDIAL 2"</v>
          </cell>
          <cell r="C2066" t="str">
            <v>UN</v>
          </cell>
          <cell r="D2066" t="str">
            <v>MP</v>
          </cell>
          <cell r="E2066">
            <v>6.69</v>
          </cell>
          <cell r="F2066">
            <v>6.69</v>
          </cell>
        </row>
        <row r="2067">
          <cell r="A2067" t="str">
            <v>00004214</v>
          </cell>
          <cell r="B2067" t="str">
            <v>NIPEL PVC C/ C/ ROSCA P/ AGUA FRIA PREDIAL 1.1/2"</v>
          </cell>
          <cell r="C2067" t="str">
            <v>UN</v>
          </cell>
          <cell r="D2067" t="str">
            <v>MP</v>
          </cell>
          <cell r="E2067">
            <v>3.78</v>
          </cell>
          <cell r="F2067">
            <v>3.78</v>
          </cell>
        </row>
        <row r="2068">
          <cell r="A2068" t="str">
            <v>00004215</v>
          </cell>
          <cell r="B2068" t="str">
            <v>NIPEL PVC C/ C/ ROSCA P/ AGUA FRIA PREDIAL 1.1/4"</v>
          </cell>
          <cell r="C2068" t="str">
            <v>UN</v>
          </cell>
          <cell r="D2068" t="str">
            <v>MP</v>
          </cell>
          <cell r="E2068">
            <v>3.41</v>
          </cell>
          <cell r="F2068">
            <v>3.41</v>
          </cell>
        </row>
        <row r="2069">
          <cell r="A2069" t="str">
            <v>00004221</v>
          </cell>
          <cell r="B2069" t="str">
            <v>OLEO DIESEL COMBUSTIVEL COMUM</v>
          </cell>
          <cell r="C2069" t="str">
            <v>L</v>
          </cell>
          <cell r="D2069" t="str">
            <v>MP</v>
          </cell>
          <cell r="E2069">
            <v>2.59</v>
          </cell>
          <cell r="F2069">
            <v>2.59</v>
          </cell>
        </row>
        <row r="2070">
          <cell r="A2070" t="str">
            <v>00004222</v>
          </cell>
          <cell r="B2070" t="str">
            <v>GASOLINA COMUM</v>
          </cell>
          <cell r="C2070" t="str">
            <v>L</v>
          </cell>
          <cell r="D2070" t="str">
            <v>MP</v>
          </cell>
          <cell r="E2070">
            <v>2.84</v>
          </cell>
          <cell r="F2070">
            <v>2.84</v>
          </cell>
        </row>
        <row r="2071">
          <cell r="A2071" t="str">
            <v>00004223</v>
          </cell>
          <cell r="B2071" t="str">
            <v>ETANOL</v>
          </cell>
          <cell r="C2071" t="str">
            <v>L</v>
          </cell>
          <cell r="D2071" t="str">
            <v>MP</v>
          </cell>
          <cell r="E2071">
            <v>1.91</v>
          </cell>
          <cell r="F2071">
            <v>1.91</v>
          </cell>
        </row>
        <row r="2072">
          <cell r="A2072" t="str">
            <v>00004224</v>
          </cell>
          <cell r="B2072" t="str">
            <v>QUEROSENE</v>
          </cell>
          <cell r="C2072" t="str">
            <v>L</v>
          </cell>
          <cell r="D2072" t="str">
            <v>MP</v>
          </cell>
          <cell r="E2072">
            <v>2.91</v>
          </cell>
          <cell r="F2072">
            <v>2.91</v>
          </cell>
        </row>
        <row r="2073">
          <cell r="A2073" t="str">
            <v>00004226</v>
          </cell>
          <cell r="B2073" t="str">
            <v>GAS DE COZINHA - GLP</v>
          </cell>
          <cell r="C2073" t="str">
            <v>KG</v>
          </cell>
          <cell r="D2073" t="str">
            <v>MP</v>
          </cell>
          <cell r="E2073">
            <v>3.24</v>
          </cell>
          <cell r="F2073">
            <v>3.24</v>
          </cell>
        </row>
        <row r="2074">
          <cell r="A2074" t="str">
            <v>00004227</v>
          </cell>
          <cell r="B2074" t="str">
            <v>ÓLEO LUBRIFICANTE PARA MOTORES DE EQUIPAMENTOS PESADOS (CAMINHÕES, TRATORES, RETROS E ETC...)</v>
          </cell>
          <cell r="C2074" t="str">
            <v>L</v>
          </cell>
          <cell r="D2074" t="str">
            <v>MP</v>
          </cell>
          <cell r="E2074">
            <v>14.56</v>
          </cell>
          <cell r="F2074">
            <v>14.56</v>
          </cell>
        </row>
        <row r="2075">
          <cell r="A2075" t="str">
            <v>00004229</v>
          </cell>
          <cell r="B2075" t="str">
            <v>GRAXA LUBRIFICANTE</v>
          </cell>
          <cell r="C2075" t="str">
            <v>KG</v>
          </cell>
          <cell r="D2075" t="str">
            <v>MP</v>
          </cell>
          <cell r="E2075">
            <v>17.440000000000001</v>
          </cell>
          <cell r="F2075">
            <v>17.440000000000001</v>
          </cell>
        </row>
        <row r="2076">
          <cell r="A2076" t="str">
            <v>00004230</v>
          </cell>
          <cell r="B2076" t="str">
            <v>OPERADOR DE MAQUINAS E EQUIPAMENTOS</v>
          </cell>
          <cell r="C2076" t="str">
            <v>H</v>
          </cell>
          <cell r="D2076" t="str">
            <v>MO</v>
          </cell>
          <cell r="E2076">
            <v>17.920000000000002</v>
          </cell>
          <cell r="F2076">
            <v>20.71</v>
          </cell>
        </row>
        <row r="2077">
          <cell r="A2077" t="str">
            <v>00004233</v>
          </cell>
          <cell r="B2077" t="str">
            <v>OPERADOR DE USINA DE ASFALTO, DE SOLOS OU DE CONCRETO</v>
          </cell>
          <cell r="C2077" t="str">
            <v>H</v>
          </cell>
          <cell r="D2077" t="str">
            <v>MO</v>
          </cell>
          <cell r="E2077">
            <v>18.8</v>
          </cell>
          <cell r="F2077">
            <v>21.72</v>
          </cell>
        </row>
        <row r="2078">
          <cell r="A2078" t="str">
            <v>00004234</v>
          </cell>
          <cell r="B2078" t="str">
            <v>OPERADOR DE ESCAVADEIRA</v>
          </cell>
          <cell r="C2078" t="str">
            <v>H</v>
          </cell>
          <cell r="D2078" t="str">
            <v>MO</v>
          </cell>
          <cell r="E2078">
            <v>17.05</v>
          </cell>
          <cell r="F2078">
            <v>19.7</v>
          </cell>
        </row>
        <row r="2079">
          <cell r="A2079" t="str">
            <v>00004235</v>
          </cell>
          <cell r="B2079" t="str">
            <v>CAVOUQUEIRO OU OPERADOR PERFURATRIZ/ROMPEDOR</v>
          </cell>
          <cell r="C2079" t="str">
            <v>H</v>
          </cell>
          <cell r="D2079" t="str">
            <v>MO</v>
          </cell>
          <cell r="E2079">
            <v>10.67</v>
          </cell>
          <cell r="F2079">
            <v>12.32</v>
          </cell>
        </row>
        <row r="2080">
          <cell r="A2080" t="str">
            <v>00004237</v>
          </cell>
          <cell r="B2080" t="str">
            <v>TRATORISTA</v>
          </cell>
          <cell r="C2080" t="str">
            <v>H</v>
          </cell>
          <cell r="D2080" t="str">
            <v>MO</v>
          </cell>
          <cell r="E2080">
            <v>18.75</v>
          </cell>
          <cell r="F2080">
            <v>21.66</v>
          </cell>
        </row>
        <row r="2081">
          <cell r="A2081" t="str">
            <v>00004238</v>
          </cell>
          <cell r="B2081" t="str">
            <v>OPERADOR DE ROLO COMPACTADOR</v>
          </cell>
          <cell r="C2081" t="str">
            <v>H</v>
          </cell>
          <cell r="D2081" t="str">
            <v>MO</v>
          </cell>
          <cell r="E2081">
            <v>17.05</v>
          </cell>
          <cell r="F2081">
            <v>19.7</v>
          </cell>
        </row>
        <row r="2082">
          <cell r="A2082" t="str">
            <v>00004239</v>
          </cell>
          <cell r="B2082" t="str">
            <v>OPERADOR DE MOTONIVELADORA</v>
          </cell>
          <cell r="C2082" t="str">
            <v>H</v>
          </cell>
          <cell r="D2082" t="str">
            <v>MO</v>
          </cell>
          <cell r="E2082">
            <v>18.690000000000001</v>
          </cell>
          <cell r="F2082">
            <v>21.6</v>
          </cell>
        </row>
        <row r="2083">
          <cell r="A2083" t="str">
            <v>00004240</v>
          </cell>
          <cell r="B2083" t="str">
            <v>OPERADOR DE MOTO-ESCREIPER</v>
          </cell>
          <cell r="C2083" t="str">
            <v>H</v>
          </cell>
          <cell r="D2083" t="str">
            <v>MO</v>
          </cell>
          <cell r="E2083">
            <v>17.05</v>
          </cell>
          <cell r="F2083">
            <v>19.7</v>
          </cell>
        </row>
        <row r="2084">
          <cell r="A2084" t="str">
            <v>00004242</v>
          </cell>
          <cell r="B2084" t="str">
            <v>OPERADOR DE ACABADORA</v>
          </cell>
          <cell r="C2084" t="str">
            <v>H</v>
          </cell>
          <cell r="D2084" t="str">
            <v>MO</v>
          </cell>
          <cell r="E2084">
            <v>17.05</v>
          </cell>
          <cell r="F2084">
            <v>19.7</v>
          </cell>
        </row>
        <row r="2085">
          <cell r="A2085" t="str">
            <v>00004243</v>
          </cell>
          <cell r="B2085" t="str">
            <v>OPERADOR DE BETONEIRA ( CAMINHÃO)</v>
          </cell>
          <cell r="C2085" t="str">
            <v>H</v>
          </cell>
          <cell r="D2085" t="str">
            <v>MO</v>
          </cell>
          <cell r="E2085">
            <v>17</v>
          </cell>
          <cell r="F2085">
            <v>19.64</v>
          </cell>
        </row>
        <row r="2086">
          <cell r="A2086" t="str">
            <v>00004244</v>
          </cell>
          <cell r="B2086" t="str">
            <v>MACARIQUEIRO</v>
          </cell>
          <cell r="C2086" t="str">
            <v>H</v>
          </cell>
          <cell r="D2086" t="str">
            <v>MO</v>
          </cell>
          <cell r="E2086">
            <v>18.8</v>
          </cell>
          <cell r="F2086">
            <v>21.72</v>
          </cell>
        </row>
        <row r="2087">
          <cell r="A2087" t="str">
            <v>00004248</v>
          </cell>
          <cell r="B2087" t="str">
            <v>OPERADOR DE PA CARREGADEIRA</v>
          </cell>
          <cell r="C2087" t="str">
            <v>H</v>
          </cell>
          <cell r="D2087" t="str">
            <v>MO</v>
          </cell>
          <cell r="E2087">
            <v>18.350000000000001</v>
          </cell>
          <cell r="F2087">
            <v>21.2</v>
          </cell>
        </row>
        <row r="2088">
          <cell r="A2088" t="str">
            <v>00004250</v>
          </cell>
          <cell r="B2088" t="str">
            <v>OPERADOR DE COMPRESSOR OU COMPRESSORISTA</v>
          </cell>
          <cell r="C2088" t="str">
            <v>H</v>
          </cell>
          <cell r="D2088" t="str">
            <v>MO</v>
          </cell>
          <cell r="E2088">
            <v>10.24</v>
          </cell>
          <cell r="F2088">
            <v>11.83</v>
          </cell>
        </row>
        <row r="2089">
          <cell r="A2089" t="str">
            <v>00004251</v>
          </cell>
          <cell r="B2089" t="str">
            <v>OPERADOR JATO DE AREIA OU JATISTA</v>
          </cell>
          <cell r="C2089" t="str">
            <v>H</v>
          </cell>
          <cell r="D2089" t="str">
            <v>MO</v>
          </cell>
          <cell r="E2089">
            <v>10.15</v>
          </cell>
          <cell r="F2089">
            <v>11.72</v>
          </cell>
        </row>
        <row r="2090">
          <cell r="A2090" t="str">
            <v>00004252</v>
          </cell>
          <cell r="B2090" t="str">
            <v>OPERADOR PARA BATE ESTACAS</v>
          </cell>
          <cell r="C2090" t="str">
            <v>H</v>
          </cell>
          <cell r="D2090" t="str">
            <v>MO</v>
          </cell>
          <cell r="E2090">
            <v>11.99</v>
          </cell>
          <cell r="F2090">
            <v>13.86</v>
          </cell>
        </row>
        <row r="2091">
          <cell r="A2091" t="str">
            <v>00004253</v>
          </cell>
          <cell r="B2091" t="str">
            <v>OPERADOR DE GUINCHO</v>
          </cell>
          <cell r="C2091" t="str">
            <v>H</v>
          </cell>
          <cell r="D2091" t="str">
            <v>MO</v>
          </cell>
          <cell r="E2091">
            <v>9.4499999999999993</v>
          </cell>
          <cell r="F2091">
            <v>10.92</v>
          </cell>
        </row>
        <row r="2092">
          <cell r="A2092" t="str">
            <v>00004254</v>
          </cell>
          <cell r="B2092" t="str">
            <v>OPERADOR DE GUINDASTE</v>
          </cell>
          <cell r="C2092" t="str">
            <v>H</v>
          </cell>
          <cell r="D2092" t="str">
            <v>MO</v>
          </cell>
          <cell r="E2092">
            <v>18.579999999999998</v>
          </cell>
          <cell r="F2092">
            <v>21.47</v>
          </cell>
        </row>
        <row r="2093">
          <cell r="A2093" t="str">
            <v>00004257</v>
          </cell>
          <cell r="B2093" t="str">
            <v>OPERADOR DE MARTELETE OU MARTELETEIRO</v>
          </cell>
          <cell r="C2093" t="str">
            <v>H</v>
          </cell>
          <cell r="D2093" t="str">
            <v>MO</v>
          </cell>
          <cell r="E2093">
            <v>9.51</v>
          </cell>
          <cell r="F2093">
            <v>10.98</v>
          </cell>
        </row>
        <row r="2094">
          <cell r="A2094" t="str">
            <v>00004259</v>
          </cell>
          <cell r="B2094" t="str">
            <v>PA CARREGADEIRA SOBRE PNEUS * 170 HP * CAP. * 3 M 3 * PESO OPERACIONAL * 16 T * TIPO CATERPILAR 950 - F II NACIONAL OU EQUIV (INCL MANUTENCAO/OPERACAO)</v>
          </cell>
          <cell r="C2094" t="str">
            <v>H</v>
          </cell>
          <cell r="D2094" t="str">
            <v>EQ</v>
          </cell>
          <cell r="E2094">
            <v>126.71</v>
          </cell>
          <cell r="F2094">
            <v>126.71</v>
          </cell>
        </row>
        <row r="2095">
          <cell r="A2095" t="str">
            <v>00004260</v>
          </cell>
          <cell r="B2095" t="str">
            <v>PA CARREGADEIRA SOBRE PNEUS COM MOTOR DE 105 HP E CAPACIDADE NA CACAMBA DE 1,91 M3 (LOCACAO
COM OPERADOR, COMBUSTIVEL E MANUTENCAO)</v>
          </cell>
          <cell r="C2095" t="str">
            <v>H</v>
          </cell>
          <cell r="D2095" t="str">
            <v>EQ</v>
          </cell>
          <cell r="E2095">
            <v>90</v>
          </cell>
          <cell r="F2095">
            <v>90</v>
          </cell>
        </row>
        <row r="2096">
          <cell r="A2096" t="str">
            <v>00004261</v>
          </cell>
          <cell r="B2096" t="str">
            <v>PA CARREGADEIRA SOBRE PNEUS * 105 HP * CAP. 1,72M3 * PESO OPERACIONAL* 9 T * TIPO CATERPILAR 924 - F II NACIONAL OU EQUIV (INCL MANUTENCAO/OPERACAO)</v>
          </cell>
          <cell r="C2096" t="str">
            <v>H</v>
          </cell>
          <cell r="D2096" t="str">
            <v>EQ</v>
          </cell>
          <cell r="E2096">
            <v>101.37</v>
          </cell>
          <cell r="F2096">
            <v>101.37</v>
          </cell>
        </row>
        <row r="2097">
          <cell r="A2097" t="str">
            <v>00004262</v>
          </cell>
          <cell r="B2097" t="str">
            <v>PA CARREGADEIRA SOBRE RODAS, POTENCIA = 114 HP, CAPACIDADE DA CACAMBA DE 1,4 A 1,7 M3, PESO OPERACIONAL DE 9,1 T</v>
          </cell>
          <cell r="C2097" t="str">
            <v>UN</v>
          </cell>
          <cell r="D2097" t="str">
            <v>MP</v>
          </cell>
          <cell r="E2097">
            <v>329600</v>
          </cell>
          <cell r="F2097">
            <v>329600</v>
          </cell>
        </row>
        <row r="2098">
          <cell r="A2098" t="str">
            <v>00004263</v>
          </cell>
          <cell r="B2098" t="str">
            <v>PA CARREGADEIRA SOBRE RODAS CATERPILLAR 950 G - POTENCIA 180 HP - CAPACIDADE DA CACAMBA. 2,5 A 3,3 M3 - PESO OPERACIONAL 17.428 KG**CAIXA**</v>
          </cell>
          <cell r="C2098" t="str">
            <v>UN</v>
          </cell>
          <cell r="D2098" t="str">
            <v>MP</v>
          </cell>
          <cell r="E2098">
            <v>619137.12</v>
          </cell>
          <cell r="F2098">
            <v>619137.12</v>
          </cell>
        </row>
        <row r="2099">
          <cell r="A2099" t="str">
            <v>00004266</v>
          </cell>
          <cell r="B2099" t="str">
            <v>COPIA HELIOGRAFICA</v>
          </cell>
          <cell r="C2099" t="str">
            <v>M2</v>
          </cell>
          <cell r="D2099" t="str">
            <v>MP</v>
          </cell>
          <cell r="E2099">
            <v>12.04</v>
          </cell>
          <cell r="F2099">
            <v>12.04</v>
          </cell>
        </row>
        <row r="2100">
          <cell r="A2100" t="str">
            <v>00004267</v>
          </cell>
          <cell r="B2100" t="str">
            <v>PAPELEIRA DE LOUCA BRANCA</v>
          </cell>
          <cell r="C2100" t="str">
            <v>UN</v>
          </cell>
          <cell r="D2100" t="str">
            <v>MP</v>
          </cell>
          <cell r="E2100">
            <v>15</v>
          </cell>
          <cell r="F2100">
            <v>15</v>
          </cell>
        </row>
        <row r="2101">
          <cell r="A2101" t="str">
            <v>00004268</v>
          </cell>
          <cell r="B2101" t="str">
            <v>PORTA TOALHA DE LOUCA BRANCA C/ BASTAO PLASTICO</v>
          </cell>
          <cell r="C2101" t="str">
            <v>UN</v>
          </cell>
          <cell r="D2101" t="str">
            <v>MP</v>
          </cell>
          <cell r="E2101">
            <v>13.2</v>
          </cell>
          <cell r="F2101">
            <v>13.2</v>
          </cell>
        </row>
        <row r="2102">
          <cell r="A2102" t="str">
            <v>00004269</v>
          </cell>
          <cell r="B2102" t="str">
            <v>SABONETEIRA LOUCA BRANCA 15 X 15CM</v>
          </cell>
          <cell r="C2102" t="str">
            <v>UN</v>
          </cell>
          <cell r="D2102" t="str">
            <v>MP</v>
          </cell>
          <cell r="E2102">
            <v>15.31</v>
          </cell>
          <cell r="F2102">
            <v>15.31</v>
          </cell>
        </row>
        <row r="2103">
          <cell r="A2103" t="str">
            <v>00004270</v>
          </cell>
          <cell r="B2103" t="str">
            <v>SABONETEIRA LOUCA BRANCA 7,5 X 15CM</v>
          </cell>
          <cell r="C2103" t="str">
            <v>UN</v>
          </cell>
          <cell r="D2103" t="str">
            <v>MP</v>
          </cell>
          <cell r="E2103">
            <v>11.05</v>
          </cell>
          <cell r="F2103">
            <v>11.05</v>
          </cell>
        </row>
        <row r="2104">
          <cell r="A2104" t="str">
            <v>00004271</v>
          </cell>
          <cell r="B2104" t="str">
            <v>CABIDE DE LOUCA BRANCA SIMPLES TP GANCHO</v>
          </cell>
          <cell r="C2104" t="str">
            <v>UN</v>
          </cell>
          <cell r="D2104" t="str">
            <v>MP</v>
          </cell>
          <cell r="E2104">
            <v>6.59</v>
          </cell>
          <cell r="F2104">
            <v>6.59</v>
          </cell>
        </row>
        <row r="2105">
          <cell r="A2105" t="str">
            <v>00004272</v>
          </cell>
          <cell r="B2105" t="str">
            <v>PARA-RAIOS DE BAIXA TENSAO, TENSAO DE OPERACAO 275V ( VN = 220V ) E 150V ( VN = 127V ), CORR. MAX.
19,5KA</v>
          </cell>
          <cell r="C2105" t="str">
            <v>UN</v>
          </cell>
          <cell r="D2105" t="str">
            <v>MP</v>
          </cell>
          <cell r="E2105">
            <v>52.72</v>
          </cell>
          <cell r="F2105">
            <v>52.72</v>
          </cell>
        </row>
        <row r="2106">
          <cell r="A2106" t="str">
            <v>00004273</v>
          </cell>
          <cell r="B2106" t="str">
            <v>PARA-RAIOS DE DISTRIBUICAO TIPO VALVULA DE OXIDO DE ZINCO, TENSAO NOMINAL 30KV, 10KA</v>
          </cell>
          <cell r="C2106" t="str">
            <v>UN</v>
          </cell>
          <cell r="D2106" t="str">
            <v>MP</v>
          </cell>
          <cell r="E2106">
            <v>379.43</v>
          </cell>
          <cell r="F2106">
            <v>379.43</v>
          </cell>
        </row>
        <row r="2107">
          <cell r="A2107" t="str">
            <v>00004274</v>
          </cell>
          <cell r="B2107" t="str">
            <v>PARA-RAIOS TIPO FRANKLIN, EM LATAO CROMADO, DUAS DESCIDAS, GRANDE, PARA PROTECAO DE EDIFICACOES CONTRA DESCARGAS ATMOSFERICAS</v>
          </cell>
          <cell r="C2107" t="str">
            <v>UN</v>
          </cell>
          <cell r="D2107" t="str">
            <v>MP</v>
          </cell>
          <cell r="E2107">
            <v>39.54</v>
          </cell>
          <cell r="F2107">
            <v>39.54</v>
          </cell>
        </row>
        <row r="2108">
          <cell r="A2108" t="str">
            <v>00004276</v>
          </cell>
          <cell r="B2108" t="str">
            <v>PARA-RAIOS DE DISTRIBUICAO TIPO VALVULA DE OXIDO DE ZINCO, TENSAO NOMINAL 15KV, 5KA</v>
          </cell>
          <cell r="C2108" t="str">
            <v>UN</v>
          </cell>
          <cell r="D2108" t="str">
            <v>MP</v>
          </cell>
          <cell r="E2108">
            <v>142.78</v>
          </cell>
          <cell r="F2108">
            <v>142.78</v>
          </cell>
        </row>
        <row r="2109">
          <cell r="A2109" t="str">
            <v>00004299</v>
          </cell>
          <cell r="B2109" t="str">
            <v>PARAFUSO COM ROSCA SOBERBA E ARRUELA FIXA, EM FERRO GALVANIZADO, DE 8 X 110 MM (PARA FIXACAO DE TELHAS DE FIBROCIMENTO)</v>
          </cell>
          <cell r="C2109" t="str">
            <v>UN</v>
          </cell>
          <cell r="D2109" t="str">
            <v>MP</v>
          </cell>
          <cell r="E2109">
            <v>0.6</v>
          </cell>
          <cell r="F2109">
            <v>0.6</v>
          </cell>
        </row>
        <row r="2110">
          <cell r="A2110" t="str">
            <v>00004300</v>
          </cell>
          <cell r="B2110" t="str">
            <v>PARAFUSO ZINCADO ROSCA SOBERBA 5/16" X 50MM P/ TELHA FIBROCIMENTO</v>
          </cell>
          <cell r="C2110" t="str">
            <v>UN</v>
          </cell>
          <cell r="D2110" t="str">
            <v>MP</v>
          </cell>
          <cell r="E2110">
            <v>0.35</v>
          </cell>
          <cell r="F2110">
            <v>0.35</v>
          </cell>
        </row>
        <row r="2111">
          <cell r="A2111" t="str">
            <v>00004301</v>
          </cell>
          <cell r="B2111" t="str">
            <v>PARAFUSO ZINCADO ROSCA SOBERBA 5/16" X 85MM P/ TELHA FIBROCIMENTO</v>
          </cell>
          <cell r="C2111" t="str">
            <v>UN</v>
          </cell>
          <cell r="D2111" t="str">
            <v>MP</v>
          </cell>
          <cell r="E2111">
            <v>0.56000000000000005</v>
          </cell>
          <cell r="F2111">
            <v>0.56000000000000005</v>
          </cell>
        </row>
        <row r="2112">
          <cell r="A2112" t="str">
            <v>00004302</v>
          </cell>
          <cell r="B2112" t="str">
            <v>PARAFUSO ZINCADO ROSCA SOBERBA 5/16" X 250MM P/ TELHA FIBROCIMENTO</v>
          </cell>
          <cell r="C2112" t="str">
            <v>UN</v>
          </cell>
          <cell r="D2112" t="str">
            <v>MP</v>
          </cell>
          <cell r="E2112">
            <v>1.48</v>
          </cell>
          <cell r="F2112">
            <v>1.48</v>
          </cell>
        </row>
        <row r="2113">
          <cell r="A2113" t="str">
            <v>00004304</v>
          </cell>
          <cell r="B2113" t="str">
            <v>PARAFUSO ZINCADO ROSCA SOBERBA 5/16" X 150MM P/ TELHA FIBROCIMENTO</v>
          </cell>
          <cell r="C2113" t="str">
            <v>UN</v>
          </cell>
          <cell r="D2113" t="str">
            <v>MP</v>
          </cell>
          <cell r="E2113">
            <v>0.78</v>
          </cell>
          <cell r="F2113">
            <v>0.78</v>
          </cell>
        </row>
        <row r="2114">
          <cell r="A2114" t="str">
            <v>00004305</v>
          </cell>
          <cell r="B2114" t="str">
            <v>PARAFUSO ZINCADO ROSCA SOBERBA 5/16" X 180MM P/ TELHA FIBROCIMENTO</v>
          </cell>
          <cell r="C2114" t="str">
            <v>UN</v>
          </cell>
          <cell r="D2114" t="str">
            <v>MP</v>
          </cell>
          <cell r="E2114">
            <v>1.76</v>
          </cell>
          <cell r="F2114">
            <v>1.76</v>
          </cell>
        </row>
        <row r="2115">
          <cell r="A2115" t="str">
            <v>00004306</v>
          </cell>
          <cell r="B2115" t="str">
            <v>PARAFUSO ZINCADO ROSCA SOBERBA 5/16" X 200MM P/ TELHA FIBROCIMENTO</v>
          </cell>
          <cell r="C2115" t="str">
            <v>UN</v>
          </cell>
          <cell r="D2115" t="str">
            <v>MP</v>
          </cell>
          <cell r="E2115">
            <v>1.1299999999999999</v>
          </cell>
          <cell r="F2115">
            <v>1.1299999999999999</v>
          </cell>
        </row>
        <row r="2116">
          <cell r="A2116" t="str">
            <v>00004307</v>
          </cell>
          <cell r="B2116" t="str">
            <v>PLACA DE VENTILACAO P/ TELHA FIBROCIMENTO CANALETE 90 OU KALHETAO</v>
          </cell>
          <cell r="C2116" t="str">
            <v>UN</v>
          </cell>
          <cell r="D2116" t="str">
            <v>MP</v>
          </cell>
          <cell r="E2116">
            <v>3.51</v>
          </cell>
          <cell r="F2116">
            <v>3.51</v>
          </cell>
        </row>
        <row r="2117">
          <cell r="A2117" t="str">
            <v>00004308</v>
          </cell>
          <cell r="B2117" t="str">
            <v>PARAFUSO ZINCADO ROSCA SOBERBA 5/16" X 230MM P/ TELHA FIBROCIMENTO</v>
          </cell>
          <cell r="C2117" t="str">
            <v>UN</v>
          </cell>
          <cell r="D2117" t="str">
            <v>MP</v>
          </cell>
          <cell r="E2117">
            <v>1.34</v>
          </cell>
          <cell r="F2117">
            <v>1.34</v>
          </cell>
        </row>
        <row r="2118">
          <cell r="A2118" t="str">
            <v>00004309</v>
          </cell>
          <cell r="B2118" t="str">
            <v>PLACA DE VENTILACAO P/ TELHA FIBROCIMENTO CANALETE 49 KALHETA</v>
          </cell>
          <cell r="C2118" t="str">
            <v>UN</v>
          </cell>
          <cell r="D2118" t="str">
            <v>MP</v>
          </cell>
          <cell r="E2118">
            <v>1.35</v>
          </cell>
          <cell r="F2118">
            <v>1.35</v>
          </cell>
        </row>
        <row r="2119">
          <cell r="A2119" t="str">
            <v>00004310</v>
          </cell>
          <cell r="B2119" t="str">
            <v>FIXADOR ABA AUTO TRAVANTE P/ TELHA CANALETE 90 OU KALHETAO</v>
          </cell>
          <cell r="C2119" t="str">
            <v>UN</v>
          </cell>
          <cell r="D2119" t="str">
            <v>MP</v>
          </cell>
          <cell r="E2119">
            <v>1.69</v>
          </cell>
          <cell r="F2119">
            <v>1.69</v>
          </cell>
        </row>
        <row r="2120">
          <cell r="A2120" t="str">
            <v>00004311</v>
          </cell>
          <cell r="B2120" t="str">
            <v>FIXADOR ABA SIMPLES P/ TELHA CANALETA 49 OU KALHETA</v>
          </cell>
          <cell r="C2120" t="str">
            <v>UN</v>
          </cell>
          <cell r="D2120" t="str">
            <v>MP</v>
          </cell>
          <cell r="E2120">
            <v>1.24</v>
          </cell>
          <cell r="F2120">
            <v>1.24</v>
          </cell>
        </row>
        <row r="2121">
          <cell r="A2121" t="str">
            <v>00004312</v>
          </cell>
          <cell r="B2121" t="str">
            <v>FIXADOR ABA SIMPLES P/ TELHA CANALETA 90 OU KALHETAO</v>
          </cell>
          <cell r="C2121" t="str">
            <v>UN</v>
          </cell>
          <cell r="D2121" t="str">
            <v>MP</v>
          </cell>
          <cell r="E2121">
            <v>1.69</v>
          </cell>
          <cell r="F2121">
            <v>1.69</v>
          </cell>
        </row>
        <row r="2122">
          <cell r="A2122" t="str">
            <v>00004313</v>
          </cell>
          <cell r="B2122" t="str">
            <v>HASTE RETA P/ GANCHO FG C/ ROSCA - 5/16" X 35CM - P/ FIXACAO TELHA FIBROC - INCL PORCA E ARRUELAS DE
VEDACAO</v>
          </cell>
          <cell r="C2122" t="str">
            <v>CJ</v>
          </cell>
          <cell r="D2122" t="str">
            <v>MP</v>
          </cell>
          <cell r="E2122">
            <v>1.94</v>
          </cell>
          <cell r="F2122">
            <v>1.94</v>
          </cell>
        </row>
        <row r="2123">
          <cell r="A2123" t="str">
            <v>00004314</v>
          </cell>
          <cell r="B2123" t="str">
            <v>HASTE RETA P/ GANCHO FG C/ ROSCA - 5/16" X 45CM - P/ FIXACAO TELHA FIBROC - INCL PORCA E ARRUELAS DE
VEDACAO</v>
          </cell>
          <cell r="C2123" t="str">
            <v>CJ</v>
          </cell>
          <cell r="D2123" t="str">
            <v>MP</v>
          </cell>
          <cell r="E2123">
            <v>1.69</v>
          </cell>
          <cell r="F2123">
            <v>1.69</v>
          </cell>
        </row>
        <row r="2124">
          <cell r="A2124" t="str">
            <v>00004315</v>
          </cell>
          <cell r="B2124" t="str">
            <v>GANCHO CHATO EM FG L=110MM P/ RECOBRIMENTO=100MM SECAO 1/8X1/2" (3MMX12MM) P/ FIXAR TELHA
FIBROCIMENTO ONDULADA</v>
          </cell>
          <cell r="C2124" t="str">
            <v>UN</v>
          </cell>
          <cell r="D2124" t="str">
            <v>MP</v>
          </cell>
          <cell r="E2124">
            <v>2.29</v>
          </cell>
          <cell r="F2124">
            <v>2.29</v>
          </cell>
        </row>
        <row r="2125">
          <cell r="A2125" t="str">
            <v>00004316</v>
          </cell>
          <cell r="B2125" t="str">
            <v>HASTE RETA P/ GANCHO FG C/ ROSCA - 1/4" X 40CM - P/ FIXACAO TELHA FIBROC INCL PORCA SEXT ZINCO</v>
          </cell>
          <cell r="C2125" t="str">
            <v>UN</v>
          </cell>
          <cell r="D2125" t="str">
            <v>MP</v>
          </cell>
          <cell r="E2125">
            <v>1.41</v>
          </cell>
          <cell r="F2125">
            <v>1.41</v>
          </cell>
        </row>
        <row r="2126">
          <cell r="A2126" t="str">
            <v>00004317</v>
          </cell>
          <cell r="B2126" t="str">
            <v>HASTE RETA P/ GANCHO FG C/ ROSCA - 5/16" X 40CM - P/ FIXACAO TELHA FIBROC - INCL PORCA SEXT ZINCO</v>
          </cell>
          <cell r="C2126" t="str">
            <v>UN</v>
          </cell>
          <cell r="D2126" t="str">
            <v>MP</v>
          </cell>
          <cell r="E2126">
            <v>1.41</v>
          </cell>
          <cell r="F2126">
            <v>1.41</v>
          </cell>
        </row>
        <row r="2127">
          <cell r="A2127" t="str">
            <v>00004318</v>
          </cell>
          <cell r="B2127" t="str">
            <v>PARAFUSO ZINCADO- 5/16" X 85MM - P/ TELHA FIBROC CANALETE 90 - INCL BUCHA NYLON S-10</v>
          </cell>
          <cell r="C2127" t="str">
            <v>UN</v>
          </cell>
          <cell r="D2127" t="str">
            <v>MP</v>
          </cell>
          <cell r="E2127">
            <v>0.28000000000000003</v>
          </cell>
          <cell r="F2127">
            <v>0.28000000000000003</v>
          </cell>
        </row>
        <row r="2128">
          <cell r="A2128" t="str">
            <v>00004319</v>
          </cell>
          <cell r="B2128" t="str">
            <v>AFASTADOR P/ TELHA FIBROCIMENTO CANALETE 90 OU KALHETAO</v>
          </cell>
          <cell r="C2128" t="str">
            <v>UN</v>
          </cell>
          <cell r="D2128" t="str">
            <v>MP</v>
          </cell>
          <cell r="E2128">
            <v>0.35</v>
          </cell>
          <cell r="F2128">
            <v>0.35</v>
          </cell>
        </row>
        <row r="2129">
          <cell r="A2129" t="str">
            <v>00004320</v>
          </cell>
          <cell r="B2129" t="str">
            <v>PARAFUSO ZINCADO - 5/16" X 250MM - P/ TELHA FIBROC CANALETE 49 - INCL BUCHA NYLON S-10</v>
          </cell>
          <cell r="C2129" t="str">
            <v>UN</v>
          </cell>
          <cell r="D2129" t="str">
            <v>MP</v>
          </cell>
          <cell r="E2129">
            <v>0.28000000000000003</v>
          </cell>
          <cell r="F2129">
            <v>0.28000000000000003</v>
          </cell>
        </row>
        <row r="2130">
          <cell r="A2130" t="str">
            <v>00004329</v>
          </cell>
          <cell r="B2130" t="str">
            <v>PARAFUSO TIPO MAQUINA EM FERRO GALVANIZADO, COM CABECA SEXTAVADA E SEM PORCA, DIAMETRO = 1/2",
COMPRIMENTO = 2"</v>
          </cell>
          <cell r="C2130" t="str">
            <v>UN</v>
          </cell>
          <cell r="D2130" t="str">
            <v>MP</v>
          </cell>
          <cell r="E2130">
            <v>0.84</v>
          </cell>
          <cell r="F2130">
            <v>0.84</v>
          </cell>
        </row>
        <row r="2131">
          <cell r="A2131" t="str">
            <v>00004330</v>
          </cell>
          <cell r="B2131" t="str">
            <v>PORCA ZINCADA SEXTAVADA 5/16"</v>
          </cell>
          <cell r="C2131" t="str">
            <v>UN</v>
          </cell>
          <cell r="D2131" t="str">
            <v>MP</v>
          </cell>
          <cell r="E2131">
            <v>0.1</v>
          </cell>
          <cell r="F2131">
            <v>0.1</v>
          </cell>
        </row>
        <row r="2132">
          <cell r="A2132" t="str">
            <v>00004331</v>
          </cell>
          <cell r="B2132" t="str">
            <v>PARAFUSO SEXTAVADO ZINCADO ROSCA INTEIRA 5/8" X 2.1/4" "</v>
          </cell>
          <cell r="C2132" t="str">
            <v>UN</v>
          </cell>
          <cell r="D2132" t="str">
            <v>MP</v>
          </cell>
          <cell r="E2132">
            <v>1.29</v>
          </cell>
          <cell r="F2132">
            <v>1.29</v>
          </cell>
        </row>
        <row r="2133">
          <cell r="A2133" t="str">
            <v>00004332</v>
          </cell>
          <cell r="B2133" t="str">
            <v>PARAFUSO SEXTAVADO ZINCADO ROSCA INTEIRA 3/8" X 2" "</v>
          </cell>
          <cell r="C2133" t="str">
            <v>UN</v>
          </cell>
          <cell r="D2133" t="str">
            <v>MP</v>
          </cell>
          <cell r="E2133">
            <v>0.28999999999999998</v>
          </cell>
          <cell r="F2133">
            <v>0.28999999999999998</v>
          </cell>
        </row>
        <row r="2134">
          <cell r="A2134" t="str">
            <v>00004333</v>
          </cell>
          <cell r="B2134" t="str">
            <v>PARAFUSO LATAO ROSCA SOBERBA CAB CHATA FENDA SIMPLES 3,2 X 16MM</v>
          </cell>
          <cell r="C2134" t="str">
            <v>UN</v>
          </cell>
          <cell r="D2134" t="str">
            <v>MP</v>
          </cell>
          <cell r="E2134">
            <v>1.32</v>
          </cell>
          <cell r="F2134">
            <v>1.32</v>
          </cell>
        </row>
        <row r="2135">
          <cell r="A2135" t="str">
            <v>00004334</v>
          </cell>
          <cell r="B2135" t="str">
            <v>PARAFUSO FRANCES ZINCADO 1/2" X 15" C/ PORCA E ARRUELA LISA/MEDIA</v>
          </cell>
          <cell r="C2135" t="str">
            <v>UN</v>
          </cell>
          <cell r="D2135" t="str">
            <v>MP</v>
          </cell>
          <cell r="E2135">
            <v>5.01</v>
          </cell>
          <cell r="F2135">
            <v>5.01</v>
          </cell>
        </row>
        <row r="2136">
          <cell r="A2136" t="str">
            <v>00004335</v>
          </cell>
          <cell r="B2136" t="str">
            <v>PARAFUSO FRANCES ZINCADO 1/2" X 12" C/ PORCA E ARRUELA LISA/MEDIA</v>
          </cell>
          <cell r="C2136" t="str">
            <v>UN</v>
          </cell>
          <cell r="D2136" t="str">
            <v>MP</v>
          </cell>
          <cell r="E2136">
            <v>3.39</v>
          </cell>
          <cell r="F2136">
            <v>3.39</v>
          </cell>
        </row>
        <row r="2137">
          <cell r="A2137" t="str">
            <v>00004336</v>
          </cell>
          <cell r="B2137" t="str">
            <v>PARAFUSO SEXTAVADO ZINCADO ROSCA INTEIRA 5/8" X 3" C/ PORCA E ARRUELA DE PRESSAO/MEDIA</v>
          </cell>
          <cell r="C2137" t="str">
            <v>UN</v>
          </cell>
          <cell r="D2137" t="str">
            <v>MP</v>
          </cell>
          <cell r="E2137">
            <v>1.49</v>
          </cell>
          <cell r="F2137">
            <v>1.49</v>
          </cell>
        </row>
        <row r="2138">
          <cell r="A2138" t="str">
            <v>00004337</v>
          </cell>
          <cell r="B2138" t="str">
            <v>PORCA ZINCADA QUADRADA 16 MM</v>
          </cell>
          <cell r="C2138" t="str">
            <v>UN</v>
          </cell>
          <cell r="D2138" t="str">
            <v>MP</v>
          </cell>
          <cell r="E2138">
            <v>0.42</v>
          </cell>
          <cell r="F2138">
            <v>0.42</v>
          </cell>
        </row>
        <row r="2139">
          <cell r="A2139" t="str">
            <v>00004339</v>
          </cell>
          <cell r="B2139" t="str">
            <v>PORCA ZINCADA SEXTAVADA 1/2"</v>
          </cell>
          <cell r="C2139" t="str">
            <v>UN</v>
          </cell>
          <cell r="D2139" t="str">
            <v>MP</v>
          </cell>
          <cell r="E2139">
            <v>0.39</v>
          </cell>
          <cell r="F2139">
            <v>0.39</v>
          </cell>
        </row>
        <row r="2140">
          <cell r="A2140" t="str">
            <v>00004340</v>
          </cell>
          <cell r="B2140" t="str">
            <v>PORCA ZINCADA SEXTAVADA 5/8"</v>
          </cell>
          <cell r="C2140" t="str">
            <v>UN</v>
          </cell>
          <cell r="D2140" t="str">
            <v>MP</v>
          </cell>
          <cell r="E2140">
            <v>0.39</v>
          </cell>
          <cell r="F2140">
            <v>0.39</v>
          </cell>
        </row>
        <row r="2141">
          <cell r="A2141" t="str">
            <v>00004341</v>
          </cell>
          <cell r="B2141" t="str">
            <v>PORCA ZINCADA QUADRADA 10 MM</v>
          </cell>
          <cell r="C2141" t="str">
            <v>UN</v>
          </cell>
          <cell r="D2141" t="str">
            <v>MP</v>
          </cell>
          <cell r="E2141">
            <v>0.19</v>
          </cell>
          <cell r="F2141">
            <v>0.19</v>
          </cell>
        </row>
        <row r="2142">
          <cell r="A2142" t="str">
            <v>00004342</v>
          </cell>
          <cell r="B2142" t="str">
            <v>PORCA ZINCADA SEXTAVADA 3/8"</v>
          </cell>
          <cell r="C2142" t="str">
            <v>UN</v>
          </cell>
          <cell r="D2142" t="str">
            <v>MP</v>
          </cell>
          <cell r="E2142">
            <v>0.16</v>
          </cell>
          <cell r="F2142">
            <v>0.16</v>
          </cell>
        </row>
        <row r="2143">
          <cell r="A2143" t="str">
            <v>00004343</v>
          </cell>
          <cell r="B2143" t="str">
            <v>PARAFUSO FRANCES ZINCADO 1/2" X 4" C/ PORCA E ARRUELA</v>
          </cell>
          <cell r="C2143" t="str">
            <v>UN</v>
          </cell>
          <cell r="D2143" t="str">
            <v>MP</v>
          </cell>
          <cell r="E2143">
            <v>1.49</v>
          </cell>
          <cell r="F2143">
            <v>1.49</v>
          </cell>
        </row>
        <row r="2144">
          <cell r="A2144" t="str">
            <v>00004344</v>
          </cell>
          <cell r="B2144" t="str">
            <v>PARAFUSO FRANCES METRICO ZINCADO 12 X 150MM, INCL PORCA SEXT E ARRUELA DE PRESSAO/MEDIA</v>
          </cell>
          <cell r="C2144" t="str">
            <v>UN</v>
          </cell>
          <cell r="D2144" t="str">
            <v>MP</v>
          </cell>
          <cell r="E2144">
            <v>0.94</v>
          </cell>
          <cell r="F2144">
            <v>0.94</v>
          </cell>
        </row>
        <row r="2145">
          <cell r="A2145" t="str">
            <v>00004346</v>
          </cell>
          <cell r="B2145" t="str">
            <v>PARAFUSO SEXTAVADO FERRO POLIDO ROSCA PARCIAL 5/8" X 6" C/ PORCA E ARRUELA DE PESSAO/MEDIA</v>
          </cell>
          <cell r="C2145" t="str">
            <v>UN</v>
          </cell>
          <cell r="D2145" t="str">
            <v>MP</v>
          </cell>
          <cell r="E2145">
            <v>3.23</v>
          </cell>
          <cell r="F2145">
            <v>3.23</v>
          </cell>
        </row>
        <row r="2146">
          <cell r="A2146" t="str">
            <v>00004350</v>
          </cell>
          <cell r="B2146" t="str">
            <v>BUCHA NYLON S-8 C/ PARAF ROSCA SOBERBA ACO ZINCADO CAB CHATA FENDA SIMPLES 4,8 X 75MM</v>
          </cell>
          <cell r="C2146" t="str">
            <v>UN</v>
          </cell>
          <cell r="D2146" t="str">
            <v>MP</v>
          </cell>
          <cell r="E2146">
            <v>0.39</v>
          </cell>
          <cell r="F2146">
            <v>0.39</v>
          </cell>
        </row>
        <row r="2147">
          <cell r="A2147" t="str">
            <v>00004351</v>
          </cell>
          <cell r="B2147" t="str">
            <v>PARAFUSO NIQUELADO P/ FIXAR PECA SANITARIA - INCL PORCA CEGA, ARRUELA E BUCHA DE NYLON S- 8</v>
          </cell>
          <cell r="C2147" t="str">
            <v>UN</v>
          </cell>
          <cell r="D2147" t="str">
            <v>MP</v>
          </cell>
          <cell r="E2147">
            <v>1.62</v>
          </cell>
          <cell r="F2147">
            <v>1.62</v>
          </cell>
        </row>
        <row r="2148">
          <cell r="A2148" t="str">
            <v>00004354</v>
          </cell>
          <cell r="B2148" t="str">
            <v>PARAFUSO SEXTAVADO ZINCADO GRAU 5 ROSCA INTEIRA 1.1/2" X 4" "</v>
          </cell>
          <cell r="C2148" t="str">
            <v>UN</v>
          </cell>
          <cell r="D2148" t="str">
            <v>MP</v>
          </cell>
          <cell r="E2148">
            <v>0.87</v>
          </cell>
          <cell r="F2148">
            <v>0.87</v>
          </cell>
        </row>
        <row r="2149">
          <cell r="A2149" t="str">
            <v>00004356</v>
          </cell>
          <cell r="B2149" t="str">
            <v>PARAFUSO ROSCA SOBERBA ZINCADO CAB CHATA FENDA SIMPLES 4,8 X 45MM (1.3/4")</v>
          </cell>
          <cell r="C2149" t="str">
            <v>UN</v>
          </cell>
          <cell r="D2149" t="str">
            <v>MP</v>
          </cell>
          <cell r="E2149">
            <v>0.06</v>
          </cell>
          <cell r="F2149">
            <v>0.06</v>
          </cell>
        </row>
        <row r="2150">
          <cell r="A2150" t="str">
            <v>00004358</v>
          </cell>
          <cell r="B2150" t="str">
            <v>PARAFUSO LATAO ROSCA SOBERBA CAB CHATA FENDA SIMPLES 4,8 X 65MM (NR.10 X 2.1/2")</v>
          </cell>
          <cell r="C2150" t="str">
            <v>UN</v>
          </cell>
          <cell r="D2150" t="str">
            <v>MP</v>
          </cell>
          <cell r="E2150">
            <v>0.97</v>
          </cell>
          <cell r="F2150">
            <v>0.97</v>
          </cell>
        </row>
        <row r="2151">
          <cell r="A2151" t="str">
            <v>00004359</v>
          </cell>
          <cell r="B2151" t="str">
            <v>ARRUELA PLASTICA 4 X 16</v>
          </cell>
          <cell r="C2151" t="str">
            <v>UN</v>
          </cell>
          <cell r="D2151" t="str">
            <v>MP</v>
          </cell>
          <cell r="E2151">
            <v>0.2</v>
          </cell>
          <cell r="F2151">
            <v>0.2</v>
          </cell>
        </row>
        <row r="2152">
          <cell r="A2152" t="str">
            <v>00004360</v>
          </cell>
          <cell r="B2152" t="str">
            <v>BRACADEIRA C/ PARAFUSO D = 3/4"</v>
          </cell>
          <cell r="C2152" t="str">
            <v>UN</v>
          </cell>
          <cell r="D2152" t="str">
            <v>MP</v>
          </cell>
          <cell r="E2152">
            <v>1.1299999999999999</v>
          </cell>
          <cell r="F2152">
            <v>1.1299999999999999</v>
          </cell>
        </row>
        <row r="2153">
          <cell r="A2153" t="str">
            <v>00004361</v>
          </cell>
          <cell r="B2153" t="str">
            <v>BRACADEIRA C/ PARAFUSO D = 1 1/2"</v>
          </cell>
          <cell r="C2153" t="str">
            <v>UN</v>
          </cell>
          <cell r="D2153" t="str">
            <v>MP</v>
          </cell>
          <cell r="E2153">
            <v>2.2000000000000002</v>
          </cell>
          <cell r="F2153">
            <v>2.2000000000000002</v>
          </cell>
        </row>
        <row r="2154">
          <cell r="A2154" t="str">
            <v>00004362</v>
          </cell>
          <cell r="B2154" t="str">
            <v>BRACADEIRA C/ PARAFUSO D = 1"</v>
          </cell>
          <cell r="C2154" t="str">
            <v>UN</v>
          </cell>
          <cell r="D2154" t="str">
            <v>MP</v>
          </cell>
          <cell r="E2154">
            <v>1.29</v>
          </cell>
          <cell r="F2154">
            <v>1.29</v>
          </cell>
        </row>
        <row r="2155">
          <cell r="A2155" t="str">
            <v>00004363</v>
          </cell>
          <cell r="B2155" t="str">
            <v>BRACADEIRA C/ PARAFUSO D = 1/2"</v>
          </cell>
          <cell r="C2155" t="str">
            <v>UN</v>
          </cell>
          <cell r="D2155" t="str">
            <v>MP</v>
          </cell>
          <cell r="E2155">
            <v>1.03</v>
          </cell>
          <cell r="F2155">
            <v>1.03</v>
          </cell>
        </row>
        <row r="2156">
          <cell r="A2156" t="str">
            <v>00004364</v>
          </cell>
          <cell r="B2156" t="str">
            <v>BRACADEIRA C/ PARAFUSO D = 2 1/2"</v>
          </cell>
          <cell r="C2156" t="str">
            <v>UN</v>
          </cell>
          <cell r="D2156" t="str">
            <v>MP</v>
          </cell>
          <cell r="E2156">
            <v>2.75</v>
          </cell>
          <cell r="F2156">
            <v>2.75</v>
          </cell>
        </row>
        <row r="2157">
          <cell r="A2157" t="str">
            <v>00004365</v>
          </cell>
          <cell r="B2157" t="str">
            <v>BRACADEIRA C/ PARAFUSO D = 2"</v>
          </cell>
          <cell r="C2157" t="str">
            <v>UN</v>
          </cell>
          <cell r="D2157" t="str">
            <v>MP</v>
          </cell>
          <cell r="E2157">
            <v>2.71</v>
          </cell>
          <cell r="F2157">
            <v>2.71</v>
          </cell>
        </row>
        <row r="2158">
          <cell r="A2158" t="str">
            <v>00004366</v>
          </cell>
          <cell r="B2158" t="str">
            <v>BRACADEIRA C/ PARAFUSO D = 3 1/2"</v>
          </cell>
          <cell r="C2158" t="str">
            <v>UN</v>
          </cell>
          <cell r="D2158" t="str">
            <v>MP</v>
          </cell>
          <cell r="E2158">
            <v>3.55</v>
          </cell>
          <cell r="F2158">
            <v>3.55</v>
          </cell>
        </row>
        <row r="2159">
          <cell r="A2159" t="str">
            <v>00004367</v>
          </cell>
          <cell r="B2159" t="str">
            <v>BRACADEIRA C/ PARAFUSO D = 3"</v>
          </cell>
          <cell r="C2159" t="str">
            <v>UN</v>
          </cell>
          <cell r="D2159" t="str">
            <v>MP</v>
          </cell>
          <cell r="E2159">
            <v>3.23</v>
          </cell>
          <cell r="F2159">
            <v>3.23</v>
          </cell>
        </row>
        <row r="2160">
          <cell r="A2160" t="str">
            <v>00004368</v>
          </cell>
          <cell r="B2160" t="str">
            <v>BRACADEIRA 3/4" X 1/4"</v>
          </cell>
          <cell r="C2160" t="str">
            <v>UN</v>
          </cell>
          <cell r="D2160" t="str">
            <v>MP</v>
          </cell>
          <cell r="E2160">
            <v>1.58</v>
          </cell>
          <cell r="F2160">
            <v>1.58</v>
          </cell>
        </row>
        <row r="2161">
          <cell r="A2161" t="str">
            <v>00004371</v>
          </cell>
          <cell r="B2161" t="str">
            <v>BRACADEIRA C/ PARAFUSO D = 1 1/4"</v>
          </cell>
          <cell r="C2161" t="str">
            <v>UN</v>
          </cell>
          <cell r="D2161" t="str">
            <v>MP</v>
          </cell>
          <cell r="E2161">
            <v>2.16</v>
          </cell>
          <cell r="F2161">
            <v>2.16</v>
          </cell>
        </row>
        <row r="2162">
          <cell r="A2162" t="str">
            <v>00004372</v>
          </cell>
          <cell r="B2162" t="str">
            <v>BRACADEIRA C/ PARAFUSO D = 4"</v>
          </cell>
          <cell r="C2162" t="str">
            <v>UN</v>
          </cell>
          <cell r="D2162" t="str">
            <v>MP</v>
          </cell>
          <cell r="E2162">
            <v>3.91</v>
          </cell>
          <cell r="F2162">
            <v>3.91</v>
          </cell>
        </row>
        <row r="2163">
          <cell r="A2163" t="str">
            <v>00004374</v>
          </cell>
          <cell r="B2163" t="str">
            <v>BUCHA NYLON S-10</v>
          </cell>
          <cell r="C2163" t="str">
            <v>UN</v>
          </cell>
          <cell r="D2163" t="str">
            <v>MP</v>
          </cell>
          <cell r="E2163">
            <v>0.37</v>
          </cell>
          <cell r="F2163">
            <v>0.37</v>
          </cell>
        </row>
        <row r="2164">
          <cell r="A2164" t="str">
            <v>00004375</v>
          </cell>
          <cell r="B2164" t="str">
            <v>BUCHA S 6</v>
          </cell>
          <cell r="C2164" t="str">
            <v>UN</v>
          </cell>
          <cell r="D2164" t="str">
            <v>MP</v>
          </cell>
          <cell r="E2164">
            <v>0.1</v>
          </cell>
          <cell r="F2164">
            <v>0.1</v>
          </cell>
        </row>
        <row r="2165">
          <cell r="A2165" t="str">
            <v>00004376</v>
          </cell>
          <cell r="B2165" t="str">
            <v>BUCHA NYLON S-8</v>
          </cell>
          <cell r="C2165" t="str">
            <v>UN</v>
          </cell>
          <cell r="D2165" t="str">
            <v>MP</v>
          </cell>
          <cell r="E2165">
            <v>0.2</v>
          </cell>
          <cell r="F2165">
            <v>0.2</v>
          </cell>
        </row>
        <row r="2166">
          <cell r="A2166" t="str">
            <v>00004377</v>
          </cell>
          <cell r="B2166" t="str">
            <v>PARAFUSO ROSCA SOBERBA ZINCADO CAB CHATA FENDA SIMPLES 4,2 X 30MM</v>
          </cell>
          <cell r="C2166" t="str">
            <v>UN</v>
          </cell>
          <cell r="D2166" t="str">
            <v>MP</v>
          </cell>
          <cell r="E2166">
            <v>0.1</v>
          </cell>
          <cell r="F2166">
            <v>0.1</v>
          </cell>
        </row>
        <row r="2167">
          <cell r="A2167" t="str">
            <v>00004378</v>
          </cell>
          <cell r="B2167" t="str">
            <v>PARAFUSO ROSCA SOBERBA ACO ZINC CABECA CHATA FENDA SIMPLES 7 X 65MM</v>
          </cell>
          <cell r="C2167" t="str">
            <v>UN</v>
          </cell>
          <cell r="D2167" t="str">
            <v>MP</v>
          </cell>
          <cell r="E2167">
            <v>0.36</v>
          </cell>
          <cell r="F2167">
            <v>0.36</v>
          </cell>
        </row>
        <row r="2168">
          <cell r="A2168" t="str">
            <v>00004379</v>
          </cell>
          <cell r="B2168" t="str">
            <v>PARAFUSO ROSCA SOBERBA ZINCADO CAB CHATA FENDA SIMPLES 2,5 X 10MM (3/8")</v>
          </cell>
          <cell r="C2168" t="str">
            <v>UN</v>
          </cell>
          <cell r="D2168" t="str">
            <v>MP</v>
          </cell>
          <cell r="E2168">
            <v>0.9</v>
          </cell>
          <cell r="F2168">
            <v>0.9</v>
          </cell>
        </row>
        <row r="2169">
          <cell r="A2169" t="str">
            <v>00004380</v>
          </cell>
          <cell r="B2169" t="str">
            <v>PARAFUSO ZINCADO ROSCA SOBERBA 5/16" X 120MM P/ TELHA FIBROCIMENTO</v>
          </cell>
          <cell r="C2169" t="str">
            <v>UN</v>
          </cell>
          <cell r="D2169" t="str">
            <v>MP</v>
          </cell>
          <cell r="E2169">
            <v>1.41</v>
          </cell>
          <cell r="F2169">
            <v>1.41</v>
          </cell>
        </row>
        <row r="2170">
          <cell r="A2170" t="str">
            <v>00004381</v>
          </cell>
          <cell r="B2170" t="str">
            <v>PARAFUSO ROSCA SOBERBA ACO ZINC CABECA CHATA FENDA SIMPLES 8 X 100MM</v>
          </cell>
          <cell r="C2170" t="str">
            <v>UN</v>
          </cell>
          <cell r="D2170" t="str">
            <v>MP</v>
          </cell>
          <cell r="E2170">
            <v>0.48</v>
          </cell>
          <cell r="F2170">
            <v>0.48</v>
          </cell>
        </row>
        <row r="2171">
          <cell r="A2171" t="str">
            <v>00004382</v>
          </cell>
          <cell r="B2171" t="str">
            <v>PARAFUSO SEXTAVADO ROSCA SOBERBA ZINCADO 5/16" X 80MM</v>
          </cell>
          <cell r="C2171" t="str">
            <v>UN</v>
          </cell>
          <cell r="D2171" t="str">
            <v>MP</v>
          </cell>
          <cell r="E2171">
            <v>0.42</v>
          </cell>
          <cell r="F2171">
            <v>0.42</v>
          </cell>
        </row>
        <row r="2172">
          <cell r="A2172" t="str">
            <v>00004383</v>
          </cell>
          <cell r="B2172" t="str">
            <v>PARAFUSO FRANCES METRICO ZINCADO 12 X 140MM, INCL PORCA SEXT E ARRUELA DE PRESSAO/MEDIA</v>
          </cell>
          <cell r="C2172" t="str">
            <v>UN</v>
          </cell>
          <cell r="D2172" t="str">
            <v>MP</v>
          </cell>
          <cell r="E2172">
            <v>1.81</v>
          </cell>
          <cell r="F2172">
            <v>1.81</v>
          </cell>
        </row>
        <row r="2173">
          <cell r="A2173" t="str">
            <v>00004384</v>
          </cell>
          <cell r="B2173" t="str">
            <v>PARAFUSO NIQUELADO P/ FIXAR PECA SANITARIA - INCL PORCA CEGA, ARRUELA E BUCHA NYLON S-10</v>
          </cell>
          <cell r="C2173" t="str">
            <v>UN</v>
          </cell>
          <cell r="D2173" t="str">
            <v>MP</v>
          </cell>
          <cell r="E2173">
            <v>6.46</v>
          </cell>
          <cell r="F2173">
            <v>6.46</v>
          </cell>
        </row>
        <row r="2174">
          <cell r="A2174" t="str">
            <v>00004385</v>
          </cell>
          <cell r="B2174" t="str">
            <v>PARALELEPIPEDO GRANITICO OU BASALTICO (*30 A 35* PECAS POR M2) PARA PAVIMENTACAO DE RUAS (SEM
FRETE)</v>
          </cell>
          <cell r="C2174" t="str">
            <v>MIL</v>
          </cell>
          <cell r="D2174" t="str">
            <v>MP</v>
          </cell>
          <cell r="E2174">
            <v>900</v>
          </cell>
          <cell r="F2174">
            <v>900</v>
          </cell>
        </row>
        <row r="2175">
          <cell r="A2175" t="str">
            <v>00004386</v>
          </cell>
          <cell r="B2175" t="str">
            <v>PARALELEPIPEDO GRANITICO OU BASALTICO - 30 A 35 PECAS/M2 (SEM FRETE)</v>
          </cell>
          <cell r="C2175" t="str">
            <v>UN</v>
          </cell>
          <cell r="D2175" t="str">
            <v>MP</v>
          </cell>
          <cell r="E2175">
            <v>0.9</v>
          </cell>
          <cell r="F2175">
            <v>0.9</v>
          </cell>
        </row>
        <row r="2176">
          <cell r="A2176" t="str">
            <v>00004390</v>
          </cell>
          <cell r="B2176" t="str">
            <v>PARALELEPIPEDO GRANITICO - 33 PECAS/M2</v>
          </cell>
          <cell r="C2176" t="str">
            <v>M2</v>
          </cell>
          <cell r="D2176" t="str">
            <v>MP</v>
          </cell>
          <cell r="E2176">
            <v>29.7</v>
          </cell>
          <cell r="F2176">
            <v>29.7</v>
          </cell>
        </row>
        <row r="2177">
          <cell r="A2177" t="str">
            <v>00004392</v>
          </cell>
          <cell r="B2177" t="str">
            <v>MEIO-FIO OU GUIA GRANITICO OU BASALTICO</v>
          </cell>
          <cell r="C2177" t="str">
            <v>M</v>
          </cell>
          <cell r="D2177" t="str">
            <v>MP</v>
          </cell>
          <cell r="E2177">
            <v>25.2</v>
          </cell>
          <cell r="F2177">
            <v>25.2</v>
          </cell>
        </row>
        <row r="2178">
          <cell r="A2178" t="str">
            <v>00004396</v>
          </cell>
          <cell r="B2178" t="str">
            <v>PASTILHA CERAMICA ESMALTADA, QUADRADA, DE *1*" (*2,5 X 2,5* CM)</v>
          </cell>
          <cell r="C2178" t="str">
            <v>M2</v>
          </cell>
          <cell r="D2178" t="str">
            <v>MP</v>
          </cell>
          <cell r="E2178">
            <v>67.69</v>
          </cell>
          <cell r="F2178">
            <v>67.69</v>
          </cell>
        </row>
        <row r="2179">
          <cell r="A2179" t="str">
            <v>00004397</v>
          </cell>
          <cell r="B2179" t="str">
            <v>PASTILHA CERAMICA FOSCA QUADRADA 1"</v>
          </cell>
          <cell r="C2179" t="str">
            <v>M2</v>
          </cell>
          <cell r="D2179" t="str">
            <v>MP</v>
          </cell>
          <cell r="E2179">
            <v>67.17</v>
          </cell>
          <cell r="F2179">
            <v>67.17</v>
          </cell>
        </row>
        <row r="2180">
          <cell r="A2180" t="str">
            <v>00004400</v>
          </cell>
          <cell r="B2180" t="str">
            <v>PECA DE MADEIRA DE LEI *5,0  X 7,5* CM ( 2"  X 3" ) NÃO APARELHADA, (P/TELHADO)</v>
          </cell>
          <cell r="C2180" t="str">
            <v>M</v>
          </cell>
          <cell r="D2180" t="str">
            <v>MP</v>
          </cell>
          <cell r="E2180">
            <v>6.09</v>
          </cell>
          <cell r="F2180">
            <v>6.09</v>
          </cell>
        </row>
        <row r="2181">
          <cell r="A2181" t="str">
            <v>00004401</v>
          </cell>
          <cell r="B2181" t="str">
            <v>PECA DE MADEIRA LEI NATIVA/REGIONAL 1 X 8 CM NAO APARELHADA</v>
          </cell>
          <cell r="C2181" t="str">
            <v>M</v>
          </cell>
          <cell r="D2181" t="str">
            <v>MP</v>
          </cell>
          <cell r="E2181">
            <v>1.7</v>
          </cell>
          <cell r="F2181">
            <v>1.7</v>
          </cell>
        </row>
        <row r="2182">
          <cell r="A2182" t="str">
            <v>00004403</v>
          </cell>
          <cell r="B2182" t="str">
            <v>PECA DE MADEIRA DE LEI NATIVA/REGIONAL 1 X 5 CM NAO APARELHADA</v>
          </cell>
          <cell r="C2182" t="str">
            <v>M</v>
          </cell>
          <cell r="D2182" t="str">
            <v>MP</v>
          </cell>
          <cell r="E2182">
            <v>1.0900000000000001</v>
          </cell>
          <cell r="F2182">
            <v>1.0900000000000001</v>
          </cell>
        </row>
        <row r="2183">
          <cell r="A2183" t="str">
            <v>00004405</v>
          </cell>
          <cell r="B2183" t="str">
            <v>PECA DE MADEIRA DE LEI NATIVA/REGIONAL 2,5 X 7 CM NAO APARELHADA</v>
          </cell>
          <cell r="C2183" t="str">
            <v>M</v>
          </cell>
          <cell r="D2183" t="str">
            <v>MP</v>
          </cell>
          <cell r="E2183">
            <v>3.74</v>
          </cell>
          <cell r="F2183">
            <v>3.74</v>
          </cell>
        </row>
        <row r="2184">
          <cell r="A2184" t="str">
            <v>00004407</v>
          </cell>
          <cell r="B2184" t="str">
            <v>PECA DE MADEIRA DE LEI NATIVA/REGIONAL 1,5 X 4 CM NAO APARELHADA</v>
          </cell>
          <cell r="C2184" t="str">
            <v>M</v>
          </cell>
          <cell r="D2184" t="str">
            <v>MP</v>
          </cell>
          <cell r="E2184">
            <v>1.31</v>
          </cell>
          <cell r="F2184">
            <v>1.31</v>
          </cell>
        </row>
        <row r="2185">
          <cell r="A2185" t="str">
            <v>00004408</v>
          </cell>
          <cell r="B2185" t="str">
            <v>PECA DE MADEIRA DE LEI NATIVA/REGIONAL *1,5 X 5* CM (1/2 X 2) NAO APARELHADA</v>
          </cell>
          <cell r="C2185" t="str">
            <v>M</v>
          </cell>
          <cell r="D2185" t="str">
            <v>MP</v>
          </cell>
          <cell r="E2185">
            <v>1.61</v>
          </cell>
          <cell r="F2185">
            <v>1.61</v>
          </cell>
        </row>
        <row r="2186">
          <cell r="A2186" t="str">
            <v>00004410</v>
          </cell>
          <cell r="B2186" t="str">
            <v>PECA DE MADEIRA DE LEI NATIVA/REGIONAL 2 X 5 CM NAO APARELHADA</v>
          </cell>
          <cell r="C2186" t="str">
            <v>M</v>
          </cell>
          <cell r="D2186" t="str">
            <v>MP</v>
          </cell>
          <cell r="E2186">
            <v>2.13</v>
          </cell>
          <cell r="F2186">
            <v>2.13</v>
          </cell>
        </row>
        <row r="2187">
          <cell r="A2187" t="str">
            <v>00004412</v>
          </cell>
          <cell r="B2187" t="str">
            <v>PECA DE MADEIRA DE LEI NATIVA/REGIONAL1 X 3 CM NAO APARELHADA</v>
          </cell>
          <cell r="C2187" t="str">
            <v>M</v>
          </cell>
          <cell r="D2187" t="str">
            <v>MP</v>
          </cell>
          <cell r="E2187">
            <v>0.65</v>
          </cell>
          <cell r="F2187">
            <v>0.65</v>
          </cell>
        </row>
        <row r="2188">
          <cell r="A2188" t="str">
            <v>00004413</v>
          </cell>
          <cell r="B2188" t="str">
            <v>PECA DE MADEIRA DE LEI NATIVA/REGIONAL 2,5 X 4 CM NAO APARELHADA</v>
          </cell>
          <cell r="C2188" t="str">
            <v>M</v>
          </cell>
          <cell r="D2188" t="str">
            <v>MP</v>
          </cell>
          <cell r="E2188">
            <v>2.13</v>
          </cell>
          <cell r="F2188">
            <v>2.13</v>
          </cell>
        </row>
        <row r="2189">
          <cell r="A2189" t="str">
            <v>00004415</v>
          </cell>
          <cell r="B2189" t="str">
            <v>PECA DE MADEIRA DE LEI *2,5 X 5* CM,  NÃO APARELHADA, (RIPÃO-P/TELHADO)</v>
          </cell>
          <cell r="C2189" t="str">
            <v>M</v>
          </cell>
          <cell r="D2189" t="str">
            <v>MP</v>
          </cell>
          <cell r="E2189">
            <v>2.7</v>
          </cell>
          <cell r="F2189">
            <v>2.7</v>
          </cell>
        </row>
        <row r="2190">
          <cell r="A2190" t="str">
            <v>00004417</v>
          </cell>
          <cell r="B2190" t="str">
            <v>PECA DE MADEIRA DE LEI *2,5 X 7,5* CM (1" X 3"),  NÃO APARELHADA, (P/TELHADO)</v>
          </cell>
          <cell r="C2190" t="str">
            <v>M</v>
          </cell>
          <cell r="D2190" t="str">
            <v>MP</v>
          </cell>
          <cell r="E2190">
            <v>4.05</v>
          </cell>
          <cell r="F2190">
            <v>4.05</v>
          </cell>
        </row>
        <row r="2191">
          <cell r="A2191" t="str">
            <v>00004418</v>
          </cell>
          <cell r="B2191" t="str">
            <v>PECA DE MADEIRA DE LEI NATIVA/REGIONAL 5 X 5 X10 CM (APROX) P/ FIXACAO DE ESQUADRIAS OU RODAPE</v>
          </cell>
          <cell r="C2191" t="str">
            <v>UN</v>
          </cell>
          <cell r="D2191" t="str">
            <v>MP</v>
          </cell>
          <cell r="E2191">
            <v>0.52</v>
          </cell>
          <cell r="F2191">
            <v>0.52</v>
          </cell>
        </row>
        <row r="2192">
          <cell r="A2192" t="str">
            <v>00004419</v>
          </cell>
          <cell r="B2192" t="str">
            <v>PECA DE MADEIRA DE LEI NATIVA/REGIONAL 10 X 10 X 3 CM P/ FIXACAO DE ESQUADRIAS OU RODAPE</v>
          </cell>
          <cell r="C2192" t="str">
            <v>UN</v>
          </cell>
          <cell r="D2192" t="str">
            <v>MP</v>
          </cell>
          <cell r="E2192">
            <v>0.65</v>
          </cell>
          <cell r="F2192">
            <v>0.65</v>
          </cell>
        </row>
        <row r="2193">
          <cell r="A2193" t="str">
            <v>00004420</v>
          </cell>
          <cell r="B2193" t="str">
            <v>PECA DE MADEIRA DE LEI NATIVA/REGIONAL 10 X 20 X 3 CM P/ FIXACAO DE ESQUADRIAS OU RODAPE</v>
          </cell>
          <cell r="C2193" t="str">
            <v>UN</v>
          </cell>
          <cell r="D2193" t="str">
            <v>MP</v>
          </cell>
          <cell r="E2193">
            <v>1.31</v>
          </cell>
          <cell r="F2193">
            <v>1.31</v>
          </cell>
        </row>
        <row r="2194">
          <cell r="A2194" t="str">
            <v>00004421</v>
          </cell>
          <cell r="B2194" t="str">
            <v>PECA DE MADEIRA DE LEI NATIVA/REGIONAL 10 X 15 X 3 CM P/ FIXACAO DE ESQUADRIAS OU RODAPE</v>
          </cell>
          <cell r="C2194" t="str">
            <v>UN</v>
          </cell>
          <cell r="D2194" t="str">
            <v>MP</v>
          </cell>
          <cell r="E2194">
            <v>0.96</v>
          </cell>
          <cell r="F2194">
            <v>0.96</v>
          </cell>
        </row>
        <row r="2195">
          <cell r="A2195" t="str">
            <v>00004425</v>
          </cell>
          <cell r="B2195" t="str">
            <v>PECA DE MADEIRA DE LEI *6 X 12* CM,  NÃO APARELHADA, (VIGA - P/TELHADO)</v>
          </cell>
          <cell r="C2195" t="str">
            <v>M</v>
          </cell>
          <cell r="D2195" t="str">
            <v>MP</v>
          </cell>
          <cell r="E2195">
            <v>15.85</v>
          </cell>
          <cell r="F2195">
            <v>15.85</v>
          </cell>
        </row>
        <row r="2196">
          <cell r="A2196" t="str">
            <v>00004427</v>
          </cell>
          <cell r="B2196" t="str">
            <v>|EM PROCESSO DE DESATIVAÇÃO| PECA DE MADEIRA DE LEI NATIVA/REGIONAL 7,0 X 12,5 CM NAO APARELHADA</v>
          </cell>
          <cell r="C2196" t="str">
            <v>M</v>
          </cell>
          <cell r="D2196" t="str">
            <v>MP</v>
          </cell>
          <cell r="E2196">
            <v>14.27</v>
          </cell>
          <cell r="F2196">
            <v>14.27</v>
          </cell>
        </row>
        <row r="2197">
          <cell r="A2197" t="str">
            <v>00004429</v>
          </cell>
          <cell r="B2197" t="str">
            <v>PECA DE MADEIRA DE LEI *7,5  X 10* CM,  NÃO APARELHADA, (P/TELHADO)</v>
          </cell>
          <cell r="C2197" t="str">
            <v>M</v>
          </cell>
          <cell r="D2197" t="str">
            <v>MP</v>
          </cell>
          <cell r="E2197">
            <v>12.21</v>
          </cell>
          <cell r="F2197">
            <v>12.21</v>
          </cell>
        </row>
        <row r="2198">
          <cell r="A2198" t="str">
            <v>00004430</v>
          </cell>
          <cell r="B2198" t="str">
            <v>PECA DE MADEIRA DE LEI *5 X 6* CM, NÃO APARELHADA, (CAIBRO-P/TELHADO)</v>
          </cell>
          <cell r="C2198" t="str">
            <v>M</v>
          </cell>
          <cell r="D2198" t="str">
            <v>MP</v>
          </cell>
          <cell r="E2198">
            <v>6.59</v>
          </cell>
          <cell r="F2198">
            <v>6.59</v>
          </cell>
        </row>
        <row r="2199">
          <cell r="A2199" t="str">
            <v>00004431</v>
          </cell>
          <cell r="B2199" t="str">
            <v>PECA DE MADEIRA DE LEI NATIVA/REGIONAL *8 X 8* CM NAO APARELHADA</v>
          </cell>
          <cell r="C2199" t="str">
            <v>M</v>
          </cell>
          <cell r="D2199" t="str">
            <v>MP</v>
          </cell>
          <cell r="E2199">
            <v>14.1</v>
          </cell>
          <cell r="F2199">
            <v>14.1</v>
          </cell>
        </row>
        <row r="2200">
          <cell r="A2200" t="str">
            <v>00004432</v>
          </cell>
          <cell r="B2200" t="str">
            <v>PECA DE MADEIRA DE LEI NATIVA/REGIONAL 1,5 X 10,0 CM NAO APARELHADA</v>
          </cell>
          <cell r="C2200" t="str">
            <v>M</v>
          </cell>
          <cell r="D2200" t="str">
            <v>MP</v>
          </cell>
          <cell r="E2200">
            <v>3.22</v>
          </cell>
          <cell r="F2200">
            <v>3.22</v>
          </cell>
        </row>
        <row r="2201">
          <cell r="A2201" t="str">
            <v>00004433</v>
          </cell>
          <cell r="B2201" t="str">
            <v>PECA DE MADEIRA DE LEI *7,5 X 7,5* CM, NÃO APARELHADA, (P/TELHADO, ESTRUTURAS PERMANENTES)</v>
          </cell>
          <cell r="C2201" t="str">
            <v>M</v>
          </cell>
          <cell r="D2201" t="str">
            <v>MP</v>
          </cell>
          <cell r="E2201">
            <v>12.36</v>
          </cell>
          <cell r="F2201">
            <v>12.36</v>
          </cell>
        </row>
        <row r="2202">
          <cell r="A2202" t="str">
            <v>00004435</v>
          </cell>
          <cell r="B2202" t="str">
            <v>TABUA MADEIRA NATIVA/REGIONAL 3,5 X 20,0 CM NAO APARELHADA (P/FORMA)</v>
          </cell>
          <cell r="C2202" t="str">
            <v>M</v>
          </cell>
          <cell r="D2202" t="str">
            <v>MP</v>
          </cell>
          <cell r="E2202">
            <v>14.03</v>
          </cell>
          <cell r="F2202">
            <v>14.03</v>
          </cell>
        </row>
        <row r="2203">
          <cell r="A2203" t="str">
            <v>00004436</v>
          </cell>
          <cell r="B2203" t="str">
            <v>TABUA MADEIRA NATIVA/REGIONAL *3,5 X 25*CM (1.1/2 X 10) NAO APARELHADA (P/FORMA)</v>
          </cell>
          <cell r="C2203" t="str">
            <v>M</v>
          </cell>
          <cell r="D2203" t="str">
            <v>MP</v>
          </cell>
          <cell r="E2203">
            <v>18.7</v>
          </cell>
          <cell r="F2203">
            <v>18.7</v>
          </cell>
        </row>
        <row r="2204">
          <cell r="A2204" t="str">
            <v>00004437</v>
          </cell>
          <cell r="B2204" t="str">
            <v>PRANCHA MADEIRA NATIVA/REGIONAL 7,5 X 22,5 CM NAO APARELHADA (P/FORMA)</v>
          </cell>
          <cell r="C2204" t="str">
            <v>M</v>
          </cell>
          <cell r="D2204" t="str">
            <v>MP</v>
          </cell>
          <cell r="E2204">
            <v>28.04</v>
          </cell>
          <cell r="F2204">
            <v>28.04</v>
          </cell>
        </row>
        <row r="2205">
          <cell r="A2205" t="str">
            <v>00004438</v>
          </cell>
          <cell r="B2205" t="str">
            <v>|EM PROCESSO DE DESATIVAÇÃO| PECA DE MADEIRA (PINHO) 1A QUALIDADE 3 X 15CM NAO APARELHADA</v>
          </cell>
          <cell r="C2205" t="str">
            <v>M</v>
          </cell>
          <cell r="D2205" t="str">
            <v>MP</v>
          </cell>
          <cell r="E2205">
            <v>7.5</v>
          </cell>
          <cell r="F2205">
            <v>7.5</v>
          </cell>
        </row>
        <row r="2206">
          <cell r="A2206" t="str">
            <v>00004439</v>
          </cell>
          <cell r="B2206" t="str">
            <v>|EM PROCESSO DE DESATIVAÇÃO| PECA DE MADEIRA DE LEI 1A QUALIDADE 2,5 X 30CM NAO APARELHADA</v>
          </cell>
          <cell r="C2206" t="str">
            <v>M</v>
          </cell>
          <cell r="D2206" t="str">
            <v>MP</v>
          </cell>
          <cell r="E2206">
            <v>16.739999999999998</v>
          </cell>
          <cell r="F2206">
            <v>16.739999999999998</v>
          </cell>
        </row>
        <row r="2207">
          <cell r="A2207" t="str">
            <v>00004440</v>
          </cell>
          <cell r="B2207" t="str">
            <v>PECA DE MADEIRA DE LEI NATIVA/REGIONAL *3 X 16* CM NAO APARELHADA</v>
          </cell>
          <cell r="C2207" t="str">
            <v>M</v>
          </cell>
          <cell r="D2207" t="str">
            <v>MP</v>
          </cell>
          <cell r="E2207">
            <v>10.56</v>
          </cell>
          <cell r="F2207">
            <v>10.56</v>
          </cell>
        </row>
        <row r="2208">
          <cell r="A2208" t="str">
            <v>00004442</v>
          </cell>
          <cell r="B2208" t="str">
            <v>PECA DE MADEIRA DE LEI  NATIVA/REGIONAL *8 X 18* CM NAO APARELHADA</v>
          </cell>
          <cell r="C2208" t="str">
            <v>M</v>
          </cell>
          <cell r="D2208" t="str">
            <v>MP</v>
          </cell>
          <cell r="E2208">
            <v>31.69</v>
          </cell>
          <cell r="F2208">
            <v>31.69</v>
          </cell>
        </row>
        <row r="2209">
          <cell r="A2209" t="str">
            <v>00004443</v>
          </cell>
          <cell r="B2209" t="str">
            <v>PECA DE MADEIRA DE LEI  NATIVA/REGIONAL *5 X 13* CM (2 X 5") NAO APARELHADA</v>
          </cell>
          <cell r="C2209" t="str">
            <v>M</v>
          </cell>
          <cell r="D2209" t="str">
            <v>MP</v>
          </cell>
          <cell r="E2209">
            <v>14.32</v>
          </cell>
          <cell r="F2209">
            <v>14.32</v>
          </cell>
        </row>
        <row r="2210">
          <cell r="A2210" t="str">
            <v>00004448</v>
          </cell>
          <cell r="B2210" t="str">
            <v>PECA DE MADEIRA NATIVA/REGIONAL 7,5 X 12,50 CM (3X5") NAO APARELHADA (P/FORMA)</v>
          </cell>
          <cell r="C2210" t="str">
            <v>M</v>
          </cell>
          <cell r="D2210" t="str">
            <v>MP</v>
          </cell>
          <cell r="E2210">
            <v>8.5500000000000007</v>
          </cell>
          <cell r="F2210">
            <v>8.5500000000000007</v>
          </cell>
        </row>
        <row r="2211">
          <cell r="A2211" t="str">
            <v>00004449</v>
          </cell>
          <cell r="B2211" t="str">
            <v>PECA DE MADEIRA DE LEI NATIVA/REGIONAL *4 X 8* CM NAO APARELHADA</v>
          </cell>
          <cell r="C2211" t="str">
            <v>M</v>
          </cell>
          <cell r="D2211" t="str">
            <v>MP</v>
          </cell>
          <cell r="E2211">
            <v>7.02</v>
          </cell>
          <cell r="F2211">
            <v>7.02</v>
          </cell>
        </row>
        <row r="2212">
          <cell r="A2212" t="str">
            <v>00004453</v>
          </cell>
          <cell r="B2212" t="str">
            <v>PECA DE MADEIRA DE LEI  NATIVA/REGIONAL *5 X 5* CM NAO APARELHADA</v>
          </cell>
          <cell r="C2212" t="str">
            <v>M</v>
          </cell>
          <cell r="D2212" t="str">
            <v>MP</v>
          </cell>
          <cell r="E2212">
            <v>5.5</v>
          </cell>
          <cell r="F2212">
            <v>5.5</v>
          </cell>
        </row>
        <row r="2213">
          <cell r="A2213" t="str">
            <v>00004458</v>
          </cell>
          <cell r="B2213" t="str">
            <v>PECA DE MADEIRA DE LEI NATIVA/REGIONAL 1 X 2 CM NAO APARELHADA</v>
          </cell>
          <cell r="C2213" t="str">
            <v>M</v>
          </cell>
          <cell r="D2213" t="str">
            <v>MP</v>
          </cell>
          <cell r="E2213">
            <v>0.44</v>
          </cell>
          <cell r="F2213">
            <v>0.44</v>
          </cell>
        </row>
        <row r="2214">
          <cell r="A2214" t="str">
            <v>00004460</v>
          </cell>
          <cell r="B2214" t="str">
            <v>PECA DE MADEIRA DE LEI *2,5  X 10* CM (1" X 4")  NÃO APARELHADA, (SARRAFO-P/TELHADO)</v>
          </cell>
          <cell r="C2214" t="str">
            <v>M</v>
          </cell>
          <cell r="D2214" t="str">
            <v>MP</v>
          </cell>
          <cell r="E2214">
            <v>5.35</v>
          </cell>
          <cell r="F2214">
            <v>5.35</v>
          </cell>
        </row>
        <row r="2215">
          <cell r="A2215" t="str">
            <v>00004462</v>
          </cell>
          <cell r="B2215" t="str">
            <v>PECA DE MADEIRA DE LEI *6 X 25* CM,  NÃO APARELHADA, (PRANCHA-P/TELHADO)</v>
          </cell>
          <cell r="C2215" t="str">
            <v>M2</v>
          </cell>
          <cell r="D2215" t="str">
            <v>MP</v>
          </cell>
          <cell r="E2215">
            <v>132</v>
          </cell>
          <cell r="F2215">
            <v>132</v>
          </cell>
        </row>
        <row r="2216">
          <cell r="A2216" t="str">
            <v>00004463</v>
          </cell>
          <cell r="B2216" t="str">
            <v>PECA DE MADEIRA DE LEI NATIVA/REGIONAL *4 X 30* CM NAO APARELHADA</v>
          </cell>
          <cell r="C2216" t="str">
            <v>M3</v>
          </cell>
          <cell r="D2216" t="str">
            <v>MP</v>
          </cell>
          <cell r="E2216">
            <v>2200</v>
          </cell>
          <cell r="F2216">
            <v>2200</v>
          </cell>
        </row>
        <row r="2217">
          <cell r="A2217" t="str">
            <v>00004464</v>
          </cell>
          <cell r="B2217" t="str">
            <v>PECA DE MADEIRA DE LEI  NATIVA/REGIONAL *3 X 6* CM NAO APARELHADA</v>
          </cell>
          <cell r="C2217" t="str">
            <v>M</v>
          </cell>
          <cell r="D2217" t="str">
            <v>MP</v>
          </cell>
          <cell r="E2217">
            <v>3.98</v>
          </cell>
          <cell r="F2217">
            <v>3.98</v>
          </cell>
        </row>
        <row r="2218">
          <cell r="A2218" t="str">
            <v>00004465</v>
          </cell>
          <cell r="B2218" t="str">
            <v>PECA DE MADEIRA DE LEI NATIVA/REGIONAL *5,0 X 22,5* CM (2 X 9") NAO APARELHADA</v>
          </cell>
          <cell r="C2218" t="str">
            <v>M</v>
          </cell>
          <cell r="D2218" t="str">
            <v>MP</v>
          </cell>
          <cell r="E2218">
            <v>24.78</v>
          </cell>
          <cell r="F2218">
            <v>24.78</v>
          </cell>
        </row>
        <row r="2219">
          <cell r="A2219" t="str">
            <v>00004466</v>
          </cell>
          <cell r="B2219" t="str">
            <v>PECA DE MADEIRA DE LEI NATIVA/REGIONAL *5 X 15* CM NAO APARELHADA</v>
          </cell>
          <cell r="C2219" t="str">
            <v>M</v>
          </cell>
          <cell r="D2219" t="str">
            <v>MP</v>
          </cell>
          <cell r="E2219">
            <v>16.5</v>
          </cell>
          <cell r="F2219">
            <v>16.5</v>
          </cell>
        </row>
        <row r="2220">
          <cell r="A2220" t="str">
            <v>00004468</v>
          </cell>
          <cell r="B2220" t="str">
            <v>PECA DE MADEIRA DE LEI NATIVA/REGIONAL *4 X 30* CM NAO APARELHADA</v>
          </cell>
          <cell r="C2220" t="str">
            <v>M2</v>
          </cell>
          <cell r="D2220" t="str">
            <v>MP</v>
          </cell>
          <cell r="E2220">
            <v>88</v>
          </cell>
          <cell r="F2220">
            <v>88</v>
          </cell>
        </row>
        <row r="2221">
          <cell r="A2221" t="str">
            <v>00004470</v>
          </cell>
          <cell r="B2221" t="str">
            <v>PECA DE MADEIRA DE LEI NATIVA/REGIONAL *7,5 X 40,0* CM (3 X 16") NAO APARELHADA</v>
          </cell>
          <cell r="C2221" t="str">
            <v>M</v>
          </cell>
          <cell r="D2221" t="str">
            <v>MP</v>
          </cell>
          <cell r="E2221">
            <v>66</v>
          </cell>
          <cell r="F2221">
            <v>66</v>
          </cell>
        </row>
        <row r="2222">
          <cell r="A2222" t="str">
            <v>00004471</v>
          </cell>
          <cell r="B2222" t="str">
            <v>|EM PROCESSO DE DESATIVAÇÃO| PECA DE MADEIRA DE LEI 1A QUALIDADE 6 X 16CM NAO APARELHADA</v>
          </cell>
          <cell r="C2222" t="str">
            <v>M</v>
          </cell>
          <cell r="D2222" t="str">
            <v>MP</v>
          </cell>
          <cell r="E2222">
            <v>21.13</v>
          </cell>
          <cell r="F2222">
            <v>21.13</v>
          </cell>
        </row>
        <row r="2223">
          <cell r="A2223" t="str">
            <v>00004472</v>
          </cell>
          <cell r="B2223" t="str">
            <v>PECA DE MADEIRA DE LEI *6  X 16* CM, NÃO APARELHADA, (VIGA - P/TELHADO)</v>
          </cell>
          <cell r="C2223" t="str">
            <v>M</v>
          </cell>
          <cell r="D2223" t="str">
            <v>MP</v>
          </cell>
          <cell r="E2223">
            <v>15.34</v>
          </cell>
          <cell r="F2223">
            <v>15.34</v>
          </cell>
        </row>
        <row r="2224">
          <cell r="A2224" t="str">
            <v>00004473</v>
          </cell>
          <cell r="B2224" t="str">
            <v>PECA DE MADEIRA DE LEI *7,5 X 12,5* CM (3 "X 5") , NÃO APARELHADA,(P/TELHADO)</v>
          </cell>
          <cell r="C2224" t="str">
            <v>M</v>
          </cell>
          <cell r="D2224" t="str">
            <v>MP</v>
          </cell>
          <cell r="E2224">
            <v>20.64</v>
          </cell>
          <cell r="F2224">
            <v>20.64</v>
          </cell>
        </row>
        <row r="2225">
          <cell r="A2225" t="str">
            <v>00004477</v>
          </cell>
          <cell r="B2225" t="str">
            <v>PECA DE MADEIRA DE LEI NATIVA/REGIONAL *4 X 10* CM NAO APARELHADA</v>
          </cell>
          <cell r="C2225" t="str">
            <v>M</v>
          </cell>
          <cell r="D2225" t="str">
            <v>MP</v>
          </cell>
          <cell r="E2225">
            <v>8.82</v>
          </cell>
          <cell r="F2225">
            <v>8.82</v>
          </cell>
        </row>
        <row r="2226">
          <cell r="A2226" t="str">
            <v>00004479</v>
          </cell>
          <cell r="B2226" t="str">
            <v>PECA DE MADEIRA DE LEI NATIVA/REGIONAL *8 X 12* CM NAO APARELHADA</v>
          </cell>
          <cell r="C2226" t="str">
            <v>M</v>
          </cell>
          <cell r="D2226" t="str">
            <v>MP</v>
          </cell>
          <cell r="E2226">
            <v>21.13</v>
          </cell>
          <cell r="F2226">
            <v>21.13</v>
          </cell>
        </row>
        <row r="2227">
          <cell r="A2227" t="str">
            <v>00004481</v>
          </cell>
          <cell r="B2227" t="str">
            <v>PECA DE MADEIRA DE LEI *7,5  X 15* CM ( 3"  X 6" ), NÃO APARELHADA, (P/TELHADO, ESTRUTURAS PERMANENTES)</v>
          </cell>
          <cell r="C2227" t="str">
            <v>M</v>
          </cell>
          <cell r="D2227" t="str">
            <v>MP</v>
          </cell>
          <cell r="E2227">
            <v>18.3</v>
          </cell>
          <cell r="F2227">
            <v>18.3</v>
          </cell>
        </row>
        <row r="2228">
          <cell r="A2228" t="str">
            <v>00004485</v>
          </cell>
          <cell r="B2228" t="str">
            <v>PECA DE MADEIRA LEI NATIVA/REGIONAL *4 X 6* CM (1 1/2'' X 2 1/2'') NAO APARELHADA</v>
          </cell>
          <cell r="C2228" t="str">
            <v>M</v>
          </cell>
          <cell r="D2228" t="str">
            <v>MP</v>
          </cell>
          <cell r="E2228">
            <v>5.28</v>
          </cell>
          <cell r="F2228">
            <v>5.28</v>
          </cell>
        </row>
        <row r="2229">
          <cell r="A2229" t="str">
            <v>00004487</v>
          </cell>
          <cell r="B2229" t="str">
            <v>PECA DE MADEIRA DE LEI NATIVA/REGIONAL *5 X 10* CM NAO APARELHADA</v>
          </cell>
          <cell r="C2229" t="str">
            <v>M</v>
          </cell>
          <cell r="D2229" t="str">
            <v>MP</v>
          </cell>
          <cell r="E2229">
            <v>7.68</v>
          </cell>
          <cell r="F2229">
            <v>7.68</v>
          </cell>
        </row>
        <row r="2230">
          <cell r="A2230" t="str">
            <v>00004490</v>
          </cell>
          <cell r="B2230" t="str">
            <v>PECA DE MADEIRA DE LEI NATIVA/REGIONAL *8 X 16* CM NAO APARELHADA</v>
          </cell>
          <cell r="C2230" t="str">
            <v>M</v>
          </cell>
          <cell r="D2230" t="str">
            <v>MP</v>
          </cell>
          <cell r="E2230">
            <v>28.15</v>
          </cell>
          <cell r="F2230">
            <v>28.15</v>
          </cell>
        </row>
        <row r="2231">
          <cell r="A2231" t="str">
            <v>00004491</v>
          </cell>
          <cell r="B2231" t="str">
            <v>PECA DE MADEIRA NATIVA / REGIONAL 7,5 X 7,5CM (3X3) NAO APARELHADA (P/FORMA)</v>
          </cell>
          <cell r="C2231" t="str">
            <v>M</v>
          </cell>
          <cell r="D2231" t="str">
            <v>MP</v>
          </cell>
          <cell r="E2231">
            <v>4.68</v>
          </cell>
          <cell r="F2231">
            <v>4.68</v>
          </cell>
        </row>
        <row r="2232">
          <cell r="A2232" t="str">
            <v>00004492</v>
          </cell>
          <cell r="B2232" t="str">
            <v>PECA DE MADEIRA NATIVA/REGIONAL 8 X 8CM NAO APARELHADA (PONTALETE-P/ESCORAMENTO)</v>
          </cell>
          <cell r="C2232" t="str">
            <v>M</v>
          </cell>
          <cell r="D2232" t="str">
            <v>MP</v>
          </cell>
          <cell r="E2232">
            <v>7.06</v>
          </cell>
          <cell r="F2232">
            <v>7.06</v>
          </cell>
        </row>
        <row r="2233">
          <cell r="A2233" t="str">
            <v>00004493</v>
          </cell>
          <cell r="B2233" t="str">
            <v>|EM PROCESSO DE DESATIVAÇÃO| PECA DE MADEIRA 2A QUALIDADE 7,5 X 7,5CM NAO APARELHADA</v>
          </cell>
          <cell r="C2233" t="str">
            <v>M</v>
          </cell>
          <cell r="D2233" t="str">
            <v>MP</v>
          </cell>
          <cell r="E2233">
            <v>4.34</v>
          </cell>
          <cell r="F2233">
            <v>4.34</v>
          </cell>
        </row>
        <row r="2234">
          <cell r="A2234" t="str">
            <v>00004496</v>
          </cell>
          <cell r="B2234" t="str">
            <v>CAIBRO DE MADEIRA NATIVA/REGIONAL 5 X 5 CM NAO APARELHADA (P/FORMA)</v>
          </cell>
          <cell r="C2234" t="str">
            <v>M</v>
          </cell>
          <cell r="D2234" t="str">
            <v>MP</v>
          </cell>
          <cell r="E2234">
            <v>2.99</v>
          </cell>
          <cell r="F2234">
            <v>2.99</v>
          </cell>
        </row>
        <row r="2235">
          <cell r="A2235" t="str">
            <v>00004497</v>
          </cell>
          <cell r="B2235" t="str">
            <v>|EM PROCESSO DE DESATIVAÇÃO| PECA DE MADEIRA 3A QUALIDADE 10 X 10CM NAO APARELHADA</v>
          </cell>
          <cell r="C2235" t="str">
            <v>M</v>
          </cell>
          <cell r="D2235" t="str">
            <v>MP</v>
          </cell>
          <cell r="E2235">
            <v>6.5</v>
          </cell>
          <cell r="F2235">
            <v>6.5</v>
          </cell>
        </row>
        <row r="2236">
          <cell r="A2236" t="str">
            <v>00004500</v>
          </cell>
          <cell r="B2236" t="str">
            <v>PECA DE MADEIRA 3A/4A QUALIDADE 7,5 X 10CM NAO APARELHADA</v>
          </cell>
          <cell r="C2236" t="str">
            <v>M</v>
          </cell>
          <cell r="D2236" t="str">
            <v>MP</v>
          </cell>
          <cell r="E2236">
            <v>7.25</v>
          </cell>
          <cell r="F2236">
            <v>7.25</v>
          </cell>
        </row>
        <row r="2237">
          <cell r="A2237" t="str">
            <v>00004502</v>
          </cell>
          <cell r="B2237" t="str">
            <v>PECA DE MADEIRA NATIVA/REGIONAL 2,5 X 5CM (1X2") NAO APARELHADA (SARRAFO P/FORMA)</v>
          </cell>
          <cell r="C2237" t="str">
            <v>M</v>
          </cell>
          <cell r="D2237" t="str">
            <v>MP</v>
          </cell>
          <cell r="E2237">
            <v>1.65</v>
          </cell>
          <cell r="F2237">
            <v>1.65</v>
          </cell>
        </row>
        <row r="2238">
          <cell r="A2238" t="str">
            <v>00004505</v>
          </cell>
          <cell r="B2238" t="str">
            <v>PECA DE MADEIRA NATIVA/REGIONAL 1 X 7CM NAO APARELHADA (P/FORMA)</v>
          </cell>
          <cell r="C2238" t="str">
            <v>M</v>
          </cell>
          <cell r="D2238" t="str">
            <v>MP</v>
          </cell>
          <cell r="E2238">
            <v>1.85</v>
          </cell>
          <cell r="F2238">
            <v>1.85</v>
          </cell>
        </row>
        <row r="2239">
          <cell r="A2239" t="str">
            <v>00004506</v>
          </cell>
          <cell r="B2239" t="str">
            <v>PECA DE MADEIRANATIVA/REGIONAL 2,5 X 10CM (1X4") NAO APARELHADA (SARRAFO P/FORMA)</v>
          </cell>
          <cell r="C2239" t="str">
            <v>M</v>
          </cell>
          <cell r="D2239" t="str">
            <v>MP</v>
          </cell>
          <cell r="E2239">
            <v>2.9</v>
          </cell>
          <cell r="F2239">
            <v>2.9</v>
          </cell>
        </row>
        <row r="2240">
          <cell r="A2240" t="str">
            <v>00004509</v>
          </cell>
          <cell r="B2240" t="str">
            <v>PECA DE MADEIRA 3A QUALIDADE 2,5 X 10CM NAO APARELHADA</v>
          </cell>
          <cell r="C2240" t="str">
            <v>M</v>
          </cell>
          <cell r="D2240" t="str">
            <v>MP</v>
          </cell>
          <cell r="E2240">
            <v>2.41</v>
          </cell>
          <cell r="F2240">
            <v>2.41</v>
          </cell>
        </row>
        <row r="2241">
          <cell r="A2241" t="str">
            <v>00004510</v>
          </cell>
          <cell r="B2241" t="str">
            <v>PECA DE MADEIRA NATIVA/REGIONAL 1,5 X 4CM NAO APARELHADA (P/FORMA)</v>
          </cell>
          <cell r="C2241" t="str">
            <v>M</v>
          </cell>
          <cell r="D2241" t="str">
            <v>MP</v>
          </cell>
          <cell r="E2241">
            <v>1.3</v>
          </cell>
          <cell r="F2241">
            <v>1.3</v>
          </cell>
        </row>
        <row r="2242">
          <cell r="A2242" t="str">
            <v>00004512</v>
          </cell>
          <cell r="B2242" t="str">
            <v>PECA DE MADEIRA 3A/4A QUALIDADE 2,5 X 5CM NAO APARELHADA</v>
          </cell>
          <cell r="C2242" t="str">
            <v>M</v>
          </cell>
          <cell r="D2242" t="str">
            <v>MP</v>
          </cell>
          <cell r="E2242">
            <v>1.48</v>
          </cell>
          <cell r="F2242">
            <v>1.48</v>
          </cell>
        </row>
        <row r="2243">
          <cell r="A2243" t="str">
            <v>00004513</v>
          </cell>
          <cell r="B2243" t="str">
            <v>PECA DE MADEIRA 3A/4A NATIVA/REGIONAL 5 X 5 CM</v>
          </cell>
          <cell r="C2243" t="str">
            <v>M</v>
          </cell>
          <cell r="D2243" t="str">
            <v>MP</v>
          </cell>
          <cell r="E2243">
            <v>1.94</v>
          </cell>
          <cell r="F2243">
            <v>1.94</v>
          </cell>
        </row>
        <row r="2244">
          <cell r="A2244" t="str">
            <v>00004515</v>
          </cell>
          <cell r="B2244" t="str">
            <v>PECA DE MADEIRA NATIVA/REGIONAL 7,5 X 10CM NÃO APARELHADA (P/ESCORAMENTO)</v>
          </cell>
          <cell r="C2244" t="str">
            <v>M</v>
          </cell>
          <cell r="D2244" t="str">
            <v>MP</v>
          </cell>
          <cell r="E2244">
            <v>7.18</v>
          </cell>
          <cell r="F2244">
            <v>7.18</v>
          </cell>
        </row>
        <row r="2245">
          <cell r="A2245" t="str">
            <v>00004517</v>
          </cell>
          <cell r="B2245" t="str">
            <v>PECA DE MADEIRA NATIVA/REGIONAL 2,5 X 7,0 CM (SARRAFO-P/FORMA)</v>
          </cell>
          <cell r="C2245" t="str">
            <v>M</v>
          </cell>
          <cell r="D2245" t="str">
            <v>MP</v>
          </cell>
          <cell r="E2245">
            <v>1.35</v>
          </cell>
          <cell r="F2245">
            <v>1.35</v>
          </cell>
        </row>
        <row r="2246">
          <cell r="A2246" t="str">
            <v>00004704</v>
          </cell>
          <cell r="B2246" t="str">
            <v>PEDRA ARDOSIA CINZA 20 X 40CM E = 1CM</v>
          </cell>
          <cell r="C2246" t="str">
            <v>M2</v>
          </cell>
          <cell r="D2246" t="str">
            <v>MP</v>
          </cell>
          <cell r="E2246">
            <v>13.21</v>
          </cell>
          <cell r="F2246">
            <v>13.21</v>
          </cell>
        </row>
        <row r="2247">
          <cell r="A2247" t="str">
            <v>00004705</v>
          </cell>
          <cell r="B2247" t="str">
            <v>PEDRA BASALTO CINZA IRREGULAR</v>
          </cell>
          <cell r="C2247" t="str">
            <v>M2</v>
          </cell>
          <cell r="D2247" t="str">
            <v>MP</v>
          </cell>
          <cell r="E2247">
            <v>25.82</v>
          </cell>
          <cell r="F2247">
            <v>25.82</v>
          </cell>
        </row>
        <row r="2248">
          <cell r="A2248" t="str">
            <v>00004708</v>
          </cell>
          <cell r="B2248" t="str">
            <v>PEDRA PORTUGUESA PRETA</v>
          </cell>
          <cell r="C2248" t="str">
            <v>M2</v>
          </cell>
          <cell r="D2248" t="str">
            <v>MP</v>
          </cell>
          <cell r="E2248">
            <v>16.71</v>
          </cell>
          <cell r="F2248">
            <v>16.71</v>
          </cell>
        </row>
        <row r="2249">
          <cell r="A2249" t="str">
            <v>00004709</v>
          </cell>
          <cell r="B2249" t="str">
            <v>PEDRA RACHAO P/ REVESTIMENTO</v>
          </cell>
          <cell r="C2249" t="str">
            <v>M2</v>
          </cell>
          <cell r="D2249" t="str">
            <v>MP</v>
          </cell>
          <cell r="E2249">
            <v>71.38</v>
          </cell>
          <cell r="F2249">
            <v>71.38</v>
          </cell>
        </row>
        <row r="2250">
          <cell r="A2250" t="str">
            <v>00004710</v>
          </cell>
          <cell r="B2250" t="str">
            <v>PEDRA SAO TOME 20 X 40CM</v>
          </cell>
          <cell r="C2250" t="str">
            <v>M2</v>
          </cell>
          <cell r="D2250" t="str">
            <v>MP</v>
          </cell>
          <cell r="E2250">
            <v>53.92</v>
          </cell>
          <cell r="F2250">
            <v>53.92</v>
          </cell>
        </row>
        <row r="2251">
          <cell r="A2251" t="str">
            <v>00004712</v>
          </cell>
          <cell r="B2251" t="str">
            <v>PEDRA C/SUPERF LISA NAO TRABALHADA P/ REVESTIMENTO</v>
          </cell>
          <cell r="C2251" t="str">
            <v>M2</v>
          </cell>
          <cell r="D2251" t="str">
            <v>MP</v>
          </cell>
          <cell r="E2251">
            <v>33.409999999999997</v>
          </cell>
          <cell r="F2251">
            <v>33.409999999999997</v>
          </cell>
        </row>
        <row r="2252">
          <cell r="A2252" t="str">
            <v>00004714</v>
          </cell>
          <cell r="B2252" t="str">
            <v>PEDRA SABAO</v>
          </cell>
          <cell r="C2252" t="str">
            <v>M2</v>
          </cell>
          <cell r="D2252" t="str">
            <v>MP</v>
          </cell>
          <cell r="E2252">
            <v>60.75</v>
          </cell>
          <cell r="F2252">
            <v>60.75</v>
          </cell>
        </row>
        <row r="2253">
          <cell r="A2253" t="str">
            <v>00004715</v>
          </cell>
          <cell r="B2253" t="str">
            <v>PEDRA ARDOSIA CINZA IRREGULAR</v>
          </cell>
          <cell r="C2253" t="str">
            <v>M2</v>
          </cell>
          <cell r="D2253" t="str">
            <v>MP</v>
          </cell>
          <cell r="E2253">
            <v>10.33</v>
          </cell>
          <cell r="F2253">
            <v>10.33</v>
          </cell>
        </row>
        <row r="2254">
          <cell r="A2254" t="str">
            <v>00004716</v>
          </cell>
          <cell r="B2254" t="str">
            <v>MOSAICO PORTUGUES</v>
          </cell>
          <cell r="C2254" t="str">
            <v>M2</v>
          </cell>
          <cell r="D2254" t="str">
            <v>MP</v>
          </cell>
          <cell r="E2254">
            <v>25.06</v>
          </cell>
          <cell r="F2254">
            <v>25.06</v>
          </cell>
        </row>
        <row r="2255">
          <cell r="A2255" t="str">
            <v>00004717</v>
          </cell>
          <cell r="B2255" t="str">
            <v>PEDRA PORTUGUESA BRANCA</v>
          </cell>
          <cell r="C2255" t="str">
            <v>M2</v>
          </cell>
          <cell r="D2255" t="str">
            <v>MP</v>
          </cell>
          <cell r="E2255">
            <v>28.86</v>
          </cell>
          <cell r="F2255">
            <v>28.86</v>
          </cell>
        </row>
        <row r="2256">
          <cell r="A2256" t="str">
            <v>00004718</v>
          </cell>
          <cell r="B2256" t="str">
            <v>PEDRA BRITADA N. 2 - POSTO PEDREIRA / FORNECEDOR (SEM FRETE)</v>
          </cell>
          <cell r="C2256" t="str">
            <v>M3</v>
          </cell>
          <cell r="D2256" t="str">
            <v>MP</v>
          </cell>
          <cell r="E2256">
            <v>53</v>
          </cell>
          <cell r="F2256">
            <v>53</v>
          </cell>
        </row>
        <row r="2257">
          <cell r="A2257" t="str">
            <v>00004720</v>
          </cell>
          <cell r="B2257" t="str">
            <v>PEDRA BRITADA N. 0 PEDRISCO OU CASCALHINHO - POSTO PEDREIRA / FORNECEDOR (SEM FRETE)</v>
          </cell>
          <cell r="C2257" t="str">
            <v>M3</v>
          </cell>
          <cell r="D2257" t="str">
            <v>MP</v>
          </cell>
          <cell r="E2257">
            <v>54.53</v>
          </cell>
          <cell r="F2257">
            <v>54.53</v>
          </cell>
        </row>
        <row r="2258">
          <cell r="A2258" t="str">
            <v>00004721</v>
          </cell>
          <cell r="B2258" t="str">
            <v>PEDRA BRITADA N. 1 - POSTO PEDREIRA / FORNECEDOR (SEM FRETE)</v>
          </cell>
          <cell r="C2258" t="str">
            <v>M3</v>
          </cell>
          <cell r="D2258" t="str">
            <v>MP</v>
          </cell>
          <cell r="E2258">
            <v>54.87</v>
          </cell>
          <cell r="F2258">
            <v>54.87</v>
          </cell>
        </row>
        <row r="2259">
          <cell r="A2259" t="str">
            <v>00004722</v>
          </cell>
          <cell r="B2259" t="str">
            <v>PEDRA BRITADA N. 3 - POSTO PEDREIRA / FORNECEDOR (SEM FRETE)</v>
          </cell>
          <cell r="C2259" t="str">
            <v>M3</v>
          </cell>
          <cell r="D2259" t="str">
            <v>MP</v>
          </cell>
          <cell r="E2259">
            <v>47.72</v>
          </cell>
          <cell r="F2259">
            <v>47.72</v>
          </cell>
        </row>
        <row r="2260">
          <cell r="A2260" t="str">
            <v>00004723</v>
          </cell>
          <cell r="B2260" t="str">
            <v>PEDRA BRITADA N. 4 - POSTO PEDREIRA / FORNECEDOR (SEM FRETE)</v>
          </cell>
          <cell r="C2260" t="str">
            <v>M3</v>
          </cell>
          <cell r="D2260" t="str">
            <v>MP</v>
          </cell>
          <cell r="E2260">
            <v>46.01</v>
          </cell>
          <cell r="F2260">
            <v>46.01</v>
          </cell>
        </row>
        <row r="2261">
          <cell r="A2261" t="str">
            <v>00004727</v>
          </cell>
          <cell r="B2261" t="str">
            <v>PEDRA BRITADA N. 05 - POSTO PEDREIRA / FORNECEDOR (SEM FRETE)</v>
          </cell>
          <cell r="C2261" t="str">
            <v>M3</v>
          </cell>
          <cell r="D2261" t="str">
            <v>MP</v>
          </cell>
          <cell r="E2261">
            <v>35.79</v>
          </cell>
          <cell r="F2261">
            <v>35.79</v>
          </cell>
        </row>
        <row r="2262">
          <cell r="A2262" t="str">
            <v>00004729</v>
          </cell>
          <cell r="B2262" t="str">
            <v>PEDRA BRITADA GRADUADA, CLASSIFICADA - POSTO PEDREIRA / FORNECEDOR (SEM FRETE)</v>
          </cell>
          <cell r="C2262" t="str">
            <v>M3</v>
          </cell>
          <cell r="D2262" t="str">
            <v>MP</v>
          </cell>
          <cell r="E2262">
            <v>54.53</v>
          </cell>
          <cell r="F2262">
            <v>54.53</v>
          </cell>
        </row>
        <row r="2263">
          <cell r="A2263" t="str">
            <v>00004730</v>
          </cell>
          <cell r="B2263" t="str">
            <v>PEDRA-DE-MÃO OU PEDRA RACHÃO P/ MURO ARRIMO/FUNDAÇÃO/ENROCAMENTO ETC - POSTO PEDREIRA / FORNECEDOR (SEM FRETE)</v>
          </cell>
          <cell r="C2263" t="str">
            <v>M3</v>
          </cell>
          <cell r="D2263" t="str">
            <v>MP</v>
          </cell>
          <cell r="E2263">
            <v>42.95</v>
          </cell>
          <cell r="F2263">
            <v>42.95</v>
          </cell>
        </row>
        <row r="2264">
          <cell r="A2264" t="str">
            <v>00004734</v>
          </cell>
          <cell r="B2264" t="str">
            <v>SEIXO ROLADO PARA APLICAÇÃO EM CONCRETO - POSTO PEDREIRA / FORNECEDOR (SEM FRETE)</v>
          </cell>
          <cell r="C2264" t="str">
            <v>M3</v>
          </cell>
          <cell r="D2264" t="str">
            <v>MP</v>
          </cell>
          <cell r="E2264">
            <v>74.98</v>
          </cell>
          <cell r="F2264">
            <v>74.98</v>
          </cell>
        </row>
        <row r="2265">
          <cell r="A2265" t="str">
            <v>00004741</v>
          </cell>
          <cell r="B2265" t="str">
            <v>PÓ-DE-PEDRA - POSTO PEDREIRA / FORNECEDOR (SEM FRETE)</v>
          </cell>
          <cell r="C2265" t="str">
            <v>M3</v>
          </cell>
          <cell r="D2265" t="str">
            <v>MP</v>
          </cell>
          <cell r="E2265">
            <v>44.31</v>
          </cell>
          <cell r="F2265">
            <v>44.31</v>
          </cell>
        </row>
        <row r="2266">
          <cell r="A2266" t="str">
            <v>00004743</v>
          </cell>
          <cell r="B2266" t="str">
            <v>CASCALHO DE CAVA</v>
          </cell>
          <cell r="C2266" t="str">
            <v>M3</v>
          </cell>
          <cell r="D2266" t="str">
            <v>MP</v>
          </cell>
          <cell r="E2266">
            <v>71.91</v>
          </cell>
          <cell r="F2266">
            <v>71.91</v>
          </cell>
        </row>
        <row r="2267">
          <cell r="A2267" t="str">
            <v>00004744</v>
          </cell>
          <cell r="B2267" t="str">
            <v>CASCALHO DE RIO</v>
          </cell>
          <cell r="C2267" t="str">
            <v>M3</v>
          </cell>
          <cell r="D2267" t="str">
            <v>MP</v>
          </cell>
          <cell r="E2267">
            <v>58.83</v>
          </cell>
          <cell r="F2267">
            <v>58.83</v>
          </cell>
        </row>
        <row r="2268">
          <cell r="A2268" t="str">
            <v>00004745</v>
          </cell>
          <cell r="B2268" t="str">
            <v>CASCALHO LAVADO</v>
          </cell>
          <cell r="C2268" t="str">
            <v>M3</v>
          </cell>
          <cell r="D2268" t="str">
            <v>MP</v>
          </cell>
          <cell r="E2268">
            <v>88.25</v>
          </cell>
          <cell r="F2268">
            <v>88.25</v>
          </cell>
        </row>
        <row r="2269">
          <cell r="A2269" t="str">
            <v>00004746</v>
          </cell>
          <cell r="B2269" t="str">
            <v>MATERIAL DE JAZIDA (AO NATURAL) PARA BASE DE PAVIMENTACAO, SEM TRANSPORTE (PEDREGULHO OU
PICARRA)</v>
          </cell>
          <cell r="C2269" t="str">
            <v>M3</v>
          </cell>
          <cell r="D2269" t="str">
            <v>MP</v>
          </cell>
          <cell r="E2269">
            <v>34.32</v>
          </cell>
          <cell r="F2269">
            <v>34.32</v>
          </cell>
        </row>
        <row r="2270">
          <cell r="A2270" t="str">
            <v>00004748</v>
          </cell>
          <cell r="B2270" t="str">
            <v>PEDRA BRITADA BICA CORRIDA (NÃO CLASSIFICADA) - POSTO PEDREIRA / FORNECEDOR (SEM FRETE)</v>
          </cell>
          <cell r="C2270" t="str">
            <v>M3</v>
          </cell>
          <cell r="D2270" t="str">
            <v>MP</v>
          </cell>
          <cell r="E2270">
            <v>49.42</v>
          </cell>
          <cell r="F2270">
            <v>49.42</v>
          </cell>
        </row>
        <row r="2271">
          <cell r="A2271" t="str">
            <v>00004750</v>
          </cell>
          <cell r="B2271" t="str">
            <v>PEDREIRO</v>
          </cell>
          <cell r="C2271" t="str">
            <v>H</v>
          </cell>
          <cell r="D2271" t="str">
            <v>MO</v>
          </cell>
          <cell r="E2271">
            <v>11.15</v>
          </cell>
          <cell r="F2271">
            <v>12.88</v>
          </cell>
        </row>
        <row r="2272">
          <cell r="A2272" t="str">
            <v>00004751</v>
          </cell>
          <cell r="B2272" t="str">
            <v>PASTILHEIRO</v>
          </cell>
          <cell r="C2272" t="str">
            <v>H</v>
          </cell>
          <cell r="D2272" t="str">
            <v>MO</v>
          </cell>
          <cell r="E2272">
            <v>13.46</v>
          </cell>
          <cell r="F2272">
            <v>15.55</v>
          </cell>
        </row>
        <row r="2273">
          <cell r="A2273" t="str">
            <v>00004752</v>
          </cell>
          <cell r="B2273" t="str">
            <v>POCEIRO</v>
          </cell>
          <cell r="C2273" t="str">
            <v>H</v>
          </cell>
          <cell r="D2273" t="str">
            <v>MO</v>
          </cell>
          <cell r="E2273">
            <v>12.14</v>
          </cell>
          <cell r="F2273">
            <v>14.03</v>
          </cell>
        </row>
        <row r="2274">
          <cell r="A2274" t="str">
            <v>00004755</v>
          </cell>
          <cell r="B2274" t="str">
            <v>MARMORISTA/GRANITEIRO</v>
          </cell>
          <cell r="C2274" t="str">
            <v>H</v>
          </cell>
          <cell r="D2274" t="str">
            <v>MO</v>
          </cell>
          <cell r="E2274">
            <v>10.5</v>
          </cell>
          <cell r="F2274">
            <v>12.13</v>
          </cell>
        </row>
        <row r="2275">
          <cell r="A2275" t="str">
            <v>00004757</v>
          </cell>
          <cell r="B2275" t="str">
            <v>!EM PROCESSO DE DESATIVACAO! ASFALTADOR</v>
          </cell>
          <cell r="C2275" t="str">
            <v>H</v>
          </cell>
          <cell r="D2275" t="str">
            <v>MO</v>
          </cell>
          <cell r="E2275">
            <v>11.39</v>
          </cell>
          <cell r="F2275">
            <v>13.16</v>
          </cell>
        </row>
        <row r="2276">
          <cell r="A2276" t="str">
            <v>00004758</v>
          </cell>
          <cell r="B2276" t="str">
            <v>CALAFETADOR/CALAFATE</v>
          </cell>
          <cell r="C2276" t="str">
            <v>H</v>
          </cell>
          <cell r="D2276" t="str">
            <v>MO</v>
          </cell>
          <cell r="E2276">
            <v>11.01</v>
          </cell>
          <cell r="F2276">
            <v>12.72</v>
          </cell>
        </row>
        <row r="2277">
          <cell r="A2277" t="str">
            <v>00004759</v>
          </cell>
          <cell r="B2277" t="str">
            <v>CALCETEIRO</v>
          </cell>
          <cell r="C2277" t="str">
            <v>H</v>
          </cell>
          <cell r="D2277" t="str">
            <v>MO</v>
          </cell>
          <cell r="E2277">
            <v>10.27</v>
          </cell>
          <cell r="F2277">
            <v>11.86</v>
          </cell>
        </row>
        <row r="2278">
          <cell r="A2278" t="str">
            <v>00004760</v>
          </cell>
          <cell r="B2278" t="str">
            <v>AZULEJISTA OU LADRILHISTA</v>
          </cell>
          <cell r="C2278" t="str">
            <v>H</v>
          </cell>
          <cell r="D2278" t="str">
            <v>MO</v>
          </cell>
          <cell r="E2278">
            <v>10.14</v>
          </cell>
          <cell r="F2278">
            <v>11.71</v>
          </cell>
        </row>
        <row r="2279">
          <cell r="A2279" t="str">
            <v>00004763</v>
          </cell>
          <cell r="B2279" t="str">
            <v>TAQUEADOR OU TAQUEIRO</v>
          </cell>
          <cell r="C2279" t="str">
            <v>H</v>
          </cell>
          <cell r="D2279" t="str">
            <v>MO</v>
          </cell>
          <cell r="E2279">
            <v>9.15</v>
          </cell>
          <cell r="F2279">
            <v>10.57</v>
          </cell>
        </row>
        <row r="2280">
          <cell r="A2280" t="str">
            <v>00004764</v>
          </cell>
          <cell r="B2280" t="str">
            <v>VIGA ESTRUTURAL EM ACO, PERFIL TIPO "I", DE 10" X 4.5/8", ESPESSURA DE *7,87* MM E COM *37,8* KG/M</v>
          </cell>
          <cell r="C2280" t="str">
            <v>KG</v>
          </cell>
          <cell r="D2280" t="str">
            <v>MP</v>
          </cell>
          <cell r="E2280">
            <v>3.28</v>
          </cell>
          <cell r="F2280">
            <v>3.28</v>
          </cell>
        </row>
        <row r="2281">
          <cell r="A2281" t="str">
            <v>00004765</v>
          </cell>
          <cell r="B2281" t="str">
            <v>PERFIL ACO ESTRUTURAL "I" - 4" X 2 5/8" ESP=6,43 MM (12,65 KG/M)</v>
          </cell>
          <cell r="C2281" t="str">
            <v>M</v>
          </cell>
          <cell r="D2281" t="str">
            <v>MP</v>
          </cell>
          <cell r="E2281">
            <v>38.75</v>
          </cell>
          <cell r="F2281">
            <v>38.75</v>
          </cell>
        </row>
        <row r="2282">
          <cell r="A2282" t="str">
            <v>00004766</v>
          </cell>
          <cell r="B2282" t="str">
            <v>PERFIL ACO ESTRUTURAL "I" - 6" X 3 3/8" (QUALQUER ESPESSURA)</v>
          </cell>
          <cell r="C2282" t="str">
            <v>KG</v>
          </cell>
          <cell r="D2282" t="str">
            <v>MP</v>
          </cell>
          <cell r="E2282">
            <v>3.06</v>
          </cell>
          <cell r="F2282">
            <v>3.06</v>
          </cell>
        </row>
        <row r="2283">
          <cell r="A2283" t="str">
            <v>00004767</v>
          </cell>
          <cell r="B2283" t="str">
            <v>PERFIL ACO ESTRUTURAL "I" - 6" X 3 3/8" ESP=8,71 MM (21,95 KG/M)</v>
          </cell>
          <cell r="C2283" t="str">
            <v>M</v>
          </cell>
          <cell r="D2283" t="str">
            <v>MP</v>
          </cell>
          <cell r="E2283">
            <v>67.92</v>
          </cell>
          <cell r="F2283">
            <v>67.92</v>
          </cell>
        </row>
        <row r="2284">
          <cell r="A2284" t="str">
            <v>00004768</v>
          </cell>
          <cell r="B2284" t="str">
            <v>PERFIL ACO ESTRUTURAL "I" - 8" X 4" (QUALQUER ESPESSURA)</v>
          </cell>
          <cell r="C2284" t="str">
            <v>KG</v>
          </cell>
          <cell r="D2284" t="str">
            <v>MP</v>
          </cell>
          <cell r="E2284">
            <v>3.4</v>
          </cell>
          <cell r="F2284">
            <v>3.4</v>
          </cell>
        </row>
        <row r="2285">
          <cell r="A2285" t="str">
            <v>00004769</v>
          </cell>
          <cell r="B2285" t="str">
            <v>PERFIL ACO ESTRUTURAL "I" - 8" X 4" ESP=8,86 MM (30,50 KG/M)</v>
          </cell>
          <cell r="C2285" t="str">
            <v>M</v>
          </cell>
          <cell r="D2285" t="str">
            <v>MP</v>
          </cell>
          <cell r="E2285">
            <v>109.48</v>
          </cell>
          <cell r="F2285">
            <v>109.48</v>
          </cell>
        </row>
        <row r="2286">
          <cell r="A2286" t="str">
            <v>00004773</v>
          </cell>
          <cell r="B2286" t="str">
            <v>PERFIL ACO ESTRUTURAL "I" - 10" X 4 5/8" ESP=11,35 MM (44,65 KG/M)</v>
          </cell>
          <cell r="C2286" t="str">
            <v>M</v>
          </cell>
          <cell r="D2286" t="str">
            <v>MP</v>
          </cell>
          <cell r="E2286">
            <v>151.97999999999999</v>
          </cell>
          <cell r="F2286">
            <v>151.97999999999999</v>
          </cell>
        </row>
        <row r="2287">
          <cell r="A2287" t="str">
            <v>00004774</v>
          </cell>
          <cell r="B2287" t="str">
            <v>PERFIL ACO ESTRUTURAL "I" - 12" X 5 1/4" (QUALQUER ESPESSURA)</v>
          </cell>
          <cell r="C2287" t="str">
            <v>KG</v>
          </cell>
          <cell r="D2287" t="str">
            <v>MP</v>
          </cell>
          <cell r="E2287">
            <v>3.84</v>
          </cell>
          <cell r="F2287">
            <v>3.84</v>
          </cell>
        </row>
        <row r="2288">
          <cell r="A2288" t="str">
            <v>00004775</v>
          </cell>
          <cell r="B2288" t="str">
            <v>PERFIL ACO ESTRUTURAL "I" - 12" X 5 1/4" ESP=11,68 MM (60,71 KG/M)</v>
          </cell>
          <cell r="C2288" t="str">
            <v>M</v>
          </cell>
          <cell r="D2288" t="str">
            <v>MP</v>
          </cell>
          <cell r="E2288">
            <v>227.31</v>
          </cell>
          <cell r="F2288">
            <v>227.31</v>
          </cell>
        </row>
        <row r="2289">
          <cell r="A2289" t="str">
            <v>00004776</v>
          </cell>
          <cell r="B2289" t="str">
            <v>PERFIL ACO ESTRUTURAL "I" - 12" X 5 1/4" ESP=14,35 MM (66,97 KG/M)</v>
          </cell>
          <cell r="C2289" t="str">
            <v>M</v>
          </cell>
          <cell r="D2289" t="str">
            <v>MP</v>
          </cell>
          <cell r="E2289">
            <v>248.67</v>
          </cell>
          <cell r="F2289">
            <v>248.67</v>
          </cell>
        </row>
        <row r="2290">
          <cell r="A2290" t="str">
            <v>00004777</v>
          </cell>
          <cell r="B2290" t="str">
            <v>CANTONEIRA ACO ABAS IGUAIS (QUALQUER BITOLA) E = 1/4"</v>
          </cell>
          <cell r="C2290" t="str">
            <v>KG</v>
          </cell>
          <cell r="D2290" t="str">
            <v>MP</v>
          </cell>
          <cell r="E2290">
            <v>2.57</v>
          </cell>
          <cell r="F2290">
            <v>2.57</v>
          </cell>
        </row>
        <row r="2291">
          <cell r="A2291" t="str">
            <v>00004778</v>
          </cell>
          <cell r="B2291" t="str">
            <v>PERFURATRIZ PNEUMATICA PARA ROCHA, DE *17* KG (LOCACAO)</v>
          </cell>
          <cell r="C2291" t="str">
            <v>H</v>
          </cell>
          <cell r="D2291" t="str">
            <v>EQ</v>
          </cell>
          <cell r="E2291">
            <v>3.24</v>
          </cell>
          <cell r="F2291">
            <v>3.24</v>
          </cell>
        </row>
        <row r="2292">
          <cell r="A2292" t="str">
            <v>00004780</v>
          </cell>
          <cell r="B2292" t="str">
            <v>PERFURATRIZ PNEUMATICA P/ ROCHA TIPO ATLAS COPCO RH-658 - 24,0KG OU EQUIV</v>
          </cell>
          <cell r="C2292" t="str">
            <v>H</v>
          </cell>
          <cell r="D2292" t="str">
            <v>EQ</v>
          </cell>
          <cell r="E2292">
            <v>3.53</v>
          </cell>
          <cell r="F2292">
            <v>3.53</v>
          </cell>
        </row>
        <row r="2293">
          <cell r="A2293" t="str">
            <v>00004783</v>
          </cell>
          <cell r="B2293" t="str">
            <v>PINTOR</v>
          </cell>
          <cell r="C2293" t="str">
            <v>H</v>
          </cell>
          <cell r="D2293" t="str">
            <v>MO</v>
          </cell>
          <cell r="E2293">
            <v>11.75</v>
          </cell>
          <cell r="F2293">
            <v>13.58</v>
          </cell>
        </row>
        <row r="2294">
          <cell r="A2294" t="str">
            <v>00004785</v>
          </cell>
          <cell r="B2294" t="str">
            <v>PINTOR PARA TINTA EPOXI</v>
          </cell>
          <cell r="C2294" t="str">
            <v>H</v>
          </cell>
          <cell r="D2294" t="str">
            <v>MO</v>
          </cell>
          <cell r="E2294">
            <v>13.99</v>
          </cell>
          <cell r="F2294">
            <v>16.170000000000002</v>
          </cell>
        </row>
        <row r="2295">
          <cell r="A2295" t="str">
            <v>00004786</v>
          </cell>
          <cell r="B2295" t="str">
            <v>PISO EM GRANILITE, MARMORITE OU GRANITINA - ESP = 8 MM</v>
          </cell>
          <cell r="C2295" t="str">
            <v>M2</v>
          </cell>
          <cell r="D2295" t="str">
            <v>MP</v>
          </cell>
          <cell r="E2295">
            <v>31</v>
          </cell>
          <cell r="F2295">
            <v>31</v>
          </cell>
        </row>
        <row r="2296">
          <cell r="A2296" t="str">
            <v>00004787</v>
          </cell>
          <cell r="B2296" t="str">
            <v>GRANILHA DE MARMORE BRANCO</v>
          </cell>
          <cell r="C2296" t="str">
            <v>KG</v>
          </cell>
          <cell r="D2296" t="str">
            <v>MP</v>
          </cell>
          <cell r="E2296">
            <v>0.42</v>
          </cell>
          <cell r="F2296">
            <v>0.42</v>
          </cell>
        </row>
        <row r="2297">
          <cell r="A2297" t="str">
            <v>00004790</v>
          </cell>
          <cell r="B2297" t="str">
            <v>PISO VINILICO EM PLACAS DE *30 X 30* CM, E = 2 MM (SEM COLOCACAO)</v>
          </cell>
          <cell r="C2297" t="str">
            <v>M2</v>
          </cell>
          <cell r="D2297" t="str">
            <v>MP</v>
          </cell>
          <cell r="E2297">
            <v>40.96</v>
          </cell>
          <cell r="F2297">
            <v>40.96</v>
          </cell>
        </row>
        <row r="2298">
          <cell r="A2298" t="str">
            <v>00004791</v>
          </cell>
          <cell r="B2298" t="str">
            <v>COLA CONTATO P/ CHAPA VINÍLICA/BORRACHA</v>
          </cell>
          <cell r="C2298" t="str">
            <v>KG</v>
          </cell>
          <cell r="D2298" t="str">
            <v>MP</v>
          </cell>
          <cell r="E2298">
            <v>22.55</v>
          </cell>
          <cell r="F2298">
            <v>22.55</v>
          </cell>
        </row>
        <row r="2299">
          <cell r="A2299" t="str">
            <v>00004792</v>
          </cell>
          <cell r="B2299" t="str">
            <v>PISO VINÍLICO EM PLACAS DE 30 X 30CM, C/ FLASH, ESP = 3,2MM</v>
          </cell>
          <cell r="C2299" t="str">
            <v>M2</v>
          </cell>
          <cell r="D2299" t="str">
            <v>MP</v>
          </cell>
          <cell r="E2299">
            <v>69.790000000000006</v>
          </cell>
          <cell r="F2299">
            <v>69.790000000000006</v>
          </cell>
        </row>
        <row r="2300">
          <cell r="A2300" t="str">
            <v>00004794</v>
          </cell>
          <cell r="B2300" t="str">
            <v>PISO DE BORRACHA DE 500 X 500 X 14 MM SPORTGOMA P/ ARGAMASSA PRETO PLURIGOMA</v>
          </cell>
          <cell r="C2300" t="str">
            <v>M2</v>
          </cell>
          <cell r="D2300" t="str">
            <v>MP</v>
          </cell>
          <cell r="E2300">
            <v>151.99</v>
          </cell>
          <cell r="F2300">
            <v>151.99</v>
          </cell>
        </row>
        <row r="2301">
          <cell r="A2301" t="str">
            <v>00004795</v>
          </cell>
          <cell r="B2301" t="str">
            <v>PISO DE BORRACHA 500 X 500 X 15 MM PASTILHADO P/ ARGAMASSA AI.15 PLURIGOMA PRETO</v>
          </cell>
          <cell r="C2301" t="str">
            <v>M2</v>
          </cell>
          <cell r="D2301" t="str">
            <v>MP</v>
          </cell>
          <cell r="E2301">
            <v>211.7</v>
          </cell>
          <cell r="F2301">
            <v>211.7</v>
          </cell>
        </row>
        <row r="2302">
          <cell r="A2302" t="str">
            <v>00004796</v>
          </cell>
          <cell r="B2302" t="str">
            <v>PISO BORRACHA 500 X 500 X 7 MM FRISADO P/ ARGAMASSA A.45 PLURIGOMA PRETO</v>
          </cell>
          <cell r="C2302" t="str">
            <v>M2</v>
          </cell>
          <cell r="D2302" t="str">
            <v>MP</v>
          </cell>
          <cell r="E2302">
            <v>121.47</v>
          </cell>
          <cell r="F2302">
            <v>121.47</v>
          </cell>
        </row>
        <row r="2303">
          <cell r="A2303" t="str">
            <v>00004797</v>
          </cell>
          <cell r="B2303" t="str">
            <v>PISO BORRACHA 500 X 500 X 7 MM PASTILHADO P/ ARGAMASSA A.15 PLURIGOMA PRETO</v>
          </cell>
          <cell r="C2303" t="str">
            <v>M2</v>
          </cell>
          <cell r="D2303" t="str">
            <v>MP</v>
          </cell>
          <cell r="E2303">
            <v>120.97</v>
          </cell>
          <cell r="F2303">
            <v>120.97</v>
          </cell>
        </row>
        <row r="2304">
          <cell r="A2304" t="str">
            <v>00004798</v>
          </cell>
          <cell r="B2304" t="str">
            <v>PISO BORRACHA 500 X 500 X 7 MM CANELADO P/ ARGAMASSA A.25 PLURIGOMA PRETO</v>
          </cell>
          <cell r="C2304" t="str">
            <v>M2</v>
          </cell>
          <cell r="D2304" t="str">
            <v>MP</v>
          </cell>
          <cell r="E2304">
            <v>121.47</v>
          </cell>
          <cell r="F2304">
            <v>121.47</v>
          </cell>
        </row>
        <row r="2305">
          <cell r="A2305" t="str">
            <v>00004799</v>
          </cell>
          <cell r="B2305" t="str">
            <v>PISO BORRACHA 500 X 500 X 15 MM CANELADO P/ ARGAMASSA AI.25 PLURIGOMA PRETO</v>
          </cell>
          <cell r="C2305" t="str">
            <v>M2</v>
          </cell>
          <cell r="D2305" t="str">
            <v>MP</v>
          </cell>
          <cell r="E2305">
            <v>228.76</v>
          </cell>
          <cell r="F2305">
            <v>228.76</v>
          </cell>
        </row>
        <row r="2306">
          <cell r="A2306" t="str">
            <v>00004800</v>
          </cell>
          <cell r="B2306" t="str">
            <v>PISO BORRACHA 500 X 500 X 3,5 MM PASTILHADO P/ COLA G.15 PLURIGOMA PRETO</v>
          </cell>
          <cell r="C2306" t="str">
            <v>M2</v>
          </cell>
          <cell r="D2306" t="str">
            <v>MP</v>
          </cell>
          <cell r="E2306">
            <v>27.92</v>
          </cell>
          <cell r="F2306">
            <v>27.92</v>
          </cell>
        </row>
        <row r="2307">
          <cell r="A2307" t="str">
            <v>00004801</v>
          </cell>
          <cell r="B2307" t="str">
            <v>PISO BORRACHA 500 X 500 X 3,5 MM CANELADO P/ COLA G.25 PLURIGOMA PRETO</v>
          </cell>
          <cell r="C2307" t="str">
            <v>M2</v>
          </cell>
          <cell r="D2307" t="str">
            <v>MP</v>
          </cell>
          <cell r="E2307">
            <v>54.09</v>
          </cell>
          <cell r="F2307">
            <v>54.09</v>
          </cell>
        </row>
        <row r="2308">
          <cell r="A2308" t="str">
            <v>00004802</v>
          </cell>
          <cell r="B2308" t="str">
            <v>PISO BORRACHA 500 X 500 X 3,5 MM FRISADO P/ COLA G.45 PLURIGOMA PRETO</v>
          </cell>
          <cell r="C2308" t="str">
            <v>M2</v>
          </cell>
          <cell r="D2308" t="str">
            <v>MP</v>
          </cell>
          <cell r="E2308">
            <v>54.09</v>
          </cell>
          <cell r="F2308">
            <v>54.09</v>
          </cell>
        </row>
        <row r="2309">
          <cell r="A2309" t="str">
            <v>00004803</v>
          </cell>
          <cell r="B2309" t="str">
            <v>RODAPE BORRACHA LISO H = 7CM P/ ARGAMASSA RCI.70 ESP = 2,0MM</v>
          </cell>
          <cell r="C2309" t="str">
            <v>M</v>
          </cell>
          <cell r="D2309" t="str">
            <v>MP</v>
          </cell>
          <cell r="E2309">
            <v>17.899999999999999</v>
          </cell>
          <cell r="F2309">
            <v>17.899999999999999</v>
          </cell>
        </row>
        <row r="2310">
          <cell r="A2310" t="str">
            <v>00004804</v>
          </cell>
          <cell r="B2310" t="str">
            <v>RODAPE VINILICO 5CM E = 1MM</v>
          </cell>
          <cell r="C2310" t="str">
            <v>M</v>
          </cell>
          <cell r="D2310" t="str">
            <v>MP</v>
          </cell>
          <cell r="E2310">
            <v>5.71</v>
          </cell>
          <cell r="F2310">
            <v>5.71</v>
          </cell>
        </row>
        <row r="2311">
          <cell r="A2311" t="str">
            <v>00004805</v>
          </cell>
          <cell r="B2311" t="str">
            <v>TESTEIRA BORRACHA LISA TDI P/ PISO 65 X 33MM ESP = 15MM P/ ARGAMASSA</v>
          </cell>
          <cell r="C2311" t="str">
            <v>M</v>
          </cell>
          <cell r="D2311" t="str">
            <v>MP</v>
          </cell>
          <cell r="E2311">
            <v>24.81</v>
          </cell>
          <cell r="F2311">
            <v>24.81</v>
          </cell>
        </row>
        <row r="2312">
          <cell r="A2312" t="str">
            <v>00004806</v>
          </cell>
          <cell r="B2312" t="str">
            <v>TESTEIRA VINILICA - PECA 5M</v>
          </cell>
          <cell r="C2312" t="str">
            <v>M</v>
          </cell>
          <cell r="D2312" t="str">
            <v>MP</v>
          </cell>
          <cell r="E2312">
            <v>12.41</v>
          </cell>
          <cell r="F2312">
            <v>12.41</v>
          </cell>
        </row>
        <row r="2313">
          <cell r="A2313" t="str">
            <v>00004807</v>
          </cell>
          <cell r="B2313" t="str">
            <v>TESTEIRA BORRACHA LISA TDCI P/ PISO 65X33MM ESP = 8,5MM P/ ARGAMASSA</v>
          </cell>
          <cell r="C2313" t="str">
            <v>M</v>
          </cell>
          <cell r="D2313" t="str">
            <v>MP</v>
          </cell>
          <cell r="E2313">
            <v>14.89</v>
          </cell>
          <cell r="F2313">
            <v>14.89</v>
          </cell>
        </row>
        <row r="2314">
          <cell r="A2314" t="str">
            <v>00004812</v>
          </cell>
          <cell r="B2314" t="str">
            <v>PLACA DE GESSO PARA FORRO, DE 60 X 60* CM E ESPESSURA DE 12 MM (30 MM NAS BORDAS) (SEM COLOCACAO)</v>
          </cell>
          <cell r="C2314" t="str">
            <v>M2</v>
          </cell>
          <cell r="D2314" t="str">
            <v>MP</v>
          </cell>
          <cell r="E2314">
            <v>10.5</v>
          </cell>
          <cell r="F2314">
            <v>10.5</v>
          </cell>
        </row>
        <row r="2315">
          <cell r="A2315" t="str">
            <v>00004813</v>
          </cell>
          <cell r="B2315" t="str">
            <v>PLACA DE OBRA (PARA CONSTRUCAO CIVIL) EM CHAPA GALVANIZADA *Nº 22*, PINTADA, DE *2,0 X 1,0* M, SEM COLOCACAO</v>
          </cell>
          <cell r="C2315" t="str">
            <v>M2</v>
          </cell>
          <cell r="D2315" t="str">
            <v>MP</v>
          </cell>
          <cell r="E2315">
            <v>210</v>
          </cell>
          <cell r="F2315">
            <v>210</v>
          </cell>
        </row>
        <row r="2316">
          <cell r="A2316" t="str">
            <v>00004814</v>
          </cell>
          <cell r="B2316" t="str">
            <v>APARELHO SINALIZADOR DE SAIDA DE GARAGEM COMPLETO C/ CELULA FOTOELETRICA E BRACADEIRA</v>
          </cell>
          <cell r="C2316" t="str">
            <v>UN</v>
          </cell>
          <cell r="D2316" t="str">
            <v>MP</v>
          </cell>
          <cell r="E2316">
            <v>278.86</v>
          </cell>
          <cell r="F2316">
            <v>278.86</v>
          </cell>
        </row>
        <row r="2317">
          <cell r="A2317" t="str">
            <v>00004815</v>
          </cell>
          <cell r="B2317" t="str">
            <v>BALDE VERMELHO P/ SINALIZACAO</v>
          </cell>
          <cell r="C2317" t="str">
            <v>UN</v>
          </cell>
          <cell r="D2317" t="str">
            <v>MP</v>
          </cell>
          <cell r="E2317">
            <v>4.3600000000000003</v>
          </cell>
          <cell r="F2317">
            <v>4.3600000000000003</v>
          </cell>
        </row>
        <row r="2318">
          <cell r="A2318" t="str">
            <v>00004817</v>
          </cell>
          <cell r="B2318" t="str">
            <v>CONE DE SINALIZACAO MEDIO DE BORRACHA</v>
          </cell>
          <cell r="C2318" t="str">
            <v>UN</v>
          </cell>
          <cell r="D2318" t="str">
            <v>MP</v>
          </cell>
          <cell r="E2318">
            <v>66.180000000000007</v>
          </cell>
          <cell r="F2318">
            <v>66.180000000000007</v>
          </cell>
        </row>
        <row r="2319">
          <cell r="A2319" t="str">
            <v>00004818</v>
          </cell>
          <cell r="B2319" t="str">
            <v>PLACA DE MARMORE BRANCO POLIDO, PARA PISO, DE 30 X 30 CM, E = 2 CM</v>
          </cell>
          <cell r="C2319" t="str">
            <v>M2</v>
          </cell>
          <cell r="D2319" t="str">
            <v>MP</v>
          </cell>
          <cell r="E2319">
            <v>240</v>
          </cell>
          <cell r="F2319">
            <v>240</v>
          </cell>
        </row>
        <row r="2320">
          <cell r="A2320" t="str">
            <v>00004819</v>
          </cell>
          <cell r="B2320" t="str">
            <v>PLACA MARMORE BRANCO COMUM 15 X 30CM E = 3CM, POLIDO P/ REVESTIMENTO</v>
          </cell>
          <cell r="C2320" t="str">
            <v>M2</v>
          </cell>
          <cell r="D2320" t="str">
            <v>MP</v>
          </cell>
          <cell r="E2320">
            <v>260.56</v>
          </cell>
          <cell r="F2320">
            <v>260.56</v>
          </cell>
        </row>
        <row r="2321">
          <cell r="A2321" t="str">
            <v>00004820</v>
          </cell>
          <cell r="B2321" t="str">
            <v>PLACA MARMORE BRANCO COMUM 15 X 30CM E = 2,5CM, POLIDO P/ REVESTIMENTO</v>
          </cell>
          <cell r="C2321" t="str">
            <v>M2</v>
          </cell>
          <cell r="D2321" t="str">
            <v>MP</v>
          </cell>
          <cell r="E2321">
            <v>231.6</v>
          </cell>
          <cell r="F2321">
            <v>231.6</v>
          </cell>
        </row>
        <row r="2322">
          <cell r="A2322" t="str">
            <v>00004821</v>
          </cell>
          <cell r="B2322" t="str">
            <v>PLACA MARMORE BRANCO 30 X 30CM E = 3CM, P/ PISO, POLIDO</v>
          </cell>
          <cell r="C2322" t="str">
            <v>M2</v>
          </cell>
          <cell r="D2322" t="str">
            <v>MP</v>
          </cell>
          <cell r="E2322">
            <v>356.21</v>
          </cell>
          <cell r="F2322">
            <v>356.21</v>
          </cell>
        </row>
        <row r="2323">
          <cell r="A2323" t="str">
            <v>00004822</v>
          </cell>
          <cell r="B2323" t="str">
            <v>PLACA MARMORE BRANCO 15 X 30CM E = 2CM, POLIDO PARA REVESTIMENTO</v>
          </cell>
          <cell r="C2323" t="str">
            <v>M2</v>
          </cell>
          <cell r="D2323" t="str">
            <v>MP</v>
          </cell>
          <cell r="E2323">
            <v>254.76</v>
          </cell>
          <cell r="F2323">
            <v>254.76</v>
          </cell>
        </row>
        <row r="2324">
          <cell r="A2324" t="str">
            <v>00004823</v>
          </cell>
          <cell r="B2324" t="str">
            <v>MASSA PLASTICA ADESIVA PARA MARMORE/GRANITO</v>
          </cell>
          <cell r="C2324" t="str">
            <v>KG</v>
          </cell>
          <cell r="D2324" t="str">
            <v>MP</v>
          </cell>
          <cell r="E2324">
            <v>29.99</v>
          </cell>
          <cell r="F2324">
            <v>29.99</v>
          </cell>
        </row>
        <row r="2325">
          <cell r="A2325" t="str">
            <v>00004824</v>
          </cell>
          <cell r="B2325" t="str">
            <v>GRANA DE MARMORE</v>
          </cell>
          <cell r="C2325" t="str">
            <v>KG</v>
          </cell>
          <cell r="D2325" t="str">
            <v>MP</v>
          </cell>
          <cell r="E2325">
            <v>0.81</v>
          </cell>
          <cell r="F2325">
            <v>0.81</v>
          </cell>
        </row>
        <row r="2326">
          <cell r="A2326" t="str">
            <v>00004825</v>
          </cell>
          <cell r="B2326" t="str">
            <v>PEITORIL MARMORE BRANCO L = 25CM ESP = 3CM, POLIDO</v>
          </cell>
          <cell r="C2326" t="str">
            <v>M</v>
          </cell>
          <cell r="D2326" t="str">
            <v>MP</v>
          </cell>
          <cell r="E2326">
            <v>124.49</v>
          </cell>
          <cell r="F2326">
            <v>124.49</v>
          </cell>
        </row>
        <row r="2327">
          <cell r="A2327" t="str">
            <v>00004826</v>
          </cell>
          <cell r="B2327" t="str">
            <v>PEITORIL MARMORE BRANCO L = 15CM ESP = 3CM, POLIDO</v>
          </cell>
          <cell r="C2327" t="str">
            <v>M</v>
          </cell>
          <cell r="D2327" t="str">
            <v>MP</v>
          </cell>
          <cell r="E2327">
            <v>91.77</v>
          </cell>
          <cell r="F2327">
            <v>91.77</v>
          </cell>
        </row>
        <row r="2328">
          <cell r="A2328" t="str">
            <v>00004827</v>
          </cell>
          <cell r="B2328" t="str">
            <v>SOLEIRA MARMORE BRANCO L = 25CM E = 3CM, POLIDO</v>
          </cell>
          <cell r="C2328" t="str">
            <v>M</v>
          </cell>
          <cell r="D2328" t="str">
            <v>MP</v>
          </cell>
          <cell r="E2328">
            <v>123.04</v>
          </cell>
          <cell r="F2328">
            <v>123.04</v>
          </cell>
        </row>
        <row r="2329">
          <cell r="A2329" t="str">
            <v>00004828</v>
          </cell>
          <cell r="B2329" t="str">
            <v>SOLEIRA DE MARMORE BRANCO NACIONAL, POLIDO, DE 13 A 15 CM DE LARGURA E 2 CM DE ESPESSURA</v>
          </cell>
          <cell r="C2329" t="str">
            <v>M</v>
          </cell>
          <cell r="D2329" t="str">
            <v>MP</v>
          </cell>
          <cell r="E2329">
            <v>37.450000000000003</v>
          </cell>
          <cell r="F2329">
            <v>37.450000000000003</v>
          </cell>
        </row>
        <row r="2330">
          <cell r="A2330" t="str">
            <v>00004829</v>
          </cell>
          <cell r="B2330" t="str">
            <v>RODAPE MARMORE BRANCO COMUM H = 7CM, ESP = 2CM, POLIDO</v>
          </cell>
          <cell r="C2330" t="str">
            <v>M</v>
          </cell>
          <cell r="D2330" t="str">
            <v>MP</v>
          </cell>
          <cell r="E2330">
            <v>40.53</v>
          </cell>
          <cell r="F2330">
            <v>40.53</v>
          </cell>
        </row>
        <row r="2331">
          <cell r="A2331" t="str">
            <v>00004830</v>
          </cell>
          <cell r="B2331" t="str">
            <v>RODAPE MARMORE BRANCO COMUM H = 5CM, ESP = 2CM, POLIDO</v>
          </cell>
          <cell r="C2331" t="str">
            <v>M</v>
          </cell>
          <cell r="D2331" t="str">
            <v>MP</v>
          </cell>
          <cell r="E2331">
            <v>28.95</v>
          </cell>
          <cell r="F2331">
            <v>28.95</v>
          </cell>
        </row>
        <row r="2332">
          <cell r="A2332" t="str">
            <v>00004888</v>
          </cell>
          <cell r="B2332" t="str">
            <v>PLUG OU BUJAO FERRO GALV 1/2"</v>
          </cell>
          <cell r="C2332" t="str">
            <v>UN</v>
          </cell>
          <cell r="D2332" t="str">
            <v>MP</v>
          </cell>
          <cell r="E2332">
            <v>1.51</v>
          </cell>
          <cell r="F2332">
            <v>1.51</v>
          </cell>
        </row>
        <row r="2333">
          <cell r="A2333" t="str">
            <v>00004889</v>
          </cell>
          <cell r="B2333" t="str">
            <v>PLUG OU BUJAO FERRO GALV 3/4"</v>
          </cell>
          <cell r="C2333" t="str">
            <v>UN</v>
          </cell>
          <cell r="D2333" t="str">
            <v>MP</v>
          </cell>
          <cell r="E2333">
            <v>2.36</v>
          </cell>
          <cell r="F2333">
            <v>2.36</v>
          </cell>
        </row>
        <row r="2334">
          <cell r="A2334" t="str">
            <v>00004890</v>
          </cell>
          <cell r="B2334" t="str">
            <v>PLUG OU BUJAO FERRO GALV 1"</v>
          </cell>
          <cell r="C2334" t="str">
            <v>UN</v>
          </cell>
          <cell r="D2334" t="str">
            <v>MP</v>
          </cell>
          <cell r="E2334">
            <v>3.38</v>
          </cell>
          <cell r="F2334">
            <v>3.38</v>
          </cell>
        </row>
        <row r="2335">
          <cell r="A2335" t="str">
            <v>00004891</v>
          </cell>
          <cell r="B2335" t="str">
            <v>PLUG OU BUJAO FERRO GALV 2"</v>
          </cell>
          <cell r="C2335" t="str">
            <v>UN</v>
          </cell>
          <cell r="D2335" t="str">
            <v>MP</v>
          </cell>
          <cell r="E2335">
            <v>10.01</v>
          </cell>
          <cell r="F2335">
            <v>10.01</v>
          </cell>
        </row>
        <row r="2336">
          <cell r="A2336" t="str">
            <v>00004892</v>
          </cell>
          <cell r="B2336" t="str">
            <v>PLUG OU BUJAO FERRO GALV 3"</v>
          </cell>
          <cell r="C2336" t="str">
            <v>UN</v>
          </cell>
          <cell r="D2336" t="str">
            <v>MP</v>
          </cell>
          <cell r="E2336">
            <v>25.88</v>
          </cell>
          <cell r="F2336">
            <v>25.88</v>
          </cell>
        </row>
        <row r="2337">
          <cell r="A2337" t="str">
            <v>00004893</v>
          </cell>
          <cell r="B2337" t="str">
            <v>PLUG OU BUJAO FERRO GALV 1 1/2"</v>
          </cell>
          <cell r="C2337" t="str">
            <v>UN</v>
          </cell>
          <cell r="D2337" t="str">
            <v>MP</v>
          </cell>
          <cell r="E2337">
            <v>6.59</v>
          </cell>
          <cell r="F2337">
            <v>6.59</v>
          </cell>
        </row>
        <row r="2338">
          <cell r="A2338" t="str">
            <v>00004894</v>
          </cell>
          <cell r="B2338" t="str">
            <v>PLUG OU BUJAO FERRO GALV 1 1/4"</v>
          </cell>
          <cell r="C2338" t="str">
            <v>UN</v>
          </cell>
          <cell r="D2338" t="str">
            <v>MP</v>
          </cell>
          <cell r="E2338">
            <v>5.09</v>
          </cell>
          <cell r="F2338">
            <v>5.09</v>
          </cell>
        </row>
        <row r="2339">
          <cell r="A2339" t="str">
            <v>00004895</v>
          </cell>
          <cell r="B2339" t="str">
            <v>PLUG DE PVC ROSCAVEL, DE 1/2" (NBR 5648)</v>
          </cell>
          <cell r="C2339" t="str">
            <v>UN</v>
          </cell>
          <cell r="D2339" t="str">
            <v>MP</v>
          </cell>
          <cell r="E2339">
            <v>0.36</v>
          </cell>
          <cell r="F2339">
            <v>0.36</v>
          </cell>
        </row>
        <row r="2340">
          <cell r="A2340" t="str">
            <v>00004896</v>
          </cell>
          <cell r="B2340" t="str">
            <v>PLUG PVC C/ROSCA P/ AGUA FRIA PREDIAL 3/4"</v>
          </cell>
          <cell r="C2340" t="str">
            <v>UN</v>
          </cell>
          <cell r="D2340" t="str">
            <v>MP</v>
          </cell>
          <cell r="E2340">
            <v>0.54</v>
          </cell>
          <cell r="F2340">
            <v>0.54</v>
          </cell>
        </row>
        <row r="2341">
          <cell r="A2341" t="str">
            <v>00004897</v>
          </cell>
          <cell r="B2341" t="str">
            <v>PLUG PVC C/ROSCA P/ AGUA FRIA PREDIAL 1"</v>
          </cell>
          <cell r="C2341" t="str">
            <v>UN</v>
          </cell>
          <cell r="D2341" t="str">
            <v>MP</v>
          </cell>
          <cell r="E2341">
            <v>1.26</v>
          </cell>
          <cell r="F2341">
            <v>1.26</v>
          </cell>
        </row>
        <row r="2342">
          <cell r="A2342" t="str">
            <v>00004898</v>
          </cell>
          <cell r="B2342" t="str">
            <v>PLUG PVC C/ROSCA P/ AGUA FRIA PREDIAL 1.1/4"</v>
          </cell>
          <cell r="C2342" t="str">
            <v>UN</v>
          </cell>
          <cell r="D2342" t="str">
            <v>MP</v>
          </cell>
          <cell r="E2342">
            <v>1.18</v>
          </cell>
          <cell r="F2342">
            <v>1.18</v>
          </cell>
        </row>
        <row r="2343">
          <cell r="A2343" t="str">
            <v>00004899</v>
          </cell>
          <cell r="B2343" t="str">
            <v>PLUG PVC C/ROSCA P/ AGUA FRIA PREDIAL 2"</v>
          </cell>
          <cell r="C2343" t="str">
            <v>UN</v>
          </cell>
          <cell r="D2343" t="str">
            <v>MP</v>
          </cell>
          <cell r="E2343">
            <v>3.87</v>
          </cell>
          <cell r="F2343">
            <v>3.87</v>
          </cell>
        </row>
        <row r="2344">
          <cell r="A2344" t="str">
            <v>00004900</v>
          </cell>
          <cell r="B2344" t="str">
            <v>PLUG PVC C/ROSCA P/ AGUA FRIA PREDIAL 1.1/2"</v>
          </cell>
          <cell r="C2344" t="str">
            <v>UN</v>
          </cell>
          <cell r="D2344" t="str">
            <v>MP</v>
          </cell>
          <cell r="E2344">
            <v>3.41</v>
          </cell>
          <cell r="F2344">
            <v>3.41</v>
          </cell>
        </row>
        <row r="2345">
          <cell r="A2345" t="str">
            <v>00004902</v>
          </cell>
          <cell r="B2345" t="str">
            <v>PLUG PVC NBR 10569 P/ REDE COLET ESG JE DN 150MM</v>
          </cell>
          <cell r="C2345" t="str">
            <v>UN</v>
          </cell>
          <cell r="D2345" t="str">
            <v>MP</v>
          </cell>
          <cell r="E2345">
            <v>65.989999999999995</v>
          </cell>
          <cell r="F2345">
            <v>65.989999999999995</v>
          </cell>
        </row>
        <row r="2346">
          <cell r="A2346" t="str">
            <v>00004903</v>
          </cell>
          <cell r="B2346" t="str">
            <v>PLUG PVC NBR 10569 P/ REDE COLET ESG JE DN 350MM</v>
          </cell>
          <cell r="C2346" t="str">
            <v>UN</v>
          </cell>
          <cell r="D2346" t="str">
            <v>MP</v>
          </cell>
          <cell r="E2346">
            <v>479.31</v>
          </cell>
          <cell r="F2346">
            <v>479.31</v>
          </cell>
        </row>
        <row r="2347">
          <cell r="A2347" t="str">
            <v>00004904</v>
          </cell>
          <cell r="B2347" t="str">
            <v>PLUG PVC NBR 10569 P/ REDE COLET ESG JE DN 300MM</v>
          </cell>
          <cell r="C2347" t="str">
            <v>UN</v>
          </cell>
          <cell r="D2347" t="str">
            <v>MP</v>
          </cell>
          <cell r="E2347">
            <v>372.24</v>
          </cell>
          <cell r="F2347">
            <v>372.24</v>
          </cell>
        </row>
        <row r="2348">
          <cell r="A2348" t="str">
            <v>00004905</v>
          </cell>
          <cell r="B2348" t="str">
            <v>PLUG PVC NBR 10569 P/ REDE COLET ESG JE DN 400MM</v>
          </cell>
          <cell r="C2348" t="str">
            <v>UN</v>
          </cell>
          <cell r="D2348" t="str">
            <v>MP</v>
          </cell>
          <cell r="E2348">
            <v>620.5</v>
          </cell>
          <cell r="F2348">
            <v>620.5</v>
          </cell>
        </row>
        <row r="2349">
          <cell r="A2349" t="str">
            <v>00004906</v>
          </cell>
          <cell r="B2349" t="str">
            <v>PLUG PVC NBR 10569 P/ REDE COLET ESG JE DN 125MM</v>
          </cell>
          <cell r="C2349" t="str">
            <v>UN</v>
          </cell>
          <cell r="D2349" t="str">
            <v>MP</v>
          </cell>
          <cell r="E2349">
            <v>55.9</v>
          </cell>
          <cell r="F2349">
            <v>55.9</v>
          </cell>
        </row>
        <row r="2350">
          <cell r="A2350" t="str">
            <v>00004907</v>
          </cell>
          <cell r="B2350" t="str">
            <v>PLUG PVC NBR 10569 P/ REDE COLET ESG JE DN 100MM</v>
          </cell>
          <cell r="C2350" t="str">
            <v>UN</v>
          </cell>
          <cell r="D2350" t="str">
            <v>MP</v>
          </cell>
          <cell r="E2350">
            <v>47.57</v>
          </cell>
          <cell r="F2350">
            <v>47.57</v>
          </cell>
        </row>
        <row r="2351">
          <cell r="A2351" t="str">
            <v>00004908</v>
          </cell>
          <cell r="B2351" t="str">
            <v>PLUG PVC NBR 10569 P/ REDE COLET ESG JE DN 200MM</v>
          </cell>
          <cell r="C2351" t="str">
            <v>UN</v>
          </cell>
          <cell r="D2351" t="str">
            <v>MP</v>
          </cell>
          <cell r="E2351">
            <v>97.38</v>
          </cell>
          <cell r="F2351">
            <v>97.38</v>
          </cell>
        </row>
        <row r="2352">
          <cell r="A2352" t="str">
            <v>00004909</v>
          </cell>
          <cell r="B2352" t="str">
            <v>PLUG PVC NBR 10569 P/ REDE COLET ESG JE DN 250MM</v>
          </cell>
          <cell r="C2352" t="str">
            <v>UN</v>
          </cell>
          <cell r="D2352" t="str">
            <v>MP</v>
          </cell>
          <cell r="E2352">
            <v>166.02</v>
          </cell>
          <cell r="F2352">
            <v>166.02</v>
          </cell>
        </row>
        <row r="2353">
          <cell r="A2353" t="str">
            <v>00004910</v>
          </cell>
          <cell r="B2353" t="str">
            <v>PORTA DE ENROLAR COMPLETA (MONTANTE E FECHADURA) EM CHAPA DE ACO ONDULADA Nº 26 - M2</v>
          </cell>
          <cell r="C2353" t="str">
            <v>M2</v>
          </cell>
          <cell r="D2353" t="str">
            <v>MP</v>
          </cell>
          <cell r="E2353">
            <v>231.75</v>
          </cell>
          <cell r="F2353">
            <v>231.75</v>
          </cell>
        </row>
        <row r="2354">
          <cell r="A2354" t="str">
            <v>00004911</v>
          </cell>
          <cell r="B2354" t="str">
            <v>PORTA ACO ENROLAR CHAPA 22 RAIADA LARGA - ACAB GALV NATURAL - 2,0 X 2,50M - MANUAL - COMPLETA -
COLOCADA</v>
          </cell>
          <cell r="C2354" t="str">
            <v>M2</v>
          </cell>
          <cell r="D2354" t="str">
            <v>MP</v>
          </cell>
          <cell r="E2354">
            <v>241.02</v>
          </cell>
          <cell r="F2354">
            <v>241.02</v>
          </cell>
        </row>
        <row r="2355">
          <cell r="A2355" t="str">
            <v>00004912</v>
          </cell>
          <cell r="B2355" t="str">
            <v>CANTONEIRA ACO 3 X 3 X 1/4"</v>
          </cell>
          <cell r="C2355" t="str">
            <v>KG</v>
          </cell>
          <cell r="D2355" t="str">
            <v>MP</v>
          </cell>
          <cell r="E2355">
            <v>2.6</v>
          </cell>
          <cell r="F2355">
            <v>2.6</v>
          </cell>
        </row>
        <row r="2356">
          <cell r="A2356" t="str">
            <v>00004913</v>
          </cell>
          <cell r="B2356" t="str">
            <v>PORTA ACO ENROLAR CHAPA 24 ONDULADA/PERFIL MEIA CANA - ACAB GALV NATURAL - 2FLS DE 2,0 X 2,60M -
MANUAL - COMPLETA - COLOCADA</v>
          </cell>
          <cell r="C2356" t="str">
            <v>UN</v>
          </cell>
          <cell r="D2356" t="str">
            <v>MP</v>
          </cell>
          <cell r="E2356">
            <v>1200.47</v>
          </cell>
          <cell r="F2356">
            <v>1200.47</v>
          </cell>
        </row>
        <row r="2357">
          <cell r="A2357" t="str">
            <v>00004914</v>
          </cell>
          <cell r="B2357" t="str">
            <v>PORTA ALUMINIO ABRIR, PERFIL SERIE 25, CHAPA CORRUGADA C/ GUARNICAO 87 X 210CM</v>
          </cell>
          <cell r="C2357" t="str">
            <v>M2</v>
          </cell>
          <cell r="D2357" t="str">
            <v>MP</v>
          </cell>
          <cell r="E2357">
            <v>425.05</v>
          </cell>
          <cell r="F2357">
            <v>425.05</v>
          </cell>
        </row>
        <row r="2358">
          <cell r="A2358" t="str">
            <v>00004917</v>
          </cell>
          <cell r="B2358" t="str">
            <v>PORTA ALUMINIO ABRIR, PERFIL SERIE 25, TP VENEZIANA C/ GUARNICAO 87 X 210CM</v>
          </cell>
          <cell r="C2358" t="str">
            <v>M2</v>
          </cell>
          <cell r="D2358" t="str">
            <v>MP</v>
          </cell>
          <cell r="E2358">
            <v>427.03</v>
          </cell>
          <cell r="F2358">
            <v>427.03</v>
          </cell>
        </row>
        <row r="2359">
          <cell r="A2359" t="str">
            <v>00004922</v>
          </cell>
          <cell r="B2359" t="str">
            <v>PORTA DE CORRER EM ALUMINIO (LINHA 25), COM DUAS FOLHAS PARA VIDRO E GUARNICAO, DE 1,80 X 2,10 M</v>
          </cell>
          <cell r="C2359" t="str">
            <v>M2</v>
          </cell>
          <cell r="D2359" t="str">
            <v>MP</v>
          </cell>
          <cell r="E2359">
            <v>332.58</v>
          </cell>
          <cell r="F2359">
            <v>332.58</v>
          </cell>
        </row>
        <row r="2360">
          <cell r="A2360" t="str">
            <v>00004923</v>
          </cell>
          <cell r="B2360" t="str">
            <v>PORTA ALUMINIO CORRER, PERFIL SERIE 16, FOLHAS P/ VIDRO C/ GUARNICAO 160 X 210CM</v>
          </cell>
          <cell r="C2360" t="str">
            <v>M2</v>
          </cell>
          <cell r="D2360" t="str">
            <v>MP</v>
          </cell>
          <cell r="E2360">
            <v>372.08</v>
          </cell>
          <cell r="F2360">
            <v>372.08</v>
          </cell>
        </row>
        <row r="2361">
          <cell r="A2361" t="str">
            <v>00004929</v>
          </cell>
          <cell r="B2361" t="str">
            <v>PORTA DE ABRIR EM FERRO (TIPO CHAPA Nº 18), COM ALMOFADA E GUARNICAO, SEM BASCULA, DE *0,87 X 2,10* M</v>
          </cell>
          <cell r="C2361" t="str">
            <v>M2</v>
          </cell>
          <cell r="D2361" t="str">
            <v>MP</v>
          </cell>
          <cell r="E2361">
            <v>200.75</v>
          </cell>
          <cell r="F2361">
            <v>200.75</v>
          </cell>
        </row>
        <row r="2362">
          <cell r="A2362" t="str">
            <v>00004930</v>
          </cell>
          <cell r="B2362" t="str">
            <v>PORTA FERRO ABRIR TP BARRA CHATA C/ REQUADRO E GUARNICAO COMPLETA 87 X 210CM</v>
          </cell>
          <cell r="C2362" t="str">
            <v>M2</v>
          </cell>
          <cell r="D2362" t="str">
            <v>MP</v>
          </cell>
          <cell r="E2362">
            <v>169.6</v>
          </cell>
          <cell r="F2362">
            <v>169.6</v>
          </cell>
        </row>
        <row r="2363">
          <cell r="A2363" t="str">
            <v>00004931</v>
          </cell>
          <cell r="B2363" t="str">
            <v>PORTA FERRO ABRIR TP CHAPA C/ GUARNICAO 70 X 210CM</v>
          </cell>
          <cell r="C2363" t="str">
            <v>UN</v>
          </cell>
          <cell r="D2363" t="str">
            <v>MP</v>
          </cell>
          <cell r="E2363">
            <v>181.29</v>
          </cell>
          <cell r="F2363">
            <v>181.29</v>
          </cell>
        </row>
        <row r="2364">
          <cell r="A2364" t="str">
            <v>00004936</v>
          </cell>
          <cell r="B2364" t="str">
            <v>PORTA FERRO ABRIR TP GRADE C/ CHAPA, C/ GUARNICAO 87 X 210CM</v>
          </cell>
          <cell r="C2364" t="str">
            <v>M2</v>
          </cell>
          <cell r="D2364" t="str">
            <v>MP</v>
          </cell>
          <cell r="E2364">
            <v>162.01</v>
          </cell>
          <cell r="F2364">
            <v>162.01</v>
          </cell>
        </row>
        <row r="2365">
          <cell r="A2365" t="str">
            <v>00004937</v>
          </cell>
          <cell r="B2365" t="str">
            <v>PORTA FERRO ABRIR TP CHAPA C/ GUARNICAO 60 X 210CM</v>
          </cell>
          <cell r="C2365" t="str">
            <v>UN</v>
          </cell>
          <cell r="D2365" t="str">
            <v>MP</v>
          </cell>
          <cell r="E2365">
            <v>354.08</v>
          </cell>
          <cell r="F2365">
            <v>354.08</v>
          </cell>
        </row>
        <row r="2366">
          <cell r="A2366" t="str">
            <v>00004938</v>
          </cell>
          <cell r="B2366" t="str">
            <v>PORTA FERRO ABRIR TP CHAPA C/ GUARNICAO 80 X 210CM</v>
          </cell>
          <cell r="C2366" t="str">
            <v>UN</v>
          </cell>
          <cell r="D2366" t="str">
            <v>MP</v>
          </cell>
          <cell r="E2366">
            <v>363.65</v>
          </cell>
          <cell r="F2366">
            <v>363.65</v>
          </cell>
        </row>
        <row r="2367">
          <cell r="A2367" t="str">
            <v>00004939</v>
          </cell>
          <cell r="B2367" t="str">
            <v>PORTA FERRO ABRIR TP QUADRICULADA C/ GUARNICAO 87 X 210CM</v>
          </cell>
          <cell r="C2367" t="str">
            <v>M2</v>
          </cell>
          <cell r="D2367" t="str">
            <v>MP</v>
          </cell>
          <cell r="E2367">
            <v>201.54</v>
          </cell>
          <cell r="F2367">
            <v>201.54</v>
          </cell>
        </row>
        <row r="2368">
          <cell r="A2368" t="str">
            <v>00004940</v>
          </cell>
          <cell r="B2368" t="str">
            <v>PORTA FERRO CORRER TP CHAPA C/ GUARNICAO 1FL P/ VIDRO COMPLETA 87 X 210CM</v>
          </cell>
          <cell r="C2368" t="str">
            <v>M2</v>
          </cell>
          <cell r="D2368" t="str">
            <v>MP</v>
          </cell>
          <cell r="E2368">
            <v>203.89</v>
          </cell>
          <cell r="F2368">
            <v>203.89</v>
          </cell>
        </row>
        <row r="2369">
          <cell r="A2369" t="str">
            <v>00004941</v>
          </cell>
          <cell r="B2369" t="str">
            <v>PORTA FERRO CORRER TP CHAPA C/ GUARNICAO 2FLS COMPLETA 160 X 210CM</v>
          </cell>
          <cell r="C2369" t="str">
            <v>M2</v>
          </cell>
          <cell r="D2369" t="str">
            <v>MP</v>
          </cell>
          <cell r="E2369">
            <v>181.71</v>
          </cell>
          <cell r="F2369">
            <v>181.71</v>
          </cell>
        </row>
        <row r="2370">
          <cell r="A2370" t="str">
            <v>00004943</v>
          </cell>
          <cell r="B2370" t="str">
            <v>PORTA ACO ENROLAR CHAPA 24 VAZADA TIJOLINHO OU EQUIV C/ RETANG OU CIRCULO - ACAB GALV NATURAL - 2,0 X 2,50M - MANUAL - COMPLETA - COLOCADA</v>
          </cell>
          <cell r="C2370" t="str">
            <v>M2</v>
          </cell>
          <cell r="D2370" t="str">
            <v>MP</v>
          </cell>
          <cell r="E2370">
            <v>400.93</v>
          </cell>
          <cell r="F2370">
            <v>400.93</v>
          </cell>
        </row>
        <row r="2371">
          <cell r="A2371" t="str">
            <v>00004944</v>
          </cell>
          <cell r="B2371" t="str">
            <v>PORTA ACO ENROLAR TIPO GRADE - FABRICADA C/ PERFIL "U" VIRADO/CHAPA 16 OU PERFIL ESTEIRA GRILL REFORCADA TIJOLINHO - ACAB GALV NATURAL - 2,0 X 2,50M - MANUAL - COMPLETA - COLOCADA"</v>
          </cell>
          <cell r="C2371" t="str">
            <v>M2</v>
          </cell>
          <cell r="D2371" t="str">
            <v>MP</v>
          </cell>
          <cell r="E2371">
            <v>359.21</v>
          </cell>
          <cell r="F2371">
            <v>359.21</v>
          </cell>
        </row>
        <row r="2372">
          <cell r="A2372" t="str">
            <v>00004946</v>
          </cell>
          <cell r="B2372" t="str">
            <v>PORTAO FERRO ABRIR EM TELA 1 FOLHA 95 X 210CM</v>
          </cell>
          <cell r="C2372" t="str">
            <v>UN</v>
          </cell>
          <cell r="D2372" t="str">
            <v>MP</v>
          </cell>
          <cell r="E2372">
            <v>313.41000000000003</v>
          </cell>
          <cell r="F2372">
            <v>313.41000000000003</v>
          </cell>
        </row>
        <row r="2373">
          <cell r="A2373" t="str">
            <v>00004947</v>
          </cell>
          <cell r="B2373" t="str">
            <v>PORTAO FERRO ABRIR CHAPA GALVANIZADA NUM 18</v>
          </cell>
          <cell r="C2373" t="str">
            <v>M2</v>
          </cell>
          <cell r="D2373" t="str">
            <v>MP</v>
          </cell>
          <cell r="E2373">
            <v>191.4</v>
          </cell>
          <cell r="F2373">
            <v>191.4</v>
          </cell>
        </row>
        <row r="2374">
          <cell r="A2374" t="str">
            <v>00004948</v>
          </cell>
          <cell r="B2374" t="str">
            <v>PORTAO FERRO C/ VARA 1/2" C/REQUADRO</v>
          </cell>
          <cell r="C2374" t="str">
            <v>M2</v>
          </cell>
          <cell r="D2374" t="str">
            <v>MP</v>
          </cell>
          <cell r="E2374">
            <v>133.97999999999999</v>
          </cell>
          <cell r="F2374">
            <v>133.97999999999999</v>
          </cell>
        </row>
        <row r="2375">
          <cell r="A2375" t="str">
            <v>00004950</v>
          </cell>
          <cell r="B2375" t="str">
            <v>PORTAO FERRO ABRIR EM TELA 2 FOLHAS 420 X 210CM</v>
          </cell>
          <cell r="C2375" t="str">
            <v>UN</v>
          </cell>
          <cell r="D2375" t="str">
            <v>MP</v>
          </cell>
          <cell r="E2375">
            <v>1244.07</v>
          </cell>
          <cell r="F2375">
            <v>1244.07</v>
          </cell>
        </row>
        <row r="2376">
          <cell r="A2376" t="str">
            <v>00004952</v>
          </cell>
          <cell r="B2376" t="str">
            <v>PORTA MADEIRA SEMI-OCA ALMOFADADA REGIONAL 1A 70 X 210 X 3,5 CM</v>
          </cell>
          <cell r="C2376" t="str">
            <v>M2</v>
          </cell>
          <cell r="D2376" t="str">
            <v>MP</v>
          </cell>
          <cell r="E2376">
            <v>282.86</v>
          </cell>
          <cell r="F2376">
            <v>282.86</v>
          </cell>
        </row>
        <row r="2377">
          <cell r="A2377" t="str">
            <v>00004953</v>
          </cell>
          <cell r="B2377" t="str">
            <v>PORTA MADEIRA SEMI-OCA ALMOFADADA REGIONAL 2A 80 X 210 X 3CM</v>
          </cell>
          <cell r="C2377" t="str">
            <v>M2</v>
          </cell>
          <cell r="D2377" t="str">
            <v>MP</v>
          </cell>
          <cell r="E2377">
            <v>144.88</v>
          </cell>
          <cell r="F2377">
            <v>144.88</v>
          </cell>
        </row>
        <row r="2378">
          <cell r="A2378" t="str">
            <v>00004954</v>
          </cell>
          <cell r="B2378" t="str">
            <v>PORTA MADEIRA SEMI-OCA ALMOFADADA REGIONAL 1A 80 X 210 X 3CM</v>
          </cell>
          <cell r="C2378" t="str">
            <v>M2</v>
          </cell>
          <cell r="D2378" t="str">
            <v>MP</v>
          </cell>
          <cell r="E2378">
            <v>173.86</v>
          </cell>
          <cell r="F2378">
            <v>173.86</v>
          </cell>
        </row>
        <row r="2379">
          <cell r="A2379" t="str">
            <v>00004958</v>
          </cell>
          <cell r="B2379" t="str">
            <v>PORTA MADEIRA SEMI-OCA ALMOFADADA REGIONAL 2A 80 X 210 X 3,5</v>
          </cell>
          <cell r="C2379" t="str">
            <v>M2</v>
          </cell>
          <cell r="D2379" t="str">
            <v>MP</v>
          </cell>
          <cell r="E2379">
            <v>227.17</v>
          </cell>
          <cell r="F2379">
            <v>227.17</v>
          </cell>
        </row>
        <row r="2380">
          <cell r="A2380" t="str">
            <v>00004962</v>
          </cell>
          <cell r="B2380" t="str">
            <v>PORTA MADEIRA SEMI-OCA ALMOFADADA REGIONAL 1A 70 X 210 X 3CM</v>
          </cell>
          <cell r="C2380" t="str">
            <v>UN</v>
          </cell>
          <cell r="D2380" t="str">
            <v>MP</v>
          </cell>
          <cell r="E2380">
            <v>218.98</v>
          </cell>
          <cell r="F2380">
            <v>218.98</v>
          </cell>
        </row>
        <row r="2381">
          <cell r="A2381" t="str">
            <v>00004964</v>
          </cell>
          <cell r="B2381" t="str">
            <v>PORTA MADEIRA SEMI-OCA ALMOFADADA REGIONAL 1A 80 X 210 X 3CM</v>
          </cell>
          <cell r="C2381" t="str">
            <v>UN</v>
          </cell>
          <cell r="D2381" t="str">
            <v>MP</v>
          </cell>
          <cell r="E2381">
            <v>292.08</v>
          </cell>
          <cell r="F2381">
            <v>292.08</v>
          </cell>
        </row>
        <row r="2382">
          <cell r="A2382" t="str">
            <v>00004967</v>
          </cell>
          <cell r="B2382" t="str">
            <v>PORTA MADEIRA REGIONAL 2A VENEZIANA 80 X 210 X 3,5CM</v>
          </cell>
          <cell r="C2382" t="str">
            <v>M2</v>
          </cell>
          <cell r="D2382" t="str">
            <v>MP</v>
          </cell>
          <cell r="E2382">
            <v>252.65</v>
          </cell>
          <cell r="F2382">
            <v>252.65</v>
          </cell>
        </row>
        <row r="2383">
          <cell r="A2383" t="str">
            <v>00004968</v>
          </cell>
          <cell r="B2383" t="str">
            <v>PORTA MADEIRA REGIONAL 1A VENEZIANA 70 X 210 X 3,5CM</v>
          </cell>
          <cell r="C2383" t="str">
            <v>M2</v>
          </cell>
          <cell r="D2383" t="str">
            <v>MP</v>
          </cell>
          <cell r="E2383">
            <v>212.5</v>
          </cell>
          <cell r="F2383">
            <v>212.5</v>
          </cell>
        </row>
        <row r="2384">
          <cell r="A2384" t="str">
            <v>00004969</v>
          </cell>
          <cell r="B2384" t="str">
            <v>PORTA MADEIRA REGIONAL 1A VENEZIANA 80 X 210 X 3CM</v>
          </cell>
          <cell r="C2384" t="str">
            <v>M2</v>
          </cell>
          <cell r="D2384" t="str">
            <v>MP</v>
          </cell>
          <cell r="E2384">
            <v>280.61</v>
          </cell>
          <cell r="F2384">
            <v>280.61</v>
          </cell>
        </row>
        <row r="2385">
          <cell r="A2385" t="str">
            <v>00004977</v>
          </cell>
          <cell r="B2385" t="str">
            <v>PORTA MADEIRA REGIONAL 2A VENEZIANA 80 X 210 X 3CM</v>
          </cell>
          <cell r="C2385" t="str">
            <v>M2</v>
          </cell>
          <cell r="D2385" t="str">
            <v>MP</v>
          </cell>
          <cell r="E2385">
            <v>231.08</v>
          </cell>
          <cell r="F2385">
            <v>231.08</v>
          </cell>
        </row>
        <row r="2386">
          <cell r="A2386" t="str">
            <v>00004981</v>
          </cell>
          <cell r="B2386" t="str">
            <v>PORTA INTERNA LISA EM COMPENSADO DE MADEIRA DE 1A. QUALIDADE, COM FOLHEADO PARA ACABAMENTO EM CERA OU VERNIZ, DE *0,70 X 2,10 X 0,035* M</v>
          </cell>
          <cell r="C2386" t="str">
            <v>UN</v>
          </cell>
          <cell r="D2386" t="str">
            <v>MP</v>
          </cell>
          <cell r="E2386">
            <v>99.99</v>
          </cell>
          <cell r="F2386">
            <v>99.99</v>
          </cell>
        </row>
        <row r="2387">
          <cell r="A2387" t="str">
            <v>00004982</v>
          </cell>
          <cell r="B2387" t="str">
            <v>PORTA MADEIRA COMPENSADA LISA PARA PINTURA 100 X 210 X 3,5 CM</v>
          </cell>
          <cell r="C2387" t="str">
            <v>UN</v>
          </cell>
          <cell r="D2387" t="str">
            <v>MP</v>
          </cell>
          <cell r="E2387">
            <v>99.82</v>
          </cell>
          <cell r="F2387">
            <v>99.82</v>
          </cell>
        </row>
        <row r="2388">
          <cell r="A2388" t="str">
            <v>00004987</v>
          </cell>
          <cell r="B2388" t="str">
            <v>PORTA MADEIRA COMPENSADA LISA PARA CERA OU VERNIZ 90 X 210 X 3,5CM</v>
          </cell>
          <cell r="C2388" t="str">
            <v>UN</v>
          </cell>
          <cell r="D2388" t="str">
            <v>MP</v>
          </cell>
          <cell r="E2388">
            <v>116.66</v>
          </cell>
          <cell r="F2388">
            <v>116.66</v>
          </cell>
        </row>
        <row r="2389">
          <cell r="A2389" t="str">
            <v>00004989</v>
          </cell>
          <cell r="B2389" t="str">
            <v>PORTA MADEIRA COMPENSADA LISA PARA CERA OU VERNIZ 100 X 210 X 3,5CM</v>
          </cell>
          <cell r="C2389" t="str">
            <v>UN</v>
          </cell>
          <cell r="D2389" t="str">
            <v>MP</v>
          </cell>
          <cell r="E2389">
            <v>125.07</v>
          </cell>
          <cell r="F2389">
            <v>125.07</v>
          </cell>
        </row>
        <row r="2390">
          <cell r="A2390" t="str">
            <v>00004992</v>
          </cell>
          <cell r="B2390" t="str">
            <v>PORTA MADEIRA COMPENSADA LISA PARA CERA OU VERNIZ 80 X 210 X 3,5CM</v>
          </cell>
          <cell r="C2390" t="str">
            <v>UN</v>
          </cell>
          <cell r="D2390" t="str">
            <v>MP</v>
          </cell>
          <cell r="E2390">
            <v>104.09</v>
          </cell>
          <cell r="F2390">
            <v>104.09</v>
          </cell>
        </row>
        <row r="2391">
          <cell r="A2391" t="str">
            <v>00004997</v>
          </cell>
          <cell r="B2391" t="str">
            <v>PORTA MADEIRA MACICA REGIONAL 1A MEXICANA E = 3 CM</v>
          </cell>
          <cell r="C2391" t="str">
            <v>M2</v>
          </cell>
          <cell r="D2391" t="str">
            <v>MP</v>
          </cell>
          <cell r="E2391">
            <v>245.43</v>
          </cell>
          <cell r="F2391">
            <v>245.43</v>
          </cell>
        </row>
        <row r="2392">
          <cell r="A2392" t="str">
            <v>00004998</v>
          </cell>
          <cell r="B2392" t="str">
            <v>PORTA TIPO MEXICANA DE MADEIRA MACICA DE 1A. QUALIDADE, DE *0,80 X 2,10 X 0,035* M</v>
          </cell>
          <cell r="C2392" t="str">
            <v>M2</v>
          </cell>
          <cell r="D2392" t="str">
            <v>MP</v>
          </cell>
          <cell r="E2392">
            <v>288.67</v>
          </cell>
          <cell r="F2392">
            <v>288.67</v>
          </cell>
        </row>
        <row r="2393">
          <cell r="A2393" t="str">
            <v>00005000</v>
          </cell>
          <cell r="B2393" t="str">
            <v>PORTA MADEIRA MACICA REGIONAL 2A MEXICANA 80 X 210 X 3,5CM</v>
          </cell>
          <cell r="C2393" t="str">
            <v>M2</v>
          </cell>
          <cell r="D2393" t="str">
            <v>MP</v>
          </cell>
          <cell r="E2393">
            <v>215.53</v>
          </cell>
          <cell r="F2393">
            <v>215.53</v>
          </cell>
        </row>
        <row r="2394">
          <cell r="A2394" t="str">
            <v>00005002</v>
          </cell>
          <cell r="B2394" t="str">
            <v>PORTA MADEIRA REGIONAL 3A CORRER P/ VIDRO E = 3CM</v>
          </cell>
          <cell r="C2394" t="str">
            <v>M2</v>
          </cell>
          <cell r="D2394" t="str">
            <v>MP</v>
          </cell>
          <cell r="E2394">
            <v>283.85000000000002</v>
          </cell>
          <cell r="F2394">
            <v>283.85000000000002</v>
          </cell>
        </row>
        <row r="2395">
          <cell r="A2395" t="str">
            <v>00005016</v>
          </cell>
          <cell r="B2395" t="str">
            <v>PORTA MADEIRA MACICA REGIONAL MEXICANA 80 X 210 X 3CM</v>
          </cell>
          <cell r="C2395" t="str">
            <v>M2</v>
          </cell>
          <cell r="D2395" t="str">
            <v>MP</v>
          </cell>
          <cell r="E2395">
            <v>212.51</v>
          </cell>
          <cell r="F2395">
            <v>212.51</v>
          </cell>
        </row>
        <row r="2396">
          <cell r="A2396" t="str">
            <v>00005020</v>
          </cell>
          <cell r="B2396" t="str">
            <v>PORTA MADEIRA COMPENSADA LISA PARA CERA OU VERNIZ 60 X 210 X 3,5CM</v>
          </cell>
          <cell r="C2396" t="str">
            <v>UN</v>
          </cell>
          <cell r="D2396" t="str">
            <v>MP</v>
          </cell>
          <cell r="E2396">
            <v>97.17</v>
          </cell>
          <cell r="F2396">
            <v>97.17</v>
          </cell>
        </row>
        <row r="2397">
          <cell r="A2397" t="str">
            <v>00005028</v>
          </cell>
          <cell r="B2397" t="str">
            <v>PORTA MADEIRA REGIONAL 1A CORRER P/ VIDRO E = 3,5CM</v>
          </cell>
          <cell r="C2397" t="str">
            <v>M2</v>
          </cell>
          <cell r="D2397" t="str">
            <v>MP</v>
          </cell>
          <cell r="E2397">
            <v>463.61</v>
          </cell>
          <cell r="F2397">
            <v>463.61</v>
          </cell>
        </row>
        <row r="2398">
          <cell r="A2398" t="str">
            <v>00005031</v>
          </cell>
          <cell r="B2398" t="str">
            <v>VIDRO TEMPERADO INCOLOR PARA PORTA DE ABRIR, E = 10 MM (SEM FERRAGENS E SEM COLOCACAO) - M2</v>
          </cell>
          <cell r="C2398" t="str">
            <v>M2</v>
          </cell>
          <cell r="D2398" t="str">
            <v>MP</v>
          </cell>
          <cell r="E2398">
            <v>250.68</v>
          </cell>
          <cell r="F2398">
            <v>250.68</v>
          </cell>
        </row>
        <row r="2399">
          <cell r="A2399" t="str">
            <v>00005033</v>
          </cell>
          <cell r="B2399" t="str">
            <v>POSTE DE CONCRETO DUPLO •T•, TIPO •B• , 300KG, H = 9M DE ACORDO COM NBR 8451</v>
          </cell>
          <cell r="C2399" t="str">
            <v>UN</v>
          </cell>
          <cell r="D2399" t="str">
            <v>MP</v>
          </cell>
          <cell r="E2399">
            <v>470</v>
          </cell>
          <cell r="F2399">
            <v>470</v>
          </cell>
        </row>
        <row r="2400">
          <cell r="A2400" t="str">
            <v>00005034</v>
          </cell>
          <cell r="B2400" t="str">
            <v>POSTE DE CONCRETO CIRCULAR, 600KG, H = 10M DE ACORDO COM NBR 8451</v>
          </cell>
          <cell r="C2400" t="str">
            <v>UN</v>
          </cell>
          <cell r="D2400" t="str">
            <v>MP</v>
          </cell>
          <cell r="E2400">
            <v>1014.29</v>
          </cell>
          <cell r="F2400">
            <v>1014.29</v>
          </cell>
        </row>
        <row r="2401">
          <cell r="A2401" t="str">
            <v>00005035</v>
          </cell>
          <cell r="B2401" t="str">
            <v>POSTE DE CONCRETO CIRCULAR, 400KG, H = 11M DE ACORDO COM NBR 8451</v>
          </cell>
          <cell r="C2401" t="str">
            <v>UN</v>
          </cell>
          <cell r="D2401" t="str">
            <v>MP</v>
          </cell>
          <cell r="E2401">
            <v>860.43</v>
          </cell>
          <cell r="F2401">
            <v>860.43</v>
          </cell>
        </row>
        <row r="2402">
          <cell r="A2402" t="str">
            <v>00005036</v>
          </cell>
          <cell r="B2402" t="str">
            <v>POSTE DE CONCRETO CIRCULAR, 400KG, H = 14M DE ACORDO COM NBR 8451</v>
          </cell>
          <cell r="C2402" t="str">
            <v>UN</v>
          </cell>
          <cell r="D2402" t="str">
            <v>MP</v>
          </cell>
          <cell r="E2402">
            <v>1194.1500000000001</v>
          </cell>
          <cell r="F2402">
            <v>1194.1500000000001</v>
          </cell>
        </row>
        <row r="2403">
          <cell r="A2403" t="str">
            <v>00005037</v>
          </cell>
          <cell r="B2403" t="str">
            <v>POSTE DE CONCRETO DUPLO T, TIPO D, 100KG, H = 7M DE ACORDO COM NBR 8451</v>
          </cell>
          <cell r="C2403" t="str">
            <v>UN</v>
          </cell>
          <cell r="D2403" t="str">
            <v>MP</v>
          </cell>
          <cell r="E2403">
            <v>206.5</v>
          </cell>
          <cell r="F2403">
            <v>206.5</v>
          </cell>
        </row>
        <row r="2404">
          <cell r="A2404" t="str">
            <v>00005038</v>
          </cell>
          <cell r="B2404" t="str">
            <v>POSTE DE CONCRETO DUPLO T, TIPO D, 200KG, H = 9M DE ACORDO COM NBR 8451</v>
          </cell>
          <cell r="C2404" t="str">
            <v>UN</v>
          </cell>
          <cell r="D2404" t="str">
            <v>MP</v>
          </cell>
          <cell r="E2404">
            <v>334.86</v>
          </cell>
          <cell r="F2404">
            <v>334.86</v>
          </cell>
        </row>
        <row r="2405">
          <cell r="A2405" t="str">
            <v>00005040</v>
          </cell>
          <cell r="B2405" t="str">
            <v>POSTE DE CONCRETO CIRCULAR, 100KG, H = 5M DE ACORDO COM NBR 8451</v>
          </cell>
          <cell r="C2405" t="str">
            <v>UN</v>
          </cell>
          <cell r="D2405" t="str">
            <v>MP</v>
          </cell>
          <cell r="E2405">
            <v>177.02</v>
          </cell>
          <cell r="F2405">
            <v>177.02</v>
          </cell>
        </row>
        <row r="2406">
          <cell r="A2406" t="str">
            <v>00005041</v>
          </cell>
          <cell r="B2406" t="str">
            <v>POSTE DE CONCRETO CIRCULAR, 300KG, H = 5M DE ACORDO COM NBR 8451</v>
          </cell>
          <cell r="C2406" t="str">
            <v>UN</v>
          </cell>
          <cell r="D2406" t="str">
            <v>MP</v>
          </cell>
          <cell r="E2406">
            <v>249.25</v>
          </cell>
          <cell r="F2406">
            <v>249.25</v>
          </cell>
        </row>
        <row r="2407">
          <cell r="A2407" t="str">
            <v>00005042</v>
          </cell>
          <cell r="B2407" t="str">
            <v>POSTE DE CONCRETO CIRCULAR, 200KG, H = 7M DE ACORDO COM NBR 8451</v>
          </cell>
          <cell r="C2407" t="str">
            <v>UN</v>
          </cell>
          <cell r="D2407" t="str">
            <v>MP</v>
          </cell>
          <cell r="E2407">
            <v>314.33999999999997</v>
          </cell>
          <cell r="F2407">
            <v>314.33999999999997</v>
          </cell>
        </row>
        <row r="2408">
          <cell r="A2408" t="str">
            <v>00005043</v>
          </cell>
          <cell r="B2408" t="str">
            <v>POSTE DE CONCRETO CIRCULAR, 300KG, H = 7M DE ACORDO COM NBR 8451</v>
          </cell>
          <cell r="C2408" t="str">
            <v>UN</v>
          </cell>
          <cell r="D2408" t="str">
            <v>MP</v>
          </cell>
          <cell r="E2408">
            <v>404.82</v>
          </cell>
          <cell r="F2408">
            <v>404.82</v>
          </cell>
        </row>
        <row r="2409">
          <cell r="A2409" t="str">
            <v>00005044</v>
          </cell>
          <cell r="B2409" t="str">
            <v>POSTE DE CONCRETO CIRCULAR, 200KG, H = 9M DE ACORDO COM NBR 8451</v>
          </cell>
          <cell r="C2409" t="str">
            <v>UN</v>
          </cell>
          <cell r="D2409" t="str">
            <v>MP</v>
          </cell>
          <cell r="E2409">
            <v>447.6</v>
          </cell>
          <cell r="F2409">
            <v>447.6</v>
          </cell>
        </row>
        <row r="2410">
          <cell r="A2410" t="str">
            <v>00005045</v>
          </cell>
          <cell r="B2410" t="str">
            <v>POSTE DE CONCRETO CIRCULAR, 200KG, H = 11M DE ACORDO COM NBR 8451</v>
          </cell>
          <cell r="C2410" t="str">
            <v>UN</v>
          </cell>
          <cell r="D2410" t="str">
            <v>MP</v>
          </cell>
          <cell r="E2410">
            <v>595.51</v>
          </cell>
          <cell r="F2410">
            <v>595.51</v>
          </cell>
        </row>
        <row r="2411">
          <cell r="A2411" t="str">
            <v>00005046</v>
          </cell>
          <cell r="B2411" t="str">
            <v>POSTE DE CONCRETO CIRCULAR, 400KG, H = 5M DE ACORDO COM NBR 8451 |EM PROCESSO DE DESATIVAÇÃO|</v>
          </cell>
          <cell r="C2411" t="str">
            <v>UN</v>
          </cell>
          <cell r="D2411" t="str">
            <v>MP</v>
          </cell>
          <cell r="E2411">
            <v>275.22000000000003</v>
          </cell>
          <cell r="F2411">
            <v>275.22000000000003</v>
          </cell>
        </row>
        <row r="2412">
          <cell r="A2412" t="str">
            <v>00005047</v>
          </cell>
          <cell r="B2412" t="str">
            <v>CHAVE FUSIVEL DE DISTRIBUICAO 15,0KV/100A</v>
          </cell>
          <cell r="C2412" t="str">
            <v>UN</v>
          </cell>
          <cell r="D2412" t="str">
            <v>MP</v>
          </cell>
          <cell r="E2412">
            <v>205.44</v>
          </cell>
          <cell r="F2412">
            <v>205.44</v>
          </cell>
        </row>
        <row r="2413">
          <cell r="A2413" t="str">
            <v>00005048</v>
          </cell>
          <cell r="B2413" t="str">
            <v>CHAVE FUSIVEL DE DISTRIBUICAO 34,5KV/100A</v>
          </cell>
          <cell r="C2413" t="str">
            <v>UN</v>
          </cell>
          <cell r="D2413" t="str">
            <v>MP</v>
          </cell>
          <cell r="E2413">
            <v>276.77999999999997</v>
          </cell>
          <cell r="F2413">
            <v>276.77999999999997</v>
          </cell>
        </row>
        <row r="2414">
          <cell r="A2414" t="str">
            <v>00005049</v>
          </cell>
          <cell r="B2414" t="str">
            <v>POSTE DE CONCRETO DUPLO  T , TIPO  D , 150KG, H = 9M DE ACORDO COM NBR 8451 |EM PROCESSO DE DESATIVAÇÃO|</v>
          </cell>
          <cell r="C2414" t="str">
            <v>UN</v>
          </cell>
          <cell r="D2414" t="str">
            <v>MP</v>
          </cell>
          <cell r="E2414">
            <v>304.64</v>
          </cell>
          <cell r="F2414">
            <v>304.64</v>
          </cell>
        </row>
        <row r="2415">
          <cell r="A2415" t="str">
            <v>00005050</v>
          </cell>
          <cell r="B2415" t="str">
            <v>POSTE FERRO GALV FLANGEADO RETO H = 2.50M</v>
          </cell>
          <cell r="C2415" t="str">
            <v>UN</v>
          </cell>
          <cell r="D2415" t="str">
            <v>MP</v>
          </cell>
          <cell r="E2415">
            <v>289.74</v>
          </cell>
          <cell r="F2415">
            <v>289.74</v>
          </cell>
        </row>
        <row r="2416">
          <cell r="A2416" t="str">
            <v>00005051</v>
          </cell>
          <cell r="B2416" t="str">
            <v>POSTE FERRO GALV FLANGEADO CURVO SIMPLES CONICO CONTINUO, C/ BASE H = 9,00M</v>
          </cell>
          <cell r="C2416" t="str">
            <v>UN</v>
          </cell>
          <cell r="D2416" t="str">
            <v>MP</v>
          </cell>
          <cell r="E2416">
            <v>1091.3800000000001</v>
          </cell>
          <cell r="F2416">
            <v>1091.3800000000001</v>
          </cell>
        </row>
        <row r="2417">
          <cell r="A2417" t="str">
            <v>00005052</v>
          </cell>
          <cell r="B2417" t="str">
            <v>POSTE CÔNICO CONTINUO DE FERRO GALVANIZADO, CURVO, FLANGEADO, SIMPLES, COM BASE, H = 7 M</v>
          </cell>
          <cell r="C2417" t="str">
            <v>UN</v>
          </cell>
          <cell r="D2417" t="str">
            <v>MP</v>
          </cell>
          <cell r="E2417">
            <v>795.04</v>
          </cell>
          <cell r="F2417">
            <v>795.04</v>
          </cell>
        </row>
        <row r="2418">
          <cell r="A2418" t="str">
            <v>00005053</v>
          </cell>
          <cell r="B2418" t="str">
            <v>POSTE DE CONCRETO CIRCULAR, 300KG, H = 9M DE ACORDO COM NBR 8451</v>
          </cell>
          <cell r="C2418" t="str">
            <v>UN</v>
          </cell>
          <cell r="D2418" t="str">
            <v>MP</v>
          </cell>
          <cell r="E2418">
            <v>568.78</v>
          </cell>
          <cell r="F2418">
            <v>568.78</v>
          </cell>
        </row>
        <row r="2419">
          <cell r="A2419" t="str">
            <v>00005054</v>
          </cell>
          <cell r="B2419" t="str">
            <v>POSTE DE CONCRETO CIRCULAR, 100KG, H = 7M DE ACORDO COM NBR 8451</v>
          </cell>
          <cell r="C2419" t="str">
            <v>UN</v>
          </cell>
          <cell r="D2419" t="str">
            <v>MP</v>
          </cell>
          <cell r="E2419">
            <v>261.17</v>
          </cell>
          <cell r="F2419">
            <v>261.17</v>
          </cell>
        </row>
        <row r="2420">
          <cell r="A2420" t="str">
            <v>00005055</v>
          </cell>
          <cell r="B2420" t="str">
            <v>POSTE DE CONCRETO CIRCULAR, 300KG, H = 11M DE ACORDO COM NBR 8451</v>
          </cell>
          <cell r="C2420" t="str">
            <v>UN</v>
          </cell>
          <cell r="D2420" t="str">
            <v>MP</v>
          </cell>
          <cell r="E2420">
            <v>731.29</v>
          </cell>
          <cell r="F2420">
            <v>731.29</v>
          </cell>
        </row>
        <row r="2421">
          <cell r="A2421" t="str">
            <v>00005056</v>
          </cell>
          <cell r="B2421" t="str">
            <v>POSTE DE CONCRETO DUPLO •T• ,TIPO •B•, 500KG, H = 9M DE ACORDO COM NBR 8451</v>
          </cell>
          <cell r="C2421" t="str">
            <v>UN</v>
          </cell>
          <cell r="D2421" t="str">
            <v>MP</v>
          </cell>
          <cell r="E2421">
            <v>599.25</v>
          </cell>
          <cell r="F2421">
            <v>599.25</v>
          </cell>
        </row>
        <row r="2422">
          <cell r="A2422" t="str">
            <v>00005057</v>
          </cell>
          <cell r="B2422" t="str">
            <v>POSTE DE CONCRETO DUPLO •T•, TIPO •B•, 300KG, H = 10M DE ACORDO COM NBR 8451</v>
          </cell>
          <cell r="C2422" t="str">
            <v>UN</v>
          </cell>
          <cell r="D2422" t="str">
            <v>MP</v>
          </cell>
          <cell r="E2422">
            <v>532.91</v>
          </cell>
          <cell r="F2422">
            <v>532.91</v>
          </cell>
        </row>
        <row r="2423">
          <cell r="A2423" t="str">
            <v>00005058</v>
          </cell>
          <cell r="B2423" t="str">
            <v>POSTE DE CONCRETO CIRCULAR, 400KG, H = 7M DE ACORDO COM NBR 8451 |EM PROCESSO DE DESATIVAÇÃO|</v>
          </cell>
          <cell r="C2423" t="str">
            <v>UN</v>
          </cell>
          <cell r="D2423" t="str">
            <v>MP</v>
          </cell>
          <cell r="E2423">
            <v>429.49</v>
          </cell>
          <cell r="F2423">
            <v>429.49</v>
          </cell>
        </row>
        <row r="2424">
          <cell r="A2424" t="str">
            <v>00005059</v>
          </cell>
          <cell r="B2424" t="str">
            <v>POSTE DE CONCRETO CIRCULAR, 400KG, H = 9M DE ACORDO COM NBR 8451</v>
          </cell>
          <cell r="C2424" t="str">
            <v>UN</v>
          </cell>
          <cell r="D2424" t="str">
            <v>MP</v>
          </cell>
          <cell r="E2424">
            <v>607.92999999999995</v>
          </cell>
          <cell r="F2424">
            <v>607.92999999999995</v>
          </cell>
        </row>
        <row r="2425">
          <cell r="A2425" t="str">
            <v>00005060</v>
          </cell>
          <cell r="B2425" t="str">
            <v>|EM PROCESSO DE DESATIVAÇÃO| POSTE DE CONCRETO CIRCULAR, 200KG, H = 5M DE ACORDO COM NBR 8451</v>
          </cell>
          <cell r="C2425" t="str">
            <v>UN</v>
          </cell>
          <cell r="D2425" t="str">
            <v>MP</v>
          </cell>
          <cell r="E2425">
            <v>194.43</v>
          </cell>
          <cell r="F2425">
            <v>194.43</v>
          </cell>
        </row>
        <row r="2426">
          <cell r="A2426" t="str">
            <v>00005061</v>
          </cell>
          <cell r="B2426" t="str">
            <v>PREGO POLIDO COM CABECA 18 X 27</v>
          </cell>
          <cell r="C2426" t="str">
            <v>KG</v>
          </cell>
          <cell r="D2426" t="str">
            <v>MP</v>
          </cell>
          <cell r="E2426">
            <v>5.35</v>
          </cell>
          <cell r="F2426">
            <v>5.35</v>
          </cell>
        </row>
        <row r="2427">
          <cell r="A2427" t="str">
            <v>00005062</v>
          </cell>
          <cell r="B2427" t="str">
            <v>PREGO POLIDO COM CABECA 3 X 9</v>
          </cell>
          <cell r="C2427" t="str">
            <v>KG</v>
          </cell>
          <cell r="D2427" t="str">
            <v>MP</v>
          </cell>
          <cell r="E2427">
            <v>6.12</v>
          </cell>
          <cell r="F2427">
            <v>6.12</v>
          </cell>
        </row>
        <row r="2428">
          <cell r="A2428" t="str">
            <v>00005063</v>
          </cell>
          <cell r="B2428" t="str">
            <v>PREGO POLIDO COM CABECA 1 1/2 X 14</v>
          </cell>
          <cell r="C2428" t="str">
            <v>KG</v>
          </cell>
          <cell r="D2428" t="str">
            <v>MP</v>
          </cell>
          <cell r="E2428">
            <v>4.79</v>
          </cell>
          <cell r="F2428">
            <v>4.79</v>
          </cell>
        </row>
        <row r="2429">
          <cell r="A2429" t="str">
            <v>00005064</v>
          </cell>
          <cell r="B2429" t="str">
            <v>PREGO POLIDO COM CABECA 2 1/2 X 10</v>
          </cell>
          <cell r="C2429" t="str">
            <v>KG</v>
          </cell>
          <cell r="D2429" t="str">
            <v>MP</v>
          </cell>
          <cell r="E2429">
            <v>5.35</v>
          </cell>
          <cell r="F2429">
            <v>5.35</v>
          </cell>
        </row>
        <row r="2430">
          <cell r="A2430" t="str">
            <v>00005065</v>
          </cell>
          <cell r="B2430" t="str">
            <v>PREGO POLIDO COM CABECA 10 X 10</v>
          </cell>
          <cell r="C2430" t="str">
            <v>KG</v>
          </cell>
          <cell r="D2430" t="str">
            <v>MP</v>
          </cell>
          <cell r="E2430">
            <v>8.35</v>
          </cell>
          <cell r="F2430">
            <v>8.35</v>
          </cell>
        </row>
        <row r="2431">
          <cell r="A2431" t="str">
            <v>00005066</v>
          </cell>
          <cell r="B2431" t="str">
            <v>PREGO POLIDO COM CABECA 12 X 12</v>
          </cell>
          <cell r="C2431" t="str">
            <v>KG</v>
          </cell>
          <cell r="D2431" t="str">
            <v>MP</v>
          </cell>
          <cell r="E2431">
            <v>6.68</v>
          </cell>
          <cell r="F2431">
            <v>6.68</v>
          </cell>
        </row>
        <row r="2432">
          <cell r="A2432" t="str">
            <v>00005067</v>
          </cell>
          <cell r="B2432" t="str">
            <v>PREGO POLIDO COM CABECA 16 X 24</v>
          </cell>
          <cell r="C2432" t="str">
            <v>KG</v>
          </cell>
          <cell r="D2432" t="str">
            <v>MP</v>
          </cell>
          <cell r="E2432">
            <v>5.5</v>
          </cell>
          <cell r="F2432">
            <v>5.5</v>
          </cell>
        </row>
        <row r="2433">
          <cell r="A2433" t="str">
            <v>00005068</v>
          </cell>
          <cell r="B2433" t="str">
            <v>PREGO POLIDO COM CABECA 17 X 21</v>
          </cell>
          <cell r="C2433" t="str">
            <v>KG</v>
          </cell>
          <cell r="D2433" t="str">
            <v>MP</v>
          </cell>
          <cell r="E2433">
            <v>5.26</v>
          </cell>
          <cell r="F2433">
            <v>5.26</v>
          </cell>
        </row>
        <row r="2434">
          <cell r="A2434" t="str">
            <v>00005069</v>
          </cell>
          <cell r="B2434" t="str">
            <v>PREGO POLIDO COM CABECA 17 X 27</v>
          </cell>
          <cell r="C2434" t="str">
            <v>KG</v>
          </cell>
          <cell r="D2434" t="str">
            <v>MP</v>
          </cell>
          <cell r="E2434">
            <v>4.95</v>
          </cell>
          <cell r="F2434">
            <v>4.95</v>
          </cell>
        </row>
        <row r="2435">
          <cell r="A2435" t="str">
            <v>00005070</v>
          </cell>
          <cell r="B2435" t="str">
            <v>PREGO POLIDO COM CABECA 17 X 30</v>
          </cell>
          <cell r="C2435" t="str">
            <v>KG</v>
          </cell>
          <cell r="D2435" t="str">
            <v>MP</v>
          </cell>
          <cell r="E2435">
            <v>4.76</v>
          </cell>
          <cell r="F2435">
            <v>4.76</v>
          </cell>
        </row>
        <row r="2436">
          <cell r="A2436" t="str">
            <v>00005071</v>
          </cell>
          <cell r="B2436" t="str">
            <v>PREGO POLIDO COM CABECA 18 X 24</v>
          </cell>
          <cell r="C2436" t="str">
            <v>KG</v>
          </cell>
          <cell r="D2436" t="str">
            <v>MP</v>
          </cell>
          <cell r="E2436">
            <v>4.95</v>
          </cell>
          <cell r="F2436">
            <v>4.95</v>
          </cell>
        </row>
        <row r="2437">
          <cell r="A2437" t="str">
            <v>00005072</v>
          </cell>
          <cell r="B2437" t="str">
            <v>PREGO POLIDO COM CABECA 1" X 17"</v>
          </cell>
          <cell r="C2437" t="str">
            <v>KG</v>
          </cell>
          <cell r="D2437" t="str">
            <v>MP</v>
          </cell>
          <cell r="E2437">
            <v>9.9</v>
          </cell>
          <cell r="F2437">
            <v>9.9</v>
          </cell>
        </row>
        <row r="2438">
          <cell r="A2438" t="str">
            <v>00005073</v>
          </cell>
          <cell r="B2438" t="str">
            <v>PREGO POLIDO COM CABECA 17 X 24</v>
          </cell>
          <cell r="C2438" t="str">
            <v>KG</v>
          </cell>
          <cell r="D2438" t="str">
            <v>MP</v>
          </cell>
          <cell r="E2438">
            <v>5.01</v>
          </cell>
          <cell r="F2438">
            <v>5.01</v>
          </cell>
        </row>
        <row r="2439">
          <cell r="A2439" t="str">
            <v>00005074</v>
          </cell>
          <cell r="B2439" t="str">
            <v>PREGO POLIDO COM CABECA 1 1/2" X 13"</v>
          </cell>
          <cell r="C2439" t="str">
            <v>KG</v>
          </cell>
          <cell r="D2439" t="str">
            <v>MP</v>
          </cell>
          <cell r="E2439">
            <v>6.49</v>
          </cell>
          <cell r="F2439">
            <v>6.49</v>
          </cell>
        </row>
        <row r="2440">
          <cell r="A2440" t="str">
            <v>00005075</v>
          </cell>
          <cell r="B2440" t="str">
            <v>PREGO POLIDO COM CABECA 18 X 30</v>
          </cell>
          <cell r="C2440" t="str">
            <v>KG</v>
          </cell>
          <cell r="D2440" t="str">
            <v>MP</v>
          </cell>
          <cell r="E2440">
            <v>4.9800000000000004</v>
          </cell>
          <cell r="F2440">
            <v>4.9800000000000004</v>
          </cell>
        </row>
        <row r="2441">
          <cell r="A2441" t="str">
            <v>00005076</v>
          </cell>
          <cell r="B2441" t="str">
            <v>GRAMPO POLIDO P/ FIXACAO CERCA DE ARAME FARPADO</v>
          </cell>
          <cell r="C2441" t="str">
            <v>KG</v>
          </cell>
          <cell r="D2441" t="str">
            <v>MP</v>
          </cell>
          <cell r="E2441">
            <v>6.49</v>
          </cell>
          <cell r="F2441">
            <v>6.49</v>
          </cell>
        </row>
        <row r="2442">
          <cell r="A2442" t="str">
            <v>00005077</v>
          </cell>
          <cell r="B2442" t="str">
            <v>GRAMPO POLIDO P/ FIXACAO CERCA DE ARAME GALVANIZADO</v>
          </cell>
          <cell r="C2442" t="str">
            <v>KG</v>
          </cell>
          <cell r="D2442" t="str">
            <v>MP</v>
          </cell>
          <cell r="E2442">
            <v>6.06</v>
          </cell>
          <cell r="F2442">
            <v>6.06</v>
          </cell>
        </row>
        <row r="2443">
          <cell r="A2443" t="str">
            <v>00005078</v>
          </cell>
          <cell r="B2443" t="str">
            <v>PREGO POLIDO COM CABECA 2 1/2" X 12"</v>
          </cell>
          <cell r="C2443" t="str">
            <v>KG</v>
          </cell>
          <cell r="D2443" t="str">
            <v>MP</v>
          </cell>
          <cell r="E2443">
            <v>5.72</v>
          </cell>
          <cell r="F2443">
            <v>5.72</v>
          </cell>
        </row>
        <row r="2444">
          <cell r="A2444" t="str">
            <v>00005080</v>
          </cell>
          <cell r="B2444" t="str">
            <v>PUXADOR ZAMAK CENTRAL P/ ESQUADRIA ALUMINIO</v>
          </cell>
          <cell r="C2444" t="str">
            <v>UN</v>
          </cell>
          <cell r="D2444" t="str">
            <v>MP</v>
          </cell>
          <cell r="E2444">
            <v>10.77</v>
          </cell>
          <cell r="F2444">
            <v>10.77</v>
          </cell>
        </row>
        <row r="2445">
          <cell r="A2445" t="str">
            <v>00005081</v>
          </cell>
          <cell r="B2445" t="str">
            <v>BORBOLETA LATAO FUNDIDO CROMADO P/ JANELA MADEIRA TP GUILHOTINA</v>
          </cell>
          <cell r="C2445" t="str">
            <v>PAR</v>
          </cell>
          <cell r="D2445" t="str">
            <v>MP</v>
          </cell>
          <cell r="E2445">
            <v>32.520000000000003</v>
          </cell>
          <cell r="F2445">
            <v>32.520000000000003</v>
          </cell>
        </row>
        <row r="2446">
          <cell r="A2446" t="str">
            <v>00005082</v>
          </cell>
          <cell r="B2446" t="str">
            <v>BORBOLETA FERRO CROMADO P/ JANELA MADEIRA TP GUILHOTINA</v>
          </cell>
          <cell r="C2446" t="str">
            <v>PAR</v>
          </cell>
          <cell r="D2446" t="str">
            <v>MP</v>
          </cell>
          <cell r="E2446">
            <v>12.3</v>
          </cell>
          <cell r="F2446">
            <v>12.3</v>
          </cell>
        </row>
        <row r="2447">
          <cell r="A2447" t="str">
            <v>00005085</v>
          </cell>
          <cell r="B2447" t="str">
            <v>CADEADO LATAO CROMADO H = 35MM / 5 PINOS / HASTE CROMADA H = 30MM</v>
          </cell>
          <cell r="C2447" t="str">
            <v>UN</v>
          </cell>
          <cell r="D2447" t="str">
            <v>MP</v>
          </cell>
          <cell r="E2447">
            <v>18.600000000000001</v>
          </cell>
          <cell r="F2447">
            <v>18.600000000000001</v>
          </cell>
        </row>
        <row r="2448">
          <cell r="A2448" t="str">
            <v>00005086</v>
          </cell>
          <cell r="B2448" t="str">
            <v>CORRENTE DE FERRO E = 1/2''</v>
          </cell>
          <cell r="C2448" t="str">
            <v>KG</v>
          </cell>
          <cell r="D2448" t="str">
            <v>MP</v>
          </cell>
          <cell r="E2448">
            <v>16.149999999999999</v>
          </cell>
          <cell r="F2448">
            <v>16.149999999999999</v>
          </cell>
        </row>
        <row r="2449">
          <cell r="A2449" t="str">
            <v>00005088</v>
          </cell>
          <cell r="B2449" t="str">
            <v>PORTA CADEADO ZINCADO OXIDADO PRETO</v>
          </cell>
          <cell r="C2449" t="str">
            <v>UN</v>
          </cell>
          <cell r="D2449" t="str">
            <v>MP</v>
          </cell>
          <cell r="E2449">
            <v>5.58</v>
          </cell>
          <cell r="F2449">
            <v>5.58</v>
          </cell>
        </row>
        <row r="2450">
          <cell r="A2450" t="str">
            <v>00005089</v>
          </cell>
          <cell r="B2450" t="str">
            <v>CADEADO ACO GRAFITADO OXIDADO ENVERNIZADO 45MM</v>
          </cell>
          <cell r="C2450" t="str">
            <v>UN</v>
          </cell>
          <cell r="D2450" t="str">
            <v>MP</v>
          </cell>
          <cell r="E2450">
            <v>25.57</v>
          </cell>
          <cell r="F2450">
            <v>25.57</v>
          </cell>
        </row>
        <row r="2451">
          <cell r="A2451" t="str">
            <v>00005090</v>
          </cell>
          <cell r="B2451" t="str">
            <v>CADEADO DE LATAO (PADRAO COMUM), H = 25 MM</v>
          </cell>
          <cell r="C2451" t="str">
            <v>UN</v>
          </cell>
          <cell r="D2451" t="str">
            <v>MP</v>
          </cell>
          <cell r="E2451">
            <v>12.35</v>
          </cell>
          <cell r="F2451">
            <v>12.35</v>
          </cell>
        </row>
        <row r="2452">
          <cell r="A2452" t="str">
            <v>00005091</v>
          </cell>
          <cell r="B2452" t="str">
            <v>CARRANCA FERRO CROMADO 40MM</v>
          </cell>
          <cell r="C2452" t="str">
            <v>UN</v>
          </cell>
          <cell r="D2452" t="str">
            <v>MP</v>
          </cell>
          <cell r="E2452">
            <v>15.67</v>
          </cell>
          <cell r="F2452">
            <v>15.67</v>
          </cell>
        </row>
        <row r="2453">
          <cell r="A2453" t="str">
            <v>00005092</v>
          </cell>
          <cell r="B2453" t="str">
            <v>GONZO FERRO CROMADO EMBUTIR 1/2" P/ JANELA PIVOTANTE (CAPELINHA)</v>
          </cell>
          <cell r="C2453" t="str">
            <v>PAR</v>
          </cell>
          <cell r="D2453" t="str">
            <v>MP</v>
          </cell>
          <cell r="E2453">
            <v>9.93</v>
          </cell>
          <cell r="F2453">
            <v>9.93</v>
          </cell>
        </row>
        <row r="2454">
          <cell r="A2454" t="str">
            <v>00005093</v>
          </cell>
          <cell r="B2454" t="str">
            <v>LEVANTADOR LATAO FUNDIDO CROMADO PESO MINIMO 35G P/ JAN GUILHOTINA</v>
          </cell>
          <cell r="C2454" t="str">
            <v>PAR</v>
          </cell>
          <cell r="D2454" t="str">
            <v>MP</v>
          </cell>
          <cell r="E2454">
            <v>23.16</v>
          </cell>
          <cell r="F2454">
            <v>23.16</v>
          </cell>
        </row>
        <row r="2455">
          <cell r="A2455" t="str">
            <v>00005095</v>
          </cell>
          <cell r="B2455" t="str">
            <v>QUADRO DE DISTRIBUICAO DE EMBUTIR SEM BARRAMENTO, SEM PORTA, P/4 DISJUNTORES UNIPOLARES EM
CHAPA DE ACO GALV</v>
          </cell>
          <cell r="C2455" t="str">
            <v>UN</v>
          </cell>
          <cell r="D2455" t="str">
            <v>MP</v>
          </cell>
          <cell r="E2455">
            <v>15.41</v>
          </cell>
          <cell r="F2455">
            <v>15.41</v>
          </cell>
        </row>
        <row r="2456">
          <cell r="A2456" t="str">
            <v>00005097</v>
          </cell>
          <cell r="B2456" t="str">
            <v>QUADRO DE DISTRIBUICAO DE EMBUTIR C/ BARRAMENTO TRIFASICO P/ 40 DISJUNTORES UNIPOLARES EM CHAPA DE FERRO GALV</v>
          </cell>
          <cell r="C2456" t="str">
            <v>UN</v>
          </cell>
          <cell r="D2456" t="str">
            <v>MP</v>
          </cell>
          <cell r="E2456">
            <v>325.66000000000003</v>
          </cell>
          <cell r="F2456">
            <v>325.66000000000003</v>
          </cell>
        </row>
        <row r="2457">
          <cell r="A2457" t="str">
            <v>00005101</v>
          </cell>
          <cell r="B2457" t="str">
            <v>QUADRO DE DISTRIBUICAO DE EMBUTIR C/ BARRAMENTO TRIFASICO P/ 30 DISJUNTORES UNIPOLARES EM CHAPA
DE FERRO GALV</v>
          </cell>
          <cell r="C2457" t="str">
            <v>UN</v>
          </cell>
          <cell r="D2457" t="str">
            <v>MP</v>
          </cell>
          <cell r="E2457">
            <v>198.06</v>
          </cell>
          <cell r="F2457">
            <v>198.06</v>
          </cell>
        </row>
        <row r="2458">
          <cell r="A2458" t="str">
            <v>00005102</v>
          </cell>
          <cell r="B2458" t="str">
            <v>RALO SECO PVC QUADRADO 100 X 100 X 53 MM SAIDA 40MM C/GRELHA BRANCA</v>
          </cell>
          <cell r="C2458" t="str">
            <v>UN</v>
          </cell>
          <cell r="D2458" t="str">
            <v>MP</v>
          </cell>
          <cell r="E2458">
            <v>5.83</v>
          </cell>
          <cell r="F2458">
            <v>5.83</v>
          </cell>
        </row>
        <row r="2459">
          <cell r="A2459" t="str">
            <v>00005103</v>
          </cell>
          <cell r="B2459" t="str">
            <v>CAIXA SIFONADA PVC 100 X 100 X 50MM C/ GRELHA REDONDA BRANCA</v>
          </cell>
          <cell r="C2459" t="str">
            <v>UN</v>
          </cell>
          <cell r="D2459" t="str">
            <v>MP</v>
          </cell>
          <cell r="E2459">
            <v>9.42</v>
          </cell>
          <cell r="F2459">
            <v>9.42</v>
          </cell>
        </row>
        <row r="2460">
          <cell r="A2460" t="str">
            <v>00005104</v>
          </cell>
          <cell r="B2460" t="str">
            <v>REBITE DE ALUMINIO VAZADO DE REPUXO, 3,2 X 8MM - (1KG=1025UNID)</v>
          </cell>
          <cell r="C2460" t="str">
            <v>KG</v>
          </cell>
          <cell r="D2460" t="str">
            <v>MP</v>
          </cell>
          <cell r="E2460">
            <v>40.840000000000003</v>
          </cell>
          <cell r="F2460">
            <v>40.840000000000003</v>
          </cell>
        </row>
        <row r="2461">
          <cell r="A2461" t="str">
            <v>00005318</v>
          </cell>
          <cell r="B2461" t="str">
            <v>SOLVENTE DILUENTE A BASE DE AGUARRAS</v>
          </cell>
          <cell r="C2461" t="str">
            <v>L</v>
          </cell>
          <cell r="D2461" t="str">
            <v>MP</v>
          </cell>
          <cell r="E2461">
            <v>8.3000000000000007</v>
          </cell>
          <cell r="F2461">
            <v>8.3000000000000007</v>
          </cell>
        </row>
        <row r="2462">
          <cell r="A2462" t="str">
            <v>00005320</v>
          </cell>
          <cell r="B2462" t="str">
            <v>REMOVEDOR DE TINTA OLEO/ESMALTE VERNIZ</v>
          </cell>
          <cell r="C2462" t="str">
            <v>L</v>
          </cell>
          <cell r="D2462" t="str">
            <v>MP</v>
          </cell>
          <cell r="E2462">
            <v>25.41</v>
          </cell>
          <cell r="F2462">
            <v>25.41</v>
          </cell>
        </row>
        <row r="2463">
          <cell r="A2463" t="str">
            <v>00005327</v>
          </cell>
          <cell r="B2463" t="str">
            <v>PIGMENTO TP PO XADREZ</v>
          </cell>
          <cell r="C2463" t="str">
            <v>KG</v>
          </cell>
          <cell r="D2463" t="str">
            <v>MP</v>
          </cell>
          <cell r="E2463">
            <v>30.49</v>
          </cell>
          <cell r="F2463">
            <v>30.49</v>
          </cell>
        </row>
        <row r="2464">
          <cell r="A2464" t="str">
            <v>00005328</v>
          </cell>
          <cell r="B2464" t="str">
            <v>PIGMENTO CONCENTRADO PARA TINTA PVA BISNAGA 60ML</v>
          </cell>
          <cell r="C2464" t="str">
            <v>UN</v>
          </cell>
          <cell r="D2464" t="str">
            <v>MP</v>
          </cell>
          <cell r="E2464">
            <v>4.07</v>
          </cell>
          <cell r="F2464">
            <v>4.07</v>
          </cell>
        </row>
        <row r="2465">
          <cell r="A2465" t="str">
            <v>00005329</v>
          </cell>
          <cell r="B2465" t="str">
            <v>PIGMENTO CONCENTRADO PARA TINTA TIPO CORALCOR BISNAGA 28CM3</v>
          </cell>
          <cell r="C2465" t="str">
            <v>UN</v>
          </cell>
          <cell r="D2465" t="str">
            <v>MP</v>
          </cell>
          <cell r="E2465">
            <v>4.91</v>
          </cell>
          <cell r="F2465">
            <v>4.91</v>
          </cell>
        </row>
        <row r="2466">
          <cell r="A2466" t="str">
            <v>00005330</v>
          </cell>
          <cell r="B2466" t="str">
            <v>DILUENTE EPOXI</v>
          </cell>
          <cell r="C2466" t="str">
            <v>L</v>
          </cell>
          <cell r="D2466" t="str">
            <v>MP</v>
          </cell>
          <cell r="E2466">
            <v>27.98</v>
          </cell>
          <cell r="F2466">
            <v>27.98</v>
          </cell>
        </row>
        <row r="2467">
          <cell r="A2467" t="str">
            <v>00005333</v>
          </cell>
          <cell r="B2467" t="str">
            <v>OLEO DE LINHACA</v>
          </cell>
          <cell r="C2467" t="str">
            <v>L</v>
          </cell>
          <cell r="D2467" t="str">
            <v>MP</v>
          </cell>
          <cell r="E2467">
            <v>13.38</v>
          </cell>
          <cell r="F2467">
            <v>13.38</v>
          </cell>
        </row>
        <row r="2468">
          <cell r="A2468" t="str">
            <v>00006005</v>
          </cell>
          <cell r="B2468" t="str">
            <v>REGISTRO DE GAVETA 3/4" COM VOLANTE CROMADO</v>
          </cell>
          <cell r="C2468" t="str">
            <v>UN</v>
          </cell>
          <cell r="D2468" t="str">
            <v>MP</v>
          </cell>
          <cell r="E2468">
            <v>44.89</v>
          </cell>
          <cell r="F2468">
            <v>44.89</v>
          </cell>
        </row>
        <row r="2469">
          <cell r="A2469" t="str">
            <v>00006006</v>
          </cell>
          <cell r="B2469" t="str">
            <v>REGISTRO GAVETA 1/2" REF 1509-C - C/ CANOPLA ACAB CROMADO SIMPLES</v>
          </cell>
          <cell r="C2469" t="str">
            <v>UN</v>
          </cell>
          <cell r="D2469" t="str">
            <v>MP</v>
          </cell>
          <cell r="E2469">
            <v>44.11</v>
          </cell>
          <cell r="F2469">
            <v>44.11</v>
          </cell>
        </row>
        <row r="2470">
          <cell r="A2470" t="str">
            <v>00006010</v>
          </cell>
          <cell r="B2470" t="str">
            <v>REGISTRO GAVETA 1.1/2" BRUTO LATAO REF 1502-B</v>
          </cell>
          <cell r="C2470" t="str">
            <v>UN</v>
          </cell>
          <cell r="D2470" t="str">
            <v>MP</v>
          </cell>
          <cell r="E2470">
            <v>46.65</v>
          </cell>
          <cell r="F2470">
            <v>46.65</v>
          </cell>
        </row>
        <row r="2471">
          <cell r="A2471" t="str">
            <v>00006011</v>
          </cell>
          <cell r="B2471" t="str">
            <v>REGISTRO GAVETA 2.1/2" BRUTO LATAO REF 1502-B</v>
          </cell>
          <cell r="C2471" t="str">
            <v>UN</v>
          </cell>
          <cell r="D2471" t="str">
            <v>MP</v>
          </cell>
          <cell r="E2471">
            <v>175.77</v>
          </cell>
          <cell r="F2471">
            <v>175.77</v>
          </cell>
        </row>
        <row r="2472">
          <cell r="A2472" t="str">
            <v>00006012</v>
          </cell>
          <cell r="B2472" t="str">
            <v>REGISTRO GAVETA 3" BRUTO LATAO REF 1502-B</v>
          </cell>
          <cell r="C2472" t="str">
            <v>UN</v>
          </cell>
          <cell r="D2472" t="str">
            <v>MP</v>
          </cell>
          <cell r="E2472">
            <v>266.93</v>
          </cell>
          <cell r="F2472">
            <v>266.93</v>
          </cell>
        </row>
        <row r="2473">
          <cell r="A2473" t="str">
            <v>00006013</v>
          </cell>
          <cell r="B2473" t="str">
            <v>REGISTRO GAVETA 1" REF 1509-C - C/ CANOPLA ACAB CROMADO SIMPLES</v>
          </cell>
          <cell r="C2473" t="str">
            <v>UN</v>
          </cell>
          <cell r="D2473" t="str">
            <v>MP</v>
          </cell>
          <cell r="E2473">
            <v>53.69</v>
          </cell>
          <cell r="F2473">
            <v>53.69</v>
          </cell>
        </row>
        <row r="2474">
          <cell r="A2474" t="str">
            <v>00006014</v>
          </cell>
          <cell r="B2474" t="str">
            <v>REGISTRO GAVETA 1.1/4" REF 1509-C - C/ CANOPLA ACAB CROMADO SIMPLES</v>
          </cell>
          <cell r="C2474" t="str">
            <v>UN</v>
          </cell>
          <cell r="D2474" t="str">
            <v>MP</v>
          </cell>
          <cell r="E2474">
            <v>81.67</v>
          </cell>
          <cell r="F2474">
            <v>81.67</v>
          </cell>
        </row>
        <row r="2475">
          <cell r="A2475" t="str">
            <v>00006015</v>
          </cell>
          <cell r="B2475" t="str">
            <v>REGISTRO GAVETA 1.1/2" REF 1509-C - C/ CANOPLA ACAB CROMADO SIMPLES</v>
          </cell>
          <cell r="C2475" t="str">
            <v>UN</v>
          </cell>
          <cell r="D2475" t="str">
            <v>MP</v>
          </cell>
          <cell r="E2475">
            <v>87.68</v>
          </cell>
          <cell r="F2475">
            <v>87.68</v>
          </cell>
        </row>
        <row r="2476">
          <cell r="A2476" t="str">
            <v>00006016</v>
          </cell>
          <cell r="B2476" t="str">
            <v>REGISTRO GAVETA 3/4" BRUTO LATAO REF 1502-B</v>
          </cell>
          <cell r="C2476" t="str">
            <v>UN</v>
          </cell>
          <cell r="D2476" t="str">
            <v>MP</v>
          </cell>
          <cell r="E2476">
            <v>19.28</v>
          </cell>
          <cell r="F2476">
            <v>19.28</v>
          </cell>
        </row>
        <row r="2477">
          <cell r="A2477" t="str">
            <v>00006017</v>
          </cell>
          <cell r="B2477" t="str">
            <v>REGISTRO GAVETA 1.1/4" BRUTO LATAO REF 1502-B</v>
          </cell>
          <cell r="C2477" t="str">
            <v>UN</v>
          </cell>
          <cell r="D2477" t="str">
            <v>MP</v>
          </cell>
          <cell r="E2477">
            <v>37.049999999999997</v>
          </cell>
          <cell r="F2477">
            <v>37.049999999999997</v>
          </cell>
        </row>
        <row r="2478">
          <cell r="A2478" t="str">
            <v>00006019</v>
          </cell>
          <cell r="B2478" t="str">
            <v>REGISTRO GAVETA 1" BRUTO LATAO REF 1502-B</v>
          </cell>
          <cell r="C2478" t="str">
            <v>UN</v>
          </cell>
          <cell r="D2478" t="str">
            <v>MP</v>
          </cell>
          <cell r="E2478">
            <v>27.22</v>
          </cell>
          <cell r="F2478">
            <v>27.22</v>
          </cell>
        </row>
        <row r="2479">
          <cell r="A2479" t="str">
            <v>00006020</v>
          </cell>
          <cell r="B2479" t="str">
            <v>REGISTRO GAVETA 1/2" BRUTO LATAO REF 1502-B</v>
          </cell>
          <cell r="C2479" t="str">
            <v>UN</v>
          </cell>
          <cell r="D2479" t="str">
            <v>MP</v>
          </cell>
          <cell r="E2479">
            <v>19.34</v>
          </cell>
          <cell r="F2479">
            <v>19.34</v>
          </cell>
        </row>
        <row r="2480">
          <cell r="A2480" t="str">
            <v>00006021</v>
          </cell>
          <cell r="B2480" t="str">
            <v>REGISTRO PRESSAO 1/2" REF 1416 - C/ CANOPLA ACAB CROMADO SIMPLES</v>
          </cell>
          <cell r="C2480" t="str">
            <v>UN</v>
          </cell>
          <cell r="D2480" t="str">
            <v>MP</v>
          </cell>
          <cell r="E2480">
            <v>40.549999999999997</v>
          </cell>
          <cell r="F2480">
            <v>40.549999999999997</v>
          </cell>
        </row>
        <row r="2481">
          <cell r="A2481" t="str">
            <v>00006024</v>
          </cell>
          <cell r="B2481" t="str">
            <v>REGISTRO PRESSAO 3/4" REF 1416 - C/ CANOPLA ACAB CROMADO SIMPLES</v>
          </cell>
          <cell r="C2481" t="str">
            <v>UN</v>
          </cell>
          <cell r="D2481" t="str">
            <v>MP</v>
          </cell>
          <cell r="E2481">
            <v>44.35</v>
          </cell>
          <cell r="F2481">
            <v>44.35</v>
          </cell>
        </row>
        <row r="2482">
          <cell r="A2482" t="str">
            <v>00006027</v>
          </cell>
          <cell r="B2482" t="str">
            <v>REGISTRO GAVETA 4" BRUTO LATAO REF 1502-B</v>
          </cell>
          <cell r="C2482" t="str">
            <v>UN</v>
          </cell>
          <cell r="D2482" t="str">
            <v>MP</v>
          </cell>
          <cell r="E2482">
            <v>454.88</v>
          </cell>
          <cell r="F2482">
            <v>454.88</v>
          </cell>
        </row>
        <row r="2483">
          <cell r="A2483" t="str">
            <v>00006028</v>
          </cell>
          <cell r="B2483" t="str">
            <v>REGISTRO GAVETA 2" BRUTO LATAO REF 1502-B</v>
          </cell>
          <cell r="C2483" t="str">
            <v>UN</v>
          </cell>
          <cell r="D2483" t="str">
            <v>MP</v>
          </cell>
          <cell r="E2483">
            <v>69.91</v>
          </cell>
          <cell r="F2483">
            <v>69.91</v>
          </cell>
        </row>
        <row r="2484">
          <cell r="A2484" t="str">
            <v>00006029</v>
          </cell>
          <cell r="B2484" t="str">
            <v>REGISTRO DE ESFERA PVC DE 1/2• CABEÇA QUADRADA, COM ROSCA - NB 5648</v>
          </cell>
          <cell r="C2484" t="str">
            <v>UN</v>
          </cell>
          <cell r="D2484" t="str">
            <v>MP</v>
          </cell>
          <cell r="E2484">
            <v>12.59</v>
          </cell>
          <cell r="F2484">
            <v>12.59</v>
          </cell>
        </row>
        <row r="2485">
          <cell r="A2485" t="str">
            <v>00006031</v>
          </cell>
          <cell r="B2485" t="str">
            <v>REGISTRO PVC ESFERA BORB C/ROSCA REF 3/4"</v>
          </cell>
          <cell r="C2485" t="str">
            <v>UN</v>
          </cell>
          <cell r="D2485" t="str">
            <v>MP</v>
          </cell>
          <cell r="E2485">
            <v>12.43</v>
          </cell>
          <cell r="F2485">
            <v>12.43</v>
          </cell>
        </row>
        <row r="2486">
          <cell r="A2486" t="str">
            <v>00006032</v>
          </cell>
          <cell r="B2486" t="str">
            <v>REGISTRO PVC ESFERA VS ROSCAVEL DN 3/4"</v>
          </cell>
          <cell r="C2486" t="str">
            <v>UN</v>
          </cell>
          <cell r="D2486" t="str">
            <v>MP</v>
          </cell>
          <cell r="E2486">
            <v>15.75</v>
          </cell>
          <cell r="F2486">
            <v>15.75</v>
          </cell>
        </row>
        <row r="2487">
          <cell r="A2487" t="str">
            <v>00006033</v>
          </cell>
          <cell r="B2487" t="str">
            <v>REGISTRO PVC ESFERA CAB QUAD C/ROSCA REF 3/4"</v>
          </cell>
          <cell r="C2487" t="str">
            <v>UN</v>
          </cell>
          <cell r="D2487" t="str">
            <v>MP</v>
          </cell>
          <cell r="E2487">
            <v>16.559999999999999</v>
          </cell>
          <cell r="F2487">
            <v>16.559999999999999</v>
          </cell>
        </row>
        <row r="2488">
          <cell r="A2488" t="str">
            <v>00006034</v>
          </cell>
          <cell r="B2488" t="str">
            <v>REGISTRO PASSEIO PVC P/ POLIET PE-5 20 MM</v>
          </cell>
          <cell r="C2488" t="str">
            <v>UN</v>
          </cell>
          <cell r="D2488" t="str">
            <v>MP</v>
          </cell>
          <cell r="E2488">
            <v>7.76</v>
          </cell>
          <cell r="F2488">
            <v>7.76</v>
          </cell>
        </row>
        <row r="2489">
          <cell r="A2489" t="str">
            <v>00006036</v>
          </cell>
          <cell r="B2489" t="str">
            <v>REGISTRO PVC ESFERA BORB C/ROSCA REF 1/2"</v>
          </cell>
          <cell r="C2489" t="str">
            <v>UN</v>
          </cell>
          <cell r="D2489" t="str">
            <v>MP</v>
          </cell>
          <cell r="E2489">
            <v>10.57</v>
          </cell>
          <cell r="F2489">
            <v>10.57</v>
          </cell>
        </row>
        <row r="2490">
          <cell r="A2490" t="str">
            <v>00006037</v>
          </cell>
          <cell r="B2490" t="str">
            <v>REGISTRO PVC PRESSAO S-30 SOLDAVEL 20MM</v>
          </cell>
          <cell r="C2490" t="str">
            <v>UN</v>
          </cell>
          <cell r="D2490" t="str">
            <v>MP</v>
          </cell>
          <cell r="E2490">
            <v>16.66</v>
          </cell>
          <cell r="F2490">
            <v>16.66</v>
          </cell>
        </row>
        <row r="2491">
          <cell r="A2491" t="str">
            <v>00006038</v>
          </cell>
          <cell r="B2491" t="str">
            <v>REGISTRO PVC PRESSAO S-30 ROSCAVEL REF 1/2"</v>
          </cell>
          <cell r="C2491" t="str">
            <v>UN</v>
          </cell>
          <cell r="D2491" t="str">
            <v>MP</v>
          </cell>
          <cell r="E2491">
            <v>17.559999999999999</v>
          </cell>
          <cell r="F2491">
            <v>17.559999999999999</v>
          </cell>
        </row>
        <row r="2492">
          <cell r="A2492" t="str">
            <v>00006042</v>
          </cell>
          <cell r="B2492" t="str">
            <v>RETROESCAVADEIRA C/ CARREGADEIRA SOBRE PNEUS 76HP TRANSMISSAO MECANICA (INCL MANUTENCAO/OPERACAO E COMBUSTÍVEL )</v>
          </cell>
          <cell r="C2492" t="str">
            <v>H</v>
          </cell>
          <cell r="D2492" t="str">
            <v>EQ</v>
          </cell>
          <cell r="E2492">
            <v>76.95</v>
          </cell>
          <cell r="F2492">
            <v>76.95</v>
          </cell>
        </row>
        <row r="2493">
          <cell r="A2493" t="str">
            <v>00006043</v>
          </cell>
          <cell r="B2493" t="str">
            <v>RETROESCAVADEIRA COM PA CARREGADEIRA SOBRE RODAS, MOTOR DE 70 A 80 HP, CAPACIDADE DE 0,2 / 0,7 M3, COM TRANSMISSAO MECANICA (LOCACAO COM OPERADOR, COMBUSTIVEL E MANUTENCAO)</v>
          </cell>
          <cell r="C2493" t="str">
            <v>H</v>
          </cell>
          <cell r="D2493" t="str">
            <v>EQ</v>
          </cell>
          <cell r="E2493">
            <v>85.5</v>
          </cell>
          <cell r="F2493">
            <v>85.5</v>
          </cell>
        </row>
        <row r="2494">
          <cell r="A2494" t="str">
            <v>00006044</v>
          </cell>
          <cell r="B2494" t="str">
            <v>RETROESCAVADEIRA C/ CARREGADEIRA SOBRE PNEUS 75HP C/CONVERSOR DE TORQUE (INCL MANUTENCAO/OPERACAO E COMBUSTÍVEL)</v>
          </cell>
          <cell r="C2494" t="str">
            <v>H</v>
          </cell>
          <cell r="D2494" t="str">
            <v>EQ</v>
          </cell>
          <cell r="E2494">
            <v>95.76</v>
          </cell>
          <cell r="F2494">
            <v>95.76</v>
          </cell>
        </row>
        <row r="2495">
          <cell r="A2495" t="str">
            <v>00006046</v>
          </cell>
          <cell r="B2495" t="str">
            <v>RETROESCAVADEIRA SOBRE RODAS, TRACAO 4 X 4, POTENCIA MINIMA DE 70 HP, CAPACIDADE MINIMA DE 0,7 M3, PESO OPERACIONAL MINIMO DE 6500 KG, PROFUNDIDADE DE ESCAVACAO SUPERIOR A 4,00 M</v>
          </cell>
          <cell r="C2495" t="str">
            <v>UN</v>
          </cell>
          <cell r="D2495" t="str">
            <v>MP</v>
          </cell>
          <cell r="E2495">
            <v>220000</v>
          </cell>
          <cell r="F2495">
            <v>220000</v>
          </cell>
        </row>
        <row r="2496">
          <cell r="A2496" t="str">
            <v>00006047</v>
          </cell>
          <cell r="B2496" t="str">
            <v>ROLO COMPACTADOR PE DE CARNEIRO VIBRATORIO REBOCAVEL, PESO 5T, FORCA IMPACTO 15,4T TIPO
DYNAPAC CH-44 OU EQUIV</v>
          </cell>
          <cell r="C2496" t="str">
            <v>H</v>
          </cell>
          <cell r="D2496" t="str">
            <v>EQ</v>
          </cell>
          <cell r="E2496">
            <v>24.56</v>
          </cell>
          <cell r="F2496">
            <v>24.56</v>
          </cell>
        </row>
        <row r="2497">
          <cell r="A2497" t="str">
            <v>00006048</v>
          </cell>
          <cell r="B2497" t="str">
            <v>ROLO COMPACTADOR PE DE CARNEIRO VIBRATORIO REBOCAVEL PESO 6,7T, FORCA IMPACTO 20,7T TIPO
DYNAPAC CF B-66 OU EQUIV</v>
          </cell>
          <cell r="C2497" t="str">
            <v>H</v>
          </cell>
          <cell r="D2497" t="str">
            <v>EQ</v>
          </cell>
          <cell r="E2497">
            <v>26.32</v>
          </cell>
          <cell r="F2497">
            <v>26.32</v>
          </cell>
        </row>
        <row r="2498">
          <cell r="A2498" t="str">
            <v>00006049</v>
          </cell>
          <cell r="B2498" t="str">
            <v>ROLO COMPACTADOR LISO VIBRATORIO REBOCAVEL PESO 6,7T, FORCA IMPACTO 20,7T TIPO DYNAPAC CFB-66
OU EQUIV</v>
          </cell>
          <cell r="C2498" t="str">
            <v>H</v>
          </cell>
          <cell r="D2498" t="str">
            <v>EQ</v>
          </cell>
          <cell r="E2498">
            <v>26.32</v>
          </cell>
          <cell r="F2498">
            <v>26.32</v>
          </cell>
        </row>
        <row r="2499">
          <cell r="A2499" t="str">
            <v>00006050</v>
          </cell>
          <cell r="B2499" t="str">
            <v>ROLO COMPACTADOR LISO VIBRATORIO REBOCAVEL PESO 5T, FORCA IMPACTO 15,4T TIPO DYNAPAC CH-44 OU
EQUIV</v>
          </cell>
          <cell r="C2499" t="str">
            <v>H</v>
          </cell>
          <cell r="D2499" t="str">
            <v>EQ</v>
          </cell>
          <cell r="E2499">
            <v>24.56</v>
          </cell>
          <cell r="F2499">
            <v>24.56</v>
          </cell>
        </row>
        <row r="2500">
          <cell r="A2500" t="str">
            <v>00006051</v>
          </cell>
          <cell r="B2500" t="str">
            <v>ROLO COMPACTADOR DE PNEUS, PRESSAO VARIAVEL, AUTOPROPELIDO 94HP, PESO VAZIO/C/ LASTRO 7,6/22 T P/
SELAGEM ASFALTICA TIPO DYNAPAC CP - 22 OU EQUIV (INCL MANUTENCAO/OPERACAO)</v>
          </cell>
          <cell r="C2500" t="str">
            <v>H</v>
          </cell>
          <cell r="D2500" t="str">
            <v>EQ</v>
          </cell>
          <cell r="E2500">
            <v>63.16</v>
          </cell>
          <cell r="F2500">
            <v>63.16</v>
          </cell>
        </row>
        <row r="2501">
          <cell r="A2501" t="str">
            <v>00006052</v>
          </cell>
          <cell r="B2501" t="str">
            <v>TIPO DYNAPAC CA- 15 OU EQUIV (INCL MANUTENCAO/OPERACAO)
ROLO COMPACTADOR VIBRATORIO LISO AUTOPROPELIDO 65HP, FORCA IMPACTO 18T, TIPO MULLER VAP-70 L OU
EQUIV (INCL MANUTENCAO/OPERACAO)</v>
          </cell>
          <cell r="C2501" t="str">
            <v>H</v>
          </cell>
          <cell r="D2501" t="str">
            <v>EQ</v>
          </cell>
          <cell r="E2501">
            <v>63.16</v>
          </cell>
          <cell r="F2501">
            <v>63.16</v>
          </cell>
        </row>
        <row r="2502">
          <cell r="A2502" t="str">
            <v>00006054</v>
          </cell>
          <cell r="B2502" t="str">
            <v>ROLO COMPACTADOR ESTATICO LISO AUTOPROPELIDO 58,5HP, FORCA IMPACTO 6 A 9T, TIPO MULLER RT-82H OU
EQUIV (INCL MANUTENCAO/OPERACAO)</v>
          </cell>
          <cell r="C2502" t="str">
            <v>H</v>
          </cell>
          <cell r="D2502" t="str">
            <v>EQ</v>
          </cell>
          <cell r="E2502">
            <v>51.93</v>
          </cell>
          <cell r="F2502">
            <v>51.93</v>
          </cell>
        </row>
        <row r="2503">
          <cell r="A2503" t="str">
            <v>00006056</v>
          </cell>
          <cell r="B2503" t="str">
            <v>ROLO COMPACTADOR VIBRATORIO LISO AUTOPROPELIDO 76HP, FORCA IMPACTO 11T, TIPO MULLER VAP-SSA OU
EQUIV (INCL MANUTENCAO/OPERACAO)</v>
          </cell>
          <cell r="C2503" t="str">
            <v>H</v>
          </cell>
          <cell r="D2503" t="str">
            <v>EQ</v>
          </cell>
          <cell r="E2503">
            <v>60</v>
          </cell>
          <cell r="F2503">
            <v>60</v>
          </cell>
        </row>
        <row r="2504">
          <cell r="A2504" t="str">
            <v>00006058</v>
          </cell>
          <cell r="B2504" t="str">
            <v>ROLO COMPACTADOR VIBRATORIO LISO AUTOPROPELIDO 101HP P/ ASFALTO, PESO 7,5T, FORCA IMPACTO 13 A
19,2 T TIPO DYNAPAC CA-15A OU EQUIV (INCL MANUTENCAO/OPERACAO)</v>
          </cell>
          <cell r="C2504" t="str">
            <v>H</v>
          </cell>
          <cell r="D2504" t="str">
            <v>EQ</v>
          </cell>
          <cell r="E2504">
            <v>63.16</v>
          </cell>
          <cell r="F2504">
            <v>63.16</v>
          </cell>
        </row>
        <row r="2505">
          <cell r="A2505" t="str">
            <v>00006059</v>
          </cell>
          <cell r="B2505" t="str">
            <v>ROLO COMPACTADOR VIBRATORIO LISO AUTOPROPELIDO 83HP, FORCA IMPACTO 11T, TIPO MULLER VAP- SSL OU EQUIV (INCL MANUTENCAO/OPERACAO)</v>
          </cell>
          <cell r="C2505" t="str">
            <v>H</v>
          </cell>
          <cell r="D2505" t="str">
            <v>EQ</v>
          </cell>
          <cell r="E2505">
            <v>62.46</v>
          </cell>
          <cell r="F2505">
            <v>62.46</v>
          </cell>
        </row>
        <row r="2506">
          <cell r="A2506" t="str">
            <v>00006060</v>
          </cell>
          <cell r="B2506" t="str">
            <v>ROLO COMPACTADOR VIBRATORIO PE DE CARNEIRO AUTOPROPELIDO 83HP, FORCA IMPACTO 19T, TIPO MULLER VAP-SSP OU EQUIV (INCL MANUTENCAO/OPERACAO)</v>
          </cell>
          <cell r="C2506" t="str">
            <v>H</v>
          </cell>
          <cell r="D2506" t="str">
            <v>EQ</v>
          </cell>
          <cell r="E2506">
            <v>63.16</v>
          </cell>
          <cell r="F2506">
            <v>63.16</v>
          </cell>
        </row>
        <row r="2507">
          <cell r="A2507" t="str">
            <v>00006062</v>
          </cell>
          <cell r="B2507" t="str">
            <v>ROLO COMPACTADOR VIBRATORIO, PE DE CARNEIRO, AUTOPROPELIDO, POTENCIA = 125 HP, PESO = 11,1 T,
FORCA DE IMPACTO = 31,1 T (LOCACAO COM OPERADOR, COMBUSTIVEL E MANUTENCAO)</v>
          </cell>
          <cell r="C2507" t="str">
            <v>H</v>
          </cell>
          <cell r="D2507" t="str">
            <v>EQ</v>
          </cell>
          <cell r="E2507">
            <v>70.88</v>
          </cell>
          <cell r="F2507">
            <v>70.88</v>
          </cell>
        </row>
        <row r="2508">
          <cell r="A2508" t="str">
            <v>00006063</v>
          </cell>
          <cell r="B2508" t="str">
            <v>ROLO COMPACTADOR DE PNEUS, PRESSAO VARIAVEL, AUTOPROPELIDO 145HP, PESO VAZIO/C/ LASTRO 9,8/27 T, P/ SELAGEM ASFALTICA, TIPO DYNAPAC CP-27 OU EQUIV (INCL MANUTENCAO/OPERACAO)</v>
          </cell>
          <cell r="C2508" t="str">
            <v>H</v>
          </cell>
          <cell r="D2508" t="str">
            <v>EQ</v>
          </cell>
          <cell r="E2508">
            <v>77.2</v>
          </cell>
          <cell r="F2508">
            <v>77.2</v>
          </cell>
        </row>
        <row r="2509">
          <cell r="A2509" t="str">
            <v>00006065</v>
          </cell>
          <cell r="B2509" t="str">
            <v>ROLO COMPACTADOR VIBRATORIO LISO AUTOPROPELIDO 101HP P/ SOLOS, PESO 6,58T, FORCA IMPACTO 18 T,</v>
          </cell>
          <cell r="C2509" t="str">
            <v>H</v>
          </cell>
          <cell r="D2509" t="str">
            <v>EQ</v>
          </cell>
          <cell r="E2509">
            <v>63.16</v>
          </cell>
          <cell r="F2509">
            <v>63.16</v>
          </cell>
        </row>
        <row r="2510">
          <cell r="A2510" t="str">
            <v>00006066</v>
          </cell>
          <cell r="B2510" t="str">
            <v>ROLO COMPACTADOR DE PNEUS ESTÁTICO PARA ASFALTO, PRESSÃO VARIÁVEL, DYNAPAC, MODELO CP- 221, POTÊNCIA 100HP - PESO SEM/COM LASTRO 11,8/21T</v>
          </cell>
          <cell r="C2510" t="str">
            <v>UN</v>
          </cell>
          <cell r="D2510" t="str">
            <v>MP</v>
          </cell>
          <cell r="E2510">
            <v>345471.73</v>
          </cell>
          <cell r="F2510">
            <v>345471.73</v>
          </cell>
        </row>
        <row r="2511">
          <cell r="A2511" t="str">
            <v>00006067</v>
          </cell>
          <cell r="B2511" t="str">
            <v>ROLO COMPACTADOR VIBRATÓRIO TANDEM AÇO LISO, MULLER, MODELO RT-82H, POTÊNCIA 58CV - PESO SEM/COM LASTRO 6,5/9,4T</v>
          </cell>
          <cell r="C2511" t="str">
            <v>UN</v>
          </cell>
          <cell r="D2511" t="str">
            <v>MP</v>
          </cell>
          <cell r="E2511">
            <v>189744.02</v>
          </cell>
          <cell r="F2511">
            <v>189744.02</v>
          </cell>
        </row>
        <row r="2512">
          <cell r="A2512" t="str">
            <v>00006068</v>
          </cell>
          <cell r="B2512" t="str">
            <v>ROLO COMPACTADOR VIBRATÓRIO DE UM CILINDRO AÇO LISO, DYNAPAC, MODELO CA-150A, POTÊNCIA 80HP - PESO OPERACIONAL 8,1T</v>
          </cell>
          <cell r="C2512" t="str">
            <v>UN</v>
          </cell>
          <cell r="D2512" t="str">
            <v>MP</v>
          </cell>
          <cell r="E2512">
            <v>255726.27</v>
          </cell>
          <cell r="F2512">
            <v>255726.27</v>
          </cell>
        </row>
        <row r="2513">
          <cell r="A2513" t="str">
            <v>00006069</v>
          </cell>
          <cell r="B2513" t="str">
            <v>ROLO COMPACTADOR VIBRATÓRIO REBOCÁVEL AÇO LISO, CMV, MODELO CVR-15L, POTÊNCIA 65CV - PESO 3,8T - IMPACTO DINÂMICO 18,3T</v>
          </cell>
          <cell r="C2513" t="str">
            <v>UN</v>
          </cell>
          <cell r="D2513" t="str">
            <v>MP</v>
          </cell>
          <cell r="E2513">
            <v>73516</v>
          </cell>
          <cell r="F2513">
            <v>73516</v>
          </cell>
        </row>
        <row r="2514">
          <cell r="A2514" t="str">
            <v>00006070</v>
          </cell>
          <cell r="B2514" t="str">
            <v>ROLO COMPACTADOR VIBRATÓRIO PÉ DE CARNEIRO (OPERADO POR CONTROLE REMOTO), DYNAPAC, MODELO LP-8500, POTÊNCIA 17HP - PESO OPERACIONAL 1,65 T</v>
          </cell>
          <cell r="C2514" t="str">
            <v>UN</v>
          </cell>
          <cell r="D2514" t="str">
            <v>MP</v>
          </cell>
          <cell r="E2514">
            <v>52903.49</v>
          </cell>
          <cell r="F2514">
            <v>52903.49</v>
          </cell>
        </row>
        <row r="2515">
          <cell r="A2515" t="str">
            <v>00006071</v>
          </cell>
          <cell r="B2515" t="str">
            <v>LIMPADORA A VACUO CONSMAQ MOD. SF P/ LIMPEZA SANITARIA/INDUSTRIAL C/ EXAUSTOR-COMPRESSOR,
TANQUE C/LINDRICO C/PORTA DE ABERTURA TOTAL, C/SISTEMA DE SEPARACAO LIQUIDOS,   MONTADA SOBRE
CAMINHAO**CAIXA**</v>
          </cell>
          <cell r="C2515" t="str">
            <v>UN</v>
          </cell>
          <cell r="D2515" t="str">
            <v>MP</v>
          </cell>
          <cell r="E2515">
            <v>545314.12</v>
          </cell>
          <cell r="F2515">
            <v>545314.12</v>
          </cell>
        </row>
        <row r="2516">
          <cell r="A2516" t="str">
            <v>00006075</v>
          </cell>
          <cell r="B2516" t="str">
            <v>EQUIPAMENTO P/ LIMPEZA/DESOBSTRUCAO DE GALERIAS DE AGUAS PLUVIAIS TIPO BUCKET MACHINE MONTADO EM CAMINHAO</v>
          </cell>
          <cell r="C2516" t="str">
            <v>UN</v>
          </cell>
          <cell r="D2516" t="str">
            <v>MP</v>
          </cell>
          <cell r="E2516">
            <v>545314.12</v>
          </cell>
          <cell r="F2516">
            <v>545314.12</v>
          </cell>
        </row>
        <row r="2517">
          <cell r="A2517" t="str">
            <v>00006076</v>
          </cell>
          <cell r="B2517" t="str">
            <v>SAIBRO PARA ARGAMASSA ( COLETADO NO COMÉRCIO )</v>
          </cell>
          <cell r="C2517" t="str">
            <v>M3</v>
          </cell>
          <cell r="D2517" t="str">
            <v>MP</v>
          </cell>
          <cell r="E2517">
            <v>33</v>
          </cell>
          <cell r="F2517">
            <v>33</v>
          </cell>
        </row>
        <row r="2518">
          <cell r="A2518" t="str">
            <v>00006077</v>
          </cell>
          <cell r="B2518" t="str">
            <v>MATERIAL  PARA ATERRO/REATERRO (BARRO, ARGILA) - RETIRADO NA JAZIDA - SEM TRANSPORTE</v>
          </cell>
          <cell r="C2518" t="str">
            <v>M3</v>
          </cell>
          <cell r="D2518" t="str">
            <v>MP</v>
          </cell>
          <cell r="E2518">
            <v>7.17</v>
          </cell>
          <cell r="F2518">
            <v>7.17</v>
          </cell>
        </row>
        <row r="2519">
          <cell r="A2519" t="str">
            <v>00006079</v>
          </cell>
          <cell r="B2519" t="str">
            <v>ARGILA, ARGILA VERMELHA OU ARGILA ARENOSA - RETIRADA NA JAZIDA - SEM TRANSPORTE</v>
          </cell>
          <cell r="C2519" t="str">
            <v>M3</v>
          </cell>
          <cell r="D2519" t="str">
            <v>MP</v>
          </cell>
          <cell r="E2519">
            <v>7.17</v>
          </cell>
          <cell r="F2519">
            <v>7.17</v>
          </cell>
        </row>
        <row r="2520">
          <cell r="A2520" t="str">
            <v>00006081</v>
          </cell>
          <cell r="B2520" t="str">
            <v>MATERIAL PARA ATERRO/ REATERRO (BARRO, ARGILA OU SAIBRO) - COM TRANSPORTE ATÉ 10 KM</v>
          </cell>
          <cell r="C2520" t="str">
            <v>M3</v>
          </cell>
          <cell r="D2520" t="str">
            <v>MP</v>
          </cell>
          <cell r="E2520">
            <v>15.18</v>
          </cell>
          <cell r="F2520">
            <v>15.18</v>
          </cell>
        </row>
        <row r="2521">
          <cell r="A2521" t="str">
            <v>00006082</v>
          </cell>
          <cell r="B2521" t="str">
            <v>SALARIO MINIMO  NACIONAL HORA (SEM ENCARGOS SOCIAS)</v>
          </cell>
          <cell r="C2521" t="str">
            <v>H</v>
          </cell>
          <cell r="D2521" t="str">
            <v>MO</v>
          </cell>
          <cell r="E2521">
            <v>3.31</v>
          </cell>
          <cell r="F2521">
            <v>3.31</v>
          </cell>
        </row>
        <row r="2522">
          <cell r="A2522" t="str">
            <v>00006083</v>
          </cell>
          <cell r="B2522" t="str">
            <v>SELADOR PVA PARA PAREDES INTERNAS</v>
          </cell>
          <cell r="C2522" t="str">
            <v>GL</v>
          </cell>
          <cell r="D2522" t="str">
            <v>MP</v>
          </cell>
          <cell r="E2522">
            <v>57.5</v>
          </cell>
          <cell r="F2522">
            <v>57.5</v>
          </cell>
        </row>
        <row r="2523">
          <cell r="A2523" t="str">
            <v>00006085</v>
          </cell>
          <cell r="B2523" t="str">
            <v>SELADOR ACRILICO</v>
          </cell>
          <cell r="C2523" t="str">
            <v>L</v>
          </cell>
          <cell r="D2523" t="str">
            <v>MP</v>
          </cell>
          <cell r="E2523">
            <v>13.7</v>
          </cell>
          <cell r="F2523">
            <v>13.7</v>
          </cell>
        </row>
        <row r="2524">
          <cell r="A2524" t="str">
            <v>00006086</v>
          </cell>
          <cell r="B2524" t="str">
            <v>FUNDO SINTETICO NIVELADOR BRANCO FOSCO PARA MADEIRA</v>
          </cell>
          <cell r="C2524" t="str">
            <v>GL</v>
          </cell>
          <cell r="D2524" t="str">
            <v>MP</v>
          </cell>
          <cell r="E2524">
            <v>47.97</v>
          </cell>
          <cell r="F2524">
            <v>47.97</v>
          </cell>
        </row>
        <row r="2525">
          <cell r="A2525" t="str">
            <v>00006087</v>
          </cell>
          <cell r="B2525" t="str">
            <v>SELADOR ACRILICO P/ PAREDES INTERIOR/EXTERIOR</v>
          </cell>
          <cell r="C2525" t="str">
            <v>GL</v>
          </cell>
          <cell r="D2525" t="str">
            <v>MP</v>
          </cell>
          <cell r="E2525">
            <v>28.51</v>
          </cell>
          <cell r="F2525">
            <v>28.51</v>
          </cell>
        </row>
        <row r="2526">
          <cell r="A2526" t="str">
            <v>00006089</v>
          </cell>
          <cell r="B2526" t="str">
            <v>FUNDO PREPARADOR DE PAREDES(ACRILICO)</v>
          </cell>
          <cell r="C2526" t="str">
            <v>GL</v>
          </cell>
          <cell r="D2526" t="str">
            <v>MP</v>
          </cell>
          <cell r="E2526">
            <v>83.96</v>
          </cell>
          <cell r="F2526">
            <v>83.96</v>
          </cell>
        </row>
        <row r="2527">
          <cell r="A2527" t="str">
            <v>00006090</v>
          </cell>
          <cell r="B2527" t="str">
            <v>SELADOR LATEX PVA</v>
          </cell>
          <cell r="C2527" t="str">
            <v>L</v>
          </cell>
          <cell r="D2527" t="str">
            <v>MP</v>
          </cell>
          <cell r="E2527">
            <v>15.97</v>
          </cell>
          <cell r="F2527">
            <v>15.97</v>
          </cell>
        </row>
        <row r="2528">
          <cell r="A2528" t="str">
            <v>00006091</v>
          </cell>
          <cell r="B2528" t="str">
            <v>LIQUIDO P/ BRILHO BASE PVA (INTERIORES/EXTERIORES)</v>
          </cell>
          <cell r="C2528" t="str">
            <v>L</v>
          </cell>
          <cell r="D2528" t="str">
            <v>MP</v>
          </cell>
          <cell r="E2528">
            <v>18.71</v>
          </cell>
          <cell r="F2528">
            <v>18.71</v>
          </cell>
        </row>
        <row r="2529">
          <cell r="A2529" t="str">
            <v>00006092</v>
          </cell>
          <cell r="B2529" t="str">
            <v>JUNTA PLASTICA DE VEDACAO - BISNAGA 250G</v>
          </cell>
          <cell r="C2529" t="str">
            <v>KG</v>
          </cell>
          <cell r="D2529" t="str">
            <v>MP</v>
          </cell>
          <cell r="E2529">
            <v>55.34</v>
          </cell>
          <cell r="F2529">
            <v>55.34</v>
          </cell>
        </row>
        <row r="2530">
          <cell r="A2530" t="str">
            <v>00006093</v>
          </cell>
          <cell r="B2530" t="str">
            <v>VEDANTE ACRILICO PARA TRINCAS - BISNAGA 90G</v>
          </cell>
          <cell r="C2530" t="str">
            <v>UN</v>
          </cell>
          <cell r="D2530" t="str">
            <v>MP</v>
          </cell>
          <cell r="E2530">
            <v>32.57</v>
          </cell>
          <cell r="F2530">
            <v>32.57</v>
          </cell>
        </row>
        <row r="2531">
          <cell r="A2531" t="str">
            <v>00006094</v>
          </cell>
          <cell r="B2531" t="str">
            <v>VEDANTE ACRILICO PARA TRINCAS</v>
          </cell>
          <cell r="C2531" t="str">
            <v>KG</v>
          </cell>
          <cell r="D2531" t="str">
            <v>MP</v>
          </cell>
          <cell r="E2531">
            <v>33.47</v>
          </cell>
          <cell r="F2531">
            <v>33.47</v>
          </cell>
        </row>
        <row r="2532">
          <cell r="A2532" t="str">
            <v>00006097</v>
          </cell>
          <cell r="B2532" t="str">
            <v>SELIM CERAMICO 90G DN 100X100MM</v>
          </cell>
          <cell r="C2532" t="str">
            <v>UN</v>
          </cell>
          <cell r="D2532" t="str">
            <v>MP</v>
          </cell>
          <cell r="E2532">
            <v>19.96</v>
          </cell>
          <cell r="F2532">
            <v>19.96</v>
          </cell>
        </row>
        <row r="2533">
          <cell r="A2533" t="str">
            <v>00006098</v>
          </cell>
          <cell r="B2533" t="str">
            <v>SELIM CERAMICO 90G DN 200X100MM</v>
          </cell>
          <cell r="C2533" t="str">
            <v>UN</v>
          </cell>
          <cell r="D2533" t="str">
            <v>MP</v>
          </cell>
          <cell r="E2533">
            <v>22.3</v>
          </cell>
          <cell r="F2533">
            <v>22.3</v>
          </cell>
        </row>
        <row r="2534">
          <cell r="A2534" t="str">
            <v>00006099</v>
          </cell>
          <cell r="B2534" t="str">
            <v>SELIM CERAMICO 90G DN 200X150MM</v>
          </cell>
          <cell r="C2534" t="str">
            <v>UN</v>
          </cell>
          <cell r="D2534" t="str">
            <v>MP</v>
          </cell>
          <cell r="E2534">
            <v>27.07</v>
          </cell>
          <cell r="F2534">
            <v>27.07</v>
          </cell>
        </row>
        <row r="2535">
          <cell r="A2535" t="str">
            <v>00006100</v>
          </cell>
          <cell r="B2535" t="str">
            <v>SELIM CERAMICO 90G DN 250X150MM</v>
          </cell>
          <cell r="C2535" t="str">
            <v>UN</v>
          </cell>
          <cell r="D2535" t="str">
            <v>MP</v>
          </cell>
          <cell r="E2535">
            <v>31.89</v>
          </cell>
          <cell r="F2535">
            <v>31.89</v>
          </cell>
        </row>
        <row r="2536">
          <cell r="A2536" t="str">
            <v>00006101</v>
          </cell>
          <cell r="B2536" t="str">
            <v>SELIM CERAMICO 90G DN 300X150MM</v>
          </cell>
          <cell r="C2536" t="str">
            <v>UN</v>
          </cell>
          <cell r="D2536" t="str">
            <v>MP</v>
          </cell>
          <cell r="E2536">
            <v>37.18</v>
          </cell>
          <cell r="F2536">
            <v>37.18</v>
          </cell>
        </row>
        <row r="2537">
          <cell r="A2537" t="str">
            <v>00006102</v>
          </cell>
          <cell r="B2537" t="str">
            <v>SELIM CERAMICO 90G DN 250X100MM</v>
          </cell>
          <cell r="C2537" t="str">
            <v>UN</v>
          </cell>
          <cell r="D2537" t="str">
            <v>MP</v>
          </cell>
          <cell r="E2537">
            <v>27.07</v>
          </cell>
          <cell r="F2537">
            <v>27.07</v>
          </cell>
        </row>
        <row r="2538">
          <cell r="A2538" t="str">
            <v>00006103</v>
          </cell>
          <cell r="B2538" t="str">
            <v>SELIM CERAMICO 90G DN 150X100MM</v>
          </cell>
          <cell r="C2538" t="str">
            <v>UN</v>
          </cell>
          <cell r="D2538" t="str">
            <v>MP</v>
          </cell>
          <cell r="E2538">
            <v>21.04</v>
          </cell>
          <cell r="F2538">
            <v>21.04</v>
          </cell>
        </row>
        <row r="2539">
          <cell r="A2539" t="str">
            <v>00006104</v>
          </cell>
          <cell r="B2539" t="str">
            <v>SELIM CERAMICO 90G DN 300X100MM</v>
          </cell>
          <cell r="C2539" t="str">
            <v>UN</v>
          </cell>
          <cell r="D2539" t="str">
            <v>MP</v>
          </cell>
          <cell r="E2539">
            <v>31.89</v>
          </cell>
          <cell r="F2539">
            <v>31.89</v>
          </cell>
        </row>
        <row r="2540">
          <cell r="A2540" t="str">
            <v>00006105</v>
          </cell>
          <cell r="B2540" t="str">
            <v>SELIM PVC 90G C/ TRAVAS NBR 10569 P/ REDE COLET ESG DN 125X100MM</v>
          </cell>
          <cell r="C2540" t="str">
            <v>UN</v>
          </cell>
          <cell r="D2540" t="str">
            <v>MP</v>
          </cell>
          <cell r="E2540">
            <v>32.75</v>
          </cell>
          <cell r="F2540">
            <v>32.75</v>
          </cell>
        </row>
        <row r="2541">
          <cell r="A2541" t="str">
            <v>00006106</v>
          </cell>
          <cell r="B2541" t="str">
            <v>SELIM PVC 90G C/ TRAVAS NBR 10569 P/ REDE COLET ESG DN 150X100MM</v>
          </cell>
          <cell r="C2541" t="str">
            <v>UN</v>
          </cell>
          <cell r="D2541" t="str">
            <v>MP</v>
          </cell>
          <cell r="E2541">
            <v>33.229999999999997</v>
          </cell>
          <cell r="F2541">
            <v>33.229999999999997</v>
          </cell>
        </row>
        <row r="2542">
          <cell r="A2542" t="str">
            <v>00006107</v>
          </cell>
          <cell r="B2542" t="str">
            <v>SELIM PVC 90G ELASTICO NBR 10569 P/ REDE COLET ESG DN 200X100MM</v>
          </cell>
          <cell r="C2542" t="str">
            <v>UN</v>
          </cell>
          <cell r="D2542" t="str">
            <v>MP</v>
          </cell>
          <cell r="E2542">
            <v>54.9</v>
          </cell>
          <cell r="F2542">
            <v>54.9</v>
          </cell>
        </row>
        <row r="2543">
          <cell r="A2543" t="str">
            <v>00006108</v>
          </cell>
          <cell r="B2543" t="str">
            <v>SELIM PVC 90G ELASTICO NBR 10569 P/ REDE COLET ESG DN 250X100MM</v>
          </cell>
          <cell r="C2543" t="str">
            <v>UN</v>
          </cell>
          <cell r="D2543" t="str">
            <v>MP</v>
          </cell>
          <cell r="E2543">
            <v>57.76</v>
          </cell>
          <cell r="F2543">
            <v>57.76</v>
          </cell>
        </row>
        <row r="2544">
          <cell r="A2544" t="str">
            <v>00006109</v>
          </cell>
          <cell r="B2544" t="str">
            <v>SELIM PVC 90G ELASTICO NBR 10569 P/ REDE COLET ESG DN 300X100MM</v>
          </cell>
          <cell r="C2544" t="str">
            <v>UN</v>
          </cell>
          <cell r="D2544" t="str">
            <v>MP</v>
          </cell>
          <cell r="E2544">
            <v>58.35</v>
          </cell>
          <cell r="F2544">
            <v>58.35</v>
          </cell>
        </row>
        <row r="2545">
          <cell r="A2545" t="str">
            <v>00006110</v>
          </cell>
          <cell r="B2545" t="str">
            <v>SERRALHEIRO</v>
          </cell>
          <cell r="C2545" t="str">
            <v>H</v>
          </cell>
          <cell r="D2545" t="str">
            <v>MO</v>
          </cell>
          <cell r="E2545">
            <v>10.53</v>
          </cell>
          <cell r="F2545">
            <v>12.17</v>
          </cell>
        </row>
        <row r="2546">
          <cell r="A2546" t="str">
            <v>00006111</v>
          </cell>
          <cell r="B2546" t="str">
            <v>SERVENTE</v>
          </cell>
          <cell r="C2546" t="str">
            <v>H</v>
          </cell>
          <cell r="D2546" t="str">
            <v>MO</v>
          </cell>
          <cell r="E2546">
            <v>9.16</v>
          </cell>
          <cell r="F2546">
            <v>10.59</v>
          </cell>
        </row>
        <row r="2547">
          <cell r="A2547" t="str">
            <v>00006114</v>
          </cell>
          <cell r="B2547" t="str">
            <v>AJUDANTE DE ARMADOR</v>
          </cell>
          <cell r="C2547" t="str">
            <v>H</v>
          </cell>
          <cell r="D2547" t="str">
            <v>MO</v>
          </cell>
          <cell r="E2547">
            <v>8.3699999999999992</v>
          </cell>
          <cell r="F2547">
            <v>9.68</v>
          </cell>
        </row>
        <row r="2548">
          <cell r="A2548" t="str">
            <v>00006115</v>
          </cell>
          <cell r="B2548" t="str">
            <v>|EM PROCESSO DE DESATIVAÇÃO| AJUDANTE</v>
          </cell>
          <cell r="C2548" t="str">
            <v>H</v>
          </cell>
          <cell r="D2548" t="str">
            <v>MO</v>
          </cell>
          <cell r="E2548">
            <v>9.16</v>
          </cell>
          <cell r="F2548">
            <v>10.59</v>
          </cell>
        </row>
        <row r="2549">
          <cell r="A2549" t="str">
            <v>00006116</v>
          </cell>
          <cell r="B2549" t="str">
            <v>|EM PROCESSO DE DESATIVAÇÃO| AJUDANTE DE ENCANADOR</v>
          </cell>
          <cell r="C2549" t="str">
            <v>H</v>
          </cell>
          <cell r="D2549" t="str">
            <v>MO</v>
          </cell>
          <cell r="E2549">
            <v>10.11</v>
          </cell>
          <cell r="F2549">
            <v>11.68</v>
          </cell>
        </row>
        <row r="2550">
          <cell r="A2550" t="str">
            <v>00006117</v>
          </cell>
          <cell r="B2550" t="str">
            <v>AJUDANTE DE CARPINTEIRO</v>
          </cell>
          <cell r="C2550" t="str">
            <v>H</v>
          </cell>
          <cell r="D2550" t="str">
            <v>MO</v>
          </cell>
          <cell r="E2550">
            <v>8.3699999999999992</v>
          </cell>
          <cell r="F2550">
            <v>9.68</v>
          </cell>
        </row>
        <row r="2551">
          <cell r="A2551" t="str">
            <v>00006121</v>
          </cell>
          <cell r="B2551" t="str">
            <v>AUXILIAR DE SERVICOS GERAIS</v>
          </cell>
          <cell r="C2551" t="str">
            <v>H</v>
          </cell>
          <cell r="D2551" t="str">
            <v>MO</v>
          </cell>
          <cell r="E2551">
            <v>8.32</v>
          </cell>
          <cell r="F2551">
            <v>9.6199999999999992</v>
          </cell>
        </row>
        <row r="2552">
          <cell r="A2552" t="str">
            <v>00006122</v>
          </cell>
          <cell r="B2552" t="str">
            <v>APONTADOR OU APROPRIADOR</v>
          </cell>
          <cell r="C2552" t="str">
            <v>H</v>
          </cell>
          <cell r="D2552" t="str">
            <v>MO</v>
          </cell>
          <cell r="E2552">
            <v>14.56</v>
          </cell>
          <cell r="F2552">
            <v>16.82</v>
          </cell>
        </row>
        <row r="2553">
          <cell r="A2553" t="str">
            <v>00006127</v>
          </cell>
          <cell r="B2553" t="str">
            <v>AJUDANTE DE PEDREIRO</v>
          </cell>
          <cell r="C2553" t="str">
            <v>H</v>
          </cell>
          <cell r="D2553" t="str">
            <v>MO</v>
          </cell>
          <cell r="E2553">
            <v>8.11</v>
          </cell>
          <cell r="F2553">
            <v>9.3800000000000008</v>
          </cell>
        </row>
        <row r="2554">
          <cell r="A2554" t="str">
            <v>00006128</v>
          </cell>
          <cell r="B2554" t="str">
            <v>!EM PROCESSO DE DESATIVACAO! AJUDANTE GERAL</v>
          </cell>
          <cell r="C2554" t="str">
            <v>H</v>
          </cell>
          <cell r="D2554" t="str">
            <v>MO</v>
          </cell>
          <cell r="E2554">
            <v>9.16</v>
          </cell>
          <cell r="F2554">
            <v>10.59</v>
          </cell>
        </row>
        <row r="2555">
          <cell r="A2555" t="str">
            <v>00006129</v>
          </cell>
          <cell r="B2555" t="str">
            <v>!EM PROCESSO DE DESATIVACAO! AJUDANTE INSTALADOR ELETRICO</v>
          </cell>
          <cell r="C2555" t="str">
            <v>H</v>
          </cell>
          <cell r="D2555" t="str">
            <v>MO</v>
          </cell>
          <cell r="E2555">
            <v>10.029999999999999</v>
          </cell>
          <cell r="F2555">
            <v>11.59</v>
          </cell>
        </row>
        <row r="2556">
          <cell r="A2556" t="str">
            <v>00006130</v>
          </cell>
          <cell r="B2556" t="str">
            <v>!EM PROCESSO DE DESATIVACAO! AJUDANTE INSTALADOR HIDRAULICO</v>
          </cell>
          <cell r="C2556" t="str">
            <v>H</v>
          </cell>
          <cell r="D2556" t="str">
            <v>MO</v>
          </cell>
          <cell r="E2556">
            <v>10.11</v>
          </cell>
          <cell r="F2556">
            <v>11.68</v>
          </cell>
        </row>
        <row r="2557">
          <cell r="A2557" t="str">
            <v>00006133</v>
          </cell>
          <cell r="B2557" t="str">
            <v>!EM PROCESSO DE DESATIVACAO! SERVENTE C/ INSALUBRIDADE</v>
          </cell>
          <cell r="C2557" t="str">
            <v>H</v>
          </cell>
          <cell r="D2557" t="str">
            <v>MO</v>
          </cell>
          <cell r="E2557">
            <v>10.56</v>
          </cell>
          <cell r="F2557">
            <v>12.2</v>
          </cell>
        </row>
        <row r="2558">
          <cell r="A2558" t="str">
            <v>00006136</v>
          </cell>
          <cell r="B2558" t="str">
            <v>SIFAO EM METAL CROMADO PARA LAVATORIO, DE 1" X 1 1/2"</v>
          </cell>
          <cell r="C2558" t="str">
            <v>UN</v>
          </cell>
          <cell r="D2558" t="str">
            <v>MP</v>
          </cell>
          <cell r="E2558">
            <v>64.900000000000006</v>
          </cell>
          <cell r="F2558">
            <v>64.900000000000006</v>
          </cell>
        </row>
        <row r="2559">
          <cell r="A2559" t="str">
            <v>00006137</v>
          </cell>
          <cell r="B2559" t="str">
            <v>SIFAO EM METAL CROMADO 1 X 1 1/2"</v>
          </cell>
          <cell r="C2559" t="str">
            <v>UN</v>
          </cell>
          <cell r="D2559" t="str">
            <v>MP</v>
          </cell>
          <cell r="E2559">
            <v>64.16</v>
          </cell>
          <cell r="F2559">
            <v>64.16</v>
          </cell>
        </row>
        <row r="2560">
          <cell r="A2560" t="str">
            <v>00006138</v>
          </cell>
          <cell r="B2560" t="str">
            <v>VEDACAO PVC 100 MM PARA SAIDA VASO SANITARIO</v>
          </cell>
          <cell r="C2560" t="str">
            <v>UN</v>
          </cell>
          <cell r="D2560" t="str">
            <v>MP</v>
          </cell>
          <cell r="E2560">
            <v>2.8</v>
          </cell>
          <cell r="F2560">
            <v>2.8</v>
          </cell>
        </row>
        <row r="2561">
          <cell r="A2561" t="str">
            <v>00006140</v>
          </cell>
          <cell r="B2561" t="str">
            <v>BOLSA DE LIGACAO EM PVC FLEXIVEL P/ VASO SANITARIO 1.1/2" (40MM)</v>
          </cell>
          <cell r="C2561" t="str">
            <v>UN</v>
          </cell>
          <cell r="D2561" t="str">
            <v>MP</v>
          </cell>
          <cell r="E2561">
            <v>1.77</v>
          </cell>
          <cell r="F2561">
            <v>1.77</v>
          </cell>
        </row>
        <row r="2562">
          <cell r="A2562" t="str">
            <v>00006141</v>
          </cell>
          <cell r="B2562" t="str">
            <v>ENGATE OU RABICHO FLEXIVEL PLASTICO (PVC OU ABS) BRANCO 1/2" X 30CM</v>
          </cell>
          <cell r="C2562" t="str">
            <v>UN</v>
          </cell>
          <cell r="D2562" t="str">
            <v>MP</v>
          </cell>
          <cell r="E2562">
            <v>2.31</v>
          </cell>
          <cell r="F2562">
            <v>2.31</v>
          </cell>
        </row>
        <row r="2563">
          <cell r="A2563" t="str">
            <v>00006142</v>
          </cell>
          <cell r="B2563" t="str">
            <v>CONJUNTO LIGACAO PLASTICA P/ VASO SANITARIO (ESPUDE + TUBO + CANOPLA)</v>
          </cell>
          <cell r="C2563" t="str">
            <v>UN</v>
          </cell>
          <cell r="D2563" t="str">
            <v>MP</v>
          </cell>
          <cell r="E2563">
            <v>11.68</v>
          </cell>
          <cell r="F2563">
            <v>11.68</v>
          </cell>
        </row>
        <row r="2564">
          <cell r="A2564" t="str">
            <v>00006145</v>
          </cell>
          <cell r="B2564" t="str">
            <v>SIFAO PLASTICO P/ LAVATORIO/PIA TIPO COPO 40 MM</v>
          </cell>
          <cell r="C2564" t="str">
            <v>UN</v>
          </cell>
          <cell r="D2564" t="str">
            <v>MP</v>
          </cell>
          <cell r="E2564">
            <v>7.14</v>
          </cell>
          <cell r="F2564">
            <v>7.14</v>
          </cell>
        </row>
        <row r="2565">
          <cell r="A2565" t="str">
            <v>00006146</v>
          </cell>
          <cell r="B2565" t="str">
            <v>SIFAO PLASTICO P/ LAVATORIO/PIA TIPO COPO 1 1/4"</v>
          </cell>
          <cell r="C2565" t="str">
            <v>UN</v>
          </cell>
          <cell r="D2565" t="str">
            <v>MP</v>
          </cell>
          <cell r="E2565">
            <v>7.48</v>
          </cell>
          <cell r="F2565">
            <v>7.48</v>
          </cell>
        </row>
        <row r="2566">
          <cell r="A2566" t="str">
            <v>00006147</v>
          </cell>
          <cell r="B2566" t="str">
            <v>SIFAO EM METAL CROMADO 1 X 1"</v>
          </cell>
          <cell r="C2566" t="str">
            <v>UN</v>
          </cell>
          <cell r="D2566" t="str">
            <v>MP</v>
          </cell>
          <cell r="E2566">
            <v>62.32</v>
          </cell>
          <cell r="F2566">
            <v>62.32</v>
          </cell>
        </row>
        <row r="2567">
          <cell r="A2567" t="str">
            <v>00006148</v>
          </cell>
          <cell r="B2567" t="str">
            <v>SIFAO PLASTICO FLEXIVEL P/ COLUNA 1 1/2"</v>
          </cell>
          <cell r="C2567" t="str">
            <v>UN</v>
          </cell>
          <cell r="D2567" t="str">
            <v>MP</v>
          </cell>
          <cell r="E2567">
            <v>6.66</v>
          </cell>
          <cell r="F2567">
            <v>6.66</v>
          </cell>
        </row>
        <row r="2568">
          <cell r="A2568" t="str">
            <v>00006149</v>
          </cell>
          <cell r="B2568" t="str">
            <v>SIFAO PLASTICO P/ LAVATORIO/PIA TIPO COPO 1"</v>
          </cell>
          <cell r="C2568" t="str">
            <v>UN</v>
          </cell>
          <cell r="D2568" t="str">
            <v>MP</v>
          </cell>
          <cell r="E2568">
            <v>7.57</v>
          </cell>
          <cell r="F2568">
            <v>7.57</v>
          </cell>
        </row>
        <row r="2569">
          <cell r="A2569" t="str">
            <v>00006150</v>
          </cell>
          <cell r="B2569" t="str">
            <v>SIFAO EM METAL CROMADO 1 1/2 X 2"</v>
          </cell>
          <cell r="C2569" t="str">
            <v>UN</v>
          </cell>
          <cell r="D2569" t="str">
            <v>MP</v>
          </cell>
          <cell r="E2569">
            <v>80.69</v>
          </cell>
          <cell r="F2569">
            <v>80.69</v>
          </cell>
        </row>
        <row r="2570">
          <cell r="A2570" t="str">
            <v>00006152</v>
          </cell>
          <cell r="B2570" t="str">
            <v>VALVULA EM PLASTICO BRANCO 1.1/4" X 1.1/2" C/SAIDA LISA 40MM P/ TANQUE</v>
          </cell>
          <cell r="C2570" t="str">
            <v>UN</v>
          </cell>
          <cell r="D2570" t="str">
            <v>MP</v>
          </cell>
          <cell r="E2570">
            <v>2.16</v>
          </cell>
          <cell r="F2570">
            <v>2.16</v>
          </cell>
        </row>
        <row r="2571">
          <cell r="A2571" t="str">
            <v>00006153</v>
          </cell>
          <cell r="B2571" t="str">
            <v>VALVULA EM PLASTICO BRANCO 1" S/ UNHO (P/ PIA, TANQUE OU LAVAT SEM LADRAO)</v>
          </cell>
          <cell r="C2571" t="str">
            <v>UN</v>
          </cell>
          <cell r="D2571" t="str">
            <v>MP</v>
          </cell>
          <cell r="E2571">
            <v>1.95</v>
          </cell>
          <cell r="F2571">
            <v>1.95</v>
          </cell>
        </row>
        <row r="2572">
          <cell r="A2572" t="str">
            <v>00006154</v>
          </cell>
          <cell r="B2572" t="str">
            <v>VALVULA EM PLASTICO CROMADO 1" S/UNHO C/LADRAO P/LAVATORIO</v>
          </cell>
          <cell r="C2572" t="str">
            <v>UN</v>
          </cell>
          <cell r="D2572" t="str">
            <v>MP</v>
          </cell>
          <cell r="E2572">
            <v>5.26</v>
          </cell>
          <cell r="F2572">
            <v>5.26</v>
          </cell>
        </row>
        <row r="2573">
          <cell r="A2573" t="str">
            <v>00006155</v>
          </cell>
          <cell r="B2573" t="str">
            <v>VALVULA PLASTICO CROMADO TIPO AMERICANA 3.1/2" X 1.1/2" SEM ADAPTADOR P/ PIA DE COZINHA</v>
          </cell>
          <cell r="C2573" t="str">
            <v>UN</v>
          </cell>
          <cell r="D2573" t="str">
            <v>MP</v>
          </cell>
          <cell r="E2573">
            <v>3.89</v>
          </cell>
          <cell r="F2573">
            <v>3.89</v>
          </cell>
        </row>
        <row r="2574">
          <cell r="A2574" t="str">
            <v>00006156</v>
          </cell>
          <cell r="B2574" t="str">
            <v>VALVULA EM PLASTICO BRANCO 1.1/4" X 1.1/2" P/ TANQUE</v>
          </cell>
          <cell r="C2574" t="str">
            <v>UN</v>
          </cell>
          <cell r="D2574" t="str">
            <v>MP</v>
          </cell>
          <cell r="E2574">
            <v>4.33</v>
          </cell>
          <cell r="F2574">
            <v>4.33</v>
          </cell>
        </row>
        <row r="2575">
          <cell r="A2575" t="str">
            <v>00006157</v>
          </cell>
          <cell r="B2575" t="str">
            <v>VALVULA EM METAL CROMADO TIPO AMERICANA 3.1/2" X 1.1/2" P/ PIA DE COZINHA</v>
          </cell>
          <cell r="C2575" t="str">
            <v>UN</v>
          </cell>
          <cell r="D2575" t="str">
            <v>MP</v>
          </cell>
          <cell r="E2575">
            <v>27.72</v>
          </cell>
          <cell r="F2575">
            <v>27.72</v>
          </cell>
        </row>
        <row r="2576">
          <cell r="A2576" t="str">
            <v>00006158</v>
          </cell>
          <cell r="B2576" t="str">
            <v>VALVULA EM PLASTICO BRANCO 1" SEM UNHO C/ LADRAO P/ LAVATORIO</v>
          </cell>
          <cell r="C2576" t="str">
            <v>UN</v>
          </cell>
          <cell r="D2576" t="str">
            <v>MP</v>
          </cell>
          <cell r="E2576">
            <v>2.16</v>
          </cell>
          <cell r="F2576">
            <v>2.16</v>
          </cell>
        </row>
        <row r="2577">
          <cell r="A2577" t="str">
            <v>00006160</v>
          </cell>
          <cell r="B2577" t="str">
            <v>SOLDADOR</v>
          </cell>
          <cell r="C2577" t="str">
            <v>H</v>
          </cell>
          <cell r="D2577" t="str">
            <v>MO</v>
          </cell>
          <cell r="E2577">
            <v>18.8</v>
          </cell>
          <cell r="F2577">
            <v>21.72</v>
          </cell>
        </row>
        <row r="2578">
          <cell r="A2578" t="str">
            <v>00006166</v>
          </cell>
          <cell r="B2578" t="str">
            <v>SOLDADOR A (PARA SOLDA A SER TESTADA COM RAIOS "X")</v>
          </cell>
          <cell r="C2578" t="str">
            <v>H</v>
          </cell>
          <cell r="D2578" t="str">
            <v>MO</v>
          </cell>
          <cell r="E2578">
            <v>20.53</v>
          </cell>
          <cell r="F2578">
            <v>23.72</v>
          </cell>
        </row>
        <row r="2579">
          <cell r="A2579" t="str">
            <v>00006173</v>
          </cell>
          <cell r="B2579" t="str">
            <v>SONDADOR</v>
          </cell>
          <cell r="C2579" t="str">
            <v>H</v>
          </cell>
          <cell r="D2579" t="str">
            <v>MO</v>
          </cell>
          <cell r="E2579">
            <v>14.38</v>
          </cell>
          <cell r="F2579">
            <v>16.62</v>
          </cell>
        </row>
        <row r="2580">
          <cell r="A2580" t="str">
            <v>00006175</v>
          </cell>
          <cell r="B2580" t="str">
            <v>TECNICO DE SONDAGEM</v>
          </cell>
          <cell r="C2580" t="str">
            <v>H</v>
          </cell>
          <cell r="D2580" t="str">
            <v>MO</v>
          </cell>
          <cell r="E2580">
            <v>22.49</v>
          </cell>
          <cell r="F2580">
            <v>25.99</v>
          </cell>
        </row>
        <row r="2581">
          <cell r="A2581" t="str">
            <v>00006178</v>
          </cell>
          <cell r="B2581" t="str">
            <v>TABUA MADEIRA LEI 1A QUALIDADE MACHO/FEMEA 10 X 2,0CM P/ PISO</v>
          </cell>
          <cell r="C2581" t="str">
            <v>M2</v>
          </cell>
          <cell r="D2581" t="str">
            <v>MP</v>
          </cell>
          <cell r="E2581">
            <v>128.4</v>
          </cell>
          <cell r="F2581">
            <v>128.4</v>
          </cell>
        </row>
        <row r="2582">
          <cell r="A2582" t="str">
            <v>00006180</v>
          </cell>
          <cell r="B2582" t="str">
            <v>TABUA MADEIRA LEI 1A QUALIDADE MACHO/FEMEA 15 X 2,0CM P/ PISO</v>
          </cell>
          <cell r="C2582" t="str">
            <v>M2</v>
          </cell>
          <cell r="D2582" t="str">
            <v>MP</v>
          </cell>
          <cell r="E2582">
            <v>117.73</v>
          </cell>
          <cell r="F2582">
            <v>117.73</v>
          </cell>
        </row>
        <row r="2583">
          <cell r="A2583" t="str">
            <v>00006182</v>
          </cell>
          <cell r="B2583" t="str">
            <v>TABUA MADEIRA LEI 1A QUALIDADE MACHO/FEMEA 20 X 2,0CM P/ PISO</v>
          </cell>
          <cell r="C2583" t="str">
            <v>M2</v>
          </cell>
          <cell r="D2583" t="str">
            <v>MP</v>
          </cell>
          <cell r="E2583">
            <v>129.07</v>
          </cell>
          <cell r="F2583">
            <v>129.07</v>
          </cell>
        </row>
        <row r="2584">
          <cell r="A2584" t="str">
            <v>00006183</v>
          </cell>
          <cell r="B2584" t="str">
            <v>RODAPE MADEIRA LEI 1A QUALIDADE 7 X 2CM</v>
          </cell>
          <cell r="C2584" t="str">
            <v>M</v>
          </cell>
          <cell r="D2584" t="str">
            <v>MP</v>
          </cell>
          <cell r="E2584">
            <v>11.05</v>
          </cell>
          <cell r="F2584">
            <v>11.05</v>
          </cell>
        </row>
        <row r="2585">
          <cell r="A2585" t="str">
            <v>00006185</v>
          </cell>
          <cell r="B2585" t="str">
            <v>RODAPE MADEIRA LEI 1A QUALIDADE 5 X 2CM</v>
          </cell>
          <cell r="C2585" t="str">
            <v>M</v>
          </cell>
          <cell r="D2585" t="str">
            <v>MP</v>
          </cell>
          <cell r="E2585">
            <v>8.5500000000000007</v>
          </cell>
          <cell r="F2585">
            <v>8.5500000000000007</v>
          </cell>
        </row>
        <row r="2586">
          <cell r="A2586" t="str">
            <v>00006186</v>
          </cell>
          <cell r="B2586" t="str">
            <v>RODAPE MADEIRA LEI 1A QUALIDADE 7 X 1,5CM</v>
          </cell>
          <cell r="C2586" t="str">
            <v>M</v>
          </cell>
          <cell r="D2586" t="str">
            <v>MP</v>
          </cell>
          <cell r="E2586">
            <v>9.61</v>
          </cell>
          <cell r="F2586">
            <v>9.61</v>
          </cell>
        </row>
        <row r="2587">
          <cell r="A2587" t="str">
            <v>00006188</v>
          </cell>
          <cell r="B2587" t="str">
            <v>TABUA MADEIRA 3A QUALIDADE 2,5 X 30CM (1 X 12 ) NAO APARELHADA</v>
          </cell>
          <cell r="C2587" t="str">
            <v>M2</v>
          </cell>
          <cell r="D2587" t="str">
            <v>MP</v>
          </cell>
          <cell r="E2587">
            <v>26.22</v>
          </cell>
          <cell r="F2587">
            <v>26.22</v>
          </cell>
        </row>
        <row r="2588">
          <cell r="A2588" t="str">
            <v>00006189</v>
          </cell>
          <cell r="B2588" t="str">
            <v>TABUA MADEIRA 2A QUALIDADE 2,5 X 30,0CM (1 X 12") NAO APARELHADA</v>
          </cell>
          <cell r="C2588" t="str">
            <v>M</v>
          </cell>
          <cell r="D2588" t="str">
            <v>MP</v>
          </cell>
          <cell r="E2588">
            <v>8.2899999999999991</v>
          </cell>
          <cell r="F2588">
            <v>8.2899999999999991</v>
          </cell>
        </row>
        <row r="2589">
          <cell r="A2589" t="str">
            <v>00006193</v>
          </cell>
          <cell r="B2589" t="str">
            <v>TABUA MADEIRA 2A QUALIDADE 2,5 X 20,0CM (1 X 8") NAO APARELHADA</v>
          </cell>
          <cell r="C2589" t="str">
            <v>M</v>
          </cell>
          <cell r="D2589" t="str">
            <v>MP</v>
          </cell>
          <cell r="E2589">
            <v>5.52</v>
          </cell>
          <cell r="F2589">
            <v>5.52</v>
          </cell>
        </row>
        <row r="2590">
          <cell r="A2590" t="str">
            <v>00006194</v>
          </cell>
          <cell r="B2590" t="str">
            <v>PECA DE MADEIRA 2A QUALIDADE 2,5 X 15CM (1X6") NAO APARELHADA</v>
          </cell>
          <cell r="C2590" t="str">
            <v>M</v>
          </cell>
          <cell r="D2590" t="str">
            <v>MP</v>
          </cell>
          <cell r="E2590">
            <v>3.85</v>
          </cell>
          <cell r="F2590">
            <v>3.85</v>
          </cell>
        </row>
        <row r="2591">
          <cell r="A2591" t="str">
            <v>00006204</v>
          </cell>
          <cell r="B2591" t="str">
            <v>TABUA DE MADEIRA DE LEI, *2,5  X 15* CM (1• X 6•) NAO APARELHADA, (TABEIRA-P/TELHADO)</v>
          </cell>
          <cell r="C2591" t="str">
            <v>M</v>
          </cell>
          <cell r="D2591" t="str">
            <v>MP</v>
          </cell>
          <cell r="E2591">
            <v>6.16</v>
          </cell>
          <cell r="F2591">
            <v>6.16</v>
          </cell>
        </row>
        <row r="2592">
          <cell r="A2592" t="str">
            <v>00006205</v>
          </cell>
          <cell r="B2592" t="str">
            <v>|EM PROCESSO DE DESATIVAÇÃO| TABUA MADEIRA 1A QUALIDADE 2,5 X 30,0CM (1 X 12•) NAO APARELHADA</v>
          </cell>
          <cell r="C2592" t="str">
            <v>M</v>
          </cell>
          <cell r="D2592" t="str">
            <v>MP</v>
          </cell>
          <cell r="E2592">
            <v>10.039999999999999</v>
          </cell>
          <cell r="F2592">
            <v>10.039999999999999</v>
          </cell>
        </row>
        <row r="2593">
          <cell r="A2593" t="str">
            <v>00006206</v>
          </cell>
          <cell r="B2593" t="str">
            <v>TABUA MADEIRA 1A QUALIDADE 2,5 X 30CM (1 X 12 ) NAO APARELHADA</v>
          </cell>
          <cell r="C2593" t="str">
            <v>M2</v>
          </cell>
          <cell r="D2593" t="str">
            <v>MP</v>
          </cell>
          <cell r="E2593">
            <v>33.479999999999997</v>
          </cell>
          <cell r="F2593">
            <v>33.479999999999997</v>
          </cell>
        </row>
        <row r="2594">
          <cell r="A2594" t="str">
            <v>00006207</v>
          </cell>
          <cell r="B2594" t="str">
            <v>TÁBUA MADEIRA DE LEI *2,5  X 20* CM ( 1" X 8" ) NÃO APARELHADA (TABEIRA-P/TELHADO)</v>
          </cell>
          <cell r="C2594" t="str">
            <v>M</v>
          </cell>
          <cell r="D2594" t="str">
            <v>MP</v>
          </cell>
          <cell r="E2594">
            <v>6.7</v>
          </cell>
          <cell r="F2594">
            <v>6.7</v>
          </cell>
        </row>
        <row r="2595">
          <cell r="A2595" t="str">
            <v>00006212</v>
          </cell>
          <cell r="B2595" t="str">
            <v>TABUA MADEIRA 3A QUALIDADE 2,5 X 30,0CM (1 X 12 ) NAO APARELHADA</v>
          </cell>
          <cell r="C2595" t="str">
            <v>M</v>
          </cell>
          <cell r="D2595" t="str">
            <v>MP</v>
          </cell>
          <cell r="E2595">
            <v>7.87</v>
          </cell>
          <cell r="F2595">
            <v>7.87</v>
          </cell>
        </row>
        <row r="2596">
          <cell r="A2596" t="str">
            <v>00006214</v>
          </cell>
          <cell r="B2596" t="str">
            <v>TACO (NAO PICHADO) DE MADEIRA DE 1A. QUALIDADE PARA PISO, DE *7 X 21* CM</v>
          </cell>
          <cell r="C2596" t="str">
            <v>M2</v>
          </cell>
          <cell r="D2596" t="str">
            <v>MP</v>
          </cell>
          <cell r="E2596">
            <v>70</v>
          </cell>
          <cell r="F2596">
            <v>70</v>
          </cell>
        </row>
        <row r="2597">
          <cell r="A2597" t="str">
            <v>00006215</v>
          </cell>
          <cell r="B2597" t="str">
            <v>TACO DE PEROBA 7 X 21CM</v>
          </cell>
          <cell r="C2597" t="str">
            <v>M2</v>
          </cell>
          <cell r="D2597" t="str">
            <v>MP</v>
          </cell>
          <cell r="E2597">
            <v>80.260000000000005</v>
          </cell>
          <cell r="F2597">
            <v>80.260000000000005</v>
          </cell>
        </row>
        <row r="2598">
          <cell r="A2598" t="str">
            <v>00006216</v>
          </cell>
          <cell r="B2598" t="str">
            <v>TACO PARQUET IPE CERNE</v>
          </cell>
          <cell r="C2598" t="str">
            <v>UN</v>
          </cell>
          <cell r="D2598" t="str">
            <v>MP</v>
          </cell>
          <cell r="E2598">
            <v>66.88</v>
          </cell>
          <cell r="F2598">
            <v>66.88</v>
          </cell>
        </row>
        <row r="2599">
          <cell r="A2599" t="str">
            <v>00006217</v>
          </cell>
          <cell r="B2599" t="str">
            <v>PARQUET PAULISTA TIPO MOSAICO 20 X 20 CM</v>
          </cell>
          <cell r="C2599" t="str">
            <v>M2</v>
          </cell>
          <cell r="D2599" t="str">
            <v>MP</v>
          </cell>
          <cell r="E2599">
            <v>89.17</v>
          </cell>
          <cell r="F2599">
            <v>89.17</v>
          </cell>
        </row>
        <row r="2600">
          <cell r="A2600" t="str">
            <v>00006236</v>
          </cell>
          <cell r="B2600" t="str">
            <v>TAMPAO FOFO 80KG CARGA MAX 3900KG DIAM ABERT 528MM P/ POCO VISITA DE REDE AGUA PLUVIAL, ESGOTO
ETC EM VIA TRAFEGO MEDIO</v>
          </cell>
          <cell r="C2600" t="str">
            <v>UN</v>
          </cell>
          <cell r="D2600" t="str">
            <v>MP</v>
          </cell>
          <cell r="E2600">
            <v>276.85000000000002</v>
          </cell>
          <cell r="F2600">
            <v>276.85000000000002</v>
          </cell>
        </row>
        <row r="2601">
          <cell r="A2601" t="str">
            <v>00006240</v>
          </cell>
          <cell r="B2601" t="str">
            <v>TAMPAO FOFO 83KG CARGA MAX 30000KG DIAM ABERT 600MM P/ POCO VISITA DE REDE DE AGUA PLUVIAL, ESGOTO  ETC</v>
          </cell>
          <cell r="C2601" t="str">
            <v>UN</v>
          </cell>
          <cell r="D2601" t="str">
            <v>MP</v>
          </cell>
          <cell r="E2601">
            <v>500.46</v>
          </cell>
          <cell r="F2601">
            <v>500.46</v>
          </cell>
        </row>
        <row r="2602">
          <cell r="A2602" t="str">
            <v>00006243</v>
          </cell>
          <cell r="B2602" t="str">
            <v>TAMPAO FOFO 83KG CARGA MAX 12500KG DIAM ABERT 600MM P/ POCO VISITA DE REDE DE AGUA PLUVIAL,
ESGOTO  ETC</v>
          </cell>
          <cell r="C2602" t="str">
            <v>UN</v>
          </cell>
          <cell r="D2602" t="str">
            <v>MP</v>
          </cell>
          <cell r="E2602">
            <v>868.89</v>
          </cell>
          <cell r="F2602">
            <v>868.89</v>
          </cell>
        </row>
        <row r="2603">
          <cell r="A2603" t="str">
            <v>00006249</v>
          </cell>
          <cell r="B2603" t="str">
            <v>TAMPAO PVC P/ TIL EB-644 P/ REDE COLET ESG DN 100MM</v>
          </cell>
          <cell r="C2603" t="str">
            <v>UN</v>
          </cell>
          <cell r="D2603" t="str">
            <v>MP</v>
          </cell>
          <cell r="E2603">
            <v>118.1</v>
          </cell>
          <cell r="F2603">
            <v>118.1</v>
          </cell>
        </row>
        <row r="2604">
          <cell r="A2604" t="str">
            <v>00006250</v>
          </cell>
          <cell r="B2604" t="str">
            <v>TAMPAO PVC P/ TIL EB-644 P/ REDE COLET ESG DN 125MM</v>
          </cell>
          <cell r="C2604" t="str">
            <v>UN</v>
          </cell>
          <cell r="D2604" t="str">
            <v>MP</v>
          </cell>
          <cell r="E2604">
            <v>157.18</v>
          </cell>
          <cell r="F2604">
            <v>157.18</v>
          </cell>
        </row>
        <row r="2605">
          <cell r="A2605" t="str">
            <v>00006251</v>
          </cell>
          <cell r="B2605" t="str">
            <v>TAMPAO PVC P/ TIL EB-644 P/ REDE COLET ESG DN 150MM</v>
          </cell>
          <cell r="C2605" t="str">
            <v>UN</v>
          </cell>
          <cell r="D2605" t="str">
            <v>MP</v>
          </cell>
          <cell r="E2605">
            <v>181.22</v>
          </cell>
          <cell r="F2605">
            <v>181.22</v>
          </cell>
        </row>
        <row r="2606">
          <cell r="A2606" t="str">
            <v>00006252</v>
          </cell>
          <cell r="B2606" t="str">
            <v>TAMPAO PVC P/ TIL EB-644 P/ REDE COLET ESG DN 200MM</v>
          </cell>
          <cell r="C2606" t="str">
            <v>UN</v>
          </cell>
          <cell r="D2606" t="str">
            <v>MP</v>
          </cell>
          <cell r="E2606">
            <v>231.25</v>
          </cell>
          <cell r="F2606">
            <v>231.25</v>
          </cell>
        </row>
        <row r="2607">
          <cell r="A2607" t="str">
            <v>00006253</v>
          </cell>
          <cell r="B2607" t="str">
            <v>TANQUE DE CONCRETO PRE-MOLDADO, MODELO POPULAR (1 ESFREGADOR), PARA LAVAR ROUPAS</v>
          </cell>
          <cell r="C2607" t="str">
            <v>UN</v>
          </cell>
          <cell r="D2607" t="str">
            <v>MP</v>
          </cell>
          <cell r="E2607">
            <v>46.25</v>
          </cell>
          <cell r="F2607">
            <v>46.25</v>
          </cell>
        </row>
        <row r="2608">
          <cell r="A2608" t="str">
            <v>00006254</v>
          </cell>
          <cell r="B2608" t="str">
            <v>TE CERAMICO 90G ESG BBP DN 100 X 100</v>
          </cell>
          <cell r="C2608" t="str">
            <v>UN</v>
          </cell>
          <cell r="D2608" t="str">
            <v>MP</v>
          </cell>
          <cell r="E2608">
            <v>22.3</v>
          </cell>
          <cell r="F2608">
            <v>22.3</v>
          </cell>
        </row>
        <row r="2609">
          <cell r="A2609" t="str">
            <v>00006255</v>
          </cell>
          <cell r="B2609" t="str">
            <v>TE CERAMICO 90G ESG BBP DN 150 X 100</v>
          </cell>
          <cell r="C2609" t="str">
            <v>UN</v>
          </cell>
          <cell r="D2609" t="str">
            <v>MP</v>
          </cell>
          <cell r="E2609">
            <v>22.3</v>
          </cell>
          <cell r="F2609">
            <v>22.3</v>
          </cell>
        </row>
        <row r="2610">
          <cell r="A2610" t="str">
            <v>00006256</v>
          </cell>
          <cell r="B2610" t="str">
            <v>TE CERAMICO 90G ESG BBP DN 200 X 100</v>
          </cell>
          <cell r="C2610" t="str">
            <v>UN</v>
          </cell>
          <cell r="D2610" t="str">
            <v>MP</v>
          </cell>
          <cell r="E2610">
            <v>36.619999999999997</v>
          </cell>
          <cell r="F2610">
            <v>36.619999999999997</v>
          </cell>
        </row>
        <row r="2611">
          <cell r="A2611" t="str">
            <v>00006257</v>
          </cell>
          <cell r="B2611" t="str">
            <v>TE CERAMICO90G ESG BBP DN200 X150</v>
          </cell>
          <cell r="C2611" t="str">
            <v>UN</v>
          </cell>
          <cell r="D2611" t="str">
            <v>MP</v>
          </cell>
          <cell r="E2611">
            <v>48.12</v>
          </cell>
          <cell r="F2611">
            <v>48.12</v>
          </cell>
        </row>
        <row r="2612">
          <cell r="A2612" t="str">
            <v>00006258</v>
          </cell>
          <cell r="B2612" t="str">
            <v>TE CERAMICO 90G ESG BBP DN 200 X 200</v>
          </cell>
          <cell r="C2612" t="str">
            <v>UN</v>
          </cell>
          <cell r="D2612" t="str">
            <v>MP</v>
          </cell>
          <cell r="E2612">
            <v>62.48</v>
          </cell>
          <cell r="F2612">
            <v>62.48</v>
          </cell>
        </row>
        <row r="2613">
          <cell r="A2613" t="str">
            <v>00006259</v>
          </cell>
          <cell r="B2613" t="str">
            <v>TE CERAMICO90G ESG BBP DN250 X100</v>
          </cell>
          <cell r="C2613" t="str">
            <v>UN</v>
          </cell>
          <cell r="D2613" t="str">
            <v>MP</v>
          </cell>
          <cell r="E2613">
            <v>59.35</v>
          </cell>
          <cell r="F2613">
            <v>59.35</v>
          </cell>
        </row>
        <row r="2614">
          <cell r="A2614" t="str">
            <v>00006260</v>
          </cell>
          <cell r="B2614" t="str">
            <v>TE CERAMICO90G ESG BBP DN250 X200</v>
          </cell>
          <cell r="C2614" t="str">
            <v>UN</v>
          </cell>
          <cell r="D2614" t="str">
            <v>MP</v>
          </cell>
          <cell r="E2614">
            <v>100.22</v>
          </cell>
          <cell r="F2614">
            <v>100.22</v>
          </cell>
        </row>
        <row r="2615">
          <cell r="A2615" t="str">
            <v>00006261</v>
          </cell>
          <cell r="B2615" t="str">
            <v>TE CERAMICO 90G ESG BBP DN 300 X 100</v>
          </cell>
          <cell r="C2615" t="str">
            <v>UN</v>
          </cell>
          <cell r="D2615" t="str">
            <v>MP</v>
          </cell>
          <cell r="E2615">
            <v>92.28</v>
          </cell>
          <cell r="F2615">
            <v>92.28</v>
          </cell>
        </row>
        <row r="2616">
          <cell r="A2616" t="str">
            <v>00006262</v>
          </cell>
          <cell r="B2616" t="str">
            <v>TE CERAMICO90G ESG BBP DN300 X150</v>
          </cell>
          <cell r="C2616" t="str">
            <v>UN</v>
          </cell>
          <cell r="D2616" t="str">
            <v>MP</v>
          </cell>
          <cell r="E2616">
            <v>108.08</v>
          </cell>
          <cell r="F2616">
            <v>108.08</v>
          </cell>
        </row>
        <row r="2617">
          <cell r="A2617" t="str">
            <v>00006263</v>
          </cell>
          <cell r="B2617" t="str">
            <v>TE CERAMICO90G ESG BBP DN300 X250</v>
          </cell>
          <cell r="C2617" t="str">
            <v>UN</v>
          </cell>
          <cell r="D2617" t="str">
            <v>MP</v>
          </cell>
          <cell r="E2617">
            <v>177.02</v>
          </cell>
          <cell r="F2617">
            <v>177.02</v>
          </cell>
        </row>
        <row r="2618">
          <cell r="A2618" t="str">
            <v>00006264</v>
          </cell>
          <cell r="B2618" t="str">
            <v>TE CERAMICO90G ESG BBP DN300 X300</v>
          </cell>
          <cell r="C2618" t="str">
            <v>UN</v>
          </cell>
          <cell r="D2618" t="str">
            <v>MP</v>
          </cell>
          <cell r="E2618">
            <v>191.47</v>
          </cell>
          <cell r="F2618">
            <v>191.47</v>
          </cell>
        </row>
        <row r="2619">
          <cell r="A2619" t="str">
            <v>00006265</v>
          </cell>
          <cell r="B2619" t="str">
            <v>TE CERAMICO90G ESG BBP DN350 X100</v>
          </cell>
          <cell r="C2619" t="str">
            <v>UN</v>
          </cell>
          <cell r="D2619" t="str">
            <v>MP</v>
          </cell>
          <cell r="E2619">
            <v>161.44</v>
          </cell>
          <cell r="F2619">
            <v>161.44</v>
          </cell>
        </row>
        <row r="2620">
          <cell r="A2620" t="str">
            <v>00006266</v>
          </cell>
          <cell r="B2620" t="str">
            <v>TE CERAMICO90G ESG BBP DN350 X150</v>
          </cell>
          <cell r="C2620" t="str">
            <v>UN</v>
          </cell>
          <cell r="D2620" t="str">
            <v>MP</v>
          </cell>
          <cell r="E2620">
            <v>199.02</v>
          </cell>
          <cell r="F2620">
            <v>199.02</v>
          </cell>
        </row>
        <row r="2621">
          <cell r="A2621" t="str">
            <v>00006267</v>
          </cell>
          <cell r="B2621" t="str">
            <v>TE CERAMICO90G ESG BBP DN350 X200</v>
          </cell>
          <cell r="C2621" t="str">
            <v>UN</v>
          </cell>
          <cell r="D2621" t="str">
            <v>MP</v>
          </cell>
          <cell r="E2621">
            <v>283.58</v>
          </cell>
          <cell r="F2621">
            <v>283.58</v>
          </cell>
        </row>
        <row r="2622">
          <cell r="A2622" t="str">
            <v>00006268</v>
          </cell>
          <cell r="B2622" t="str">
            <v>TE CERAMICO90G ESG BBP DN350 X250</v>
          </cell>
          <cell r="C2622" t="str">
            <v>UN</v>
          </cell>
          <cell r="D2622" t="str">
            <v>MP</v>
          </cell>
          <cell r="E2622">
            <v>331.91</v>
          </cell>
          <cell r="F2622">
            <v>331.91</v>
          </cell>
        </row>
        <row r="2623">
          <cell r="A2623" t="str">
            <v>00006269</v>
          </cell>
          <cell r="B2623" t="str">
            <v>TE CERAMICO90G ESG BBP DN350 X300</v>
          </cell>
          <cell r="C2623" t="str">
            <v>UN</v>
          </cell>
          <cell r="D2623" t="str">
            <v>MP</v>
          </cell>
          <cell r="E2623">
            <v>345.19</v>
          </cell>
          <cell r="F2623">
            <v>345.19</v>
          </cell>
        </row>
        <row r="2624">
          <cell r="A2624" t="str">
            <v>00006270</v>
          </cell>
          <cell r="B2624" t="str">
            <v>TE CERAMICO90G ESG BBP DN350 X350</v>
          </cell>
          <cell r="C2624" t="str">
            <v>UN</v>
          </cell>
          <cell r="D2624" t="str">
            <v>MP</v>
          </cell>
          <cell r="E2624">
            <v>359.46</v>
          </cell>
          <cell r="F2624">
            <v>359.46</v>
          </cell>
        </row>
        <row r="2625">
          <cell r="A2625" t="str">
            <v>00006271</v>
          </cell>
          <cell r="B2625" t="str">
            <v>TE CERAMICO90G ESG BBP DN375 X150</v>
          </cell>
          <cell r="C2625" t="str">
            <v>UN</v>
          </cell>
          <cell r="D2625" t="str">
            <v>MP</v>
          </cell>
          <cell r="E2625">
            <v>208.21</v>
          </cell>
          <cell r="F2625">
            <v>208.21</v>
          </cell>
        </row>
        <row r="2626">
          <cell r="A2626" t="str">
            <v>00006272</v>
          </cell>
          <cell r="B2626" t="str">
            <v>TE CERAMICO90G ESG BBP DN375 X200</v>
          </cell>
          <cell r="C2626" t="str">
            <v>UN</v>
          </cell>
          <cell r="D2626" t="str">
            <v>MP</v>
          </cell>
          <cell r="E2626">
            <v>296.64</v>
          </cell>
          <cell r="F2626">
            <v>296.64</v>
          </cell>
        </row>
        <row r="2627">
          <cell r="A2627" t="str">
            <v>00006273</v>
          </cell>
          <cell r="B2627" t="str">
            <v>TE CERAMICO90G ESG BBP DN375 X300</v>
          </cell>
          <cell r="C2627" t="str">
            <v>UN</v>
          </cell>
          <cell r="D2627" t="str">
            <v>MP</v>
          </cell>
          <cell r="E2627">
            <v>354.04</v>
          </cell>
          <cell r="F2627">
            <v>354.04</v>
          </cell>
        </row>
        <row r="2628">
          <cell r="A2628" t="str">
            <v>00006274</v>
          </cell>
          <cell r="B2628" t="str">
            <v>TE CERAMICO90G ESG BBP DN375 X350</v>
          </cell>
          <cell r="C2628" t="str">
            <v>UN</v>
          </cell>
          <cell r="D2628" t="str">
            <v>MP</v>
          </cell>
          <cell r="E2628">
            <v>367.32</v>
          </cell>
          <cell r="F2628">
            <v>367.32</v>
          </cell>
        </row>
        <row r="2629">
          <cell r="A2629" t="str">
            <v>00006275</v>
          </cell>
          <cell r="B2629" t="str">
            <v>TE CERAMICO90G ESG BBP DN375 X375</v>
          </cell>
          <cell r="C2629" t="str">
            <v>UN</v>
          </cell>
          <cell r="D2629" t="str">
            <v>MP</v>
          </cell>
          <cell r="E2629">
            <v>375.99</v>
          </cell>
          <cell r="F2629">
            <v>375.99</v>
          </cell>
        </row>
        <row r="2630">
          <cell r="A2630" t="str">
            <v>00006276</v>
          </cell>
          <cell r="B2630" t="str">
            <v>TE CERAMICO90G ESG BBP DN400 X150</v>
          </cell>
          <cell r="C2630" t="str">
            <v>UN</v>
          </cell>
          <cell r="D2630" t="str">
            <v>MP</v>
          </cell>
          <cell r="E2630">
            <v>261.93</v>
          </cell>
          <cell r="F2630">
            <v>261.93</v>
          </cell>
        </row>
        <row r="2631">
          <cell r="A2631" t="str">
            <v>00006277</v>
          </cell>
          <cell r="B2631" t="str">
            <v>TE CERAMICO90G ESG BBP DN400 X300</v>
          </cell>
          <cell r="C2631" t="str">
            <v>UN</v>
          </cell>
          <cell r="D2631" t="str">
            <v>MP</v>
          </cell>
          <cell r="E2631">
            <v>442.55</v>
          </cell>
          <cell r="F2631">
            <v>442.55</v>
          </cell>
        </row>
        <row r="2632">
          <cell r="A2632" t="str">
            <v>00006278</v>
          </cell>
          <cell r="B2632" t="str">
            <v>TE CERAMICO90G ESG BBP DN400 X350</v>
          </cell>
          <cell r="C2632" t="str">
            <v>UN</v>
          </cell>
          <cell r="D2632" t="str">
            <v>MP</v>
          </cell>
          <cell r="E2632">
            <v>460.25</v>
          </cell>
          <cell r="F2632">
            <v>460.25</v>
          </cell>
        </row>
        <row r="2633">
          <cell r="A2633" t="str">
            <v>00006279</v>
          </cell>
          <cell r="B2633" t="str">
            <v>TE CERAMICO90G ESG BBP DN400 X400</v>
          </cell>
          <cell r="C2633" t="str">
            <v>UN</v>
          </cell>
          <cell r="D2633" t="str">
            <v>MP</v>
          </cell>
          <cell r="E2633">
            <v>473.01</v>
          </cell>
          <cell r="F2633">
            <v>473.01</v>
          </cell>
        </row>
        <row r="2634">
          <cell r="A2634" t="str">
            <v>00006280</v>
          </cell>
          <cell r="B2634" t="str">
            <v>TE CERAMICO90G ESG BBP DN250 X150</v>
          </cell>
          <cell r="C2634" t="str">
            <v>UN</v>
          </cell>
          <cell r="D2634" t="str">
            <v>MP</v>
          </cell>
          <cell r="E2634">
            <v>73.150000000000006</v>
          </cell>
          <cell r="F2634">
            <v>73.150000000000006</v>
          </cell>
        </row>
        <row r="2635">
          <cell r="A2635" t="str">
            <v>00006281</v>
          </cell>
          <cell r="B2635" t="str">
            <v>TE CERAMICO 90G ESG BBP DN 150 X 150</v>
          </cell>
          <cell r="C2635" t="str">
            <v>UN</v>
          </cell>
          <cell r="D2635" t="str">
            <v>MP</v>
          </cell>
          <cell r="E2635">
            <v>26.94</v>
          </cell>
          <cell r="F2635">
            <v>26.94</v>
          </cell>
        </row>
        <row r="2636">
          <cell r="A2636" t="str">
            <v>00006282</v>
          </cell>
          <cell r="B2636" t="str">
            <v>TE CERAMICO90G ESG BBP DN375 X250</v>
          </cell>
          <cell r="C2636" t="str">
            <v>UN</v>
          </cell>
          <cell r="D2636" t="str">
            <v>MP</v>
          </cell>
          <cell r="E2636">
            <v>336.34</v>
          </cell>
          <cell r="F2636">
            <v>336.34</v>
          </cell>
        </row>
        <row r="2637">
          <cell r="A2637" t="str">
            <v>00006283</v>
          </cell>
          <cell r="B2637" t="str">
            <v>TE CERAMICO90G ESG BBP DN375 X100</v>
          </cell>
          <cell r="C2637" t="str">
            <v>UN</v>
          </cell>
          <cell r="D2637" t="str">
            <v>MP</v>
          </cell>
          <cell r="E2637">
            <v>168.91</v>
          </cell>
          <cell r="F2637">
            <v>168.91</v>
          </cell>
        </row>
        <row r="2638">
          <cell r="A2638" t="str">
            <v>00006284</v>
          </cell>
          <cell r="B2638" t="str">
            <v>TE CERAMICO90G ESG BBP DN300 X200</v>
          </cell>
          <cell r="C2638" t="str">
            <v>UN</v>
          </cell>
          <cell r="D2638" t="str">
            <v>MP</v>
          </cell>
          <cell r="E2638">
            <v>150.99</v>
          </cell>
          <cell r="F2638">
            <v>150.99</v>
          </cell>
        </row>
        <row r="2639">
          <cell r="A2639" t="str">
            <v>00006285</v>
          </cell>
          <cell r="B2639" t="str">
            <v>TE CERAMICO90G ESG BBP DN250 X250</v>
          </cell>
          <cell r="C2639" t="str">
            <v>UN</v>
          </cell>
          <cell r="D2639" t="str">
            <v>MP</v>
          </cell>
          <cell r="E2639">
            <v>129.6</v>
          </cell>
          <cell r="F2639">
            <v>129.6</v>
          </cell>
        </row>
        <row r="2640">
          <cell r="A2640" t="str">
            <v>00006286</v>
          </cell>
          <cell r="B2640" t="str">
            <v>TE CERAMICO90G ESG BBP DN450 X150</v>
          </cell>
          <cell r="C2640" t="str">
            <v>UN</v>
          </cell>
          <cell r="D2640" t="str">
            <v>MP</v>
          </cell>
          <cell r="E2640">
            <v>386.36</v>
          </cell>
          <cell r="F2640">
            <v>386.36</v>
          </cell>
        </row>
        <row r="2641">
          <cell r="A2641" t="str">
            <v>00006287</v>
          </cell>
          <cell r="B2641" t="str">
            <v>TE CERAMICO90G ESG BBP DN450 X200</v>
          </cell>
          <cell r="C2641" t="str">
            <v>UN</v>
          </cell>
          <cell r="D2641" t="str">
            <v>MP</v>
          </cell>
          <cell r="E2641">
            <v>550.37</v>
          </cell>
          <cell r="F2641">
            <v>550.37</v>
          </cell>
        </row>
        <row r="2642">
          <cell r="A2642" t="str">
            <v>00006288</v>
          </cell>
          <cell r="B2642" t="str">
            <v>TE CERAMICO90G ESG BBP DN450 X250</v>
          </cell>
          <cell r="C2642" t="str">
            <v>UN</v>
          </cell>
          <cell r="D2642" t="str">
            <v>MP</v>
          </cell>
          <cell r="E2642">
            <v>597.44000000000005</v>
          </cell>
          <cell r="F2642">
            <v>597.44000000000005</v>
          </cell>
        </row>
        <row r="2643">
          <cell r="A2643" t="str">
            <v>00006289</v>
          </cell>
          <cell r="B2643" t="str">
            <v>TE CERAMICO90G ESG BBP DN450 X100</v>
          </cell>
          <cell r="C2643" t="str">
            <v>UN</v>
          </cell>
          <cell r="D2643" t="str">
            <v>MP</v>
          </cell>
          <cell r="E2643">
            <v>313.33999999999997</v>
          </cell>
          <cell r="F2643">
            <v>313.33999999999997</v>
          </cell>
        </row>
        <row r="2644">
          <cell r="A2644" t="str">
            <v>00006290</v>
          </cell>
          <cell r="B2644" t="str">
            <v>TE CERAMICO90G ESG BBP DN400 X375</v>
          </cell>
          <cell r="C2644" t="str">
            <v>UN</v>
          </cell>
          <cell r="D2644" t="str">
            <v>MP</v>
          </cell>
          <cell r="E2644">
            <v>464.68</v>
          </cell>
          <cell r="F2644">
            <v>464.68</v>
          </cell>
        </row>
        <row r="2645">
          <cell r="A2645" t="str">
            <v>00006291</v>
          </cell>
          <cell r="B2645" t="str">
            <v>TE CERAMICO90G ESG BBP DN400 X250</v>
          </cell>
          <cell r="C2645" t="str">
            <v>UN</v>
          </cell>
          <cell r="D2645" t="str">
            <v>MP</v>
          </cell>
          <cell r="E2645">
            <v>420.42</v>
          </cell>
          <cell r="F2645">
            <v>420.42</v>
          </cell>
        </row>
        <row r="2646">
          <cell r="A2646" t="str">
            <v>00006292</v>
          </cell>
          <cell r="B2646" t="str">
            <v>TE CERAMICO90G ESG BBP DN400 X200</v>
          </cell>
          <cell r="C2646" t="str">
            <v>UN</v>
          </cell>
          <cell r="D2646" t="str">
            <v>MP</v>
          </cell>
          <cell r="E2646">
            <v>373.13</v>
          </cell>
          <cell r="F2646">
            <v>373.13</v>
          </cell>
        </row>
        <row r="2647">
          <cell r="A2647" t="str">
            <v>00006294</v>
          </cell>
          <cell r="B2647" t="str">
            <v>TE FERRO GALVANIZADO 90G 1/2"</v>
          </cell>
          <cell r="C2647" t="str">
            <v>UN</v>
          </cell>
          <cell r="D2647" t="str">
            <v>MP</v>
          </cell>
          <cell r="E2647">
            <v>4.2699999999999996</v>
          </cell>
          <cell r="F2647">
            <v>4.2699999999999996</v>
          </cell>
        </row>
        <row r="2648">
          <cell r="A2648" t="str">
            <v>00006295</v>
          </cell>
          <cell r="B2648" t="str">
            <v>TE FERRO GALVANIZADO 90G 3/4"</v>
          </cell>
          <cell r="C2648" t="str">
            <v>UN</v>
          </cell>
          <cell r="D2648" t="str">
            <v>MP</v>
          </cell>
          <cell r="E2648">
            <v>6.47</v>
          </cell>
          <cell r="F2648">
            <v>6.47</v>
          </cell>
        </row>
        <row r="2649">
          <cell r="A2649" t="str">
            <v>00006296</v>
          </cell>
          <cell r="B2649" t="str">
            <v>TE FERRO GALVANIZADO 90G 1.1/4"</v>
          </cell>
          <cell r="C2649" t="str">
            <v>UN</v>
          </cell>
          <cell r="D2649" t="str">
            <v>MP</v>
          </cell>
          <cell r="E2649">
            <v>16.850000000000001</v>
          </cell>
          <cell r="F2649">
            <v>16.850000000000001</v>
          </cell>
        </row>
        <row r="2650">
          <cell r="A2650" t="str">
            <v>00006297</v>
          </cell>
          <cell r="B2650" t="str">
            <v>TE FERRO GALVANIZADO 90G 1.1/2"</v>
          </cell>
          <cell r="C2650" t="str">
            <v>UN</v>
          </cell>
          <cell r="D2650" t="str">
            <v>MP</v>
          </cell>
          <cell r="E2650">
            <v>19.21</v>
          </cell>
          <cell r="F2650">
            <v>19.21</v>
          </cell>
        </row>
        <row r="2651">
          <cell r="A2651" t="str">
            <v>00006298</v>
          </cell>
          <cell r="B2651" t="str">
            <v>TE FERRO GALVANIZADO 90G 2"</v>
          </cell>
          <cell r="C2651" t="str">
            <v>UN</v>
          </cell>
          <cell r="D2651" t="str">
            <v>MP</v>
          </cell>
          <cell r="E2651">
            <v>34.880000000000003</v>
          </cell>
          <cell r="F2651">
            <v>34.880000000000003</v>
          </cell>
        </row>
        <row r="2652">
          <cell r="A2652" t="str">
            <v>00006299</v>
          </cell>
          <cell r="B2652" t="str">
            <v>TE FERRO GALVANIZADO 90G 2.1/2"</v>
          </cell>
          <cell r="C2652" t="str">
            <v>UN</v>
          </cell>
          <cell r="D2652" t="str">
            <v>MP</v>
          </cell>
          <cell r="E2652">
            <v>61.41</v>
          </cell>
          <cell r="F2652">
            <v>61.41</v>
          </cell>
        </row>
        <row r="2653">
          <cell r="A2653" t="str">
            <v>00006300</v>
          </cell>
          <cell r="B2653" t="str">
            <v>TE FERRO GALVANIZADO 90G 4"</v>
          </cell>
          <cell r="C2653" t="str">
            <v>UN</v>
          </cell>
          <cell r="D2653" t="str">
            <v>MP</v>
          </cell>
          <cell r="E2653">
            <v>151.75</v>
          </cell>
          <cell r="F2653">
            <v>151.75</v>
          </cell>
        </row>
        <row r="2654">
          <cell r="A2654" t="str">
            <v>00006301</v>
          </cell>
          <cell r="B2654" t="str">
            <v>TE FERRO GALVANIZADO 90G 6"</v>
          </cell>
          <cell r="C2654" t="str">
            <v>UN</v>
          </cell>
          <cell r="D2654" t="str">
            <v>MP</v>
          </cell>
          <cell r="E2654">
            <v>408.63</v>
          </cell>
          <cell r="F2654">
            <v>408.63</v>
          </cell>
        </row>
        <row r="2655">
          <cell r="A2655" t="str">
            <v>00006302</v>
          </cell>
          <cell r="B2655" t="str">
            <v>TE REDUCAO FERRO GALV 90G ROSCA 3/4" X 1/2"</v>
          </cell>
          <cell r="C2655" t="str">
            <v>UN</v>
          </cell>
          <cell r="D2655" t="str">
            <v>MP</v>
          </cell>
          <cell r="E2655">
            <v>6.51</v>
          </cell>
          <cell r="F2655">
            <v>6.51</v>
          </cell>
        </row>
        <row r="2656">
          <cell r="A2656" t="str">
            <v>00006303</v>
          </cell>
          <cell r="B2656" t="str">
            <v>TE REDUCAO FERRO GALV 90G ROSCA 1" X 3/4"</v>
          </cell>
          <cell r="C2656" t="str">
            <v>UN</v>
          </cell>
          <cell r="D2656" t="str">
            <v>MP</v>
          </cell>
          <cell r="E2656">
            <v>10.87</v>
          </cell>
          <cell r="F2656">
            <v>10.87</v>
          </cell>
        </row>
        <row r="2657">
          <cell r="A2657" t="str">
            <v>00006304</v>
          </cell>
          <cell r="B2657" t="str">
            <v>TE REDUCAO FERRO GALV 90G ROSCA 1.1/2" X 3/4"</v>
          </cell>
          <cell r="C2657" t="str">
            <v>UN</v>
          </cell>
          <cell r="D2657" t="str">
            <v>MP</v>
          </cell>
          <cell r="E2657">
            <v>18.68</v>
          </cell>
          <cell r="F2657">
            <v>18.68</v>
          </cell>
        </row>
        <row r="2658">
          <cell r="A2658" t="str">
            <v>00006305</v>
          </cell>
          <cell r="B2658" t="str">
            <v>TE REDUCAO FERRO GALV 90G ROSCA 2" X 1"</v>
          </cell>
          <cell r="C2658" t="str">
            <v>UN</v>
          </cell>
          <cell r="D2658" t="str">
            <v>MP</v>
          </cell>
          <cell r="E2658">
            <v>33.74</v>
          </cell>
          <cell r="F2658">
            <v>33.74</v>
          </cell>
        </row>
        <row r="2659">
          <cell r="A2659" t="str">
            <v>00006306</v>
          </cell>
          <cell r="B2659" t="str">
            <v>TE REDUCAO FERRO GALV 90G ROSCA 2" X 1.1/4"</v>
          </cell>
          <cell r="C2659" t="str">
            <v>UN</v>
          </cell>
          <cell r="D2659" t="str">
            <v>MP</v>
          </cell>
          <cell r="E2659">
            <v>34.14</v>
          </cell>
          <cell r="F2659">
            <v>34.14</v>
          </cell>
        </row>
        <row r="2660">
          <cell r="A2660" t="str">
            <v>00006307</v>
          </cell>
          <cell r="B2660" t="str">
            <v>TE REDUCAO FERRO GALV 90G ROSCA 2.1/2" X 1"</v>
          </cell>
          <cell r="C2660" t="str">
            <v>UN</v>
          </cell>
          <cell r="D2660" t="str">
            <v>MP</v>
          </cell>
          <cell r="E2660">
            <v>61.41</v>
          </cell>
          <cell r="F2660">
            <v>61.41</v>
          </cell>
        </row>
        <row r="2661">
          <cell r="A2661" t="str">
            <v>00006308</v>
          </cell>
          <cell r="B2661" t="str">
            <v>TE REDUCAO FERRO GALV 90G ROSCA 2.1/2" X 1.1/2"</v>
          </cell>
          <cell r="C2661" t="str">
            <v>UN</v>
          </cell>
          <cell r="D2661" t="str">
            <v>MP</v>
          </cell>
          <cell r="E2661">
            <v>61.65</v>
          </cell>
          <cell r="F2661">
            <v>61.65</v>
          </cell>
        </row>
        <row r="2662">
          <cell r="A2662" t="str">
            <v>00006309</v>
          </cell>
          <cell r="B2662" t="str">
            <v>TE REDUCAO FERRO GALV 90G ROSCA 2.1/2" X 2"</v>
          </cell>
          <cell r="C2662" t="str">
            <v>UN</v>
          </cell>
          <cell r="D2662" t="str">
            <v>MP</v>
          </cell>
          <cell r="E2662">
            <v>61.41</v>
          </cell>
          <cell r="F2662">
            <v>61.41</v>
          </cell>
        </row>
        <row r="2663">
          <cell r="A2663" t="str">
            <v>00006310</v>
          </cell>
          <cell r="B2663" t="str">
            <v>TE REDUCAO FERRO GALV 90G ROSCA 3" X 1"</v>
          </cell>
          <cell r="C2663" t="str">
            <v>UN</v>
          </cell>
          <cell r="D2663" t="str">
            <v>MP</v>
          </cell>
          <cell r="E2663">
            <v>77.73</v>
          </cell>
          <cell r="F2663">
            <v>77.73</v>
          </cell>
        </row>
        <row r="2664">
          <cell r="A2664" t="str">
            <v>00006311</v>
          </cell>
          <cell r="B2664" t="str">
            <v>TE REDUCAO FERRO GALV 90G ROSCA 3" X 1.1/4"</v>
          </cell>
          <cell r="C2664" t="str">
            <v>UN</v>
          </cell>
          <cell r="D2664" t="str">
            <v>MP</v>
          </cell>
          <cell r="E2664">
            <v>78.709999999999994</v>
          </cell>
          <cell r="F2664">
            <v>78.709999999999994</v>
          </cell>
        </row>
        <row r="2665">
          <cell r="A2665" t="str">
            <v>00006312</v>
          </cell>
          <cell r="B2665" t="str">
            <v>TE REDUCAO FERRO GALV 90G ROSCA 3" X 1.1/2"</v>
          </cell>
          <cell r="C2665" t="str">
            <v>UN</v>
          </cell>
          <cell r="D2665" t="str">
            <v>MP</v>
          </cell>
          <cell r="E2665">
            <v>79.680000000000007</v>
          </cell>
          <cell r="F2665">
            <v>79.680000000000007</v>
          </cell>
        </row>
        <row r="2666">
          <cell r="A2666" t="str">
            <v>00006313</v>
          </cell>
          <cell r="B2666" t="str">
            <v>TE REDUCAO FERRO GALV 90G C/ ROSCA 3" X 2"</v>
          </cell>
          <cell r="C2666" t="str">
            <v>UN</v>
          </cell>
          <cell r="D2666" t="str">
            <v>MP</v>
          </cell>
          <cell r="E2666">
            <v>79.680000000000007</v>
          </cell>
          <cell r="F2666">
            <v>79.680000000000007</v>
          </cell>
        </row>
        <row r="2667">
          <cell r="A2667" t="str">
            <v>00006314</v>
          </cell>
          <cell r="B2667" t="str">
            <v>TE REDUCAO FERRO GALV 90G C/ ROSCA 3" X 2.1/2"</v>
          </cell>
          <cell r="C2667" t="str">
            <v>UN</v>
          </cell>
          <cell r="D2667" t="str">
            <v>MP</v>
          </cell>
          <cell r="E2667">
            <v>80.33</v>
          </cell>
          <cell r="F2667">
            <v>80.33</v>
          </cell>
        </row>
        <row r="2668">
          <cell r="A2668" t="str">
            <v>00006315</v>
          </cell>
          <cell r="B2668" t="str">
            <v>TE REDUCAO FERRO GALV 90G C/ ROSCA 4" X 2"</v>
          </cell>
          <cell r="C2668" t="str">
            <v>UN</v>
          </cell>
          <cell r="D2668" t="str">
            <v>MP</v>
          </cell>
          <cell r="E2668">
            <v>149.31</v>
          </cell>
          <cell r="F2668">
            <v>149.31</v>
          </cell>
        </row>
        <row r="2669">
          <cell r="A2669" t="str">
            <v>00006316</v>
          </cell>
          <cell r="B2669" t="str">
            <v>TE REDUCAO FERRO GALV 90G C/ ROSCA 4" X 3"</v>
          </cell>
          <cell r="C2669" t="str">
            <v>UN</v>
          </cell>
          <cell r="D2669" t="str">
            <v>MP</v>
          </cell>
          <cell r="E2669">
            <v>149.31</v>
          </cell>
          <cell r="F2669">
            <v>149.31</v>
          </cell>
        </row>
        <row r="2670">
          <cell r="A2670" t="str">
            <v>00006317</v>
          </cell>
          <cell r="B2670" t="str">
            <v>TE REDUCAO FERRO GALV 90G ROSCA 2.1/2" X 1.1/4"</v>
          </cell>
          <cell r="C2670" t="str">
            <v>UN</v>
          </cell>
          <cell r="D2670" t="str">
            <v>MP</v>
          </cell>
          <cell r="E2670">
            <v>60.92</v>
          </cell>
          <cell r="F2670">
            <v>60.92</v>
          </cell>
        </row>
        <row r="2671">
          <cell r="A2671" t="str">
            <v>00006318</v>
          </cell>
          <cell r="B2671" t="str">
            <v>TE REDUCAO FERRO GALV 90G ROSCA 2" X 1.1/2"</v>
          </cell>
          <cell r="C2671" t="str">
            <v>UN</v>
          </cell>
          <cell r="D2671" t="str">
            <v>MP</v>
          </cell>
          <cell r="E2671">
            <v>34.71</v>
          </cell>
          <cell r="F2671">
            <v>34.71</v>
          </cell>
        </row>
        <row r="2672">
          <cell r="A2672" t="str">
            <v>00006319</v>
          </cell>
          <cell r="B2672" t="str">
            <v>TE REDUCAO FERRO GALV 90G ROSCA 1.1/2" X 1"</v>
          </cell>
          <cell r="C2672" t="str">
            <v>UN</v>
          </cell>
          <cell r="D2672" t="str">
            <v>MP</v>
          </cell>
          <cell r="E2672">
            <v>19.13</v>
          </cell>
          <cell r="F2672">
            <v>19.13</v>
          </cell>
        </row>
        <row r="2673">
          <cell r="A2673" t="str">
            <v>00006320</v>
          </cell>
          <cell r="B2673" t="str">
            <v>TE REDUCAO FERRO GALV 90G ROSCA 1" X 1/2"</v>
          </cell>
          <cell r="C2673" t="str">
            <v>UN</v>
          </cell>
          <cell r="D2673" t="str">
            <v>MP</v>
          </cell>
          <cell r="E2673">
            <v>10.62</v>
          </cell>
          <cell r="F2673">
            <v>10.62</v>
          </cell>
        </row>
        <row r="2674">
          <cell r="A2674" t="str">
            <v>00006321</v>
          </cell>
          <cell r="B2674" t="str">
            <v>TE FERRO GALVANIZADO 90G 5"</v>
          </cell>
          <cell r="C2674" t="str">
            <v>UN</v>
          </cell>
          <cell r="D2674" t="str">
            <v>MP</v>
          </cell>
          <cell r="E2674">
            <v>285.32</v>
          </cell>
          <cell r="F2674">
            <v>285.32</v>
          </cell>
        </row>
        <row r="2675">
          <cell r="A2675" t="str">
            <v>00006322</v>
          </cell>
          <cell r="B2675" t="str">
            <v>TE FERRO GALVANIZADO 90G 3"</v>
          </cell>
          <cell r="C2675" t="str">
            <v>UN</v>
          </cell>
          <cell r="D2675" t="str">
            <v>MP</v>
          </cell>
          <cell r="E2675">
            <v>79.680000000000007</v>
          </cell>
          <cell r="F2675">
            <v>79.680000000000007</v>
          </cell>
        </row>
        <row r="2676">
          <cell r="A2676" t="str">
            <v>00006323</v>
          </cell>
          <cell r="B2676" t="str">
            <v>TE FERRO GALVANIZADO 90G 1"</v>
          </cell>
          <cell r="C2676" t="str">
            <v>UN</v>
          </cell>
          <cell r="D2676" t="str">
            <v>MP</v>
          </cell>
          <cell r="E2676">
            <v>10.91</v>
          </cell>
          <cell r="F2676">
            <v>10.91</v>
          </cell>
        </row>
        <row r="2677">
          <cell r="A2677" t="str">
            <v>00007048</v>
          </cell>
          <cell r="B2677" t="str">
            <v>TE PVC PBA NBR 10351 P/ REDE AGUA 90G BBB DN 50/ DE 60MM</v>
          </cell>
          <cell r="C2677" t="str">
            <v>UN</v>
          </cell>
          <cell r="D2677" t="str">
            <v>MP</v>
          </cell>
          <cell r="E2677">
            <v>22.03</v>
          </cell>
          <cell r="F2677">
            <v>22.03</v>
          </cell>
        </row>
        <row r="2678">
          <cell r="A2678" t="str">
            <v>00007049</v>
          </cell>
          <cell r="B2678" t="str">
            <v>TE PVC PBA NBR 10351 P/ REDE AGUA 90G BBB DN 100/ DE 110MM</v>
          </cell>
          <cell r="C2678" t="str">
            <v>UN</v>
          </cell>
          <cell r="D2678" t="str">
            <v>MP</v>
          </cell>
          <cell r="E2678">
            <v>102.54</v>
          </cell>
          <cell r="F2678">
            <v>102.54</v>
          </cell>
        </row>
        <row r="2679">
          <cell r="A2679" t="str">
            <v>00007060</v>
          </cell>
          <cell r="B2679" t="str">
            <v>TE PVC 90G NBR 10569 P/ REDE COLET ESG JE BBB DN 250MM</v>
          </cell>
          <cell r="C2679" t="str">
            <v>UN</v>
          </cell>
          <cell r="D2679" t="str">
            <v>MP</v>
          </cell>
          <cell r="E2679">
            <v>820.85</v>
          </cell>
          <cell r="F2679">
            <v>820.85</v>
          </cell>
        </row>
        <row r="2680">
          <cell r="A2680" t="str">
            <v>00007061</v>
          </cell>
          <cell r="B2680" t="str">
            <v>TE PVC 90G NBR 10569 P/ REDE COLET ESG JE BBB DN 300MM</v>
          </cell>
          <cell r="C2680" t="str">
            <v>UN</v>
          </cell>
          <cell r="D2680" t="str">
            <v>MP</v>
          </cell>
          <cell r="E2680">
            <v>1259.6300000000001</v>
          </cell>
          <cell r="F2680">
            <v>1259.6300000000001</v>
          </cell>
        </row>
        <row r="2681">
          <cell r="A2681" t="str">
            <v>00007065</v>
          </cell>
          <cell r="B2681" t="str">
            <v>TE PVC 90G NBR 10569 P/ REDE COLET ESG JE BBB DN 400MM</v>
          </cell>
          <cell r="C2681" t="str">
            <v>UN</v>
          </cell>
          <cell r="D2681" t="str">
            <v>MP</v>
          </cell>
          <cell r="E2681">
            <v>1392.84</v>
          </cell>
          <cell r="F2681">
            <v>1392.84</v>
          </cell>
        </row>
        <row r="2682">
          <cell r="A2682" t="str">
            <v>00007066</v>
          </cell>
          <cell r="B2682" t="str">
            <v>TE REDUCAO PVC 90G NBR 10569 P/ REDE COLET ESG JE BBB DN 200 X 150MM</v>
          </cell>
          <cell r="C2682" t="str">
            <v>UN</v>
          </cell>
          <cell r="D2682" t="str">
            <v>MP</v>
          </cell>
          <cell r="E2682">
            <v>252.13</v>
          </cell>
          <cell r="F2682">
            <v>252.13</v>
          </cell>
        </row>
        <row r="2683">
          <cell r="A2683" t="str">
            <v>00007068</v>
          </cell>
          <cell r="B2683" t="str">
            <v>TE REDUCAO PVC 90G NBR 10569 P/ REDE COLET ESG JE BBB DN 250 X 150MM</v>
          </cell>
          <cell r="C2683" t="str">
            <v>UN</v>
          </cell>
          <cell r="D2683" t="str">
            <v>MP</v>
          </cell>
          <cell r="E2683">
            <v>445.69</v>
          </cell>
          <cell r="F2683">
            <v>445.69</v>
          </cell>
        </row>
        <row r="2684">
          <cell r="A2684" t="str">
            <v>00007069</v>
          </cell>
          <cell r="B2684" t="str">
            <v>TE PVC 90G NBR 10569 P/ REDE COLET ESG JE BBB DN 150MM</v>
          </cell>
          <cell r="C2684" t="str">
            <v>UN</v>
          </cell>
          <cell r="D2684" t="str">
            <v>MP</v>
          </cell>
          <cell r="E2684">
            <v>126.53</v>
          </cell>
          <cell r="F2684">
            <v>126.53</v>
          </cell>
        </row>
        <row r="2685">
          <cell r="A2685" t="str">
            <v>00007070</v>
          </cell>
          <cell r="B2685" t="str">
            <v>TE PVC 90G NBR 10569 P/ REDE COLET ESG JE BBB DN 200MM</v>
          </cell>
          <cell r="C2685" t="str">
            <v>UN</v>
          </cell>
          <cell r="D2685" t="str">
            <v>MP</v>
          </cell>
          <cell r="E2685">
            <v>215.12</v>
          </cell>
          <cell r="F2685">
            <v>215.12</v>
          </cell>
        </row>
        <row r="2686">
          <cell r="A2686" t="str">
            <v>00007082</v>
          </cell>
          <cell r="B2686" t="str">
            <v>TE PVC 90G NBR 10569 P/ REDE COLET ESG JE BBB DN 100MM</v>
          </cell>
          <cell r="C2686" t="str">
            <v>UN</v>
          </cell>
          <cell r="D2686" t="str">
            <v>MP</v>
          </cell>
          <cell r="E2686">
            <v>76.78</v>
          </cell>
          <cell r="F2686">
            <v>76.78</v>
          </cell>
        </row>
        <row r="2687">
          <cell r="A2687" t="str">
            <v>00007083</v>
          </cell>
          <cell r="B2687" t="str">
            <v>TE PVC 90G NBR 10569 P/ REDE COLET ESG JE BBB DN 125MM</v>
          </cell>
          <cell r="C2687" t="str">
            <v>UN</v>
          </cell>
          <cell r="D2687" t="str">
            <v>MP</v>
          </cell>
          <cell r="E2687">
            <v>133.86000000000001</v>
          </cell>
          <cell r="F2687">
            <v>133.86000000000001</v>
          </cell>
        </row>
        <row r="2688">
          <cell r="A2688" t="str">
            <v>00007088</v>
          </cell>
          <cell r="B2688" t="str">
            <v>TE PVC PBA NBR 10351 P/ REDE AGUA 90G BBB DN 75/ DE 85MM</v>
          </cell>
          <cell r="C2688" t="str">
            <v>UN</v>
          </cell>
          <cell r="D2688" t="str">
            <v>MP</v>
          </cell>
          <cell r="E2688">
            <v>55.22</v>
          </cell>
          <cell r="F2688">
            <v>55.22</v>
          </cell>
        </row>
        <row r="2689">
          <cell r="A2689" t="str">
            <v>00007091</v>
          </cell>
          <cell r="B2689" t="str">
            <v>TE SANITARIO PVC P/ ESG PREDIAL DN 100 X 100MM</v>
          </cell>
          <cell r="C2689" t="str">
            <v>UN</v>
          </cell>
          <cell r="D2689" t="str">
            <v>MP</v>
          </cell>
          <cell r="E2689">
            <v>13.09</v>
          </cell>
          <cell r="F2689">
            <v>13.09</v>
          </cell>
        </row>
        <row r="2690">
          <cell r="A2690" t="str">
            <v>00007094</v>
          </cell>
          <cell r="B2690" t="str">
            <v>TE PVC C/ROSCA 90G P/ AGUA FRIA PREDIAL 1"</v>
          </cell>
          <cell r="C2690" t="str">
            <v>UN</v>
          </cell>
          <cell r="D2690" t="str">
            <v>MP</v>
          </cell>
          <cell r="E2690">
            <v>6.46</v>
          </cell>
          <cell r="F2690">
            <v>6.46</v>
          </cell>
        </row>
        <row r="2691">
          <cell r="A2691" t="str">
            <v>00007097</v>
          </cell>
          <cell r="B2691" t="str">
            <v>TE SANITARIO PVC P/ ESG PREDIAL DN 50 X 50MM</v>
          </cell>
          <cell r="C2691" t="str">
            <v>UN</v>
          </cell>
          <cell r="D2691" t="str">
            <v>MP</v>
          </cell>
          <cell r="E2691">
            <v>5.15</v>
          </cell>
          <cell r="F2691">
            <v>5.15</v>
          </cell>
        </row>
        <row r="2692">
          <cell r="A2692" t="str">
            <v>00007098</v>
          </cell>
          <cell r="B2692" t="str">
            <v>TE PVC C/ROSCA 90G P/ AGUA FRIA PREDIAL 1/2"</v>
          </cell>
          <cell r="C2692" t="str">
            <v>UN</v>
          </cell>
          <cell r="D2692" t="str">
            <v>MP</v>
          </cell>
          <cell r="E2692">
            <v>1.55</v>
          </cell>
          <cell r="F2692">
            <v>1.55</v>
          </cell>
        </row>
        <row r="2693">
          <cell r="A2693" t="str">
            <v>00007103</v>
          </cell>
          <cell r="B2693" t="str">
            <v>TE PVC SOLD 90G C/ ROSCA NA BOLSA CENTRAL 32MM X 3/4"</v>
          </cell>
          <cell r="C2693" t="str">
            <v>UN</v>
          </cell>
          <cell r="D2693" t="str">
            <v>MP</v>
          </cell>
          <cell r="E2693">
            <v>8</v>
          </cell>
          <cell r="F2693">
            <v>8</v>
          </cell>
        </row>
        <row r="2694">
          <cell r="A2694" t="str">
            <v>00007104</v>
          </cell>
          <cell r="B2694" t="str">
            <v>TE REDUCAO PVC SOLD 90G P/ AGUA FRIA PREDIAL 25 MM X 20 MM</v>
          </cell>
          <cell r="C2694" t="str">
            <v>UN</v>
          </cell>
          <cell r="D2694" t="str">
            <v>MP</v>
          </cell>
          <cell r="E2694">
            <v>2.37</v>
          </cell>
          <cell r="F2694">
            <v>2.37</v>
          </cell>
        </row>
        <row r="2695">
          <cell r="A2695" t="str">
            <v>00007105</v>
          </cell>
          <cell r="B2695" t="str">
            <v>TE INSPECAO PVC P/ ESG PREDIAL 100 X 75MM</v>
          </cell>
          <cell r="C2695" t="str">
            <v>UN</v>
          </cell>
          <cell r="D2695" t="str">
            <v>MP</v>
          </cell>
          <cell r="E2695">
            <v>34.29</v>
          </cell>
          <cell r="F2695">
            <v>34.29</v>
          </cell>
        </row>
        <row r="2696">
          <cell r="A2696" t="str">
            <v>00007106</v>
          </cell>
          <cell r="B2696" t="str">
            <v>TE REDUCAO PVC SOLD 90G P/ AGUA FRIA PREDIAL 110 MM X 60 MM</v>
          </cell>
          <cell r="C2696" t="str">
            <v>UN</v>
          </cell>
          <cell r="D2696" t="str">
            <v>MP</v>
          </cell>
          <cell r="E2696">
            <v>83.1</v>
          </cell>
          <cell r="F2696">
            <v>83.1</v>
          </cell>
        </row>
        <row r="2697">
          <cell r="A2697" t="str">
            <v>00007108</v>
          </cell>
          <cell r="B2697" t="str">
            <v>TE REDUCAO PVC SOLD 90G P/ AGUA FRIA PREDIAL 50 MM X 20 MM</v>
          </cell>
          <cell r="C2697" t="str">
            <v>UN</v>
          </cell>
          <cell r="D2697" t="str">
            <v>MP</v>
          </cell>
          <cell r="E2697">
            <v>8.59</v>
          </cell>
          <cell r="F2697">
            <v>8.59</v>
          </cell>
        </row>
        <row r="2698">
          <cell r="A2698" t="str">
            <v>00007109</v>
          </cell>
          <cell r="B2698" t="str">
            <v>TE PVC SOLD 90G C/ ROSCA NA BOLSA CENTRAL 20MM X 1/2"</v>
          </cell>
          <cell r="C2698" t="str">
            <v>UN</v>
          </cell>
          <cell r="D2698" t="str">
            <v>MP</v>
          </cell>
          <cell r="E2698">
            <v>1.95</v>
          </cell>
          <cell r="F2698">
            <v>1.95</v>
          </cell>
        </row>
        <row r="2699">
          <cell r="A2699" t="str">
            <v>00007110</v>
          </cell>
          <cell r="B2699" t="str">
            <v>TE PVC C/ROSCA 90G P/ AGUA FRIA PREDIAL 2"</v>
          </cell>
          <cell r="C2699" t="str">
            <v>UN</v>
          </cell>
          <cell r="D2699" t="str">
            <v>MP</v>
          </cell>
          <cell r="E2699">
            <v>22.36</v>
          </cell>
          <cell r="F2699">
            <v>22.36</v>
          </cell>
        </row>
        <row r="2700">
          <cell r="A2700" t="str">
            <v>00007114</v>
          </cell>
          <cell r="B2700" t="str">
            <v>TE PVC SOLD 90G C/ BUCHA LATAO NA BOLSA CENTRAL 32MM X 3/4"</v>
          </cell>
          <cell r="C2700" t="str">
            <v>UN</v>
          </cell>
          <cell r="D2700" t="str">
            <v>MP</v>
          </cell>
          <cell r="E2700">
            <v>14.33</v>
          </cell>
          <cell r="F2700">
            <v>14.33</v>
          </cell>
        </row>
        <row r="2701">
          <cell r="A2701" t="str">
            <v>00007116</v>
          </cell>
          <cell r="B2701" t="str">
            <v>TE PVC SOLD 90G P/ ESG PREDIAL BBB DN 40MM</v>
          </cell>
          <cell r="C2701" t="str">
            <v>UN</v>
          </cell>
          <cell r="D2701" t="str">
            <v>MP</v>
          </cell>
          <cell r="E2701">
            <v>2.4900000000000002</v>
          </cell>
          <cell r="F2701">
            <v>2.4900000000000002</v>
          </cell>
        </row>
        <row r="2702">
          <cell r="A2702" t="str">
            <v>00007117</v>
          </cell>
          <cell r="B2702" t="str">
            <v>TE PVC C/ROSCA 90G P/ AGUA FRIA PREDIAL 1.1/4"</v>
          </cell>
          <cell r="C2702" t="str">
            <v>UN</v>
          </cell>
          <cell r="D2702" t="str">
            <v>MP</v>
          </cell>
          <cell r="E2702">
            <v>11.34</v>
          </cell>
          <cell r="F2702">
            <v>11.34</v>
          </cell>
        </row>
        <row r="2703">
          <cell r="A2703" t="str">
            <v>00007118</v>
          </cell>
          <cell r="B2703" t="str">
            <v>TE PVC C/ROSCA 90G P/ AGUA FRIA PREDIAL 1.1/2"</v>
          </cell>
          <cell r="C2703" t="str">
            <v>UN</v>
          </cell>
          <cell r="D2703" t="str">
            <v>MP</v>
          </cell>
          <cell r="E2703">
            <v>12.16</v>
          </cell>
          <cell r="F2703">
            <v>12.16</v>
          </cell>
        </row>
        <row r="2704">
          <cell r="A2704" t="str">
            <v>00007119</v>
          </cell>
          <cell r="B2704" t="str">
            <v>TE REDUCAO PVC C/ ROSCA 90G P/ AGUA FRIA PREDIAL 1 X 3/4"</v>
          </cell>
          <cell r="C2704" t="str">
            <v>UN</v>
          </cell>
          <cell r="D2704" t="str">
            <v>MP</v>
          </cell>
          <cell r="E2704">
            <v>5.33</v>
          </cell>
          <cell r="F2704">
            <v>5.33</v>
          </cell>
        </row>
        <row r="2705">
          <cell r="A2705" t="str">
            <v>00007120</v>
          </cell>
          <cell r="B2705" t="str">
            <v>TE REDUCAO PVC C/ ROSCA 90G P/ AGUA FRIA PREDIAL 3/4 X 1/2"</v>
          </cell>
          <cell r="C2705" t="str">
            <v>UN</v>
          </cell>
          <cell r="D2705" t="str">
            <v>MP</v>
          </cell>
          <cell r="E2705">
            <v>3.61</v>
          </cell>
          <cell r="F2705">
            <v>3.61</v>
          </cell>
        </row>
        <row r="2706">
          <cell r="A2706" t="str">
            <v>00007121</v>
          </cell>
          <cell r="B2706" t="str">
            <v>TE PVC SOLD 90G C/ BUCHA LATAO NA BOLSA CENTRAL 20MM X 1/2"</v>
          </cell>
          <cell r="C2706" t="str">
            <v>UN</v>
          </cell>
          <cell r="D2706" t="str">
            <v>MP</v>
          </cell>
          <cell r="E2706">
            <v>7.64</v>
          </cell>
          <cell r="F2706">
            <v>7.64</v>
          </cell>
        </row>
        <row r="2707">
          <cell r="A2707" t="str">
            <v>00007122</v>
          </cell>
          <cell r="B2707" t="str">
            <v>TE PVC SOLD 90G C/ BUCHA LATAO NA BOLSA CENTRAL 25MM X 3/4"</v>
          </cell>
          <cell r="C2707" t="str">
            <v>UN</v>
          </cell>
          <cell r="D2707" t="str">
            <v>MP</v>
          </cell>
          <cell r="E2707">
            <v>8.65</v>
          </cell>
          <cell r="F2707">
            <v>8.65</v>
          </cell>
        </row>
        <row r="2708">
          <cell r="A2708" t="str">
            <v>00007123</v>
          </cell>
          <cell r="B2708" t="str">
            <v>TE PVC C/ROSCA 90G P/ AGUA FRIA PREDIAL 3/4"</v>
          </cell>
          <cell r="C2708" t="str">
            <v>UN</v>
          </cell>
          <cell r="D2708" t="str">
            <v>MP</v>
          </cell>
          <cell r="E2708">
            <v>1.78</v>
          </cell>
          <cell r="F2708">
            <v>1.78</v>
          </cell>
        </row>
        <row r="2709">
          <cell r="A2709" t="str">
            <v>00007126</v>
          </cell>
          <cell r="B2709" t="str">
            <v>TE REDUCAO PVC C/ ROSCA 90G P/ AGUA FRIA PREDIAL 1.1/2" X 3/4"</v>
          </cell>
          <cell r="C2709" t="str">
            <v>UN</v>
          </cell>
          <cell r="D2709" t="str">
            <v>MP</v>
          </cell>
          <cell r="E2709">
            <v>10.02</v>
          </cell>
          <cell r="F2709">
            <v>10.02</v>
          </cell>
        </row>
        <row r="2710">
          <cell r="A2710" t="str">
            <v>00007128</v>
          </cell>
          <cell r="B2710" t="str">
            <v>TE REDUCAO PVC SOLD 90G P/ AGUA FRIA PREDIAL 40 MM X 32 MM</v>
          </cell>
          <cell r="C2710" t="str">
            <v>UN</v>
          </cell>
          <cell r="D2710" t="str">
            <v>MP</v>
          </cell>
          <cell r="E2710">
            <v>6.34</v>
          </cell>
          <cell r="F2710">
            <v>6.34</v>
          </cell>
        </row>
        <row r="2711">
          <cell r="A2711" t="str">
            <v>00007129</v>
          </cell>
          <cell r="B2711" t="str">
            <v>TE REDUCAO PVC SOLD 90G P/ AGUA FRIA PREDIAL 50 MM X 25 MM</v>
          </cell>
          <cell r="C2711" t="str">
            <v>UN</v>
          </cell>
          <cell r="D2711" t="str">
            <v>MP</v>
          </cell>
          <cell r="E2711">
            <v>7.23</v>
          </cell>
          <cell r="F2711">
            <v>7.23</v>
          </cell>
        </row>
        <row r="2712">
          <cell r="A2712" t="str">
            <v>00007130</v>
          </cell>
          <cell r="B2712" t="str">
            <v>TE REDUCAO PVC SOLD 90G P/ AGUA FRIA PREDIAL 50 MM X 32 MM</v>
          </cell>
          <cell r="C2712" t="str">
            <v>UN</v>
          </cell>
          <cell r="D2712" t="str">
            <v>MP</v>
          </cell>
          <cell r="E2712">
            <v>11.31</v>
          </cell>
          <cell r="F2712">
            <v>11.31</v>
          </cell>
        </row>
        <row r="2713">
          <cell r="A2713" t="str">
            <v>00007131</v>
          </cell>
          <cell r="B2713" t="str">
            <v>TE REDUCAO PVC SOLD 90G P/ AGUA FRIA PREDIAL 50 MM X 40 MM</v>
          </cell>
          <cell r="C2713" t="str">
            <v>UN</v>
          </cell>
          <cell r="D2713" t="str">
            <v>MP</v>
          </cell>
          <cell r="E2713">
            <v>14.1</v>
          </cell>
          <cell r="F2713">
            <v>14.1</v>
          </cell>
        </row>
        <row r="2714">
          <cell r="A2714" t="str">
            <v>00007132</v>
          </cell>
          <cell r="B2714" t="str">
            <v>TE REDUCAO PVC SOLD 90G P/ AGUA FRIA PREDIAL 75 MM X 50 MM</v>
          </cell>
          <cell r="C2714" t="str">
            <v>UN</v>
          </cell>
          <cell r="D2714" t="str">
            <v>MP</v>
          </cell>
          <cell r="E2714">
            <v>31.27</v>
          </cell>
          <cell r="F2714">
            <v>31.27</v>
          </cell>
        </row>
        <row r="2715">
          <cell r="A2715" t="str">
            <v>00007133</v>
          </cell>
          <cell r="B2715" t="str">
            <v>TE REDUCAO PVC SOLD 90G P/ AGUA FRIA PREDIAL 85 MM X 60 MM</v>
          </cell>
          <cell r="C2715" t="str">
            <v>UN</v>
          </cell>
          <cell r="D2715" t="str">
            <v>MP</v>
          </cell>
          <cell r="E2715">
            <v>67.11</v>
          </cell>
          <cell r="F2715">
            <v>67.11</v>
          </cell>
        </row>
        <row r="2716">
          <cell r="A2716" t="str">
            <v>00007135</v>
          </cell>
          <cell r="B2716" t="str">
            <v>TE PVC SOLD 90G C/ ROSCA NA BOLSA CENTRAL 25MM X 1/2"</v>
          </cell>
          <cell r="C2716" t="str">
            <v>UN</v>
          </cell>
          <cell r="D2716" t="str">
            <v>MP</v>
          </cell>
          <cell r="E2716">
            <v>3.08</v>
          </cell>
          <cell r="F2716">
            <v>3.08</v>
          </cell>
        </row>
        <row r="2717">
          <cell r="A2717" t="str">
            <v>00007136</v>
          </cell>
          <cell r="B2717" t="str">
            <v>TE REDUCAO PVC SOLD 90G P/ AGUA FRIA PREDIAL 32 MM X 25 MM</v>
          </cell>
          <cell r="C2717" t="str">
            <v>UN</v>
          </cell>
          <cell r="D2717" t="str">
            <v>MP</v>
          </cell>
          <cell r="E2717">
            <v>4.5599999999999996</v>
          </cell>
          <cell r="F2717">
            <v>4.5599999999999996</v>
          </cell>
        </row>
        <row r="2718">
          <cell r="A2718" t="str">
            <v>00007137</v>
          </cell>
          <cell r="B2718" t="str">
            <v>TE PVC SOLD 90G C/ BUCHA LATAO NA BOLSA CENTRAL 25MM X 1/2"</v>
          </cell>
          <cell r="C2718" t="str">
            <v>UN</v>
          </cell>
          <cell r="D2718" t="str">
            <v>MP</v>
          </cell>
          <cell r="E2718">
            <v>8.4700000000000006</v>
          </cell>
          <cell r="F2718">
            <v>8.4700000000000006</v>
          </cell>
        </row>
        <row r="2719">
          <cell r="A2719" t="str">
            <v>00007138</v>
          </cell>
          <cell r="B2719" t="str">
            <v>TE DE PVC 90º SOLDAVEL, DE 20 MM (NBR 5688)</v>
          </cell>
          <cell r="C2719" t="str">
            <v>UN</v>
          </cell>
          <cell r="D2719" t="str">
            <v>MP</v>
          </cell>
          <cell r="E2719">
            <v>0.77</v>
          </cell>
          <cell r="F2719">
            <v>0.77</v>
          </cell>
        </row>
        <row r="2720">
          <cell r="A2720" t="str">
            <v>00007139</v>
          </cell>
          <cell r="B2720" t="str">
            <v>TE PVC SOLD 90G P/ AGUA FRIA PREDIAL 25MM</v>
          </cell>
          <cell r="C2720" t="str">
            <v>UN</v>
          </cell>
          <cell r="D2720" t="str">
            <v>MP</v>
          </cell>
          <cell r="E2720">
            <v>0.89</v>
          </cell>
          <cell r="F2720">
            <v>0.89</v>
          </cell>
        </row>
        <row r="2721">
          <cell r="A2721" t="str">
            <v>00007140</v>
          </cell>
          <cell r="B2721" t="str">
            <v>TE PVC SOLD 90G P/ AGUA FRIA PREDIAL 32MM</v>
          </cell>
          <cell r="C2721" t="str">
            <v>UN</v>
          </cell>
          <cell r="D2721" t="str">
            <v>MP</v>
          </cell>
          <cell r="E2721">
            <v>2.67</v>
          </cell>
          <cell r="F2721">
            <v>2.67</v>
          </cell>
        </row>
        <row r="2722">
          <cell r="A2722" t="str">
            <v>00007141</v>
          </cell>
          <cell r="B2722" t="str">
            <v>TE PVC SOLD 90G P/ AGUA FRIA PREDIAL 40MM</v>
          </cell>
          <cell r="C2722" t="str">
            <v>UN</v>
          </cell>
          <cell r="D2722" t="str">
            <v>MP</v>
          </cell>
          <cell r="E2722">
            <v>6.81</v>
          </cell>
          <cell r="F2722">
            <v>6.81</v>
          </cell>
        </row>
        <row r="2723">
          <cell r="A2723" t="str">
            <v>00007142</v>
          </cell>
          <cell r="B2723" t="str">
            <v>TE PVC SOLD 90G P/ AGUA FRIA PREDIAL 50MM</v>
          </cell>
          <cell r="C2723" t="str">
            <v>UN</v>
          </cell>
          <cell r="D2723" t="str">
            <v>MP</v>
          </cell>
          <cell r="E2723">
            <v>7.11</v>
          </cell>
          <cell r="F2723">
            <v>7.11</v>
          </cell>
        </row>
        <row r="2724">
          <cell r="A2724" t="str">
            <v>00007143</v>
          </cell>
          <cell r="B2724" t="str">
            <v>TE PVC SOLD 90G P/ AGUA FRIA PREDIAL 60MM</v>
          </cell>
          <cell r="C2724" t="str">
            <v>UN</v>
          </cell>
          <cell r="D2724" t="str">
            <v>MP</v>
          </cell>
          <cell r="E2724">
            <v>27.25</v>
          </cell>
          <cell r="F2724">
            <v>27.25</v>
          </cell>
        </row>
        <row r="2725">
          <cell r="A2725" t="str">
            <v>00007144</v>
          </cell>
          <cell r="B2725" t="str">
            <v>TE PVC SOLD 90G P/ AGUA FRIA PREDIAL 75MM</v>
          </cell>
          <cell r="C2725" t="str">
            <v>UN</v>
          </cell>
          <cell r="D2725" t="str">
            <v>MP</v>
          </cell>
          <cell r="E2725">
            <v>45.02</v>
          </cell>
          <cell r="F2725">
            <v>45.02</v>
          </cell>
        </row>
        <row r="2726">
          <cell r="A2726" t="str">
            <v>00007145</v>
          </cell>
          <cell r="B2726" t="str">
            <v>TE PVC SOLD 90G P/ AGUA FRIA PREDIAL 85MM</v>
          </cell>
          <cell r="C2726" t="str">
            <v>UN</v>
          </cell>
          <cell r="D2726" t="str">
            <v>MP</v>
          </cell>
          <cell r="E2726">
            <v>62.07</v>
          </cell>
          <cell r="F2726">
            <v>62.07</v>
          </cell>
        </row>
        <row r="2727">
          <cell r="A2727" t="str">
            <v>00007146</v>
          </cell>
          <cell r="B2727" t="str">
            <v>TE PVC SOLD 90G P/ AGUA FRIA PREDIAL 110MM</v>
          </cell>
          <cell r="C2727" t="str">
            <v>UN</v>
          </cell>
          <cell r="D2727" t="str">
            <v>MP</v>
          </cell>
          <cell r="E2727">
            <v>128.29</v>
          </cell>
          <cell r="F2727">
            <v>128.29</v>
          </cell>
        </row>
        <row r="2728">
          <cell r="A2728" t="str">
            <v>00007153</v>
          </cell>
          <cell r="B2728" t="str">
            <v>TECNICO DE LABORATORIO</v>
          </cell>
          <cell r="C2728" t="str">
            <v>H</v>
          </cell>
          <cell r="D2728" t="str">
            <v>MO</v>
          </cell>
          <cell r="E2728">
            <v>18.72</v>
          </cell>
          <cell r="F2728">
            <v>21.63</v>
          </cell>
        </row>
        <row r="2729">
          <cell r="A2729" t="str">
            <v>00007154</v>
          </cell>
          <cell r="B2729" t="str">
            <v>TELA ACO SOLDADA NERVURADA CA-60, Q-138, (2,20 KG/M2), DIÂMETRO DO FIO=4,2MM, LARGURA=2,45 X 120 METROS DE COMPRIMENTO, ESPAÇAMENTO DA MALHA = 10 X 10 CM</v>
          </cell>
          <cell r="C2729" t="str">
            <v>KG</v>
          </cell>
          <cell r="D2729" t="str">
            <v>MP</v>
          </cell>
          <cell r="E2729">
            <v>5.12</v>
          </cell>
          <cell r="F2729">
            <v>5.12</v>
          </cell>
        </row>
        <row r="2730">
          <cell r="A2730" t="str">
            <v>00007155</v>
          </cell>
          <cell r="B2730" t="str">
            <v>TELA ACO SOLDADA NERVURADA CA-60, Q-138, (2,20KG/M2), DIÂMETRO DO FIO =4,2MM, LARGURA=2,45 X 120
METROS DE COMPRIMENTO, ESPAÇAMENTO DA MALHA = 10 X 10 CM</v>
          </cell>
          <cell r="C2730" t="str">
            <v>M2</v>
          </cell>
          <cell r="D2730" t="str">
            <v>MP</v>
          </cell>
          <cell r="E2730">
            <v>11.38</v>
          </cell>
          <cell r="F2730">
            <v>11.38</v>
          </cell>
        </row>
        <row r="2731">
          <cell r="A2731" t="str">
            <v>00007156</v>
          </cell>
          <cell r="B2731" t="str">
            <v>TELA DE ACO SOLDADA CA-60, Q-196 (3,11 KG/M2), DIAMETRO DO FIO = 5,00 MM, LARGURA = 2,45 M, ESPACAMENTO = 10 X 10 CM</v>
          </cell>
          <cell r="C2731" t="str">
            <v>M2</v>
          </cell>
          <cell r="D2731" t="str">
            <v>MP</v>
          </cell>
          <cell r="E2731">
            <v>14.68</v>
          </cell>
          <cell r="F2731">
            <v>14.68</v>
          </cell>
        </row>
        <row r="2732">
          <cell r="A2732" t="str">
            <v>00007158</v>
          </cell>
          <cell r="B2732" t="str">
            <v>TELA DE ARAME GALVANIZADO, DIÂMETRO DO FIO = 2,77 MM (12 BWG), ESPAÇAMENTO DA MALHA  5 X 5 CM, H=2M
PARA ALAMBRADO</v>
          </cell>
          <cell r="C2732" t="str">
            <v>M2</v>
          </cell>
          <cell r="D2732" t="str">
            <v>MP</v>
          </cell>
          <cell r="E2732">
            <v>13.26</v>
          </cell>
          <cell r="F2732">
            <v>13.26</v>
          </cell>
        </row>
        <row r="2733">
          <cell r="A2733" t="str">
            <v>00007161</v>
          </cell>
          <cell r="B2733" t="str">
            <v>TELA METAL EXPANDIDO DEPLOYE MALHA LOSANGO 3/4" CORDAO 0,9MM ESP 0,6MM</v>
          </cell>
          <cell r="C2733" t="str">
            <v>M2</v>
          </cell>
          <cell r="D2733" t="str">
            <v>MP</v>
          </cell>
          <cell r="E2733">
            <v>1.39</v>
          </cell>
          <cell r="F2733">
            <v>1.39</v>
          </cell>
        </row>
        <row r="2734">
          <cell r="A2734" t="str">
            <v>00007162</v>
          </cell>
          <cell r="B2734" t="str">
            <v>TELA ARAME GALV FIO 10 BWG (3,4MM) MALHA 2" (5 X 5CM) QUADRADA OU LOSANGO H= 2,0M</v>
          </cell>
          <cell r="C2734" t="str">
            <v>M2</v>
          </cell>
          <cell r="D2734" t="str">
            <v>MP</v>
          </cell>
          <cell r="E2734">
            <v>19.29</v>
          </cell>
          <cell r="F2734">
            <v>19.29</v>
          </cell>
        </row>
        <row r="2735">
          <cell r="A2735" t="str">
            <v>00007164</v>
          </cell>
          <cell r="B2735" t="str">
            <v>TELA ARAME GALV PRENSADO FIO 12 (2,77MM) MALHA 2" (5 X 5CM)</v>
          </cell>
          <cell r="C2735" t="str">
            <v>M2</v>
          </cell>
          <cell r="D2735" t="str">
            <v>MP</v>
          </cell>
          <cell r="E2735">
            <v>18.079999999999998</v>
          </cell>
          <cell r="F2735">
            <v>18.079999999999998</v>
          </cell>
        </row>
        <row r="2736">
          <cell r="A2736" t="str">
            <v>00007167</v>
          </cell>
          <cell r="B2736" t="str">
            <v>TELA ARAME GALV FIO 14 BWG (2,11MM) MALHA 2" (5x5cm) QUADRADA OU LOSANGO H = 2,0M</v>
          </cell>
          <cell r="C2736" t="str">
            <v>M2</v>
          </cell>
          <cell r="D2736" t="str">
            <v>MP</v>
          </cell>
          <cell r="E2736">
            <v>8.65</v>
          </cell>
          <cell r="F2736">
            <v>8.65</v>
          </cell>
        </row>
        <row r="2737">
          <cell r="A2737" t="str">
            <v>00007169</v>
          </cell>
          <cell r="B2737" t="str">
            <v>TELA DE ESTUQUE - TIPO STANDARD</v>
          </cell>
          <cell r="C2737" t="str">
            <v>M2</v>
          </cell>
          <cell r="D2737" t="str">
            <v>MP</v>
          </cell>
          <cell r="E2737">
            <v>1.78</v>
          </cell>
          <cell r="F2737">
            <v>1.78</v>
          </cell>
        </row>
        <row r="2738">
          <cell r="A2738" t="str">
            <v>00007170</v>
          </cell>
          <cell r="B2738" t="str">
            <v>TELA DE NYLON OU PLÁSTICA COM MALHA DE 5 MM, TIPO FACHADEIRA, PARA PROTEÇÃO DE OBRAS EM EDIFÍCIOS</v>
          </cell>
          <cell r="C2738" t="str">
            <v>M2</v>
          </cell>
          <cell r="D2738" t="str">
            <v>MP</v>
          </cell>
          <cell r="E2738">
            <v>2.15</v>
          </cell>
          <cell r="F2738">
            <v>2.15</v>
          </cell>
        </row>
        <row r="2739">
          <cell r="A2739" t="str">
            <v>00007172</v>
          </cell>
          <cell r="B2739" t="str">
            <v>TELHA CERAMICA TIPO CANAL, DE 1A. QUALIDADE, COM 50 CM (COBERTURA DE *26* TELHAS POR M2) - MILHEIRO</v>
          </cell>
          <cell r="C2739" t="str">
            <v>UN</v>
          </cell>
          <cell r="D2739" t="str">
            <v>MP</v>
          </cell>
          <cell r="E2739">
            <v>1</v>
          </cell>
          <cell r="F2739">
            <v>1</v>
          </cell>
        </row>
        <row r="2740">
          <cell r="A2740" t="str">
            <v>00007173</v>
          </cell>
          <cell r="B2740" t="str">
            <v>TELHA CERAMICA TIPO COLONIAL, DE 1A. QUALIDADE, COM 46 A 50 CM (COBERTURA DE *26* TELHAS POR M2)</v>
          </cell>
          <cell r="C2740" t="str">
            <v>MIL</v>
          </cell>
          <cell r="D2740" t="str">
            <v>MP</v>
          </cell>
          <cell r="E2740">
            <v>2400</v>
          </cell>
          <cell r="F2740">
            <v>2400</v>
          </cell>
        </row>
        <row r="2741">
          <cell r="A2741" t="str">
            <v>00007175</v>
          </cell>
          <cell r="B2741" t="str">
            <v>TELHA CERAMICA TIPO ROMANA, DE 1A. QUALIDADE, COM 41 CM (COBERTURA DE 18 TELHAS POR M2)</v>
          </cell>
          <cell r="C2741" t="str">
            <v>UN</v>
          </cell>
          <cell r="D2741" t="str">
            <v>MP</v>
          </cell>
          <cell r="E2741">
            <v>1.25</v>
          </cell>
          <cell r="F2741">
            <v>1.25</v>
          </cell>
        </row>
        <row r="2742">
          <cell r="A2742" t="str">
            <v>00007176</v>
          </cell>
          <cell r="B2742" t="str">
            <v>TELHA CERAMICA TIPO COLONIAL COMP = 46,0 A 50,0CM - 25 A 27 UN/M2</v>
          </cell>
          <cell r="C2742" t="str">
            <v>UN</v>
          </cell>
          <cell r="D2742" t="str">
            <v>MP</v>
          </cell>
          <cell r="E2742">
            <v>2.4</v>
          </cell>
          <cell r="F2742">
            <v>2.4</v>
          </cell>
        </row>
        <row r="2743">
          <cell r="A2743" t="str">
            <v>00007177</v>
          </cell>
          <cell r="B2743" t="str">
            <v>TELHA CERAMICA NAO ESMALTADA TIPO CAPA-CANAL, DE 1A. QUALIDADE (COBERTURA DE *17* TELHAS POR M2)</v>
          </cell>
          <cell r="C2743" t="str">
            <v>UN</v>
          </cell>
          <cell r="D2743" t="str">
            <v>MP</v>
          </cell>
          <cell r="E2743">
            <v>1</v>
          </cell>
          <cell r="F2743">
            <v>1</v>
          </cell>
        </row>
        <row r="2744">
          <cell r="A2744" t="str">
            <v>00007178</v>
          </cell>
          <cell r="B2744" t="str">
            <v>TELHA CERAMICA TIPO PAULISTINHA (TRAPEZOIDAL) - 26UN/M2</v>
          </cell>
          <cell r="C2744" t="str">
            <v>UN</v>
          </cell>
          <cell r="D2744" t="str">
            <v>MP</v>
          </cell>
          <cell r="E2744">
            <v>1.0900000000000001</v>
          </cell>
          <cell r="F2744">
            <v>1.0900000000000001</v>
          </cell>
        </row>
        <row r="2745">
          <cell r="A2745" t="str">
            <v>00007180</v>
          </cell>
          <cell r="B2745" t="str">
            <v>TELHA CERAMICA TIPO PAULISTA, DE 1A. QUALIDADE, COM 33 CM (COBERTURA DE *26* TELHAS POR M2)</v>
          </cell>
          <cell r="C2745" t="str">
            <v>UN</v>
          </cell>
          <cell r="D2745" t="str">
            <v>MP</v>
          </cell>
          <cell r="E2745">
            <v>1.0900000000000001</v>
          </cell>
          <cell r="F2745">
            <v>1.0900000000000001</v>
          </cell>
        </row>
        <row r="2746">
          <cell r="A2746" t="str">
            <v>00007181</v>
          </cell>
          <cell r="B2746" t="str">
            <v>CUMEEIRA P/ TELHA CERAMICA</v>
          </cell>
          <cell r="C2746" t="str">
            <v>UN</v>
          </cell>
          <cell r="D2746" t="str">
            <v>MP</v>
          </cell>
          <cell r="E2746">
            <v>4.13</v>
          </cell>
          <cell r="F2746">
            <v>4.13</v>
          </cell>
        </row>
        <row r="2747">
          <cell r="A2747" t="str">
            <v>00007183</v>
          </cell>
          <cell r="B2747" t="str">
            <v>TELHA CERAMICA TIPO FRANCESA, DE 1A. QUALIDADE (COBERTURA DE *16* TELHAS POR M2)</v>
          </cell>
          <cell r="C2747" t="str">
            <v>UN</v>
          </cell>
          <cell r="D2747" t="str">
            <v>MP</v>
          </cell>
          <cell r="E2747">
            <v>1.95</v>
          </cell>
          <cell r="F2747">
            <v>1.95</v>
          </cell>
        </row>
        <row r="2748">
          <cell r="A2748" t="str">
            <v>00007184</v>
          </cell>
          <cell r="B2748" t="str">
            <v>TELHA DE FIBRA DE VIDRO ONDULADA, E = 0,6 MM, DE *0,50 X 2,44* M</v>
          </cell>
          <cell r="C2748" t="str">
            <v>M2</v>
          </cell>
          <cell r="D2748" t="str">
            <v>MP</v>
          </cell>
          <cell r="E2748">
            <v>28.83</v>
          </cell>
          <cell r="F2748">
            <v>28.83</v>
          </cell>
        </row>
        <row r="2749">
          <cell r="A2749" t="str">
            <v>00007186</v>
          </cell>
          <cell r="B2749" t="str">
            <v>TELHA DE FIBROCIMENTO ONDULADA E=6MM, DE *1,83 X 1,10* M (SEM AMIANTO)</v>
          </cell>
          <cell r="C2749" t="str">
            <v>UN</v>
          </cell>
          <cell r="D2749" t="str">
            <v>MP</v>
          </cell>
          <cell r="E2749">
            <v>33.549999999999997</v>
          </cell>
          <cell r="F2749">
            <v>33.549999999999997</v>
          </cell>
        </row>
        <row r="2750">
          <cell r="A2750" t="str">
            <v>00007189</v>
          </cell>
          <cell r="B2750" t="str">
            <v>TELHA FIBROCIMENTO ONDULADA 8MM 2,44 X 1,10M</v>
          </cell>
          <cell r="C2750" t="str">
            <v>UN</v>
          </cell>
          <cell r="D2750" t="str">
            <v>MP</v>
          </cell>
          <cell r="E2750">
            <v>56.93</v>
          </cell>
          <cell r="F2750">
            <v>56.93</v>
          </cell>
        </row>
        <row r="2751">
          <cell r="A2751" t="str">
            <v>00007190</v>
          </cell>
          <cell r="B2751" t="str">
            <v>TELHA FIBROCIMENTO ONDULADA 4 MM 1,22 X 0,50 M</v>
          </cell>
          <cell r="C2751" t="str">
            <v>UN</v>
          </cell>
          <cell r="D2751" t="str">
            <v>MP</v>
          </cell>
          <cell r="E2751">
            <v>5.24</v>
          </cell>
          <cell r="F2751">
            <v>5.24</v>
          </cell>
        </row>
        <row r="2752">
          <cell r="A2752" t="str">
            <v>00007191</v>
          </cell>
          <cell r="B2752" t="str">
            <v>TELHA FIBROCIMENTO ONDULADA 4 MM 2,44 X 0,50 M</v>
          </cell>
          <cell r="C2752" t="str">
            <v>UN</v>
          </cell>
          <cell r="D2752" t="str">
            <v>MP</v>
          </cell>
          <cell r="E2752">
            <v>10.3</v>
          </cell>
          <cell r="F2752">
            <v>10.3</v>
          </cell>
        </row>
        <row r="2753">
          <cell r="A2753" t="str">
            <v>00007192</v>
          </cell>
          <cell r="B2753" t="str">
            <v>TELHA FIBROCIMENTO ONDULADA 8MM 1,53 X 1,10M</v>
          </cell>
          <cell r="C2753" t="str">
            <v>UN</v>
          </cell>
          <cell r="D2753" t="str">
            <v>MP</v>
          </cell>
          <cell r="E2753">
            <v>36.450000000000003</v>
          </cell>
          <cell r="F2753">
            <v>36.450000000000003</v>
          </cell>
        </row>
        <row r="2754">
          <cell r="A2754" t="str">
            <v>00007193</v>
          </cell>
          <cell r="B2754" t="str">
            <v>TELHA FIBROCIMENTO ONDULADA 8MM 1,83 X 1,10M</v>
          </cell>
          <cell r="C2754" t="str">
            <v>UN</v>
          </cell>
          <cell r="D2754" t="str">
            <v>MP</v>
          </cell>
          <cell r="E2754">
            <v>39.04</v>
          </cell>
          <cell r="F2754">
            <v>39.04</v>
          </cell>
        </row>
        <row r="2755">
          <cell r="A2755" t="str">
            <v>00007194</v>
          </cell>
          <cell r="B2755" t="str">
            <v>TELHA FIBROCIMENTO ONDULADA 6MM - 2,44 X 1,10M</v>
          </cell>
          <cell r="C2755" t="str">
            <v>M2</v>
          </cell>
          <cell r="D2755" t="str">
            <v>MP</v>
          </cell>
          <cell r="E2755">
            <v>16.12</v>
          </cell>
          <cell r="F2755">
            <v>16.12</v>
          </cell>
        </row>
        <row r="2756">
          <cell r="A2756" t="str">
            <v>00007195</v>
          </cell>
          <cell r="B2756" t="str">
            <v>TELHA FIBROCIMENTO ONDULADA 6MM 1,53 X 1,10M</v>
          </cell>
          <cell r="C2756" t="str">
            <v>UN</v>
          </cell>
          <cell r="D2756" t="str">
            <v>MP</v>
          </cell>
          <cell r="E2756">
            <v>27.59</v>
          </cell>
          <cell r="F2756">
            <v>27.59</v>
          </cell>
        </row>
        <row r="2757">
          <cell r="A2757" t="str">
            <v>00007197</v>
          </cell>
          <cell r="B2757" t="str">
            <v>TELHA FIBROCIMENTO ONDULADA 6MM - 3,66 X 1,10M</v>
          </cell>
          <cell r="C2757" t="str">
            <v>UN</v>
          </cell>
          <cell r="D2757" t="str">
            <v>MP</v>
          </cell>
          <cell r="E2757">
            <v>61.76</v>
          </cell>
          <cell r="F2757">
            <v>61.76</v>
          </cell>
        </row>
        <row r="2758">
          <cell r="A2758" t="str">
            <v>00007198</v>
          </cell>
          <cell r="B2758" t="str">
            <v>TELHA FIBROCIMENTO ONDULADA 8MM - 3,66 X 1,10M</v>
          </cell>
          <cell r="C2758" t="str">
            <v>M2</v>
          </cell>
          <cell r="D2758" t="str">
            <v>MP</v>
          </cell>
          <cell r="E2758">
            <v>21.78</v>
          </cell>
          <cell r="F2758">
            <v>21.78</v>
          </cell>
        </row>
        <row r="2759">
          <cell r="A2759" t="str">
            <v>00007202</v>
          </cell>
          <cell r="B2759" t="str">
            <v>TELHA FIBROCIMENTO 8MM 3,70 X 1,06 M</v>
          </cell>
          <cell r="C2759" t="str">
            <v>M2</v>
          </cell>
          <cell r="D2759" t="str">
            <v>MP</v>
          </cell>
          <cell r="E2759">
            <v>31.46</v>
          </cell>
          <cell r="F2759">
            <v>31.46</v>
          </cell>
        </row>
        <row r="2760">
          <cell r="A2760" t="str">
            <v>00007207</v>
          </cell>
          <cell r="B2760" t="str">
            <v>TELHA FIBROCIMENTO ONDULADA 6MM 2,44 X 1,10M</v>
          </cell>
          <cell r="C2760" t="str">
            <v>UN</v>
          </cell>
          <cell r="D2760" t="str">
            <v>MP</v>
          </cell>
          <cell r="E2760">
            <v>43.26</v>
          </cell>
          <cell r="F2760">
            <v>43.26</v>
          </cell>
        </row>
        <row r="2761">
          <cell r="A2761" t="str">
            <v>00007208</v>
          </cell>
          <cell r="B2761" t="str">
            <v>TELHA FIBROCIMENTO ONDULADA 6MM 1,22 X 1,10M</v>
          </cell>
          <cell r="C2761" t="str">
            <v>UN</v>
          </cell>
          <cell r="D2761" t="str">
            <v>MP</v>
          </cell>
          <cell r="E2761">
            <v>21.69</v>
          </cell>
          <cell r="F2761">
            <v>21.69</v>
          </cell>
        </row>
        <row r="2762">
          <cell r="A2762" t="str">
            <v>00007210</v>
          </cell>
          <cell r="B2762" t="str">
            <v>TELHA ESTRUTURAL FIBROCIMENTO CANALETE 49 OU KALHETA, 1 ABA C = 4,50M</v>
          </cell>
          <cell r="C2762" t="str">
            <v>UN</v>
          </cell>
          <cell r="D2762" t="str">
            <v>MP</v>
          </cell>
          <cell r="E2762">
            <v>114.48</v>
          </cell>
          <cell r="F2762">
            <v>114.48</v>
          </cell>
        </row>
        <row r="2763">
          <cell r="A2763" t="str">
            <v>00007211</v>
          </cell>
          <cell r="B2763" t="str">
            <v>TELHA ESTRUTURAL FIBROCIMENTO CANALETE 90 OU KALHETAO C = 3,70M</v>
          </cell>
          <cell r="C2763" t="str">
            <v>UN</v>
          </cell>
          <cell r="D2763" t="str">
            <v>MP</v>
          </cell>
          <cell r="E2763">
            <v>140.41</v>
          </cell>
          <cell r="F2763">
            <v>140.41</v>
          </cell>
        </row>
        <row r="2764">
          <cell r="A2764" t="str">
            <v>00007212</v>
          </cell>
          <cell r="B2764" t="str">
            <v>TELHA ESTRUTURAL FIBROCIMENTO CANALETE 49 OU KALHETA C = 7,20 M</v>
          </cell>
          <cell r="C2764" t="str">
            <v>UN</v>
          </cell>
          <cell r="D2764" t="str">
            <v>MP</v>
          </cell>
          <cell r="E2764">
            <v>178.21</v>
          </cell>
          <cell r="F2764">
            <v>178.21</v>
          </cell>
        </row>
        <row r="2765">
          <cell r="A2765" t="str">
            <v>00007213</v>
          </cell>
          <cell r="B2765" t="str">
            <v>TELHA FIBROCIMENTO ONDULADA 4 MM 2,44  X 0,50 M</v>
          </cell>
          <cell r="C2765" t="str">
            <v>M2</v>
          </cell>
          <cell r="D2765" t="str">
            <v>MP</v>
          </cell>
          <cell r="E2765">
            <v>10.02</v>
          </cell>
          <cell r="F2765">
            <v>10.02</v>
          </cell>
        </row>
        <row r="2766">
          <cell r="A2766" t="str">
            <v>00007214</v>
          </cell>
          <cell r="B2766" t="str">
            <v>CUMEEIRA SHED P/ TELHA FIBROCIMENTO ONDULADA</v>
          </cell>
          <cell r="C2766" t="str">
            <v>UN</v>
          </cell>
          <cell r="D2766" t="str">
            <v>MP</v>
          </cell>
          <cell r="E2766">
            <v>27.93</v>
          </cell>
          <cell r="F2766">
            <v>27.93</v>
          </cell>
        </row>
        <row r="2767">
          <cell r="A2767" t="str">
            <v>00007215</v>
          </cell>
          <cell r="B2767" t="str">
            <v>CUMEEIRA NORMAL P/ TELHA FIBROCIMENTO CANALETE 49 OU KALHETA</v>
          </cell>
          <cell r="C2767" t="str">
            <v>UN</v>
          </cell>
          <cell r="D2767" t="str">
            <v>MP</v>
          </cell>
          <cell r="E2767">
            <v>18.260000000000002</v>
          </cell>
          <cell r="F2767">
            <v>18.260000000000002</v>
          </cell>
        </row>
        <row r="2768">
          <cell r="A2768" t="str">
            <v>00007216</v>
          </cell>
          <cell r="B2768" t="str">
            <v>CUMEEIRA NORMAL P/ TELHA FIBROCIMENTO CANALETE 90 OU KALHETAO</v>
          </cell>
          <cell r="C2768" t="str">
            <v>UN</v>
          </cell>
          <cell r="D2768" t="str">
            <v>MP</v>
          </cell>
          <cell r="E2768">
            <v>41.04</v>
          </cell>
          <cell r="F2768">
            <v>41.04</v>
          </cell>
        </row>
        <row r="2769">
          <cell r="A2769" t="str">
            <v>00007219</v>
          </cell>
          <cell r="B2769" t="str">
            <v>CUMEEIRA UNIVERSAL P/ TELHA FIBROCIMENTO ONDULADA (6MM - 110 X 21CM)</v>
          </cell>
          <cell r="C2769" t="str">
            <v>UN</v>
          </cell>
          <cell r="D2769" t="str">
            <v>MP</v>
          </cell>
          <cell r="E2769">
            <v>31.52</v>
          </cell>
          <cell r="F2769">
            <v>31.52</v>
          </cell>
        </row>
        <row r="2770">
          <cell r="A2770" t="str">
            <v>00007220</v>
          </cell>
          <cell r="B2770" t="str">
            <v>TELHA ESTRUTURAL FIBROCIMENTO CANALETE 90 OU KALHETAO C = 7,40M</v>
          </cell>
          <cell r="C2770" t="str">
            <v>UN</v>
          </cell>
          <cell r="D2770" t="str">
            <v>MP</v>
          </cell>
          <cell r="E2770">
            <v>276.11</v>
          </cell>
          <cell r="F2770">
            <v>276.11</v>
          </cell>
        </row>
        <row r="2771">
          <cell r="A2771" t="str">
            <v>00007221</v>
          </cell>
          <cell r="B2771" t="str">
            <v>TELHA ESTRUTURAL FIBROCIMENTO CANALETE 49 OU KALHETA, 1 ABA C = 4,5CM</v>
          </cell>
          <cell r="C2771" t="str">
            <v>M2</v>
          </cell>
          <cell r="D2771" t="str">
            <v>MP</v>
          </cell>
          <cell r="E2771">
            <v>48.82</v>
          </cell>
          <cell r="F2771">
            <v>48.82</v>
          </cell>
        </row>
        <row r="2772">
          <cell r="A2772" t="str">
            <v>00007223</v>
          </cell>
          <cell r="B2772" t="str">
            <v>TELHA ESTRUTURAL FIBROCIMENTO CANALETE 49 OU KALHETA, 1 ABA C = 2,50M</v>
          </cell>
          <cell r="C2772" t="str">
            <v>UN</v>
          </cell>
          <cell r="D2772" t="str">
            <v>MP</v>
          </cell>
          <cell r="E2772">
            <v>67.849999999999994</v>
          </cell>
          <cell r="F2772">
            <v>67.849999999999994</v>
          </cell>
        </row>
        <row r="2773">
          <cell r="A2773" t="str">
            <v>00007224</v>
          </cell>
          <cell r="B2773" t="str">
            <v>TELHA ESTRUTURAL FIBROCIMENTO CANALETE 49 OU KALHETA, 1 ABA C = 4,00M</v>
          </cell>
          <cell r="C2773" t="str">
            <v>UN</v>
          </cell>
          <cell r="D2773" t="str">
            <v>MP</v>
          </cell>
          <cell r="E2773">
            <v>103.61</v>
          </cell>
          <cell r="F2773">
            <v>103.61</v>
          </cell>
        </row>
        <row r="2774">
          <cell r="A2774" t="str">
            <v>00007225</v>
          </cell>
          <cell r="B2774" t="str">
            <v>TELHA ESTRUTURAL FIBROCIMENTO CANALETE 49 OU KALHETA, 1 ABA C = 5,00M</v>
          </cell>
          <cell r="C2774" t="str">
            <v>UN</v>
          </cell>
          <cell r="D2774" t="str">
            <v>MP</v>
          </cell>
          <cell r="E2774">
            <v>126.09</v>
          </cell>
          <cell r="F2774">
            <v>126.09</v>
          </cell>
        </row>
        <row r="2775">
          <cell r="A2775" t="str">
            <v>00007226</v>
          </cell>
          <cell r="B2775" t="str">
            <v>TELHA ESTRUTURAL FIBROCIMENTO CANALETE 49 OU KALHETA, 1 ABA C = 5,50M</v>
          </cell>
          <cell r="C2775" t="str">
            <v>UN</v>
          </cell>
          <cell r="D2775" t="str">
            <v>MP</v>
          </cell>
          <cell r="E2775">
            <v>137.63</v>
          </cell>
          <cell r="F2775">
            <v>137.63</v>
          </cell>
        </row>
        <row r="2776">
          <cell r="A2776" t="str">
            <v>00007227</v>
          </cell>
          <cell r="B2776" t="str">
            <v>TELHA ESTRUTURAL FIBROCIMENTO CANALETE 49 OU KALHETA, 1 ABA C = 6,50M</v>
          </cell>
          <cell r="C2776" t="str">
            <v>UN</v>
          </cell>
          <cell r="D2776" t="str">
            <v>MP</v>
          </cell>
          <cell r="E2776">
            <v>158.22999999999999</v>
          </cell>
          <cell r="F2776">
            <v>158.22999999999999</v>
          </cell>
        </row>
        <row r="2777">
          <cell r="A2777" t="str">
            <v>00007228</v>
          </cell>
          <cell r="B2777" t="str">
            <v>TELHA ESTRUTURAL FIBROCIMENTO CANALETE 90 OU KALHETAO, C = 6,70M</v>
          </cell>
          <cell r="C2777" t="str">
            <v>M2</v>
          </cell>
          <cell r="D2777" t="str">
            <v>MP</v>
          </cell>
          <cell r="E2777">
            <v>36.97</v>
          </cell>
          <cell r="F2777">
            <v>36.97</v>
          </cell>
        </row>
        <row r="2778">
          <cell r="A2778" t="str">
            <v>00007229</v>
          </cell>
          <cell r="B2778" t="str">
            <v>TELHA ESTRUTURAL FIBROCIMENTO CANALETE 90 OU KALHETAO C = 3,00M</v>
          </cell>
          <cell r="C2778" t="str">
            <v>UN</v>
          </cell>
          <cell r="D2778" t="str">
            <v>MP</v>
          </cell>
          <cell r="E2778">
            <v>114.98</v>
          </cell>
          <cell r="F2778">
            <v>114.98</v>
          </cell>
        </row>
        <row r="2779">
          <cell r="A2779" t="str">
            <v>00007230</v>
          </cell>
          <cell r="B2779" t="str">
            <v>TELHA ESTRUTURAL FIBROCIMENTO CANALETE 90 OU KALHETAO C = 4,60M</v>
          </cell>
          <cell r="C2779" t="str">
            <v>UN</v>
          </cell>
          <cell r="D2779" t="str">
            <v>MP</v>
          </cell>
          <cell r="E2779">
            <v>174.74</v>
          </cell>
          <cell r="F2779">
            <v>174.74</v>
          </cell>
        </row>
        <row r="2780">
          <cell r="A2780" t="str">
            <v>00007231</v>
          </cell>
          <cell r="B2780" t="str">
            <v>TELHA ESTRUTURAL FIBROCIMENTO CANALETE 90 OU KALHETAO C = 6,00M</v>
          </cell>
          <cell r="C2780" t="str">
            <v>UN</v>
          </cell>
          <cell r="D2780" t="str">
            <v>MP</v>
          </cell>
          <cell r="E2780">
            <v>215</v>
          </cell>
          <cell r="F2780">
            <v>215</v>
          </cell>
        </row>
        <row r="2781">
          <cell r="A2781" t="str">
            <v>00007233</v>
          </cell>
          <cell r="B2781" t="str">
            <v>TELHA ESTRUTURAL FIBROCIMENTO CANALETE 90 OU KALHETAO C = 9,20M</v>
          </cell>
          <cell r="C2781" t="str">
            <v>UN</v>
          </cell>
          <cell r="D2781" t="str">
            <v>MP</v>
          </cell>
          <cell r="E2781">
            <v>351.35</v>
          </cell>
          <cell r="F2781">
            <v>351.35</v>
          </cell>
        </row>
        <row r="2782">
          <cell r="A2782" t="str">
            <v>00007234</v>
          </cell>
          <cell r="B2782" t="str">
            <v>TELHA ESTRUTURAL FIBROCIMENTO CANALETE 49 OU KALHETA, 1 ABA C = 3,60M</v>
          </cell>
          <cell r="C2782" t="str">
            <v>UN</v>
          </cell>
          <cell r="D2782" t="str">
            <v>MP</v>
          </cell>
          <cell r="E2782">
            <v>94.47</v>
          </cell>
          <cell r="F2782">
            <v>94.47</v>
          </cell>
        </row>
        <row r="2783">
          <cell r="A2783" t="str">
            <v>00007236</v>
          </cell>
          <cell r="B2783" t="str">
            <v>TELHA ESTRUTURAL FIBROCIMENTO CANALETE 49 OU KALHETA, 1 ABA C = 6,00M</v>
          </cell>
          <cell r="C2783" t="str">
            <v>UN</v>
          </cell>
          <cell r="D2783" t="str">
            <v>MP</v>
          </cell>
          <cell r="E2783">
            <v>149.49</v>
          </cell>
          <cell r="F2783">
            <v>149.49</v>
          </cell>
        </row>
        <row r="2784">
          <cell r="A2784" t="str">
            <v>00007237</v>
          </cell>
          <cell r="B2784" t="str">
            <v>RUFO P/ TELHA FIBROCIMENTO ONDULADA</v>
          </cell>
          <cell r="C2784" t="str">
            <v>UN</v>
          </cell>
          <cell r="D2784" t="str">
            <v>MP</v>
          </cell>
          <cell r="E2784">
            <v>23.56</v>
          </cell>
          <cell r="F2784">
            <v>23.56</v>
          </cell>
        </row>
        <row r="2785">
          <cell r="A2785" t="str">
            <v>00007238</v>
          </cell>
          <cell r="B2785" t="str">
            <v>TELHA ALUMINIO ONDULADA E = 0,5MM</v>
          </cell>
          <cell r="C2785" t="str">
            <v>M2</v>
          </cell>
          <cell r="D2785" t="str">
            <v>MP</v>
          </cell>
          <cell r="E2785">
            <v>21.9</v>
          </cell>
          <cell r="F2785">
            <v>21.9</v>
          </cell>
        </row>
        <row r="2786">
          <cell r="A2786" t="str">
            <v>00007239</v>
          </cell>
          <cell r="B2786" t="str">
            <v>TELHA ALUMINIO ONDULADA E = 0,6MM</v>
          </cell>
          <cell r="C2786" t="str">
            <v>M2</v>
          </cell>
          <cell r="D2786" t="str">
            <v>MP</v>
          </cell>
          <cell r="E2786">
            <v>24.97</v>
          </cell>
          <cell r="F2786">
            <v>24.97</v>
          </cell>
        </row>
        <row r="2787">
          <cell r="A2787" t="str">
            <v>00007240</v>
          </cell>
          <cell r="B2787" t="str">
            <v>TELHA ALUMINIO ONDULADA E = 0,7MM</v>
          </cell>
          <cell r="C2787" t="str">
            <v>M2</v>
          </cell>
          <cell r="D2787" t="str">
            <v>MP</v>
          </cell>
          <cell r="E2787">
            <v>30.71</v>
          </cell>
          <cell r="F2787">
            <v>30.71</v>
          </cell>
        </row>
        <row r="2788">
          <cell r="A2788" t="str">
            <v>00007241</v>
          </cell>
          <cell r="B2788" t="str">
            <v>CUMEEIRA ALUMINIO ONDULADA ESP = 0,8MM LARG = 1,12M</v>
          </cell>
          <cell r="C2788" t="str">
            <v>M2</v>
          </cell>
          <cell r="D2788" t="str">
            <v>MP</v>
          </cell>
          <cell r="E2788">
            <v>32.26</v>
          </cell>
          <cell r="F2788">
            <v>32.26</v>
          </cell>
        </row>
        <row r="2789">
          <cell r="A2789" t="str">
            <v>00007243</v>
          </cell>
          <cell r="B2789" t="str">
            <v>TELHA ACO ZINCADO TRAPEZOIDAL ESP=0,5MM</v>
          </cell>
          <cell r="C2789" t="str">
            <v>M2</v>
          </cell>
          <cell r="D2789" t="str">
            <v>MP</v>
          </cell>
          <cell r="E2789">
            <v>29.98</v>
          </cell>
          <cell r="F2789">
            <v>29.98</v>
          </cell>
        </row>
        <row r="2790">
          <cell r="A2790" t="str">
            <v>00007244</v>
          </cell>
          <cell r="B2790" t="str">
            <v>CHAPA ZINCADA P/ CALHA DE AGUAS PLUVIAIS - E = 0,5MM X L = 0,50M</v>
          </cell>
          <cell r="C2790" t="str">
            <v>M</v>
          </cell>
          <cell r="D2790" t="str">
            <v>MP</v>
          </cell>
          <cell r="E2790">
            <v>12.61</v>
          </cell>
          <cell r="F2790">
            <v>12.61</v>
          </cell>
        </row>
        <row r="2791">
          <cell r="A2791" t="str">
            <v>00007245</v>
          </cell>
          <cell r="B2791" t="str">
            <v>TELHA DE VIDRO TIPO FRANCESA, *39 X 23* CM</v>
          </cell>
          <cell r="C2791" t="str">
            <v>UN</v>
          </cell>
          <cell r="D2791" t="str">
            <v>MP</v>
          </cell>
          <cell r="E2791">
            <v>33</v>
          </cell>
          <cell r="F2791">
            <v>33</v>
          </cell>
        </row>
        <row r="2792">
          <cell r="A2792" t="str">
            <v>00007246</v>
          </cell>
          <cell r="B2792" t="str">
            <v>TELHA VIDRO TIPO CANAL OU COLONIAL (C = 46 A 50,0CM)</v>
          </cell>
          <cell r="C2792" t="str">
            <v>UN</v>
          </cell>
          <cell r="D2792" t="str">
            <v>MP</v>
          </cell>
          <cell r="E2792">
            <v>42.19</v>
          </cell>
          <cell r="F2792">
            <v>42.19</v>
          </cell>
        </row>
        <row r="2793">
          <cell r="A2793" t="str">
            <v>00007247</v>
          </cell>
          <cell r="B2793" t="str">
            <v>TEODOLITO COM PRECISAO DE + / - 6 SEGUNDOS, INCLUSIVE TRIPE (LOCACAO)</v>
          </cell>
          <cell r="C2793" t="str">
            <v>H</v>
          </cell>
          <cell r="D2793" t="str">
            <v>EQ</v>
          </cell>
          <cell r="E2793">
            <v>2.25</v>
          </cell>
          <cell r="F2793">
            <v>2.25</v>
          </cell>
        </row>
        <row r="2794">
          <cell r="A2794" t="str">
            <v>00007250</v>
          </cell>
          <cell r="B2794" t="str">
            <v>TRENA EM FIBRA DE VIDRO L = 30M</v>
          </cell>
          <cell r="C2794" t="str">
            <v>H</v>
          </cell>
          <cell r="D2794" t="str">
            <v>EQ</v>
          </cell>
          <cell r="E2794">
            <v>0.21</v>
          </cell>
          <cell r="F2794">
            <v>0.21</v>
          </cell>
        </row>
        <row r="2795">
          <cell r="A2795" t="str">
            <v>00007252</v>
          </cell>
          <cell r="B2795" t="str">
            <v>NIVEL OTICO C/ PRECISAO +/- 0,7MM TIPO WILD NA-2 OU EQUIV</v>
          </cell>
          <cell r="C2795" t="str">
            <v>H</v>
          </cell>
          <cell r="D2795" t="str">
            <v>EQ</v>
          </cell>
          <cell r="E2795">
            <v>1.3</v>
          </cell>
          <cell r="F2795">
            <v>1.3</v>
          </cell>
        </row>
        <row r="2796">
          <cell r="A2796" t="str">
            <v>00007253</v>
          </cell>
          <cell r="B2796" t="str">
            <v>TERRA VEGETAL</v>
          </cell>
          <cell r="C2796" t="str">
            <v>M3</v>
          </cell>
          <cell r="D2796" t="str">
            <v>MP</v>
          </cell>
          <cell r="E2796">
            <v>113.39</v>
          </cell>
          <cell r="F2796">
            <v>113.39</v>
          </cell>
        </row>
        <row r="2797">
          <cell r="A2797" t="str">
            <v>00007255</v>
          </cell>
          <cell r="B2797" t="str">
            <v>TIJOLO MACICO DE BARRO COZIDO, DE *5,5 X 10,5 X 22,0* CM</v>
          </cell>
          <cell r="C2797" t="str">
            <v>MIL</v>
          </cell>
          <cell r="D2797" t="str">
            <v>MP</v>
          </cell>
          <cell r="E2797">
            <v>371.98</v>
          </cell>
          <cell r="F2797">
            <v>371.98</v>
          </cell>
        </row>
        <row r="2798">
          <cell r="A2798" t="str">
            <v>00007256</v>
          </cell>
          <cell r="B2798" t="str">
            <v>TIJOLO CERAMICO MACICO APARENTE 2 FUROS 6,5 X 10 X 20CM</v>
          </cell>
          <cell r="C2798" t="str">
            <v>UN</v>
          </cell>
          <cell r="D2798" t="str">
            <v>MP</v>
          </cell>
          <cell r="E2798">
            <v>0.54</v>
          </cell>
          <cell r="F2798">
            <v>0.54</v>
          </cell>
        </row>
        <row r="2799">
          <cell r="A2799" t="str">
            <v>00007258</v>
          </cell>
          <cell r="B2799" t="str">
            <v>TIJOLO CERAMICO MACICO 5 X 10 X 20CM</v>
          </cell>
          <cell r="C2799" t="str">
            <v>UN</v>
          </cell>
          <cell r="D2799" t="str">
            <v>MP</v>
          </cell>
          <cell r="E2799">
            <v>0.37</v>
          </cell>
          <cell r="F2799">
            <v>0.37</v>
          </cell>
        </row>
        <row r="2800">
          <cell r="A2800" t="str">
            <v>00007260</v>
          </cell>
          <cell r="B2800" t="str">
            <v>TIJOLO CERAMICO MACICO APARENTE 6 X 12 X 24CM</v>
          </cell>
          <cell r="C2800" t="str">
            <v>UN</v>
          </cell>
          <cell r="D2800" t="str">
            <v>MP</v>
          </cell>
          <cell r="E2800">
            <v>0.72</v>
          </cell>
          <cell r="F2800">
            <v>0.72</v>
          </cell>
        </row>
        <row r="2801">
          <cell r="A2801" t="str">
            <v>00007262</v>
          </cell>
          <cell r="B2801" t="str">
            <v>TIJOLO CERAMICO MACICO APARENTE 5,5 X 11X 23CM</v>
          </cell>
          <cell r="C2801" t="str">
            <v>MIL</v>
          </cell>
          <cell r="D2801" t="str">
            <v>MP</v>
          </cell>
          <cell r="E2801">
            <v>708.53</v>
          </cell>
          <cell r="F2801">
            <v>708.53</v>
          </cell>
        </row>
        <row r="2802">
          <cell r="A2802" t="str">
            <v>00007265</v>
          </cell>
          <cell r="B2802" t="str">
            <v>|EM PROCESSO DE DESATIVAÇÃO| TIJOLO CERAMICO FURADO 8 FUROS 10 X 18 X 18CM</v>
          </cell>
          <cell r="C2802" t="str">
            <v>UN</v>
          </cell>
          <cell r="D2802" t="str">
            <v>MP</v>
          </cell>
          <cell r="E2802">
            <v>0.8</v>
          </cell>
          <cell r="F2802">
            <v>0.8</v>
          </cell>
        </row>
        <row r="2803">
          <cell r="A2803" t="str">
            <v>00007266</v>
          </cell>
          <cell r="B2803" t="str">
            <v>BLOCO CERAMICO (ALVENARIA DE VEDACAO), DE *9 X 19 X 19* CM</v>
          </cell>
          <cell r="C2803" t="str">
            <v>MIL</v>
          </cell>
          <cell r="D2803" t="str">
            <v>MP</v>
          </cell>
          <cell r="E2803">
            <v>710</v>
          </cell>
          <cell r="F2803">
            <v>710</v>
          </cell>
        </row>
        <row r="2804">
          <cell r="A2804" t="str">
            <v>00007267</v>
          </cell>
          <cell r="B2804" t="str">
            <v>BLOCO CERAMICO VEDAÇÃO 6 FUROS - 9 X 14 X 19 CM</v>
          </cell>
          <cell r="C2804" t="str">
            <v>UN</v>
          </cell>
          <cell r="D2804" t="str">
            <v>MP</v>
          </cell>
          <cell r="E2804">
            <v>0.62</v>
          </cell>
          <cell r="F2804">
            <v>0.62</v>
          </cell>
        </row>
        <row r="2805">
          <cell r="A2805" t="str">
            <v>00007268</v>
          </cell>
          <cell r="B2805" t="str">
            <v>BLOCO CERAMICO VEDAÇÃO 8 FUROS - 9 X 19 X 29 CM</v>
          </cell>
          <cell r="C2805" t="str">
            <v>UN</v>
          </cell>
          <cell r="D2805" t="str">
            <v>MP</v>
          </cell>
          <cell r="E2805">
            <v>0.85</v>
          </cell>
          <cell r="F2805">
            <v>0.85</v>
          </cell>
        </row>
        <row r="2806">
          <cell r="A2806" t="str">
            <v>00007269</v>
          </cell>
          <cell r="B2806" t="str">
            <v>BLOCO CERAMICO VEDAÇÃO 6 FUROS - 9 X 9 X 19 CM</v>
          </cell>
          <cell r="C2806" t="str">
            <v>UN</v>
          </cell>
          <cell r="D2806" t="str">
            <v>MP</v>
          </cell>
          <cell r="E2806">
            <v>0.6</v>
          </cell>
          <cell r="F2806">
            <v>0.6</v>
          </cell>
        </row>
        <row r="2807">
          <cell r="A2807" t="str">
            <v>00007270</v>
          </cell>
          <cell r="B2807" t="str">
            <v>BLOCO CERAMICO VEDAÇÃO 4 FUROS - 9 X 9 X 19 CM</v>
          </cell>
          <cell r="C2807" t="str">
            <v>UN</v>
          </cell>
          <cell r="D2807" t="str">
            <v>MP</v>
          </cell>
          <cell r="E2807">
            <v>0.62</v>
          </cell>
          <cell r="F2807">
            <v>0.62</v>
          </cell>
        </row>
        <row r="2808">
          <cell r="A2808" t="str">
            <v>00007271</v>
          </cell>
          <cell r="B2808" t="str">
            <v>BLOCO CERÂMICO VEDAÇÃO 8 FUROS - 9 X 19 X 19 CM</v>
          </cell>
          <cell r="C2808" t="str">
            <v>UN</v>
          </cell>
          <cell r="D2808" t="str">
            <v>MP</v>
          </cell>
          <cell r="E2808">
            <v>0.71</v>
          </cell>
          <cell r="F2808">
            <v>0.71</v>
          </cell>
        </row>
        <row r="2809">
          <cell r="A2809" t="str">
            <v>00007272</v>
          </cell>
          <cell r="B2809" t="str">
            <v>ELEMENTO VAZADO CERAMICO 9 X 20 X 20CM</v>
          </cell>
          <cell r="C2809" t="str">
            <v>UN</v>
          </cell>
          <cell r="D2809" t="str">
            <v>MP</v>
          </cell>
          <cell r="E2809">
            <v>2.84</v>
          </cell>
          <cell r="F2809">
            <v>2.84</v>
          </cell>
        </row>
        <row r="2810">
          <cell r="A2810" t="str">
            <v>00007273</v>
          </cell>
          <cell r="B2810" t="str">
            <v>ELEMENTO VAZADO CERAMICO 7 X 20 X 20CM</v>
          </cell>
          <cell r="C2810" t="str">
            <v>UN</v>
          </cell>
          <cell r="D2810" t="str">
            <v>MP</v>
          </cell>
          <cell r="E2810">
            <v>2.84</v>
          </cell>
          <cell r="F2810">
            <v>2.84</v>
          </cell>
        </row>
        <row r="2811">
          <cell r="A2811" t="str">
            <v>00007274</v>
          </cell>
          <cell r="B2811" t="str">
            <v>TIL PVC LIGACAO PREDIAL NBR 10569 P/REDE COLET ESG JE BBB DN 100 X 100MM</v>
          </cell>
          <cell r="C2811" t="str">
            <v>UN</v>
          </cell>
          <cell r="D2811" t="str">
            <v>MP</v>
          </cell>
          <cell r="E2811">
            <v>56.12</v>
          </cell>
          <cell r="F2811">
            <v>56.12</v>
          </cell>
        </row>
        <row r="2812">
          <cell r="A2812" t="str">
            <v>00007275</v>
          </cell>
          <cell r="B2812" t="str">
            <v>TIL PVC RADIAL NBR 10569 P/REDE COLET ESG JE BBB DN 150X200MM</v>
          </cell>
          <cell r="C2812" t="str">
            <v>UN</v>
          </cell>
          <cell r="D2812" t="str">
            <v>MP</v>
          </cell>
          <cell r="E2812">
            <v>533.79</v>
          </cell>
          <cell r="F2812">
            <v>533.79</v>
          </cell>
        </row>
        <row r="2813">
          <cell r="A2813" t="str">
            <v>00007276</v>
          </cell>
          <cell r="B2813" t="str">
            <v>TIL PVC PASSAGEM NBR 10569 P/REDE COLET ESG JE BBB DN 200X150MM</v>
          </cell>
          <cell r="C2813" t="str">
            <v>UN</v>
          </cell>
          <cell r="D2813" t="str">
            <v>MP</v>
          </cell>
          <cell r="E2813">
            <v>295.57</v>
          </cell>
          <cell r="F2813">
            <v>295.57</v>
          </cell>
        </row>
        <row r="2814">
          <cell r="A2814" t="str">
            <v>00007277</v>
          </cell>
          <cell r="B2814" t="str">
            <v>TIL PVC PASSAGEM NBR 10569 P/REDE COLET ESG JE BBB DN 250X150MM</v>
          </cell>
          <cell r="C2814" t="str">
            <v>UN</v>
          </cell>
          <cell r="D2814" t="str">
            <v>MP</v>
          </cell>
          <cell r="E2814">
            <v>351.3</v>
          </cell>
          <cell r="F2814">
            <v>351.3</v>
          </cell>
        </row>
        <row r="2815">
          <cell r="A2815" t="str">
            <v>00007278</v>
          </cell>
          <cell r="B2815" t="str">
            <v>TIL PVC PASSAGEM NBR 10569 P/REDE COLET ESG JE BBB DN 300X150MM</v>
          </cell>
          <cell r="C2815" t="str">
            <v>UN</v>
          </cell>
          <cell r="D2815" t="str">
            <v>MP</v>
          </cell>
          <cell r="E2815">
            <v>526.65</v>
          </cell>
          <cell r="F2815">
            <v>526.65</v>
          </cell>
        </row>
        <row r="2816">
          <cell r="A2816" t="str">
            <v>00007280</v>
          </cell>
          <cell r="B2816" t="str">
            <v>TIL PVC PASSAGEM NBR 10569 P/REDE COLET ESG JE BBB DN 100X100MM</v>
          </cell>
          <cell r="C2816" t="str">
            <v>UN</v>
          </cell>
          <cell r="D2816" t="str">
            <v>MP</v>
          </cell>
          <cell r="E2816">
            <v>204.61</v>
          </cell>
          <cell r="F2816">
            <v>204.61</v>
          </cell>
        </row>
        <row r="2817">
          <cell r="A2817" t="str">
            <v>00007281</v>
          </cell>
          <cell r="B2817" t="str">
            <v>TIL PVC PASSAGEM NBR 10569 P/REDE COLET ESG JE BBB DN 125X125MM</v>
          </cell>
          <cell r="C2817" t="str">
            <v>UN</v>
          </cell>
          <cell r="D2817" t="str">
            <v>MP</v>
          </cell>
          <cell r="E2817">
            <v>206.26</v>
          </cell>
          <cell r="F2817">
            <v>206.26</v>
          </cell>
        </row>
        <row r="2818">
          <cell r="A2818" t="str">
            <v>00007282</v>
          </cell>
          <cell r="B2818" t="str">
            <v>TIL PVC PASSAGEM NBR 10569 P/REDE COLET ESG JE BBB DN 150X150MM</v>
          </cell>
          <cell r="C2818" t="str">
            <v>UN</v>
          </cell>
          <cell r="D2818" t="str">
            <v>MP</v>
          </cell>
          <cell r="E2818">
            <v>208.02</v>
          </cell>
          <cell r="F2818">
            <v>208.02</v>
          </cell>
        </row>
        <row r="2819">
          <cell r="A2819" t="str">
            <v>00007283</v>
          </cell>
          <cell r="B2819" t="str">
            <v>TIL PVC RADIAL NBR 10569 P/REDE COLET ESG JE BBB DN 250X200MM</v>
          </cell>
          <cell r="C2819" t="str">
            <v>UN</v>
          </cell>
          <cell r="D2819" t="str">
            <v>MP</v>
          </cell>
          <cell r="E2819">
            <v>650.87</v>
          </cell>
          <cell r="F2819">
            <v>650.87</v>
          </cell>
        </row>
        <row r="2820">
          <cell r="A2820" t="str">
            <v>00007284</v>
          </cell>
          <cell r="B2820" t="str">
            <v>TIL PVC RADIAL NBR 10569 P/REDE COLET ESG JE BBB DN 300X200MM</v>
          </cell>
          <cell r="C2820" t="str">
            <v>UN</v>
          </cell>
          <cell r="D2820" t="str">
            <v>MP</v>
          </cell>
          <cell r="E2820">
            <v>736.7</v>
          </cell>
          <cell r="F2820">
            <v>736.7</v>
          </cell>
        </row>
        <row r="2821">
          <cell r="A2821" t="str">
            <v>00007285</v>
          </cell>
          <cell r="B2821" t="str">
            <v>TIL PVC RADIAL NBR 10569 P/REDE COLET ESG JE BBB DN 200X200MM</v>
          </cell>
          <cell r="C2821" t="str">
            <v>UN</v>
          </cell>
          <cell r="D2821" t="str">
            <v>MP</v>
          </cell>
          <cell r="E2821">
            <v>583.72</v>
          </cell>
          <cell r="F2821">
            <v>583.72</v>
          </cell>
        </row>
        <row r="2822">
          <cell r="A2822" t="str">
            <v>00007286</v>
          </cell>
          <cell r="B2822" t="str">
            <v>TIL PVC RADIAL NBR 10569 P/REDE COLET ESG JE BBB DN 125X200MM</v>
          </cell>
          <cell r="C2822" t="str">
            <v>UN</v>
          </cell>
          <cell r="D2822" t="str">
            <v>MP</v>
          </cell>
          <cell r="E2822">
            <v>288.36</v>
          </cell>
          <cell r="F2822">
            <v>288.36</v>
          </cell>
        </row>
        <row r="2823">
          <cell r="A2823" t="str">
            <v>00007287</v>
          </cell>
          <cell r="B2823" t="str">
            <v>TINTA A OLEO BRILHANTE (USO GERAL)</v>
          </cell>
          <cell r="C2823" t="str">
            <v>GL</v>
          </cell>
          <cell r="D2823" t="str">
            <v>MP</v>
          </cell>
          <cell r="E2823">
            <v>56.5</v>
          </cell>
          <cell r="F2823">
            <v>56.5</v>
          </cell>
        </row>
        <row r="2824">
          <cell r="A2824" t="str">
            <v>00007288</v>
          </cell>
          <cell r="B2824" t="str">
            <v>TINTA ESMALTE SINTETICO FOSCO</v>
          </cell>
          <cell r="C2824" t="str">
            <v>L</v>
          </cell>
          <cell r="D2824" t="str">
            <v>MP</v>
          </cell>
          <cell r="E2824">
            <v>24.56</v>
          </cell>
          <cell r="F2824">
            <v>24.56</v>
          </cell>
        </row>
        <row r="2825">
          <cell r="A2825" t="str">
            <v>00007290</v>
          </cell>
          <cell r="B2825" t="str">
            <v>TINTA ESMALTE SINTETICO ACETINADO</v>
          </cell>
          <cell r="C2825" t="str">
            <v>GL</v>
          </cell>
          <cell r="D2825" t="str">
            <v>MP</v>
          </cell>
          <cell r="E2825">
            <v>86.39</v>
          </cell>
          <cell r="F2825">
            <v>86.39</v>
          </cell>
        </row>
        <row r="2826">
          <cell r="A2826" t="str">
            <v>00007292</v>
          </cell>
          <cell r="B2826" t="str">
            <v>TINTA ESMALTE SINTETICO ALTO BRILHO</v>
          </cell>
          <cell r="C2826" t="str">
            <v>L</v>
          </cell>
          <cell r="D2826" t="str">
            <v>MP</v>
          </cell>
          <cell r="E2826">
            <v>22.64</v>
          </cell>
          <cell r="F2826">
            <v>22.64</v>
          </cell>
        </row>
        <row r="2827">
          <cell r="A2827" t="str">
            <v>00007293</v>
          </cell>
          <cell r="B2827" t="str">
            <v>TINTA GRAFITE ESMALTE PROTETORA DE SUPERFICIE METALICA</v>
          </cell>
          <cell r="C2827" t="str">
            <v>L</v>
          </cell>
          <cell r="D2827" t="str">
            <v>MP</v>
          </cell>
          <cell r="E2827">
            <v>23.33</v>
          </cell>
          <cell r="F2827">
            <v>23.33</v>
          </cell>
        </row>
        <row r="2828">
          <cell r="A2828" t="str">
            <v>00007294</v>
          </cell>
          <cell r="B2828" t="str">
            <v>TINTA ESMALTE SINTETICO ALTO BRILHO</v>
          </cell>
          <cell r="C2828" t="str">
            <v>GL</v>
          </cell>
          <cell r="D2828" t="str">
            <v>MP</v>
          </cell>
          <cell r="E2828">
            <v>81.48</v>
          </cell>
          <cell r="F2828">
            <v>81.48</v>
          </cell>
        </row>
        <row r="2829">
          <cell r="A2829" t="str">
            <v>00007295</v>
          </cell>
          <cell r="B2829" t="str">
            <v>TINTA PROTETORA SUPERFICIE METALICA GRAFITE</v>
          </cell>
          <cell r="C2829" t="str">
            <v>GL</v>
          </cell>
          <cell r="D2829" t="str">
            <v>MP</v>
          </cell>
          <cell r="E2829">
            <v>83.97</v>
          </cell>
          <cell r="F2829">
            <v>83.97</v>
          </cell>
        </row>
        <row r="2830">
          <cell r="A2830" t="str">
            <v>00007300</v>
          </cell>
          <cell r="B2830" t="str">
            <v>TINTA ALUMINIO ESMALTE PROTETORA SUPERFICIE METALICA</v>
          </cell>
          <cell r="C2830" t="str">
            <v>GL</v>
          </cell>
          <cell r="D2830" t="str">
            <v>MP</v>
          </cell>
          <cell r="E2830">
            <v>96.66</v>
          </cell>
          <cell r="F2830">
            <v>96.66</v>
          </cell>
        </row>
        <row r="2831">
          <cell r="A2831" t="str">
            <v>00007303</v>
          </cell>
          <cell r="B2831" t="str">
            <v>TINTA EPOXI</v>
          </cell>
          <cell r="C2831" t="str">
            <v>GL</v>
          </cell>
          <cell r="D2831" t="str">
            <v>MP</v>
          </cell>
          <cell r="E2831">
            <v>193.52</v>
          </cell>
          <cell r="F2831">
            <v>193.52</v>
          </cell>
        </row>
        <row r="2832">
          <cell r="A2832" t="str">
            <v>00007304</v>
          </cell>
          <cell r="B2832" t="str">
            <v>TINTA EPOXI</v>
          </cell>
          <cell r="C2832" t="str">
            <v>L</v>
          </cell>
          <cell r="D2832" t="str">
            <v>MP</v>
          </cell>
          <cell r="E2832">
            <v>53.76</v>
          </cell>
          <cell r="F2832">
            <v>53.76</v>
          </cell>
        </row>
        <row r="2833">
          <cell r="A2833" t="str">
            <v>00007306</v>
          </cell>
          <cell r="B2833" t="str">
            <v>TINTA PROTETORA SUPERFICIE METALICA ALUMINIO</v>
          </cell>
          <cell r="C2833" t="str">
            <v>L</v>
          </cell>
          <cell r="D2833" t="str">
            <v>MP</v>
          </cell>
          <cell r="E2833">
            <v>27.65</v>
          </cell>
          <cell r="F2833">
            <v>27.65</v>
          </cell>
        </row>
        <row r="2834">
          <cell r="A2834" t="str">
            <v>00007307</v>
          </cell>
          <cell r="B2834" t="str">
            <v>FUNDO ANTICORROSIVO TIPO ZARCAO OU EQUIV</v>
          </cell>
          <cell r="C2834" t="str">
            <v>L</v>
          </cell>
          <cell r="D2834" t="str">
            <v>MP</v>
          </cell>
          <cell r="E2834">
            <v>21.12</v>
          </cell>
          <cell r="F2834">
            <v>21.12</v>
          </cell>
        </row>
        <row r="2835">
          <cell r="A2835" t="str">
            <v>00007308</v>
          </cell>
          <cell r="B2835" t="str">
            <v>FUNDO ANTICORROSIVO TIPO ZARCAO OU EQUIV</v>
          </cell>
          <cell r="C2835" t="str">
            <v>GL</v>
          </cell>
          <cell r="D2835" t="str">
            <v>MP</v>
          </cell>
          <cell r="E2835">
            <v>76.02</v>
          </cell>
          <cell r="F2835">
            <v>76.02</v>
          </cell>
        </row>
        <row r="2836">
          <cell r="A2836" t="str">
            <v>00007311</v>
          </cell>
          <cell r="B2836" t="str">
            <v>TINTA ESMALTE SINTETICO ACETINADO</v>
          </cell>
          <cell r="C2836" t="str">
            <v>L</v>
          </cell>
          <cell r="D2836" t="str">
            <v>MP</v>
          </cell>
          <cell r="E2836">
            <v>24</v>
          </cell>
          <cell r="F2836">
            <v>24</v>
          </cell>
        </row>
        <row r="2837">
          <cell r="A2837" t="str">
            <v>00007312</v>
          </cell>
          <cell r="B2837" t="str">
            <v>TINTA ESMALTE SINTETICO FOSCO</v>
          </cell>
          <cell r="C2837" t="str">
            <v>GL</v>
          </cell>
          <cell r="D2837" t="str">
            <v>MP</v>
          </cell>
          <cell r="E2837">
            <v>88.4</v>
          </cell>
          <cell r="F2837">
            <v>88.4</v>
          </cell>
        </row>
        <row r="2838">
          <cell r="A2838" t="str">
            <v>00007313</v>
          </cell>
          <cell r="B2838" t="str">
            <v>TINTA ASFALTICA PARA CONCRETO E ALVENARIA</v>
          </cell>
          <cell r="C2838" t="str">
            <v>L</v>
          </cell>
          <cell r="D2838" t="str">
            <v>MP</v>
          </cell>
          <cell r="E2838">
            <v>8.7899999999999991</v>
          </cell>
          <cell r="F2838">
            <v>8.7899999999999991</v>
          </cell>
        </row>
        <row r="2839">
          <cell r="A2839" t="str">
            <v>00007314</v>
          </cell>
          <cell r="B2839" t="str">
            <v>TINTA À BASE DE BORRACHA CLORADA - CORES</v>
          </cell>
          <cell r="C2839" t="str">
            <v>L</v>
          </cell>
          <cell r="D2839" t="str">
            <v>MP</v>
          </cell>
          <cell r="E2839">
            <v>42.89</v>
          </cell>
          <cell r="F2839">
            <v>42.89</v>
          </cell>
        </row>
        <row r="2840">
          <cell r="A2840" t="str">
            <v>00007315</v>
          </cell>
          <cell r="B2840" t="str">
            <v>REVESTIMENTO IMPERMEAVEL DE ALUMINIO LIQUIDO</v>
          </cell>
          <cell r="C2840" t="str">
            <v>L</v>
          </cell>
          <cell r="D2840" t="str">
            <v>MP</v>
          </cell>
          <cell r="E2840">
            <v>27.88</v>
          </cell>
          <cell r="F2840">
            <v>27.88</v>
          </cell>
        </row>
        <row r="2841">
          <cell r="A2841" t="str">
            <v>00007316</v>
          </cell>
          <cell r="B2841" t="str">
            <v>HIDROFUGANTE INCOLOR PARA FACHADAS A BASE DE SILICONE</v>
          </cell>
          <cell r="C2841" t="str">
            <v>L</v>
          </cell>
          <cell r="D2841" t="str">
            <v>MP</v>
          </cell>
          <cell r="E2841">
            <v>14.45</v>
          </cell>
          <cell r="F2841">
            <v>14.45</v>
          </cell>
        </row>
        <row r="2842">
          <cell r="A2842" t="str">
            <v>00007317</v>
          </cell>
          <cell r="B2842" t="str">
            <v>MASTIQUE BETUMINOSO PARA VEDACAO</v>
          </cell>
          <cell r="C2842" t="str">
            <v>KG</v>
          </cell>
          <cell r="D2842" t="str">
            <v>MP</v>
          </cell>
          <cell r="E2842">
            <v>9.32</v>
          </cell>
          <cell r="F2842">
            <v>9.32</v>
          </cell>
        </row>
        <row r="2843">
          <cell r="A2843" t="str">
            <v>00007318</v>
          </cell>
          <cell r="B2843" t="str">
            <v>TINTA BETUMINOSA BASE EMULSAO</v>
          </cell>
          <cell r="C2843" t="str">
            <v>KG</v>
          </cell>
          <cell r="D2843" t="str">
            <v>MP</v>
          </cell>
          <cell r="E2843">
            <v>5.63</v>
          </cell>
          <cell r="F2843">
            <v>5.63</v>
          </cell>
        </row>
        <row r="2844">
          <cell r="A2844" t="str">
            <v>00007319</v>
          </cell>
          <cell r="B2844" t="str">
            <v>TINTA ASFALTICA PARA CONCRETO E ARGAMASSA - LATA 18L</v>
          </cell>
          <cell r="C2844" t="str">
            <v>L</v>
          </cell>
          <cell r="D2844" t="str">
            <v>MP</v>
          </cell>
          <cell r="E2844">
            <v>6.79</v>
          </cell>
          <cell r="F2844">
            <v>6.79</v>
          </cell>
        </row>
        <row r="2845">
          <cell r="A2845" t="str">
            <v>00007320</v>
          </cell>
          <cell r="B2845" t="str">
            <v>TINTA ASFALTICA P/ CONCRETO E ARGAMASSA - GALAO 3,6L</v>
          </cell>
          <cell r="C2845" t="str">
            <v>L</v>
          </cell>
          <cell r="D2845" t="str">
            <v>MP</v>
          </cell>
          <cell r="E2845">
            <v>14.38</v>
          </cell>
          <cell r="F2845">
            <v>14.38</v>
          </cell>
        </row>
        <row r="2846">
          <cell r="A2846" t="str">
            <v>00007321</v>
          </cell>
          <cell r="B2846" t="str">
            <v>MASTIQUE ELASTICO BASE SILICONE</v>
          </cell>
          <cell r="C2846" t="str">
            <v>310ML</v>
          </cell>
          <cell r="D2846" t="str">
            <v>MP</v>
          </cell>
          <cell r="E2846">
            <v>22.93</v>
          </cell>
          <cell r="F2846">
            <v>22.93</v>
          </cell>
        </row>
        <row r="2847">
          <cell r="A2847" t="str">
            <v>00007322</v>
          </cell>
          <cell r="B2847" t="str">
            <v>MEMBRANA LIQUIDA PARA IMPERMEABILIZACAO DE COBERTURA</v>
          </cell>
          <cell r="C2847" t="str">
            <v>KG</v>
          </cell>
          <cell r="D2847" t="str">
            <v>MP</v>
          </cell>
          <cell r="E2847">
            <v>14.53</v>
          </cell>
          <cell r="F2847">
            <v>14.53</v>
          </cell>
        </row>
        <row r="2848">
          <cell r="A2848" t="str">
            <v>00007323</v>
          </cell>
          <cell r="B2848" t="str">
            <v>MASSA BETUMINOSA PARA ISOLAMENTOS</v>
          </cell>
          <cell r="C2848" t="str">
            <v>KG</v>
          </cell>
          <cell r="D2848" t="str">
            <v>MP</v>
          </cell>
          <cell r="E2848">
            <v>4.46</v>
          </cell>
          <cell r="F2848">
            <v>4.46</v>
          </cell>
        </row>
        <row r="2849">
          <cell r="A2849" t="str">
            <v>00007324</v>
          </cell>
          <cell r="B2849" t="str">
            <v>RESINA BASE EPOXI</v>
          </cell>
          <cell r="C2849" t="str">
            <v>KG</v>
          </cell>
          <cell r="D2849" t="str">
            <v>MP</v>
          </cell>
          <cell r="E2849">
            <v>36.43</v>
          </cell>
          <cell r="F2849">
            <v>36.43</v>
          </cell>
        </row>
        <row r="2850">
          <cell r="A2850" t="str">
            <v>00007325</v>
          </cell>
          <cell r="B2850" t="str">
            <v>ADITIVO IMPERMEABILIZANTE PARA CONCRETO E ARGAMASSA</v>
          </cell>
          <cell r="C2850" t="str">
            <v>KG</v>
          </cell>
          <cell r="D2850" t="str">
            <v>MP</v>
          </cell>
          <cell r="E2850">
            <v>6.02</v>
          </cell>
          <cell r="F2850">
            <v>6.02</v>
          </cell>
        </row>
        <row r="2851">
          <cell r="A2851" t="str">
            <v>00007326</v>
          </cell>
          <cell r="B2851" t="str">
            <v>MASSA BETUMINOSA PARA CONSERTO DE TRINCAS E CALHAS METALICAS</v>
          </cell>
          <cell r="C2851" t="str">
            <v>KG</v>
          </cell>
          <cell r="D2851" t="str">
            <v>MP</v>
          </cell>
          <cell r="E2851">
            <v>15.68</v>
          </cell>
          <cell r="F2851">
            <v>15.68</v>
          </cell>
        </row>
        <row r="2852">
          <cell r="A2852" t="str">
            <v>00007328</v>
          </cell>
          <cell r="B2852" t="str">
            <v>MASSA BETUMINOSA PARA IMPERMEABILIZACAO</v>
          </cell>
          <cell r="C2852" t="str">
            <v>KG</v>
          </cell>
          <cell r="D2852" t="str">
            <v>MP</v>
          </cell>
          <cell r="E2852">
            <v>16.47</v>
          </cell>
          <cell r="F2852">
            <v>16.47</v>
          </cell>
        </row>
        <row r="2853">
          <cell r="A2853" t="str">
            <v>00007331</v>
          </cell>
          <cell r="B2853" t="str">
            <v>EMULSAO ASFALTICA COM  ELASTOMERO</v>
          </cell>
          <cell r="C2853" t="str">
            <v>KG</v>
          </cell>
          <cell r="D2853" t="str">
            <v>MP</v>
          </cell>
          <cell r="E2853">
            <v>10.49</v>
          </cell>
          <cell r="F2853">
            <v>10.49</v>
          </cell>
        </row>
        <row r="2854">
          <cell r="A2854" t="str">
            <v>00007332</v>
          </cell>
          <cell r="B2854" t="str">
            <v>AGENTE DE DESFORMA PARA CONCRETO</v>
          </cell>
          <cell r="C2854" t="str">
            <v>L</v>
          </cell>
          <cell r="D2854" t="str">
            <v>MP</v>
          </cell>
          <cell r="E2854">
            <v>7.66</v>
          </cell>
          <cell r="F2854">
            <v>7.66</v>
          </cell>
        </row>
        <row r="2855">
          <cell r="A2855" t="str">
            <v>00007333</v>
          </cell>
          <cell r="B2855" t="str">
            <v>ADESIVO ESTRUTURAL BASE EPOXI</v>
          </cell>
          <cell r="C2855" t="str">
            <v>KG</v>
          </cell>
          <cell r="D2855" t="str">
            <v>MP</v>
          </cell>
          <cell r="E2855">
            <v>33.479999999999997</v>
          </cell>
          <cell r="F2855">
            <v>33.479999999999997</v>
          </cell>
        </row>
        <row r="2856">
          <cell r="A2856" t="str">
            <v>00007334</v>
          </cell>
          <cell r="B2856" t="str">
            <v>ADESIVO PARA ARGAMASSAS E CHAPISCOS</v>
          </cell>
          <cell r="C2856" t="str">
            <v>L</v>
          </cell>
          <cell r="D2856" t="str">
            <v>MP</v>
          </cell>
          <cell r="E2856">
            <v>7.46</v>
          </cell>
          <cell r="F2856">
            <v>7.46</v>
          </cell>
        </row>
        <row r="2857">
          <cell r="A2857" t="str">
            <v>00007335</v>
          </cell>
          <cell r="B2857" t="str">
            <v>ADESIVO PARA TRINCAS E FISSURAS ESTRUTURAIS</v>
          </cell>
          <cell r="C2857" t="str">
            <v>KG</v>
          </cell>
          <cell r="D2857" t="str">
            <v>MP</v>
          </cell>
          <cell r="E2857">
            <v>60.51</v>
          </cell>
          <cell r="F2857">
            <v>60.51</v>
          </cell>
        </row>
        <row r="2858">
          <cell r="A2858" t="str">
            <v>00007337</v>
          </cell>
          <cell r="B2858" t="str">
            <v>TINTA BASE RESINA EPOXI</v>
          </cell>
          <cell r="C2858" t="str">
            <v>L</v>
          </cell>
          <cell r="D2858" t="str">
            <v>MP</v>
          </cell>
          <cell r="E2858">
            <v>38.06</v>
          </cell>
          <cell r="F2858">
            <v>38.06</v>
          </cell>
        </row>
        <row r="2859">
          <cell r="A2859" t="str">
            <v>00007338</v>
          </cell>
          <cell r="B2859" t="str">
            <v>TINTA A BASE DE ALCATRAO E EPOXI</v>
          </cell>
          <cell r="C2859" t="str">
            <v>KG</v>
          </cell>
          <cell r="D2859" t="str">
            <v>MP</v>
          </cell>
          <cell r="E2859">
            <v>24.22</v>
          </cell>
          <cell r="F2859">
            <v>24.22</v>
          </cell>
        </row>
        <row r="2860">
          <cell r="A2860" t="str">
            <v>00007340</v>
          </cell>
          <cell r="B2860" t="str">
            <v>IMUNIZANTE PARA MADEIRA INCOLOR</v>
          </cell>
          <cell r="C2860" t="str">
            <v>L</v>
          </cell>
          <cell r="D2860" t="str">
            <v>MP</v>
          </cell>
          <cell r="E2860">
            <v>22.19</v>
          </cell>
          <cell r="F2860">
            <v>22.19</v>
          </cell>
        </row>
        <row r="2861">
          <cell r="A2861" t="str">
            <v>00007341</v>
          </cell>
          <cell r="B2861" t="str">
            <v>IMUNIZANTE INCOLOR PARA MADEIRAS APARELHADAS PENETROL OTTO BAUMGART OU EQUIVALENTE</v>
          </cell>
          <cell r="C2861" t="str">
            <v>L</v>
          </cell>
          <cell r="D2861" t="str">
            <v>MP</v>
          </cell>
          <cell r="E2861">
            <v>18.84</v>
          </cell>
          <cell r="F2861">
            <v>18.84</v>
          </cell>
        </row>
        <row r="2862">
          <cell r="A2862" t="str">
            <v>00007342</v>
          </cell>
          <cell r="B2862" t="str">
            <v>TINTA MINERAL IMPERMEAVEL PO</v>
          </cell>
          <cell r="C2862" t="str">
            <v>KG</v>
          </cell>
          <cell r="D2862" t="str">
            <v>MP</v>
          </cell>
          <cell r="E2862">
            <v>3.68</v>
          </cell>
          <cell r="F2862">
            <v>3.68</v>
          </cell>
        </row>
        <row r="2863">
          <cell r="A2863" t="str">
            <v>00007343</v>
          </cell>
          <cell r="B2863" t="str">
            <v>TINTA PARA SINALIZACAO HORIZONTAL A BASE DE RESINA ACRILICA</v>
          </cell>
          <cell r="C2863" t="str">
            <v>L</v>
          </cell>
          <cell r="D2863" t="str">
            <v>MP</v>
          </cell>
          <cell r="E2863">
            <v>27.88</v>
          </cell>
          <cell r="F2863">
            <v>27.88</v>
          </cell>
        </row>
        <row r="2864">
          <cell r="A2864" t="str">
            <v>00007344</v>
          </cell>
          <cell r="B2864" t="str">
            <v>TINTA PVA, INTERIOR-EXTERIOR</v>
          </cell>
          <cell r="C2864" t="str">
            <v>GL</v>
          </cell>
          <cell r="D2864" t="str">
            <v>MP</v>
          </cell>
          <cell r="E2864">
            <v>54.9</v>
          </cell>
          <cell r="F2864">
            <v>54.9</v>
          </cell>
        </row>
        <row r="2865">
          <cell r="A2865" t="str">
            <v>00007345</v>
          </cell>
          <cell r="B2865" t="str">
            <v>TINTA LATEX PVA</v>
          </cell>
          <cell r="C2865" t="str">
            <v>L</v>
          </cell>
          <cell r="D2865" t="str">
            <v>MP</v>
          </cell>
          <cell r="E2865">
            <v>14.77</v>
          </cell>
          <cell r="F2865">
            <v>14.77</v>
          </cell>
        </row>
        <row r="2866">
          <cell r="A2866" t="str">
            <v>00007347</v>
          </cell>
          <cell r="B2866" t="str">
            <v>TINTA ACRILICA PARA PISO</v>
          </cell>
          <cell r="C2866" t="str">
            <v>GL</v>
          </cell>
          <cell r="D2866" t="str">
            <v>MP</v>
          </cell>
          <cell r="E2866">
            <v>46.03</v>
          </cell>
          <cell r="F2866">
            <v>46.03</v>
          </cell>
        </row>
        <row r="2867">
          <cell r="A2867" t="str">
            <v>00007348</v>
          </cell>
          <cell r="B2867" t="str">
            <v>TINTA ACRILICA PARA PISO</v>
          </cell>
          <cell r="C2867" t="str">
            <v>L</v>
          </cell>
          <cell r="D2867" t="str">
            <v>MP</v>
          </cell>
          <cell r="E2867">
            <v>12.79</v>
          </cell>
          <cell r="F2867">
            <v>12.79</v>
          </cell>
        </row>
        <row r="2868">
          <cell r="A2868" t="str">
            <v>00007350</v>
          </cell>
          <cell r="B2868" t="str">
            <v>TINTA ACRILICA P/CERAMICA</v>
          </cell>
          <cell r="C2868" t="str">
            <v>L</v>
          </cell>
          <cell r="D2868" t="str">
            <v>MP</v>
          </cell>
          <cell r="E2868">
            <v>27.61</v>
          </cell>
          <cell r="F2868">
            <v>27.61</v>
          </cell>
        </row>
        <row r="2869">
          <cell r="A2869" t="str">
            <v>00007353</v>
          </cell>
          <cell r="B2869" t="str">
            <v>RESINA ACRILICA</v>
          </cell>
          <cell r="C2869" t="str">
            <v>L</v>
          </cell>
          <cell r="D2869" t="str">
            <v>MP</v>
          </cell>
          <cell r="E2869">
            <v>30.94</v>
          </cell>
          <cell r="F2869">
            <v>30.94</v>
          </cell>
        </row>
        <row r="2870">
          <cell r="A2870" t="str">
            <v>00007354</v>
          </cell>
          <cell r="B2870" t="str">
            <v>|EM PROCESSO DE DESATIVAÇÃO| RESINA DE POLIESTER TIPO ALBA</v>
          </cell>
          <cell r="C2870" t="str">
            <v>KG</v>
          </cell>
          <cell r="D2870" t="str">
            <v>MP</v>
          </cell>
          <cell r="E2870">
            <v>54.78</v>
          </cell>
          <cell r="F2870">
            <v>54.78</v>
          </cell>
        </row>
        <row r="2871">
          <cell r="A2871" t="str">
            <v>00007355</v>
          </cell>
          <cell r="B2871" t="str">
            <v>TINTA LATEX ACRILICA</v>
          </cell>
          <cell r="C2871" t="str">
            <v>GL</v>
          </cell>
          <cell r="D2871" t="str">
            <v>MP</v>
          </cell>
          <cell r="E2871">
            <v>68.31</v>
          </cell>
          <cell r="F2871">
            <v>68.31</v>
          </cell>
        </row>
        <row r="2872">
          <cell r="A2872" t="str">
            <v>00007356</v>
          </cell>
          <cell r="B2872" t="str">
            <v>TINTA LATEX ACRILICA</v>
          </cell>
          <cell r="C2872" t="str">
            <v>L</v>
          </cell>
          <cell r="D2872" t="str">
            <v>MP</v>
          </cell>
          <cell r="E2872">
            <v>18.32</v>
          </cell>
          <cell r="F2872">
            <v>18.32</v>
          </cell>
        </row>
        <row r="2873">
          <cell r="A2873" t="str">
            <v>00007360</v>
          </cell>
          <cell r="B2873" t="str">
            <v>TINTA TEXTURIZADA ACRILICA P/ PINTURA INTERNA/EXTERNA</v>
          </cell>
          <cell r="C2873" t="str">
            <v>L</v>
          </cell>
          <cell r="D2873" t="str">
            <v>MP</v>
          </cell>
          <cell r="E2873">
            <v>14.19</v>
          </cell>
          <cell r="F2873">
            <v>14.19</v>
          </cell>
        </row>
        <row r="2874">
          <cell r="A2874" t="str">
            <v>00007362</v>
          </cell>
          <cell r="B2874" t="str">
            <v>TINTA MINERAL IMPERMEAVEL EM PO - SUPER CONSERVADO "P" SIKA</v>
          </cell>
          <cell r="C2874" t="str">
            <v>KG</v>
          </cell>
          <cell r="D2874" t="str">
            <v>MP</v>
          </cell>
          <cell r="E2874">
            <v>5.22</v>
          </cell>
          <cell r="F2874">
            <v>5.22</v>
          </cell>
        </row>
        <row r="2875">
          <cell r="A2875" t="str">
            <v>00007363</v>
          </cell>
          <cell r="B2875" t="str">
            <v>TINTA HIDRACOR</v>
          </cell>
          <cell r="C2875" t="str">
            <v>KG</v>
          </cell>
          <cell r="D2875" t="str">
            <v>MP</v>
          </cell>
          <cell r="E2875">
            <v>2.39</v>
          </cell>
          <cell r="F2875">
            <v>2.39</v>
          </cell>
        </row>
        <row r="2876">
          <cell r="A2876" t="str">
            <v>00007364</v>
          </cell>
          <cell r="B2876" t="str">
            <v>TINTA HIDRACOR</v>
          </cell>
          <cell r="C2876" t="str">
            <v>L</v>
          </cell>
          <cell r="D2876" t="str">
            <v>MP</v>
          </cell>
          <cell r="E2876">
            <v>0.6</v>
          </cell>
          <cell r="F2876">
            <v>0.6</v>
          </cell>
        </row>
        <row r="2877">
          <cell r="A2877" t="str">
            <v>00007370</v>
          </cell>
          <cell r="B2877" t="str">
            <v>GUINCHO MANUAL DE ARRASTE CAPACIDADE DE 2 T COM 20 M DE CABO DE AÇO - (LOCAÇÃO)</v>
          </cell>
          <cell r="C2877" t="str">
            <v>H</v>
          </cell>
          <cell r="D2877" t="str">
            <v>EQ</v>
          </cell>
          <cell r="E2877">
            <v>1.8</v>
          </cell>
          <cell r="F2877">
            <v>1.8</v>
          </cell>
        </row>
        <row r="2878">
          <cell r="A2878" t="str">
            <v>00007373</v>
          </cell>
          <cell r="B2878" t="str">
            <v>GUINCHO MANUAL DE ARRASTE CAP. * 3T * C/ 20M DE CABO DE ACO, TIPO TIRFOR OU EQUIV</v>
          </cell>
          <cell r="C2878" t="str">
            <v>H</v>
          </cell>
          <cell r="D2878" t="str">
            <v>EQ</v>
          </cell>
          <cell r="E2878">
            <v>1.93</v>
          </cell>
          <cell r="F2878">
            <v>1.93</v>
          </cell>
        </row>
        <row r="2879">
          <cell r="A2879" t="str">
            <v>00007524</v>
          </cell>
          <cell r="B2879" t="str">
            <v>TOMADA EMBUTIR 3P + T 30A/440V REF 56403 USO INDUSTRIAL SEM PLACA, PIAL OU EQUIV</v>
          </cell>
          <cell r="C2879" t="str">
            <v>UN</v>
          </cell>
          <cell r="D2879" t="str">
            <v>MP</v>
          </cell>
          <cell r="E2879">
            <v>20.52</v>
          </cell>
          <cell r="F2879">
            <v>20.52</v>
          </cell>
        </row>
        <row r="2880">
          <cell r="A2880" t="str">
            <v>00007525</v>
          </cell>
          <cell r="B2880" t="str">
            <v>TOMADA EMBUTIR 3P + T 30A/440V REF 56404 USO INDUSTRIAL C/ PLACA, PIAL OU EQUIV</v>
          </cell>
          <cell r="C2880" t="str">
            <v>UN</v>
          </cell>
          <cell r="D2880" t="str">
            <v>MP</v>
          </cell>
          <cell r="E2880">
            <v>26.28</v>
          </cell>
          <cell r="F2880">
            <v>26.28</v>
          </cell>
        </row>
        <row r="2881">
          <cell r="A2881" t="str">
            <v>00007526</v>
          </cell>
          <cell r="B2881" t="str">
            <v>TOMADA EMBUTIR P/ TELEFONE PADRAO TELEBRAS C/ PLACA, TIPO SILENTOQUE PIAL OU EQUIV</v>
          </cell>
          <cell r="C2881" t="str">
            <v>UN</v>
          </cell>
          <cell r="D2881" t="str">
            <v>MP</v>
          </cell>
          <cell r="E2881">
            <v>13.29</v>
          </cell>
          <cell r="F2881">
            <v>13.29</v>
          </cell>
        </row>
        <row r="2882">
          <cell r="A2882" t="str">
            <v>00007527</v>
          </cell>
          <cell r="B2882" t="str">
            <v>TOMADA TELEFONE 4P TELEBRAS S/PLACA PIAL OU SIMILAR</v>
          </cell>
          <cell r="C2882" t="str">
            <v>UN</v>
          </cell>
          <cell r="D2882" t="str">
            <v>MP</v>
          </cell>
          <cell r="E2882">
            <v>10.88</v>
          </cell>
          <cell r="F2882">
            <v>10.88</v>
          </cell>
        </row>
        <row r="2883">
          <cell r="A2883" t="str">
            <v>00007528</v>
          </cell>
          <cell r="B2883" t="str">
            <v>TOMADA DE EMBUTIR, 2 P + T, UNIVERSAL, DE 10 A / 250 V, COM PLACA</v>
          </cell>
          <cell r="C2883" t="str">
            <v>UN</v>
          </cell>
          <cell r="D2883" t="str">
            <v>MP</v>
          </cell>
          <cell r="E2883">
            <v>6.85</v>
          </cell>
          <cell r="F2883">
            <v>6.85</v>
          </cell>
        </row>
        <row r="2884">
          <cell r="A2884" t="str">
            <v>00007529</v>
          </cell>
          <cell r="B2884" t="str">
            <v>TOMADA EMBUTIR 2P + T 15A/250V C/PLACA, TIPO SILENTOQUE OU EQUIV</v>
          </cell>
          <cell r="C2884" t="str">
            <v>UN</v>
          </cell>
          <cell r="D2884" t="str">
            <v>MP</v>
          </cell>
          <cell r="E2884">
            <v>16.02</v>
          </cell>
          <cell r="F2884">
            <v>16.02</v>
          </cell>
        </row>
        <row r="2885">
          <cell r="A2885" t="str">
            <v>00007531</v>
          </cell>
          <cell r="B2885" t="str">
            <v>TOMADA EMBUTIR 3P 20A/250V C/PLACA, TIPO SILENTOQUE PIAL OU EQUIV</v>
          </cell>
          <cell r="C2885" t="str">
            <v>UN</v>
          </cell>
          <cell r="D2885" t="str">
            <v>MP</v>
          </cell>
          <cell r="E2885">
            <v>14.11</v>
          </cell>
          <cell r="F2885">
            <v>14.11</v>
          </cell>
        </row>
        <row r="2886">
          <cell r="A2886" t="str">
            <v>00007533</v>
          </cell>
          <cell r="B2886" t="str">
            <v>TOMADA EMBUTIR 2P UNIVERSAL 10A/250V S/PLACA, TIPO SILENTOQUE PIAL OU EQUIV</v>
          </cell>
          <cell r="C2886" t="str">
            <v>UN</v>
          </cell>
          <cell r="D2886" t="str">
            <v>MP</v>
          </cell>
          <cell r="E2886">
            <v>4.7</v>
          </cell>
          <cell r="F2886">
            <v>4.7</v>
          </cell>
        </row>
        <row r="2887">
          <cell r="A2887" t="str">
            <v>00007535</v>
          </cell>
          <cell r="B2887" t="str">
            <v>TOMADA DUPLA EMBUTIR 2 X 2P UNIVERSAL 10A/250V C/PLACA, TIPO SILENTOQUE PIAL OU EQUIV</v>
          </cell>
          <cell r="C2887" t="str">
            <v>UN</v>
          </cell>
          <cell r="D2887" t="str">
            <v>MP</v>
          </cell>
          <cell r="E2887">
            <v>11.7</v>
          </cell>
          <cell r="F2887">
            <v>11.7</v>
          </cell>
        </row>
        <row r="2888">
          <cell r="A2888" t="str">
            <v>00007536</v>
          </cell>
          <cell r="B2888" t="str">
            <v>TOMADA DUPLA EMBUTIR 2 X 2P UNIVERSAL 10A/250V S/PLACA, TIPO SILENTOQUE PIAL OU EQUIV</v>
          </cell>
          <cell r="C2888" t="str">
            <v>UN</v>
          </cell>
          <cell r="D2888" t="str">
            <v>MP</v>
          </cell>
          <cell r="E2888">
            <v>10.58</v>
          </cell>
          <cell r="F2888">
            <v>10.58</v>
          </cell>
        </row>
        <row r="2889">
          <cell r="A2889" t="str">
            <v>00007539</v>
          </cell>
          <cell r="B2889" t="str">
            <v>TAMPA S/ EQUIPAMENTO 2 TECLAS P/ CONDUTORES 1/2'' OU 3/4'', TIPO C11 MOFERCO OU EQUVALENTE</v>
          </cell>
          <cell r="C2889" t="str">
            <v>UN</v>
          </cell>
          <cell r="D2889" t="str">
            <v>MP</v>
          </cell>
          <cell r="E2889">
            <v>2.1800000000000002</v>
          </cell>
          <cell r="F2889">
            <v>2.1800000000000002</v>
          </cell>
        </row>
        <row r="2890">
          <cell r="A2890" t="str">
            <v>00007543</v>
          </cell>
          <cell r="B2890" t="str">
            <v>TAMPA CEGA EM PVC P/CONDULETE 4 X 2"</v>
          </cell>
          <cell r="C2890" t="str">
            <v>UN</v>
          </cell>
          <cell r="D2890" t="str">
            <v>MP</v>
          </cell>
          <cell r="E2890">
            <v>2.65</v>
          </cell>
          <cell r="F2890">
            <v>2.65</v>
          </cell>
        </row>
        <row r="2891">
          <cell r="A2891" t="str">
            <v>00007546</v>
          </cell>
          <cell r="B2891" t="str">
            <v>INTERRUPTOR EMBUTIR 4 POLOS USO INDUSTRIAL</v>
          </cell>
          <cell r="C2891" t="str">
            <v>UN</v>
          </cell>
          <cell r="D2891" t="str">
            <v>MP</v>
          </cell>
          <cell r="E2891">
            <v>558.58000000000004</v>
          </cell>
          <cell r="F2891">
            <v>558.58000000000004</v>
          </cell>
        </row>
        <row r="2892">
          <cell r="A2892" t="str">
            <v>00007547</v>
          </cell>
          <cell r="B2892" t="str">
            <v>CONJUNTO EMBUTIR 2 INTERRUPTORES SIMPLES 10A/250V S/ PLACA, TP SILENTOQUE PIAL OU EQUIV</v>
          </cell>
          <cell r="C2892" t="str">
            <v>UN</v>
          </cell>
          <cell r="D2892" t="str">
            <v>MP</v>
          </cell>
          <cell r="E2892">
            <v>9.4700000000000006</v>
          </cell>
          <cell r="F2892">
            <v>9.4700000000000006</v>
          </cell>
        </row>
        <row r="2893">
          <cell r="A2893" t="str">
            <v>00007549</v>
          </cell>
          <cell r="B2893" t="str">
            <v>ESPELHO EM PVC 4X2"</v>
          </cell>
          <cell r="C2893" t="str">
            <v>UN</v>
          </cell>
          <cell r="D2893" t="str">
            <v>MP</v>
          </cell>
          <cell r="E2893">
            <v>2.06</v>
          </cell>
          <cell r="F2893">
            <v>2.06</v>
          </cell>
        </row>
        <row r="2894">
          <cell r="A2894" t="str">
            <v>00007550</v>
          </cell>
          <cell r="B2894" t="str">
            <v>CONJUNTO EMBUTIR 1 INTERRUPTOR SIMPLES 1 INTERRUPTOR PARALELO 10A/250V C/ PLACA , TP SILENTOQUE PIAL OU EQUIV</v>
          </cell>
          <cell r="C2894" t="str">
            <v>UN</v>
          </cell>
          <cell r="D2894" t="str">
            <v>MP</v>
          </cell>
          <cell r="E2894">
            <v>12.67</v>
          </cell>
          <cell r="F2894">
            <v>12.67</v>
          </cell>
        </row>
        <row r="2895">
          <cell r="A2895" t="str">
            <v>00007551</v>
          </cell>
          <cell r="B2895" t="str">
            <v>ESPELHO EM PVC 4X4"</v>
          </cell>
          <cell r="C2895" t="str">
            <v>UN</v>
          </cell>
          <cell r="D2895" t="str">
            <v>MP</v>
          </cell>
          <cell r="E2895">
            <v>4.5</v>
          </cell>
          <cell r="F2895">
            <v>4.5</v>
          </cell>
        </row>
        <row r="2896">
          <cell r="A2896" t="str">
            <v>00007552</v>
          </cell>
          <cell r="B2896" t="str">
            <v>TAMPA CEGA EM LATAO POLIDO PARA CONDULETE EM LIGA DE ALUMINIO 4 X 4"</v>
          </cell>
          <cell r="C2896" t="str">
            <v>UN</v>
          </cell>
          <cell r="D2896" t="str">
            <v>MP</v>
          </cell>
          <cell r="E2896">
            <v>18.489999999999998</v>
          </cell>
          <cell r="F2896">
            <v>18.489999999999998</v>
          </cell>
        </row>
        <row r="2897">
          <cell r="A2897" t="str">
            <v>00007554</v>
          </cell>
          <cell r="B2897" t="str">
            <v>CONJUNTO EMBUTIR 2 INTERRUPTORES SIMPLES 1 TOMADA 2P UNIVERSAL 10A/250V S/ PLACA, TP SILENTOQUE
PIAL OU EQUIV</v>
          </cell>
          <cell r="C2897" t="str">
            <v>UN</v>
          </cell>
          <cell r="D2897" t="str">
            <v>MP</v>
          </cell>
          <cell r="E2897">
            <v>13.7</v>
          </cell>
          <cell r="F2897">
            <v>13.7</v>
          </cell>
        </row>
        <row r="2898">
          <cell r="A2898" t="str">
            <v>00007555</v>
          </cell>
          <cell r="B2898" t="str">
            <v>INTERRUPTOR SIMPLES EMBUTIR 10A/250V C/PLACA, TIPO SILENTOQUE PIAL OU EQUIV</v>
          </cell>
          <cell r="C2898" t="str">
            <v>UN</v>
          </cell>
          <cell r="D2898" t="str">
            <v>MP</v>
          </cell>
          <cell r="E2898">
            <v>6.44</v>
          </cell>
          <cell r="F2898">
            <v>6.44</v>
          </cell>
        </row>
        <row r="2899">
          <cell r="A2899" t="str">
            <v>00007556</v>
          </cell>
          <cell r="B2899" t="str">
            <v>CONJUNTO EMBUTIR 1 INTERRUPTOR SIMPLES 1 TOMADA 2P UNIVERSAL 10A/250V C/ PLACA, TP SILENTOQUE PIAL OU EQUIV</v>
          </cell>
          <cell r="C2899" t="str">
            <v>UN</v>
          </cell>
          <cell r="D2899" t="str">
            <v>MP</v>
          </cell>
          <cell r="E2899">
            <v>12.29</v>
          </cell>
          <cell r="F2899">
            <v>12.29</v>
          </cell>
        </row>
        <row r="2900">
          <cell r="A2900" t="str">
            <v>00007557</v>
          </cell>
          <cell r="B2900" t="str">
            <v>INTERRUPTOR PARALELO EMBUTIR 10A/250V C/ PLACA, TIPO SILENTOQUE PIAL OU EQUIV</v>
          </cell>
          <cell r="C2900" t="str">
            <v>UN</v>
          </cell>
          <cell r="D2900" t="str">
            <v>MP</v>
          </cell>
          <cell r="E2900">
            <v>8.4700000000000006</v>
          </cell>
          <cell r="F2900">
            <v>8.4700000000000006</v>
          </cell>
        </row>
        <row r="2901">
          <cell r="A2901" t="str">
            <v>00007558</v>
          </cell>
          <cell r="B2901" t="str">
            <v>CONJUNTO EMBUTIR 2 INTERRUPTORES SIMPLES 1 TOMADA 2P UNIVERSAL 10A/250V C/ PLACA, TP SILENTOQUE PIAL OU EQUIV</v>
          </cell>
          <cell r="C2901" t="str">
            <v>UN</v>
          </cell>
          <cell r="D2901" t="str">
            <v>MP</v>
          </cell>
          <cell r="E2901">
            <v>16.260000000000002</v>
          </cell>
          <cell r="F2901">
            <v>16.260000000000002</v>
          </cell>
        </row>
        <row r="2902">
          <cell r="A2902" t="str">
            <v>00007559</v>
          </cell>
          <cell r="B2902" t="str">
            <v>CONJUNTO EMBUTIR 2 INTERRUPTORES SIMPLES 10A/250V C/ PLACA, TP SILENTOQUE PIAL OU EQUIV</v>
          </cell>
          <cell r="C2902" t="str">
            <v>UN</v>
          </cell>
          <cell r="D2902" t="str">
            <v>MP</v>
          </cell>
          <cell r="E2902">
            <v>11.08</v>
          </cell>
          <cell r="F2902">
            <v>11.08</v>
          </cell>
        </row>
        <row r="2903">
          <cell r="A2903" t="str">
            <v>00007560</v>
          </cell>
          <cell r="B2903" t="str">
            <v>CONJUNTO EMBUTIR 3 INTERRUPTORES SIMPLES 10A/250V C/ PLACA, TP SILENTOQUE PIAL OU EQUIV</v>
          </cell>
          <cell r="C2903" t="str">
            <v>UN</v>
          </cell>
          <cell r="D2903" t="str">
            <v>MP</v>
          </cell>
          <cell r="E2903">
            <v>15.29</v>
          </cell>
          <cell r="F2903">
            <v>15.29</v>
          </cell>
        </row>
        <row r="2904">
          <cell r="A2904" t="str">
            <v>00007561</v>
          </cell>
          <cell r="B2904" t="str">
            <v>CONJUNTO EMBUTIR 3 INTERRUPTORES SIMPLES 10A/250V S/ PLACA, TP SILENTOQUE PIAL OU EQUIV</v>
          </cell>
          <cell r="C2904" t="str">
            <v>UN</v>
          </cell>
          <cell r="D2904" t="str">
            <v>MP</v>
          </cell>
          <cell r="E2904">
            <v>12.96</v>
          </cell>
          <cell r="F2904">
            <v>12.96</v>
          </cell>
        </row>
        <row r="2905">
          <cell r="A2905" t="str">
            <v>00007562</v>
          </cell>
          <cell r="B2905" t="str">
            <v>CONJUNTO EMBUTIR 1 INTERRUPTOR SIMPLES 1 TOMADA 2P UNIVERSAL 10A/250V S/ PLACA, TP SILENTOQUE
PIAL OU EQUIV</v>
          </cell>
          <cell r="C2905" t="str">
            <v>UN</v>
          </cell>
          <cell r="D2905" t="str">
            <v>MP</v>
          </cell>
          <cell r="E2905">
            <v>10.17</v>
          </cell>
          <cell r="F2905">
            <v>10.17</v>
          </cell>
        </row>
        <row r="2906">
          <cell r="A2906" t="str">
            <v>00007563</v>
          </cell>
          <cell r="B2906" t="str">
            <v>INTERRUPTOR PARALELO EMBUTIR 10A/250V S/ PLACA, TIPO SILENTOQUE PIAL OU EQUIV</v>
          </cell>
          <cell r="C2906" t="str">
            <v>UN</v>
          </cell>
          <cell r="D2906" t="str">
            <v>MP</v>
          </cell>
          <cell r="E2906">
            <v>6.47</v>
          </cell>
          <cell r="F2906">
            <v>6.47</v>
          </cell>
        </row>
        <row r="2907">
          <cell r="A2907" t="str">
            <v>00007564</v>
          </cell>
          <cell r="B2907" t="str">
            <v>INTERRUPTOR SIMPLES EMBUTIR 10A/250V S/PLACA, TIPO SILENTOQUE PIAL OU EQUIV</v>
          </cell>
          <cell r="C2907" t="str">
            <v>UN</v>
          </cell>
          <cell r="D2907" t="str">
            <v>MP</v>
          </cell>
          <cell r="E2907">
            <v>4.41</v>
          </cell>
          <cell r="F2907">
            <v>4.41</v>
          </cell>
        </row>
        <row r="2908">
          <cell r="A2908" t="str">
            <v>00007567</v>
          </cell>
          <cell r="B2908" t="str">
            <v>CONJUNTO EMBUTIR 2 INTERRUPTORES PARALELOS 10A/250V C/ PLACA, TP SILENTOQUE PIAL OU EQUIV</v>
          </cell>
          <cell r="C2908" t="str">
            <v>UN</v>
          </cell>
          <cell r="D2908" t="str">
            <v>MP</v>
          </cell>
          <cell r="E2908">
            <v>15.41</v>
          </cell>
          <cell r="F2908">
            <v>15.41</v>
          </cell>
        </row>
        <row r="2909">
          <cell r="A2909" t="str">
            <v>00007568</v>
          </cell>
          <cell r="B2909" t="str">
            <v>BUCHA NYLON S-10 C/ PARAFUSO ACO ZINC ROSCA SOBERBA CAB CHATA 5,5 X 65MM</v>
          </cell>
          <cell r="C2909" t="str">
            <v>UN</v>
          </cell>
          <cell r="D2909" t="str">
            <v>MP</v>
          </cell>
          <cell r="E2909">
            <v>0.67</v>
          </cell>
          <cell r="F2909">
            <v>0.67</v>
          </cell>
        </row>
        <row r="2910">
          <cell r="A2910" t="str">
            <v>00007569</v>
          </cell>
          <cell r="B2910" t="str">
            <v>HASTE ANCORA DE 16MM X 2,35MM (5/8" X 8")</v>
          </cell>
          <cell r="C2910" t="str">
            <v>UN</v>
          </cell>
          <cell r="D2910" t="str">
            <v>MP</v>
          </cell>
          <cell r="E2910">
            <v>16.07</v>
          </cell>
          <cell r="F2910">
            <v>16.07</v>
          </cell>
        </row>
        <row r="2911">
          <cell r="A2911" t="str">
            <v>00007571</v>
          </cell>
          <cell r="B2911" t="str">
            <v>TERMINAL AEREO EM ACO GALV DN 3/8'', COMPRIM= 300MM C/ BASE DE FIXACAO HORIZONTAL</v>
          </cell>
          <cell r="C2911" t="str">
            <v>UN</v>
          </cell>
          <cell r="D2911" t="str">
            <v>MP</v>
          </cell>
          <cell r="E2911">
            <v>5.8</v>
          </cell>
          <cell r="F2911">
            <v>5.8</v>
          </cell>
        </row>
        <row r="2912">
          <cell r="A2912" t="str">
            <v>00007572</v>
          </cell>
          <cell r="B2912" t="str">
            <v>SUPORTE ISOLADOR REFORCADO ROSCA SOBERBA EM FG C/ ISOLADOR</v>
          </cell>
          <cell r="C2912" t="str">
            <v>UN</v>
          </cell>
          <cell r="D2912" t="str">
            <v>MP</v>
          </cell>
          <cell r="E2912">
            <v>5.08</v>
          </cell>
          <cell r="F2912">
            <v>5.08</v>
          </cell>
        </row>
        <row r="2913">
          <cell r="A2913" t="str">
            <v>00007574</v>
          </cell>
          <cell r="B2913" t="str">
            <v>SECCIONADOR PRE-FORMADO P/ CERCA ARAME REF PLP SIMILAR</v>
          </cell>
          <cell r="C2913" t="str">
            <v>UN</v>
          </cell>
          <cell r="D2913" t="str">
            <v>MP</v>
          </cell>
          <cell r="E2913">
            <v>3.3</v>
          </cell>
          <cell r="F2913">
            <v>3.3</v>
          </cell>
        </row>
        <row r="2914">
          <cell r="A2914" t="str">
            <v>00007575</v>
          </cell>
          <cell r="B2914" t="str">
            <v>SECCIONADOR 3P SOB CARG ICF 630A 600V C/BASE UNIELETRO</v>
          </cell>
          <cell r="C2914" t="str">
            <v>UN</v>
          </cell>
          <cell r="D2914" t="str">
            <v>MP</v>
          </cell>
          <cell r="E2914">
            <v>2687.04</v>
          </cell>
          <cell r="F2914">
            <v>2687.04</v>
          </cell>
        </row>
        <row r="2915">
          <cell r="A2915" t="str">
            <v>00007576</v>
          </cell>
          <cell r="B2915" t="str">
            <v>SUPORTE DT 185 X 95MM X 5/16" P/TRANSFORMADOR</v>
          </cell>
          <cell r="C2915" t="str">
            <v>UN</v>
          </cell>
          <cell r="D2915" t="str">
            <v>MP</v>
          </cell>
          <cell r="E2915">
            <v>38.18</v>
          </cell>
          <cell r="F2915">
            <v>38.18</v>
          </cell>
        </row>
        <row r="2916">
          <cell r="A2916" t="str">
            <v>00007581</v>
          </cell>
          <cell r="B2916" t="str">
            <v>SAPATILHA EM ACO GALV P/ CABOS DN ATE 5/8"</v>
          </cell>
          <cell r="C2916" t="str">
            <v>UN</v>
          </cell>
          <cell r="D2916" t="str">
            <v>MP</v>
          </cell>
          <cell r="E2916">
            <v>0.92</v>
          </cell>
          <cell r="F2916">
            <v>0.92</v>
          </cell>
        </row>
        <row r="2917">
          <cell r="A2917" t="str">
            <v>00007583</v>
          </cell>
          <cell r="B2917" t="str">
            <v>BUCHA NYLON S-8 C/ PARAFUSO ACO ZINC CAB CHATA ROSCA SOBERBA 4,8 X 50MM</v>
          </cell>
          <cell r="C2917" t="str">
            <v>UN</v>
          </cell>
          <cell r="D2917" t="str">
            <v>MP</v>
          </cell>
          <cell r="E2917">
            <v>0.33</v>
          </cell>
          <cell r="F2917">
            <v>0.33</v>
          </cell>
        </row>
        <row r="2918">
          <cell r="A2918" t="str">
            <v>00007584</v>
          </cell>
          <cell r="B2918" t="str">
            <v>BUCHA NYLON S-12 C/ PARAFUSO ACO ZINC CAB SEXTAVADA ROSCA SOBERBA 5/16" X 65MM</v>
          </cell>
          <cell r="C2918" t="str">
            <v>UN</v>
          </cell>
          <cell r="D2918" t="str">
            <v>MP</v>
          </cell>
          <cell r="E2918">
            <v>1</v>
          </cell>
          <cell r="F2918">
            <v>1</v>
          </cell>
        </row>
        <row r="2919">
          <cell r="A2919" t="str">
            <v>00007588</v>
          </cell>
          <cell r="B2919" t="str">
            <v>AUTOMATICO DE BOIA SUPERIOR 10A/250V</v>
          </cell>
          <cell r="C2919" t="str">
            <v>UN</v>
          </cell>
          <cell r="D2919" t="str">
            <v>MP</v>
          </cell>
          <cell r="E2919">
            <v>20.49</v>
          </cell>
          <cell r="F2919">
            <v>20.49</v>
          </cell>
        </row>
        <row r="2920">
          <cell r="A2920" t="str">
            <v>00007592</v>
          </cell>
          <cell r="B2920" t="str">
            <v>TOPOGRAFO</v>
          </cell>
          <cell r="C2920" t="str">
            <v>H</v>
          </cell>
          <cell r="D2920" t="str">
            <v>EQ</v>
          </cell>
          <cell r="E2920">
            <v>12.2</v>
          </cell>
          <cell r="F2920">
            <v>14.1</v>
          </cell>
        </row>
        <row r="2921">
          <cell r="A2921" t="str">
            <v>00007595</v>
          </cell>
          <cell r="B2921" t="str">
            <v>NIVELADOR</v>
          </cell>
          <cell r="C2921" t="str">
            <v>H</v>
          </cell>
          <cell r="D2921" t="str">
            <v>MO</v>
          </cell>
          <cell r="E2921">
            <v>9.91</v>
          </cell>
          <cell r="F2921">
            <v>11.45</v>
          </cell>
        </row>
        <row r="2922">
          <cell r="A2922" t="str">
            <v>00007600</v>
          </cell>
          <cell r="B2922" t="str">
            <v>APARELHO MISTURADOR CROMADO P/ BIDE C/ DUCHA</v>
          </cell>
          <cell r="C2922" t="str">
            <v>CJ</v>
          </cell>
          <cell r="D2922" t="str">
            <v>MP</v>
          </cell>
          <cell r="E2922">
            <v>220.91</v>
          </cell>
          <cell r="F2922">
            <v>220.91</v>
          </cell>
        </row>
        <row r="2923">
          <cell r="A2923" t="str">
            <v>00007602</v>
          </cell>
          <cell r="B2923" t="str">
            <v>TORNEIRA METAL AMARELO 3/4" CURTA REF 1128 P/ JARDIM</v>
          </cell>
          <cell r="C2923" t="str">
            <v>UN</v>
          </cell>
          <cell r="D2923" t="str">
            <v>MP</v>
          </cell>
          <cell r="E2923">
            <v>11.88</v>
          </cell>
          <cell r="F2923">
            <v>11.88</v>
          </cell>
        </row>
        <row r="2924">
          <cell r="A2924" t="str">
            <v>00007603</v>
          </cell>
          <cell r="B2924" t="str">
            <v>TORNEIRA METAL AMARELO 1/2" OU 3/4" CURTA REF 1120 P/ TANQUE</v>
          </cell>
          <cell r="C2924" t="str">
            <v>UN</v>
          </cell>
          <cell r="D2924" t="str">
            <v>MP</v>
          </cell>
          <cell r="E2924">
            <v>10.34</v>
          </cell>
          <cell r="F2924">
            <v>10.34</v>
          </cell>
        </row>
        <row r="2925">
          <cell r="A2925" t="str">
            <v>00007604</v>
          </cell>
          <cell r="B2925" t="str">
            <v>TORNEIRA CROMADA 1/2" OU 3/4" REF 1126 P/ TANQUE - PADRAO POPULAR</v>
          </cell>
          <cell r="C2925" t="str">
            <v>UN</v>
          </cell>
          <cell r="D2925" t="str">
            <v>MP</v>
          </cell>
          <cell r="E2925">
            <v>13.51</v>
          </cell>
          <cell r="F2925">
            <v>13.51</v>
          </cell>
        </row>
        <row r="2926">
          <cell r="A2926" t="str">
            <v>00007606</v>
          </cell>
          <cell r="B2926" t="str">
            <v>TORNEIRA DE BOIA REAL 3/4" C/ BALAO METALICO</v>
          </cell>
          <cell r="C2926" t="str">
            <v>UN</v>
          </cell>
          <cell r="D2926" t="str">
            <v>MP</v>
          </cell>
          <cell r="E2926">
            <v>29.22</v>
          </cell>
          <cell r="F2926">
            <v>29.22</v>
          </cell>
        </row>
        <row r="2927">
          <cell r="A2927" t="str">
            <v>00007607</v>
          </cell>
          <cell r="B2927" t="str">
            <v>CHUVEIRO ELETRICO PLASTICO/PVC CROMADO TIPO DUCHA 110/220V</v>
          </cell>
          <cell r="C2927" t="str">
            <v>UN</v>
          </cell>
          <cell r="D2927" t="str">
            <v>MP</v>
          </cell>
          <cell r="E2927">
            <v>28.17</v>
          </cell>
          <cell r="F2927">
            <v>28.17</v>
          </cell>
        </row>
        <row r="2928">
          <cell r="A2928" t="str">
            <v>00007608</v>
          </cell>
          <cell r="B2928" t="str">
            <v>CHUVEIRO PLASTICO BRANCO SIMPLES 5'' - AGUA FRIA - PARA ACOPLAR EM HASTE 1/2'</v>
          </cell>
          <cell r="C2928" t="str">
            <v>UN</v>
          </cell>
          <cell r="D2928" t="str">
            <v>MP</v>
          </cell>
          <cell r="E2928">
            <v>5.86</v>
          </cell>
          <cell r="F2928">
            <v>5.86</v>
          </cell>
        </row>
        <row r="2929">
          <cell r="A2929" t="str">
            <v>00007610</v>
          </cell>
          <cell r="B2929" t="str">
            <v>TRANSFORMADOR TRIFASICO 13,8KV/220-127V; 30 KVA IMERSO EM OLEO MINERAL"</v>
          </cell>
          <cell r="C2929" t="str">
            <v>UN</v>
          </cell>
          <cell r="D2929" t="str">
            <v>MP</v>
          </cell>
          <cell r="E2929">
            <v>4149.4799999999996</v>
          </cell>
          <cell r="F2929">
            <v>4149.4799999999996</v>
          </cell>
        </row>
        <row r="2930">
          <cell r="A2930" t="str">
            <v>00007611</v>
          </cell>
          <cell r="B2930" t="str">
            <v>TRANSFORMADOR TRIFASICO 13,8KV/220-127V; 75KVA IMERSO EM OLEO MINERAL"</v>
          </cell>
          <cell r="C2930" t="str">
            <v>UN</v>
          </cell>
          <cell r="D2930" t="str">
            <v>MP</v>
          </cell>
          <cell r="E2930">
            <v>6196.01</v>
          </cell>
          <cell r="F2930">
            <v>6196.01</v>
          </cell>
        </row>
        <row r="2931">
          <cell r="A2931" t="str">
            <v>00007612</v>
          </cell>
          <cell r="B2931" t="str">
            <v>TRANSFORMADOR TRIFASICO 13,8KV/220-127V; 750KVA IMERSO EM OLEO MINERAL"</v>
          </cell>
          <cell r="C2931" t="str">
            <v>UN</v>
          </cell>
          <cell r="D2931" t="str">
            <v>MP</v>
          </cell>
          <cell r="E2931">
            <v>43577.440000000002</v>
          </cell>
          <cell r="F2931">
            <v>43577.440000000002</v>
          </cell>
        </row>
        <row r="2932">
          <cell r="A2932" t="str">
            <v>00007613</v>
          </cell>
          <cell r="B2932" t="str">
            <v>TRANSFORMADOR TRIFASICO 13,8KV/220-127V; 1000KVA IMERSO EM OLEO MINERAL"</v>
          </cell>
          <cell r="C2932" t="str">
            <v>UN</v>
          </cell>
          <cell r="D2932" t="str">
            <v>MP</v>
          </cell>
          <cell r="E2932">
            <v>64399.91</v>
          </cell>
          <cell r="F2932">
            <v>64399.91</v>
          </cell>
        </row>
        <row r="2933">
          <cell r="A2933" t="str">
            <v>00007614</v>
          </cell>
          <cell r="B2933" t="str">
            <v>TRANSFORMADOR TRIFASICO 13,8KV/220-127V; 150KVA IMERSO EM OLEO MINERAL"</v>
          </cell>
          <cell r="C2933" t="str">
            <v>UN</v>
          </cell>
          <cell r="D2933" t="str">
            <v>MP</v>
          </cell>
          <cell r="E2933">
            <v>9285.26</v>
          </cell>
          <cell r="F2933">
            <v>9285.26</v>
          </cell>
        </row>
        <row r="2934">
          <cell r="A2934" t="str">
            <v>00007615</v>
          </cell>
          <cell r="B2934" t="str">
            <v>TRANSFORMADOR TRIFASICO 13,8KV/220-127V; 300KVA IMERSO EM OLEO MINERAL"</v>
          </cell>
          <cell r="C2934" t="str">
            <v>UN</v>
          </cell>
          <cell r="D2934" t="str">
            <v>MP</v>
          </cell>
          <cell r="E2934">
            <v>16447.37</v>
          </cell>
          <cell r="F2934">
            <v>16447.37</v>
          </cell>
        </row>
        <row r="2935">
          <cell r="A2935" t="str">
            <v>00007616</v>
          </cell>
          <cell r="B2935" t="str">
            <v>TRANSFORMADOR TRIFASICO 13,8KV/220-127V; 500KVA IMERSO EM OLEO MINERAL"</v>
          </cell>
          <cell r="C2935" t="str">
            <v>UN</v>
          </cell>
          <cell r="D2935" t="str">
            <v>MP</v>
          </cell>
          <cell r="E2935">
            <v>24624</v>
          </cell>
          <cell r="F2935">
            <v>24624</v>
          </cell>
        </row>
        <row r="2936">
          <cell r="A2936" t="str">
            <v>00007617</v>
          </cell>
          <cell r="B2936" t="str">
            <v>TRANSFORMADOR TRIFASICO 13,8KV/220-127V; 45 KVA IMERSO EM OLEO MINERAL"</v>
          </cell>
          <cell r="C2936" t="str">
            <v>UN</v>
          </cell>
          <cell r="D2936" t="str">
            <v>MP</v>
          </cell>
          <cell r="E2936">
            <v>4835.3599999999997</v>
          </cell>
          <cell r="F2936">
            <v>4835.3599999999997</v>
          </cell>
        </row>
        <row r="2937">
          <cell r="A2937" t="str">
            <v>00007618</v>
          </cell>
          <cell r="B2937" t="str">
            <v>TRANSFORMADOR TRIFASICO 13,8KV/220-127V; 1500KVA IMERSO EM OLEO MINERAL"</v>
          </cell>
          <cell r="C2937" t="str">
            <v>UN</v>
          </cell>
          <cell r="D2937" t="str">
            <v>MP</v>
          </cell>
          <cell r="E2937">
            <v>99697.85</v>
          </cell>
          <cell r="F2937">
            <v>99697.85</v>
          </cell>
        </row>
        <row r="2938">
          <cell r="A2938" t="str">
            <v>00007619</v>
          </cell>
          <cell r="B2938" t="str">
            <v>TRANSFORMADOR TRIFASICO 13,8KV/220-127V; 112,5KVA IMERSO EM OLEO MINERAL"</v>
          </cell>
          <cell r="C2938" t="str">
            <v>UN</v>
          </cell>
          <cell r="D2938" t="str">
            <v>MP</v>
          </cell>
          <cell r="E2938">
            <v>8001.4</v>
          </cell>
          <cell r="F2938">
            <v>8001.4</v>
          </cell>
        </row>
        <row r="2939">
          <cell r="A2939" t="str">
            <v>00007620</v>
          </cell>
          <cell r="B2939" t="str">
            <v>TRANSFORMADOR TRIFASICO 13,8KV/220-127V; 225KVA IMERSO EM OLEO MINERAL"</v>
          </cell>
          <cell r="C2939" t="str">
            <v>UN</v>
          </cell>
          <cell r="D2939" t="str">
            <v>MP</v>
          </cell>
          <cell r="E2939">
            <v>13360.15</v>
          </cell>
          <cell r="F2939">
            <v>13360.15</v>
          </cell>
        </row>
        <row r="2940">
          <cell r="A2940" t="str">
            <v>00007622</v>
          </cell>
          <cell r="B2940" t="str">
            <v>TRATOR DE ESTEIRAS CATERPILLAR D5G -POT.99HP, PESO OPERACIONAL 8,5T **CAIXA**</v>
          </cell>
          <cell r="C2940" t="str">
            <v>UN</v>
          </cell>
          <cell r="D2940" t="str">
            <v>MP</v>
          </cell>
          <cell r="E2940">
            <v>400912.69</v>
          </cell>
          <cell r="F2940">
            <v>400912.69</v>
          </cell>
        </row>
        <row r="2941">
          <cell r="A2941" t="str">
            <v>00007623</v>
          </cell>
          <cell r="B2941" t="str">
            <v>TRATOR DE ESTEIRAS CATERPILLAR D8R COM LAMINA - POTENCIA 305 HP - PESO OPERACIONAL 37 T**CAIXA**</v>
          </cell>
          <cell r="C2941" t="str">
            <v>UN</v>
          </cell>
          <cell r="D2941" t="str">
            <v>MP</v>
          </cell>
          <cell r="E2941">
            <v>1845857.14</v>
          </cell>
          <cell r="F2941">
            <v>1845857.14</v>
          </cell>
        </row>
        <row r="2942">
          <cell r="A2942" t="str">
            <v>00007624</v>
          </cell>
          <cell r="B2942" t="str">
            <v>TRATOR DE ESTEIRAS, POTENCIA DE 153 HP, PESO OPERACIONAL DE 15 T, COM RODA MOTRIZ ELEVADA</v>
          </cell>
          <cell r="C2942" t="str">
            <v>UN</v>
          </cell>
          <cell r="D2942" t="str">
            <v>MP</v>
          </cell>
          <cell r="E2942">
            <v>728177.5</v>
          </cell>
          <cell r="F2942">
            <v>728177.5</v>
          </cell>
        </row>
        <row r="2943">
          <cell r="A2943" t="str">
            <v>00007625</v>
          </cell>
          <cell r="B2943" t="str">
            <v>TRATOR DE ESTEIRAS KOMATSU,NACIONAL , MOD D61-EX-12, POT 165 HP, PESO OPERACIONAL 17,1T, CACAMBA 5,2 M³**CAIXA**</v>
          </cell>
          <cell r="C2943" t="str">
            <v>UN</v>
          </cell>
          <cell r="D2943" t="str">
            <v>MP</v>
          </cell>
          <cell r="E2943">
            <v>709820.15</v>
          </cell>
          <cell r="F2943">
            <v>709820.15</v>
          </cell>
        </row>
        <row r="2944">
          <cell r="A2944" t="str">
            <v>00007626</v>
          </cell>
          <cell r="B2944" t="str">
            <v>TRATOR DE ESTEIRAS COM LAMINA, POTENCIA DE *90* HP, PESO OPERACIONAL DE *9* T (LOCACAO COM OPERADOR, COMBUSTIVEL E MANUTENCAO)</v>
          </cell>
          <cell r="C2944" t="str">
            <v>H</v>
          </cell>
          <cell r="D2944" t="str">
            <v>EQ</v>
          </cell>
          <cell r="E2944">
            <v>99</v>
          </cell>
          <cell r="F2944">
            <v>99</v>
          </cell>
        </row>
        <row r="2945">
          <cell r="A2945" t="str">
            <v>00007628</v>
          </cell>
          <cell r="B2945" t="str">
            <v>TRATOR DE ESTEIRAS 110 A 160HP C/ LAMINA PESO OPERACIONAL * 13T * (INCL MANUT/OPERACAO)</v>
          </cell>
          <cell r="C2945" t="str">
            <v>H</v>
          </cell>
          <cell r="D2945" t="str">
            <v>EQ</v>
          </cell>
          <cell r="E2945">
            <v>118.01</v>
          </cell>
          <cell r="F2945">
            <v>118.01</v>
          </cell>
        </row>
        <row r="2946">
          <cell r="A2946" t="str">
            <v>00007629</v>
          </cell>
          <cell r="B2946" t="str">
            <v>TRATOR DE ESTEIRAS 160 A 300HP C/ LAMINA PESO OPERACIONAL * 16T * (INCL MANUT/OPERACAO)</v>
          </cell>
          <cell r="C2946" t="str">
            <v>H</v>
          </cell>
          <cell r="D2946" t="str">
            <v>EQ</v>
          </cell>
          <cell r="E2946">
            <v>149.47999999999999</v>
          </cell>
          <cell r="F2946">
            <v>149.47999999999999</v>
          </cell>
        </row>
        <row r="2947">
          <cell r="A2947" t="str">
            <v>00007640</v>
          </cell>
          <cell r="B2947" t="str">
            <v>TRATOR DE PNEUS COM MOTOR A DIESEL DE 86 CV, TRACAO 4 X 2, PESO COM LASTRO DE 4,32 T</v>
          </cell>
          <cell r="C2947" t="str">
            <v>UN</v>
          </cell>
          <cell r="D2947" t="str">
            <v>MP</v>
          </cell>
          <cell r="E2947">
            <v>103500</v>
          </cell>
          <cell r="F2947">
            <v>103500</v>
          </cell>
        </row>
        <row r="2948">
          <cell r="A2948" t="str">
            <v>00007641</v>
          </cell>
          <cell r="B2948" t="str">
            <v>TRATOR DE PNEUS COM MOTOR *75* HP (LOCACAO COM OPERADOR, COMBUSTIVEL E MANUTENCAO)</v>
          </cell>
          <cell r="C2948" t="str">
            <v>H</v>
          </cell>
          <cell r="D2948" t="str">
            <v>EQ</v>
          </cell>
          <cell r="E2948">
            <v>42.75</v>
          </cell>
          <cell r="F2948">
            <v>42.75</v>
          </cell>
        </row>
        <row r="2949">
          <cell r="A2949" t="str">
            <v>00007642</v>
          </cell>
          <cell r="B2949" t="str">
            <v>TRATOR DE PNEUS ATE 75HP (INCL MANUT/OPERACAO)</v>
          </cell>
          <cell r="C2949" t="str">
            <v>H</v>
          </cell>
          <cell r="D2949" t="str">
            <v>EQ</v>
          </cell>
          <cell r="E2949">
            <v>25.65</v>
          </cell>
          <cell r="F2949">
            <v>25.65</v>
          </cell>
        </row>
        <row r="2950">
          <cell r="A2950" t="str">
            <v>00007660</v>
          </cell>
          <cell r="B2950" t="str">
            <v>TUBO CHAPA PRETA E = 1/4" - 30" - 175KG</v>
          </cell>
          <cell r="C2950" t="str">
            <v>M</v>
          </cell>
          <cell r="D2950" t="str">
            <v>MP</v>
          </cell>
          <cell r="E2950">
            <v>955.54</v>
          </cell>
          <cell r="F2950">
            <v>955.54</v>
          </cell>
        </row>
        <row r="2951">
          <cell r="A2951" t="str">
            <v>00007661</v>
          </cell>
          <cell r="B2951" t="str">
            <v>TUBO ACO PRETO SEM COSTURA SCHEDULE40/NBR 5590 DN INT 8" E = 8,18MM - 42,55KG/M</v>
          </cell>
          <cell r="C2951" t="str">
            <v>M</v>
          </cell>
          <cell r="D2951" t="str">
            <v>MP</v>
          </cell>
          <cell r="E2951">
            <v>307.82</v>
          </cell>
          <cell r="F2951">
            <v>307.82</v>
          </cell>
        </row>
        <row r="2952">
          <cell r="A2952" t="str">
            <v>00007664</v>
          </cell>
          <cell r="B2952" t="str">
            <v>TUBO ACO PRETO SEM COSTURA SCHEDULE 20 DN INT 12" E = 6,35MM - 49,57KG/M</v>
          </cell>
          <cell r="C2952" t="str">
            <v>M</v>
          </cell>
          <cell r="D2952" t="str">
            <v>MP</v>
          </cell>
          <cell r="E2952">
            <v>357.51</v>
          </cell>
          <cell r="F2952">
            <v>357.51</v>
          </cell>
        </row>
        <row r="2953">
          <cell r="A2953" t="str">
            <v>00007665</v>
          </cell>
          <cell r="B2953" t="str">
            <v>TUBO ACO PRETO SEM COSTURA SCHEDULE 20 DN INT 10" E = 6,35MM - 41,74KG/M</v>
          </cell>
          <cell r="C2953" t="str">
            <v>M</v>
          </cell>
          <cell r="D2953" t="str">
            <v>MP</v>
          </cell>
          <cell r="E2953">
            <v>279.2</v>
          </cell>
          <cell r="F2953">
            <v>279.2</v>
          </cell>
        </row>
        <row r="2954">
          <cell r="A2954" t="str">
            <v>00007666</v>
          </cell>
          <cell r="B2954" t="str">
            <v>TUBO CHAPA PRETA E = 3/16" - 22" - 88KG</v>
          </cell>
          <cell r="C2954" t="str">
            <v>M</v>
          </cell>
          <cell r="D2954" t="str">
            <v>MP</v>
          </cell>
          <cell r="E2954">
            <v>480.5</v>
          </cell>
          <cell r="F2954">
            <v>480.5</v>
          </cell>
        </row>
        <row r="2955">
          <cell r="A2955" t="str">
            <v>00007667</v>
          </cell>
          <cell r="B2955" t="str">
            <v>TUBO CHAPA PRETA E = 3/16" - 26" - 147KG</v>
          </cell>
          <cell r="C2955" t="str">
            <v>M</v>
          </cell>
          <cell r="D2955" t="str">
            <v>MP</v>
          </cell>
          <cell r="E2955">
            <v>802.66</v>
          </cell>
          <cell r="F2955">
            <v>802.66</v>
          </cell>
        </row>
        <row r="2956">
          <cell r="A2956" t="str">
            <v>00007668</v>
          </cell>
          <cell r="B2956" t="str">
            <v>TUBO CHAPA PRETA E = 3/16" - 20" - 71KG</v>
          </cell>
          <cell r="C2956" t="str">
            <v>M</v>
          </cell>
          <cell r="D2956" t="str">
            <v>MP</v>
          </cell>
          <cell r="E2956">
            <v>387.68</v>
          </cell>
          <cell r="F2956">
            <v>387.68</v>
          </cell>
        </row>
        <row r="2957">
          <cell r="A2957" t="str">
            <v>00007670</v>
          </cell>
          <cell r="B2957" t="str">
            <v>TUBO CHAPA PRETA E = 3/16" - 18" - 53KG</v>
          </cell>
          <cell r="C2957" t="str">
            <v>M</v>
          </cell>
          <cell r="D2957" t="str">
            <v>MP</v>
          </cell>
          <cell r="E2957">
            <v>289.39</v>
          </cell>
          <cell r="F2957">
            <v>289.39</v>
          </cell>
        </row>
        <row r="2958">
          <cell r="A2958" t="str">
            <v>00007671</v>
          </cell>
          <cell r="B2958" t="str">
            <v>TUBO CHAPA PRETA E = 3/16" - 16" - 47KG</v>
          </cell>
          <cell r="C2958" t="str">
            <v>M</v>
          </cell>
          <cell r="D2958" t="str">
            <v>MP</v>
          </cell>
          <cell r="E2958">
            <v>256.63</v>
          </cell>
          <cell r="F2958">
            <v>256.63</v>
          </cell>
        </row>
        <row r="2959">
          <cell r="A2959" t="str">
            <v>00007672</v>
          </cell>
          <cell r="B2959" t="str">
            <v>TUBO ACO PRETO SEM COSTURA SCHEDULE 40/NBR 5590 DN INT 6" E = 7,11MM - 28,26KG/M</v>
          </cell>
          <cell r="C2959" t="str">
            <v>M</v>
          </cell>
          <cell r="D2959" t="str">
            <v>MP</v>
          </cell>
          <cell r="E2959">
            <v>167.17</v>
          </cell>
          <cell r="F2959">
            <v>167.17</v>
          </cell>
        </row>
        <row r="2960">
          <cell r="A2960" t="str">
            <v>00007676</v>
          </cell>
          <cell r="B2960" t="str">
            <v>TUBO CHAPA PRETA E = 3/8" - 30" -177KG</v>
          </cell>
          <cell r="C2960" t="str">
            <v>M</v>
          </cell>
          <cell r="D2960" t="str">
            <v>MP</v>
          </cell>
          <cell r="E2960">
            <v>966.46</v>
          </cell>
          <cell r="F2960">
            <v>966.46</v>
          </cell>
        </row>
        <row r="2961">
          <cell r="A2961" t="str">
            <v>00007681</v>
          </cell>
          <cell r="B2961" t="str">
            <v>TUBO CHAPA PRETA E = 3/16" - 12" - 36KG</v>
          </cell>
          <cell r="C2961" t="str">
            <v>M</v>
          </cell>
          <cell r="D2961" t="str">
            <v>MP</v>
          </cell>
          <cell r="E2961">
            <v>196.57</v>
          </cell>
          <cell r="F2961">
            <v>196.57</v>
          </cell>
        </row>
        <row r="2962">
          <cell r="A2962" t="str">
            <v>00007682</v>
          </cell>
          <cell r="B2962" t="str">
            <v>TUBO CHAPA PRETA E = 3/16" - 14" - 42KG</v>
          </cell>
          <cell r="C2962" t="str">
            <v>M</v>
          </cell>
          <cell r="D2962" t="str">
            <v>MP</v>
          </cell>
          <cell r="E2962">
            <v>229.33</v>
          </cell>
          <cell r="F2962">
            <v>229.33</v>
          </cell>
        </row>
        <row r="2963">
          <cell r="A2963" t="str">
            <v>00007685</v>
          </cell>
          <cell r="B2963" t="str">
            <v>TUBO CHAPA PRETA E = 3/8" - 20" -117 KG</v>
          </cell>
          <cell r="C2963" t="str">
            <v>M</v>
          </cell>
          <cell r="D2963" t="str">
            <v>MP</v>
          </cell>
          <cell r="E2963">
            <v>638.85</v>
          </cell>
          <cell r="F2963">
            <v>638.85</v>
          </cell>
        </row>
        <row r="2964">
          <cell r="A2964" t="str">
            <v>00007686</v>
          </cell>
          <cell r="B2964" t="str">
            <v>TUBO CHAPA PRETA E = 3/8" - 26" -153 KG</v>
          </cell>
          <cell r="C2964" t="str">
            <v>M</v>
          </cell>
          <cell r="D2964" t="str">
            <v>MP</v>
          </cell>
          <cell r="E2964">
            <v>835.42</v>
          </cell>
          <cell r="F2964">
            <v>835.42</v>
          </cell>
        </row>
        <row r="2965">
          <cell r="A2965" t="str">
            <v>00007689</v>
          </cell>
          <cell r="B2965" t="str">
            <v>TUBO ACO PRETO SEM COSTURA SCHEDULE40/NBR 5590 DN INT 10" E = 9,27MM - 60,31KG/M</v>
          </cell>
          <cell r="C2965" t="str">
            <v>M</v>
          </cell>
          <cell r="D2965" t="str">
            <v>MP</v>
          </cell>
          <cell r="E2965">
            <v>439.14</v>
          </cell>
          <cell r="F2965">
            <v>439.14</v>
          </cell>
        </row>
        <row r="2966">
          <cell r="A2966" t="str">
            <v>00007690</v>
          </cell>
          <cell r="B2966" t="str">
            <v>TUBO ACO PRETO SEM COSTURA SCHEDULE20 DN INT 8" E = 6,35MM - 33,27KG/M</v>
          </cell>
          <cell r="C2966" t="str">
            <v>M</v>
          </cell>
          <cell r="D2966" t="str">
            <v>MP</v>
          </cell>
          <cell r="E2966">
            <v>204.39</v>
          </cell>
          <cell r="F2966">
            <v>204.39</v>
          </cell>
        </row>
        <row r="2967">
          <cell r="A2967" t="str">
            <v>00007691</v>
          </cell>
          <cell r="B2967" t="str">
            <v>TUBO ACO GALV C/ COSTURA DIN 2440/NBR 5580 CLASSE MEDIA DN 1/2" (15MM) E = 2,65MM - 1,22KG/M</v>
          </cell>
          <cell r="C2967" t="str">
            <v>M</v>
          </cell>
          <cell r="D2967" t="str">
            <v>MP</v>
          </cell>
          <cell r="E2967">
            <v>9.4600000000000009</v>
          </cell>
          <cell r="F2967">
            <v>9.4600000000000009</v>
          </cell>
        </row>
        <row r="2968">
          <cell r="A2968" t="str">
            <v>00007692</v>
          </cell>
          <cell r="B2968" t="str">
            <v>TUBO ACO GALV C/ COSTURA DIN 2440/NBR 5580 CLASSE MEDIA DN 5" (125MM) E=5,40MM - 17,80KG/M</v>
          </cell>
          <cell r="C2968" t="str">
            <v>M</v>
          </cell>
          <cell r="D2968" t="str">
            <v>MP</v>
          </cell>
          <cell r="E2968">
            <v>130.26</v>
          </cell>
          <cell r="F2968">
            <v>130.26</v>
          </cell>
        </row>
        <row r="2969">
          <cell r="A2969" t="str">
            <v>00007693</v>
          </cell>
          <cell r="B2969" t="str">
            <v>TUBO ACO GALV C/ COSTURA DIN 2440/NBR 5580 CLASSE MEDIA DN 4" (100MM) E = 4,50MM - 12,10KG/M</v>
          </cell>
          <cell r="C2969" t="str">
            <v>M</v>
          </cell>
          <cell r="D2969" t="str">
            <v>MP</v>
          </cell>
          <cell r="E2969">
            <v>94.5</v>
          </cell>
          <cell r="F2969">
            <v>94.5</v>
          </cell>
        </row>
        <row r="2970">
          <cell r="A2970" t="str">
            <v>00007694</v>
          </cell>
          <cell r="B2970" t="str">
            <v>TUBO ACO GALV C/ COSTURA DIN 2440/NBR 5580 CLASSE MEDIA DN 3" (80MM) E = 4,05MM - 8,47KG/M</v>
          </cell>
          <cell r="C2970" t="str">
            <v>M</v>
          </cell>
          <cell r="D2970" t="str">
            <v>MP</v>
          </cell>
          <cell r="E2970">
            <v>58.43</v>
          </cell>
          <cell r="F2970">
            <v>58.43</v>
          </cell>
        </row>
        <row r="2971">
          <cell r="A2971" t="str">
            <v>00007695</v>
          </cell>
          <cell r="B2971" t="str">
            <v>TUBO DE ACO GALVANIZADO COM COSTURA, CLASSE MEDIA, TAMANHO NOMINAL = 150, DE = 6", E = 4,85 MM, PESO = 19,68 KG/M (NBR 5580)</v>
          </cell>
          <cell r="C2971" t="str">
            <v>M</v>
          </cell>
          <cell r="D2971" t="str">
            <v>MP</v>
          </cell>
          <cell r="E2971">
            <v>146.41999999999999</v>
          </cell>
          <cell r="F2971">
            <v>146.41999999999999</v>
          </cell>
        </row>
        <row r="2972">
          <cell r="A2972" t="str">
            <v>00007696</v>
          </cell>
          <cell r="B2972" t="str">
            <v>TUBO ACO GALV C/ COSTURA DIN 2440/NBR 5580 CLASSE MEDIA DN 2" (50MM) E=3,65MM - 5,10KG/M</v>
          </cell>
          <cell r="C2972" t="str">
            <v>M</v>
          </cell>
          <cell r="D2972" t="str">
            <v>MP</v>
          </cell>
          <cell r="E2972">
            <v>38.97</v>
          </cell>
          <cell r="F2972">
            <v>38.97</v>
          </cell>
        </row>
        <row r="2973">
          <cell r="A2973" t="str">
            <v>00007697</v>
          </cell>
          <cell r="B2973" t="str">
            <v>TUBO ACO GALV C/ COSTURA DIN 2440/NBR 5580 CLASSE MEDIA DN 1.1/2" (40MM) E=3,25MM - 3,61KG/M</v>
          </cell>
          <cell r="C2973" t="str">
            <v>M</v>
          </cell>
          <cell r="D2973" t="str">
            <v>MP</v>
          </cell>
          <cell r="E2973">
            <v>27.9</v>
          </cell>
          <cell r="F2973">
            <v>27.9</v>
          </cell>
        </row>
        <row r="2974">
          <cell r="A2974" t="str">
            <v>00007698</v>
          </cell>
          <cell r="B2974" t="str">
            <v>TUBO ACO GALV C/ COSTURA DIN 2440/NBR 5580 CLASSE MEDIA DN 1.1/4" (32MM) E=3,25MM - 3,14KG/M</v>
          </cell>
          <cell r="C2974" t="str">
            <v>M</v>
          </cell>
          <cell r="D2974" t="str">
            <v>MP</v>
          </cell>
          <cell r="E2974">
            <v>25.27</v>
          </cell>
          <cell r="F2974">
            <v>25.27</v>
          </cell>
        </row>
        <row r="2975">
          <cell r="A2975" t="str">
            <v>00007700</v>
          </cell>
          <cell r="B2975" t="str">
            <v>TUBO ACO GALV C/ COSTURA DIN 2440/NBR 5580 CLASSE MEDIA DN 3/4" (20MM) E = 2,65MM - 1,58KG/M</v>
          </cell>
          <cell r="C2975" t="str">
            <v>M</v>
          </cell>
          <cell r="D2975" t="str">
            <v>MP</v>
          </cell>
          <cell r="E2975">
            <v>12.9</v>
          </cell>
          <cell r="F2975">
            <v>12.9</v>
          </cell>
        </row>
        <row r="2976">
          <cell r="A2976" t="str">
            <v>00007701</v>
          </cell>
          <cell r="B2976" t="str">
            <v>TUBO ACO GALV C/ COSTURA DIN 2440/NBR 5580 CLASSE MEDIA DN 2.1/2" (65MM) E=3,65MM - 6,51KG/M</v>
          </cell>
          <cell r="C2976" t="str">
            <v>M</v>
          </cell>
          <cell r="D2976" t="str">
            <v>MP</v>
          </cell>
          <cell r="E2976">
            <v>51.56</v>
          </cell>
          <cell r="F2976">
            <v>51.56</v>
          </cell>
        </row>
        <row r="2977">
          <cell r="A2977" t="str">
            <v>00007702</v>
          </cell>
          <cell r="B2977" t="str">
            <v>TUBO CERAMICA ESG EB-5 PB DN 75</v>
          </cell>
          <cell r="C2977" t="str">
            <v>M</v>
          </cell>
          <cell r="D2977" t="str">
            <v>MP</v>
          </cell>
          <cell r="E2977">
            <v>13.06</v>
          </cell>
          <cell r="F2977">
            <v>13.06</v>
          </cell>
        </row>
        <row r="2978">
          <cell r="A2978" t="str">
            <v>00007703</v>
          </cell>
          <cell r="B2978" t="str">
            <v>TUBO CERAMICA ESG EB-5 PB DN 150</v>
          </cell>
          <cell r="C2978" t="str">
            <v>M</v>
          </cell>
          <cell r="D2978" t="str">
            <v>MP</v>
          </cell>
          <cell r="E2978">
            <v>18.66</v>
          </cell>
          <cell r="F2978">
            <v>18.66</v>
          </cell>
        </row>
        <row r="2979">
          <cell r="A2979" t="str">
            <v>00007704</v>
          </cell>
          <cell r="B2979" t="str">
            <v>TUBO CERAMICA ESG EB-5 PB DN 250</v>
          </cell>
          <cell r="C2979" t="str">
            <v>M</v>
          </cell>
          <cell r="D2979" t="str">
            <v>MP</v>
          </cell>
          <cell r="E2979">
            <v>53.71</v>
          </cell>
          <cell r="F2979">
            <v>53.71</v>
          </cell>
        </row>
        <row r="2980">
          <cell r="A2980" t="str">
            <v>00007705</v>
          </cell>
          <cell r="B2980" t="str">
            <v>TUBO CERAMICA ESG EB-5 PB DN 300</v>
          </cell>
          <cell r="C2980" t="str">
            <v>M</v>
          </cell>
          <cell r="D2980" t="str">
            <v>MP</v>
          </cell>
          <cell r="E2980">
            <v>81.22</v>
          </cell>
          <cell r="F2980">
            <v>81.22</v>
          </cell>
        </row>
        <row r="2981">
          <cell r="A2981" t="str">
            <v>00007706</v>
          </cell>
          <cell r="B2981" t="str">
            <v>TUBO CERAMICA ESG EB-5 PB DN 100</v>
          </cell>
          <cell r="C2981" t="str">
            <v>M</v>
          </cell>
          <cell r="D2981" t="str">
            <v>MP</v>
          </cell>
          <cell r="E2981">
            <v>13.45</v>
          </cell>
          <cell r="F2981">
            <v>13.45</v>
          </cell>
        </row>
        <row r="2982">
          <cell r="A2982" t="str">
            <v>00007707</v>
          </cell>
          <cell r="B2982" t="str">
            <v>TUBO CERAMICA ESG EB-5 PB DN350</v>
          </cell>
          <cell r="C2982" t="str">
            <v>M</v>
          </cell>
          <cell r="D2982" t="str">
            <v>MP</v>
          </cell>
          <cell r="E2982">
            <v>110.64</v>
          </cell>
          <cell r="F2982">
            <v>110.64</v>
          </cell>
        </row>
        <row r="2983">
          <cell r="A2983" t="str">
            <v>00007708</v>
          </cell>
          <cell r="B2983" t="str">
            <v>TUBO CERAMICA ESG EB-5 PB DN 200</v>
          </cell>
          <cell r="C2983" t="str">
            <v>M</v>
          </cell>
          <cell r="D2983" t="str">
            <v>MP</v>
          </cell>
          <cell r="E2983">
            <v>31.24</v>
          </cell>
          <cell r="F2983">
            <v>31.24</v>
          </cell>
        </row>
        <row r="2984">
          <cell r="A2984" t="str">
            <v>00007709</v>
          </cell>
          <cell r="B2984" t="str">
            <v>TUBO CERAMICA ESG EB-5 PB DN 450</v>
          </cell>
          <cell r="C2984" t="str">
            <v>M</v>
          </cell>
          <cell r="D2984" t="str">
            <v>MP</v>
          </cell>
          <cell r="E2984">
            <v>203.57</v>
          </cell>
          <cell r="F2984">
            <v>203.57</v>
          </cell>
        </row>
        <row r="2985">
          <cell r="A2985" t="str">
            <v>00007711</v>
          </cell>
          <cell r="B2985" t="str">
            <v>TUBO CERAMICA ESG EB-5 PB DN 400</v>
          </cell>
          <cell r="C2985" t="str">
            <v>M</v>
          </cell>
          <cell r="D2985" t="str">
            <v>MP</v>
          </cell>
          <cell r="E2985">
            <v>144.38999999999999</v>
          </cell>
          <cell r="F2985">
            <v>144.38999999999999</v>
          </cell>
        </row>
        <row r="2986">
          <cell r="A2986" t="str">
            <v>00007712</v>
          </cell>
          <cell r="B2986" t="str">
            <v>TUBO CERAMICA ESG EB-5 PB DN 375</v>
          </cell>
          <cell r="C2986" t="str">
            <v>M</v>
          </cell>
          <cell r="D2986" t="str">
            <v>MP</v>
          </cell>
          <cell r="E2986">
            <v>121.83</v>
          </cell>
          <cell r="F2986">
            <v>121.83</v>
          </cell>
        </row>
        <row r="2987">
          <cell r="A2987" t="str">
            <v>00007714</v>
          </cell>
          <cell r="B2987" t="str">
            <v>TUBO CONCRETO ARMADO CLASSE PA-1 PB NBR-8890/2007 DN 500MM  PARA ÁGUAS PLUVIAIS</v>
          </cell>
          <cell r="C2987" t="str">
            <v>M</v>
          </cell>
          <cell r="D2987" t="str">
            <v>MP</v>
          </cell>
          <cell r="E2987">
            <v>74.53</v>
          </cell>
          <cell r="F2987">
            <v>74.53</v>
          </cell>
        </row>
        <row r="2988">
          <cell r="A2988" t="str">
            <v>00007718</v>
          </cell>
          <cell r="B2988" t="str">
            <v>TUBO CONCRETO ARMADO CLASSE EA-2 PB JE NBR-8890/2007 DN 2000MM P/ ESG SANITARIO</v>
          </cell>
          <cell r="C2988" t="str">
            <v>M</v>
          </cell>
          <cell r="D2988" t="str">
            <v>MP</v>
          </cell>
          <cell r="E2988">
            <v>1710.87</v>
          </cell>
          <cell r="F2988">
            <v>1710.87</v>
          </cell>
        </row>
        <row r="2989">
          <cell r="A2989" t="str">
            <v>00007720</v>
          </cell>
          <cell r="B2989" t="str">
            <v>TUBO CONCRETO ARMADO CLASSE EA-2 PB JE NBR-8890/2007 DN 1000MM P/ ESG SANITARIO</v>
          </cell>
          <cell r="C2989" t="str">
            <v>M</v>
          </cell>
          <cell r="D2989" t="str">
            <v>MP</v>
          </cell>
          <cell r="E2989">
            <v>389.31</v>
          </cell>
          <cell r="F2989">
            <v>389.31</v>
          </cell>
        </row>
        <row r="2990">
          <cell r="A2990" t="str">
            <v>00007722</v>
          </cell>
          <cell r="B2990" t="str">
            <v>TUBO CONCRETO ARMADO CLASSE PA-2 PB NBR-8890/2007 DN 700 MM PARA ÁGUAS PLUVIAIS</v>
          </cell>
          <cell r="C2990" t="str">
            <v>M</v>
          </cell>
          <cell r="D2990" t="str">
            <v>MP</v>
          </cell>
          <cell r="E2990">
            <v>151.55000000000001</v>
          </cell>
          <cell r="F2990">
            <v>151.55000000000001</v>
          </cell>
        </row>
        <row r="2991">
          <cell r="A2991" t="str">
            <v>00007723</v>
          </cell>
          <cell r="B2991" t="str">
            <v>TUBO CONCRETO ARMADO CLASSE EA-2 PB JE NBR-8890/2007 DN 1500MM P/ ESG SANITARIO</v>
          </cell>
          <cell r="C2991" t="str">
            <v>M</v>
          </cell>
          <cell r="D2991" t="str">
            <v>MP</v>
          </cell>
          <cell r="E2991">
            <v>954.18</v>
          </cell>
          <cell r="F2991">
            <v>954.18</v>
          </cell>
        </row>
        <row r="2992">
          <cell r="A2992" t="str">
            <v>00007725</v>
          </cell>
          <cell r="B2992" t="str">
            <v>TUBO DE CONCRETO ARMADO PARA AGUAS PLUVIAIS, PA-1, DN = 600 MM (NBR 8890)</v>
          </cell>
          <cell r="C2992" t="str">
            <v>M</v>
          </cell>
          <cell r="D2992" t="str">
            <v>MP</v>
          </cell>
          <cell r="E2992">
            <v>88</v>
          </cell>
          <cell r="F2992">
            <v>88</v>
          </cell>
        </row>
        <row r="2993">
          <cell r="A2993" t="str">
            <v>00007727</v>
          </cell>
          <cell r="B2993" t="str">
            <v>TUBO CONCRETO ARMADO CLASSE PA-2 PB NBR-8890/2007 DN 2000 MM PARA ÁGUAS PLUVIAIS</v>
          </cell>
          <cell r="C2993" t="str">
            <v>M</v>
          </cell>
          <cell r="D2993" t="str">
            <v>MP</v>
          </cell>
          <cell r="E2993">
            <v>1316.85</v>
          </cell>
          <cell r="F2993">
            <v>1316.85</v>
          </cell>
        </row>
        <row r="2994">
          <cell r="A2994" t="str">
            <v>00007729</v>
          </cell>
          <cell r="B2994" t="str">
            <v>TUBO CONCRETO ARMADO CLASSE EA-3 PB JE NBR-8890/2007 DN 1200MM P/ ESG SANITARIO</v>
          </cell>
          <cell r="C2994" t="str">
            <v>M</v>
          </cell>
          <cell r="D2994" t="str">
            <v>MP</v>
          </cell>
          <cell r="E2994">
            <v>713.06</v>
          </cell>
          <cell r="F2994">
            <v>713.06</v>
          </cell>
        </row>
        <row r="2995">
          <cell r="A2995" t="str">
            <v>00007730</v>
          </cell>
          <cell r="B2995" t="str">
            <v>TUBO CONCRETO ARMADO CLASSE EA-3 PB JE NBR-8890/2007 DN 1500MM P/ ESG SANITARIO</v>
          </cell>
          <cell r="C2995" t="str">
            <v>M</v>
          </cell>
          <cell r="D2995" t="str">
            <v>MP</v>
          </cell>
          <cell r="E2995">
            <v>1124.79</v>
          </cell>
          <cell r="F2995">
            <v>1124.79</v>
          </cell>
        </row>
        <row r="2996">
          <cell r="A2996" t="str">
            <v>00007731</v>
          </cell>
          <cell r="B2996" t="str">
            <v>TUBO CONCRETO ARMADO CLASSE EA-3 PB JE NBR-8890/2007 DN 2000MM P/ ESG SANITARIO</v>
          </cell>
          <cell r="C2996" t="str">
            <v>M</v>
          </cell>
          <cell r="D2996" t="str">
            <v>MP</v>
          </cell>
          <cell r="E2996">
            <v>2057.83</v>
          </cell>
          <cell r="F2996">
            <v>2057.83</v>
          </cell>
        </row>
        <row r="2997">
          <cell r="A2997" t="str">
            <v>00007733</v>
          </cell>
          <cell r="B2997" t="str">
            <v>TUBO CONCRETO ARMADO CLASSE EA-3 PB JE NBR-8890/2007 DN 700MM P/ ESG SANITARIO</v>
          </cell>
          <cell r="C2997" t="str">
            <v>M</v>
          </cell>
          <cell r="D2997" t="str">
            <v>MP</v>
          </cell>
          <cell r="E2997">
            <v>294.56</v>
          </cell>
          <cell r="F2997">
            <v>294.56</v>
          </cell>
        </row>
        <row r="2998">
          <cell r="A2998" t="str">
            <v>00007734</v>
          </cell>
          <cell r="B2998" t="str">
            <v>TUBO CONCRETO ARMADO CLASSE EA-3 PB JE NBR-8890/2007 DN 900MM P/ ESG SANITARIO</v>
          </cell>
          <cell r="C2998" t="str">
            <v>M</v>
          </cell>
          <cell r="D2998" t="str">
            <v>MP</v>
          </cell>
          <cell r="E2998">
            <v>433.58</v>
          </cell>
          <cell r="F2998">
            <v>433.58</v>
          </cell>
        </row>
        <row r="2999">
          <cell r="A2999" t="str">
            <v>00007735</v>
          </cell>
          <cell r="B2999" t="str">
            <v>TUBO CONCRETO ARMADO CLASSE EA-3 PB JE NBR-8890/2007 DN 1000MM P/ ESG SANITARIO</v>
          </cell>
          <cell r="C2999" t="str">
            <v>M</v>
          </cell>
          <cell r="D2999" t="str">
            <v>MP</v>
          </cell>
          <cell r="E2999">
            <v>499.94</v>
          </cell>
          <cell r="F2999">
            <v>499.94</v>
          </cell>
        </row>
        <row r="3000">
          <cell r="A3000" t="str">
            <v>00007740</v>
          </cell>
          <cell r="B3000" t="str">
            <v>TUBO CONCRETO ARMADO CLASSE EA-2 PB JE NBR-8890/2007 DN 400MM P/ ESG SANITARIO</v>
          </cell>
          <cell r="C3000" t="str">
            <v>M</v>
          </cell>
          <cell r="D3000" t="str">
            <v>MP</v>
          </cell>
          <cell r="E3000">
            <v>104.07</v>
          </cell>
          <cell r="F3000">
            <v>104.07</v>
          </cell>
        </row>
        <row r="3001">
          <cell r="A3001" t="str">
            <v>00007741</v>
          </cell>
          <cell r="B3001" t="str">
            <v>TUBO CONCRETO ARMADO CLASSE EA-2 PB JE NBR-8890/2007 DN 500MM P/ ESG SANITARIO</v>
          </cell>
          <cell r="C3001" t="str">
            <v>M</v>
          </cell>
          <cell r="D3001" t="str">
            <v>MP</v>
          </cell>
          <cell r="E3001">
            <v>143.09</v>
          </cell>
          <cell r="F3001">
            <v>143.09</v>
          </cell>
        </row>
        <row r="3002">
          <cell r="A3002" t="str">
            <v>00007742</v>
          </cell>
          <cell r="B3002" t="str">
            <v>TUBO CONCRETO ARMADO CLASSE PA-1 PB NBR-8890/2007 DN 700MM PARA ÁGUAS PLUVIAIS</v>
          </cell>
          <cell r="C3002" t="str">
            <v>M</v>
          </cell>
          <cell r="D3002" t="str">
            <v>MP</v>
          </cell>
          <cell r="E3002">
            <v>143.57</v>
          </cell>
          <cell r="F3002">
            <v>143.57</v>
          </cell>
        </row>
        <row r="3003">
          <cell r="A3003" t="str">
            <v>00007743</v>
          </cell>
          <cell r="B3003" t="str">
            <v>TUBO CONCRETO ARMADO CLASSE EA-3 PB JE NBR-8890/2007 DN 600MM P/ ESG SANITARIO</v>
          </cell>
          <cell r="C3003" t="str">
            <v>M</v>
          </cell>
          <cell r="D3003" t="str">
            <v>MP</v>
          </cell>
          <cell r="E3003">
            <v>244.16</v>
          </cell>
          <cell r="F3003">
            <v>244.16</v>
          </cell>
        </row>
        <row r="3004">
          <cell r="A3004" t="str">
            <v>00007744</v>
          </cell>
          <cell r="B3004" t="str">
            <v>TUBO CONCRETO ARMADO CLASSE EA-2 PB JE NBR-8890/2007 DN 700MM P/ ESG SANITARIO</v>
          </cell>
          <cell r="C3004" t="str">
            <v>M</v>
          </cell>
          <cell r="D3004" t="str">
            <v>MP</v>
          </cell>
          <cell r="E3004">
            <v>229.71</v>
          </cell>
          <cell r="F3004">
            <v>229.71</v>
          </cell>
        </row>
        <row r="3005">
          <cell r="A3005" t="str">
            <v>00007745</v>
          </cell>
          <cell r="B3005" t="str">
            <v>TUBO CONCRETO ARMADO CLASSE PA-1 PB NBR-8890/2007 DN 400MM PARA ÁGUAS PLUVIAIS</v>
          </cell>
          <cell r="C3005" t="str">
            <v>M</v>
          </cell>
          <cell r="D3005" t="str">
            <v>MP</v>
          </cell>
          <cell r="E3005">
            <v>60.14</v>
          </cell>
          <cell r="F3005">
            <v>60.14</v>
          </cell>
        </row>
        <row r="3006">
          <cell r="A3006" t="str">
            <v>00007749</v>
          </cell>
          <cell r="B3006" t="str">
            <v>TUBO CONCRETO ARMADO CLASSE EA-2 PB JE NBR-8890/2007 DN 1200MM P/ ESG SANITARIO</v>
          </cell>
          <cell r="C3006" t="str">
            <v>M</v>
          </cell>
          <cell r="D3006" t="str">
            <v>MP</v>
          </cell>
          <cell r="E3006">
            <v>602.35</v>
          </cell>
          <cell r="F3006">
            <v>602.35</v>
          </cell>
        </row>
        <row r="3007">
          <cell r="A3007" t="str">
            <v>00007750</v>
          </cell>
          <cell r="B3007" t="str">
            <v>TUBO CONCRETO ARMADO CLASSE PA-1 PB NBR-8890/2007 DN 800MM PARA ÁGUAS PLUVIAIS</v>
          </cell>
          <cell r="C3007" t="str">
            <v>M</v>
          </cell>
          <cell r="D3007" t="str">
            <v>MP</v>
          </cell>
          <cell r="E3007">
            <v>151.55000000000001</v>
          </cell>
          <cell r="F3007">
            <v>151.55000000000001</v>
          </cell>
        </row>
        <row r="3008">
          <cell r="A3008" t="str">
            <v>00007752</v>
          </cell>
          <cell r="B3008" t="str">
            <v>TUBO CONCRETO ARMADO CLASSE PA-2 PB NBR-8890/2007 DN 500 MM PARA ÁGUAS PLUVIAIS</v>
          </cell>
          <cell r="C3008" t="str">
            <v>M</v>
          </cell>
          <cell r="D3008" t="str">
            <v>MP</v>
          </cell>
          <cell r="E3008">
            <v>84.55</v>
          </cell>
          <cell r="F3008">
            <v>84.55</v>
          </cell>
        </row>
        <row r="3009">
          <cell r="A3009" t="str">
            <v>00007753</v>
          </cell>
          <cell r="B3009" t="str">
            <v>TUBO CONCRETO ARMADO CLASSE PA-1 PB NBR-8890/2007 DN 1000MM PARA ÁGUAS PLUVIAIS</v>
          </cell>
          <cell r="C3009" t="str">
            <v>M</v>
          </cell>
          <cell r="D3009" t="str">
            <v>MP</v>
          </cell>
          <cell r="E3009">
            <v>231.93</v>
          </cell>
          <cell r="F3009">
            <v>231.93</v>
          </cell>
        </row>
        <row r="3010">
          <cell r="A3010" t="str">
            <v>00007754</v>
          </cell>
          <cell r="B3010" t="str">
            <v>TUBO CONCRETO ARMADO CLASSE EA-2 PB JE NBR-8890/2007 DN 900MM P/ ESG SANITARIO</v>
          </cell>
          <cell r="C3010" t="str">
            <v>M</v>
          </cell>
          <cell r="D3010" t="str">
            <v>MP</v>
          </cell>
          <cell r="E3010">
            <v>363.71</v>
          </cell>
          <cell r="F3010">
            <v>363.71</v>
          </cell>
        </row>
        <row r="3011">
          <cell r="A3011" t="str">
            <v>00007755</v>
          </cell>
          <cell r="B3011" t="str">
            <v>TUBO CONCRETO ARMADO CLASSE EA-3 PB JE NBR-8890/2007 DN 400MM P/ ESG SANITARIO</v>
          </cell>
          <cell r="C3011" t="str">
            <v>M</v>
          </cell>
          <cell r="D3011" t="str">
            <v>MP</v>
          </cell>
          <cell r="E3011">
            <v>139.18</v>
          </cell>
          <cell r="F3011">
            <v>139.18</v>
          </cell>
        </row>
        <row r="3012">
          <cell r="A3012" t="str">
            <v>00007756</v>
          </cell>
          <cell r="B3012" t="str">
            <v>TUBO CONCRETO ARMADO CLASSE PA-1 PB NBR-8890/2007 DN 900MM PARA ÁGUAS PLUVIAIS</v>
          </cell>
          <cell r="C3012" t="str">
            <v>M</v>
          </cell>
          <cell r="D3012" t="str">
            <v>MP</v>
          </cell>
          <cell r="E3012">
            <v>228.12</v>
          </cell>
          <cell r="F3012">
            <v>228.12</v>
          </cell>
        </row>
        <row r="3013">
          <cell r="A3013" t="str">
            <v>00007757</v>
          </cell>
          <cell r="B3013" t="str">
            <v>TUBO CONCRETO ARMADO CLASSE PA-1 PB NBR-8890/2007 DN 1200MM PARA ÁGUAS PLUVIAIS</v>
          </cell>
          <cell r="C3013" t="str">
            <v>M</v>
          </cell>
          <cell r="D3013" t="str">
            <v>MP</v>
          </cell>
          <cell r="E3013">
            <v>272.49</v>
          </cell>
          <cell r="F3013">
            <v>272.49</v>
          </cell>
        </row>
        <row r="3014">
          <cell r="A3014" t="str">
            <v>00007758</v>
          </cell>
          <cell r="B3014" t="str">
            <v>TUBO CONCRETO ARMADO CLASSE PA-1 PB NBR-8890/2007 DN 1500MM PARA ÁGUAS PLUVIAIS</v>
          </cell>
          <cell r="C3014" t="str">
            <v>M</v>
          </cell>
          <cell r="D3014" t="str">
            <v>MP</v>
          </cell>
          <cell r="E3014">
            <v>488.14</v>
          </cell>
          <cell r="F3014">
            <v>488.14</v>
          </cell>
        </row>
        <row r="3015">
          <cell r="A3015" t="str">
            <v>00007759</v>
          </cell>
          <cell r="B3015" t="str">
            <v>TUBO CONCRETO ARMADO CLASSE PA-1 PB NBR-8890/2007 DN 2000MM PARA ÁGUAS PLUVIAIS</v>
          </cell>
          <cell r="C3015" t="str">
            <v>M</v>
          </cell>
          <cell r="D3015" t="str">
            <v>MP</v>
          </cell>
          <cell r="E3015">
            <v>1209.17</v>
          </cell>
          <cell r="F3015">
            <v>1209.17</v>
          </cell>
        </row>
        <row r="3016">
          <cell r="A3016" t="str">
            <v>00007760</v>
          </cell>
          <cell r="B3016" t="str">
            <v>TUBO CONCRETO ARMADO CLASSE PA-2 PB NBR-8890/2007 DN 300 MM PARA ÁGUAS PLUVIAIS</v>
          </cell>
          <cell r="C3016" t="str">
            <v>M</v>
          </cell>
          <cell r="D3016" t="str">
            <v>MP</v>
          </cell>
          <cell r="E3016">
            <v>52.64</v>
          </cell>
          <cell r="F3016">
            <v>52.64</v>
          </cell>
        </row>
        <row r="3017">
          <cell r="A3017" t="str">
            <v>00007761</v>
          </cell>
          <cell r="B3017" t="str">
            <v>TUBO CONCRETO ARMADO CLASSE PA-2 PB NBR-8890/2007 DN 400 MM PARA ÁGUAS PLUVIAIS</v>
          </cell>
          <cell r="C3017" t="str">
            <v>M</v>
          </cell>
          <cell r="D3017" t="str">
            <v>MP</v>
          </cell>
          <cell r="E3017">
            <v>60.62</v>
          </cell>
          <cell r="F3017">
            <v>60.62</v>
          </cell>
        </row>
        <row r="3018">
          <cell r="A3018" t="str">
            <v>00007762</v>
          </cell>
          <cell r="B3018" t="str">
            <v>TUBO CONCRETO ARMADO CLASSE PA-2 PB NBR-8890/2007 DN 600 MM PARA ÁGUAS PLUVIAIS</v>
          </cell>
          <cell r="C3018" t="str">
            <v>M</v>
          </cell>
          <cell r="D3018" t="str">
            <v>MP</v>
          </cell>
          <cell r="E3018">
            <v>104.81</v>
          </cell>
          <cell r="F3018">
            <v>104.81</v>
          </cell>
        </row>
        <row r="3019">
          <cell r="A3019" t="str">
            <v>00007763</v>
          </cell>
          <cell r="B3019" t="str">
            <v>TUBO CONCRETO ARMADO CLASSE PA-2 PB NBR-8890/2007 DN 800 MM PARA ÁGUAS PLUVIAIS</v>
          </cell>
          <cell r="C3019" t="str">
            <v>M</v>
          </cell>
          <cell r="D3019" t="str">
            <v>MP</v>
          </cell>
          <cell r="E3019">
            <v>159.52000000000001</v>
          </cell>
          <cell r="F3019">
            <v>159.52000000000001</v>
          </cell>
        </row>
        <row r="3020">
          <cell r="A3020" t="str">
            <v>00007764</v>
          </cell>
          <cell r="B3020" t="str">
            <v>TUBO CONCRETO ARMADO CLASSE PA-2 PB NBR-8890/2007 DN 900 MM PARA ÁGUAS PLUVIAIS</v>
          </cell>
          <cell r="C3020" t="str">
            <v>M</v>
          </cell>
          <cell r="D3020" t="str">
            <v>MP</v>
          </cell>
          <cell r="E3020">
            <v>248.06</v>
          </cell>
          <cell r="F3020">
            <v>248.06</v>
          </cell>
        </row>
        <row r="3021">
          <cell r="A3021" t="str">
            <v>00007765</v>
          </cell>
          <cell r="B3021" t="str">
            <v>TUBO CONCRETO ARMADO CLASSE PA-2 PB NBR-8890/2007 DN 1000 MM PARA ÁGUAS PLUVIAIS</v>
          </cell>
          <cell r="C3021" t="str">
            <v>M</v>
          </cell>
          <cell r="D3021" t="str">
            <v>MP</v>
          </cell>
          <cell r="E3021">
            <v>267.36</v>
          </cell>
          <cell r="F3021">
            <v>267.36</v>
          </cell>
        </row>
        <row r="3022">
          <cell r="A3022" t="str">
            <v>00007766</v>
          </cell>
          <cell r="B3022" t="str">
            <v>TUBO CONCRETO ARMADO CLASSE PA-2 PB NBR-8890/2007 DN 1200MM PARA ÁGUAS PLUVIAIS</v>
          </cell>
          <cell r="C3022" t="str">
            <v>M</v>
          </cell>
          <cell r="D3022" t="str">
            <v>MP</v>
          </cell>
          <cell r="E3022">
            <v>385.92</v>
          </cell>
          <cell r="F3022">
            <v>385.92</v>
          </cell>
        </row>
        <row r="3023">
          <cell r="A3023" t="str">
            <v>00007767</v>
          </cell>
          <cell r="B3023" t="str">
            <v>TUBO CONCRETO ARMADO CLASSE PA-2 PB NBR-8890/2007 DN 1500 MM PARA ÁGUAS PLUVIAIS</v>
          </cell>
          <cell r="C3023" t="str">
            <v>M</v>
          </cell>
          <cell r="D3023" t="str">
            <v>MP</v>
          </cell>
          <cell r="E3023">
            <v>522.51</v>
          </cell>
          <cell r="F3023">
            <v>522.51</v>
          </cell>
        </row>
        <row r="3024">
          <cell r="A3024" t="str">
            <v>00007773</v>
          </cell>
          <cell r="B3024" t="str">
            <v>TUBO CONCRETO ARMADO CLASSE EA-2 PB JE NBR-8890/2007 DN 800MM P/ ESG SANITARIO</v>
          </cell>
          <cell r="C3024" t="str">
            <v>M</v>
          </cell>
          <cell r="D3024" t="str">
            <v>MP</v>
          </cell>
          <cell r="E3024">
            <v>265.44</v>
          </cell>
          <cell r="F3024">
            <v>265.44</v>
          </cell>
        </row>
        <row r="3025">
          <cell r="A3025" t="str">
            <v>00007774</v>
          </cell>
          <cell r="B3025" t="str">
            <v>TUBO CONCRETO ARMADO CLASSE EA-2 PB JE NBR-8890/2007 DN 600MM P/ ESG SANITARIO</v>
          </cell>
          <cell r="C3025" t="str">
            <v>M</v>
          </cell>
          <cell r="D3025" t="str">
            <v>MP</v>
          </cell>
          <cell r="E3025">
            <v>163.83000000000001</v>
          </cell>
          <cell r="F3025">
            <v>163.83000000000001</v>
          </cell>
        </row>
        <row r="3026">
          <cell r="A3026" t="str">
            <v>00007775</v>
          </cell>
          <cell r="B3026" t="str">
            <v>TUBO CONCRETO ARMADO CLASSE EA-3 PB JE NBR-8890/2007 DN 800MM P/ ESG SANITARIO</v>
          </cell>
          <cell r="C3026" t="str">
            <v>M</v>
          </cell>
          <cell r="D3026" t="str">
            <v>MP</v>
          </cell>
          <cell r="E3026">
            <v>339.5</v>
          </cell>
          <cell r="F3026">
            <v>339.5</v>
          </cell>
        </row>
        <row r="3027">
          <cell r="A3027" t="str">
            <v>00007776</v>
          </cell>
          <cell r="B3027" t="str">
            <v>TUBO CONCRETO ARMADO CLASSE EA-3 PB JE NBR-8890/2007 DN 500MM P/ ESG SANITARIO</v>
          </cell>
          <cell r="C3027" t="str">
            <v>M</v>
          </cell>
          <cell r="D3027" t="str">
            <v>MP</v>
          </cell>
          <cell r="E3027">
            <v>182.09</v>
          </cell>
          <cell r="F3027">
            <v>182.09</v>
          </cell>
        </row>
        <row r="3028">
          <cell r="A3028" t="str">
            <v>00007778</v>
          </cell>
          <cell r="B3028" t="str">
            <v>TUBO CONCRETO SIMPLES CLASSE- PS1, PB NBR-8890 DN 200MM P/AGUAS PLUVIAIS</v>
          </cell>
          <cell r="C3028" t="str">
            <v>M</v>
          </cell>
          <cell r="D3028" t="str">
            <v>MP</v>
          </cell>
          <cell r="E3028">
            <v>26.45</v>
          </cell>
          <cell r="F3028">
            <v>26.45</v>
          </cell>
        </row>
        <row r="3029">
          <cell r="A3029" t="str">
            <v>00007781</v>
          </cell>
          <cell r="B3029" t="str">
            <v>TUBO CONCRETO SIMPLES CLASSE -PS1 PB NBR-8890 DN 400 MM P/AGUAS PLUVIAIS</v>
          </cell>
          <cell r="C3029" t="str">
            <v>M</v>
          </cell>
          <cell r="D3029" t="str">
            <v>MP</v>
          </cell>
          <cell r="E3029">
            <v>46.73</v>
          </cell>
          <cell r="F3029">
            <v>46.73</v>
          </cell>
        </row>
        <row r="3030">
          <cell r="A3030" t="str">
            <v>00007783</v>
          </cell>
          <cell r="B3030" t="str">
            <v>TUBO CONCRETO SIMPLES CLASSE -PS2 PB NBR-8890 DN 200MM P/AGUAS PLUVIAIS</v>
          </cell>
          <cell r="C3030" t="str">
            <v>M</v>
          </cell>
          <cell r="D3030" t="str">
            <v>MP</v>
          </cell>
          <cell r="E3030">
            <v>29.5</v>
          </cell>
          <cell r="F3030">
            <v>29.5</v>
          </cell>
        </row>
        <row r="3031">
          <cell r="A3031" t="str">
            <v>00007785</v>
          </cell>
          <cell r="B3031" t="str">
            <v>TUBO CONCRETO SIMPLES CLASSE - PS2 PB NBR-8890 DN 400MM P/AGUAS PLUVIAIS</v>
          </cell>
          <cell r="C3031" t="str">
            <v>M</v>
          </cell>
          <cell r="D3031" t="str">
            <v>MP</v>
          </cell>
          <cell r="E3031">
            <v>50.86</v>
          </cell>
          <cell r="F3031">
            <v>50.86</v>
          </cell>
        </row>
        <row r="3032">
          <cell r="A3032" t="str">
            <v>00007790</v>
          </cell>
          <cell r="B3032" t="str">
            <v>TUBO CONCRETO SIMPLES CLASSE - PS2 PB NBR-8890 DN 300MM P/AGUAS PLUVIAIS</v>
          </cell>
          <cell r="C3032" t="str">
            <v>M</v>
          </cell>
          <cell r="D3032" t="str">
            <v>MP</v>
          </cell>
          <cell r="E3032">
            <v>38.65</v>
          </cell>
          <cell r="F3032">
            <v>38.65</v>
          </cell>
        </row>
        <row r="3033">
          <cell r="A3033" t="str">
            <v>00007791</v>
          </cell>
          <cell r="B3033" t="str">
            <v>TUBO CONCRETO SIMPLES CLASSE - PS1 PB NBR-8890 DN 600MM P/AGUAS PLUVIAIS</v>
          </cell>
          <cell r="C3033" t="str">
            <v>M</v>
          </cell>
          <cell r="D3033" t="str">
            <v>MP</v>
          </cell>
          <cell r="E3033">
            <v>81.38</v>
          </cell>
          <cell r="F3033">
            <v>81.38</v>
          </cell>
        </row>
        <row r="3034">
          <cell r="A3034" t="str">
            <v>00007792</v>
          </cell>
          <cell r="B3034" t="str">
            <v>TUBO CONCRETO SIMPLES CLASSE - PS2 PB NBR-8890 DN 500MM P/AGUAS PLUVIAIS</v>
          </cell>
          <cell r="C3034" t="str">
            <v>M</v>
          </cell>
          <cell r="D3034" t="str">
            <v>MP</v>
          </cell>
          <cell r="E3034">
            <v>75.27</v>
          </cell>
          <cell r="F3034">
            <v>75.27</v>
          </cell>
        </row>
        <row r="3035">
          <cell r="A3035" t="str">
            <v>00007793</v>
          </cell>
          <cell r="B3035" t="str">
            <v>TUBO CONCRETO SIMPLES CLASSE - PS2 PB NBR-8890 DN 600MM P/AGUAS PLUVIAIS</v>
          </cell>
          <cell r="C3035" t="str">
            <v>M</v>
          </cell>
          <cell r="D3035" t="str">
            <v>MP</v>
          </cell>
          <cell r="E3035">
            <v>97.65</v>
          </cell>
          <cell r="F3035">
            <v>97.65</v>
          </cell>
        </row>
        <row r="3036">
          <cell r="A3036" t="str">
            <v>00007795</v>
          </cell>
          <cell r="B3036" t="str">
            <v>TUBO CONCRETO SIMPLES CLASSE - PS1, PB NBR-8890 DN 500MM P/AGUAS PLUVIAIS</v>
          </cell>
          <cell r="C3036" t="str">
            <v>M</v>
          </cell>
          <cell r="D3036" t="str">
            <v>MP</v>
          </cell>
          <cell r="E3036">
            <v>71.209999999999994</v>
          </cell>
          <cell r="F3036">
            <v>71.209999999999994</v>
          </cell>
        </row>
        <row r="3037">
          <cell r="A3037" t="str">
            <v>00007796</v>
          </cell>
          <cell r="B3037" t="str">
            <v>TUBO CONCRETO SIMPLES CLASSE PS1, PB NBR-8890 DN 300MM P/AGUAS PLUVIAIS</v>
          </cell>
          <cell r="C3037" t="str">
            <v>M</v>
          </cell>
          <cell r="D3037" t="str">
            <v>MP</v>
          </cell>
          <cell r="E3037">
            <v>36.619999999999997</v>
          </cell>
          <cell r="F3037">
            <v>36.619999999999997</v>
          </cell>
        </row>
        <row r="3038">
          <cell r="A3038" t="str">
            <v>00009813</v>
          </cell>
          <cell r="B3038" t="str">
            <v>TUBO DE POLIETILENO DE ALTA DENSIDADE (PEAD), PARA LIGACAO DE AGUA PREDIAL, PE-80 (NBR 8417), DE = 20 MM X 2,3 MM DE PAREDE</v>
          </cell>
          <cell r="C3038" t="str">
            <v>M</v>
          </cell>
          <cell r="D3038" t="str">
            <v>MP</v>
          </cell>
          <cell r="E3038">
            <v>1.74</v>
          </cell>
          <cell r="F3038">
            <v>1.74</v>
          </cell>
        </row>
        <row r="3039">
          <cell r="A3039" t="str">
            <v>00009815</v>
          </cell>
          <cell r="B3039" t="str">
            <v>TUBO DE POLIETILENO DE ALTA DENSIDADE, PEAD, PE-80, NBR-8417 32 MM, DIÂMETRO EXTERNO 32 X 3,0 MM DE
PAREDE, P/LIGAÇÃO PREDIAL DE AGUA</v>
          </cell>
          <cell r="C3039" t="str">
            <v>M</v>
          </cell>
          <cell r="D3039" t="str">
            <v>MP</v>
          </cell>
          <cell r="E3039">
            <v>3.64</v>
          </cell>
          <cell r="F3039">
            <v>3.64</v>
          </cell>
        </row>
        <row r="3040">
          <cell r="A3040" t="str">
            <v>00009817</v>
          </cell>
          <cell r="B3040" t="str">
            <v>TUBO PVC EB-644 P/ REDE COLET ESG JE DN 100MM</v>
          </cell>
          <cell r="C3040" t="str">
            <v>M</v>
          </cell>
          <cell r="D3040" t="str">
            <v>MP</v>
          </cell>
          <cell r="E3040">
            <v>13.59</v>
          </cell>
          <cell r="F3040">
            <v>13.59</v>
          </cell>
        </row>
        <row r="3041">
          <cell r="A3041" t="str">
            <v>00009818</v>
          </cell>
          <cell r="B3041" t="str">
            <v>TUBO PVC EB-644 P/ REDE COLET ESG JE DN 150MM</v>
          </cell>
          <cell r="C3041" t="str">
            <v>M</v>
          </cell>
          <cell r="D3041" t="str">
            <v>MP</v>
          </cell>
          <cell r="E3041">
            <v>28.5</v>
          </cell>
          <cell r="F3041">
            <v>28.5</v>
          </cell>
        </row>
        <row r="3042">
          <cell r="A3042" t="str">
            <v>00009819</v>
          </cell>
          <cell r="B3042" t="str">
            <v>TUBO PVC EB 644 P/ REDE COLET ESG JE DN 200MM</v>
          </cell>
          <cell r="C3042" t="str">
            <v>M</v>
          </cell>
          <cell r="D3042" t="str">
            <v>MP</v>
          </cell>
          <cell r="E3042">
            <v>44.05</v>
          </cell>
          <cell r="F3042">
            <v>44.05</v>
          </cell>
        </row>
        <row r="3043">
          <cell r="A3043" t="str">
            <v>00009820</v>
          </cell>
          <cell r="B3043" t="str">
            <v>TUBO PVC EB-644 P/ REDE COLET ESG JE DN 250MM</v>
          </cell>
          <cell r="C3043" t="str">
            <v>M</v>
          </cell>
          <cell r="D3043" t="str">
            <v>MP</v>
          </cell>
          <cell r="E3043">
            <v>75.099999999999994</v>
          </cell>
          <cell r="F3043">
            <v>75.099999999999994</v>
          </cell>
        </row>
        <row r="3044">
          <cell r="A3044" t="str">
            <v>00009821</v>
          </cell>
          <cell r="B3044" t="str">
            <v>TUBO PVC EB-644 P/ REDE COLET ESG JE DN 300MM</v>
          </cell>
          <cell r="C3044" t="str">
            <v>M</v>
          </cell>
          <cell r="D3044" t="str">
            <v>MP</v>
          </cell>
          <cell r="E3044">
            <v>117.77</v>
          </cell>
          <cell r="F3044">
            <v>117.77</v>
          </cell>
        </row>
        <row r="3045">
          <cell r="A3045" t="str">
            <v>00009822</v>
          </cell>
          <cell r="B3045" t="str">
            <v>TUBO PVC EB-644 P/ REDE COLET ESG JE DN 350MM</v>
          </cell>
          <cell r="C3045" t="str">
            <v>M</v>
          </cell>
          <cell r="D3045" t="str">
            <v>MP</v>
          </cell>
          <cell r="E3045">
            <v>151.22999999999999</v>
          </cell>
          <cell r="F3045">
            <v>151.22999999999999</v>
          </cell>
        </row>
        <row r="3046">
          <cell r="A3046" t="str">
            <v>00009823</v>
          </cell>
          <cell r="B3046" t="str">
            <v>TUBO PVC EB-644 P/ REDE COLET ESG JE DN 400MM</v>
          </cell>
          <cell r="C3046" t="str">
            <v>M</v>
          </cell>
          <cell r="D3046" t="str">
            <v>MP</v>
          </cell>
          <cell r="E3046">
            <v>193</v>
          </cell>
          <cell r="F3046">
            <v>193</v>
          </cell>
        </row>
        <row r="3047">
          <cell r="A3047" t="str">
            <v>00009824</v>
          </cell>
          <cell r="B3047" t="str">
            <v>TUBO PVC EB-644 P/ REDE COLET ESG JE DN 125MM</v>
          </cell>
          <cell r="C3047" t="str">
            <v>M</v>
          </cell>
          <cell r="D3047" t="str">
            <v>MP</v>
          </cell>
          <cell r="E3047">
            <v>17.37</v>
          </cell>
          <cell r="F3047">
            <v>17.37</v>
          </cell>
        </row>
        <row r="3048">
          <cell r="A3048" t="str">
            <v>00009825</v>
          </cell>
          <cell r="B3048" t="str">
            <v>TUBO PVC DEFOFO EB-1208 P/ REDE AGUA JE 1 MPA DN 100MM</v>
          </cell>
          <cell r="C3048" t="str">
            <v>M</v>
          </cell>
          <cell r="D3048" t="str">
            <v>MP</v>
          </cell>
          <cell r="E3048">
            <v>46.75</v>
          </cell>
          <cell r="F3048">
            <v>46.75</v>
          </cell>
        </row>
        <row r="3049">
          <cell r="A3049" t="str">
            <v>00009826</v>
          </cell>
          <cell r="B3049" t="str">
            <v>TUBO PVC DEFOFO EB-1208 P/ REDE AGUA JE 1 MPA DN 250MM</v>
          </cell>
          <cell r="C3049" t="str">
            <v>M</v>
          </cell>
          <cell r="D3049" t="str">
            <v>MP</v>
          </cell>
          <cell r="E3049">
            <v>245.82</v>
          </cell>
          <cell r="F3049">
            <v>245.82</v>
          </cell>
        </row>
        <row r="3050">
          <cell r="A3050" t="str">
            <v>00009827</v>
          </cell>
          <cell r="B3050" t="str">
            <v>TUBO PVC DEFOFO EB-1208 P/ REDE AGUA JE 1 MPA DN 300MM</v>
          </cell>
          <cell r="C3050" t="str">
            <v>M</v>
          </cell>
          <cell r="D3050" t="str">
            <v>MP</v>
          </cell>
          <cell r="E3050">
            <v>347.69</v>
          </cell>
          <cell r="F3050">
            <v>347.69</v>
          </cell>
        </row>
        <row r="3051">
          <cell r="A3051" t="str">
            <v>00009828</v>
          </cell>
          <cell r="B3051" t="str">
            <v>TUBO PVC DEFOFO EB-1208 P/ REDE AGUA JE 1 MPA DN 150MM</v>
          </cell>
          <cell r="C3051" t="str">
            <v>M</v>
          </cell>
          <cell r="D3051" t="str">
            <v>MP</v>
          </cell>
          <cell r="E3051">
            <v>94.92</v>
          </cell>
          <cell r="F3051">
            <v>94.92</v>
          </cell>
        </row>
        <row r="3052">
          <cell r="A3052" t="str">
            <v>00009829</v>
          </cell>
          <cell r="B3052" t="str">
            <v>TUBO PVC DEFOFO EB-1208 P/ REDE AGUA JE 1 MPA DN 200MM</v>
          </cell>
          <cell r="C3052" t="str">
            <v>M</v>
          </cell>
          <cell r="D3052" t="str">
            <v>MP</v>
          </cell>
          <cell r="E3052">
            <v>161.55000000000001</v>
          </cell>
          <cell r="F3052">
            <v>161.55000000000001</v>
          </cell>
        </row>
        <row r="3053">
          <cell r="A3053" t="str">
            <v>00009830</v>
          </cell>
          <cell r="B3053" t="str">
            <v>TUBO PVC DRENAGEM CORRUGADO FLEXIVEL PERFURADO DN 65</v>
          </cell>
          <cell r="C3053" t="str">
            <v>M</v>
          </cell>
          <cell r="D3053" t="str">
            <v>MP</v>
          </cell>
          <cell r="E3053">
            <v>12.3</v>
          </cell>
          <cell r="F3053">
            <v>12.3</v>
          </cell>
        </row>
        <row r="3054">
          <cell r="A3054" t="str">
            <v>00009833</v>
          </cell>
          <cell r="B3054" t="str">
            <v>TUBO PVC DRENAGEM CORRUGADO FLEXIVEL PERFURADO DN 100 OU 110</v>
          </cell>
          <cell r="C3054" t="str">
            <v>M</v>
          </cell>
          <cell r="D3054" t="str">
            <v>MP</v>
          </cell>
          <cell r="E3054">
            <v>41.96</v>
          </cell>
          <cell r="F3054">
            <v>41.96</v>
          </cell>
        </row>
        <row r="3055">
          <cell r="A3055" t="str">
            <v>00009834</v>
          </cell>
          <cell r="B3055" t="str">
            <v>TUBO PVC DRENAGEM CORRUGADO RIGIDO PERFURADO DN 150</v>
          </cell>
          <cell r="C3055" t="str">
            <v>M</v>
          </cell>
          <cell r="D3055" t="str">
            <v>MP</v>
          </cell>
          <cell r="E3055">
            <v>87.86</v>
          </cell>
          <cell r="F3055">
            <v>87.86</v>
          </cell>
        </row>
        <row r="3056">
          <cell r="A3056" t="str">
            <v>00009835</v>
          </cell>
          <cell r="B3056" t="str">
            <v>TUBO PVC SERIE NORMAL - ESGOTO  PREDIAL DN 40MM - NBR 5688</v>
          </cell>
          <cell r="C3056" t="str">
            <v>M</v>
          </cell>
          <cell r="D3056" t="str">
            <v>MP</v>
          </cell>
          <cell r="E3056">
            <v>2.95</v>
          </cell>
          <cell r="F3056">
            <v>2.95</v>
          </cell>
        </row>
        <row r="3057">
          <cell r="A3057" t="str">
            <v>00009836</v>
          </cell>
          <cell r="B3057" t="str">
            <v>TUBO PVC  SERIE NORMAL - ESGOTO  PREDIAL DN 100MM - NBR 5688</v>
          </cell>
          <cell r="C3057" t="str">
            <v>M</v>
          </cell>
          <cell r="D3057" t="str">
            <v>MP</v>
          </cell>
          <cell r="E3057">
            <v>8.5299999999999994</v>
          </cell>
          <cell r="F3057">
            <v>8.5299999999999994</v>
          </cell>
        </row>
        <row r="3058">
          <cell r="A3058" t="str">
            <v>00009837</v>
          </cell>
          <cell r="B3058" t="str">
            <v>TUBO PVC SERIE NORMAL - ESGOTO PREDIAL DN 75MM - NBR 5688</v>
          </cell>
          <cell r="C3058" t="str">
            <v>M</v>
          </cell>
          <cell r="D3058" t="str">
            <v>MP</v>
          </cell>
          <cell r="E3058">
            <v>7.05</v>
          </cell>
          <cell r="F3058">
            <v>7.05</v>
          </cell>
        </row>
        <row r="3059">
          <cell r="A3059" t="str">
            <v>00009838</v>
          </cell>
          <cell r="B3059" t="str">
            <v>TUBO PVC  SERIE NORMAL - ESGOTO  PREDIAL DN 50MM - NBR 5688</v>
          </cell>
          <cell r="C3059" t="str">
            <v>M</v>
          </cell>
          <cell r="D3059" t="str">
            <v>MP</v>
          </cell>
          <cell r="E3059">
            <v>5.58</v>
          </cell>
          <cell r="F3059">
            <v>5.58</v>
          </cell>
        </row>
        <row r="3060">
          <cell r="A3060" t="str">
            <v>00009839</v>
          </cell>
          <cell r="B3060" t="str">
            <v>TUBO PVC PBV SERIE R P/ ESG OU AGUAS PLUVIAIS PREDIAL DN 75MM</v>
          </cell>
          <cell r="C3060" t="str">
            <v>M</v>
          </cell>
          <cell r="D3060" t="str">
            <v>MP</v>
          </cell>
          <cell r="E3060">
            <v>12.34</v>
          </cell>
          <cell r="F3060">
            <v>12.34</v>
          </cell>
        </row>
        <row r="3061">
          <cell r="A3061" t="str">
            <v>00009840</v>
          </cell>
          <cell r="B3061" t="str">
            <v>TUBO PVC PBV SERIE R P/ ESG OU AGUAS PLUVIAIS PREDIAL DN 150MM</v>
          </cell>
          <cell r="C3061" t="str">
            <v>M</v>
          </cell>
          <cell r="D3061" t="str">
            <v>MP</v>
          </cell>
          <cell r="E3061">
            <v>41.8</v>
          </cell>
          <cell r="F3061">
            <v>41.8</v>
          </cell>
        </row>
        <row r="3062">
          <cell r="A3062" t="str">
            <v>00009841</v>
          </cell>
          <cell r="B3062" t="str">
            <v>TUBO PVC PBV SERIE R P/ ESG OU AGUAS PLUVIAIS PREDIAL DN 100MM</v>
          </cell>
          <cell r="C3062" t="str">
            <v>M</v>
          </cell>
          <cell r="D3062" t="str">
            <v>MP</v>
          </cell>
          <cell r="E3062">
            <v>17.559999999999999</v>
          </cell>
          <cell r="F3062">
            <v>17.559999999999999</v>
          </cell>
        </row>
        <row r="3063">
          <cell r="A3063" t="str">
            <v>00009844</v>
          </cell>
          <cell r="B3063" t="str">
            <v>TUBO PVC PBA 12 JE NBR 5647 P/REDE AGUA DN 50/DE 60 MM</v>
          </cell>
          <cell r="C3063" t="str">
            <v>M</v>
          </cell>
          <cell r="D3063" t="str">
            <v>MP</v>
          </cell>
          <cell r="E3063">
            <v>9.76</v>
          </cell>
          <cell r="F3063">
            <v>9.76</v>
          </cell>
        </row>
        <row r="3064">
          <cell r="A3064" t="str">
            <v>00009845</v>
          </cell>
          <cell r="B3064" t="str">
            <v>TUBO PVC PBA 12 JE NBR 5647 P/REDE AGUA DN 65/DE 75 MM</v>
          </cell>
          <cell r="C3064" t="str">
            <v>M</v>
          </cell>
          <cell r="D3064" t="str">
            <v>MP</v>
          </cell>
          <cell r="E3064">
            <v>15.35</v>
          </cell>
          <cell r="F3064">
            <v>15.35</v>
          </cell>
        </row>
        <row r="3065">
          <cell r="A3065" t="str">
            <v>00009846</v>
          </cell>
          <cell r="B3065" t="str">
            <v>TUBO PVC PBA 12 JE NBR 5647 P/REDE AGUA DN 75/DE 85 MM</v>
          </cell>
          <cell r="C3065" t="str">
            <v>M</v>
          </cell>
          <cell r="D3065" t="str">
            <v>MP</v>
          </cell>
          <cell r="E3065">
            <v>19.920000000000002</v>
          </cell>
          <cell r="F3065">
            <v>19.920000000000002</v>
          </cell>
        </row>
        <row r="3066">
          <cell r="A3066" t="str">
            <v>00009847</v>
          </cell>
          <cell r="B3066" t="str">
            <v>TUBO PVC PBA 12 JE NBR 5647 P/REDE AGUA DN 100/DE 110 MM</v>
          </cell>
          <cell r="C3066" t="str">
            <v>M</v>
          </cell>
          <cell r="D3066" t="str">
            <v>MP</v>
          </cell>
          <cell r="E3066">
            <v>32.18</v>
          </cell>
          <cell r="F3066">
            <v>32.18</v>
          </cell>
        </row>
        <row r="3067">
          <cell r="A3067" t="str">
            <v>00009850</v>
          </cell>
          <cell r="B3067" t="str">
            <v>TUBO PVC DE REVESTIMENTO GEOMECANICO NERVURADO REFORCADO DN 150MM - COMPRIM= 2 M</v>
          </cell>
          <cell r="C3067" t="str">
            <v>M</v>
          </cell>
          <cell r="D3067" t="str">
            <v>MP</v>
          </cell>
          <cell r="E3067">
            <v>299.08999999999997</v>
          </cell>
          <cell r="F3067">
            <v>299.08999999999997</v>
          </cell>
        </row>
        <row r="3068">
          <cell r="A3068" t="str">
            <v>00009851</v>
          </cell>
          <cell r="B3068" t="str">
            <v>TUBO PVC DE REVESTIMENTO GEOMECANICO NERVURADO STANDARD DN 206MM - COMPRIM= 2 M</v>
          </cell>
          <cell r="C3068" t="str">
            <v>M</v>
          </cell>
          <cell r="D3068" t="str">
            <v>MP</v>
          </cell>
          <cell r="E3068">
            <v>432.09</v>
          </cell>
          <cell r="F3068">
            <v>432.09</v>
          </cell>
        </row>
        <row r="3069">
          <cell r="A3069" t="str">
            <v>00009853</v>
          </cell>
          <cell r="B3069" t="str">
            <v>TUBO PVC DE REVESTIMENTO GEOMECANICO NERVURADO REFORCADO DN 200MM - COMPRIM= 2 M</v>
          </cell>
          <cell r="C3069" t="str">
            <v>M</v>
          </cell>
          <cell r="D3069" t="str">
            <v>MP</v>
          </cell>
          <cell r="E3069">
            <v>533.42999999999995</v>
          </cell>
          <cell r="F3069">
            <v>533.42999999999995</v>
          </cell>
        </row>
        <row r="3070">
          <cell r="A3070" t="str">
            <v>00009854</v>
          </cell>
          <cell r="B3070" t="str">
            <v>TUBO PVC DE REVESTIMENTO GEOMECANICO NERVURADO STANDARD DN 154MM - COMPRIM= 2 M</v>
          </cell>
          <cell r="C3070" t="str">
            <v>M</v>
          </cell>
          <cell r="D3070" t="str">
            <v>MP</v>
          </cell>
          <cell r="E3070">
            <v>268.33999999999997</v>
          </cell>
          <cell r="F3070">
            <v>268.33999999999997</v>
          </cell>
        </row>
        <row r="3071">
          <cell r="A3071" t="str">
            <v>00009855</v>
          </cell>
          <cell r="B3071" t="str">
            <v>TUBO PVC DE REVESTIMENTO GEOMECANICO NERVURADO STANDARD DN 250MM - COMPRIM= 2 M</v>
          </cell>
          <cell r="C3071" t="str">
            <v>M</v>
          </cell>
          <cell r="D3071" t="str">
            <v>MP</v>
          </cell>
          <cell r="E3071">
            <v>777.71</v>
          </cell>
          <cell r="F3071">
            <v>777.71</v>
          </cell>
        </row>
        <row r="3072">
          <cell r="A3072" t="str">
            <v>00009856</v>
          </cell>
          <cell r="B3072" t="str">
            <v>TUBO DE PVC ROSCAVEL, DE 1/2" (NBR-5648)</v>
          </cell>
          <cell r="C3072" t="str">
            <v>M</v>
          </cell>
          <cell r="D3072" t="str">
            <v>MP</v>
          </cell>
          <cell r="E3072">
            <v>4.21</v>
          </cell>
          <cell r="F3072">
            <v>4.21</v>
          </cell>
        </row>
        <row r="3073">
          <cell r="A3073" t="str">
            <v>00009857</v>
          </cell>
          <cell r="B3073" t="str">
            <v>TUBO PVC ROSCAVEL EB-892 P/ AGUA FRIA PREDIAL 3"</v>
          </cell>
          <cell r="C3073" t="str">
            <v>M</v>
          </cell>
          <cell r="D3073" t="str">
            <v>MP</v>
          </cell>
          <cell r="E3073">
            <v>70.2</v>
          </cell>
          <cell r="F3073">
            <v>70.2</v>
          </cell>
        </row>
        <row r="3074">
          <cell r="A3074" t="str">
            <v>00009858</v>
          </cell>
          <cell r="B3074" t="str">
            <v>TUBO PVC ROSCAVEL EB-892 P/ AGUA FRIA PREDIAL 6"</v>
          </cell>
          <cell r="C3074" t="str">
            <v>M</v>
          </cell>
          <cell r="D3074" t="str">
            <v>MP</v>
          </cell>
          <cell r="E3074">
            <v>128.46</v>
          </cell>
          <cell r="F3074">
            <v>128.46</v>
          </cell>
        </row>
        <row r="3075">
          <cell r="A3075" t="str">
            <v>00009859</v>
          </cell>
          <cell r="B3075" t="str">
            <v>TUBO DE PVC ROSCAVEL, DE 3/4" (NBR 5648)</v>
          </cell>
          <cell r="C3075" t="str">
            <v>M</v>
          </cell>
          <cell r="D3075" t="str">
            <v>MP</v>
          </cell>
          <cell r="E3075">
            <v>5.0199999999999996</v>
          </cell>
          <cell r="F3075">
            <v>5.0199999999999996</v>
          </cell>
        </row>
        <row r="3076">
          <cell r="A3076" t="str">
            <v>00009860</v>
          </cell>
          <cell r="B3076" t="str">
            <v>TUBO DE PVC ROSCAVEL, DE 2" (NBR-5648)</v>
          </cell>
          <cell r="C3076" t="str">
            <v>M</v>
          </cell>
          <cell r="D3076" t="str">
            <v>MP</v>
          </cell>
          <cell r="E3076">
            <v>27.06</v>
          </cell>
          <cell r="F3076">
            <v>27.06</v>
          </cell>
        </row>
        <row r="3077">
          <cell r="A3077" t="str">
            <v>00009861</v>
          </cell>
          <cell r="B3077" t="str">
            <v>TUBO PVC ROSCAVEL EB-892 P/ AGUA FRIA PREDIAL 1 1/4"</v>
          </cell>
          <cell r="C3077" t="str">
            <v>M</v>
          </cell>
          <cell r="D3077" t="str">
            <v>MP</v>
          </cell>
          <cell r="E3077">
            <v>14.92</v>
          </cell>
          <cell r="F3077">
            <v>14.92</v>
          </cell>
        </row>
        <row r="3078">
          <cell r="A3078" t="str">
            <v>00009862</v>
          </cell>
          <cell r="B3078" t="str">
            <v>TUBO PVC ROSCAVEL EB-892 P/ AGUA FRIA PREDIAL 1 1/2"</v>
          </cell>
          <cell r="C3078" t="str">
            <v>M</v>
          </cell>
          <cell r="D3078" t="str">
            <v>MP</v>
          </cell>
          <cell r="E3078">
            <v>17.96</v>
          </cell>
          <cell r="F3078">
            <v>17.96</v>
          </cell>
        </row>
        <row r="3079">
          <cell r="A3079" t="str">
            <v>00009863</v>
          </cell>
          <cell r="B3079" t="str">
            <v>TUBO PVC ROSCAVEL EB-892 P/ AGUA FRIA PREDIAL 2 1/2"</v>
          </cell>
          <cell r="C3079" t="str">
            <v>M</v>
          </cell>
          <cell r="D3079" t="str">
            <v>MP</v>
          </cell>
          <cell r="E3079">
            <v>54.17</v>
          </cell>
          <cell r="F3079">
            <v>54.17</v>
          </cell>
        </row>
        <row r="3080">
          <cell r="A3080" t="str">
            <v>00009864</v>
          </cell>
          <cell r="B3080" t="str">
            <v>TUBO PVC ROSCAVEL EB-892 P/ AGUA FRIA PREDIAL 4"</v>
          </cell>
          <cell r="C3080" t="str">
            <v>M</v>
          </cell>
          <cell r="D3080" t="str">
            <v>MP</v>
          </cell>
          <cell r="E3080">
            <v>82.9</v>
          </cell>
          <cell r="F3080">
            <v>82.9</v>
          </cell>
        </row>
        <row r="3081">
          <cell r="A3081" t="str">
            <v>00009865</v>
          </cell>
          <cell r="B3081" t="str">
            <v>TUBO PVC ROSCAVEL EB-892 P/ AGUA FRIA PREDIAL 5"</v>
          </cell>
          <cell r="C3081" t="str">
            <v>M</v>
          </cell>
          <cell r="D3081" t="str">
            <v>MP</v>
          </cell>
          <cell r="E3081">
            <v>118.12</v>
          </cell>
          <cell r="F3081">
            <v>118.12</v>
          </cell>
        </row>
        <row r="3082">
          <cell r="A3082" t="str">
            <v>00009866</v>
          </cell>
          <cell r="B3082" t="str">
            <v>TUBO PVC ROSCAVEL EB-892 P/ AGUA FRIA PREDIAL 1"</v>
          </cell>
          <cell r="C3082" t="str">
            <v>M</v>
          </cell>
          <cell r="D3082" t="str">
            <v>MP</v>
          </cell>
          <cell r="E3082">
            <v>11.13</v>
          </cell>
          <cell r="F3082">
            <v>11.13</v>
          </cell>
        </row>
        <row r="3083">
          <cell r="A3083" t="str">
            <v>00009867</v>
          </cell>
          <cell r="B3083" t="str">
            <v>TUBO DE PVC SOLDAVEL, DN = 20 MM (NBR-5648)</v>
          </cell>
          <cell r="C3083" t="str">
            <v>M</v>
          </cell>
          <cell r="D3083" t="str">
            <v>MP</v>
          </cell>
          <cell r="E3083">
            <v>1.86</v>
          </cell>
          <cell r="F3083">
            <v>1.86</v>
          </cell>
        </row>
        <row r="3084">
          <cell r="A3084" t="str">
            <v>00009868</v>
          </cell>
          <cell r="B3084" t="str">
            <v>TUBO PVC SOLDAVEL EB-892 P/AGUA FRIA PREDIAL DN 25MM</v>
          </cell>
          <cell r="C3084" t="str">
            <v>M</v>
          </cell>
          <cell r="D3084" t="str">
            <v>MP</v>
          </cell>
          <cell r="E3084">
            <v>2.5299999999999998</v>
          </cell>
          <cell r="F3084">
            <v>2.5299999999999998</v>
          </cell>
        </row>
        <row r="3085">
          <cell r="A3085" t="str">
            <v>00009869</v>
          </cell>
          <cell r="B3085" t="str">
            <v>TUBO PVC SOLDAVEL EB-892 P/AGUA FRIA PREDIAL DN 32MM</v>
          </cell>
          <cell r="C3085" t="str">
            <v>M</v>
          </cell>
          <cell r="D3085" t="str">
            <v>MP</v>
          </cell>
          <cell r="E3085">
            <v>5.76</v>
          </cell>
          <cell r="F3085">
            <v>5.76</v>
          </cell>
        </row>
        <row r="3086">
          <cell r="A3086" t="str">
            <v>00009870</v>
          </cell>
          <cell r="B3086" t="str">
            <v>TUBO PVC SOLDAVEL EB-892 P/AGUA FRIA PREDIAL DN 110MM</v>
          </cell>
          <cell r="C3086" t="str">
            <v>M</v>
          </cell>
          <cell r="D3086" t="str">
            <v>MP</v>
          </cell>
          <cell r="E3086">
            <v>53.85</v>
          </cell>
          <cell r="F3086">
            <v>53.85</v>
          </cell>
        </row>
        <row r="3087">
          <cell r="A3087" t="str">
            <v>00009871</v>
          </cell>
          <cell r="B3087" t="str">
            <v>TUBO PVC SOLDAVEL EB-892 P/AGUA FRIA PREDIAL DN 75MM</v>
          </cell>
          <cell r="C3087" t="str">
            <v>M</v>
          </cell>
          <cell r="D3087" t="str">
            <v>MP</v>
          </cell>
          <cell r="E3087">
            <v>26.24</v>
          </cell>
          <cell r="F3087">
            <v>26.24</v>
          </cell>
        </row>
        <row r="3088">
          <cell r="A3088" t="str">
            <v>00009872</v>
          </cell>
          <cell r="B3088" t="str">
            <v>TUBO PVC SOLDAVEL EB-892 P/AGUA FRIA PREDIAL DN 85MM</v>
          </cell>
          <cell r="C3088" t="str">
            <v>M</v>
          </cell>
          <cell r="D3088" t="str">
            <v>MP</v>
          </cell>
          <cell r="E3088">
            <v>35.32</v>
          </cell>
          <cell r="F3088">
            <v>35.32</v>
          </cell>
        </row>
        <row r="3089">
          <cell r="A3089" t="str">
            <v>00009873</v>
          </cell>
          <cell r="B3089" t="str">
            <v>TUBO PVC SOLDAVEL EB-892 P/AGUA FRIA PREDIAL DN 60MM</v>
          </cell>
          <cell r="C3089" t="str">
            <v>M</v>
          </cell>
          <cell r="D3089" t="str">
            <v>MP</v>
          </cell>
          <cell r="E3089">
            <v>17.11</v>
          </cell>
          <cell r="F3089">
            <v>17.11</v>
          </cell>
        </row>
        <row r="3090">
          <cell r="A3090" t="str">
            <v>00009874</v>
          </cell>
          <cell r="B3090" t="str">
            <v>TUBO PVC SOLDAVEL EB-892 P/AGUA FRIA PREDIAL DN 40MM</v>
          </cell>
          <cell r="C3090" t="str">
            <v>M</v>
          </cell>
          <cell r="D3090" t="str">
            <v>MP</v>
          </cell>
          <cell r="E3090">
            <v>7.85</v>
          </cell>
          <cell r="F3090">
            <v>7.85</v>
          </cell>
        </row>
        <row r="3091">
          <cell r="A3091" t="str">
            <v>00009875</v>
          </cell>
          <cell r="B3091" t="str">
            <v>TUBO PVC SOLDAVEL EB-892 P/AGUA FRIA PREDIAL DN 50MM</v>
          </cell>
          <cell r="C3091" t="str">
            <v>M</v>
          </cell>
          <cell r="D3091" t="str">
            <v>MP</v>
          </cell>
          <cell r="E3091">
            <v>9.2100000000000009</v>
          </cell>
          <cell r="F3091">
            <v>9.2100000000000009</v>
          </cell>
        </row>
        <row r="3092">
          <cell r="A3092" t="str">
            <v>00009876</v>
          </cell>
          <cell r="B3092" t="str">
            <v>TUBO DE PVC PARA VENTILACAO, TIPO LEVE, DN = 125 MM</v>
          </cell>
          <cell r="C3092" t="str">
            <v>M</v>
          </cell>
          <cell r="D3092" t="str">
            <v>MP</v>
          </cell>
          <cell r="E3092">
            <v>17.86</v>
          </cell>
          <cell r="F3092">
            <v>17.86</v>
          </cell>
        </row>
        <row r="3093">
          <cell r="A3093" t="str">
            <v>00009877</v>
          </cell>
          <cell r="B3093" t="str">
            <v>TUBO PVC TIPO LEVE PBL DN 250MM PARA VENTILAÇÃO / EXAUSTÃO</v>
          </cell>
          <cell r="C3093" t="str">
            <v>M</v>
          </cell>
          <cell r="D3093" t="str">
            <v>MP</v>
          </cell>
          <cell r="E3093">
            <v>43</v>
          </cell>
          <cell r="F3093">
            <v>43</v>
          </cell>
        </row>
        <row r="3094">
          <cell r="A3094" t="str">
            <v>00009878</v>
          </cell>
          <cell r="B3094" t="str">
            <v>TUBO PVC TIPO LEVE PBL DN 300MM PARA VENTILAÇÃO / EXAUSTÃO</v>
          </cell>
          <cell r="C3094" t="str">
            <v>M</v>
          </cell>
          <cell r="D3094" t="str">
            <v>MP</v>
          </cell>
          <cell r="E3094">
            <v>53.83</v>
          </cell>
          <cell r="F3094">
            <v>53.83</v>
          </cell>
        </row>
        <row r="3095">
          <cell r="A3095" t="str">
            <v>00009879</v>
          </cell>
          <cell r="B3095" t="str">
            <v>TUBO PVC TIPO LEVE PBL DN 400MM PARA VENTILAÇÃO / EXAUSTÃO</v>
          </cell>
          <cell r="C3095" t="str">
            <v>M</v>
          </cell>
          <cell r="D3095" t="str">
            <v>MP</v>
          </cell>
          <cell r="E3095">
            <v>132.94</v>
          </cell>
          <cell r="F3095">
            <v>132.94</v>
          </cell>
        </row>
        <row r="3096">
          <cell r="A3096" t="str">
            <v>00009880</v>
          </cell>
          <cell r="B3096" t="str">
            <v>TUBO PVC TIPO LEVE PBL DN 200MM</v>
          </cell>
          <cell r="C3096" t="str">
            <v>M</v>
          </cell>
          <cell r="D3096" t="str">
            <v>MP</v>
          </cell>
          <cell r="E3096">
            <v>27.07</v>
          </cell>
          <cell r="F3096">
            <v>27.07</v>
          </cell>
        </row>
        <row r="3097">
          <cell r="A3097" t="str">
            <v>00009881</v>
          </cell>
          <cell r="B3097" t="str">
            <v>TUBO PVC TIPO LEVE PBL DN 150MM</v>
          </cell>
          <cell r="C3097" t="str">
            <v>M</v>
          </cell>
          <cell r="D3097" t="str">
            <v>MP</v>
          </cell>
          <cell r="E3097">
            <v>21.62</v>
          </cell>
          <cell r="F3097">
            <v>21.62</v>
          </cell>
        </row>
        <row r="3098">
          <cell r="A3098" t="str">
            <v>00009882</v>
          </cell>
          <cell r="B3098" t="str">
            <v>TUBO PVC TIPO LEVE PBL DN 450MM PARA VENTILAÇÃO / EXAUSTÃO</v>
          </cell>
          <cell r="C3098" t="str">
            <v>M</v>
          </cell>
          <cell r="D3098" t="str">
            <v>MP</v>
          </cell>
          <cell r="E3098">
            <v>225.36</v>
          </cell>
          <cell r="F3098">
            <v>225.36</v>
          </cell>
        </row>
        <row r="3099">
          <cell r="A3099" t="str">
            <v>00009883</v>
          </cell>
          <cell r="B3099" t="str">
            <v>UNIAO FERRO GALV ROSCA 1/2"</v>
          </cell>
          <cell r="C3099" t="str">
            <v>UN</v>
          </cell>
          <cell r="D3099" t="str">
            <v>MP</v>
          </cell>
          <cell r="E3099">
            <v>13.39</v>
          </cell>
          <cell r="F3099">
            <v>13.39</v>
          </cell>
        </row>
        <row r="3100">
          <cell r="A3100" t="str">
            <v>00009884</v>
          </cell>
          <cell r="B3100" t="str">
            <v>UNIAO FERRO GALV ROSCA 1 1/2"</v>
          </cell>
          <cell r="C3100" t="str">
            <v>UN</v>
          </cell>
          <cell r="D3100" t="str">
            <v>MP</v>
          </cell>
          <cell r="E3100">
            <v>37.44</v>
          </cell>
          <cell r="F3100">
            <v>37.44</v>
          </cell>
        </row>
        <row r="3101">
          <cell r="A3101" t="str">
            <v>00009885</v>
          </cell>
          <cell r="B3101" t="str">
            <v>UNIAO FERRO GALV ROSCA 3/4"</v>
          </cell>
          <cell r="C3101" t="str">
            <v>UN</v>
          </cell>
          <cell r="D3101" t="str">
            <v>MP</v>
          </cell>
          <cell r="E3101">
            <v>18.68</v>
          </cell>
          <cell r="F3101">
            <v>18.68</v>
          </cell>
        </row>
        <row r="3102">
          <cell r="A3102" t="str">
            <v>00009886</v>
          </cell>
          <cell r="B3102" t="str">
            <v>UNIAO FERRO GALV ROSCA 1"</v>
          </cell>
          <cell r="C3102" t="str">
            <v>UN</v>
          </cell>
          <cell r="D3102" t="str">
            <v>MP</v>
          </cell>
          <cell r="E3102">
            <v>20.96</v>
          </cell>
          <cell r="F3102">
            <v>20.96</v>
          </cell>
        </row>
        <row r="3103">
          <cell r="A3103" t="str">
            <v>00009887</v>
          </cell>
          <cell r="B3103" t="str">
            <v>UNIAO FERRO GALV ROSCA 2"</v>
          </cell>
          <cell r="C3103" t="str">
            <v>UN</v>
          </cell>
          <cell r="D3103" t="str">
            <v>MP</v>
          </cell>
          <cell r="E3103">
            <v>57.22</v>
          </cell>
          <cell r="F3103">
            <v>57.22</v>
          </cell>
        </row>
        <row r="3104">
          <cell r="A3104" t="str">
            <v>00009888</v>
          </cell>
          <cell r="B3104" t="str">
            <v>UNIAO FERRO GALV ROSCA 1 1/4"</v>
          </cell>
          <cell r="C3104" t="str">
            <v>UN</v>
          </cell>
          <cell r="D3104" t="str">
            <v>MP</v>
          </cell>
          <cell r="E3104">
            <v>32.19</v>
          </cell>
          <cell r="F3104">
            <v>32.19</v>
          </cell>
        </row>
        <row r="3105">
          <cell r="A3105" t="str">
            <v>00009889</v>
          </cell>
          <cell r="B3105" t="str">
            <v>UNIAO FERRO GALV ROSCA 2 1/2"</v>
          </cell>
          <cell r="C3105" t="str">
            <v>UN</v>
          </cell>
          <cell r="D3105" t="str">
            <v>MP</v>
          </cell>
          <cell r="E3105">
            <v>88.51</v>
          </cell>
          <cell r="F3105">
            <v>88.51</v>
          </cell>
        </row>
        <row r="3106">
          <cell r="A3106" t="str">
            <v>00009890</v>
          </cell>
          <cell r="B3106" t="str">
            <v>UNIAO FERRO GALV ROSCA 3"</v>
          </cell>
          <cell r="C3106" t="str">
            <v>UN</v>
          </cell>
          <cell r="D3106" t="str">
            <v>MP</v>
          </cell>
          <cell r="E3106">
            <v>130.43</v>
          </cell>
          <cell r="F3106">
            <v>130.43</v>
          </cell>
        </row>
        <row r="3107">
          <cell r="A3107" t="str">
            <v>00009891</v>
          </cell>
          <cell r="B3107" t="str">
            <v>UNIAO FERRO GALV ROSCA 4"</v>
          </cell>
          <cell r="C3107" t="str">
            <v>UN</v>
          </cell>
          <cell r="D3107" t="str">
            <v>MP</v>
          </cell>
          <cell r="E3107">
            <v>174.87</v>
          </cell>
          <cell r="F3107">
            <v>174.87</v>
          </cell>
        </row>
        <row r="3108">
          <cell r="A3108" t="str">
            <v>00009892</v>
          </cell>
          <cell r="B3108" t="str">
            <v>UNIAO PVC C/ROSCA P/AGUA FRIA PREDIAL 1/2"</v>
          </cell>
          <cell r="C3108" t="str">
            <v>UN</v>
          </cell>
          <cell r="D3108" t="str">
            <v>MP</v>
          </cell>
          <cell r="E3108">
            <v>3.98</v>
          </cell>
          <cell r="F3108">
            <v>3.98</v>
          </cell>
        </row>
        <row r="3109">
          <cell r="A3109" t="str">
            <v>00009893</v>
          </cell>
          <cell r="B3109" t="str">
            <v>UNIAO PVC C/ROSCA P/AGUA FRIA PREDIAL 2"</v>
          </cell>
          <cell r="C3109" t="str">
            <v>UN</v>
          </cell>
          <cell r="D3109" t="str">
            <v>MP</v>
          </cell>
          <cell r="E3109">
            <v>39.29</v>
          </cell>
          <cell r="F3109">
            <v>39.29</v>
          </cell>
        </row>
        <row r="3110">
          <cell r="A3110" t="str">
            <v>00009894</v>
          </cell>
          <cell r="B3110" t="str">
            <v>UNIAO PVC SOLD P/AGUA FRIA PREDIAL 40MM</v>
          </cell>
          <cell r="C3110" t="str">
            <v>UN</v>
          </cell>
          <cell r="D3110" t="str">
            <v>MP</v>
          </cell>
          <cell r="E3110">
            <v>17.75</v>
          </cell>
          <cell r="F3110">
            <v>17.75</v>
          </cell>
        </row>
        <row r="3111">
          <cell r="A3111" t="str">
            <v>00009895</v>
          </cell>
          <cell r="B3111" t="str">
            <v>UNIAO PVC SOLD P/AGUA FRIA PREDIAL 32MM</v>
          </cell>
          <cell r="C3111" t="str">
            <v>UN</v>
          </cell>
          <cell r="D3111" t="str">
            <v>MP</v>
          </cell>
          <cell r="E3111">
            <v>9.01</v>
          </cell>
          <cell r="F3111">
            <v>9.01</v>
          </cell>
        </row>
        <row r="3112">
          <cell r="A3112" t="str">
            <v>00009896</v>
          </cell>
          <cell r="B3112" t="str">
            <v>UNIAO PVC C/ROSCA P/AGUA FRIA PREDIAL 1 1/4"</v>
          </cell>
          <cell r="C3112" t="str">
            <v>UN</v>
          </cell>
          <cell r="D3112" t="str">
            <v>MP</v>
          </cell>
          <cell r="E3112">
            <v>20.85</v>
          </cell>
          <cell r="F3112">
            <v>20.85</v>
          </cell>
        </row>
        <row r="3113">
          <cell r="A3113" t="str">
            <v>00009897</v>
          </cell>
          <cell r="B3113" t="str">
            <v>UNIAO PVC SOLD P/AGUA FRIA PREDIAL 50MM</v>
          </cell>
          <cell r="C3113" t="str">
            <v>UN</v>
          </cell>
          <cell r="D3113" t="str">
            <v>MP</v>
          </cell>
          <cell r="E3113">
            <v>19.8</v>
          </cell>
          <cell r="F3113">
            <v>19.8</v>
          </cell>
        </row>
        <row r="3114">
          <cell r="A3114" t="str">
            <v>00009898</v>
          </cell>
          <cell r="B3114" t="str">
            <v>UNIAO PVC C/ROSCA P/AGUA FRIA PREDIAL 2 1/2"</v>
          </cell>
          <cell r="C3114" t="str">
            <v>UN</v>
          </cell>
          <cell r="D3114" t="str">
            <v>MP</v>
          </cell>
          <cell r="E3114">
            <v>42.93</v>
          </cell>
          <cell r="F3114">
            <v>42.93</v>
          </cell>
        </row>
        <row r="3115">
          <cell r="A3115" t="str">
            <v>00009899</v>
          </cell>
          <cell r="B3115" t="str">
            <v>UNIAO PVC C/ROSCA P/AGUA FRIA PREDIAL 3/4"</v>
          </cell>
          <cell r="C3115" t="str">
            <v>UN</v>
          </cell>
          <cell r="D3115" t="str">
            <v>MP</v>
          </cell>
          <cell r="E3115">
            <v>5.45</v>
          </cell>
          <cell r="F3115">
            <v>5.45</v>
          </cell>
        </row>
        <row r="3116">
          <cell r="A3116" t="str">
            <v>00009900</v>
          </cell>
          <cell r="B3116" t="str">
            <v>UNIAO PVC C/ROSCA P/AGUA FRIA PREDIAL 1"</v>
          </cell>
          <cell r="C3116" t="str">
            <v>UN</v>
          </cell>
          <cell r="D3116" t="str">
            <v>MP</v>
          </cell>
          <cell r="E3116">
            <v>9.32</v>
          </cell>
          <cell r="F3116">
            <v>9.32</v>
          </cell>
        </row>
        <row r="3117">
          <cell r="A3117" t="str">
            <v>00009901</v>
          </cell>
          <cell r="B3117" t="str">
            <v>UNIAO PVC C/ROSCA P/AGUA FRIA PREDIAL 1 1/2"</v>
          </cell>
          <cell r="C3117" t="str">
            <v>UN</v>
          </cell>
          <cell r="D3117" t="str">
            <v>MP</v>
          </cell>
          <cell r="E3117">
            <v>17.3</v>
          </cell>
          <cell r="F3117">
            <v>17.3</v>
          </cell>
        </row>
        <row r="3118">
          <cell r="A3118" t="str">
            <v>00009902</v>
          </cell>
          <cell r="B3118" t="str">
            <v>UNIAO PVC C/ROSCA P/AGUA FRIA PREDIAL 3"</v>
          </cell>
          <cell r="C3118" t="str">
            <v>UN</v>
          </cell>
          <cell r="D3118" t="str">
            <v>MP</v>
          </cell>
          <cell r="E3118">
            <v>65.2</v>
          </cell>
          <cell r="F3118">
            <v>65.2</v>
          </cell>
        </row>
        <row r="3119">
          <cell r="A3119" t="str">
            <v>00009905</v>
          </cell>
          <cell r="B3119" t="str">
            <v>UNIAO PVC SOLD P/AGUA FRIA PREDIAL 20MM</v>
          </cell>
          <cell r="C3119" t="str">
            <v>UN</v>
          </cell>
          <cell r="D3119" t="str">
            <v>MP</v>
          </cell>
          <cell r="E3119">
            <v>4.24</v>
          </cell>
          <cell r="F3119">
            <v>4.24</v>
          </cell>
        </row>
        <row r="3120">
          <cell r="A3120" t="str">
            <v>00009906</v>
          </cell>
          <cell r="B3120" t="str">
            <v>UNIAO PVC SOLD P/AGUA FRIA PREDIAL 25MM</v>
          </cell>
          <cell r="C3120" t="str">
            <v>UN</v>
          </cell>
          <cell r="D3120" t="str">
            <v>MP</v>
          </cell>
          <cell r="E3120">
            <v>4.3499999999999996</v>
          </cell>
          <cell r="F3120">
            <v>4.3499999999999996</v>
          </cell>
        </row>
        <row r="3121">
          <cell r="A3121" t="str">
            <v>00009907</v>
          </cell>
          <cell r="B3121" t="str">
            <v>UNIAO PVC SOLD P/AGUA FRIA PREDIAL 85MM</v>
          </cell>
          <cell r="C3121" t="str">
            <v>UN</v>
          </cell>
          <cell r="D3121" t="str">
            <v>MP</v>
          </cell>
          <cell r="E3121">
            <v>202.04</v>
          </cell>
          <cell r="F3121">
            <v>202.04</v>
          </cell>
        </row>
        <row r="3122">
          <cell r="A3122" t="str">
            <v>00009908</v>
          </cell>
          <cell r="B3122" t="str">
            <v>UNIAO PVC SOLD P/AGUA FRIA PREDIAL 110MM</v>
          </cell>
          <cell r="C3122" t="str">
            <v>UN</v>
          </cell>
          <cell r="D3122" t="str">
            <v>MP</v>
          </cell>
          <cell r="E3122">
            <v>321.64999999999998</v>
          </cell>
          <cell r="F3122">
            <v>321.64999999999998</v>
          </cell>
        </row>
        <row r="3123">
          <cell r="A3123" t="str">
            <v>00009909</v>
          </cell>
          <cell r="B3123" t="str">
            <v>UNIAO PVC SOLD P/AGUA FRIA PREDIAL 75MM</v>
          </cell>
          <cell r="C3123" t="str">
            <v>UN</v>
          </cell>
          <cell r="D3123" t="str">
            <v>MP</v>
          </cell>
          <cell r="E3123">
            <v>136.11000000000001</v>
          </cell>
          <cell r="F3123">
            <v>136.11000000000001</v>
          </cell>
        </row>
        <row r="3124">
          <cell r="A3124" t="str">
            <v>00009910</v>
          </cell>
          <cell r="B3124" t="str">
            <v>UNIAO PVC SOLD P/AGUA FRIA PREDIAL 60MM</v>
          </cell>
          <cell r="C3124" t="str">
            <v>UN</v>
          </cell>
          <cell r="D3124" t="str">
            <v>MP</v>
          </cell>
          <cell r="E3124">
            <v>43.68</v>
          </cell>
          <cell r="F3124">
            <v>43.68</v>
          </cell>
        </row>
        <row r="3125">
          <cell r="A3125" t="str">
            <v>00009911</v>
          </cell>
          <cell r="B3125" t="str">
            <v>UNIAO PVC C/ROSCA P/AGUA FRIA PREDIAL 4"</v>
          </cell>
          <cell r="C3125" t="str">
            <v>UN</v>
          </cell>
          <cell r="D3125" t="str">
            <v>MP</v>
          </cell>
          <cell r="E3125">
            <v>101.3</v>
          </cell>
          <cell r="F3125">
            <v>101.3</v>
          </cell>
        </row>
        <row r="3126">
          <cell r="A3126" t="str">
            <v>00009912</v>
          </cell>
          <cell r="B3126" t="str">
            <v>USINA DE MISTURAS ASFALTICAS A QUENTE, MOVEL, TIPO "CONTRA FLUXO", CAPACIDADE DE 40 A 80 T/H</v>
          </cell>
          <cell r="C3126" t="str">
            <v>UN</v>
          </cell>
          <cell r="D3126" t="str">
            <v>MP</v>
          </cell>
          <cell r="E3126">
            <v>1576000</v>
          </cell>
          <cell r="F3126">
            <v>1576000</v>
          </cell>
        </row>
        <row r="3127">
          <cell r="A3127" t="str">
            <v>00009914</v>
          </cell>
          <cell r="B3127" t="str">
            <v>USINA DE CONCRETO FIXA (CAPACIDADE DE 90 A 120 M3/H), SEM SILO</v>
          </cell>
          <cell r="C3127" t="str">
            <v>UN</v>
          </cell>
          <cell r="D3127" t="str">
            <v>MP</v>
          </cell>
          <cell r="E3127">
            <v>309942</v>
          </cell>
          <cell r="F3127">
            <v>309942</v>
          </cell>
        </row>
        <row r="3128">
          <cell r="A3128" t="str">
            <v>00009921</v>
          </cell>
          <cell r="B3128" t="str">
            <v>USINA MISTURADORA DE SOLOS CIBER USC-50 P,  DOSADORES TRIPLOS, CALHA VIBRATORIA CAP. 200/500 T - 201 HP **CAIXA**</v>
          </cell>
          <cell r="C3128" t="str">
            <v>UN</v>
          </cell>
          <cell r="D3128" t="str">
            <v>MP</v>
          </cell>
          <cell r="E3128">
            <v>935140.09</v>
          </cell>
          <cell r="F3128">
            <v>935140.09</v>
          </cell>
        </row>
        <row r="3129">
          <cell r="A3129" t="str">
            <v>00010228</v>
          </cell>
          <cell r="B3129" t="str">
            <v>VÁLVULA DE DESCARGA DE *1 1/2"* COM REGISTRO E ACABAMENTO EM METAL CROMADO</v>
          </cell>
          <cell r="C3129" t="str">
            <v>UN</v>
          </cell>
          <cell r="D3129" t="str">
            <v>MP</v>
          </cell>
          <cell r="E3129">
            <v>162</v>
          </cell>
          <cell r="F3129">
            <v>162</v>
          </cell>
        </row>
        <row r="3130">
          <cell r="A3130" t="str">
            <v>00010229</v>
          </cell>
          <cell r="B3130" t="str">
            <v>VALVULA DE RETENCAO DE BRONZE PARA FUNDO DE POCO OU CISTERNA (PE COM CRIVOS), 3/4"</v>
          </cell>
          <cell r="C3130" t="str">
            <v>UN</v>
          </cell>
          <cell r="D3130" t="str">
            <v>MP</v>
          </cell>
          <cell r="E3130">
            <v>34.71</v>
          </cell>
          <cell r="F3130">
            <v>34.71</v>
          </cell>
        </row>
        <row r="3131">
          <cell r="A3131" t="str">
            <v>00010230</v>
          </cell>
          <cell r="B3131" t="str">
            <v>VALVULA PE C/ CRIVO BRONZE 4"</v>
          </cell>
          <cell r="C3131" t="str">
            <v>UN</v>
          </cell>
          <cell r="D3131" t="str">
            <v>MP</v>
          </cell>
          <cell r="E3131">
            <v>369.75</v>
          </cell>
          <cell r="F3131">
            <v>369.75</v>
          </cell>
        </row>
        <row r="3132">
          <cell r="A3132" t="str">
            <v>00010231</v>
          </cell>
          <cell r="B3132" t="str">
            <v>VALVULA PE C/ CRIVO BRONZE 2 1/2"</v>
          </cell>
          <cell r="C3132" t="str">
            <v>UN</v>
          </cell>
          <cell r="D3132" t="str">
            <v>MP</v>
          </cell>
          <cell r="E3132">
            <v>168.77</v>
          </cell>
          <cell r="F3132">
            <v>168.77</v>
          </cell>
        </row>
        <row r="3133">
          <cell r="A3133" t="str">
            <v>00010232</v>
          </cell>
          <cell r="B3133" t="str">
            <v>VALVULA PE C/ CRIVO BRONZE 2"</v>
          </cell>
          <cell r="C3133" t="str">
            <v>UN</v>
          </cell>
          <cell r="D3133" t="str">
            <v>MP</v>
          </cell>
          <cell r="E3133">
            <v>93.97</v>
          </cell>
          <cell r="F3133">
            <v>93.97</v>
          </cell>
        </row>
        <row r="3134">
          <cell r="A3134" t="str">
            <v>00010233</v>
          </cell>
          <cell r="B3134" t="str">
            <v>VALVULA PE C/ CRIVO BRONZE 1 1/4"</v>
          </cell>
          <cell r="C3134" t="str">
            <v>UN</v>
          </cell>
          <cell r="D3134" t="str">
            <v>MP</v>
          </cell>
          <cell r="E3134">
            <v>59.04</v>
          </cell>
          <cell r="F3134">
            <v>59.04</v>
          </cell>
        </row>
        <row r="3135">
          <cell r="A3135" t="str">
            <v>00010234</v>
          </cell>
          <cell r="B3135" t="str">
            <v>VALVULA PE C/ CRIVO BRONZE 1"</v>
          </cell>
          <cell r="C3135" t="str">
            <v>UN</v>
          </cell>
          <cell r="D3135" t="str">
            <v>MP</v>
          </cell>
          <cell r="E3135">
            <v>39.79</v>
          </cell>
          <cell r="F3135">
            <v>39.79</v>
          </cell>
        </row>
        <row r="3136">
          <cell r="A3136" t="str">
            <v>00010235</v>
          </cell>
          <cell r="B3136" t="str">
            <v>VALVULA PE C/ CRIVO BRONZE 3"</v>
          </cell>
          <cell r="C3136" t="str">
            <v>UN</v>
          </cell>
          <cell r="D3136" t="str">
            <v>MP</v>
          </cell>
          <cell r="E3136">
            <v>222.46</v>
          </cell>
          <cell r="F3136">
            <v>222.46</v>
          </cell>
        </row>
        <row r="3137">
          <cell r="A3137" t="str">
            <v>00010236</v>
          </cell>
          <cell r="B3137" t="str">
            <v>VALVULA PE C/ CRIVO BRONZE 1 1/2"</v>
          </cell>
          <cell r="C3137" t="str">
            <v>UN</v>
          </cell>
          <cell r="D3137" t="str">
            <v>MP</v>
          </cell>
          <cell r="E3137">
            <v>67.86</v>
          </cell>
          <cell r="F3137">
            <v>67.86</v>
          </cell>
        </row>
        <row r="3138">
          <cell r="A3138" t="str">
            <v>00010404</v>
          </cell>
          <cell r="B3138" t="str">
            <v>VÁLVULA DE RETENÇÃO HORIZONTAL, DE BRONZE (PN-25) 1/2", 400 PSI, TAMPA E PORCA DE UNIÃO,
EXTREMIDADES COM ROSCA</v>
          </cell>
          <cell r="C3138" t="str">
            <v>UN</v>
          </cell>
          <cell r="D3138" t="str">
            <v>MP</v>
          </cell>
          <cell r="E3138">
            <v>95.73</v>
          </cell>
          <cell r="F3138">
            <v>95.73</v>
          </cell>
        </row>
        <row r="3139">
          <cell r="A3139" t="str">
            <v>00010405</v>
          </cell>
          <cell r="B3139" t="str">
            <v>VALVULA RETENCAO HORIZONTAL BRONZE (PN-25) 2 1/2" 400PSI TAMPA C/ PORCA DE UNIAO - EXTREMIDADES C/ ROSCA"</v>
          </cell>
          <cell r="C3139" t="str">
            <v>UN</v>
          </cell>
          <cell r="D3139" t="str">
            <v>MP</v>
          </cell>
          <cell r="E3139">
            <v>430.83</v>
          </cell>
          <cell r="F3139">
            <v>430.83</v>
          </cell>
        </row>
        <row r="3140">
          <cell r="A3140" t="str">
            <v>00010406</v>
          </cell>
          <cell r="B3140" t="str">
            <v>VALVULA RETENCAO HORIZONTAL BRONZE (PN-25) 3" 400PSI TAMPA C/ PORCA DE UNIAO - EXTREMIDADES C/ ROSCA"</v>
          </cell>
          <cell r="C3140" t="str">
            <v>UN</v>
          </cell>
          <cell r="D3140" t="str">
            <v>MP</v>
          </cell>
          <cell r="E3140">
            <v>505.69</v>
          </cell>
          <cell r="F3140">
            <v>505.69</v>
          </cell>
        </row>
        <row r="3141">
          <cell r="A3141" t="str">
            <v>00010407</v>
          </cell>
          <cell r="B3141" t="str">
            <v>VALVULA RETENCAO HORIZONTAL BRONZE (PN-25) 4" 400PSI TAMPA C/ PORCA DE UNIAO - EXTREMIDADES C/ ROSCA"</v>
          </cell>
          <cell r="C3141" t="str">
            <v>UN</v>
          </cell>
          <cell r="D3141" t="str">
            <v>MP</v>
          </cell>
          <cell r="E3141">
            <v>982.33</v>
          </cell>
          <cell r="F3141">
            <v>982.33</v>
          </cell>
        </row>
        <row r="3142">
          <cell r="A3142" t="str">
            <v>00010408</v>
          </cell>
          <cell r="B3142" t="str">
            <v>VALVULA RETENCAO HORIZONTAL BRONZE (PN-25) 2" 400PSI TAMPA C/ PORCA DE UNIAO - EXTREMIDADES C/ ROSCA"</v>
          </cell>
          <cell r="C3142" t="str">
            <v>UN</v>
          </cell>
          <cell r="D3142" t="str">
            <v>MP</v>
          </cell>
          <cell r="E3142">
            <v>325.44</v>
          </cell>
          <cell r="F3142">
            <v>325.44</v>
          </cell>
        </row>
        <row r="3143">
          <cell r="A3143" t="str">
            <v>00010409</v>
          </cell>
          <cell r="B3143" t="str">
            <v>VALVULA RETENCAO HORIZONTAL BRONZE (PN-25) 1 1/2" 400PSI TAMPA C/ PORCA DE UNIAO - EXTREMIDADES C/ ROSCA"</v>
          </cell>
          <cell r="C3143" t="str">
            <v>UN</v>
          </cell>
          <cell r="D3143" t="str">
            <v>MP</v>
          </cell>
          <cell r="E3143">
            <v>221.7</v>
          </cell>
          <cell r="F3143">
            <v>221.7</v>
          </cell>
        </row>
        <row r="3144">
          <cell r="A3144" t="str">
            <v>00010410</v>
          </cell>
          <cell r="B3144" t="str">
            <v>VALVULA RETENCAO HORIZONTAL BRONZE (PN-25) 1" 400PSI TAMPA C/ PORCA DE UNIAO - EXTREMIDADES C/ ROSCA"</v>
          </cell>
          <cell r="C3144" t="str">
            <v>UN</v>
          </cell>
          <cell r="D3144" t="str">
            <v>MP</v>
          </cell>
          <cell r="E3144">
            <v>131.63</v>
          </cell>
          <cell r="F3144">
            <v>131.63</v>
          </cell>
        </row>
        <row r="3145">
          <cell r="A3145" t="str">
            <v>00010411</v>
          </cell>
          <cell r="B3145" t="str">
            <v>VALVULA RETENCAO HORIZONTAL BRONZE (PN-25) 1 1/4" 400PSI TAMPA C/ PORCA DE UNIAO - EXTREMIDADES C/ ROSCA"</v>
          </cell>
          <cell r="C3145" t="str">
            <v>UN</v>
          </cell>
          <cell r="D3145" t="str">
            <v>MP</v>
          </cell>
          <cell r="E3145">
            <v>190.46</v>
          </cell>
          <cell r="F3145">
            <v>190.46</v>
          </cell>
        </row>
        <row r="3146">
          <cell r="A3146" t="str">
            <v>00010412</v>
          </cell>
          <cell r="B3146" t="str">
            <v>VALVULA RETENCAO HORIZONTAL BRONZE (PN-25) 3/4" 400PSI TAMPA C/ PORCA DE UNIAO - EXTREMIDADES C/ ROSCA"</v>
          </cell>
          <cell r="C3146" t="str">
            <v>UN</v>
          </cell>
          <cell r="D3146" t="str">
            <v>MP</v>
          </cell>
          <cell r="E3146">
            <v>96.98</v>
          </cell>
          <cell r="F3146">
            <v>96.98</v>
          </cell>
        </row>
        <row r="3147">
          <cell r="A3147" t="str">
            <v>00010413</v>
          </cell>
          <cell r="B3147" t="str">
            <v>VALVULA RETENCAO VERTICAL BRONZE (PN-16) 3/4" 200PSI - EXTREMIDADES C/ ROSCA"</v>
          </cell>
          <cell r="C3147" t="str">
            <v>UN</v>
          </cell>
          <cell r="D3147" t="str">
            <v>MP</v>
          </cell>
          <cell r="E3147">
            <v>69.040000000000006</v>
          </cell>
          <cell r="F3147">
            <v>69.040000000000006</v>
          </cell>
        </row>
        <row r="3148">
          <cell r="A3148" t="str">
            <v>00010414</v>
          </cell>
          <cell r="B3148" t="str">
            <v>VALVULA RETENCAO VERTICAL BRONZE (PN-16) 3" 200PSI - EXTREMIDADES C/ ROSCA"</v>
          </cell>
          <cell r="C3148" t="str">
            <v>UN</v>
          </cell>
          <cell r="D3148" t="str">
            <v>MP</v>
          </cell>
          <cell r="E3148">
            <v>378.06</v>
          </cell>
          <cell r="F3148">
            <v>378.06</v>
          </cell>
        </row>
        <row r="3149">
          <cell r="A3149" t="str">
            <v>00010415</v>
          </cell>
          <cell r="B3149" t="str">
            <v>VALVULA RETENCAO VERTICAL BRONZE (PN-16) 4" 200PSI - EXTREMIDADES C/ ROSCA"</v>
          </cell>
          <cell r="C3149" t="str">
            <v>UN</v>
          </cell>
          <cell r="D3149" t="str">
            <v>MP</v>
          </cell>
          <cell r="E3149">
            <v>731.49</v>
          </cell>
          <cell r="F3149">
            <v>731.49</v>
          </cell>
        </row>
        <row r="3150">
          <cell r="A3150" t="str">
            <v>00010416</v>
          </cell>
          <cell r="B3150" t="str">
            <v>VALVULA RETENCAO VERTICAL BRONZE (PN-16) 1 1/2" 200PSI - EXTREMIDADES C/ ROSCA"</v>
          </cell>
          <cell r="C3150" t="str">
            <v>UN</v>
          </cell>
          <cell r="D3150" t="str">
            <v>MP</v>
          </cell>
          <cell r="E3150">
            <v>129.72999999999999</v>
          </cell>
          <cell r="F3150">
            <v>129.72999999999999</v>
          </cell>
        </row>
        <row r="3151">
          <cell r="A3151" t="str">
            <v>00010417</v>
          </cell>
          <cell r="B3151" t="str">
            <v>VALVULA RETENCAO VERTICAL BRONZE (PN-16) 2" 200PSI - EXTREMIDADES C/ ROSCA"</v>
          </cell>
          <cell r="C3151" t="str">
            <v>UN</v>
          </cell>
          <cell r="D3151" t="str">
            <v>MP</v>
          </cell>
          <cell r="E3151">
            <v>171.13</v>
          </cell>
          <cell r="F3151">
            <v>171.13</v>
          </cell>
        </row>
        <row r="3152">
          <cell r="A3152" t="str">
            <v>00010418</v>
          </cell>
          <cell r="B3152" t="str">
            <v>VALVULA RETENCAO VERTICAL BRONZE (PN-16) 1" 200PSI - EXTREMIDADES C/ ROSCA"</v>
          </cell>
          <cell r="C3152" t="str">
            <v>UN</v>
          </cell>
          <cell r="D3152" t="str">
            <v>MP</v>
          </cell>
          <cell r="E3152">
            <v>80.11</v>
          </cell>
          <cell r="F3152">
            <v>80.11</v>
          </cell>
        </row>
        <row r="3153">
          <cell r="A3153" t="str">
            <v>00010419</v>
          </cell>
          <cell r="B3153" t="str">
            <v>VALVULA RETENCAO VERTICAL BRONZE (PN-16) 1 1/4" 200PSI - EXTREMIDADES C/ ROSCA"</v>
          </cell>
          <cell r="C3153" t="str">
            <v>UN</v>
          </cell>
          <cell r="D3153" t="str">
            <v>MP</v>
          </cell>
          <cell r="E3153">
            <v>103.84</v>
          </cell>
          <cell r="F3153">
            <v>103.84</v>
          </cell>
        </row>
        <row r="3154">
          <cell r="A3154" t="str">
            <v>00010420</v>
          </cell>
          <cell r="B3154" t="str">
            <v>BACIA SANITARIA (VASO) CONVENCIONAL DE LOUCA BRANCA</v>
          </cell>
          <cell r="C3154" t="str">
            <v>UN</v>
          </cell>
          <cell r="D3154" t="str">
            <v>MP</v>
          </cell>
          <cell r="E3154">
            <v>104.1</v>
          </cell>
          <cell r="F3154">
            <v>104.1</v>
          </cell>
        </row>
        <row r="3155">
          <cell r="A3155" t="str">
            <v>00010421</v>
          </cell>
          <cell r="B3155" t="str">
            <v>VASO SANITARIO SIFONADO LOUCA COR - PADRAO MEDIO</v>
          </cell>
          <cell r="C3155" t="str">
            <v>UN</v>
          </cell>
          <cell r="D3155" t="str">
            <v>MP</v>
          </cell>
          <cell r="E3155">
            <v>112.36</v>
          </cell>
          <cell r="F3155">
            <v>112.36</v>
          </cell>
        </row>
        <row r="3156">
          <cell r="A3156" t="str">
            <v>00010422</v>
          </cell>
          <cell r="B3156" t="str">
            <v>VASO SANITARIO SIFONADO C/CAIXA ACOPLADA LOUCA BRANCA - PADRAO MEDIO</v>
          </cell>
          <cell r="C3156" t="str">
            <v>UN</v>
          </cell>
          <cell r="D3156" t="str">
            <v>MP</v>
          </cell>
          <cell r="E3156">
            <v>261.64999999999998</v>
          </cell>
          <cell r="F3156">
            <v>261.64999999999998</v>
          </cell>
        </row>
        <row r="3157">
          <cell r="A3157" t="str">
            <v>00010423</v>
          </cell>
          <cell r="B3157" t="str">
            <v>TANQUE LOUCA BRANCA SUSPENSO - 18L OU EQUIV</v>
          </cell>
          <cell r="C3157" t="str">
            <v>UN</v>
          </cell>
          <cell r="D3157" t="str">
            <v>MP</v>
          </cell>
          <cell r="E3157">
            <v>161.29</v>
          </cell>
          <cell r="F3157">
            <v>161.29</v>
          </cell>
        </row>
        <row r="3158">
          <cell r="A3158" t="str">
            <v>00010424</v>
          </cell>
          <cell r="B3158" t="str">
            <v>TANQUE LOUCA BRANCA C/COLUNA - 22L OU EQUIV</v>
          </cell>
          <cell r="C3158" t="str">
            <v>UN</v>
          </cell>
          <cell r="D3158" t="str">
            <v>MP</v>
          </cell>
          <cell r="E3158">
            <v>189.98</v>
          </cell>
          <cell r="F3158">
            <v>189.98</v>
          </cell>
        </row>
        <row r="3159">
          <cell r="A3159" t="str">
            <v>00010425</v>
          </cell>
          <cell r="B3159" t="str">
            <v>LAVATORIO LOUCA BRANCA SUSPENSO 29,5 X 39,0CM OU EQUIV-PADRAO POPULAR</v>
          </cell>
          <cell r="C3159" t="str">
            <v>UN</v>
          </cell>
          <cell r="D3159" t="str">
            <v>MP</v>
          </cell>
          <cell r="E3159">
            <v>46.74</v>
          </cell>
          <cell r="F3159">
            <v>46.74</v>
          </cell>
        </row>
        <row r="3160">
          <cell r="A3160" t="str">
            <v>00010426</v>
          </cell>
          <cell r="B3160" t="str">
            <v>LAVATORIO LOUCA BRANCA C/ COLUNA MEDINDO 45 X 55CM OU EQUIV - PADRAO MEDIO</v>
          </cell>
          <cell r="C3160" t="str">
            <v>UN</v>
          </cell>
          <cell r="D3160" t="str">
            <v>MP</v>
          </cell>
          <cell r="E3160">
            <v>100.8</v>
          </cell>
          <cell r="F3160">
            <v>100.8</v>
          </cell>
        </row>
        <row r="3161">
          <cell r="A3161" t="str">
            <v>00010427</v>
          </cell>
          <cell r="B3161" t="str">
            <v>LAVATORIO/CUBA DE SOBREPOR OVAL LOUCA BRANCA 50 X 55CM OU EQUIV - C/ LADRAO - PADRAO ALTO</v>
          </cell>
          <cell r="C3161" t="str">
            <v>UN</v>
          </cell>
          <cell r="D3161" t="str">
            <v>MP</v>
          </cell>
          <cell r="E3161">
            <v>60.06</v>
          </cell>
          <cell r="F3161">
            <v>60.06</v>
          </cell>
        </row>
        <row r="3162">
          <cell r="A3162" t="str">
            <v>00010428</v>
          </cell>
          <cell r="B3162" t="str">
            <v>LAVATORIO/CUBA DE SOBREPOR OVAL LOUCA COR 50 X 55CM OU EQUIV - C/ LADRAO - PADRAO ALTO</v>
          </cell>
          <cell r="C3162" t="str">
            <v>UN</v>
          </cell>
          <cell r="D3162" t="str">
            <v>MP</v>
          </cell>
          <cell r="E3162">
            <v>62.03</v>
          </cell>
          <cell r="F3162">
            <v>62.03</v>
          </cell>
        </row>
        <row r="3163">
          <cell r="A3163" t="str">
            <v>00010429</v>
          </cell>
          <cell r="B3163" t="str">
            <v>LAVATORIO LOUCA COR SUSPENSO 29,5 X 39CM OU EQUIV - PADRAO POPULAR</v>
          </cell>
          <cell r="C3163" t="str">
            <v>UN</v>
          </cell>
          <cell r="D3163" t="str">
            <v>MP</v>
          </cell>
          <cell r="E3163">
            <v>50.4</v>
          </cell>
          <cell r="F3163">
            <v>50.4</v>
          </cell>
        </row>
        <row r="3164">
          <cell r="A3164" t="str">
            <v>00010430</v>
          </cell>
          <cell r="B3164" t="str">
            <v>MICTORIO SIFONADO LOUCA COR C/PERTENCES</v>
          </cell>
          <cell r="C3164" t="str">
            <v>UN</v>
          </cell>
          <cell r="D3164" t="str">
            <v>MP</v>
          </cell>
          <cell r="E3164">
            <v>156.72999999999999</v>
          </cell>
          <cell r="F3164">
            <v>156.72999999999999</v>
          </cell>
        </row>
        <row r="3165">
          <cell r="A3165" t="str">
            <v>00010431</v>
          </cell>
          <cell r="B3165" t="str">
            <v>LAVATORIO LOUCA COR C/ COLUNA MEDINDO 45 X 55CM OU EQUIV - PADRAO MEDIO</v>
          </cell>
          <cell r="C3165" t="str">
            <v>UN</v>
          </cell>
          <cell r="D3165" t="str">
            <v>MP</v>
          </cell>
          <cell r="E3165">
            <v>105.65</v>
          </cell>
          <cell r="F3165">
            <v>105.65</v>
          </cell>
        </row>
        <row r="3166">
          <cell r="A3166" t="str">
            <v>00010432</v>
          </cell>
          <cell r="B3166" t="str">
            <v>MICTORIO SIFONADO LOUCA BRANCA C/PERTENCES</v>
          </cell>
          <cell r="C3166" t="str">
            <v>UN</v>
          </cell>
          <cell r="D3166" t="str">
            <v>MP</v>
          </cell>
          <cell r="E3166">
            <v>154.06</v>
          </cell>
          <cell r="F3166">
            <v>154.06</v>
          </cell>
        </row>
        <row r="3167">
          <cell r="A3167" t="str">
            <v>00010433</v>
          </cell>
          <cell r="B3167" t="str">
            <v>VASSOURA MECANICA REBOCAVEL C/ ESCOVA CILINDRICA LARGURA VARRIMENTO = 2,44M CONSMAQ VU
ULIANA**CAIXA**</v>
          </cell>
          <cell r="C3167" t="str">
            <v>UN</v>
          </cell>
          <cell r="D3167" t="str">
            <v>MP</v>
          </cell>
          <cell r="E3167">
            <v>33407.360000000001</v>
          </cell>
          <cell r="F3167">
            <v>33407.360000000001</v>
          </cell>
        </row>
        <row r="3168">
          <cell r="A3168" t="str">
            <v>00010435</v>
          </cell>
          <cell r="B3168" t="str">
            <v>VASSOURA MECANICA REBOCAVEL COM LARGURA DE VARRIMENTO DE 2,66 M (LOCACAO)</v>
          </cell>
          <cell r="C3168" t="str">
            <v>H</v>
          </cell>
          <cell r="D3168" t="str">
            <v>EQ</v>
          </cell>
          <cell r="E3168">
            <v>13.5</v>
          </cell>
          <cell r="F3168">
            <v>13.5</v>
          </cell>
        </row>
        <row r="3169">
          <cell r="A3169" t="str">
            <v>00010438</v>
          </cell>
          <cell r="B3169" t="str">
            <v>VENTOSA SIMPLES FOFO COM FLANGES, PN-10/16, DN = 50 MM</v>
          </cell>
          <cell r="C3169" t="str">
            <v>UN</v>
          </cell>
          <cell r="D3169" t="str">
            <v>MP</v>
          </cell>
          <cell r="E3169">
            <v>276.52999999999997</v>
          </cell>
          <cell r="F3169">
            <v>276.52999999999997</v>
          </cell>
        </row>
        <row r="3170">
          <cell r="A3170" t="str">
            <v>00010439</v>
          </cell>
          <cell r="B3170" t="str">
            <v>VENTOSA SIMPLES FOFO C/ROSCA PN-25 DN 2</v>
          </cell>
          <cell r="C3170" t="str">
            <v>UN</v>
          </cell>
          <cell r="D3170" t="str">
            <v>MP</v>
          </cell>
          <cell r="E3170">
            <v>276.52999999999997</v>
          </cell>
          <cell r="F3170">
            <v>276.52999999999997</v>
          </cell>
        </row>
        <row r="3171">
          <cell r="A3171" t="str">
            <v>00010441</v>
          </cell>
          <cell r="B3171" t="str">
            <v>VENTOSA SIMPLES FOFO C/ROSCA PN-25 DN 1 1/2</v>
          </cell>
          <cell r="C3171" t="str">
            <v>UN</v>
          </cell>
          <cell r="D3171" t="str">
            <v>MP</v>
          </cell>
          <cell r="E3171">
            <v>281.48</v>
          </cell>
          <cell r="F3171">
            <v>281.48</v>
          </cell>
        </row>
        <row r="3172">
          <cell r="A3172" t="str">
            <v>00010442</v>
          </cell>
          <cell r="B3172" t="str">
            <v>VENTOSA SIMPLES FOFO C/ROSCA PN-25 DN 3/4</v>
          </cell>
          <cell r="C3172" t="str">
            <v>UN</v>
          </cell>
          <cell r="D3172" t="str">
            <v>MP</v>
          </cell>
          <cell r="E3172">
            <v>281.48</v>
          </cell>
          <cell r="F3172">
            <v>281.48</v>
          </cell>
        </row>
        <row r="3173">
          <cell r="A3173" t="str">
            <v>00010443</v>
          </cell>
          <cell r="B3173" t="str">
            <v>VENTOSA SIMPLES FOFO C/ROSCA PN-25 DN 1</v>
          </cell>
          <cell r="C3173" t="str">
            <v>UN</v>
          </cell>
          <cell r="D3173" t="str">
            <v>MP</v>
          </cell>
          <cell r="E3173">
            <v>281.48</v>
          </cell>
          <cell r="F3173">
            <v>281.48</v>
          </cell>
        </row>
        <row r="3174">
          <cell r="A3174" t="str">
            <v>00010444</v>
          </cell>
          <cell r="B3174" t="str">
            <v>VENTOSA SIMPLES FOFO C/ROSCA PN-25 DN 1 1/4</v>
          </cell>
          <cell r="C3174" t="str">
            <v>UN</v>
          </cell>
          <cell r="D3174" t="str">
            <v>MP</v>
          </cell>
          <cell r="E3174">
            <v>281.48</v>
          </cell>
          <cell r="F3174">
            <v>281.48</v>
          </cell>
        </row>
        <row r="3175">
          <cell r="A3175" t="str">
            <v>00010447</v>
          </cell>
          <cell r="B3175" t="str">
            <v>VENTOSA TRIPLICE FUNCAO FOFO C/ FLANGES PN-10/16/25 DN 50</v>
          </cell>
          <cell r="C3175" t="str">
            <v>UN</v>
          </cell>
          <cell r="D3175" t="str">
            <v>MP</v>
          </cell>
          <cell r="E3175">
            <v>1010.67</v>
          </cell>
          <cell r="F3175">
            <v>1010.67</v>
          </cell>
        </row>
        <row r="3176">
          <cell r="A3176" t="str">
            <v>00010448</v>
          </cell>
          <cell r="B3176" t="str">
            <v>VENTOSA TRIPLICE FUNCAO FOFO C/ FLANGES PN-25 DN 100</v>
          </cell>
          <cell r="C3176" t="str">
            <v>UN</v>
          </cell>
          <cell r="D3176" t="str">
            <v>MP</v>
          </cell>
          <cell r="E3176">
            <v>1686.42</v>
          </cell>
          <cell r="F3176">
            <v>1686.42</v>
          </cell>
        </row>
        <row r="3177">
          <cell r="A3177" t="str">
            <v>00010451</v>
          </cell>
          <cell r="B3177" t="str">
            <v>VENTOSA TRIPLICE FUNCAO FOFO C/ FLANGES PN-10/16 DN 150</v>
          </cell>
          <cell r="C3177" t="str">
            <v>UN</v>
          </cell>
          <cell r="D3177" t="str">
            <v>MP</v>
          </cell>
          <cell r="E3177">
            <v>2416.4</v>
          </cell>
          <cell r="F3177">
            <v>2416.4</v>
          </cell>
        </row>
        <row r="3178">
          <cell r="A3178" t="str">
            <v>00010458</v>
          </cell>
          <cell r="B3178" t="str">
            <v>VENTOSA TRIPLICE FUNCAO FOFO C/ FLANGES PN-10/16 DN 100</v>
          </cell>
          <cell r="C3178" t="str">
            <v>UN</v>
          </cell>
          <cell r="D3178" t="str">
            <v>MP</v>
          </cell>
          <cell r="E3178">
            <v>1686.42</v>
          </cell>
          <cell r="F3178">
            <v>1686.42</v>
          </cell>
        </row>
        <row r="3179">
          <cell r="A3179" t="str">
            <v>00010459</v>
          </cell>
          <cell r="B3179" t="str">
            <v>VENTOSA TRIPLICE FUNCAO FOFO C/ FLANGES PN-10 DN 200</v>
          </cell>
          <cell r="C3179" t="str">
            <v>UN</v>
          </cell>
          <cell r="D3179" t="str">
            <v>MP</v>
          </cell>
          <cell r="E3179">
            <v>3685.52</v>
          </cell>
          <cell r="F3179">
            <v>3685.52</v>
          </cell>
        </row>
        <row r="3180">
          <cell r="A3180" t="str">
            <v>00010462</v>
          </cell>
          <cell r="B3180" t="str">
            <v>VENTOSA TRIPLICE FUNCAO FOFO C/ FLANGES PN-16 DN 200</v>
          </cell>
          <cell r="C3180" t="str">
            <v>UN</v>
          </cell>
          <cell r="D3180" t="str">
            <v>MP</v>
          </cell>
          <cell r="E3180">
            <v>3685.52</v>
          </cell>
          <cell r="F3180">
            <v>3685.52</v>
          </cell>
        </row>
        <row r="3181">
          <cell r="A3181" t="str">
            <v>00010464</v>
          </cell>
          <cell r="B3181" t="str">
            <v>VENTOSA TRIPLICE FUNCAO FOFO C/ FLANGES PN-25 DN 150</v>
          </cell>
          <cell r="C3181" t="str">
            <v>UN</v>
          </cell>
          <cell r="D3181" t="str">
            <v>MP</v>
          </cell>
          <cell r="E3181">
            <v>2416.4</v>
          </cell>
          <cell r="F3181">
            <v>2416.4</v>
          </cell>
        </row>
        <row r="3182">
          <cell r="A3182" t="str">
            <v>00010465</v>
          </cell>
          <cell r="B3182" t="str">
            <v>VENTOSA TRIPLICE FUNCAO FOFO C/ FLANGES PN-25 DN 200</v>
          </cell>
          <cell r="C3182" t="str">
            <v>UN</v>
          </cell>
          <cell r="D3182" t="str">
            <v>MP</v>
          </cell>
          <cell r="E3182">
            <v>3685.52</v>
          </cell>
          <cell r="F3182">
            <v>3685.52</v>
          </cell>
        </row>
        <row r="3183">
          <cell r="A3183" t="str">
            <v>00010471</v>
          </cell>
          <cell r="B3183" t="str">
            <v>VERNIZ POLIURETANO BRILHANTE, INTERIOR-EXTERIOR</v>
          </cell>
          <cell r="C3183" t="str">
            <v>GL</v>
          </cell>
          <cell r="D3183" t="str">
            <v>MP</v>
          </cell>
          <cell r="E3183">
            <v>58.95</v>
          </cell>
          <cell r="F3183">
            <v>58.95</v>
          </cell>
        </row>
        <row r="3184">
          <cell r="A3184" t="str">
            <v>00010472</v>
          </cell>
          <cell r="B3184" t="str">
            <v>VERNIZ SINTETICO BRILHANTE</v>
          </cell>
          <cell r="C3184" t="str">
            <v>GL</v>
          </cell>
          <cell r="D3184" t="str">
            <v>MP</v>
          </cell>
          <cell r="E3184">
            <v>56.87</v>
          </cell>
          <cell r="F3184">
            <v>56.87</v>
          </cell>
        </row>
        <row r="3185">
          <cell r="A3185" t="str">
            <v>00010473</v>
          </cell>
          <cell r="B3185" t="str">
            <v>VERNIZ SINTETICO FOSCO</v>
          </cell>
          <cell r="C3185" t="str">
            <v>GL</v>
          </cell>
          <cell r="D3185" t="str">
            <v>MP</v>
          </cell>
          <cell r="E3185">
            <v>68.58</v>
          </cell>
          <cell r="F3185">
            <v>68.58</v>
          </cell>
        </row>
        <row r="3186">
          <cell r="A3186" t="str">
            <v>00010474</v>
          </cell>
          <cell r="B3186" t="str">
            <v>GOMALACA</v>
          </cell>
          <cell r="C3186" t="str">
            <v>KG</v>
          </cell>
          <cell r="D3186" t="str">
            <v>MP</v>
          </cell>
          <cell r="E3186">
            <v>16.53</v>
          </cell>
          <cell r="F3186">
            <v>16.53</v>
          </cell>
        </row>
        <row r="3187">
          <cell r="A3187" t="str">
            <v>00010475</v>
          </cell>
          <cell r="B3187" t="str">
            <v>VERNIZ COPAL</v>
          </cell>
          <cell r="C3187" t="str">
            <v>L</v>
          </cell>
          <cell r="D3187" t="str">
            <v>MP</v>
          </cell>
          <cell r="E3187">
            <v>15.78</v>
          </cell>
          <cell r="F3187">
            <v>15.78</v>
          </cell>
        </row>
        <row r="3188">
          <cell r="A3188" t="str">
            <v>00010476</v>
          </cell>
          <cell r="B3188" t="str">
            <v>VERNIZ COPAL</v>
          </cell>
          <cell r="C3188" t="str">
            <v>GL</v>
          </cell>
          <cell r="D3188" t="str">
            <v>MP</v>
          </cell>
          <cell r="E3188">
            <v>49.59</v>
          </cell>
          <cell r="F3188">
            <v>49.59</v>
          </cell>
        </row>
        <row r="3189">
          <cell r="A3189" t="str">
            <v>00010477</v>
          </cell>
          <cell r="B3189" t="str">
            <v>SYNTEKO C/ CATALIZADOR</v>
          </cell>
          <cell r="C3189" t="str">
            <v>L</v>
          </cell>
          <cell r="D3189" t="str">
            <v>MP</v>
          </cell>
          <cell r="E3189">
            <v>20.21</v>
          </cell>
          <cell r="F3189">
            <v>20.21</v>
          </cell>
        </row>
        <row r="3190">
          <cell r="A3190" t="str">
            <v>00010478</v>
          </cell>
          <cell r="B3190" t="str">
            <v>VERNIZ POLIURETANO BRILHANTE</v>
          </cell>
          <cell r="C3190" t="str">
            <v>L</v>
          </cell>
          <cell r="D3190" t="str">
            <v>MP</v>
          </cell>
          <cell r="E3190">
            <v>19.62</v>
          </cell>
          <cell r="F3190">
            <v>19.62</v>
          </cell>
        </row>
        <row r="3191">
          <cell r="A3191" t="str">
            <v>00010479</v>
          </cell>
          <cell r="B3191" t="str">
            <v>VERNIZ POLIURETANO FOSCO</v>
          </cell>
          <cell r="C3191" t="str">
            <v>GL</v>
          </cell>
          <cell r="D3191" t="str">
            <v>MP</v>
          </cell>
          <cell r="E3191">
            <v>68.84</v>
          </cell>
          <cell r="F3191">
            <v>68.84</v>
          </cell>
        </row>
        <row r="3192">
          <cell r="A3192" t="str">
            <v>00010480</v>
          </cell>
          <cell r="B3192" t="str">
            <v>VERNIZ POLIURETANO FOSCO</v>
          </cell>
          <cell r="C3192" t="str">
            <v>L</v>
          </cell>
          <cell r="D3192" t="str">
            <v>MP</v>
          </cell>
          <cell r="E3192">
            <v>22.24</v>
          </cell>
          <cell r="F3192">
            <v>22.24</v>
          </cell>
        </row>
        <row r="3193">
          <cell r="A3193" t="str">
            <v>00010481</v>
          </cell>
          <cell r="B3193" t="str">
            <v>VERNIZ SINTETICO BRILHANTE</v>
          </cell>
          <cell r="C3193" t="str">
            <v>L</v>
          </cell>
          <cell r="D3193" t="str">
            <v>MP</v>
          </cell>
          <cell r="E3193">
            <v>18.78</v>
          </cell>
          <cell r="F3193">
            <v>18.78</v>
          </cell>
        </row>
        <row r="3194">
          <cell r="A3194" t="str">
            <v>00010482</v>
          </cell>
          <cell r="B3194" t="str">
            <v>VERNIZ SINTETICO FOSCO</v>
          </cell>
          <cell r="C3194" t="str">
            <v>L</v>
          </cell>
          <cell r="D3194" t="str">
            <v>MP</v>
          </cell>
          <cell r="E3194">
            <v>22.54</v>
          </cell>
          <cell r="F3194">
            <v>22.54</v>
          </cell>
        </row>
        <row r="3195">
          <cell r="A3195" t="str">
            <v>00010483</v>
          </cell>
          <cell r="B3195" t="str">
            <v>SOLUÇÃO DE SILICONE HIDRORREPELENE PARA  APLICAÇÃO EM TIJOLOS E CONCRETOS APARENTES</v>
          </cell>
          <cell r="C3195" t="str">
            <v>L</v>
          </cell>
          <cell r="D3195" t="str">
            <v>MP</v>
          </cell>
          <cell r="E3195">
            <v>20.010000000000002</v>
          </cell>
          <cell r="F3195">
            <v>20.010000000000002</v>
          </cell>
        </row>
        <row r="3196">
          <cell r="A3196" t="str">
            <v>00010484</v>
          </cell>
          <cell r="B3196" t="str">
            <v>SOLUÇÃO DE SILICONE HIDRORREPELENTE PARA SER APLICADO EM CONCRETOS E TIJOLOS APARENTES</v>
          </cell>
          <cell r="C3196" t="str">
            <v>GL</v>
          </cell>
          <cell r="D3196" t="str">
            <v>MP</v>
          </cell>
          <cell r="E3196">
            <v>72.040000000000006</v>
          </cell>
          <cell r="F3196">
            <v>72.040000000000006</v>
          </cell>
        </row>
        <row r="3197">
          <cell r="A3197" t="str">
            <v>00010485</v>
          </cell>
          <cell r="B3197" t="str">
            <v>VIBRADOR DE IMERSAO C/ MOTOR ELETRICO 2HP MONOFASICO QUALQUER DIAM C/ MANGOTE</v>
          </cell>
          <cell r="C3197" t="str">
            <v>H</v>
          </cell>
          <cell r="D3197" t="str">
            <v>EQ</v>
          </cell>
          <cell r="E3197">
            <v>1</v>
          </cell>
          <cell r="F3197">
            <v>1</v>
          </cell>
        </row>
        <row r="3198">
          <cell r="A3198" t="str">
            <v>00010486</v>
          </cell>
          <cell r="B3198" t="str">
            <v>VIBRADOR DE IMERSAO C/ MOTOR DIESEL 4,5HP DIAM 48MM C/ MANGOTE</v>
          </cell>
          <cell r="C3198" t="str">
            <v>H</v>
          </cell>
          <cell r="D3198" t="str">
            <v>EQ</v>
          </cell>
          <cell r="E3198">
            <v>1.99</v>
          </cell>
          <cell r="F3198">
            <v>1.99</v>
          </cell>
        </row>
        <row r="3199">
          <cell r="A3199" t="str">
            <v>00010487</v>
          </cell>
          <cell r="B3199" t="str">
            <v>VIBRADOR DE IMERSAO COM MOTOR ELETRICO TRIFASICO ACIMA DE 2 CV, QUALQUER DIAMETRO, COM
MANGOTE DE 35 MM (LOCACAO)</v>
          </cell>
          <cell r="C3199" t="str">
            <v>H</v>
          </cell>
          <cell r="D3199" t="str">
            <v>EQ</v>
          </cell>
          <cell r="E3199">
            <v>0.88</v>
          </cell>
          <cell r="F3199">
            <v>0.88</v>
          </cell>
        </row>
        <row r="3200">
          <cell r="A3200" t="str">
            <v>00010488</v>
          </cell>
          <cell r="B3200" t="str">
            <v>VIBROACABADORA DE ASFALTO SOBRE ESTEIRAS, LARGURA DE PAVIMENTACAO = 1,9 A 5,3 M, POTENCIA MAXIMA INTERMITENTE = 105 CV, CAPACIDADE = 450 T/H</v>
          </cell>
          <cell r="C3200" t="str">
            <v>UN</v>
          </cell>
          <cell r="D3200" t="str">
            <v>MP</v>
          </cell>
          <cell r="E3200">
            <v>806000</v>
          </cell>
          <cell r="F3200">
            <v>806000</v>
          </cell>
        </row>
        <row r="3201">
          <cell r="A3201" t="str">
            <v>00010489</v>
          </cell>
          <cell r="B3201" t="str">
            <v>VIDRACEIRO</v>
          </cell>
          <cell r="C3201" t="str">
            <v>H</v>
          </cell>
          <cell r="D3201" t="str">
            <v>MO</v>
          </cell>
          <cell r="E3201">
            <v>9.61</v>
          </cell>
          <cell r="F3201">
            <v>11.11</v>
          </cell>
        </row>
        <row r="3202">
          <cell r="A3202" t="str">
            <v>00010490</v>
          </cell>
          <cell r="B3202" t="str">
            <v>VIDRO LISO INCOLOR 3MM - SEM COLOCACAO</v>
          </cell>
          <cell r="C3202" t="str">
            <v>M2</v>
          </cell>
          <cell r="D3202" t="str">
            <v>MP</v>
          </cell>
          <cell r="E3202">
            <v>57.08</v>
          </cell>
          <cell r="F3202">
            <v>57.08</v>
          </cell>
        </row>
        <row r="3203">
          <cell r="A3203" t="str">
            <v>00010491</v>
          </cell>
          <cell r="B3203" t="str">
            <v>VIDRO LISO INCOLOR 6MM - SEM COLOCACAO</v>
          </cell>
          <cell r="C3203" t="str">
            <v>M2</v>
          </cell>
          <cell r="D3203" t="str">
            <v>MP</v>
          </cell>
          <cell r="E3203">
            <v>151.26</v>
          </cell>
          <cell r="F3203">
            <v>151.26</v>
          </cell>
        </row>
        <row r="3204">
          <cell r="A3204" t="str">
            <v>00010492</v>
          </cell>
          <cell r="B3204" t="str">
            <v>VIDRO LISO INCOLOR 4MM - SEM COLOCACAO</v>
          </cell>
          <cell r="C3204" t="str">
            <v>M2</v>
          </cell>
          <cell r="D3204" t="str">
            <v>MP</v>
          </cell>
          <cell r="E3204">
            <v>76.11</v>
          </cell>
          <cell r="F3204">
            <v>76.11</v>
          </cell>
        </row>
        <row r="3205">
          <cell r="A3205" t="str">
            <v>00010493</v>
          </cell>
          <cell r="B3205" t="str">
            <v>VIDRO LISO INCOLOR 5MM - SEM COLOCACAO</v>
          </cell>
          <cell r="C3205" t="str">
            <v>M2</v>
          </cell>
          <cell r="D3205" t="str">
            <v>MP</v>
          </cell>
          <cell r="E3205">
            <v>100.84</v>
          </cell>
          <cell r="F3205">
            <v>100.84</v>
          </cell>
        </row>
        <row r="3206">
          <cell r="A3206" t="str">
            <v>00010494</v>
          </cell>
          <cell r="B3206" t="str">
            <v>VIDRO LISO INCOLOR 2MM - SEM COLOCACAO</v>
          </cell>
          <cell r="C3206" t="str">
            <v>M2</v>
          </cell>
          <cell r="D3206" t="str">
            <v>MP</v>
          </cell>
          <cell r="E3206">
            <v>41.86</v>
          </cell>
          <cell r="F3206">
            <v>41.86</v>
          </cell>
        </row>
        <row r="3207">
          <cell r="A3207" t="str">
            <v>00010496</v>
          </cell>
          <cell r="B3207" t="str">
            <v>VIDRO COMUM LAMINADO LISO INCOLOR DUPLO, ESPESSURA TOTAL 6MM (cada camada de 3MM) - COLOCADO</v>
          </cell>
          <cell r="C3207" t="str">
            <v>M2</v>
          </cell>
          <cell r="D3207" t="str">
            <v>MP</v>
          </cell>
          <cell r="E3207">
            <v>281.29000000000002</v>
          </cell>
          <cell r="F3207">
            <v>281.29000000000002</v>
          </cell>
        </row>
        <row r="3208">
          <cell r="A3208" t="str">
            <v>00010497</v>
          </cell>
          <cell r="B3208" t="str">
            <v>VIDRO COMUM LAMINADO LISO INCOLOR TRIPLO, ESPESSURA TOTAL 12MM (cada camada de  4MM) - COLOCADO</v>
          </cell>
          <cell r="C3208" t="str">
            <v>M2</v>
          </cell>
          <cell r="D3208" t="str">
            <v>MP</v>
          </cell>
          <cell r="E3208">
            <v>466.15</v>
          </cell>
          <cell r="F3208">
            <v>466.15</v>
          </cell>
        </row>
        <row r="3209">
          <cell r="A3209" t="str">
            <v>00010498</v>
          </cell>
          <cell r="B3209" t="str">
            <v>MASSA PARA VIDRO</v>
          </cell>
          <cell r="C3209" t="str">
            <v>KG</v>
          </cell>
          <cell r="D3209" t="str">
            <v>MP</v>
          </cell>
          <cell r="E3209">
            <v>3.81</v>
          </cell>
          <cell r="F3209">
            <v>3.81</v>
          </cell>
        </row>
        <row r="3210">
          <cell r="A3210" t="str">
            <v>00010499</v>
          </cell>
          <cell r="B3210" t="str">
            <v>VIDRO MARTELADO 4 MM - SEM COLOCACAO</v>
          </cell>
          <cell r="C3210" t="str">
            <v>M2</v>
          </cell>
          <cell r="D3210" t="str">
            <v>MP</v>
          </cell>
          <cell r="E3210">
            <v>57.08</v>
          </cell>
          <cell r="F3210">
            <v>57.08</v>
          </cell>
        </row>
        <row r="3211">
          <cell r="A3211" t="str">
            <v>00010500</v>
          </cell>
          <cell r="B3211" t="str">
            <v>VIDRO CANELADO 4 MM - SEM COLOCACAO</v>
          </cell>
          <cell r="C3211" t="str">
            <v>M2</v>
          </cell>
          <cell r="D3211" t="str">
            <v>MP</v>
          </cell>
          <cell r="E3211">
            <v>57.08</v>
          </cell>
          <cell r="F3211">
            <v>57.08</v>
          </cell>
        </row>
        <row r="3212">
          <cell r="A3212" t="str">
            <v>00010501</v>
          </cell>
          <cell r="B3212" t="str">
            <v>VIDRO TEMPERADO VERDE E= 6MM, SEM COLOCAÇÃO</v>
          </cell>
          <cell r="C3212" t="str">
            <v>M2</v>
          </cell>
          <cell r="D3212" t="str">
            <v>MP</v>
          </cell>
          <cell r="E3212">
            <v>164.73</v>
          </cell>
          <cell r="F3212">
            <v>164.73</v>
          </cell>
        </row>
        <row r="3213">
          <cell r="A3213" t="str">
            <v>00010502</v>
          </cell>
          <cell r="B3213" t="str">
            <v>VIDRO TEMPERADO VERDE E=10MM, SEM COLOCAÇÃO</v>
          </cell>
          <cell r="C3213" t="str">
            <v>M2</v>
          </cell>
          <cell r="D3213" t="str">
            <v>MP</v>
          </cell>
          <cell r="E3213">
            <v>253.42</v>
          </cell>
          <cell r="F3213">
            <v>253.42</v>
          </cell>
        </row>
        <row r="3214">
          <cell r="A3214" t="str">
            <v>00010503</v>
          </cell>
          <cell r="B3214" t="str">
            <v>VIDRO TEMPERADO VERDE E=8MM, SEM COLOCAÇÃO</v>
          </cell>
          <cell r="C3214" t="str">
            <v>M2</v>
          </cell>
          <cell r="D3214" t="str">
            <v>MP</v>
          </cell>
          <cell r="E3214">
            <v>210.13</v>
          </cell>
          <cell r="F3214">
            <v>210.13</v>
          </cell>
        </row>
        <row r="3215">
          <cell r="A3215" t="str">
            <v>00010504</v>
          </cell>
          <cell r="B3215" t="str">
            <v>VIDRO COMUM LAMINADO LISO INCOLOR TRIPLO, ESPESSURA TOTAL 15MM (cada camada de 5MM) - COLOCADO</v>
          </cell>
          <cell r="C3215" t="str">
            <v>M2</v>
          </cell>
          <cell r="D3215" t="str">
            <v>MP</v>
          </cell>
          <cell r="E3215">
            <v>608.85</v>
          </cell>
          <cell r="F3215">
            <v>608.85</v>
          </cell>
        </row>
        <row r="3216">
          <cell r="A3216" t="str">
            <v>00010505</v>
          </cell>
          <cell r="B3216" t="str">
            <v>VIDRO TEMPERADO INCOLOR  E=6MM, SEM COLOCAÇÃO</v>
          </cell>
          <cell r="C3216" t="str">
            <v>M2</v>
          </cell>
          <cell r="D3216" t="str">
            <v>MP</v>
          </cell>
          <cell r="E3216">
            <v>147.83000000000001</v>
          </cell>
          <cell r="F3216">
            <v>147.83000000000001</v>
          </cell>
        </row>
        <row r="3217">
          <cell r="A3217" t="str">
            <v>00010506</v>
          </cell>
          <cell r="B3217" t="str">
            <v>VIDRO TEMPERADO INCOLOR E=8MM, SEM COLOCAÇÃO</v>
          </cell>
          <cell r="C3217" t="str">
            <v>M2</v>
          </cell>
          <cell r="D3217" t="str">
            <v>MP</v>
          </cell>
          <cell r="E3217">
            <v>177.63</v>
          </cell>
          <cell r="F3217">
            <v>177.63</v>
          </cell>
        </row>
        <row r="3218">
          <cell r="A3218" t="str">
            <v>00010507</v>
          </cell>
          <cell r="B3218" t="str">
            <v>VIDRO TEMPERADO INCOLOR  E=10MM, SEM COLOCAÇÃO</v>
          </cell>
          <cell r="C3218" t="str">
            <v>M2</v>
          </cell>
          <cell r="D3218" t="str">
            <v>MP</v>
          </cell>
          <cell r="E3218">
            <v>211.19</v>
          </cell>
          <cell r="F3218">
            <v>211.19</v>
          </cell>
        </row>
        <row r="3219">
          <cell r="A3219" t="str">
            <v>00010508</v>
          </cell>
          <cell r="B3219" t="str">
            <v>VIGIA NOTURNO</v>
          </cell>
          <cell r="C3219" t="str">
            <v>H</v>
          </cell>
          <cell r="D3219" t="str">
            <v>MO</v>
          </cell>
          <cell r="E3219">
            <v>11.69</v>
          </cell>
          <cell r="F3219">
            <v>13.51</v>
          </cell>
        </row>
        <row r="3220">
          <cell r="A3220" t="str">
            <v>00010510</v>
          </cell>
          <cell r="B3220" t="str">
            <v>CRUZETA DE MADEIRA DE LEI, COMPRIM= 2,4M SECAO TRANSVERSAL 90 X 115MM</v>
          </cell>
          <cell r="C3220" t="str">
            <v>UN</v>
          </cell>
          <cell r="D3220" t="str">
            <v>MP</v>
          </cell>
          <cell r="E3220">
            <v>116.81</v>
          </cell>
          <cell r="F3220">
            <v>116.81</v>
          </cell>
        </row>
        <row r="3221">
          <cell r="A3221" t="str">
            <v>00010511</v>
          </cell>
          <cell r="B3221" t="str">
            <v>CIMENTO PORTLAND COMPOSTO CP II-32</v>
          </cell>
          <cell r="C3221" t="str">
            <v>50KG</v>
          </cell>
          <cell r="D3221" t="str">
            <v>MP</v>
          </cell>
          <cell r="E3221">
            <v>22.04</v>
          </cell>
          <cell r="F3221">
            <v>22.04</v>
          </cell>
        </row>
        <row r="3222">
          <cell r="A3222" t="str">
            <v>00010512</v>
          </cell>
          <cell r="B3222" t="str">
            <v>MOTORISTA DE CAMINHAO - PISO MENSAL (ENCARGO SOCIAL MENSALISTA)</v>
          </cell>
          <cell r="C3222" t="str">
            <v>MES</v>
          </cell>
          <cell r="D3222" t="str">
            <v>MO</v>
          </cell>
          <cell r="E3222">
            <v>3058.88</v>
          </cell>
          <cell r="F3222">
            <v>3536.83</v>
          </cell>
        </row>
        <row r="3223">
          <cell r="A3223" t="str">
            <v>00010513</v>
          </cell>
          <cell r="B3223" t="str">
            <v>SERVENTE - PISO MENSAL (ENCARGO SOCIAL MENSALISTA)</v>
          </cell>
          <cell r="C3223" t="str">
            <v>MES</v>
          </cell>
          <cell r="D3223" t="str">
            <v>MO</v>
          </cell>
          <cell r="E3223">
            <v>1462.77</v>
          </cell>
          <cell r="F3223">
            <v>1691.32</v>
          </cell>
        </row>
        <row r="3224">
          <cell r="A3224" t="str">
            <v>00010515</v>
          </cell>
          <cell r="B3224" t="str">
            <v>CERAMICA ESMALTADA EXTRA OU 1A QUALID P/ PAREDE 20 X 20CM  PEI-4 - LINHA PADRAO ALTO</v>
          </cell>
          <cell r="C3224" t="str">
            <v>M2</v>
          </cell>
          <cell r="D3224" t="str">
            <v>MP</v>
          </cell>
          <cell r="E3224">
            <v>21.93</v>
          </cell>
          <cell r="F3224">
            <v>21.93</v>
          </cell>
        </row>
        <row r="3225">
          <cell r="A3225" t="str">
            <v>00010516</v>
          </cell>
          <cell r="B3225" t="str">
            <v>CERAMICA ESMALTADA EXTRA OU 1A QUALID P/ PAREDE 20 X 20CM  PEI-4 - LINHA POPULAR</v>
          </cell>
          <cell r="C3225" t="str">
            <v>M2</v>
          </cell>
          <cell r="D3225" t="str">
            <v>MP</v>
          </cell>
          <cell r="E3225">
            <v>19.989999999999998</v>
          </cell>
          <cell r="F3225">
            <v>19.989999999999998</v>
          </cell>
        </row>
        <row r="3226">
          <cell r="A3226" t="str">
            <v>00010518</v>
          </cell>
          <cell r="B3226" t="str">
            <v>RETARDO PARA CORDEL DETONANTE</v>
          </cell>
          <cell r="C3226" t="str">
            <v>UN</v>
          </cell>
          <cell r="D3226" t="str">
            <v>MP</v>
          </cell>
          <cell r="E3226">
            <v>14.81</v>
          </cell>
          <cell r="F3226">
            <v>14.81</v>
          </cell>
        </row>
        <row r="3227">
          <cell r="A3227" t="str">
            <v>00010519</v>
          </cell>
          <cell r="B3227" t="str">
            <v>CERAMICA TP GRES EXTRA OU 1A QUALIDADE P/ PISO PEI-4</v>
          </cell>
          <cell r="C3227" t="str">
            <v>M2</v>
          </cell>
          <cell r="D3227" t="str">
            <v>MP</v>
          </cell>
          <cell r="E3227">
            <v>21.6</v>
          </cell>
          <cell r="F3227">
            <v>21.6</v>
          </cell>
        </row>
        <row r="3228">
          <cell r="A3228" t="str">
            <v>00010520</v>
          </cell>
          <cell r="B3228" t="str">
            <v>CERAMICA TP GRES COMERCIAL OU 2A QUALIDADE P/ PISO PEI-3</v>
          </cell>
          <cell r="C3228" t="str">
            <v>M2</v>
          </cell>
          <cell r="D3228" t="str">
            <v>MP</v>
          </cell>
          <cell r="E3228">
            <v>18.59</v>
          </cell>
          <cell r="F3228">
            <v>18.59</v>
          </cell>
        </row>
        <row r="3229">
          <cell r="A3229" t="str">
            <v>00010521</v>
          </cell>
          <cell r="B3229" t="str">
            <v>CAIXA DE INCENDIO/ABRIGO DE MANGUEIRAS EM CHAPA SAE 1020 LAMINADA A FRIO, PORTA C/ VENTILACAO E VISOR SUPORTE 1/2 LUA P/ MANG, DE EMBUTIR, INSCR. INCENDIO 75 X 45 X 17CM</v>
          </cell>
          <cell r="C3229" t="str">
            <v>UN</v>
          </cell>
          <cell r="D3229" t="str">
            <v>MP</v>
          </cell>
          <cell r="E3229">
            <v>138.75</v>
          </cell>
          <cell r="F3229">
            <v>138.75</v>
          </cell>
        </row>
        <row r="3230">
          <cell r="A3230" t="str">
            <v>00010522</v>
          </cell>
          <cell r="B3230" t="str">
            <v>CERAMICA TP GRES EXTRA OU 1A QUALIDADE 20 X 20CM P/ PAREDE PEI-4</v>
          </cell>
          <cell r="C3230" t="str">
            <v>M2</v>
          </cell>
          <cell r="D3230" t="str">
            <v>MP</v>
          </cell>
          <cell r="E3230">
            <v>22.1</v>
          </cell>
          <cell r="F3230">
            <v>22.1</v>
          </cell>
        </row>
        <row r="3231">
          <cell r="A3231" t="str">
            <v>00010526</v>
          </cell>
          <cell r="B3231" t="str">
            <v>ANDAIME SUSPENSO OU BALANCIM, TIPO PESADO (CARGA TOTAL DE 250 KG/M2), PLATAFORMA DE 1,50 X 3,00 M,
COM 4 CATRACAS (GUINCHOS) E CABO DE *45* M (LOCACAO )</v>
          </cell>
          <cell r="C3231" t="str">
            <v>MES</v>
          </cell>
          <cell r="D3231" t="str">
            <v>MP</v>
          </cell>
          <cell r="E3231">
            <v>82.5</v>
          </cell>
          <cell r="F3231">
            <v>82.5</v>
          </cell>
        </row>
        <row r="3232">
          <cell r="A3232" t="str">
            <v>00010527</v>
          </cell>
          <cell r="B3232" t="str">
            <v>ANDAIME METALICO TUBULAR DE ENCAIXE, TIPO DE TORRE, COM LARGURA DE ATE *2,00* M E ALTURA DE *1,00 M* (LOCACAO)</v>
          </cell>
          <cell r="C3232" t="str">
            <v>M/MES</v>
          </cell>
          <cell r="D3232" t="str">
            <v>SE</v>
          </cell>
          <cell r="E3232">
            <v>14</v>
          </cell>
          <cell r="F3232">
            <v>14</v>
          </cell>
        </row>
        <row r="3233">
          <cell r="A3233" t="str">
            <v>00010528</v>
          </cell>
          <cell r="B3233" t="str">
            <v>ANDAIME METALICO TUBULAR DE ENCAIXE TIPO TORRE, C/ LARGURA ATE 2M, ALTURA 1,00M</v>
          </cell>
          <cell r="C3233" t="str">
            <v>M2/MES</v>
          </cell>
          <cell r="D3233" t="str">
            <v>MP</v>
          </cell>
          <cell r="E3233">
            <v>12</v>
          </cell>
          <cell r="F3233">
            <v>12</v>
          </cell>
        </row>
        <row r="3234">
          <cell r="A3234" t="str">
            <v>00010529</v>
          </cell>
          <cell r="B3234" t="str">
            <v>ANDAIME METALICO TUBULAR DE ENCAIXE TIPO TORRE, C/ LARGURA ATE 2M, ALTURA 1,00M</v>
          </cell>
          <cell r="C3234" t="str">
            <v>KG/MES</v>
          </cell>
          <cell r="D3234" t="str">
            <v>MP</v>
          </cell>
          <cell r="E3234">
            <v>0.46</v>
          </cell>
          <cell r="F3234">
            <v>0.46</v>
          </cell>
        </row>
        <row r="3235">
          <cell r="A3235" t="str">
            <v>00010531</v>
          </cell>
          <cell r="B3235" t="str">
            <v>BETONEIRA 320L ELETRICA TRIFASICA 3HP C/ CARREGADOR MECANICO</v>
          </cell>
          <cell r="C3235" t="str">
            <v>H</v>
          </cell>
          <cell r="D3235" t="str">
            <v>EQ</v>
          </cell>
          <cell r="E3235">
            <v>2.31</v>
          </cell>
          <cell r="F3235">
            <v>2.31</v>
          </cell>
        </row>
        <row r="3236">
          <cell r="A3236" t="str">
            <v>00010532</v>
          </cell>
          <cell r="B3236" t="str">
            <v>BETONEIRA DE 320 A 600 LITROS COM CARREGADOR E MOTOR ELETRICO TRIFASICO (LOCACAO)</v>
          </cell>
          <cell r="C3236" t="str">
            <v>H</v>
          </cell>
          <cell r="D3236" t="str">
            <v>EQ</v>
          </cell>
          <cell r="E3236">
            <v>0.99</v>
          </cell>
          <cell r="F3236">
            <v>0.99</v>
          </cell>
        </row>
        <row r="3237">
          <cell r="A3237" t="str">
            <v>00010533</v>
          </cell>
          <cell r="B3237" t="str">
            <v>BETONEIRA 580L ELETRICA TRIFASICA 7,5HP C/ CARREGADOR MECANICO</v>
          </cell>
          <cell r="C3237" t="str">
            <v>H</v>
          </cell>
          <cell r="D3237" t="str">
            <v>EQ</v>
          </cell>
          <cell r="E3237">
            <v>3.3</v>
          </cell>
          <cell r="F3237">
            <v>3.3</v>
          </cell>
        </row>
        <row r="3238">
          <cell r="A3238" t="str">
            <v>00010534</v>
          </cell>
          <cell r="B3238" t="str">
            <v>BETONEIRA 320 LITROS, COM CARREGADOR, MOTOR ELÉTRICO TRIFÁSICA DE 3 HP</v>
          </cell>
          <cell r="C3238" t="str">
            <v>UN</v>
          </cell>
          <cell r="D3238" t="str">
            <v>MP</v>
          </cell>
          <cell r="E3238">
            <v>3549.67</v>
          </cell>
          <cell r="F3238">
            <v>3549.67</v>
          </cell>
        </row>
        <row r="3239">
          <cell r="A3239" t="str">
            <v>00010535</v>
          </cell>
          <cell r="B3239" t="str">
            <v>BETONEIRA DE 320 A 400 LITROS SEM CARREGADOR E COM MOTOR ELETRICO TRIFASICO DE *2* HP</v>
          </cell>
          <cell r="C3239" t="str">
            <v>UN</v>
          </cell>
          <cell r="D3239" t="str">
            <v>MP</v>
          </cell>
          <cell r="E3239">
            <v>3200</v>
          </cell>
          <cell r="F3239">
            <v>3200</v>
          </cell>
        </row>
        <row r="3240">
          <cell r="A3240" t="str">
            <v>00010536</v>
          </cell>
          <cell r="B3240" t="str">
            <v>BETONEIRA 580 LITROS, SEM CARREGADOR, MOTOR ELÉTRICO TRIFÁSICO DE 7,5 HP</v>
          </cell>
          <cell r="C3240" t="str">
            <v>UN</v>
          </cell>
          <cell r="D3240" t="str">
            <v>MP</v>
          </cell>
          <cell r="E3240">
            <v>11380.13</v>
          </cell>
          <cell r="F3240">
            <v>11380.13</v>
          </cell>
        </row>
        <row r="3241">
          <cell r="A3241" t="str">
            <v>00010537</v>
          </cell>
          <cell r="B3241" t="str">
            <v>BETONEIRA 320 LITROS, SEM CARREGADOR, MOTOR A DIESEL DE 5,5 HP</v>
          </cell>
          <cell r="C3241" t="str">
            <v>UN</v>
          </cell>
          <cell r="D3241" t="str">
            <v>MP</v>
          </cell>
          <cell r="E3241">
            <v>6301.61</v>
          </cell>
          <cell r="F3241">
            <v>6301.61</v>
          </cell>
        </row>
        <row r="3242">
          <cell r="A3242" t="str">
            <v>00010539</v>
          </cell>
          <cell r="B3242" t="str">
            <v>BETONEIRA 580 LITROS, COM CARREGADOR, MOTOR A DIESEL DE 7,5 HP</v>
          </cell>
          <cell r="C3242" t="str">
            <v>UN</v>
          </cell>
          <cell r="D3242" t="str">
            <v>MP</v>
          </cell>
          <cell r="E3242">
            <v>21396.400000000001</v>
          </cell>
          <cell r="F3242">
            <v>21396.400000000001</v>
          </cell>
        </row>
        <row r="3243">
          <cell r="A3243" t="str">
            <v>00010540</v>
          </cell>
          <cell r="B3243" t="str">
            <v>ASFALTO DILUIDO A GRANEL CR-250 P/ PAVIMENTACAO ASFALTICA</v>
          </cell>
          <cell r="C3243" t="str">
            <v>KG</v>
          </cell>
          <cell r="D3243" t="str">
            <v>MP</v>
          </cell>
          <cell r="E3243">
            <v>1.68</v>
          </cell>
          <cell r="F3243">
            <v>1.68</v>
          </cell>
        </row>
        <row r="3244">
          <cell r="A3244" t="str">
            <v>00010541</v>
          </cell>
          <cell r="B3244" t="str">
            <v>CALHA CONCRETO SIMPLES D = 30 CM PARA ÁGUA PLUVIAL</v>
          </cell>
          <cell r="C3244" t="str">
            <v>M</v>
          </cell>
          <cell r="D3244" t="str">
            <v>MP</v>
          </cell>
          <cell r="E3244">
            <v>21.36</v>
          </cell>
          <cell r="F3244">
            <v>21.36</v>
          </cell>
        </row>
        <row r="3245">
          <cell r="A3245" t="str">
            <v>00010542</v>
          </cell>
          <cell r="B3245" t="str">
            <v>CALHA CONCRETO SIMPLES D = 40 CM PARA ÁGUA PLUVIAL</v>
          </cell>
          <cell r="C3245" t="str">
            <v>M</v>
          </cell>
          <cell r="D3245" t="str">
            <v>MP</v>
          </cell>
          <cell r="E3245">
            <v>28.48</v>
          </cell>
          <cell r="F3245">
            <v>28.48</v>
          </cell>
        </row>
        <row r="3246">
          <cell r="A3246" t="str">
            <v>00010543</v>
          </cell>
          <cell r="B3246" t="str">
            <v>CALHA CONCRETO SIMPLES D = 50 CM PARA ÁGUA PLUVIAL</v>
          </cell>
          <cell r="C3246" t="str">
            <v>M</v>
          </cell>
          <cell r="D3246" t="str">
            <v>MP</v>
          </cell>
          <cell r="E3246">
            <v>41.91</v>
          </cell>
          <cell r="F3246">
            <v>41.91</v>
          </cell>
        </row>
        <row r="3247">
          <cell r="A3247" t="str">
            <v>00010544</v>
          </cell>
          <cell r="B3247" t="str">
            <v>CALHA CONCRETO SIMPLES D = 60 CM PARA ÁGUA PLUVIAL</v>
          </cell>
          <cell r="C3247" t="str">
            <v>M</v>
          </cell>
          <cell r="D3247" t="str">
            <v>MP</v>
          </cell>
          <cell r="E3247">
            <v>54.73</v>
          </cell>
          <cell r="F3247">
            <v>54.73</v>
          </cell>
        </row>
        <row r="3248">
          <cell r="A3248" t="str">
            <v>00010545</v>
          </cell>
          <cell r="B3248" t="str">
            <v>CALHA CONCRETO SIMPLES D = 80 CM PARA ÁGUA PLUVIAL</v>
          </cell>
          <cell r="C3248" t="str">
            <v>M</v>
          </cell>
          <cell r="D3248" t="str">
            <v>MP</v>
          </cell>
          <cell r="E3248">
            <v>100.71</v>
          </cell>
          <cell r="F3248">
            <v>100.71</v>
          </cell>
        </row>
        <row r="3249">
          <cell r="A3249" t="str">
            <v>00010553</v>
          </cell>
          <cell r="B3249" t="str">
            <v>PORTA MADEIRA COMPENSADA LISA PARA PINTURA 60 X 210 X 3,5CM</v>
          </cell>
          <cell r="C3249" t="str">
            <v>UN</v>
          </cell>
          <cell r="D3249" t="str">
            <v>MP</v>
          </cell>
          <cell r="E3249">
            <v>60.78</v>
          </cell>
          <cell r="F3249">
            <v>60.78</v>
          </cell>
        </row>
        <row r="3250">
          <cell r="A3250" t="str">
            <v>00010554</v>
          </cell>
          <cell r="B3250" t="str">
            <v>PORTA MADEIRA COMPENSADA LISA PARA PINTURA 70 X 210 X 3,5CM</v>
          </cell>
          <cell r="C3250" t="str">
            <v>UN</v>
          </cell>
          <cell r="D3250" t="str">
            <v>MP</v>
          </cell>
          <cell r="E3250">
            <v>61.51</v>
          </cell>
          <cell r="F3250">
            <v>61.51</v>
          </cell>
        </row>
        <row r="3251">
          <cell r="A3251" t="str">
            <v>00010555</v>
          </cell>
          <cell r="B3251" t="str">
            <v>PORTA MADEIRA COMPENSADA LISA PARA PINTURA 80 X 210 X 3,5CM</v>
          </cell>
          <cell r="C3251" t="str">
            <v>UN</v>
          </cell>
          <cell r="D3251" t="str">
            <v>MP</v>
          </cell>
          <cell r="E3251">
            <v>62.53</v>
          </cell>
          <cell r="F3251">
            <v>62.53</v>
          </cell>
        </row>
        <row r="3252">
          <cell r="A3252" t="str">
            <v>00010556</v>
          </cell>
          <cell r="B3252" t="str">
            <v>PORTA MADEIRA COMPENSADA LISA PARA PINTURA 90 X 210 X 3,5CM</v>
          </cell>
          <cell r="C3252" t="str">
            <v>UN</v>
          </cell>
          <cell r="D3252" t="str">
            <v>MP</v>
          </cell>
          <cell r="E3252">
            <v>78.36</v>
          </cell>
          <cell r="F3252">
            <v>78.36</v>
          </cell>
        </row>
        <row r="3253">
          <cell r="A3253" t="str">
            <v>00010559</v>
          </cell>
          <cell r="B3253" t="str">
            <v>ROCADEIRA COSTAL COM MOTOR A GASOLINA DE * 2 HP *</v>
          </cell>
          <cell r="C3253" t="str">
            <v>UN</v>
          </cell>
          <cell r="D3253" t="str">
            <v>MP</v>
          </cell>
          <cell r="E3253">
            <v>2100</v>
          </cell>
          <cell r="F3253">
            <v>2100</v>
          </cell>
        </row>
        <row r="3254">
          <cell r="A3254" t="str">
            <v>00010560</v>
          </cell>
          <cell r="B3254" t="str">
            <v>ANTRACITO</v>
          </cell>
          <cell r="C3254" t="str">
            <v>M3</v>
          </cell>
          <cell r="D3254" t="str">
            <v>MP</v>
          </cell>
          <cell r="E3254">
            <v>3468.81</v>
          </cell>
          <cell r="F3254">
            <v>3468.81</v>
          </cell>
        </row>
        <row r="3255">
          <cell r="A3255" t="str">
            <v>00010561</v>
          </cell>
          <cell r="B3255" t="str">
            <v>HEXAMETAFOSFATO DE SODIO</v>
          </cell>
          <cell r="C3255" t="str">
            <v>KG</v>
          </cell>
          <cell r="D3255" t="str">
            <v>MP</v>
          </cell>
          <cell r="E3255">
            <v>3.98</v>
          </cell>
          <cell r="F3255">
            <v>3.98</v>
          </cell>
        </row>
        <row r="3256">
          <cell r="A3256" t="str">
            <v>00010564</v>
          </cell>
          <cell r="B3256" t="str">
            <v>MADEIRA LEI 2A QUALIDADE SERRADA APARELHADA</v>
          </cell>
          <cell r="C3256" t="str">
            <v>M3</v>
          </cell>
          <cell r="D3256" t="str">
            <v>MP</v>
          </cell>
          <cell r="E3256">
            <v>1437.15</v>
          </cell>
          <cell r="F3256">
            <v>1437.15</v>
          </cell>
        </row>
        <row r="3257">
          <cell r="A3257" t="str">
            <v>00010565</v>
          </cell>
          <cell r="B3257" t="str">
            <v>|EM PROCESSO DE DESATIVAÇÃO| MADEIRA LEI 3A QUALIDADE SERRADA APARELHADA</v>
          </cell>
          <cell r="C3257" t="str">
            <v>M3</v>
          </cell>
          <cell r="D3257" t="str">
            <v>MP</v>
          </cell>
          <cell r="E3257">
            <v>1136.8499999999999</v>
          </cell>
          <cell r="F3257">
            <v>1136.8499999999999</v>
          </cell>
        </row>
        <row r="3258">
          <cell r="A3258" t="str">
            <v>00010566</v>
          </cell>
          <cell r="B3258" t="str">
            <v>TÁBUA DE MADEIRA DE LEI *2,5  X 25* CM ( 1" X 9" ) NÃO APARELHADA, (TABEIRA- P/TELHADO)</v>
          </cell>
          <cell r="C3258" t="str">
            <v>M</v>
          </cell>
          <cell r="D3258" t="str">
            <v>MP</v>
          </cell>
          <cell r="E3258">
            <v>8</v>
          </cell>
          <cell r="F3258">
            <v>8</v>
          </cell>
        </row>
        <row r="3259">
          <cell r="A3259" t="str">
            <v>00010567</v>
          </cell>
          <cell r="B3259" t="str">
            <v>TABUA MADEIRA 3A QUALIDADE 2,5 X 23,0CM (1 X 9") NAO APARELHADA</v>
          </cell>
          <cell r="C3259" t="str">
            <v>M</v>
          </cell>
          <cell r="D3259" t="str">
            <v>MP</v>
          </cell>
          <cell r="E3259">
            <v>5.62</v>
          </cell>
          <cell r="F3259">
            <v>5.62</v>
          </cell>
        </row>
        <row r="3260">
          <cell r="A3260" t="str">
            <v>00010568</v>
          </cell>
          <cell r="B3260" t="str">
            <v>|EM PROCESSO DE DESATIVAÇÃO| TABUA MADEIRA 3A QUALIDADE 2,5 X 15,0CM (1 X 6•) NAO APARELHADA</v>
          </cell>
          <cell r="C3260" t="str">
            <v>M</v>
          </cell>
          <cell r="D3260" t="str">
            <v>MP</v>
          </cell>
          <cell r="E3260">
            <v>3.85</v>
          </cell>
          <cell r="F3260">
            <v>3.85</v>
          </cell>
        </row>
        <row r="3261">
          <cell r="A3261" t="str">
            <v>00010569</v>
          </cell>
          <cell r="B3261" t="str">
            <v>CAIXA DE PASSAGEM OCTOGONAL 4" X 4" FUNDO MOVEL, EM CHAPA GALVANIZADA"</v>
          </cell>
          <cell r="C3261" t="str">
            <v>UN</v>
          </cell>
          <cell r="D3261" t="str">
            <v>MP</v>
          </cell>
          <cell r="E3261">
            <v>1.57</v>
          </cell>
          <cell r="F3261">
            <v>1.57</v>
          </cell>
        </row>
        <row r="3262">
          <cell r="A3262" t="str">
            <v>00010571</v>
          </cell>
          <cell r="B3262" t="str">
            <v>DIVISORIA (N3) PAINEL/VIDRO/PAINEL VERMICULITA E=35MM - MONTANTE/RODAPE DUPLO ALUMINIO ANOD
NATURAL - COLOCADA</v>
          </cell>
          <cell r="C3262" t="str">
            <v>M2</v>
          </cell>
          <cell r="D3262" t="str">
            <v>MP</v>
          </cell>
          <cell r="E3262">
            <v>147.76</v>
          </cell>
          <cell r="F3262">
            <v>147.76</v>
          </cell>
        </row>
        <row r="3263">
          <cell r="A3263" t="str">
            <v>00010575</v>
          </cell>
          <cell r="B3263" t="str">
            <v>BOMBA AUTO-ASPIRANTE C/ MOTOR ELETRICO MONOFASICO 1/4 CV BOCAIS 3/4" X 3/4" SCHNEIDER MOD. ASP-56
**CAIXA**"</v>
          </cell>
          <cell r="C3263" t="str">
            <v>UN</v>
          </cell>
          <cell r="D3263" t="str">
            <v>MP</v>
          </cell>
          <cell r="E3263">
            <v>587.29999999999995</v>
          </cell>
          <cell r="F3263">
            <v>587.29999999999995</v>
          </cell>
        </row>
        <row r="3264">
          <cell r="A3264" t="str">
            <v>00010577</v>
          </cell>
          <cell r="B3264" t="str">
            <v>ELEMENTO VAZADO DE CONCRETO - QUADRICULADO - 25 FUROS - 50 X 50 X 6 CM</v>
          </cell>
          <cell r="C3264" t="str">
            <v>UN</v>
          </cell>
          <cell r="D3264" t="str">
            <v>MP</v>
          </cell>
          <cell r="E3264">
            <v>16.16</v>
          </cell>
          <cell r="F3264">
            <v>16.16</v>
          </cell>
        </row>
        <row r="3265">
          <cell r="A3265" t="str">
            <v>00010578</v>
          </cell>
          <cell r="B3265" t="str">
            <v>ELEMENTO VAZADO DE CONCRETO - QUADRICULADO -16 FUROS -  33 X 33 X 10 CM</v>
          </cell>
          <cell r="C3265" t="str">
            <v>UN</v>
          </cell>
          <cell r="D3265" t="str">
            <v>MP</v>
          </cell>
          <cell r="E3265">
            <v>12.1</v>
          </cell>
          <cell r="F3265">
            <v>12.1</v>
          </cell>
        </row>
        <row r="3266">
          <cell r="A3266" t="str">
            <v>00010579</v>
          </cell>
          <cell r="B3266" t="str">
            <v>ELEMENTO VAZADO DE CONCRETO -  VENEZIANA 39 X 29 X 10 CM</v>
          </cell>
          <cell r="C3266" t="str">
            <v>UN</v>
          </cell>
          <cell r="D3266" t="str">
            <v>MP</v>
          </cell>
          <cell r="E3266">
            <v>7.08</v>
          </cell>
          <cell r="F3266">
            <v>7.08</v>
          </cell>
        </row>
        <row r="3267">
          <cell r="A3267" t="str">
            <v>00010580</v>
          </cell>
          <cell r="B3267" t="str">
            <v>|EM PROCESSO DE DESATIVAÇÃO| ELEMENTO VAZADO NEO-REX 22-C - 29 X 29 X 06 CM</v>
          </cell>
          <cell r="C3267" t="str">
            <v>UN</v>
          </cell>
          <cell r="D3267" t="str">
            <v>MP</v>
          </cell>
          <cell r="E3267">
            <v>6.79</v>
          </cell>
          <cell r="F3267">
            <v>6.79</v>
          </cell>
        </row>
        <row r="3268">
          <cell r="A3268" t="str">
            <v>00010582</v>
          </cell>
          <cell r="B3268" t="str">
            <v>ELEMENTO VAZADO DE CONCRETO - VENEZIANA 40 X 10 X 10 CM</v>
          </cell>
          <cell r="C3268" t="str">
            <v>UN</v>
          </cell>
          <cell r="D3268" t="str">
            <v>MP</v>
          </cell>
          <cell r="E3268">
            <v>5.28</v>
          </cell>
          <cell r="F3268">
            <v>5.28</v>
          </cell>
        </row>
        <row r="3269">
          <cell r="A3269" t="str">
            <v>00010583</v>
          </cell>
          <cell r="B3269" t="str">
            <v>ELEMENTO VAZADO DE CONCRETO - VENEZIANA- 39 X 22 X 15 CM</v>
          </cell>
          <cell r="C3269" t="str">
            <v>UN</v>
          </cell>
          <cell r="D3269" t="str">
            <v>MP</v>
          </cell>
          <cell r="E3269">
            <v>8.1</v>
          </cell>
          <cell r="F3269">
            <v>8.1</v>
          </cell>
        </row>
        <row r="3270">
          <cell r="A3270" t="str">
            <v>00010587</v>
          </cell>
          <cell r="B3270" t="str">
            <v>BOMBA SUBMERSA 4" P/ POCO PROFUNDO ELETRICA MONOFASICA 1/2CV SAIDA 1  1/2'' MARCA DANCOR SERIE
SSP MOD.1.1S-13</v>
          </cell>
          <cell r="C3270" t="str">
            <v>UN</v>
          </cell>
          <cell r="D3270" t="str">
            <v>MP</v>
          </cell>
          <cell r="E3270">
            <v>2579.35</v>
          </cell>
          <cell r="F3270">
            <v>2579.35</v>
          </cell>
        </row>
        <row r="3271">
          <cell r="A3271" t="str">
            <v>00010588</v>
          </cell>
          <cell r="B3271" t="str">
            <v>BOMBA SUBMERSIVEL P/ DRENAGEM ELETRICA TRIFASICA 1CV SAIDA 2'' C/ 5M CABO ELETRICO DANCOR SERIE
SDE MOD. 2063 **CAIXA**</v>
          </cell>
          <cell r="C3271" t="str">
            <v>UN</v>
          </cell>
          <cell r="D3271" t="str">
            <v>MP</v>
          </cell>
          <cell r="E3271">
            <v>1674.32</v>
          </cell>
          <cell r="F3271">
            <v>1674.32</v>
          </cell>
        </row>
        <row r="3272">
          <cell r="A3272" t="str">
            <v>00010589</v>
          </cell>
          <cell r="B3272" t="str">
            <v>BOMBA SUBMERSIVEL P/ DRENAGEM ELETRICA TRIFASICA 2CV SAIDA 2'' C/ 5M CABO ELETRICO DANCOR SERIE
SDE MOD. 2213 **CAIXA**</v>
          </cell>
          <cell r="C3272" t="str">
            <v>UN</v>
          </cell>
          <cell r="D3272" t="str">
            <v>MP</v>
          </cell>
          <cell r="E3272">
            <v>1771.78</v>
          </cell>
          <cell r="F3272">
            <v>1771.78</v>
          </cell>
        </row>
        <row r="3273">
          <cell r="A3273" t="str">
            <v>00010591</v>
          </cell>
          <cell r="B3273" t="str">
            <v>BOMBA SUBMERSIVEL P/ DRENAGEM SCHNEIDER BCS-220, 1CV  TRIFÁSICA, SAIDA2", C/ 1,5M DE CABO ELETR., AMT=8MCA Q=21,6M³/H  A AMT=14MCA Q=7M³/H</v>
          </cell>
          <cell r="C3273" t="str">
            <v>UN</v>
          </cell>
          <cell r="D3273" t="str">
            <v>MP</v>
          </cell>
          <cell r="E3273">
            <v>1985.41</v>
          </cell>
          <cell r="F3273">
            <v>1985.41</v>
          </cell>
        </row>
        <row r="3274">
          <cell r="A3274" t="str">
            <v>00010592</v>
          </cell>
          <cell r="B3274" t="str">
            <v>BOMBA SUBMERSIVEL SCHNEIDER BCS-220  1CV TRIFASICA, SAIDA 2", C/1,5M  DE CABO ELETR. AMT=8MCA, Q=
29,4M³/H A AMT=18MCA, Q=11M³/H,P/DRENAGEM</v>
          </cell>
          <cell r="C3274" t="str">
            <v>UN</v>
          </cell>
          <cell r="D3274" t="str">
            <v>MP</v>
          </cell>
          <cell r="E3274">
            <v>2005</v>
          </cell>
          <cell r="F3274">
            <v>2005</v>
          </cell>
        </row>
        <row r="3275">
          <cell r="A3275" t="str">
            <v>00010597</v>
          </cell>
          <cell r="B3275" t="str">
            <v>MOTONIVELADORA - POTÊNCIA 185HP PESO OPERACIONAL 14,7T</v>
          </cell>
          <cell r="C3275" t="str">
            <v>UN</v>
          </cell>
          <cell r="D3275" t="str">
            <v>MP</v>
          </cell>
          <cell r="E3275">
            <v>771537.15</v>
          </cell>
          <cell r="F3275">
            <v>771537.15</v>
          </cell>
        </row>
        <row r="3276">
          <cell r="A3276" t="str">
            <v>00010598</v>
          </cell>
          <cell r="B3276" t="str">
            <v>TRATOR DE PNEUS MASSEY FERGUSSON MF-25OX STANDARD 51HP**CAIXA**</v>
          </cell>
          <cell r="C3276" t="str">
            <v>UN</v>
          </cell>
          <cell r="D3276" t="str">
            <v>MP</v>
          </cell>
          <cell r="E3276">
            <v>66918.960000000006</v>
          </cell>
          <cell r="F3276">
            <v>66918.960000000006</v>
          </cell>
        </row>
        <row r="3277">
          <cell r="A3277" t="str">
            <v>00010601</v>
          </cell>
          <cell r="B3277" t="str">
            <v>USINA DE ASFALTO À QUENTE FIXA, TIPO "CONTRA FLUXO"  TEREX, MOD. MAGNUM 140, CAPACIDADE 100 A 140
T/H, POT. 280 KW., COM MISTURADOR EXTERNO ROTATIVO</v>
          </cell>
          <cell r="C3277" t="str">
            <v>UN</v>
          </cell>
          <cell r="D3277" t="str">
            <v>MP</v>
          </cell>
          <cell r="E3277">
            <v>2685055.79</v>
          </cell>
          <cell r="F3277">
            <v>2685055.79</v>
          </cell>
        </row>
        <row r="3278">
          <cell r="A3278" t="str">
            <v>00010603</v>
          </cell>
          <cell r="B3278" t="str">
            <v>|EM PROCESSO DE DESATIVAÇÃO| ELEMENTO VAZADO NEO-REX 2-A - 26 X 14 X 8 CM</v>
          </cell>
          <cell r="C3278" t="str">
            <v>UN</v>
          </cell>
          <cell r="D3278" t="str">
            <v>MP</v>
          </cell>
          <cell r="E3278">
            <v>6.15</v>
          </cell>
          <cell r="F3278">
            <v>6.15</v>
          </cell>
        </row>
        <row r="3279">
          <cell r="A3279" t="str">
            <v>00010604</v>
          </cell>
          <cell r="B3279" t="str">
            <v>ELEMENTO VAZADO DE CONCRETO - QUADRICULADO 1 FURO 20 X 10 X 7 CM</v>
          </cell>
          <cell r="C3279" t="str">
            <v>UN</v>
          </cell>
          <cell r="D3279" t="str">
            <v>MP</v>
          </cell>
          <cell r="E3279">
            <v>3.32</v>
          </cell>
          <cell r="F3279">
            <v>3.32</v>
          </cell>
        </row>
        <row r="3280">
          <cell r="A3280" t="str">
            <v>00010605</v>
          </cell>
          <cell r="B3280" t="str">
            <v>ELEMENTO VAZADO DE CONCRETO - QUADRICULADO 1 FURO - 10 X 10 X 10 CM</v>
          </cell>
          <cell r="C3280" t="str">
            <v>UN</v>
          </cell>
          <cell r="D3280" t="str">
            <v>MP</v>
          </cell>
          <cell r="E3280">
            <v>1.97</v>
          </cell>
          <cell r="F3280">
            <v>1.97</v>
          </cell>
        </row>
        <row r="3281">
          <cell r="A3281" t="str">
            <v>00010607</v>
          </cell>
          <cell r="B3281" t="str">
            <v>ELEMENTO VAZADO DE CONCRETO - RETANGULAR 2 FUROS 33 X 11 X 10 CM</v>
          </cell>
          <cell r="C3281" t="str">
            <v>UN</v>
          </cell>
          <cell r="D3281" t="str">
            <v>MP</v>
          </cell>
          <cell r="E3281">
            <v>3.46</v>
          </cell>
          <cell r="F3281">
            <v>3.46</v>
          </cell>
        </row>
        <row r="3282">
          <cell r="A3282" t="str">
            <v>00010608</v>
          </cell>
          <cell r="B3282" t="str">
            <v>MESA VIBRATORIA MVM - 2,0 X 1,0M MOTOR ELETRICO 3CV - 2POLOS MARCA MENEGOTTI OU EQUIV</v>
          </cell>
          <cell r="C3282" t="str">
            <v>UN</v>
          </cell>
          <cell r="D3282" t="str">
            <v>MP</v>
          </cell>
          <cell r="E3282">
            <v>4426.54</v>
          </cell>
          <cell r="F3282">
            <v>4426.54</v>
          </cell>
        </row>
        <row r="3283">
          <cell r="A3283" t="str">
            <v>00010609</v>
          </cell>
          <cell r="B3283" t="str">
            <v>CAVALO MECANICO SCANIA LA4X2NA STANDART - POT MAX =360HP - CABINE CP14 - CX MUDANCAS GR900 - PBT
MAX = 80T</v>
          </cell>
          <cell r="C3283" t="str">
            <v>UN</v>
          </cell>
          <cell r="D3283" t="str">
            <v>MP</v>
          </cell>
          <cell r="E3283">
            <v>334239.84000000003</v>
          </cell>
          <cell r="F3283">
            <v>334239.84000000003</v>
          </cell>
        </row>
        <row r="3284">
          <cell r="A3284" t="str">
            <v>00010610</v>
          </cell>
          <cell r="B3284" t="str">
            <v>BLOCO ESTRUTURAL CERAMICO - 14 X 19 X 29 CM - 4,0 MPA -  NBR 15270</v>
          </cell>
          <cell r="C3284" t="str">
            <v>UN</v>
          </cell>
          <cell r="D3284" t="str">
            <v>MP</v>
          </cell>
          <cell r="E3284">
            <v>2.06</v>
          </cell>
          <cell r="F3284">
            <v>2.06</v>
          </cell>
        </row>
        <row r="3285">
          <cell r="A3285" t="str">
            <v>00010613</v>
          </cell>
          <cell r="B3285" t="str">
            <v>|EM PROCESSO DE DESATIVAÇÃO| TIJOLO CERAMICO FURADO 3 FUROS 10 X 15 X 30CM</v>
          </cell>
          <cell r="C3285" t="str">
            <v>UN</v>
          </cell>
          <cell r="D3285" t="str">
            <v>MP</v>
          </cell>
          <cell r="E3285">
            <v>0.4</v>
          </cell>
          <cell r="F3285">
            <v>0.4</v>
          </cell>
        </row>
        <row r="3286">
          <cell r="A3286" t="str">
            <v>00010615</v>
          </cell>
          <cell r="B3286" t="str">
            <v>VOLKSWAGEN GOL 1.0 MOTOR A GASOLINA**CAIXA**</v>
          </cell>
          <cell r="C3286" t="str">
            <v>UN</v>
          </cell>
          <cell r="D3286" t="str">
            <v>MP</v>
          </cell>
          <cell r="E3286">
            <v>38977.15</v>
          </cell>
          <cell r="F3286">
            <v>38977.15</v>
          </cell>
        </row>
        <row r="3287">
          <cell r="A3287" t="str">
            <v>00010617</v>
          </cell>
          <cell r="B3287" t="str">
            <v>TIJOLO CERAMICO REFRATARIO 6,3 X 11,4 X 22,9CM</v>
          </cell>
          <cell r="C3287" t="str">
            <v>UN</v>
          </cell>
          <cell r="D3287" t="str">
            <v>MP</v>
          </cell>
          <cell r="E3287">
            <v>3.52</v>
          </cell>
          <cell r="F3287">
            <v>3.52</v>
          </cell>
        </row>
        <row r="3288">
          <cell r="A3288" t="str">
            <v>00010619</v>
          </cell>
          <cell r="B3288" t="str">
            <v>CAMINHAO BASCULANTE 4,0M3 TOCO FORD F-12000 S270 MOTOR CUMMINS 162CV PBT=11800KG - CARGA UTIL MAX C/ EQUIP=7640KG - DIST ENTRE EIXOS 4470MM - INCL CACAMBA</v>
          </cell>
          <cell r="C3288" t="str">
            <v>UN</v>
          </cell>
          <cell r="D3288" t="str">
            <v>MP</v>
          </cell>
          <cell r="E3288">
            <v>157271.73000000001</v>
          </cell>
          <cell r="F3288">
            <v>157271.73000000001</v>
          </cell>
        </row>
        <row r="3289">
          <cell r="A3289" t="str">
            <v>00010621</v>
          </cell>
          <cell r="B3289" t="str">
            <v>CAMINHÃO TOCO VOLKSWAGEN 13 180 E, 180 CV,  PBT=13000 KG - CARGA UTIL + CARROCERIA = 8315 KG,  DIST.
ENTRE EIXOS 5207 MM -  INCLUI CARROCERIA FIXA ABERTA DE MADEIRA P/ TRANSP.  GERAL DE CARGA SECA -
DIMENSÕES A</v>
          </cell>
          <cell r="C3289" t="str">
            <v>UN</v>
          </cell>
          <cell r="D3289" t="str">
            <v>MP</v>
          </cell>
          <cell r="E3289">
            <v>180593.3</v>
          </cell>
          <cell r="F3289">
            <v>180593.3</v>
          </cell>
        </row>
        <row r="3290">
          <cell r="A3290" t="str">
            <v>00010623</v>
          </cell>
          <cell r="B3290" t="str">
            <v>CAMINHÃO TOCO FORD F-4000,  POTENCIA 120 CV,  PBT = 6800 KG,  CARGA UTIL + CARROCERIA = 3980 KG,  DIST ENTRE EIXOS 4181 MM - INCL CARROCERIA FIXA ABERTA DE MADEIRA P/ TRANSP GERAL DE CARGA SECA - DIMENSOES APROX. 2,25 X 4,10 X 0,50 M.</v>
          </cell>
          <cell r="C3290" t="str">
            <v>UN</v>
          </cell>
          <cell r="D3290" t="str">
            <v>MP</v>
          </cell>
          <cell r="E3290">
            <v>107558.16</v>
          </cell>
          <cell r="F3290">
            <v>107558.16</v>
          </cell>
        </row>
        <row r="3291">
          <cell r="A3291" t="str">
            <v>00010625</v>
          </cell>
          <cell r="B3291" t="str">
            <v>CAMINHAO PIPA TRUCADO 14.000L (C/ TERCEIRO EIXO) VOLKSWAGEN 17.210 - MOTOR CUMMINS 214CV - PBT =
23000KG - DIST   ENTRE EIXOS 4800MM - INCL TANQUE DE ACO P/ TRANSP  DE AGUA - CAPACIDADE 14,0M3</v>
          </cell>
          <cell r="C3291" t="str">
            <v>UN</v>
          </cell>
          <cell r="D3291" t="str">
            <v>MP</v>
          </cell>
          <cell r="E3291">
            <v>220927.81</v>
          </cell>
          <cell r="F3291">
            <v>220927.81</v>
          </cell>
        </row>
        <row r="3292">
          <cell r="A3292" t="str">
            <v>00010627</v>
          </cell>
          <cell r="B3292" t="str">
            <v>CAMINHAO COM CARROCERIA PIPA, TANQUE DE ACO DE 4 M3, PARA TRANSPORTE DE AGUA PARA OBRA
(POTENCIA = 177 CV; PESO BRUTO TOTAL = 9,0 T; DISTANCIA ENTRE EIXOS = 3,7 M)</v>
          </cell>
          <cell r="C3292" t="str">
            <v>UN</v>
          </cell>
          <cell r="D3292" t="str">
            <v>MP</v>
          </cell>
          <cell r="E3292">
            <v>151035.93</v>
          </cell>
          <cell r="F3292">
            <v>151035.93</v>
          </cell>
        </row>
        <row r="3293">
          <cell r="A3293" t="str">
            <v>00010628</v>
          </cell>
          <cell r="B3293" t="str">
            <v>MARMORE ACINZENTADO POLIDO P/ DIVISORIA E = 3CM</v>
          </cell>
          <cell r="C3293" t="str">
            <v>M2</v>
          </cell>
          <cell r="D3293" t="str">
            <v>MP</v>
          </cell>
          <cell r="E3293">
            <v>648.49</v>
          </cell>
          <cell r="F3293">
            <v>648.49</v>
          </cell>
        </row>
        <row r="3294">
          <cell r="A3294" t="str">
            <v>00010629</v>
          </cell>
          <cell r="B3294" t="str">
            <v>MARMORE BRANCO POLIDO P/ DIVISORIAS E = 3CM</v>
          </cell>
          <cell r="C3294" t="str">
            <v>M2</v>
          </cell>
          <cell r="D3294" t="str">
            <v>MP</v>
          </cell>
          <cell r="E3294">
            <v>631.12</v>
          </cell>
          <cell r="F3294">
            <v>631.12</v>
          </cell>
        </row>
        <row r="3295">
          <cell r="A3295" t="str">
            <v>00010630</v>
          </cell>
          <cell r="B3295" t="str">
            <v>CAVALO MECANICO SCANIA GA4X2NZ STANDART - POT MAX =322HP - CABINE CP14 - CX MUDANCAS GR801 - PBT
MAX = 40T</v>
          </cell>
          <cell r="C3295" t="str">
            <v>UN</v>
          </cell>
          <cell r="D3295" t="str">
            <v>MP</v>
          </cell>
          <cell r="E3295">
            <v>324067.39</v>
          </cell>
          <cell r="F3295">
            <v>324067.39</v>
          </cell>
        </row>
        <row r="3296">
          <cell r="A3296" t="str">
            <v>00010631</v>
          </cell>
          <cell r="B3296" t="str">
            <v>CAMINHÃO  TOCO FORD CARGO 815 E, 150  CV,  PBT= 8250 KG , CARGA UTIL MAX C/ EQUIP = 5200 KG ,  DIST. ENTRE EIXOS 4300 MM - NÃO INCLUI CARROCERIA.</v>
          </cell>
          <cell r="C3296" t="str">
            <v>UN</v>
          </cell>
          <cell r="D3296" t="str">
            <v>MP</v>
          </cell>
          <cell r="E3296">
            <v>123630.05</v>
          </cell>
          <cell r="F3296">
            <v>123630.05</v>
          </cell>
        </row>
        <row r="3297">
          <cell r="A3297" t="str">
            <v>00010634</v>
          </cell>
          <cell r="B3297" t="str">
            <v>EMPILHADEIRA SOBRE PNEUS COM TORRE TRIPLEX, ELEVACAO DE 4,80 M E DESLOCADOR LATERAL DOS
GARFOS (MOTOR A GASOLINA/GLP = 40 HP; CAPACIDADE MAXIMA DE 2,5 T)</v>
          </cell>
          <cell r="C3297" t="str">
            <v>UN</v>
          </cell>
          <cell r="D3297" t="str">
            <v>MP</v>
          </cell>
          <cell r="E3297">
            <v>101200</v>
          </cell>
          <cell r="F3297">
            <v>101200</v>
          </cell>
        </row>
        <row r="3298">
          <cell r="A3298" t="str">
            <v>00010635</v>
          </cell>
          <cell r="B3298" t="str">
            <v>EMPILHADEIRA C/ TORRE TRIPLEX 4,80M 189" DE ELEVACAO C/ DESLOCADOR LATERAL DOS GARFOS, 40HP
GASOLINA/GLP CAP 3T, P/ TERRENO IRREGULAR HYSTER H-55XM SIMPLEX PNEUS INFLAVEIS **CAIXA**"</v>
          </cell>
          <cell r="C3298" t="str">
            <v>UN</v>
          </cell>
          <cell r="D3298" t="str">
            <v>MP</v>
          </cell>
          <cell r="E3298">
            <v>99903.63</v>
          </cell>
          <cell r="F3298">
            <v>99903.63</v>
          </cell>
        </row>
        <row r="3299">
          <cell r="A3299" t="str">
            <v>00010636</v>
          </cell>
          <cell r="B3299" t="str">
            <v>EMPILHADEIRA C/ TORRE TRIPLEX 4,80M 189" DE ELEVACAO C/ DESLOCADOR LATERAL DOS GARFOS A GASOLINA
/GLP CAP MAX 4T P/ TERRENO IRREGULAR CLARK CGP 40 PNEUS INFLAVEIS **CAIXA**"</v>
          </cell>
          <cell r="C3299" t="str">
            <v>UN</v>
          </cell>
          <cell r="D3299" t="str">
            <v>MP</v>
          </cell>
          <cell r="E3299">
            <v>162006.01999999999</v>
          </cell>
          <cell r="F3299">
            <v>162006.01999999999</v>
          </cell>
        </row>
        <row r="3300">
          <cell r="A3300" t="str">
            <v>00010637</v>
          </cell>
          <cell r="B3300" t="str">
            <v>EMPILHADEIRA C/ TORRE TRIPLEX 4,80M 189" DE ELEVACAO C/ DESLOCADOR LATERAL DOS GARFOS,
GASOLINA/GLP CAP MAX 5T, P/ TERRENO IRREGULAR CLARK CGP55/CGP50 PNEUS INFLAVEIS **CAIXA**"</v>
          </cell>
          <cell r="C3300" t="str">
            <v>UN</v>
          </cell>
          <cell r="D3300" t="str">
            <v>MP</v>
          </cell>
          <cell r="E3300">
            <v>182689.28</v>
          </cell>
          <cell r="F3300">
            <v>182689.28</v>
          </cell>
        </row>
        <row r="3301">
          <cell r="A3301" t="str">
            <v>00010638</v>
          </cell>
          <cell r="B3301" t="str">
            <v>EMPILHADEIRA C/ TORRE TRIPLEX 4,80M 189" DE ELEVACAO C/ DESLOCADOR LATERAL DOS GARFOS,
GASOLINA/GLP CAP MAX 6T P/ TERRENO IRREGULAR HYSTER H135XL2 PNEUS INFLAVEIS **CAIXA**"</v>
          </cell>
          <cell r="C3301" t="str">
            <v>UN</v>
          </cell>
          <cell r="D3301" t="str">
            <v>MP</v>
          </cell>
          <cell r="E3301">
            <v>242604.74</v>
          </cell>
          <cell r="F3301">
            <v>242604.74</v>
          </cell>
        </row>
        <row r="3302">
          <cell r="A3302" t="str">
            <v>00010639</v>
          </cell>
          <cell r="B3302" t="str">
            <v>EMPILHADEIRA C/ TORRE TRIPLEX 4,80M 189" DE ELEVACAO C/ DESLOCADOR LATERAL DOS BRACOS, DIESEL, P/
TERRENO IRREGULAR HYSTER 130-J**CAIXA**"</v>
          </cell>
          <cell r="C3302" t="str">
            <v>UN</v>
          </cell>
          <cell r="D3302" t="str">
            <v>MP</v>
          </cell>
          <cell r="E3302">
            <v>251109.58</v>
          </cell>
          <cell r="F3302">
            <v>251109.58</v>
          </cell>
        </row>
        <row r="3303">
          <cell r="A3303" t="str">
            <v>00010640</v>
          </cell>
          <cell r="B3303" t="str">
            <v>REGUA VIBRATORIA DE CONCRETO TRELISSADA EQUIPADA COM MOTOR A GASOLINA DE 11 HP**CAIXA**</v>
          </cell>
          <cell r="C3303" t="str">
            <v>UN</v>
          </cell>
          <cell r="D3303" t="str">
            <v>MP</v>
          </cell>
          <cell r="E3303">
            <v>12994.73</v>
          </cell>
          <cell r="F3303">
            <v>12994.73</v>
          </cell>
        </row>
        <row r="3304">
          <cell r="A3304" t="str">
            <v>00010642</v>
          </cell>
          <cell r="B3304" t="str">
            <v>ROLO COMPACTADOR DE PNEUS, PRESSAO VARIAVEL, AUTOPROPELIDO (POTENCIA = 111 HP; PESO SEM LASTRO = 9,5 T; PESO COM LASTRO = 22,4 T)</v>
          </cell>
          <cell r="C3304" t="str">
            <v>UN</v>
          </cell>
          <cell r="D3304" t="str">
            <v>MP</v>
          </cell>
          <cell r="E3304">
            <v>336940</v>
          </cell>
          <cell r="F3304">
            <v>336940</v>
          </cell>
        </row>
        <row r="3305">
          <cell r="A3305" t="str">
            <v>00010645</v>
          </cell>
          <cell r="B3305" t="str">
            <v>ROLO COMPACTADOR VIBRATÓRIO DE UM CILINDRO LISO DE AÇO PARA SOLOS, DYNAPAC, MODELO CA- 150A, POTÊNCIA 80HP - PESO MÁXIMO OPERACIONAL 8,1T</v>
          </cell>
          <cell r="C3305" t="str">
            <v>UN</v>
          </cell>
          <cell r="D3305" t="str">
            <v>MP</v>
          </cell>
          <cell r="E3305">
            <v>255726.27</v>
          </cell>
          <cell r="F3305">
            <v>255726.27</v>
          </cell>
        </row>
        <row r="3306">
          <cell r="A3306" t="str">
            <v>00010646</v>
          </cell>
          <cell r="B3306" t="str">
            <v>ROLO COMPACTADOR VIBRATÓRIO DE UM CILINDRO AÇO LISO, MULLER, MODELO VAP-55L, POTÊNCIA 83CV - PESO OPERACIONAL 6,6T - IMPACTO DINÂMICO 18,5/11,5T</v>
          </cell>
          <cell r="C3306" t="str">
            <v>UN</v>
          </cell>
          <cell r="D3306" t="str">
            <v>MP</v>
          </cell>
          <cell r="E3306">
            <v>223028.5</v>
          </cell>
          <cell r="F3306">
            <v>223028.5</v>
          </cell>
        </row>
        <row r="3307">
          <cell r="A3307" t="str">
            <v>00010652</v>
          </cell>
          <cell r="B3307" t="str">
            <v>HIDRO-JATEADORA CONSMAQ MOD JT P/ DESOBSTRUCAO GALERIAS AGUAS PLUVIAIS C/ TANQUE 7M3, MONTADA
SOBRE CAMINHAO EQUIPADO C/ BOMBA TRIPLEX, VALVULA SEGURANCA, C/ MANGUEIRA DE 1"**CAIXA**"</v>
          </cell>
          <cell r="C3307" t="str">
            <v>UN</v>
          </cell>
          <cell r="D3307" t="str">
            <v>MP</v>
          </cell>
          <cell r="E3307">
            <v>821282.67</v>
          </cell>
          <cell r="F3307">
            <v>821282.67</v>
          </cell>
        </row>
        <row r="3308">
          <cell r="A3308" t="str">
            <v>00010653</v>
          </cell>
          <cell r="B3308" t="str">
            <v>LIMPADORA DE SUCCAO C/ ASPIRADORA MECANICA USIMECA MOD US-8600, CAP 8,6 M3, P/ LIMPEZA
GALERIAS/ESGS**CAIXA**</v>
          </cell>
          <cell r="C3308" t="str">
            <v>UN</v>
          </cell>
          <cell r="D3308" t="str">
            <v>MP</v>
          </cell>
          <cell r="E3308">
            <v>545314.12</v>
          </cell>
          <cell r="F3308">
            <v>545314.12</v>
          </cell>
        </row>
        <row r="3309">
          <cell r="A3309" t="str">
            <v>00010655</v>
          </cell>
          <cell r="B3309" t="str">
            <v>EQUIPAMENTO P/ LIMPEZA DE FOSSAS C/ USO DE VACUO TIPO SEWER JET-PROMINAS MODELO SLV-040</v>
          </cell>
          <cell r="C3309" t="str">
            <v>UN</v>
          </cell>
          <cell r="D3309" t="str">
            <v>MP</v>
          </cell>
          <cell r="E3309">
            <v>222567.46</v>
          </cell>
          <cell r="F3309">
            <v>222567.46</v>
          </cell>
        </row>
        <row r="3310">
          <cell r="A3310" t="str">
            <v>00010658</v>
          </cell>
          <cell r="B3310" t="str">
            <v>ALISADORA DE CONCRETO COM MOTOR A GASOLINA DE 5,5 HP</v>
          </cell>
          <cell r="C3310" t="str">
            <v>UN</v>
          </cell>
          <cell r="D3310" t="str">
            <v>MP</v>
          </cell>
          <cell r="E3310">
            <v>9108.4599999999991</v>
          </cell>
          <cell r="F3310">
            <v>9108.4599999999991</v>
          </cell>
        </row>
        <row r="3311">
          <cell r="A3311" t="str">
            <v>00010664</v>
          </cell>
          <cell r="B3311" t="str">
            <v>ROCADEIRA REBOCAVEL LAVRALE MOD RDU 130/540**CAIXA**</v>
          </cell>
          <cell r="C3311" t="str">
            <v>UN</v>
          </cell>
          <cell r="D3311" t="str">
            <v>MP</v>
          </cell>
          <cell r="E3311">
            <v>4483.2700000000004</v>
          </cell>
          <cell r="F3311">
            <v>4483.2700000000004</v>
          </cell>
        </row>
        <row r="3312">
          <cell r="A3312" t="str">
            <v>00010667</v>
          </cell>
          <cell r="B3312" t="str">
            <v>CONTAINER DE 2,20 X 6,20 M, PADRAO SIMPLES (SEM DIVISORIAS)</v>
          </cell>
          <cell r="C3312" t="str">
            <v>UN</v>
          </cell>
          <cell r="D3312" t="str">
            <v>MP</v>
          </cell>
          <cell r="E3312">
            <v>8271.39</v>
          </cell>
          <cell r="F3312">
            <v>8271.39</v>
          </cell>
        </row>
        <row r="3313">
          <cell r="A3313" t="str">
            <v>00010683</v>
          </cell>
          <cell r="B3313" t="str">
            <v>ESCAVADEIRA HIDRAULICA SOBRE ESTEIRA FIAT ALLIS MOD. FX-215LC IMPORTADA CACAMBA= 0,78M³A
1,50M³, PESO OPERACIONAL= 20,5T A 21,6T,   POT.LIQ.NO VOLANTE= 152HP= 113KV.</v>
          </cell>
          <cell r="C3313" t="str">
            <v>UN</v>
          </cell>
          <cell r="D3313" t="str">
            <v>MP</v>
          </cell>
          <cell r="E3313">
            <v>551732.53</v>
          </cell>
          <cell r="F3313">
            <v>551732.53</v>
          </cell>
        </row>
        <row r="3314">
          <cell r="A3314" t="str">
            <v>00010684</v>
          </cell>
          <cell r="B3314" t="str">
            <v>ESCAVADEIRA HIDRAULICA SOBRE ESTEIRA KOMATSU MOD. PC-200-6 C/ CACAMBA CLAMSHELL, CAP. 0,96M3,
PESO OPERACIONAL 19,65T</v>
          </cell>
          <cell r="C3314" t="str">
            <v>UN</v>
          </cell>
          <cell r="D3314" t="str">
            <v>MP</v>
          </cell>
          <cell r="E3314">
            <v>502379.71</v>
          </cell>
          <cell r="F3314">
            <v>502379.71</v>
          </cell>
        </row>
        <row r="3315">
          <cell r="A3315" t="str">
            <v>00010685</v>
          </cell>
          <cell r="B3315" t="str">
            <v>ESCAVADEIRA HIDRAULICA SOBRE ESTEIRA, POTENCIA = 111 HP; PESO OPERACIONAL = 17 T; CAPACIDADE DA CACAMBA = 0,8 M3</v>
          </cell>
          <cell r="C3315" t="str">
            <v>UN</v>
          </cell>
          <cell r="D3315" t="str">
            <v>MP</v>
          </cell>
          <cell r="E3315">
            <v>434750</v>
          </cell>
          <cell r="F3315">
            <v>434750</v>
          </cell>
        </row>
        <row r="3316">
          <cell r="A3316" t="str">
            <v>00010691</v>
          </cell>
          <cell r="B3316" t="str">
            <v>SOLVENTE P/ COLA FORMICA EMB 1/4 GL</v>
          </cell>
          <cell r="C3316" t="str">
            <v>UN</v>
          </cell>
          <cell r="D3316" t="str">
            <v>MP</v>
          </cell>
          <cell r="E3316">
            <v>7.4</v>
          </cell>
          <cell r="F3316">
            <v>7.4</v>
          </cell>
        </row>
        <row r="3317">
          <cell r="A3317" t="str">
            <v>00010696</v>
          </cell>
          <cell r="B3317" t="str">
            <v>RETROESCAVADEIRA C/ CARREGADEIRA SOBRE RODAS MAXION MOD 750-4WD, TRACAO 4 X 4, 86CV, CAP. 0,23/0,79M3**CAIXA**</v>
          </cell>
          <cell r="C3317" t="str">
            <v>UN</v>
          </cell>
          <cell r="D3317" t="str">
            <v>MP</v>
          </cell>
          <cell r="E3317">
            <v>209000</v>
          </cell>
          <cell r="F3317">
            <v>209000</v>
          </cell>
        </row>
        <row r="3318">
          <cell r="A3318" t="str">
            <v>00010697</v>
          </cell>
          <cell r="B3318" t="str">
            <v>RETROESCAVADEIRA C/ CARREGADEIRA SOBRE RODAS MAXION MOD. 750 - 2WD, 79HP, CAP. 0,21/0,76M3**CAIXA**</v>
          </cell>
          <cell r="C3318" t="str">
            <v>UN</v>
          </cell>
          <cell r="D3318" t="str">
            <v>MP</v>
          </cell>
          <cell r="E3318">
            <v>192922.4</v>
          </cell>
          <cell r="F3318">
            <v>192922.4</v>
          </cell>
        </row>
        <row r="3319">
          <cell r="A3319" t="str">
            <v>00010698</v>
          </cell>
          <cell r="B3319" t="str">
            <v>PLACA PRE-MOLDADA DE GRANILITE, MARMORITE OU GRANITINA ESP = 3CM P/ PAREDE</v>
          </cell>
          <cell r="C3319" t="str">
            <v>M2</v>
          </cell>
          <cell r="D3319" t="str">
            <v>MP</v>
          </cell>
          <cell r="E3319">
            <v>65.13</v>
          </cell>
          <cell r="F3319">
            <v>65.13</v>
          </cell>
        </row>
        <row r="3320">
          <cell r="A3320" t="str">
            <v>00010700</v>
          </cell>
          <cell r="B3320" t="str">
            <v>ARADO REVERSIVEL MARCA LAVRALE MOD. AR - 3 X 2" / TM, REBOCAVEL**CAIXA**"</v>
          </cell>
          <cell r="C3320" t="str">
            <v>UN</v>
          </cell>
          <cell r="D3320" t="str">
            <v>MP</v>
          </cell>
          <cell r="E3320">
            <v>7283.03</v>
          </cell>
          <cell r="F3320">
            <v>7283.03</v>
          </cell>
        </row>
        <row r="3321">
          <cell r="A3321" t="str">
            <v>00010701</v>
          </cell>
          <cell r="B3321" t="str">
            <v>GRADE DE DISCO  MARCA MARCHESAN (TATU) MOD. GA - 20X24" C/ 20 DISCOS, DIAM. 24"</v>
          </cell>
          <cell r="C3321" t="str">
            <v>UN</v>
          </cell>
          <cell r="D3321" t="str">
            <v>MP</v>
          </cell>
          <cell r="E3321">
            <v>15912.63</v>
          </cell>
          <cell r="F3321">
            <v>15912.63</v>
          </cell>
        </row>
        <row r="3322">
          <cell r="A3322" t="str">
            <v>00010702</v>
          </cell>
          <cell r="B3322" t="str">
            <v>GRADE DE DISCO MECANICA MARCA MARCHESAN (TATU), MOD.GAM 24X24", REBOCAVELL, C/ 24 DISCOS DIAM 24", A OLEO C/ PNEUS P/TRANSPORTE.</v>
          </cell>
          <cell r="C3322" t="str">
            <v>UN</v>
          </cell>
          <cell r="D3322" t="str">
            <v>MP</v>
          </cell>
          <cell r="E3322">
            <v>19795.09</v>
          </cell>
          <cell r="F3322">
            <v>19795.09</v>
          </cell>
        </row>
        <row r="3323">
          <cell r="A3323" t="str">
            <v>00010705</v>
          </cell>
          <cell r="B3323" t="str">
            <v>GUINCHO ELETRICO DE COLUNA * 2,5 HP * C/ EMBREAGEM, TRIFASICO * CAP . 300KG *, MARCA VELOX**CAIXA**</v>
          </cell>
          <cell r="C3323" t="str">
            <v>UN</v>
          </cell>
          <cell r="D3323" t="str">
            <v>MP</v>
          </cell>
          <cell r="E3323">
            <v>6074.82</v>
          </cell>
          <cell r="F3323">
            <v>6074.82</v>
          </cell>
        </row>
        <row r="3324">
          <cell r="A3324" t="str">
            <v>00010708</v>
          </cell>
          <cell r="B3324" t="str">
            <v>CARPETE DE NYLON E = 4,5MM DURAFELTI COLOCADO</v>
          </cell>
          <cell r="C3324" t="str">
            <v>M2</v>
          </cell>
          <cell r="D3324" t="str">
            <v>MP</v>
          </cell>
          <cell r="E3324">
            <v>54.06</v>
          </cell>
          <cell r="F3324">
            <v>54.06</v>
          </cell>
        </row>
        <row r="3325">
          <cell r="A3325" t="str">
            <v>00010709</v>
          </cell>
          <cell r="B3325" t="str">
            <v>CARPETE DE NYLON E = 10MM COLOCADO</v>
          </cell>
          <cell r="C3325" t="str">
            <v>M2</v>
          </cell>
          <cell r="D3325" t="str">
            <v>MP</v>
          </cell>
          <cell r="E3325">
            <v>96.82</v>
          </cell>
          <cell r="F3325">
            <v>96.82</v>
          </cell>
        </row>
        <row r="3326">
          <cell r="A3326" t="str">
            <v>00010710</v>
          </cell>
          <cell r="B3326" t="str">
            <v>CARPETE DE NYLON E = 6MM COLOCADO</v>
          </cell>
          <cell r="C3326" t="str">
            <v>M2</v>
          </cell>
          <cell r="D3326" t="str">
            <v>MP</v>
          </cell>
          <cell r="E3326">
            <v>63.9</v>
          </cell>
          <cell r="F3326">
            <v>63.9</v>
          </cell>
        </row>
        <row r="3327">
          <cell r="A3327" t="str">
            <v>00010712</v>
          </cell>
          <cell r="B3327" t="str">
            <v>GUINDAUTO HIDRAULICO MADAL MD-6501, CARGA MAX 3,25T (A 2M) E 1,62T (A 4M), ALTURA MAX = 6,6M, P/ MONTAGEM SOBRE CHASSIS DE CAMINHAO**CAIXA**</v>
          </cell>
          <cell r="C3327" t="str">
            <v>UN</v>
          </cell>
          <cell r="D3327" t="str">
            <v>MP</v>
          </cell>
          <cell r="E3327">
            <v>25257.19</v>
          </cell>
          <cell r="F3327">
            <v>25257.19</v>
          </cell>
        </row>
        <row r="3328">
          <cell r="A3328" t="str">
            <v>00010713</v>
          </cell>
          <cell r="B3328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C3328" t="str">
            <v>UN</v>
          </cell>
          <cell r="D3328" t="str">
            <v>MP</v>
          </cell>
          <cell r="E3328">
            <v>427132.93</v>
          </cell>
          <cell r="F3328">
            <v>427132.93</v>
          </cell>
        </row>
        <row r="3329">
          <cell r="A3329" t="str">
            <v>00010717</v>
          </cell>
          <cell r="B3329" t="str">
            <v>TABUA DE PINUS 1A QUALIDADE 10 X 300CM</v>
          </cell>
          <cell r="C3329" t="str">
            <v>UN</v>
          </cell>
          <cell r="D3329" t="str">
            <v>MP</v>
          </cell>
          <cell r="E3329">
            <v>5.52</v>
          </cell>
          <cell r="F3329">
            <v>5.52</v>
          </cell>
        </row>
        <row r="3330">
          <cell r="A3330" t="str">
            <v>00010718</v>
          </cell>
          <cell r="B3330" t="str">
            <v>TABUA DE PINUS 1A QUALIDADE 20 X 300CM</v>
          </cell>
          <cell r="C3330" t="str">
            <v>UN</v>
          </cell>
          <cell r="D3330" t="str">
            <v>MP</v>
          </cell>
          <cell r="E3330">
            <v>11.05</v>
          </cell>
          <cell r="F3330">
            <v>11.05</v>
          </cell>
        </row>
        <row r="3331">
          <cell r="A3331" t="str">
            <v>00010719</v>
          </cell>
          <cell r="B3331" t="str">
            <v>TABUA DE PINUS 1A QUALIDADE 30 X 300CM</v>
          </cell>
          <cell r="C3331" t="str">
            <v>UN</v>
          </cell>
          <cell r="D3331" t="str">
            <v>MP</v>
          </cell>
          <cell r="E3331">
            <v>19.579999999999998</v>
          </cell>
          <cell r="F3331">
            <v>19.579999999999998</v>
          </cell>
        </row>
        <row r="3332">
          <cell r="A3332" t="str">
            <v>00010720</v>
          </cell>
          <cell r="B3332" t="str">
            <v>TABUA MADEIRA LEI 1,5 X 20,0CM (1/2 X 8") APARELHADA</v>
          </cell>
          <cell r="C3332" t="str">
            <v>M</v>
          </cell>
          <cell r="D3332" t="str">
            <v>MP</v>
          </cell>
          <cell r="E3332">
            <v>6.44</v>
          </cell>
          <cell r="F3332">
            <v>6.44</v>
          </cell>
        </row>
        <row r="3333">
          <cell r="A3333" t="str">
            <v>00010721</v>
          </cell>
          <cell r="B3333" t="str">
            <v>CACO DE MARMORE PARA PISO</v>
          </cell>
          <cell r="C3333" t="str">
            <v>M2</v>
          </cell>
          <cell r="D3333" t="str">
            <v>MP</v>
          </cell>
          <cell r="E3333">
            <v>14.47</v>
          </cell>
          <cell r="F3333">
            <v>14.47</v>
          </cell>
        </row>
        <row r="3334">
          <cell r="A3334" t="str">
            <v>00010722</v>
          </cell>
          <cell r="B3334" t="str">
            <v>MARMORE ACINZENTADO POLIDO P/ PISO 20 X 30CM E = 2CM</v>
          </cell>
          <cell r="C3334" t="str">
            <v>M2</v>
          </cell>
          <cell r="D3334" t="str">
            <v>MP</v>
          </cell>
          <cell r="E3334">
            <v>260.56</v>
          </cell>
          <cell r="F3334">
            <v>260.56</v>
          </cell>
        </row>
        <row r="3335">
          <cell r="A3335" t="str">
            <v>00010723</v>
          </cell>
          <cell r="B3335" t="str">
            <v>MARMORE BRANCO POLIDO P/ PISO 20 X 30CM E = 2CM</v>
          </cell>
          <cell r="C3335" t="str">
            <v>M2</v>
          </cell>
          <cell r="D3335" t="str">
            <v>MP</v>
          </cell>
          <cell r="E3335">
            <v>254.76</v>
          </cell>
          <cell r="F3335">
            <v>254.76</v>
          </cell>
        </row>
        <row r="3336">
          <cell r="A3336" t="str">
            <v>00010730</v>
          </cell>
          <cell r="B3336" t="str">
            <v>PEDRA ARDOSIA CINZA 30 X 30 X 1CM</v>
          </cell>
          <cell r="C3336" t="str">
            <v>M2</v>
          </cell>
          <cell r="D3336" t="str">
            <v>MP</v>
          </cell>
          <cell r="E3336">
            <v>12.15</v>
          </cell>
          <cell r="F3336">
            <v>12.15</v>
          </cell>
        </row>
        <row r="3337">
          <cell r="A3337" t="str">
            <v>00010731</v>
          </cell>
          <cell r="B3337" t="str">
            <v>PEDRA ARDOSIA PARA PISO, DE *40 X 40* CM, E= 1 CM</v>
          </cell>
          <cell r="C3337" t="str">
            <v>M2</v>
          </cell>
          <cell r="D3337" t="str">
            <v>MP</v>
          </cell>
          <cell r="E3337">
            <v>12.15</v>
          </cell>
          <cell r="F3337">
            <v>12.15</v>
          </cell>
        </row>
        <row r="3338">
          <cell r="A3338" t="str">
            <v>00010733</v>
          </cell>
          <cell r="B3338" t="str">
            <v>PEDRA GRANITICA RACHINHA ESP=2 A 3CM IRREGULAR P/ REVESTIMENTO</v>
          </cell>
          <cell r="C3338" t="str">
            <v>M2</v>
          </cell>
          <cell r="D3338" t="str">
            <v>MP</v>
          </cell>
          <cell r="E3338">
            <v>36.450000000000003</v>
          </cell>
          <cell r="F3338">
            <v>36.450000000000003</v>
          </cell>
        </row>
        <row r="3339">
          <cell r="A3339" t="str">
            <v>00010734</v>
          </cell>
          <cell r="B3339" t="str">
            <v>PEDRA GRANITICA RACHINHA ESP=2 A 3CM SERRADA P/ REVESTIMENTO</v>
          </cell>
          <cell r="C3339" t="str">
            <v>M2</v>
          </cell>
          <cell r="D3339" t="str">
            <v>MP</v>
          </cell>
          <cell r="E3339">
            <v>55.43</v>
          </cell>
          <cell r="F3339">
            <v>55.43</v>
          </cell>
        </row>
        <row r="3340">
          <cell r="A3340" t="str">
            <v>00010735</v>
          </cell>
          <cell r="B3340" t="str">
            <v>PEDRA ITACOLOMI DO NORTE NATURAL</v>
          </cell>
          <cell r="C3340" t="str">
            <v>M2</v>
          </cell>
          <cell r="D3340" t="str">
            <v>MP</v>
          </cell>
          <cell r="E3340">
            <v>41.77</v>
          </cell>
          <cell r="F3340">
            <v>41.77</v>
          </cell>
        </row>
        <row r="3341">
          <cell r="A3341" t="str">
            <v>00010736</v>
          </cell>
          <cell r="B3341" t="str">
            <v>PEDRA ITACOLOMI DO NORTE SERRADA</v>
          </cell>
          <cell r="C3341" t="str">
            <v>M2</v>
          </cell>
          <cell r="D3341" t="str">
            <v>MP</v>
          </cell>
          <cell r="E3341">
            <v>46.63</v>
          </cell>
          <cell r="F3341">
            <v>46.63</v>
          </cell>
        </row>
        <row r="3342">
          <cell r="A3342" t="str">
            <v>00010737</v>
          </cell>
          <cell r="B3342" t="str">
            <v>PEDRA MIRACEMA</v>
          </cell>
          <cell r="C3342" t="str">
            <v>M2</v>
          </cell>
          <cell r="D3342" t="str">
            <v>MP</v>
          </cell>
          <cell r="E3342">
            <v>30.38</v>
          </cell>
          <cell r="F3342">
            <v>30.38</v>
          </cell>
        </row>
        <row r="3343">
          <cell r="A3343" t="str">
            <v>00010738</v>
          </cell>
          <cell r="B3343" t="str">
            <v>PEDRA PIRENOPOLIS C/ CORTE MANUAL - RETALHO COR AVERMELHADA</v>
          </cell>
          <cell r="C3343" t="str">
            <v>M2</v>
          </cell>
          <cell r="D3343" t="str">
            <v>MP</v>
          </cell>
          <cell r="E3343">
            <v>29.77</v>
          </cell>
          <cell r="F3343">
            <v>29.77</v>
          </cell>
        </row>
        <row r="3344">
          <cell r="A3344" t="str">
            <v>00010740</v>
          </cell>
          <cell r="B3344" t="str">
            <v>TALHA ELETRICA 3T</v>
          </cell>
          <cell r="C3344" t="str">
            <v>UN</v>
          </cell>
          <cell r="D3344" t="str">
            <v>MP</v>
          </cell>
          <cell r="E3344">
            <v>12232.41</v>
          </cell>
          <cell r="F3344">
            <v>12232.41</v>
          </cell>
        </row>
        <row r="3345">
          <cell r="A3345" t="str">
            <v>00010741</v>
          </cell>
          <cell r="B3345" t="str">
            <v>GUINCHO DE ARRASTE MANUAL TIRFOR TUL-30, CAP. 3T, C/ 20M DE CABO DE ACO**CAIXA**</v>
          </cell>
          <cell r="C3345" t="str">
            <v>UN</v>
          </cell>
          <cell r="D3345" t="str">
            <v>MP</v>
          </cell>
          <cell r="E3345">
            <v>11057.23</v>
          </cell>
          <cell r="F3345">
            <v>11057.23</v>
          </cell>
        </row>
        <row r="3346">
          <cell r="A3346" t="str">
            <v>00010742</v>
          </cell>
          <cell r="B3346" t="str">
            <v>TALHA MANUAL 2T</v>
          </cell>
          <cell r="C3346" t="str">
            <v>UN</v>
          </cell>
          <cell r="D3346" t="str">
            <v>MP</v>
          </cell>
          <cell r="E3346">
            <v>1086.97</v>
          </cell>
          <cell r="F3346">
            <v>1086.97</v>
          </cell>
        </row>
        <row r="3347">
          <cell r="A3347" t="str">
            <v>00010743</v>
          </cell>
          <cell r="B3347" t="str">
            <v>TROLEY MANUAL CAP. 1T</v>
          </cell>
          <cell r="C3347" t="str">
            <v>UN</v>
          </cell>
          <cell r="D3347" t="str">
            <v>MP</v>
          </cell>
          <cell r="E3347">
            <v>644.84</v>
          </cell>
          <cell r="F3347">
            <v>644.84</v>
          </cell>
        </row>
        <row r="3348">
          <cell r="A3348" t="str">
            <v>00010744</v>
          </cell>
          <cell r="B3348" t="str">
            <v>CARRETA SOBRE ESTEIRA PARA PERFURACAO, A AR COMPRIMIDO (DIAMETRO DO FURO = 3 1/2"; PESO
OPERACIONAL = 5,5 T)</v>
          </cell>
          <cell r="C3348" t="str">
            <v>UN</v>
          </cell>
          <cell r="D3348" t="str">
            <v>MP</v>
          </cell>
          <cell r="E3348">
            <v>102500</v>
          </cell>
          <cell r="F3348">
            <v>102500</v>
          </cell>
        </row>
        <row r="3349">
          <cell r="A3349" t="str">
            <v>00010747</v>
          </cell>
          <cell r="B3349" t="str">
            <v>MARTELO PERFURADOR PNEUMÁTICO MANUAL, MARCA ATLAS COPCO, MODELO RH 658</v>
          </cell>
          <cell r="C3349" t="str">
            <v>UN</v>
          </cell>
          <cell r="D3349" t="str">
            <v>MP</v>
          </cell>
          <cell r="E3349">
            <v>4598.75</v>
          </cell>
          <cell r="F3349">
            <v>4598.75</v>
          </cell>
        </row>
        <row r="3350">
          <cell r="A3350" t="str">
            <v>00010748</v>
          </cell>
          <cell r="B3350" t="str">
            <v>ESCORA METALICA C/ ALTURA REGULAVEL=1,80 a 2,80M CAP CARGA = 1300KGF INCL TRIPE E FORCADO</v>
          </cell>
          <cell r="C3350" t="str">
            <v>KG/MES</v>
          </cell>
          <cell r="D3350" t="str">
            <v>MP</v>
          </cell>
          <cell r="E3350">
            <v>0.5</v>
          </cell>
          <cell r="F3350">
            <v>0.5</v>
          </cell>
        </row>
        <row r="3351">
          <cell r="A3351" t="str">
            <v>00010749</v>
          </cell>
          <cell r="B3351" t="str">
            <v>ESCORA METALICA C/ ALTURA REGULAVEL=1,80 a 2,80M CAP CARGA = 1300KGF INCL TRIPE E FORCADO</v>
          </cell>
          <cell r="C3351" t="str">
            <v>M/MES</v>
          </cell>
          <cell r="D3351" t="str">
            <v>MP</v>
          </cell>
          <cell r="E3351">
            <v>2</v>
          </cell>
          <cell r="F3351">
            <v>2</v>
          </cell>
        </row>
        <row r="3352">
          <cell r="A3352" t="str">
            <v>00010753</v>
          </cell>
          <cell r="B3352" t="str">
            <v>BOMBA PRESSURIZADORA ELETRICA ATE 2HP, 1 1/2"</v>
          </cell>
          <cell r="C3352" t="str">
            <v>H</v>
          </cell>
          <cell r="D3352" t="str">
            <v>EQ</v>
          </cell>
          <cell r="E3352">
            <v>0.6</v>
          </cell>
          <cell r="F3352">
            <v>0.6</v>
          </cell>
        </row>
        <row r="3353">
          <cell r="A3353" t="str">
            <v>00010754</v>
          </cell>
          <cell r="B3353" t="str">
            <v>MAQUINA JATO DE AREIA, PNEUMATICA, DE 270 KG (LOCACAO)</v>
          </cell>
          <cell r="C3353" t="str">
            <v>H</v>
          </cell>
          <cell r="D3353" t="str">
            <v>EQ</v>
          </cell>
          <cell r="E3353">
            <v>4.05</v>
          </cell>
          <cell r="F3353">
            <v>4.05</v>
          </cell>
        </row>
        <row r="3354">
          <cell r="A3354" t="str">
            <v>00010758</v>
          </cell>
          <cell r="B3354" t="str">
            <v>ROLO COMPACTADOR VIBRATORIO LISO TANDEM AUTOPROPELIDO 11 CV, PESO 1,9T FORCA IMPACTO 4,2 T TIPO
DYNAPAC CG -11 OU EQUIV (INCL MANUTENCAO/OPERACAO)</v>
          </cell>
          <cell r="C3354" t="str">
            <v>H</v>
          </cell>
          <cell r="D3354" t="str">
            <v>EQ</v>
          </cell>
          <cell r="E3354">
            <v>49.12</v>
          </cell>
          <cell r="F3354">
            <v>49.12</v>
          </cell>
        </row>
        <row r="3355">
          <cell r="A3355" t="str">
            <v>00010761</v>
          </cell>
          <cell r="B3355" t="str">
            <v>ESMERILHADEIRA ELETRICA INDUSTRIAL PORTATIL</v>
          </cell>
          <cell r="C3355" t="str">
            <v>H</v>
          </cell>
          <cell r="D3355" t="str">
            <v>EQ</v>
          </cell>
          <cell r="E3355">
            <v>0.51</v>
          </cell>
          <cell r="F3355">
            <v>0.51</v>
          </cell>
        </row>
        <row r="3356">
          <cell r="A3356" t="str">
            <v>00010763</v>
          </cell>
          <cell r="B3356" t="str">
            <v>MOTOSSERRA A GASOLINA PORTATIL TIPO HUSQVARNA MOD. 61 OU SIMILAR</v>
          </cell>
          <cell r="C3356" t="str">
            <v>H</v>
          </cell>
          <cell r="D3356" t="str">
            <v>EQ</v>
          </cell>
          <cell r="E3356">
            <v>2.5499999999999998</v>
          </cell>
          <cell r="F3356">
            <v>2.5499999999999998</v>
          </cell>
        </row>
        <row r="3357">
          <cell r="A3357" t="str">
            <v>00010764</v>
          </cell>
          <cell r="B3357" t="str">
            <v>MAQUINA ELETRICA P/ POLIMENTO DE PISO</v>
          </cell>
          <cell r="C3357" t="str">
            <v>H</v>
          </cell>
          <cell r="D3357" t="str">
            <v>EQ</v>
          </cell>
          <cell r="E3357">
            <v>3.12</v>
          </cell>
          <cell r="F3357">
            <v>3.12</v>
          </cell>
        </row>
        <row r="3358">
          <cell r="A3358" t="str">
            <v>00010765</v>
          </cell>
          <cell r="B3358" t="str">
            <v>CURVA PVC LONGA 45G P/ ESG PREDIAL DN 50MM</v>
          </cell>
          <cell r="C3358" t="str">
            <v>UN</v>
          </cell>
          <cell r="D3358" t="str">
            <v>MP</v>
          </cell>
          <cell r="E3358">
            <v>11.77</v>
          </cell>
          <cell r="F3358">
            <v>11.77</v>
          </cell>
        </row>
        <row r="3359">
          <cell r="A3359" t="str">
            <v>00010767</v>
          </cell>
          <cell r="B3359" t="str">
            <v>CURVA PVC LONGA 45G P/ ESG PREDIAL DN 75MM</v>
          </cell>
          <cell r="C3359" t="str">
            <v>UN</v>
          </cell>
          <cell r="D3359" t="str">
            <v>MP</v>
          </cell>
          <cell r="E3359">
            <v>26.02</v>
          </cell>
          <cell r="F3359">
            <v>26.02</v>
          </cell>
        </row>
        <row r="3360">
          <cell r="A3360" t="str">
            <v>00010775</v>
          </cell>
          <cell r="B3360" t="str">
            <v>CONTAINER DE 2,20 X 6,20 M, PARA ESCRITORIO, COMPLETO (COM BANHEIRO) (LOCACAO)</v>
          </cell>
          <cell r="C3360" t="str">
            <v>MES</v>
          </cell>
          <cell r="D3360" t="str">
            <v>MP</v>
          </cell>
          <cell r="E3360">
            <v>470</v>
          </cell>
          <cell r="F3360">
            <v>470</v>
          </cell>
        </row>
        <row r="3361">
          <cell r="A3361" t="str">
            <v>00010776</v>
          </cell>
          <cell r="B3361" t="str">
            <v>CONTAINER 2,30 X 6,00 M PARA ESCRITORIO SEM DIVISORIAS INTERNAS</v>
          </cell>
          <cell r="C3361" t="str">
            <v>MES</v>
          </cell>
          <cell r="D3361" t="str">
            <v>MP</v>
          </cell>
          <cell r="E3361">
            <v>444.82</v>
          </cell>
          <cell r="F3361">
            <v>444.82</v>
          </cell>
        </row>
        <row r="3362">
          <cell r="A3362" t="str">
            <v>00010777</v>
          </cell>
          <cell r="B3362" t="str">
            <v>CONTAINER 2,30 X 4,30 M PARA SANITARIO COM 3 BACIAS, 4 CHUVEIROS, 1 LAVATÓRIO E 1 MICTÓRIO</v>
          </cell>
          <cell r="C3362" t="str">
            <v>MES</v>
          </cell>
          <cell r="D3362" t="str">
            <v>MP</v>
          </cell>
          <cell r="E3362">
            <v>652.97</v>
          </cell>
          <cell r="F3362">
            <v>652.97</v>
          </cell>
        </row>
        <row r="3363">
          <cell r="A3363" t="str">
            <v>00010778</v>
          </cell>
          <cell r="B3363" t="str">
            <v>CONTAINER 2,30 X 6,00 M PARA SANITARIO COM 4 BACIAS, 8 CHUVEIROS, 1 LAVATORIO E 1 MICTORIO</v>
          </cell>
          <cell r="C3363" t="str">
            <v>MES</v>
          </cell>
          <cell r="D3363" t="str">
            <v>MP</v>
          </cell>
          <cell r="E3363">
            <v>688.22</v>
          </cell>
          <cell r="F3363">
            <v>688.22</v>
          </cell>
        </row>
        <row r="3364">
          <cell r="A3364" t="str">
            <v>00010779</v>
          </cell>
          <cell r="B3364" t="str">
            <v>CONTAINER 2,30 X 4,30 M PARA SANITÁRIO COM 5 BACIAS, 1 LAVATORIO E 4 MICTORIOS</v>
          </cell>
          <cell r="C3364" t="str">
            <v>MES</v>
          </cell>
          <cell r="D3364" t="str">
            <v>MP</v>
          </cell>
          <cell r="E3364">
            <v>705</v>
          </cell>
          <cell r="F3364">
            <v>705</v>
          </cell>
        </row>
        <row r="3365">
          <cell r="A3365" t="str">
            <v>00010780</v>
          </cell>
          <cell r="B3365" t="str">
            <v>EXTREMIDADE P/ HIDROMETRO PVC C/ BUCHA LATAO CURTA 1/2"</v>
          </cell>
          <cell r="C3365" t="str">
            <v>UN</v>
          </cell>
          <cell r="D3365" t="str">
            <v>MP</v>
          </cell>
          <cell r="E3365">
            <v>13.24</v>
          </cell>
          <cell r="F3365">
            <v>13.24</v>
          </cell>
        </row>
        <row r="3366">
          <cell r="A3366" t="str">
            <v>00010781</v>
          </cell>
          <cell r="B3366" t="str">
            <v>EXTREMIDADE P/ HIDROMETRO PVC C/ BUCHA LATAO CURTA 3/4"</v>
          </cell>
          <cell r="C3366" t="str">
            <v>UN</v>
          </cell>
          <cell r="D3366" t="str">
            <v>MP</v>
          </cell>
          <cell r="E3366">
            <v>17.71</v>
          </cell>
          <cell r="F3366">
            <v>17.71</v>
          </cell>
        </row>
        <row r="3367">
          <cell r="A3367" t="str">
            <v>00010790</v>
          </cell>
          <cell r="B3367" t="str">
            <v>BANCADA PARA CARPINTARIA (SEM O DISCO DE SERRA) COM MOTOR ELETRICO TRIFASICO DE *3 A 5* HP, CHAVE
E COIFA PROTETORA (LOCACAO)</v>
          </cell>
          <cell r="C3367" t="str">
            <v>H</v>
          </cell>
          <cell r="D3367" t="str">
            <v>EQ</v>
          </cell>
          <cell r="E3367">
            <v>0.9</v>
          </cell>
          <cell r="F3367">
            <v>0.9</v>
          </cell>
        </row>
        <row r="3368">
          <cell r="A3368" t="str">
            <v>00010798</v>
          </cell>
          <cell r="B3368" t="str">
            <v>GRADE DE DISCO REBOCAVEL, COM 20 DISCOS DE 24" E PNEUS PARA TRANSPORTE (LOCACAO)</v>
          </cell>
          <cell r="C3368" t="str">
            <v>H</v>
          </cell>
          <cell r="D3368" t="str">
            <v>EQ</v>
          </cell>
          <cell r="E3368">
            <v>13.97</v>
          </cell>
          <cell r="F3368">
            <v>13.97</v>
          </cell>
        </row>
        <row r="3369">
          <cell r="A3369" t="str">
            <v>00010800</v>
          </cell>
          <cell r="B3369" t="str">
            <v>ESCAVADEIRA HIDRAULICA SOBRE ESTEIRA 146 A 169HP CAP. 2M3 TIPO KOMATSU PC 300- SERIE C OU EQUIV
(INCL MANUTENCAO/OPERACAO)</v>
          </cell>
          <cell r="C3369" t="str">
            <v>H</v>
          </cell>
          <cell r="D3369" t="str">
            <v>EQ</v>
          </cell>
          <cell r="E3369">
            <v>258.22000000000003</v>
          </cell>
          <cell r="F3369">
            <v>258.22000000000003</v>
          </cell>
        </row>
        <row r="3370">
          <cell r="A3370" t="str">
            <v>00010807</v>
          </cell>
          <cell r="B3370" t="str">
            <v>GUINDASTE AUTO-PROPELIDO, SOBRE PNEUS, C/ LANCA TELESCOPICA CAP * 35T * (INCL
MANUTENCAO/OPERACAO)</v>
          </cell>
          <cell r="C3370" t="str">
            <v>H</v>
          </cell>
          <cell r="D3370" t="str">
            <v>EQ</v>
          </cell>
          <cell r="E3370">
            <v>92.81</v>
          </cell>
          <cell r="F3370">
            <v>92.81</v>
          </cell>
        </row>
        <row r="3371">
          <cell r="A3371" t="str">
            <v>00010809</v>
          </cell>
          <cell r="B3371" t="str">
            <v>TALHA ELETRICA 3 T</v>
          </cell>
          <cell r="C3371" t="str">
            <v>H</v>
          </cell>
          <cell r="D3371" t="str">
            <v>EQ</v>
          </cell>
          <cell r="E3371">
            <v>0.54</v>
          </cell>
          <cell r="F3371">
            <v>0.54</v>
          </cell>
        </row>
        <row r="3372">
          <cell r="A3372" t="str">
            <v>00010811</v>
          </cell>
          <cell r="B3372" t="str">
            <v>TALHA MANUAL PARA ELEVAÇÃO DE CARGAS DE 2 T - (LOCAÇÃO)</v>
          </cell>
          <cell r="C3372" t="str">
            <v>H</v>
          </cell>
          <cell r="D3372" t="str">
            <v>EQ</v>
          </cell>
          <cell r="E3372">
            <v>0.72</v>
          </cell>
          <cell r="F3372">
            <v>0.72</v>
          </cell>
        </row>
        <row r="3373">
          <cell r="A3373" t="str">
            <v>00010814</v>
          </cell>
          <cell r="B3373" t="str">
            <v>FORMICIDA GRANULADA</v>
          </cell>
          <cell r="C3373" t="str">
            <v>KG</v>
          </cell>
          <cell r="D3373" t="str">
            <v>MP</v>
          </cell>
          <cell r="E3373">
            <v>22.26</v>
          </cell>
          <cell r="F3373">
            <v>22.26</v>
          </cell>
        </row>
        <row r="3374">
          <cell r="A3374" t="str">
            <v>00010815</v>
          </cell>
          <cell r="B3374" t="str">
            <v>HERBICIDA ROUND UP</v>
          </cell>
          <cell r="C3374" t="str">
            <v>L</v>
          </cell>
          <cell r="D3374" t="str">
            <v>MP</v>
          </cell>
          <cell r="E3374">
            <v>40.81</v>
          </cell>
          <cell r="F3374">
            <v>40.81</v>
          </cell>
        </row>
        <row r="3375">
          <cell r="A3375" t="str">
            <v>00010816</v>
          </cell>
          <cell r="B3375" t="str">
            <v>HERBICIDA SELETIVO TORDON 2,4D DOWAGROSCIENCES</v>
          </cell>
          <cell r="C3375" t="str">
            <v>L</v>
          </cell>
          <cell r="D3375" t="str">
            <v>MP</v>
          </cell>
          <cell r="E3375">
            <v>83.48</v>
          </cell>
          <cell r="F3375">
            <v>83.48</v>
          </cell>
        </row>
        <row r="3376">
          <cell r="A3376" t="str">
            <v>00010817</v>
          </cell>
          <cell r="B3376" t="str">
            <v>INSETICIDA RESIDUAL DIMECRON 500 DA CIBA</v>
          </cell>
          <cell r="C3376" t="str">
            <v>L</v>
          </cell>
          <cell r="D3376" t="str">
            <v>MP</v>
          </cell>
          <cell r="E3376">
            <v>35.24</v>
          </cell>
          <cell r="F3376">
            <v>35.24</v>
          </cell>
        </row>
        <row r="3377">
          <cell r="A3377" t="str">
            <v>00010818</v>
          </cell>
          <cell r="B3377" t="str">
            <v>CAPIM BRAQUEARA DECUMBENS OU BRAQUIARINHA - VALOR CULTURAL (VC) = 30</v>
          </cell>
          <cell r="C3377" t="str">
            <v>KG</v>
          </cell>
          <cell r="D3377" t="str">
            <v>MP</v>
          </cell>
          <cell r="E3377">
            <v>4.22</v>
          </cell>
          <cell r="F3377">
            <v>4.22</v>
          </cell>
        </row>
        <row r="3378">
          <cell r="A3378" t="str">
            <v>00010826</v>
          </cell>
          <cell r="B3378" t="str">
            <v>ARBUSTO REGIONAL DE 50 A 100CM DE ALTURA</v>
          </cell>
          <cell r="C3378" t="str">
            <v>UN</v>
          </cell>
          <cell r="D3378" t="str">
            <v>MP</v>
          </cell>
          <cell r="E3378">
            <v>11.33</v>
          </cell>
          <cell r="F3378">
            <v>11.33</v>
          </cell>
        </row>
        <row r="3379">
          <cell r="A3379" t="str">
            <v>00010833</v>
          </cell>
          <cell r="B3379" t="str">
            <v>DEGRAU BORRACHA SINTETICA 50 X 32 CM X 4,5MM, PASTILHADO PLURIGOMA</v>
          </cell>
          <cell r="C3379" t="str">
            <v>M</v>
          </cell>
          <cell r="D3379" t="str">
            <v>MP</v>
          </cell>
          <cell r="E3379">
            <v>24.81</v>
          </cell>
          <cell r="F3379">
            <v>24.81</v>
          </cell>
        </row>
        <row r="3380">
          <cell r="A3380" t="str">
            <v>00010835</v>
          </cell>
          <cell r="B3380" t="str">
            <v>JOELHO PVC C/ BOLSA E ANEL P/ ESG PREDIAL 90G DN 40MM X 1.1/2"</v>
          </cell>
          <cell r="C3380" t="str">
            <v>UN</v>
          </cell>
          <cell r="D3380" t="str">
            <v>MP</v>
          </cell>
          <cell r="E3380">
            <v>2.15</v>
          </cell>
          <cell r="F3380">
            <v>2.15</v>
          </cell>
        </row>
        <row r="3381">
          <cell r="A3381" t="str">
            <v>00010836</v>
          </cell>
          <cell r="B3381" t="str">
            <v>JOELHO PVC C/ VISITA P/ ESG PREDIAL 90G DN 100 X 50MM</v>
          </cell>
          <cell r="C3381" t="str">
            <v>UN</v>
          </cell>
          <cell r="D3381" t="str">
            <v>MP</v>
          </cell>
          <cell r="E3381">
            <v>11.45</v>
          </cell>
          <cell r="F3381">
            <v>11.45</v>
          </cell>
        </row>
        <row r="3382">
          <cell r="A3382" t="str">
            <v>00010840</v>
          </cell>
          <cell r="B3382" t="str">
            <v>GRANITO AMENDOA  E = 2 CM ,POLIDO E LUSTRADO, PARA PISO</v>
          </cell>
          <cell r="C3382" t="str">
            <v>M2</v>
          </cell>
          <cell r="D3382" t="str">
            <v>MP</v>
          </cell>
          <cell r="E3382">
            <v>280</v>
          </cell>
          <cell r="F3382">
            <v>280</v>
          </cell>
        </row>
        <row r="3383">
          <cell r="A3383" t="str">
            <v>00010841</v>
          </cell>
          <cell r="B3383" t="str">
            <v>GRANITO CINZA POLIDO PARA PISO E = 2 CM</v>
          </cell>
          <cell r="C3383" t="str">
            <v>M2</v>
          </cell>
          <cell r="D3383" t="str">
            <v>MP</v>
          </cell>
          <cell r="E3383">
            <v>229.27</v>
          </cell>
          <cell r="F3383">
            <v>229.27</v>
          </cell>
        </row>
        <row r="3384">
          <cell r="A3384" t="str">
            <v>00010842</v>
          </cell>
          <cell r="B3384" t="str">
            <v>GRANITO PRETO TIJUCA E = 2 CM PARA PISO</v>
          </cell>
          <cell r="C3384" t="str">
            <v>M2</v>
          </cell>
          <cell r="D3384" t="str">
            <v>MP</v>
          </cell>
          <cell r="E3384">
            <v>321.18</v>
          </cell>
          <cell r="F3384">
            <v>321.18</v>
          </cell>
        </row>
        <row r="3385">
          <cell r="A3385" t="str">
            <v>00010848</v>
          </cell>
          <cell r="B3385" t="str">
            <v>PLACA DE INAUGURACAO DURALUMINIO 40 X 60CM</v>
          </cell>
          <cell r="C3385" t="str">
            <v>UN</v>
          </cell>
          <cell r="D3385" t="str">
            <v>MP</v>
          </cell>
          <cell r="E3385">
            <v>377.4</v>
          </cell>
          <cell r="F3385">
            <v>377.4</v>
          </cell>
        </row>
        <row r="3386">
          <cell r="A3386" t="str">
            <v>00010849</v>
          </cell>
          <cell r="B3386" t="str">
            <v>PLACA DE INAUGURACAO EM BRONZE 35 X 50CM</v>
          </cell>
          <cell r="C3386" t="str">
            <v>UN</v>
          </cell>
          <cell r="D3386" t="str">
            <v>MP</v>
          </cell>
          <cell r="E3386">
            <v>1947.12</v>
          </cell>
          <cell r="F3386">
            <v>1947.12</v>
          </cell>
        </row>
        <row r="3387">
          <cell r="A3387" t="str">
            <v>00010850</v>
          </cell>
          <cell r="B3387" t="str">
            <v>PLACA DE NUMERACAO DE CHAPA GALVANIZADA NUM 18 12 X 18CM</v>
          </cell>
          <cell r="C3387" t="str">
            <v>UN</v>
          </cell>
          <cell r="D3387" t="str">
            <v>MP</v>
          </cell>
          <cell r="E3387">
            <v>47.04</v>
          </cell>
          <cell r="F3387">
            <v>47.04</v>
          </cell>
        </row>
        <row r="3388">
          <cell r="A3388" t="str">
            <v>00010851</v>
          </cell>
          <cell r="B3388" t="str">
            <v>PLACA ACRILICO P/IDENTIFICACAO 25 X 8CM E=4MM</v>
          </cell>
          <cell r="C3388" t="str">
            <v>UN</v>
          </cell>
          <cell r="D3388" t="str">
            <v>MP</v>
          </cell>
          <cell r="E3388">
            <v>79.47</v>
          </cell>
          <cell r="F3388">
            <v>79.47</v>
          </cell>
        </row>
        <row r="3389">
          <cell r="A3389" t="str">
            <v>00010852</v>
          </cell>
          <cell r="B3389" t="str">
            <v>RODAPE BORRACHA SINTETICA 7CM X 1MM SUPERFICIE LISA</v>
          </cell>
          <cell r="C3389" t="str">
            <v>M</v>
          </cell>
          <cell r="D3389" t="str">
            <v>MP</v>
          </cell>
          <cell r="E3389">
            <v>12.1</v>
          </cell>
          <cell r="F3389">
            <v>12.1</v>
          </cell>
        </row>
        <row r="3390">
          <cell r="A3390" t="str">
            <v>00010853</v>
          </cell>
          <cell r="B3390" t="str">
            <v>LETRA ACO INOX H = 20 CM CHAPA 22</v>
          </cell>
          <cell r="C3390" t="str">
            <v>UN</v>
          </cell>
          <cell r="D3390" t="str">
            <v>MP</v>
          </cell>
          <cell r="E3390">
            <v>63.89</v>
          </cell>
          <cell r="F3390">
            <v>63.89</v>
          </cell>
        </row>
        <row r="3391">
          <cell r="A3391" t="str">
            <v>00010854</v>
          </cell>
          <cell r="B3391" t="str">
            <v>RODAPE MADEIRA LEI 1A QUALIDADE 10 X 2CM CANTO BOLEADO</v>
          </cell>
          <cell r="C3391" t="str">
            <v>M</v>
          </cell>
          <cell r="D3391" t="str">
            <v>MP</v>
          </cell>
          <cell r="E3391">
            <v>14.42</v>
          </cell>
          <cell r="F3391">
            <v>14.42</v>
          </cell>
        </row>
        <row r="3392">
          <cell r="A3392" t="str">
            <v>00010855</v>
          </cell>
          <cell r="B3392" t="str">
            <v>PEITORIL PRE-MOLDADO DE GRANILITE, MARMORITE OU GRANITINA L = 15CM</v>
          </cell>
          <cell r="C3392" t="str">
            <v>M</v>
          </cell>
          <cell r="D3392" t="str">
            <v>MP</v>
          </cell>
          <cell r="E3392">
            <v>26.05</v>
          </cell>
          <cell r="F3392">
            <v>26.05</v>
          </cell>
        </row>
        <row r="3393">
          <cell r="A3393" t="str">
            <v>00010856</v>
          </cell>
          <cell r="B3393" t="str">
            <v>SOLEIRA PREMOLDADA DE GRANILITE, MARMORITE OU GRANITINA - LARG = 15 CM</v>
          </cell>
          <cell r="C3393" t="str">
            <v>M</v>
          </cell>
          <cell r="D3393" t="str">
            <v>MP</v>
          </cell>
          <cell r="E3393">
            <v>26.05</v>
          </cell>
          <cell r="F3393">
            <v>26.05</v>
          </cell>
        </row>
        <row r="3394">
          <cell r="A3394" t="str">
            <v>00010857</v>
          </cell>
          <cell r="B3394" t="str">
            <v>RODAPE ARDOSIA CINZA 10 X 1CM</v>
          </cell>
          <cell r="C3394" t="str">
            <v>M</v>
          </cell>
          <cell r="D3394" t="str">
            <v>MP</v>
          </cell>
          <cell r="E3394">
            <v>3.04</v>
          </cell>
          <cell r="F3394">
            <v>3.04</v>
          </cell>
        </row>
        <row r="3395">
          <cell r="A3395" t="str">
            <v>00010865</v>
          </cell>
          <cell r="B3395" t="str">
            <v>JUNCAO PVC PBA NBR 10251 P/ REDE AGUA BBB DN 50/DE 60 MM</v>
          </cell>
          <cell r="C3395" t="str">
            <v>UN</v>
          </cell>
          <cell r="D3395" t="str">
            <v>MP</v>
          </cell>
          <cell r="E3395">
            <v>17.41</v>
          </cell>
          <cell r="F3395">
            <v>17.41</v>
          </cell>
        </row>
        <row r="3396">
          <cell r="A3396" t="str">
            <v>00010885</v>
          </cell>
          <cell r="B3396" t="str">
            <v>CAIXA DE INCENDIO/ABRIGO DE MANGUEIRAS EM CHAPA SAE 1020 LAMINADA A FRIO, PORTA C/ VENTILACAO E VISOR SUPORTE 1/2 LUA P/ MANG, DE EMBUTIR, INSCR. INCENDIO 90 X 60 X 17CM</v>
          </cell>
          <cell r="C3396" t="str">
            <v>UN</v>
          </cell>
          <cell r="D3396" t="str">
            <v>MP</v>
          </cell>
          <cell r="E3396">
            <v>179.47</v>
          </cell>
          <cell r="F3396">
            <v>179.47</v>
          </cell>
        </row>
        <row r="3397">
          <cell r="A3397" t="str">
            <v>00010886</v>
          </cell>
          <cell r="B3397" t="str">
            <v>EXTINTOR DE INCENDIO C/ CARGA DE AGUA PRESSURIZADA AP 10L</v>
          </cell>
          <cell r="C3397" t="str">
            <v>UN</v>
          </cell>
          <cell r="D3397" t="str">
            <v>MP</v>
          </cell>
          <cell r="E3397">
            <v>75.760000000000005</v>
          </cell>
          <cell r="F3397">
            <v>75.760000000000005</v>
          </cell>
        </row>
        <row r="3398">
          <cell r="A3398" t="str">
            <v>00010888</v>
          </cell>
          <cell r="B3398" t="str">
            <v>EXTINTOR DE INCENDIO C/ CARGA GAS CARBONICO CO2 4KG</v>
          </cell>
          <cell r="C3398" t="str">
            <v>UN</v>
          </cell>
          <cell r="D3398" t="str">
            <v>MP</v>
          </cell>
          <cell r="E3398">
            <v>218.88</v>
          </cell>
          <cell r="F3398">
            <v>218.88</v>
          </cell>
        </row>
        <row r="3399">
          <cell r="A3399" t="str">
            <v>00010889</v>
          </cell>
          <cell r="B3399" t="str">
            <v>EXTINTOR DE INCENDIO C/ CARGA GAS CARBONICO CO2 6KG</v>
          </cell>
          <cell r="C3399" t="str">
            <v>UN</v>
          </cell>
          <cell r="D3399" t="str">
            <v>MP</v>
          </cell>
          <cell r="E3399">
            <v>267.89</v>
          </cell>
          <cell r="F3399">
            <v>267.89</v>
          </cell>
        </row>
        <row r="3400">
          <cell r="A3400" t="str">
            <v>00010890</v>
          </cell>
          <cell r="B3400" t="str">
            <v>EXTINTOR DE INCENDIO C/ CARGA DE PO QUIMICO SECO PQS 12KG</v>
          </cell>
          <cell r="C3400" t="str">
            <v>UN</v>
          </cell>
          <cell r="D3400" t="str">
            <v>MP</v>
          </cell>
          <cell r="E3400">
            <v>114.49</v>
          </cell>
          <cell r="F3400">
            <v>114.49</v>
          </cell>
        </row>
        <row r="3401">
          <cell r="A3401" t="str">
            <v>00010891</v>
          </cell>
          <cell r="B3401" t="str">
            <v>EXTINTOR DE INCENDIO C/ CARGA DE PO QUIMICO SECO PQS 4KG</v>
          </cell>
          <cell r="C3401" t="str">
            <v>UN</v>
          </cell>
          <cell r="D3401" t="str">
            <v>MP</v>
          </cell>
          <cell r="E3401">
            <v>66.03</v>
          </cell>
          <cell r="F3401">
            <v>66.03</v>
          </cell>
        </row>
        <row r="3402">
          <cell r="A3402" t="str">
            <v>00010892</v>
          </cell>
          <cell r="B3402" t="str">
            <v>EXTINTOR DE INCENDIO COM CARGA DE PO QUIMICO SECO (PQS) DE 6 KG, COM PLACA DE SINALIZACAO</v>
          </cell>
          <cell r="C3402" t="str">
            <v>UN</v>
          </cell>
          <cell r="D3402" t="str">
            <v>MP</v>
          </cell>
          <cell r="E3402">
            <v>81.91</v>
          </cell>
          <cell r="F3402">
            <v>81.91</v>
          </cell>
        </row>
        <row r="3403">
          <cell r="A3403" t="str">
            <v>00010899</v>
          </cell>
          <cell r="B3403" t="str">
            <v>ADAPTADOR EM LATAO P/ INSTALACAO PREDIAL DE COMBATE A INCENDIO ENGATE RAPIDO 2 1/2" X ROSCA INTERNA 5 FIOS 2 1/2"</v>
          </cell>
          <cell r="C3403" t="str">
            <v>UN</v>
          </cell>
          <cell r="D3403" t="str">
            <v>MP</v>
          </cell>
          <cell r="E3403">
            <v>41.91</v>
          </cell>
          <cell r="F3403">
            <v>41.91</v>
          </cell>
        </row>
        <row r="3404">
          <cell r="A3404" t="str">
            <v>00010900</v>
          </cell>
          <cell r="B3404" t="str">
            <v>ADAPTADOR EM LATAO P/ INSTALACAO PREDIAL DE COMBATE A INCENDIO ENGATE RAPIDO 1 1/2" X ROSCA
INTERNA 5 FIOS 2 1/2"</v>
          </cell>
          <cell r="C3404" t="str">
            <v>UN</v>
          </cell>
          <cell r="D3404" t="str">
            <v>MP</v>
          </cell>
          <cell r="E3404">
            <v>24.62</v>
          </cell>
          <cell r="F3404">
            <v>24.62</v>
          </cell>
        </row>
        <row r="3405">
          <cell r="A3405" t="str">
            <v>00010902</v>
          </cell>
          <cell r="B3405" t="str">
            <v>ESGUICHO EM LATAO JATO SOLIDO P/ INSTALACAO PREDIAL COMBATE A INCENDIO ENGATE RAPIDO 1 1/2" X 13MM</v>
          </cell>
          <cell r="C3405" t="str">
            <v>UN</v>
          </cell>
          <cell r="D3405" t="str">
            <v>MP</v>
          </cell>
          <cell r="E3405">
            <v>31.16</v>
          </cell>
          <cell r="F3405">
            <v>31.16</v>
          </cell>
        </row>
        <row r="3406">
          <cell r="A3406" t="str">
            <v>00010903</v>
          </cell>
          <cell r="B3406" t="str">
            <v>ESGUICHO EM LATAO JATO SOLIDO P/ INSTALACAO PREDIAL COMBATE A INCENDIO ENGATE RAPIDO 2 1/2" X
13MM</v>
          </cell>
          <cell r="C3406" t="str">
            <v>UN</v>
          </cell>
          <cell r="D3406" t="str">
            <v>MP</v>
          </cell>
          <cell r="E3406">
            <v>77.91</v>
          </cell>
          <cell r="F3406">
            <v>77.91</v>
          </cell>
        </row>
        <row r="3407">
          <cell r="A3407" t="str">
            <v>00010904</v>
          </cell>
          <cell r="B3407" t="str">
            <v>REGISTRO OU VÁLVULA GLOBO ANGULAR DE LATÃO, 45 GRAUS, D = 2 1/2", PARA HIDRANTES EM INSTALAÇÃO PREDIAL DE INCÊNDIO</v>
          </cell>
          <cell r="C3407" t="str">
            <v>UN</v>
          </cell>
          <cell r="D3407" t="str">
            <v>MP</v>
          </cell>
          <cell r="E3407">
            <v>119.01</v>
          </cell>
          <cell r="F3407">
            <v>119.01</v>
          </cell>
        </row>
        <row r="3408">
          <cell r="A3408" t="str">
            <v>00010905</v>
          </cell>
          <cell r="B3408" t="str">
            <v>TAMPAO LATAO C/ CORRENTE P/ INSTALACAO PREDIAL COMBATE A INCENDIO ENGATE RAPIDO 2 1/2"</v>
          </cell>
          <cell r="C3408" t="str">
            <v>UN</v>
          </cell>
          <cell r="D3408" t="str">
            <v>MP</v>
          </cell>
          <cell r="E3408">
            <v>52.17</v>
          </cell>
          <cell r="F3408">
            <v>52.17</v>
          </cell>
        </row>
        <row r="3409">
          <cell r="A3409" t="str">
            <v>00010908</v>
          </cell>
          <cell r="B3409" t="str">
            <v>JUNCAO INVERTIDA PVC SOLD P/ ESG PREDIAL REDUCAO 100 X 50MM</v>
          </cell>
          <cell r="C3409" t="str">
            <v>UN</v>
          </cell>
          <cell r="D3409" t="str">
            <v>MP</v>
          </cell>
          <cell r="E3409">
            <v>10.7</v>
          </cell>
          <cell r="F3409">
            <v>10.7</v>
          </cell>
        </row>
        <row r="3410">
          <cell r="A3410" t="str">
            <v>00010909</v>
          </cell>
          <cell r="B3410" t="str">
            <v>JUNCAO INVERTIDA PVC SOLD P/ ESG PREDIAL REDUCAO 100 X 75MM</v>
          </cell>
          <cell r="C3410" t="str">
            <v>UN</v>
          </cell>
          <cell r="D3410" t="str">
            <v>MP</v>
          </cell>
          <cell r="E3410">
            <v>17.649999999999999</v>
          </cell>
          <cell r="F3410">
            <v>17.649999999999999</v>
          </cell>
        </row>
        <row r="3411">
          <cell r="A3411" t="str">
            <v>00010911</v>
          </cell>
          <cell r="B3411" t="str">
            <v>JUNCAO INVERTIDA PVC SOLD P/ ESG PREDIAL 75MM</v>
          </cell>
          <cell r="C3411" t="str">
            <v>UN</v>
          </cell>
          <cell r="D3411" t="str">
            <v>MP</v>
          </cell>
          <cell r="E3411">
            <v>23.9</v>
          </cell>
          <cell r="F3411">
            <v>23.9</v>
          </cell>
        </row>
        <row r="3412">
          <cell r="A3412" t="str">
            <v>00010914</v>
          </cell>
          <cell r="B3412" t="str">
            <v>|EM PROCESSO DE DESATIVAÇÃO| TELA ACO SOLDADA L-92 15X30CM CA-60 FIO 4,2X3,4MM 0,99KG/M2
LARG=2,45M</v>
          </cell>
          <cell r="C3412" t="str">
            <v>KG</v>
          </cell>
          <cell r="D3412" t="str">
            <v>MP</v>
          </cell>
          <cell r="E3412">
            <v>13.45</v>
          </cell>
          <cell r="F3412">
            <v>13.45</v>
          </cell>
        </row>
        <row r="3413">
          <cell r="A3413" t="str">
            <v>00010915</v>
          </cell>
          <cell r="B3413" t="str">
            <v>TELA ACO SOLDADA NERVURADA CA - 60, Q-61, (0,97 KG/M2), DIÂMETRO DO FIO = 3,4 MM, LARGURA = 2,45 X 120
METROS DE COMPRIMENTO, ESPAÇAMENTO DA MALHA = 15X15CM</v>
          </cell>
          <cell r="C3413" t="str">
            <v>KG</v>
          </cell>
          <cell r="D3413" t="str">
            <v>MP</v>
          </cell>
          <cell r="E3413">
            <v>5.08</v>
          </cell>
          <cell r="F3413">
            <v>5.08</v>
          </cell>
        </row>
        <row r="3414">
          <cell r="A3414" t="str">
            <v>00010916</v>
          </cell>
          <cell r="B3414" t="str">
            <v>TELA ACO SOLDADA NERVURADA CA - 60, Q-92 (1,48 KG/M2), DIÂMETRO DO FIO = 4,2 MM, LARGURA = 2,45 X 60
METROS DE COMPRIMENTO, ESPAÇAMENTO DA MALHA = 15X15CM</v>
          </cell>
          <cell r="C3414" t="str">
            <v>KG</v>
          </cell>
          <cell r="D3414" t="str">
            <v>MP</v>
          </cell>
          <cell r="E3414">
            <v>5.04</v>
          </cell>
          <cell r="F3414">
            <v>5.04</v>
          </cell>
        </row>
        <row r="3415">
          <cell r="A3415" t="str">
            <v>00010917</v>
          </cell>
          <cell r="B3415" t="str">
            <v>TELA ACO SOLDADA NERVURADA CA-60, Q-61, (0,97 KG/M2), DIÂMETRO DO FIO = 3,4 MM, LARGURA = 2,45 X 120
METROS DE COMPRIMENTO, ESPAÇAMENTO DA MALHA =  15X15CM</v>
          </cell>
          <cell r="C3415" t="str">
            <v>M2</v>
          </cell>
          <cell r="D3415" t="str">
            <v>MP</v>
          </cell>
          <cell r="E3415">
            <v>4.93</v>
          </cell>
          <cell r="F3415">
            <v>4.93</v>
          </cell>
        </row>
        <row r="3416">
          <cell r="A3416" t="str">
            <v>00010919</v>
          </cell>
          <cell r="B3416" t="str">
            <v>TELA ACO SOLDADA Q-47 15X15CM FIO 3,0 X 3,0MM 0,75KG/M2</v>
          </cell>
          <cell r="C3416" t="str">
            <v>M2</v>
          </cell>
          <cell r="D3416" t="str">
            <v>MP</v>
          </cell>
          <cell r="E3416">
            <v>15.25</v>
          </cell>
          <cell r="F3416">
            <v>15.25</v>
          </cell>
        </row>
        <row r="3417">
          <cell r="A3417" t="str">
            <v>00010920</v>
          </cell>
          <cell r="B3417" t="str">
            <v>TELA SOLDADA ARAME GALVANIZADO 12 BWG (2,77MM) MALHA 15 X 5CM</v>
          </cell>
          <cell r="C3417" t="str">
            <v>M2</v>
          </cell>
          <cell r="D3417" t="str">
            <v>MP</v>
          </cell>
          <cell r="E3417">
            <v>8.92</v>
          </cell>
          <cell r="F3417">
            <v>8.92</v>
          </cell>
        </row>
        <row r="3418">
          <cell r="A3418" t="str">
            <v>00010921</v>
          </cell>
          <cell r="B3418" t="str">
            <v>HIDRANTE DE COLUNA FOFO COMPLETO, DN = 100 MM, COM REG. CUNHA DE BORRACHA, CURVA DESSIMETRICA,
EXTREMIDADE E TAMPA</v>
          </cell>
          <cell r="C3418" t="str">
            <v>UN</v>
          </cell>
          <cell r="D3418" t="str">
            <v>MP</v>
          </cell>
          <cell r="E3418">
            <v>3190</v>
          </cell>
          <cell r="F3418">
            <v>3190</v>
          </cell>
        </row>
        <row r="3419">
          <cell r="A3419" t="str">
            <v>00010922</v>
          </cell>
          <cell r="B3419" t="str">
            <v>HIDRANTE COLUNA FOFO COMPLETO DN  80 C/REGISTRO CUNHA DE BORRACHA /   CURVA / EXTREMIDADE /
TAMPA</v>
          </cell>
          <cell r="C3419" t="str">
            <v>UN</v>
          </cell>
          <cell r="D3419" t="str">
            <v>MP</v>
          </cell>
          <cell r="E3419">
            <v>2837.6</v>
          </cell>
          <cell r="F3419">
            <v>2837.6</v>
          </cell>
        </row>
        <row r="3420">
          <cell r="A3420" t="str">
            <v>00010923</v>
          </cell>
          <cell r="B3420" t="str">
            <v>HIDRANTE SUBTERRANEO FERRO FUNDIDO C/ CURVA CURTA E CAIXA DN 75 MM</v>
          </cell>
          <cell r="C3420" t="str">
            <v>UN</v>
          </cell>
          <cell r="D3420" t="str">
            <v>MP</v>
          </cell>
          <cell r="E3420">
            <v>2738.84</v>
          </cell>
          <cell r="F3420">
            <v>2738.84</v>
          </cell>
        </row>
        <row r="3421">
          <cell r="A3421" t="str">
            <v>00010924</v>
          </cell>
          <cell r="B3421" t="str">
            <v>HIDRANTE SUBTERRANEO FERRO FUNDIDO C/ CURVA LONGA E CAIXA DN 75 MM</v>
          </cell>
          <cell r="C3421" t="str">
            <v>UN</v>
          </cell>
          <cell r="D3421" t="str">
            <v>MP</v>
          </cell>
          <cell r="E3421">
            <v>2944.59</v>
          </cell>
          <cell r="F3421">
            <v>2944.59</v>
          </cell>
        </row>
        <row r="3422">
          <cell r="A3422" t="str">
            <v>00010925</v>
          </cell>
          <cell r="B3422" t="str">
            <v>TELA ARAME GALV FIO 10 BWG (3,4MM) MALHA 8 X 8CM QUADRADA OU LOSANGO H=2,0M</v>
          </cell>
          <cell r="C3422" t="str">
            <v>M2</v>
          </cell>
          <cell r="D3422" t="str">
            <v>MP</v>
          </cell>
          <cell r="E3422">
            <v>13.56</v>
          </cell>
          <cell r="F3422">
            <v>13.56</v>
          </cell>
        </row>
        <row r="3423">
          <cell r="A3423" t="str">
            <v>00010926</v>
          </cell>
          <cell r="B3423" t="str">
            <v>TELA ARAME GALV FIO 12 BWG (2,77MM) MALHA 1.1/2" (4 X 4CM) QUADRADA OU LOSANGO H=2,0M</v>
          </cell>
          <cell r="C3423" t="str">
            <v>M2</v>
          </cell>
          <cell r="D3423" t="str">
            <v>MP</v>
          </cell>
          <cell r="E3423">
            <v>16.579999999999998</v>
          </cell>
          <cell r="F3423">
            <v>16.579999999999998</v>
          </cell>
        </row>
        <row r="3424">
          <cell r="A3424" t="str">
            <v>00010927</v>
          </cell>
          <cell r="B3424" t="str">
            <v>TELA ARAME GALV FIO 12 BWG (2,77MM) MALHA 8 X 8CM QUADRADA OU LOSANGO H = 2,0M</v>
          </cell>
          <cell r="C3424" t="str">
            <v>M2</v>
          </cell>
          <cell r="D3424" t="str">
            <v>MP</v>
          </cell>
          <cell r="E3424">
            <v>8.74</v>
          </cell>
          <cell r="F3424">
            <v>8.74</v>
          </cell>
        </row>
        <row r="3425">
          <cell r="A3425" t="str">
            <v>00010928</v>
          </cell>
          <cell r="B3425" t="str">
            <v>TELA ARAME GALV FIO 14 BWG (2,11MM) MALHA 8 X 8CM QUADRADA OU LOSANGO H=2,0M</v>
          </cell>
          <cell r="C3425" t="str">
            <v>M2</v>
          </cell>
          <cell r="D3425" t="str">
            <v>MP</v>
          </cell>
          <cell r="E3425">
            <v>7.47</v>
          </cell>
          <cell r="F3425">
            <v>7.47</v>
          </cell>
        </row>
        <row r="3426">
          <cell r="A3426" t="str">
            <v>00010929</v>
          </cell>
          <cell r="B3426" t="str">
            <v>TELA ARAME GALV FIO 18 BWG (1,24MM) MALHA 2 X 2CM  QUADRADA OU LOSANGO</v>
          </cell>
          <cell r="C3426" t="str">
            <v>M2</v>
          </cell>
          <cell r="D3426" t="str">
            <v>MP</v>
          </cell>
          <cell r="E3426">
            <v>14.47</v>
          </cell>
          <cell r="F3426">
            <v>14.47</v>
          </cell>
        </row>
        <row r="3427">
          <cell r="A3427" t="str">
            <v>00010931</v>
          </cell>
          <cell r="B3427" t="str">
            <v>TELA ARAME GALV FIO 24 BWG MALHA 1/2" P/ VIVEIROS</v>
          </cell>
          <cell r="C3427" t="str">
            <v>M2</v>
          </cell>
          <cell r="D3427" t="str">
            <v>MP</v>
          </cell>
          <cell r="E3427">
            <v>7.44</v>
          </cell>
          <cell r="F3427">
            <v>7.44</v>
          </cell>
        </row>
        <row r="3428">
          <cell r="A3428" t="str">
            <v>00010932</v>
          </cell>
          <cell r="B3428" t="str">
            <v>TELA ARAME GALV FIO 8 BWG (4,19MM) MALHA 2" (5X5CM) QUADRADA OU LOSANGO H=2,0M</v>
          </cell>
          <cell r="C3428" t="str">
            <v>M2</v>
          </cell>
          <cell r="D3428" t="str">
            <v>MP</v>
          </cell>
          <cell r="E3428">
            <v>36.159999999999997</v>
          </cell>
          <cell r="F3428">
            <v>36.159999999999997</v>
          </cell>
        </row>
        <row r="3429">
          <cell r="A3429" t="str">
            <v>00010933</v>
          </cell>
          <cell r="B3429" t="str">
            <v>TELA ARAME GALV FIO 12 BWG (2,77MM) MALHA 4" (10 X 10CM) QUADRADA OU LOSANGO H=2,0M</v>
          </cell>
          <cell r="C3429" t="str">
            <v>M2</v>
          </cell>
          <cell r="D3429" t="str">
            <v>MP</v>
          </cell>
          <cell r="E3429">
            <v>10.28</v>
          </cell>
          <cell r="F3429">
            <v>10.28</v>
          </cell>
        </row>
        <row r="3430">
          <cell r="A3430" t="str">
            <v>00010935</v>
          </cell>
          <cell r="B3430" t="str">
            <v>TELA ARAME GALV REVESTIDO C/ PVC FIO 12 BWG (2,77MM) MALHA 3" (7,5 X 7,5CM)</v>
          </cell>
          <cell r="C3430" t="str">
            <v>M2</v>
          </cell>
          <cell r="D3430" t="str">
            <v>MP</v>
          </cell>
          <cell r="E3430">
            <v>14.71</v>
          </cell>
          <cell r="F3430">
            <v>14.71</v>
          </cell>
        </row>
        <row r="3431">
          <cell r="A3431" t="str">
            <v>00010936</v>
          </cell>
          <cell r="B3431" t="str">
            <v>TELA METAL REFORCADA FIO 12 BWG (2,77MM) MALHA QUADRADA 3 X 3CM</v>
          </cell>
          <cell r="C3431" t="str">
            <v>M2</v>
          </cell>
          <cell r="D3431" t="str">
            <v>MP</v>
          </cell>
          <cell r="E3431">
            <v>28.6</v>
          </cell>
          <cell r="F3431">
            <v>28.6</v>
          </cell>
        </row>
        <row r="3432">
          <cell r="A3432" t="str">
            <v>00010937</v>
          </cell>
          <cell r="B3432" t="str">
            <v>TELA ARAME GALV REVESTIDO C/ PVC FIO 14 BWG (2,11MM) MALHA 2" (5 X 5CM)</v>
          </cell>
          <cell r="C3432" t="str">
            <v>M2</v>
          </cell>
          <cell r="D3432" t="str">
            <v>MP</v>
          </cell>
          <cell r="E3432">
            <v>13.68</v>
          </cell>
          <cell r="F3432">
            <v>13.68</v>
          </cell>
        </row>
        <row r="3433">
          <cell r="A3433" t="str">
            <v>00010938</v>
          </cell>
          <cell r="B3433" t="str">
            <v>MEIO PORTICO CONCRETO ARMADO PRE-MOLDADO TP PLR L=15M, H = 6M P/ GALPOES</v>
          </cell>
          <cell r="C3433" t="str">
            <v>UN</v>
          </cell>
          <cell r="D3433" t="str">
            <v>MP</v>
          </cell>
          <cell r="E3433">
            <v>2263.52</v>
          </cell>
          <cell r="F3433">
            <v>2263.52</v>
          </cell>
        </row>
        <row r="3434">
          <cell r="A3434" t="str">
            <v>00010939</v>
          </cell>
          <cell r="B3434" t="str">
            <v>PORTICO CONCRETO ARMADO PRE-MOLDADO TP PAY L=15M, H = 6M P/ GALPOES</v>
          </cell>
          <cell r="C3434" t="str">
            <v>UN</v>
          </cell>
          <cell r="D3434" t="str">
            <v>MP</v>
          </cell>
          <cell r="E3434">
            <v>4527.04</v>
          </cell>
          <cell r="F3434">
            <v>4527.04</v>
          </cell>
        </row>
        <row r="3435">
          <cell r="A3435" t="str">
            <v>00010940</v>
          </cell>
          <cell r="B3435" t="str">
            <v>PORTICO CONCRETO ARMADO PRE-MOLDADO TP PAY L=24M, H = 9M P/ GALPOES</v>
          </cell>
          <cell r="C3435" t="str">
            <v>UN</v>
          </cell>
          <cell r="D3435" t="str">
            <v>MP</v>
          </cell>
          <cell r="E3435">
            <v>11549.77</v>
          </cell>
          <cell r="F3435">
            <v>11549.77</v>
          </cell>
        </row>
        <row r="3436">
          <cell r="A3436" t="str">
            <v>00010951</v>
          </cell>
          <cell r="B3436" t="str">
            <v>CANTONEIRA ACO ABAS DESIGUAIS (QUALQUER BITOLA) E = 3/16"</v>
          </cell>
          <cell r="C3436" t="str">
            <v>KG</v>
          </cell>
          <cell r="D3436" t="str">
            <v>MP</v>
          </cell>
          <cell r="E3436">
            <v>2.82</v>
          </cell>
          <cell r="F3436">
            <v>2.82</v>
          </cell>
        </row>
        <row r="3437">
          <cell r="A3437" t="str">
            <v>00010952</v>
          </cell>
          <cell r="B3437" t="str">
            <v>CANTONEIRA ACO ABAS IGUAIS (QUALQUER BITOLA) E = 1/8"</v>
          </cell>
          <cell r="C3437" t="str">
            <v>KG</v>
          </cell>
          <cell r="D3437" t="str">
            <v>MP</v>
          </cell>
          <cell r="E3437">
            <v>2.82</v>
          </cell>
          <cell r="F3437">
            <v>2.82</v>
          </cell>
        </row>
        <row r="3438">
          <cell r="A3438" t="str">
            <v>00010953</v>
          </cell>
          <cell r="B3438" t="str">
            <v>CANTONEIRA ACO ABAS IGUAIS (QUALQUER BITOLA) E = 3/16"</v>
          </cell>
          <cell r="C3438" t="str">
            <v>KG</v>
          </cell>
          <cell r="D3438" t="str">
            <v>MP</v>
          </cell>
          <cell r="E3438">
            <v>2.85</v>
          </cell>
          <cell r="F3438">
            <v>2.85</v>
          </cell>
        </row>
        <row r="3439">
          <cell r="A3439" t="str">
            <v>00010956</v>
          </cell>
          <cell r="B3439" t="str">
            <v>BASE P/ MASTRO DE PARA-RAIOS - 2"</v>
          </cell>
          <cell r="C3439" t="str">
            <v>UN</v>
          </cell>
          <cell r="D3439" t="str">
            <v>MP</v>
          </cell>
          <cell r="E3439">
            <v>44.08</v>
          </cell>
          <cell r="F3439">
            <v>44.08</v>
          </cell>
        </row>
        <row r="3440">
          <cell r="A3440" t="str">
            <v>00010957</v>
          </cell>
          <cell r="B3440" t="str">
            <v>CHAPA ACO GROSSA PRETA 3/4"(19,05MM) 149,39KG/M2'</v>
          </cell>
          <cell r="C3440" t="str">
            <v>KG</v>
          </cell>
          <cell r="D3440" t="str">
            <v>MP</v>
          </cell>
          <cell r="E3440">
            <v>3.02</v>
          </cell>
          <cell r="F3440">
            <v>3.02</v>
          </cell>
        </row>
        <row r="3441">
          <cell r="A3441" t="str">
            <v>00010962</v>
          </cell>
          <cell r="B3441" t="str">
            <v>PERFIL ACO ESTRUTURAL "H" - 6" X 6" (QUALQUER ESPESSURA)</v>
          </cell>
          <cell r="C3441" t="str">
            <v>KG</v>
          </cell>
          <cell r="D3441" t="str">
            <v>MP</v>
          </cell>
          <cell r="E3441">
            <v>4.0199999999999996</v>
          </cell>
          <cell r="F3441">
            <v>4.0199999999999996</v>
          </cell>
        </row>
        <row r="3442">
          <cell r="A3442" t="str">
            <v>00010963</v>
          </cell>
          <cell r="B3442" t="str">
            <v>PERFIL ACO ESTRUTURAL "I" - 8" X 4" ESP=11,20 MM (34,22 KG/M)</v>
          </cell>
          <cell r="C3442" t="str">
            <v>M</v>
          </cell>
          <cell r="D3442" t="str">
            <v>MP</v>
          </cell>
          <cell r="E3442">
            <v>126.01</v>
          </cell>
          <cell r="F3442">
            <v>126.01</v>
          </cell>
        </row>
        <row r="3443">
          <cell r="A3443" t="str">
            <v>00010964</v>
          </cell>
          <cell r="B3443" t="str">
            <v>PERFIL ACO ESTRUTURAL "U" - 15" X 3 3/8" (QUALQUER ESPESSURA)</v>
          </cell>
          <cell r="C3443" t="str">
            <v>KG</v>
          </cell>
          <cell r="D3443" t="str">
            <v>MP</v>
          </cell>
          <cell r="E3443">
            <v>4.0199999999999996</v>
          </cell>
          <cell r="F3443">
            <v>4.0199999999999996</v>
          </cell>
        </row>
        <row r="3444">
          <cell r="A3444" t="str">
            <v>00010965</v>
          </cell>
          <cell r="B3444" t="str">
            <v>PERFIL ACO ESTRUTURAL "U" - 4" X 1 5/8" ESP=6,27 MM (9,30 KG/M)</v>
          </cell>
          <cell r="C3444" t="str">
            <v>M</v>
          </cell>
          <cell r="D3444" t="str">
            <v>MP</v>
          </cell>
          <cell r="E3444">
            <v>28.2</v>
          </cell>
          <cell r="F3444">
            <v>28.2</v>
          </cell>
        </row>
        <row r="3445">
          <cell r="A3445" t="str">
            <v>00010966</v>
          </cell>
          <cell r="B3445" t="str">
            <v>PERFIL ACO ESTRUTURAL "U" - 6" X 2" (QUALQUER ESPESSURA)</v>
          </cell>
          <cell r="C3445" t="str">
            <v>KG</v>
          </cell>
          <cell r="D3445" t="str">
            <v>MP</v>
          </cell>
          <cell r="E3445">
            <v>3.16</v>
          </cell>
          <cell r="F3445">
            <v>3.16</v>
          </cell>
        </row>
        <row r="3446">
          <cell r="A3446" t="str">
            <v>00010997</v>
          </cell>
          <cell r="B3446" t="str">
            <v>ELETRODO AWS E-7018 (OK 48.04; WI 718) D=4MM (SOLDA ELETRICA)</v>
          </cell>
          <cell r="C3446" t="str">
            <v>KG</v>
          </cell>
          <cell r="D3446" t="str">
            <v>MP</v>
          </cell>
          <cell r="E3446">
            <v>18</v>
          </cell>
          <cell r="F3446">
            <v>18</v>
          </cell>
        </row>
        <row r="3447">
          <cell r="A3447" t="str">
            <v>00010998</v>
          </cell>
          <cell r="B3447" t="str">
            <v>ELETRODO AWS E-6010 (0K 22.50; WI 610) D = 4MM ( SOLDA ELETRICA )</v>
          </cell>
          <cell r="C3447" t="str">
            <v>KG</v>
          </cell>
          <cell r="D3447" t="str">
            <v>MP</v>
          </cell>
          <cell r="E3447">
            <v>18.62</v>
          </cell>
          <cell r="F3447">
            <v>18.62</v>
          </cell>
        </row>
        <row r="3448">
          <cell r="A3448" t="str">
            <v>00010999</v>
          </cell>
          <cell r="B3448" t="str">
            <v>ELETRODO AWS E-6013 (OK 46.00; WI 613) D = 4MM ( SOLDA ELETRICA )</v>
          </cell>
          <cell r="C3448" t="str">
            <v>KG</v>
          </cell>
          <cell r="D3448" t="str">
            <v>MP</v>
          </cell>
          <cell r="E3448">
            <v>16.34</v>
          </cell>
          <cell r="F3448">
            <v>16.34</v>
          </cell>
        </row>
        <row r="3449">
          <cell r="A3449" t="str">
            <v>00011002</v>
          </cell>
          <cell r="B3449" t="str">
            <v>ELETRODO AWS E-6013 (OK 46.00; WI 613) D = 2,5MM ( SOLDA ELETRICA )</v>
          </cell>
          <cell r="C3449" t="str">
            <v>KG</v>
          </cell>
          <cell r="D3449" t="str">
            <v>MP</v>
          </cell>
          <cell r="E3449">
            <v>18.95</v>
          </cell>
          <cell r="F3449">
            <v>18.95</v>
          </cell>
        </row>
        <row r="3450">
          <cell r="A3450" t="str">
            <v>00011013</v>
          </cell>
          <cell r="B3450" t="str">
            <v>CUMEEIRA ARTICULADA P/ TELHA FIBROC. CANALETE 49 OU KALHETA - ABA EXTERNA (SUPERIOR)</v>
          </cell>
          <cell r="C3450" t="str">
            <v>UN</v>
          </cell>
          <cell r="D3450" t="str">
            <v>MP</v>
          </cell>
          <cell r="E3450">
            <v>20.38</v>
          </cell>
          <cell r="F3450">
            <v>20.38</v>
          </cell>
        </row>
        <row r="3451">
          <cell r="A3451" t="str">
            <v>00011014</v>
          </cell>
          <cell r="B3451" t="str">
            <v>CUMEEIRA ARTICULADA P/ TELHA FIBROC. CANALETE 49 OU KALHETA - ABA INTERNA (INFERIOR)</v>
          </cell>
          <cell r="C3451" t="str">
            <v>UN</v>
          </cell>
          <cell r="D3451" t="str">
            <v>MP</v>
          </cell>
          <cell r="E3451">
            <v>18.73</v>
          </cell>
          <cell r="F3451">
            <v>18.73</v>
          </cell>
        </row>
        <row r="3452">
          <cell r="A3452" t="str">
            <v>00011015</v>
          </cell>
          <cell r="B3452" t="str">
            <v>CUMEEIRA NORMAL DE EXTREMIDADE OU TERMINAL P/ TELHA FIBROCIMENTO CANALETE 90 OU KALHETAO</v>
          </cell>
          <cell r="C3452" t="str">
            <v>UN</v>
          </cell>
          <cell r="D3452" t="str">
            <v>MP</v>
          </cell>
          <cell r="E3452">
            <v>49.12</v>
          </cell>
          <cell r="F3452">
            <v>49.12</v>
          </cell>
        </row>
        <row r="3453">
          <cell r="A3453" t="str">
            <v>00011016</v>
          </cell>
          <cell r="B3453" t="str">
            <v>CUMEEIRA NORMAL P/ TELHA FIBROCIMENTO</v>
          </cell>
          <cell r="C3453" t="str">
            <v>UN</v>
          </cell>
          <cell r="D3453" t="str">
            <v>MP</v>
          </cell>
          <cell r="E3453">
            <v>30.99</v>
          </cell>
          <cell r="F3453">
            <v>30.99</v>
          </cell>
        </row>
        <row r="3454">
          <cell r="A3454" t="str">
            <v>00011017</v>
          </cell>
          <cell r="B3454" t="str">
            <v>CUMEEIRA ARTICULADA SUPERIOR P/ TELHA FIBROCIMENTO 4MM</v>
          </cell>
          <cell r="C3454" t="str">
            <v>UN</v>
          </cell>
          <cell r="D3454" t="str">
            <v>MP</v>
          </cell>
          <cell r="E3454">
            <v>5.4</v>
          </cell>
          <cell r="F3454">
            <v>5.4</v>
          </cell>
        </row>
        <row r="3455">
          <cell r="A3455" t="str">
            <v>00011026</v>
          </cell>
          <cell r="B3455" t="str">
            <v>CHAPA GALV PLANA 14GSG 1,994MM 16,020KG/M2</v>
          </cell>
          <cell r="C3455" t="str">
            <v>KG</v>
          </cell>
          <cell r="D3455" t="str">
            <v>MP</v>
          </cell>
          <cell r="E3455">
            <v>4.6900000000000004</v>
          </cell>
          <cell r="F3455">
            <v>4.6900000000000004</v>
          </cell>
        </row>
        <row r="3456">
          <cell r="A3456" t="str">
            <v>00011027</v>
          </cell>
          <cell r="B3456" t="str">
            <v>CHAPA GALV PLANA 16GSG 1,613MM 12,969KG/M2</v>
          </cell>
          <cell r="C3456" t="str">
            <v>KG</v>
          </cell>
          <cell r="D3456" t="str">
            <v>MP</v>
          </cell>
          <cell r="E3456">
            <v>4.79</v>
          </cell>
          <cell r="F3456">
            <v>4.79</v>
          </cell>
        </row>
        <row r="3457">
          <cell r="A3457" t="str">
            <v>00011029</v>
          </cell>
          <cell r="B3457" t="str">
            <v>HASTE RETA P/ GANCHO FG C/ ROSCA - 1/4" X 30CM - P/ FIXACAO TELHA METALICA - INCL PORCA E ARRUELAS DE VEDACAO</v>
          </cell>
          <cell r="C3457" t="str">
            <v>CJ</v>
          </cell>
          <cell r="D3457" t="str">
            <v>MP</v>
          </cell>
          <cell r="E3457">
            <v>0.71</v>
          </cell>
          <cell r="F3457">
            <v>0.71</v>
          </cell>
        </row>
        <row r="3458">
          <cell r="A3458" t="str">
            <v>00011032</v>
          </cell>
          <cell r="B3458" t="str">
            <v>GRAMPO U DE 5/8" N8 EM FG"</v>
          </cell>
          <cell r="C3458" t="str">
            <v>UN</v>
          </cell>
          <cell r="D3458" t="str">
            <v>MP</v>
          </cell>
          <cell r="E3458">
            <v>9</v>
          </cell>
          <cell r="F3458">
            <v>9</v>
          </cell>
        </row>
        <row r="3459">
          <cell r="A3459" t="str">
            <v>00011033</v>
          </cell>
          <cell r="B3459" t="str">
            <v>SUPORTE PARA CALHA DE 150 MM EM FG</v>
          </cell>
          <cell r="C3459" t="str">
            <v>UN</v>
          </cell>
          <cell r="D3459" t="str">
            <v>MP</v>
          </cell>
          <cell r="E3459">
            <v>12.49</v>
          </cell>
          <cell r="F3459">
            <v>12.49</v>
          </cell>
        </row>
        <row r="3460">
          <cell r="A3460" t="str">
            <v>00011045</v>
          </cell>
          <cell r="B3460" t="str">
            <v>LUVA SIMPLES PVC PBA JE NBR 10351 P/ REDE AGUA DN 75/DE 85 MM</v>
          </cell>
          <cell r="C3460" t="str">
            <v>UN</v>
          </cell>
          <cell r="D3460" t="str">
            <v>MP</v>
          </cell>
          <cell r="E3460">
            <v>29.87</v>
          </cell>
          <cell r="F3460">
            <v>29.87</v>
          </cell>
        </row>
        <row r="3461">
          <cell r="A3461" t="str">
            <v>00011046</v>
          </cell>
          <cell r="B3461" t="str">
            <v>CHAPA GALV PLANA 18GSG 1,311MM 10,528KG/M2</v>
          </cell>
          <cell r="C3461" t="str">
            <v>KG</v>
          </cell>
          <cell r="D3461" t="str">
            <v>MP</v>
          </cell>
          <cell r="E3461">
            <v>4.79</v>
          </cell>
          <cell r="F3461">
            <v>4.79</v>
          </cell>
        </row>
        <row r="3462">
          <cell r="A3462" t="str">
            <v>00011047</v>
          </cell>
          <cell r="B3462" t="str">
            <v>CHAPA GALV PLANA 19GSG 1,158MM 9,307KG/M2</v>
          </cell>
          <cell r="C3462" t="str">
            <v>KG</v>
          </cell>
          <cell r="D3462" t="str">
            <v>MP</v>
          </cell>
          <cell r="E3462">
            <v>4.6900000000000004</v>
          </cell>
          <cell r="F3462">
            <v>4.6900000000000004</v>
          </cell>
        </row>
        <row r="3463">
          <cell r="A3463" t="str">
            <v>00011049</v>
          </cell>
          <cell r="B3463" t="str">
            <v>CHAPA GALVANIZADA PLANA 22 GSG, E = 0,80 MM (6,40 KG/M2)</v>
          </cell>
          <cell r="C3463" t="str">
            <v>KG</v>
          </cell>
          <cell r="D3463" t="str">
            <v>MP</v>
          </cell>
          <cell r="E3463">
            <v>4.6900000000000004</v>
          </cell>
          <cell r="F3463">
            <v>4.6900000000000004</v>
          </cell>
        </row>
        <row r="3464">
          <cell r="A3464" t="str">
            <v>00011051</v>
          </cell>
          <cell r="B3464" t="str">
            <v>CHAPA GALV PLANA 26GSG 0,551MM 4,425KG/M2</v>
          </cell>
          <cell r="C3464" t="str">
            <v>KG</v>
          </cell>
          <cell r="D3464" t="str">
            <v>MP</v>
          </cell>
          <cell r="E3464">
            <v>5.14</v>
          </cell>
          <cell r="F3464">
            <v>5.14</v>
          </cell>
        </row>
        <row r="3465">
          <cell r="A3465" t="str">
            <v>00011054</v>
          </cell>
          <cell r="B3465" t="str">
            <v>PARAFUSO ROSCA SOBERBA ZINCADO CAB CHATA FENDA SIMPLES 3,2 X 20MM (3/4") "</v>
          </cell>
          <cell r="C3465" t="str">
            <v>UN</v>
          </cell>
          <cell r="D3465" t="str">
            <v>MP</v>
          </cell>
          <cell r="E3465">
            <v>0.11</v>
          </cell>
          <cell r="F3465">
            <v>0.11</v>
          </cell>
        </row>
        <row r="3466">
          <cell r="A3466" t="str">
            <v>00011055</v>
          </cell>
          <cell r="B3466" t="str">
            <v>PARAFUSO ROSCA SOBERBA ZINCADO CAB CHATA FENDA SIMPLES 3,5 X 25MM (1")</v>
          </cell>
          <cell r="C3466" t="str">
            <v>UN</v>
          </cell>
          <cell r="D3466" t="str">
            <v>MP</v>
          </cell>
          <cell r="E3466">
            <v>7.0000000000000007E-2</v>
          </cell>
          <cell r="F3466">
            <v>7.0000000000000007E-2</v>
          </cell>
        </row>
        <row r="3467">
          <cell r="A3467" t="str">
            <v>00011056</v>
          </cell>
          <cell r="B3467" t="str">
            <v>PARAFUSO ROSCA SOBERBA ZINCADO CAB CHATA FENDA SIMPLES 3,8 X 30MM (1.1/4")</v>
          </cell>
          <cell r="C3467" t="str">
            <v>UN</v>
          </cell>
          <cell r="D3467" t="str">
            <v>MP</v>
          </cell>
          <cell r="E3467">
            <v>0.11</v>
          </cell>
          <cell r="F3467">
            <v>0.11</v>
          </cell>
        </row>
        <row r="3468">
          <cell r="A3468" t="str">
            <v>00011057</v>
          </cell>
          <cell r="B3468" t="str">
            <v>PARAFUSO ROSCA SOBERBA ZINCADO CAB CHATA FENDA SIMPLES 4,8 X 40MM (1.1/2")</v>
          </cell>
          <cell r="C3468" t="str">
            <v>UN</v>
          </cell>
          <cell r="D3468" t="str">
            <v>MP</v>
          </cell>
          <cell r="E3468">
            <v>0.14000000000000001</v>
          </cell>
          <cell r="F3468">
            <v>0.14000000000000001</v>
          </cell>
        </row>
        <row r="3469">
          <cell r="A3469" t="str">
            <v>00011058</v>
          </cell>
          <cell r="B3469" t="str">
            <v>PARAFUSO ROSCA SOBERBA ZINCADO CAB CHATA FENDA SIMPLES 5,5 X 65MM (2.1/2") "</v>
          </cell>
          <cell r="C3469" t="str">
            <v>UN</v>
          </cell>
          <cell r="D3469" t="str">
            <v>MP</v>
          </cell>
          <cell r="E3469">
            <v>0.39</v>
          </cell>
          <cell r="F3469">
            <v>0.39</v>
          </cell>
        </row>
        <row r="3470">
          <cell r="A3470" t="str">
            <v>00011059</v>
          </cell>
          <cell r="B3470" t="str">
            <v>PARAFUSO ROSCA SOBERBA ZINCADO CAB CHATA FENDA SIMPLES 5,5 X 50MM (2") "</v>
          </cell>
          <cell r="C3470" t="str">
            <v>UN</v>
          </cell>
          <cell r="D3470" t="str">
            <v>MP</v>
          </cell>
          <cell r="E3470">
            <v>0.21</v>
          </cell>
          <cell r="F3470">
            <v>0.21</v>
          </cell>
        </row>
        <row r="3471">
          <cell r="A3471" t="str">
            <v>00011060</v>
          </cell>
          <cell r="B3471" t="str">
            <v>TIRANTE EM FG P/ CONTRAVENTAMENTO DE TELHA CANALETE 90 - 1/4" X 400MM "</v>
          </cell>
          <cell r="C3471" t="str">
            <v>UN</v>
          </cell>
          <cell r="D3471" t="str">
            <v>MP</v>
          </cell>
          <cell r="E3471">
            <v>20.89</v>
          </cell>
          <cell r="F3471">
            <v>20.89</v>
          </cell>
        </row>
        <row r="3472">
          <cell r="A3472" t="str">
            <v>00011061</v>
          </cell>
          <cell r="B3472" t="str">
            <v>CHAPA GALV PLANA 30GSG 0,399MM 3,204KG/M2</v>
          </cell>
          <cell r="C3472" t="str">
            <v>KG</v>
          </cell>
          <cell r="D3472" t="str">
            <v>MP</v>
          </cell>
          <cell r="E3472">
            <v>5.66</v>
          </cell>
          <cell r="F3472">
            <v>5.66</v>
          </cell>
        </row>
        <row r="3473">
          <cell r="A3473" t="str">
            <v>00011062</v>
          </cell>
          <cell r="B3473" t="str">
            <v>CHAPA LISA PRENSADA DE FIBROCIMENTO 10 MM - 1,2 X 3,0 M</v>
          </cell>
          <cell r="C3473" t="str">
            <v>M2</v>
          </cell>
          <cell r="D3473" t="str">
            <v>MP</v>
          </cell>
          <cell r="E3473">
            <v>57.22</v>
          </cell>
          <cell r="F3473">
            <v>57.22</v>
          </cell>
        </row>
        <row r="3474">
          <cell r="A3474" t="str">
            <v>00011063</v>
          </cell>
          <cell r="B3474" t="str">
            <v>CHAPA LISA PRENSADA DE FIBROCIMENTO 6MM - 1,20 X 2,0M</v>
          </cell>
          <cell r="C3474" t="str">
            <v>M2</v>
          </cell>
          <cell r="D3474" t="str">
            <v>MP</v>
          </cell>
          <cell r="E3474">
            <v>36.11</v>
          </cell>
          <cell r="F3474">
            <v>36.11</v>
          </cell>
        </row>
        <row r="3475">
          <cell r="A3475" t="str">
            <v>00011064</v>
          </cell>
          <cell r="B3475" t="str">
            <v>RUFO P/ TELHA FIBROCIMENTO CANALETE 90 OU KALHETAO</v>
          </cell>
          <cell r="C3475" t="str">
            <v>UN</v>
          </cell>
          <cell r="D3475" t="str">
            <v>MP</v>
          </cell>
          <cell r="E3475">
            <v>11.14</v>
          </cell>
          <cell r="F3475">
            <v>11.14</v>
          </cell>
        </row>
        <row r="3476">
          <cell r="A3476" t="str">
            <v>00011065</v>
          </cell>
          <cell r="B3476" t="str">
            <v>TAMPAO P/ TELHA FIBROCIMENTO CANALETE 90</v>
          </cell>
          <cell r="C3476" t="str">
            <v>UN</v>
          </cell>
          <cell r="D3476" t="str">
            <v>MP</v>
          </cell>
          <cell r="E3476">
            <v>9.43</v>
          </cell>
          <cell r="F3476">
            <v>9.43</v>
          </cell>
        </row>
        <row r="3477">
          <cell r="A3477" t="str">
            <v>00011066</v>
          </cell>
          <cell r="B3477" t="str">
            <v>TAMPAO P/ TELHA FIBROCIMENTO CANALETE 49 OU KATELHA</v>
          </cell>
          <cell r="C3477" t="str">
            <v>UN</v>
          </cell>
          <cell r="D3477" t="str">
            <v>MP</v>
          </cell>
          <cell r="E3477">
            <v>6.46</v>
          </cell>
          <cell r="F3477">
            <v>6.46</v>
          </cell>
        </row>
        <row r="3478">
          <cell r="A3478" t="str">
            <v>00011067</v>
          </cell>
          <cell r="B3478" t="str">
            <v>TELHA ALUMINIO TRAPEZOIDAL E = 0,5 MM</v>
          </cell>
          <cell r="C3478" t="str">
            <v>KG</v>
          </cell>
          <cell r="D3478" t="str">
            <v>MP</v>
          </cell>
          <cell r="E3478">
            <v>15.35</v>
          </cell>
          <cell r="F3478">
            <v>15.35</v>
          </cell>
        </row>
        <row r="3479">
          <cell r="A3479" t="str">
            <v>00011068</v>
          </cell>
          <cell r="B3479" t="str">
            <v>TELHA ALUMINIO TRAPEZOIDAL E = 0,7 MM</v>
          </cell>
          <cell r="C3479" t="str">
            <v>KG</v>
          </cell>
          <cell r="D3479" t="str">
            <v>MP</v>
          </cell>
          <cell r="E3479">
            <v>17.34</v>
          </cell>
          <cell r="F3479">
            <v>17.34</v>
          </cell>
        </row>
        <row r="3480">
          <cell r="A3480" t="str">
            <v>00011071</v>
          </cell>
          <cell r="B3480" t="str">
            <v>PLUG PVC P/ ESG PREDIAL 100MM</v>
          </cell>
          <cell r="C3480" t="str">
            <v>UN</v>
          </cell>
          <cell r="D3480" t="str">
            <v>MP</v>
          </cell>
          <cell r="E3480">
            <v>5.9</v>
          </cell>
          <cell r="F3480">
            <v>5.9</v>
          </cell>
        </row>
        <row r="3481">
          <cell r="A3481" t="str">
            <v>00011072</v>
          </cell>
          <cell r="B3481" t="str">
            <v>PLUG PVC P/ ESG PREDIAL 50MM</v>
          </cell>
          <cell r="C3481" t="str">
            <v>UN</v>
          </cell>
          <cell r="D3481" t="str">
            <v>MP</v>
          </cell>
          <cell r="E3481">
            <v>2.16</v>
          </cell>
          <cell r="F3481">
            <v>2.16</v>
          </cell>
        </row>
        <row r="3482">
          <cell r="A3482" t="str">
            <v>00011073</v>
          </cell>
          <cell r="B3482" t="str">
            <v>PLUG PVC P/ ESG PREDIAL  75MM</v>
          </cell>
          <cell r="C3482" t="str">
            <v>UN</v>
          </cell>
          <cell r="D3482" t="str">
            <v>MP</v>
          </cell>
          <cell r="E3482">
            <v>4.95</v>
          </cell>
          <cell r="F3482">
            <v>4.95</v>
          </cell>
        </row>
        <row r="3483">
          <cell r="A3483" t="str">
            <v>00011075</v>
          </cell>
          <cell r="B3483" t="str">
            <v>AREIA P/ LEITO FILTRANTE (1,68 A 0,42MM) - POSTO JAZIDA / FORNECEDOR (SEM FRETE)</v>
          </cell>
          <cell r="C3483" t="str">
            <v>M3</v>
          </cell>
          <cell r="D3483" t="str">
            <v>MP</v>
          </cell>
          <cell r="E3483">
            <v>544</v>
          </cell>
          <cell r="F3483">
            <v>544</v>
          </cell>
        </row>
        <row r="3484">
          <cell r="A3484" t="str">
            <v>00011076</v>
          </cell>
          <cell r="B3484" t="str">
            <v>AREIA PRETA P/ EMBOCO - POSTO JAZIDA / FORNECEDOR (SEM FRETE)</v>
          </cell>
          <cell r="C3484" t="str">
            <v>M3</v>
          </cell>
          <cell r="D3484" t="str">
            <v>MP</v>
          </cell>
          <cell r="E3484">
            <v>65.12</v>
          </cell>
          <cell r="F3484">
            <v>65.12</v>
          </cell>
        </row>
        <row r="3485">
          <cell r="A3485" t="str">
            <v>00011077</v>
          </cell>
          <cell r="B3485" t="str">
            <v>AREIA SELECIONADA P/ LEITO FILTRANTE - D = 0,5 A 0,7 MM - POSTO JAZIDA / FORNECEDOR (SEM FRETE)</v>
          </cell>
          <cell r="C3485" t="str">
            <v>M3</v>
          </cell>
          <cell r="D3485" t="str">
            <v>MP</v>
          </cell>
          <cell r="E3485">
            <v>556.74</v>
          </cell>
          <cell r="F3485">
            <v>556.74</v>
          </cell>
        </row>
        <row r="3486">
          <cell r="A3486" t="str">
            <v>00011078</v>
          </cell>
          <cell r="B3486" t="str">
            <v>AREIA SELECIONADA P/ LEITO FILTRANTE - D = 0,7 A 1 MM - POSTO JAZIDA / FORNECEDOR (SEM FRETE)</v>
          </cell>
          <cell r="C3486" t="str">
            <v>M3</v>
          </cell>
          <cell r="D3486" t="str">
            <v>MP</v>
          </cell>
          <cell r="E3486">
            <v>556.74</v>
          </cell>
          <cell r="F3486">
            <v>556.74</v>
          </cell>
        </row>
        <row r="3487">
          <cell r="A3487" t="str">
            <v>00011079</v>
          </cell>
          <cell r="B3487" t="str">
            <v>MATERIAL FILTRANTE (PEDREGULHO) 2,4 A 0,6 MM - POSTO PEDREIRA / FORNECEDOR (SEM FRETE)</v>
          </cell>
          <cell r="C3487" t="str">
            <v>M3</v>
          </cell>
          <cell r="D3487" t="str">
            <v>MP</v>
          </cell>
          <cell r="E3487">
            <v>570.15</v>
          </cell>
          <cell r="F3487">
            <v>570.15</v>
          </cell>
        </row>
        <row r="3488">
          <cell r="A3488" t="str">
            <v>00011080</v>
          </cell>
          <cell r="B3488" t="str">
            <v>MATERIAL FILTRANTE (PEDREGULHO) 15,4 A 9,6 MM - POSTO PEDREIRA / FORNECEDOR (SEM FRETE)</v>
          </cell>
          <cell r="C3488" t="str">
            <v>M3</v>
          </cell>
          <cell r="D3488" t="str">
            <v>MP</v>
          </cell>
          <cell r="E3488">
            <v>594.24</v>
          </cell>
          <cell r="F3488">
            <v>594.24</v>
          </cell>
        </row>
        <row r="3489">
          <cell r="A3489" t="str">
            <v>00011081</v>
          </cell>
          <cell r="B3489" t="str">
            <v>MATERIAL FILTRANTE (PEDREGULHO) 25,4 A 15,4 MM - POSTO PEDREIRA / FORNECEDOR (SEM FRETE)</v>
          </cell>
          <cell r="C3489" t="str">
            <v>M3</v>
          </cell>
          <cell r="D3489" t="str">
            <v>MP</v>
          </cell>
          <cell r="E3489">
            <v>618.33000000000004</v>
          </cell>
          <cell r="F3489">
            <v>618.33000000000004</v>
          </cell>
        </row>
        <row r="3490">
          <cell r="A3490" t="str">
            <v>00011082</v>
          </cell>
          <cell r="B3490" t="str">
            <v>MATERIAL FILTRANTE (PEDREGULHO) 38,0 A 25,4 MM - POSTO PEDREIRA / FORNECEDOR (SEM FRETE)</v>
          </cell>
          <cell r="C3490" t="str">
            <v>M3</v>
          </cell>
          <cell r="D3490" t="str">
            <v>MP</v>
          </cell>
          <cell r="E3490">
            <v>642.41999999999996</v>
          </cell>
          <cell r="F3490">
            <v>642.41999999999996</v>
          </cell>
        </row>
        <row r="3491">
          <cell r="A3491" t="str">
            <v>00011083</v>
          </cell>
          <cell r="B3491" t="str">
            <v>MATERIAL FILTRANTE (PEDREGULHO) 4,8 A 2,4 MM - POSTO PEDREIRA / FORNECEDOR (SEM FRETE)</v>
          </cell>
          <cell r="C3491" t="str">
            <v>M3</v>
          </cell>
          <cell r="D3491" t="str">
            <v>MP</v>
          </cell>
          <cell r="E3491">
            <v>570.15</v>
          </cell>
          <cell r="F3491">
            <v>570.15</v>
          </cell>
        </row>
        <row r="3492">
          <cell r="A3492" t="str">
            <v>00011084</v>
          </cell>
          <cell r="B3492" t="str">
            <v>MATERIAL FILTRANTE (PEDREGULHO) 9,6 A 4,8 MM - POSTO PEDREIRA / FORNECEDOR (SEM FRETE)</v>
          </cell>
          <cell r="C3492" t="str">
            <v>M3</v>
          </cell>
          <cell r="D3492" t="str">
            <v>MP</v>
          </cell>
          <cell r="E3492">
            <v>594.24</v>
          </cell>
          <cell r="F3492">
            <v>594.24</v>
          </cell>
        </row>
        <row r="3493">
          <cell r="A3493" t="str">
            <v>00011086</v>
          </cell>
          <cell r="B3493" t="str">
            <v>REJEITO DE MINÉRIO (SIR) - POSTO PEDREIRA / FORNECEDOR (SEM FRETE)</v>
          </cell>
          <cell r="C3493" t="str">
            <v>M3</v>
          </cell>
          <cell r="D3493" t="str">
            <v>MP</v>
          </cell>
          <cell r="E3493">
            <v>23.69</v>
          </cell>
          <cell r="F3493">
            <v>23.69</v>
          </cell>
        </row>
        <row r="3494">
          <cell r="A3494" t="str">
            <v>00011087</v>
          </cell>
          <cell r="B3494" t="str">
            <v>TELHA CERAMICA TIPO COLONIAL DE 2A. QUALIDADE COMP = 46 A 50,0CM - 25 A 27UN/M2</v>
          </cell>
          <cell r="C3494" t="str">
            <v>UN</v>
          </cell>
          <cell r="D3494" t="str">
            <v>MP</v>
          </cell>
          <cell r="E3494">
            <v>1.2</v>
          </cell>
          <cell r="F3494">
            <v>1.2</v>
          </cell>
        </row>
        <row r="3495">
          <cell r="A3495" t="str">
            <v>00011088</v>
          </cell>
          <cell r="B3495" t="str">
            <v>TELHA CERAMICA TIPO PLAN, DE 1A. QUALIDADE, COM 46 A 50 CM (COBERTURA DE 26 A 33 TELHAS POR M2)</v>
          </cell>
          <cell r="C3495" t="str">
            <v>UN</v>
          </cell>
          <cell r="D3495" t="str">
            <v>MP</v>
          </cell>
          <cell r="E3495">
            <v>1.96</v>
          </cell>
          <cell r="F3495">
            <v>1.96</v>
          </cell>
        </row>
        <row r="3496">
          <cell r="A3496" t="str">
            <v>00011089</v>
          </cell>
          <cell r="B3496" t="str">
            <v>|EM PROCESSO DE DESATIVACAO| PEDRA DE ALVENARIA - POSTO PEDREIRA / FORNECEDOR (SEM FRETE)</v>
          </cell>
          <cell r="C3496" t="str">
            <v>M3</v>
          </cell>
          <cell r="D3496" t="str">
            <v>MP</v>
          </cell>
          <cell r="E3496">
            <v>86.37</v>
          </cell>
          <cell r="F3496">
            <v>86.37</v>
          </cell>
        </row>
        <row r="3497">
          <cell r="A3497" t="str">
            <v>00011091</v>
          </cell>
          <cell r="B3497" t="str">
            <v>PINGADEIRA PLASTICA P/ TELHA FIBROCIMENTO CANALETE 49 OU KALHETA</v>
          </cell>
          <cell r="C3497" t="str">
            <v>UN</v>
          </cell>
          <cell r="D3497" t="str">
            <v>MP</v>
          </cell>
          <cell r="E3497">
            <v>0.22</v>
          </cell>
          <cell r="F3497">
            <v>0.22</v>
          </cell>
        </row>
        <row r="3498">
          <cell r="A3498" t="str">
            <v>00011092</v>
          </cell>
          <cell r="B3498" t="str">
            <v>PINGADEIRA PLASTICA P/ TELHA FIBROCIMENTO CANALETE 90</v>
          </cell>
          <cell r="C3498" t="str">
            <v>UN</v>
          </cell>
          <cell r="D3498" t="str">
            <v>MP</v>
          </cell>
          <cell r="E3498">
            <v>0.23</v>
          </cell>
          <cell r="F3498">
            <v>0.23</v>
          </cell>
        </row>
        <row r="3499">
          <cell r="A3499" t="str">
            <v>00011094</v>
          </cell>
          <cell r="B3499" t="str">
            <v>PLACA DE VEDACAO NERVURA P/ TELHA FIBROCIMENTO CANALETE 90</v>
          </cell>
          <cell r="C3499" t="str">
            <v>UN</v>
          </cell>
          <cell r="D3499" t="str">
            <v>MP</v>
          </cell>
          <cell r="E3499">
            <v>7.96</v>
          </cell>
          <cell r="F3499">
            <v>7.96</v>
          </cell>
        </row>
        <row r="3500">
          <cell r="A3500" t="str">
            <v>00011096</v>
          </cell>
          <cell r="B3500" t="str">
            <v>PÓ DE MÁRMORE - POSTO PEDREIRA / FORNECEDOR (SEM FRETE)</v>
          </cell>
          <cell r="C3500" t="str">
            <v>KG</v>
          </cell>
          <cell r="D3500" t="str">
            <v>MP</v>
          </cell>
          <cell r="E3500">
            <v>0.11</v>
          </cell>
          <cell r="F3500">
            <v>0.11</v>
          </cell>
        </row>
        <row r="3501">
          <cell r="A3501" t="str">
            <v>00011107</v>
          </cell>
          <cell r="B3501" t="str">
            <v>ARAME GALVANIZADO 6 BWG - 5,16MM - 157,00 G/M</v>
          </cell>
          <cell r="C3501" t="str">
            <v>KG</v>
          </cell>
          <cell r="D3501" t="str">
            <v>MP</v>
          </cell>
          <cell r="E3501">
            <v>5.71</v>
          </cell>
          <cell r="F3501">
            <v>5.71</v>
          </cell>
        </row>
        <row r="3502">
          <cell r="A3502" t="str">
            <v>00011109</v>
          </cell>
          <cell r="B3502" t="str">
            <v>CIMENTO ASFALTICO DE PETROLEO A GRANEL 30/45</v>
          </cell>
          <cell r="C3502" t="str">
            <v>KG</v>
          </cell>
          <cell r="D3502" t="str">
            <v>MP</v>
          </cell>
          <cell r="E3502">
            <v>1.65</v>
          </cell>
          <cell r="F3502">
            <v>1.65</v>
          </cell>
        </row>
        <row r="3503">
          <cell r="A3503" t="str">
            <v>00011112</v>
          </cell>
          <cell r="B3503" t="str">
            <v>CHAPA ALUMINIO P/ CALHA E = 0,5MM L = 0,3M</v>
          </cell>
          <cell r="C3503" t="str">
            <v>KG</v>
          </cell>
          <cell r="D3503" t="str">
            <v>MP</v>
          </cell>
          <cell r="E3503">
            <v>17.43</v>
          </cell>
          <cell r="F3503">
            <v>17.43</v>
          </cell>
        </row>
        <row r="3504">
          <cell r="A3504" t="str">
            <v>00011113</v>
          </cell>
          <cell r="B3504" t="str">
            <v>CHAPA ALUMINIO P/ CALHA E = 0,8MM L = 0,5M</v>
          </cell>
          <cell r="C3504" t="str">
            <v>KG</v>
          </cell>
          <cell r="D3504" t="str">
            <v>MP</v>
          </cell>
          <cell r="E3504">
            <v>17.59</v>
          </cell>
          <cell r="F3504">
            <v>17.59</v>
          </cell>
        </row>
        <row r="3505">
          <cell r="A3505" t="str">
            <v>00011114</v>
          </cell>
          <cell r="B3505" t="str">
            <v>CHAPA ALUMINIO P/ CALHA E = 0,8MM L = 0,6M</v>
          </cell>
          <cell r="C3505" t="str">
            <v>M</v>
          </cell>
          <cell r="D3505" t="str">
            <v>MP</v>
          </cell>
          <cell r="E3505">
            <v>21.19</v>
          </cell>
          <cell r="F3505">
            <v>21.19</v>
          </cell>
        </row>
        <row r="3506">
          <cell r="A3506" t="str">
            <v>00011115</v>
          </cell>
          <cell r="B3506" t="str">
            <v>CHAPA ALUMÍNIO PARA CALHA E = 0,8 MM L = 1,0 M</v>
          </cell>
          <cell r="C3506" t="str">
            <v>M</v>
          </cell>
          <cell r="D3506" t="str">
            <v>MP</v>
          </cell>
          <cell r="E3506">
            <v>40.14</v>
          </cell>
          <cell r="F3506">
            <v>40.14</v>
          </cell>
        </row>
        <row r="3507">
          <cell r="A3507" t="str">
            <v>00011116</v>
          </cell>
          <cell r="B3507" t="str">
            <v>DOMUS INDIVIDUAL EM ACRILICO</v>
          </cell>
          <cell r="C3507" t="str">
            <v>UN</v>
          </cell>
          <cell r="D3507" t="str">
            <v>MP</v>
          </cell>
          <cell r="E3507">
            <v>493.96</v>
          </cell>
          <cell r="F3507">
            <v>493.96</v>
          </cell>
        </row>
        <row r="3508">
          <cell r="A3508" t="str">
            <v>00011117</v>
          </cell>
          <cell r="B3508" t="str">
            <v>BLOCO SEXTAVADO P/PAVIMENTACAO, EM CONCRETO COM 35 MPA (TIPO BLOKRET), DE 30 X 30 CM, E = 8,0 CM (NBR-9780 E 9781)</v>
          </cell>
          <cell r="C3508" t="str">
            <v>UN</v>
          </cell>
          <cell r="D3508" t="str">
            <v>MP</v>
          </cell>
          <cell r="E3508">
            <v>3.15</v>
          </cell>
          <cell r="F3508">
            <v>3.15</v>
          </cell>
        </row>
        <row r="3509">
          <cell r="A3509" t="str">
            <v>00011118</v>
          </cell>
          <cell r="B3509" t="str">
            <v>BLOCO SEXTAVADO P/ PAVIMENTAÇÃO, EM CONCRETO DE 35 MPA (TIPO BLOKRET) E = 9,0CM, DE 30 X 30CM, DE
ACORDO COM NBR 9780 / 9781</v>
          </cell>
          <cell r="C3509" t="str">
            <v>UN</v>
          </cell>
          <cell r="D3509" t="str">
            <v>MP</v>
          </cell>
          <cell r="E3509">
            <v>3.6</v>
          </cell>
          <cell r="F3509">
            <v>3.6</v>
          </cell>
        </row>
        <row r="3510">
          <cell r="A3510" t="str">
            <v>00011120</v>
          </cell>
          <cell r="B3510" t="str">
            <v>PEDRA GRANITICA OU BASALTICA FACETADA 20 X 20 X 20CM</v>
          </cell>
          <cell r="C3510" t="str">
            <v>UN</v>
          </cell>
          <cell r="D3510" t="str">
            <v>MP</v>
          </cell>
          <cell r="E3510">
            <v>2.25</v>
          </cell>
          <cell r="F3510">
            <v>2.25</v>
          </cell>
        </row>
        <row r="3511">
          <cell r="A3511" t="str">
            <v>00011122</v>
          </cell>
          <cell r="B3511" t="str">
            <v>CHAPA ALUMINIO E = 3MM</v>
          </cell>
          <cell r="C3511" t="str">
            <v>KG</v>
          </cell>
          <cell r="D3511" t="str">
            <v>MP</v>
          </cell>
          <cell r="E3511">
            <v>18.149999999999999</v>
          </cell>
          <cell r="F3511">
            <v>18.149999999999999</v>
          </cell>
        </row>
        <row r="3512">
          <cell r="A3512" t="str">
            <v>00011123</v>
          </cell>
          <cell r="B3512" t="str">
            <v>CHAPA ALUMINIO E = 4MM</v>
          </cell>
          <cell r="C3512" t="str">
            <v>KG</v>
          </cell>
          <cell r="D3512" t="str">
            <v>MP</v>
          </cell>
          <cell r="E3512">
            <v>17.93</v>
          </cell>
          <cell r="F3512">
            <v>17.93</v>
          </cell>
        </row>
        <row r="3513">
          <cell r="A3513" t="str">
            <v>00011125</v>
          </cell>
          <cell r="B3513" t="str">
            <v>CHAPA ALUMINIO E = 6MM</v>
          </cell>
          <cell r="C3513" t="str">
            <v>KG</v>
          </cell>
          <cell r="D3513" t="str">
            <v>MP</v>
          </cell>
          <cell r="E3513">
            <v>17.809999999999999</v>
          </cell>
          <cell r="F3513">
            <v>17.809999999999999</v>
          </cell>
        </row>
        <row r="3514">
          <cell r="A3514" t="str">
            <v>00011130</v>
          </cell>
          <cell r="B3514" t="str">
            <v>CHAPA MADEIRA COMPENSADA CEDRO/CEDRINHO, SUMAUMA, VIROLA BRANCA OU EQUIV 2,2 X 1,6M X 8MM
P/ARMARIOS</v>
          </cell>
          <cell r="C3514" t="str">
            <v>M2</v>
          </cell>
          <cell r="D3514" t="str">
            <v>MP</v>
          </cell>
          <cell r="E3514">
            <v>15.41</v>
          </cell>
          <cell r="F3514">
            <v>15.41</v>
          </cell>
        </row>
        <row r="3515">
          <cell r="A3515" t="str">
            <v>00011131</v>
          </cell>
          <cell r="B3515" t="str">
            <v>CHAPA MADEIRA COMPENSADA CEDRO/CEDRINHO, SUMAUMA, VIROLA BRANCA OU EQUIV 2,2 X 1,6M X 20MM P/ARMARIOS</v>
          </cell>
          <cell r="C3515" t="str">
            <v>M2</v>
          </cell>
          <cell r="D3515" t="str">
            <v>MP</v>
          </cell>
          <cell r="E3515">
            <v>31.91</v>
          </cell>
          <cell r="F3515">
            <v>31.91</v>
          </cell>
        </row>
        <row r="3516">
          <cell r="A3516" t="str">
            <v>00011132</v>
          </cell>
          <cell r="B3516" t="str">
            <v>CHAPA MADEIRA COMPENSADA CEDRO/CEDRINHO, SUMAUMA, VIROLA BRANCA OU EQUIV 2,2 X 1,6M X 25MM
P/ARMARIOS</v>
          </cell>
          <cell r="C3516" t="str">
            <v>M2</v>
          </cell>
          <cell r="D3516" t="str">
            <v>MP</v>
          </cell>
          <cell r="E3516">
            <v>36.24</v>
          </cell>
          <cell r="F3516">
            <v>36.24</v>
          </cell>
        </row>
        <row r="3517">
          <cell r="A3517" t="str">
            <v>00011134</v>
          </cell>
          <cell r="B3517" t="str">
            <v>CHAPA DE MADEIRA EM COMPENSADO NAVAL, E = *10* MM, DE *1,60 X 2,20* M</v>
          </cell>
          <cell r="C3517" t="str">
            <v>M2</v>
          </cell>
          <cell r="D3517" t="str">
            <v>MP</v>
          </cell>
          <cell r="E3517">
            <v>20.47</v>
          </cell>
          <cell r="F3517">
            <v>20.47</v>
          </cell>
        </row>
        <row r="3518">
          <cell r="A3518" t="str">
            <v>00011135</v>
          </cell>
          <cell r="B3518" t="str">
            <v>CHAPA MADEIRA COMPENSADA NAVAL (C/ COLA FENOLICA) 2,2 X 1,6M X 12MM</v>
          </cell>
          <cell r="C3518" t="str">
            <v>M2</v>
          </cell>
          <cell r="D3518" t="str">
            <v>MP</v>
          </cell>
          <cell r="E3518">
            <v>23.97</v>
          </cell>
          <cell r="F3518">
            <v>23.97</v>
          </cell>
        </row>
        <row r="3519">
          <cell r="A3519" t="str">
            <v>00011136</v>
          </cell>
          <cell r="B3519" t="str">
            <v>CHAPA MADEIRA COMPENSADA NAVAL (C/ COLA FENOLICA) 2,2 X 1,6M X 15MM</v>
          </cell>
          <cell r="C3519" t="str">
            <v>M2</v>
          </cell>
          <cell r="D3519" t="str">
            <v>MP</v>
          </cell>
          <cell r="E3519">
            <v>28.88</v>
          </cell>
          <cell r="F3519">
            <v>28.88</v>
          </cell>
        </row>
        <row r="3520">
          <cell r="A3520" t="str">
            <v>00011137</v>
          </cell>
          <cell r="B3520" t="str">
            <v>CHAPA MADEIRA COMPENSADA NAVAL (C/ COLA FENOLICA) 2,2 X 1,6M X 20MM</v>
          </cell>
          <cell r="C3520" t="str">
            <v>M2</v>
          </cell>
          <cell r="D3520" t="str">
            <v>MP</v>
          </cell>
          <cell r="E3520">
            <v>38.549999999999997</v>
          </cell>
          <cell r="F3520">
            <v>38.549999999999997</v>
          </cell>
        </row>
        <row r="3521">
          <cell r="A3521" t="str">
            <v>00011138</v>
          </cell>
          <cell r="B3521" t="str">
            <v>OLEO COMBUSTIVEL BPF A GRANEL</v>
          </cell>
          <cell r="C3521" t="str">
            <v>L</v>
          </cell>
          <cell r="D3521" t="str">
            <v>MP</v>
          </cell>
          <cell r="E3521">
            <v>1.1000000000000001</v>
          </cell>
          <cell r="F3521">
            <v>1.1000000000000001</v>
          </cell>
        </row>
        <row r="3522">
          <cell r="A3522" t="str">
            <v>00011141</v>
          </cell>
          <cell r="B3522" t="str">
            <v>|EM PROCESSO DE DESATIVAÇÃO| CONCRETO USINADO BOMBEADO FCK = 22,5 MPA</v>
          </cell>
          <cell r="C3522" t="str">
            <v>M3</v>
          </cell>
          <cell r="D3522" t="str">
            <v>MP</v>
          </cell>
          <cell r="E3522">
            <v>282.55</v>
          </cell>
          <cell r="F3522">
            <v>282.55</v>
          </cell>
        </row>
        <row r="3523">
          <cell r="A3523" t="str">
            <v>00011145</v>
          </cell>
          <cell r="B3523" t="str">
            <v>CONCRETO USINADO BOMBEADO FCK = 35,0 MPA</v>
          </cell>
          <cell r="C3523" t="str">
            <v>M3</v>
          </cell>
          <cell r="D3523" t="str">
            <v>MP</v>
          </cell>
          <cell r="E3523">
            <v>322.95</v>
          </cell>
          <cell r="F3523">
            <v>322.95</v>
          </cell>
        </row>
        <row r="3524">
          <cell r="A3524" t="str">
            <v>00011146</v>
          </cell>
          <cell r="B3524" t="str">
            <v>CONCRETO USINADO FCK = 15,0 MPA,  AUTO-ADENSAVEL C/ SLUMP 22 CM</v>
          </cell>
          <cell r="C3524" t="str">
            <v>M3</v>
          </cell>
          <cell r="D3524" t="str">
            <v>MP</v>
          </cell>
          <cell r="E3524">
            <v>289.33999999999997</v>
          </cell>
          <cell r="F3524">
            <v>289.33999999999997</v>
          </cell>
        </row>
        <row r="3525">
          <cell r="A3525" t="str">
            <v>00011147</v>
          </cell>
          <cell r="B3525" t="str">
            <v>CONCRETO USINADO FCK = 20,0 MPA, AUTO-ADENSAVEL C/ SLUMP 22 CM</v>
          </cell>
          <cell r="C3525" t="str">
            <v>M3</v>
          </cell>
          <cell r="D3525" t="str">
            <v>MP</v>
          </cell>
          <cell r="E3525">
            <v>321.63</v>
          </cell>
          <cell r="F3525">
            <v>321.63</v>
          </cell>
        </row>
        <row r="3526">
          <cell r="A3526" t="str">
            <v>00011149</v>
          </cell>
          <cell r="B3526" t="str">
            <v>PRIMER EPOXI</v>
          </cell>
          <cell r="C3526" t="str">
            <v>GL</v>
          </cell>
          <cell r="D3526" t="str">
            <v>MP</v>
          </cell>
          <cell r="E3526">
            <v>145.41999999999999</v>
          </cell>
          <cell r="F3526">
            <v>145.41999999999999</v>
          </cell>
        </row>
        <row r="3527">
          <cell r="A3527" t="str">
            <v>00011151</v>
          </cell>
          <cell r="B3527" t="str">
            <v>PORTA CHAPA DOBRADA ACO PRE-ZINCADO OU C/ ADICAO DE COBRE ABRIR C/ VENEZIANA 87 X 210CM</v>
          </cell>
          <cell r="C3527" t="str">
            <v>M2</v>
          </cell>
          <cell r="D3527" t="str">
            <v>MP</v>
          </cell>
          <cell r="E3527">
            <v>139.77000000000001</v>
          </cell>
          <cell r="F3527">
            <v>139.77000000000001</v>
          </cell>
        </row>
        <row r="3528">
          <cell r="A3528" t="str">
            <v>00011152</v>
          </cell>
          <cell r="B3528" t="str">
            <v>PORTA CHAPA DOBRADA ACO PRE-ZINCADO OU C/ ADICAO DE COBRE ABRIR C/ TRAVESSAS P/ VIDRO 87 X 210CM</v>
          </cell>
          <cell r="C3528" t="str">
            <v>M2</v>
          </cell>
          <cell r="D3528" t="str">
            <v>MP</v>
          </cell>
          <cell r="E3528">
            <v>151.54</v>
          </cell>
          <cell r="F3528">
            <v>151.54</v>
          </cell>
        </row>
        <row r="3529">
          <cell r="A3529" t="str">
            <v>00011153</v>
          </cell>
          <cell r="B3529" t="str">
            <v>PORTA CHAPA DOBRADA ACO PRE-ZINCADO OU C/ ADICAO DE COBRE ABRIR C/ POSTIGO P/ VIDRO 87 X 210CM</v>
          </cell>
          <cell r="C3529" t="str">
            <v>M2</v>
          </cell>
          <cell r="D3529" t="str">
            <v>MP</v>
          </cell>
          <cell r="E3529">
            <v>260.72000000000003</v>
          </cell>
          <cell r="F3529">
            <v>260.72000000000003</v>
          </cell>
        </row>
        <row r="3530">
          <cell r="A3530" t="str">
            <v>00011154</v>
          </cell>
          <cell r="B3530" t="str">
            <v>PORTA CORTA FOGO 0,90X2,10X0,04M</v>
          </cell>
          <cell r="C3530" t="str">
            <v>UN</v>
          </cell>
          <cell r="D3530" t="str">
            <v>MP</v>
          </cell>
          <cell r="E3530">
            <v>454.57</v>
          </cell>
          <cell r="F3530">
            <v>454.57</v>
          </cell>
        </row>
        <row r="3531">
          <cell r="A3531" t="str">
            <v>00011155</v>
          </cell>
          <cell r="B3531" t="str">
            <v>PORTA METALICA ABRIR TIPO VENEZIANA C/ GUARNICAO COMPLETA 87 X 210CM</v>
          </cell>
          <cell r="C3531" t="str">
            <v>M2</v>
          </cell>
          <cell r="D3531" t="str">
            <v>MP</v>
          </cell>
          <cell r="E3531">
            <v>192.64</v>
          </cell>
          <cell r="F3531">
            <v>192.64</v>
          </cell>
        </row>
        <row r="3532">
          <cell r="A3532" t="str">
            <v>00011156</v>
          </cell>
          <cell r="B3532" t="str">
            <v>PORTA PANTOGRAFICA EM ACO PERFIL "U"</v>
          </cell>
          <cell r="C3532" t="str">
            <v>M2</v>
          </cell>
          <cell r="D3532" t="str">
            <v>MP</v>
          </cell>
          <cell r="E3532">
            <v>189</v>
          </cell>
          <cell r="F3532">
            <v>189</v>
          </cell>
        </row>
        <row r="3533">
          <cell r="A3533" t="str">
            <v>00011157</v>
          </cell>
          <cell r="B3533" t="str">
            <v>WASH PRIMER PARA TINTA AUTOMOTIVA</v>
          </cell>
          <cell r="C3533" t="str">
            <v>GL</v>
          </cell>
          <cell r="D3533" t="str">
            <v>MP</v>
          </cell>
          <cell r="E3533">
            <v>105.99</v>
          </cell>
          <cell r="F3533">
            <v>105.99</v>
          </cell>
        </row>
        <row r="3534">
          <cell r="A3534" t="str">
            <v>00011161</v>
          </cell>
          <cell r="B3534" t="str">
            <v>CAL HIDRATADA P/ PINTURA</v>
          </cell>
          <cell r="C3534" t="str">
            <v>KG</v>
          </cell>
          <cell r="D3534" t="str">
            <v>MP</v>
          </cell>
          <cell r="E3534">
            <v>0.86</v>
          </cell>
          <cell r="F3534">
            <v>0.86</v>
          </cell>
        </row>
        <row r="3535">
          <cell r="A3535" t="str">
            <v>00011162</v>
          </cell>
          <cell r="B3535" t="str">
            <v>FIXADOR DE CAL TIPO GLOBOFIX OU EQUIV</v>
          </cell>
          <cell r="C3535" t="str">
            <v>UN</v>
          </cell>
          <cell r="D3535" t="str">
            <v>MP</v>
          </cell>
          <cell r="E3535">
            <v>1.59</v>
          </cell>
          <cell r="F3535">
            <v>1.59</v>
          </cell>
        </row>
        <row r="3536">
          <cell r="A3536" t="str">
            <v>00011163</v>
          </cell>
          <cell r="B3536" t="str">
            <v>TINTA PARA SINALIZAÇÃO HORIZONTAL, À BASE DE RESINA ACRÍLICA, EMULSIONADA EM ÁGUA, TIPO AQUAPLAST
- INDUTIL  (NBR 13699)</v>
          </cell>
          <cell r="C3536" t="str">
            <v>GL</v>
          </cell>
          <cell r="D3536" t="str">
            <v>MP</v>
          </cell>
          <cell r="E3536">
            <v>142.02000000000001</v>
          </cell>
          <cell r="F3536">
            <v>142.02000000000001</v>
          </cell>
        </row>
        <row r="3537">
          <cell r="A3537" t="str">
            <v>00011168</v>
          </cell>
          <cell r="B3537" t="str">
            <v>LACA INCOLOR CONCENTRADA PARA MADEIRA</v>
          </cell>
          <cell r="C3537" t="str">
            <v>GL</v>
          </cell>
          <cell r="D3537" t="str">
            <v>MP</v>
          </cell>
          <cell r="E3537">
            <v>54.1</v>
          </cell>
          <cell r="F3537">
            <v>54.1</v>
          </cell>
        </row>
        <row r="3538">
          <cell r="A3538" t="str">
            <v>00011169</v>
          </cell>
          <cell r="B3538" t="str">
            <v>VERNIZ ACRILICO EM PO</v>
          </cell>
          <cell r="C3538" t="str">
            <v>KG</v>
          </cell>
          <cell r="D3538" t="str">
            <v>MP</v>
          </cell>
          <cell r="E3538">
            <v>58.6</v>
          </cell>
          <cell r="F3538">
            <v>58.6</v>
          </cell>
        </row>
        <row r="3539">
          <cell r="A3539" t="str">
            <v>00011171</v>
          </cell>
          <cell r="B3539" t="str">
            <v>VERNIZ ISOTERPOXI</v>
          </cell>
          <cell r="C3539" t="str">
            <v>L</v>
          </cell>
          <cell r="D3539" t="str">
            <v>MP</v>
          </cell>
          <cell r="E3539">
            <v>56.75</v>
          </cell>
          <cell r="F3539">
            <v>56.75</v>
          </cell>
        </row>
        <row r="3540">
          <cell r="A3540" t="str">
            <v>00011174</v>
          </cell>
          <cell r="B3540" t="str">
            <v>PRIMER UNIVERSAL-FUNDO ANTICORROSIVO TP ZARCAO</v>
          </cell>
          <cell r="C3540" t="str">
            <v>UN</v>
          </cell>
          <cell r="D3540" t="str">
            <v>MP</v>
          </cell>
          <cell r="E3540">
            <v>363.34</v>
          </cell>
          <cell r="F3540">
            <v>363.34</v>
          </cell>
        </row>
        <row r="3541">
          <cell r="A3541" t="str">
            <v>00011174</v>
          </cell>
          <cell r="B3541" t="str">
            <v>PRIMER UNIVERSAL-FUNDO ANTICORROSIVO TP ZARCAO</v>
          </cell>
          <cell r="C3541" t="str">
            <v>18L</v>
          </cell>
          <cell r="D3541" t="str">
            <v>MP</v>
          </cell>
          <cell r="E3541">
            <v>363.34</v>
          </cell>
          <cell r="F3541">
            <v>363.34</v>
          </cell>
        </row>
        <row r="3542">
          <cell r="A3542" t="str">
            <v>00011183</v>
          </cell>
          <cell r="B3542" t="str">
            <v>BASCULANTE ACO 100 X 100 X 8 CM - 4 BASCULAS</v>
          </cell>
          <cell r="C3542" t="str">
            <v>UN</v>
          </cell>
          <cell r="D3542" t="str">
            <v>MP</v>
          </cell>
          <cell r="E3542">
            <v>139.79</v>
          </cell>
          <cell r="F3542">
            <v>139.79</v>
          </cell>
        </row>
        <row r="3543">
          <cell r="A3543" t="str">
            <v>00011184</v>
          </cell>
          <cell r="B3543" t="str">
            <v>BASCULANTE ACO 100 X 150 X 8 - 4 BASCULAS</v>
          </cell>
          <cell r="C3543" t="str">
            <v>UN</v>
          </cell>
          <cell r="D3543" t="str">
            <v>MP</v>
          </cell>
          <cell r="E3543">
            <v>301.98</v>
          </cell>
          <cell r="F3543">
            <v>301.98</v>
          </cell>
        </row>
        <row r="3544">
          <cell r="A3544" t="str">
            <v>00011185</v>
          </cell>
          <cell r="B3544" t="str">
            <v>VIDRO PLANO ARMADO E = 7MM - SEM COLOCACAO</v>
          </cell>
          <cell r="C3544" t="str">
            <v>M2</v>
          </cell>
          <cell r="D3544" t="str">
            <v>MP</v>
          </cell>
          <cell r="E3544">
            <v>218.81</v>
          </cell>
          <cell r="F3544">
            <v>218.81</v>
          </cell>
        </row>
        <row r="3545">
          <cell r="A3545" t="str">
            <v>00011186</v>
          </cell>
          <cell r="B3545" t="str">
            <v>ESPELHO CRISTAL E = 4 MM</v>
          </cell>
          <cell r="C3545" t="str">
            <v>M2</v>
          </cell>
          <cell r="D3545" t="str">
            <v>MP</v>
          </cell>
          <cell r="E3545">
            <v>197.88</v>
          </cell>
          <cell r="F3545">
            <v>197.88</v>
          </cell>
        </row>
        <row r="3546">
          <cell r="A3546" t="str">
            <v>00011187</v>
          </cell>
          <cell r="B3546" t="str">
            <v>VIDRO LISO FUME E = 4MM - COLOCADO</v>
          </cell>
          <cell r="C3546" t="str">
            <v>M2</v>
          </cell>
          <cell r="D3546" t="str">
            <v>MP</v>
          </cell>
          <cell r="E3546">
            <v>128.11000000000001</v>
          </cell>
          <cell r="F3546">
            <v>128.11000000000001</v>
          </cell>
        </row>
        <row r="3547">
          <cell r="A3547" t="str">
            <v>00011188</v>
          </cell>
          <cell r="B3547" t="str">
            <v>VIDRO LISO FUME E = 4MM - SEM COLOCACAO</v>
          </cell>
          <cell r="C3547" t="str">
            <v>M2</v>
          </cell>
          <cell r="D3547" t="str">
            <v>MP</v>
          </cell>
          <cell r="E3547">
            <v>102.74</v>
          </cell>
          <cell r="F3547">
            <v>102.74</v>
          </cell>
        </row>
        <row r="3548">
          <cell r="A3548" t="str">
            <v>00011189</v>
          </cell>
          <cell r="B3548" t="str">
            <v>VIDRO LISO FUME E = 6MM - SEM COLOCACAO</v>
          </cell>
          <cell r="C3548" t="str">
            <v>M2</v>
          </cell>
          <cell r="D3548" t="str">
            <v>MP</v>
          </cell>
          <cell r="E3548">
            <v>171.24</v>
          </cell>
          <cell r="F3548">
            <v>171.24</v>
          </cell>
        </row>
        <row r="3549">
          <cell r="A3549" t="str">
            <v>00011190</v>
          </cell>
          <cell r="B3549" t="str">
            <v>BASCULANTE EM CHAPA DOBRADA DE ACO COM ADICAO DE COBRE, DE 0,60 X 0,60 M (4 FOLHAS, SENDO 2 OU 3
MOVEIS)</v>
          </cell>
          <cell r="C3549" t="str">
            <v>UN</v>
          </cell>
          <cell r="D3549" t="str">
            <v>MP</v>
          </cell>
          <cell r="E3549">
            <v>105.16</v>
          </cell>
          <cell r="F3549">
            <v>105.16</v>
          </cell>
        </row>
        <row r="3550">
          <cell r="A3550" t="str">
            <v>00011192</v>
          </cell>
          <cell r="B3550" t="str">
            <v>BASCULANTE EM CANTONEIRA DE FERRO 5/8" X 1/8" - 4 BANDEIRAS (2 FIXAS, 2 MOVEIS) - 80 X 80CM</v>
          </cell>
          <cell r="C3550" t="str">
            <v>UN</v>
          </cell>
          <cell r="D3550" t="str">
            <v>MP</v>
          </cell>
          <cell r="E3550">
            <v>639.22</v>
          </cell>
          <cell r="F3550">
            <v>639.22</v>
          </cell>
        </row>
        <row r="3551">
          <cell r="A3551" t="str">
            <v>00011193</v>
          </cell>
          <cell r="B3551" t="str">
            <v>JANELA VENEZIANA DE CORRER EM CHAPA DOBRADA ACO (3/4" X 1/8") COM TRATAMENTO E PROTECAO CONTA
CORROSAO E COM VIDROS, 6 FOLHAS  150 X 120 CM</v>
          </cell>
          <cell r="C3551" t="str">
            <v>M2</v>
          </cell>
          <cell r="D3551" t="str">
            <v>MP</v>
          </cell>
          <cell r="E3551">
            <v>193.12</v>
          </cell>
          <cell r="F3551">
            <v>193.12</v>
          </cell>
        </row>
        <row r="3552">
          <cell r="A3552" t="str">
            <v>00011194</v>
          </cell>
          <cell r="B3552" t="str">
            <v>JANELA VENEZIANA DE CORRER EM CHAPA DOBRADA ACO (3/4" X 1/8") COM TRATAMENTO E PROTECAO CONTA
CORROSAO, SEM VIDRO, 6 FOLHAS  150 X 120 CM</v>
          </cell>
          <cell r="C3552" t="str">
            <v>M2</v>
          </cell>
          <cell r="D3552" t="str">
            <v>MP</v>
          </cell>
          <cell r="E3552">
            <v>410.62</v>
          </cell>
          <cell r="F3552">
            <v>410.62</v>
          </cell>
        </row>
        <row r="3553">
          <cell r="A3553" t="str">
            <v>00011197</v>
          </cell>
          <cell r="B3553" t="str">
            <v>JANELA CHAPA DOBRADA ACO GALVANIZADO A FOGO, DE CORRER, 2 FLS P/ VIDRO, DE 150 X 120 CM (3/4" X 1/8")</v>
          </cell>
          <cell r="C3553" t="str">
            <v>UN</v>
          </cell>
          <cell r="D3553" t="str">
            <v>MP</v>
          </cell>
          <cell r="E3553">
            <v>572.21</v>
          </cell>
          <cell r="F3553">
            <v>572.21</v>
          </cell>
        </row>
        <row r="3554">
          <cell r="A3554" t="str">
            <v>00011199</v>
          </cell>
          <cell r="B3554" t="str">
            <v>JANELA CHAPA DOBRADA ACO GALVANIZADO A FOGO, DE CORRER, 4 FLS, COM DIVISAO HORIZONTAL P/ VIDRO, DE 150 X 120 CM (3/4" X 1/8")</v>
          </cell>
          <cell r="C3554" t="str">
            <v>UN</v>
          </cell>
          <cell r="D3554" t="str">
            <v>MP</v>
          </cell>
          <cell r="E3554">
            <v>548.30999999999995</v>
          </cell>
          <cell r="F3554">
            <v>548.30999999999995</v>
          </cell>
        </row>
        <row r="3555">
          <cell r="A3555" t="str">
            <v>00011226</v>
          </cell>
          <cell r="B3555" t="str">
            <v>JANELA CHAPA DOBRADA ACO GALVANIZADO A FOGO, DE CORRER, 4 FLS, SEM DIVISAO HORIZONTAL P/ VIDRO, DE 150 X 120 CM (3/4" X 1/8")</v>
          </cell>
          <cell r="C3555" t="str">
            <v>UN</v>
          </cell>
          <cell r="D3555" t="str">
            <v>MP</v>
          </cell>
          <cell r="E3555">
            <v>295.51</v>
          </cell>
          <cell r="F3555">
            <v>295.51</v>
          </cell>
        </row>
        <row r="3556">
          <cell r="A3556" t="str">
            <v>00011227</v>
          </cell>
          <cell r="B3556" t="str">
            <v>JANELA CHAPA DOBRADA ACO GALVANIZADO A FOGO, CORRER 4 FLS, SEM DIVISAO HORIZONTAL, P/ VIDRO, DE 200 X 120 CM (3/4" X 1/8")</v>
          </cell>
          <cell r="C3556" t="str">
            <v>UN</v>
          </cell>
          <cell r="D3556" t="str">
            <v>MP</v>
          </cell>
          <cell r="E3556">
            <v>376.45</v>
          </cell>
          <cell r="F3556">
            <v>376.45</v>
          </cell>
        </row>
        <row r="3557">
          <cell r="A3557" t="str">
            <v>00011231</v>
          </cell>
          <cell r="B3557" t="str">
            <v>BASCULANTE EM CANTONEIRA DE FERRO 3/4" X 1/8" - 80 X 80CM</v>
          </cell>
          <cell r="C3557" t="str">
            <v>M2</v>
          </cell>
          <cell r="D3557" t="str">
            <v>MP</v>
          </cell>
          <cell r="E3557">
            <v>1020.48</v>
          </cell>
          <cell r="F3557">
            <v>1020.48</v>
          </cell>
        </row>
        <row r="3558">
          <cell r="A3558" t="str">
            <v>00011234</v>
          </cell>
          <cell r="B3558" t="str">
            <v>RALO QUADRADO FOFO C/ REQUADRO 200 X 200MM P/ PATIO</v>
          </cell>
          <cell r="C3558" t="str">
            <v>UN</v>
          </cell>
          <cell r="D3558" t="str">
            <v>MP</v>
          </cell>
          <cell r="E3558">
            <v>32.159999999999997</v>
          </cell>
          <cell r="F3558">
            <v>32.159999999999997</v>
          </cell>
        </row>
        <row r="3559">
          <cell r="A3559" t="str">
            <v>00011235</v>
          </cell>
          <cell r="B3559" t="str">
            <v>GRELHA FOFO P/ CANALETA 15 X 150 X 1000MM P/ GARAGEM E ESTACIONAMENTO</v>
          </cell>
          <cell r="C3559" t="str">
            <v>UN</v>
          </cell>
          <cell r="D3559" t="str">
            <v>MP</v>
          </cell>
          <cell r="E3559">
            <v>48.98</v>
          </cell>
          <cell r="F3559">
            <v>48.98</v>
          </cell>
        </row>
        <row r="3560">
          <cell r="A3560" t="str">
            <v>00011236</v>
          </cell>
          <cell r="B3560" t="str">
            <v>GRELHA FOFO P/ CANALETA 15 X 200 X 1000MM P/ GARAGEM E ESTACIONAMENTO</v>
          </cell>
          <cell r="C3560" t="str">
            <v>UN</v>
          </cell>
          <cell r="D3560" t="str">
            <v>MP</v>
          </cell>
          <cell r="E3560">
            <v>63.89</v>
          </cell>
          <cell r="F3560">
            <v>63.89</v>
          </cell>
        </row>
        <row r="3561">
          <cell r="A3561" t="str">
            <v>00011241</v>
          </cell>
          <cell r="B3561" t="str">
            <v>CAIXA DE FERRO FUNDIDO P/ REGISTRO NA RUA - 38,5 X 38,5 X 22CM - 59KG</v>
          </cell>
          <cell r="C3561" t="str">
            <v>UN</v>
          </cell>
          <cell r="D3561" t="str">
            <v>MP</v>
          </cell>
          <cell r="E3561">
            <v>310.97000000000003</v>
          </cell>
          <cell r="F3561">
            <v>310.97000000000003</v>
          </cell>
        </row>
        <row r="3562">
          <cell r="A3562" t="str">
            <v>00011242</v>
          </cell>
          <cell r="B3562" t="str">
            <v>DEGRAU FF P/ POCO VISITA N.2 / 2,5KG</v>
          </cell>
          <cell r="C3562" t="str">
            <v>UN</v>
          </cell>
          <cell r="D3562" t="str">
            <v>MP</v>
          </cell>
          <cell r="E3562">
            <v>42.59</v>
          </cell>
          <cell r="F3562">
            <v>42.59</v>
          </cell>
        </row>
        <row r="3563">
          <cell r="A3563" t="str">
            <v>00011243</v>
          </cell>
          <cell r="B3563" t="str">
            <v>DEGRAU FF P/ POCO VISITA N.3 / 7,0KG</v>
          </cell>
          <cell r="C3563" t="str">
            <v>UN</v>
          </cell>
          <cell r="D3563" t="str">
            <v>MP</v>
          </cell>
          <cell r="E3563">
            <v>42.59</v>
          </cell>
          <cell r="F3563">
            <v>42.59</v>
          </cell>
        </row>
        <row r="3564">
          <cell r="A3564" t="str">
            <v>00011244</v>
          </cell>
          <cell r="B3564" t="str">
            <v>GRELHA FOFO ARTICULADA C/ REQUADRO P/ CAIXA RALO 290 X 870MM 135KG CARGA MAX 1.000KG P/ CAPTACAO
AGUA PLUVIAL</v>
          </cell>
          <cell r="C3564" t="str">
            <v>UN</v>
          </cell>
          <cell r="D3564" t="str">
            <v>MP</v>
          </cell>
          <cell r="E3564">
            <v>362.04</v>
          </cell>
          <cell r="F3564">
            <v>362.04</v>
          </cell>
        </row>
        <row r="3565">
          <cell r="A3565" t="str">
            <v>00011245</v>
          </cell>
          <cell r="B3565" t="str">
            <v>GRELHA FOFO C/ REQUADRO P/ CAIXA RALO 290 X 870MM 135KG CARGA MAX 10.000KG P/ CAPTACAO AGUA PLUVIAL</v>
          </cell>
          <cell r="C3565" t="str">
            <v>UN</v>
          </cell>
          <cell r="D3565" t="str">
            <v>MP</v>
          </cell>
          <cell r="E3565">
            <v>334.35</v>
          </cell>
          <cell r="F3565">
            <v>334.35</v>
          </cell>
        </row>
        <row r="3566">
          <cell r="A3566" t="str">
            <v>00011246</v>
          </cell>
          <cell r="B3566" t="str">
            <v>CAIXA DE PASSAGEM N 1 PADRAO TELEBRAS DIM 10 X10 X 5CM EM CHAPA DE ACO GALV</v>
          </cell>
          <cell r="C3566" t="str">
            <v>UN</v>
          </cell>
          <cell r="D3566" t="str">
            <v>MP</v>
          </cell>
          <cell r="E3566">
            <v>7.79</v>
          </cell>
          <cell r="F3566">
            <v>7.79</v>
          </cell>
        </row>
        <row r="3567">
          <cell r="A3567" t="str">
            <v>00011247</v>
          </cell>
          <cell r="B3567" t="str">
            <v>CAIXA DE PASSAGEM P/ TELEFONE EM CHAPA DE ACO GALV 150 X 150 X 15CM</v>
          </cell>
          <cell r="C3567" t="str">
            <v>UN</v>
          </cell>
          <cell r="D3567" t="str">
            <v>MP</v>
          </cell>
          <cell r="E3567">
            <v>706.25</v>
          </cell>
          <cell r="F3567">
            <v>706.25</v>
          </cell>
        </row>
        <row r="3568">
          <cell r="A3568" t="str">
            <v>00011248</v>
          </cell>
          <cell r="B3568" t="str">
            <v>CAIXA DE PASSAGEM P/ TELEFONE EM CHAPA DE ACO GALV 200 X 200 X 15CM</v>
          </cell>
          <cell r="C3568" t="str">
            <v>UN</v>
          </cell>
          <cell r="D3568" t="str">
            <v>MP</v>
          </cell>
          <cell r="E3568">
            <v>963.25</v>
          </cell>
          <cell r="F3568">
            <v>963.25</v>
          </cell>
        </row>
        <row r="3569">
          <cell r="A3569" t="str">
            <v>00011249</v>
          </cell>
          <cell r="B3569" t="str">
            <v>CAIXA DE PASSAGEM P/ TELEFONE EM CHAPA DE ACO GALV 200 X 200 X 21,8CM</v>
          </cell>
          <cell r="C3569" t="str">
            <v>UN</v>
          </cell>
          <cell r="D3569" t="str">
            <v>MP</v>
          </cell>
          <cell r="E3569">
            <v>1347.11</v>
          </cell>
          <cell r="F3569">
            <v>1347.11</v>
          </cell>
        </row>
        <row r="3570">
          <cell r="A3570" t="str">
            <v>00011250</v>
          </cell>
          <cell r="B3570" t="str">
            <v>CAIXA DE PASSAGEM N 2 PADRAO TELEBRAS DIM 20 X 20 X 12CM EM CHAPA DE ACO GALV</v>
          </cell>
          <cell r="C3570" t="str">
            <v>UN</v>
          </cell>
          <cell r="D3570" t="str">
            <v>MP</v>
          </cell>
          <cell r="E3570">
            <v>38.19</v>
          </cell>
          <cell r="F3570">
            <v>38.19</v>
          </cell>
        </row>
        <row r="3571">
          <cell r="A3571" t="str">
            <v>00011251</v>
          </cell>
          <cell r="B3571" t="str">
            <v>CAIXA DE PASSAGEM N 3 PADRAO TELEBRAS DIM 40 X 40 X 12CM EM CHAPA DE ACO GALV</v>
          </cell>
          <cell r="C3571" t="str">
            <v>UN</v>
          </cell>
          <cell r="D3571" t="str">
            <v>MP</v>
          </cell>
          <cell r="E3571">
            <v>69.16</v>
          </cell>
          <cell r="F3571">
            <v>69.16</v>
          </cell>
        </row>
        <row r="3572">
          <cell r="A3572" t="str">
            <v>00011252</v>
          </cell>
          <cell r="B3572" t="str">
            <v>CAIXA DE PASSAGEM PADRAO TELESP/TELEBRAS DIM 50 X 50 X 12CM EM CHAPA DE ACO GALV</v>
          </cell>
          <cell r="C3572" t="str">
            <v>UN</v>
          </cell>
          <cell r="D3572" t="str">
            <v>MP</v>
          </cell>
          <cell r="E3572">
            <v>78.599999999999994</v>
          </cell>
          <cell r="F3572">
            <v>78.599999999999994</v>
          </cell>
        </row>
        <row r="3573">
          <cell r="A3573" t="str">
            <v>00011253</v>
          </cell>
          <cell r="B3573" t="str">
            <v>CAIXA DE PASSAGEM N 4 PADRAO TELEBRAS DIM 60 X 60 X 12CM EM CHAPA DE ACO GALV</v>
          </cell>
          <cell r="C3573" t="str">
            <v>UN</v>
          </cell>
          <cell r="D3573" t="str">
            <v>MP</v>
          </cell>
          <cell r="E3573">
            <v>109.86</v>
          </cell>
          <cell r="F3573">
            <v>109.86</v>
          </cell>
        </row>
        <row r="3574">
          <cell r="A3574" t="str">
            <v>00011254</v>
          </cell>
          <cell r="B3574" t="str">
            <v>CAIXA DE PASSAGEM P/ TELEFONE EM CHAPA DE ACO GALV 60 X 60 X 15CM</v>
          </cell>
          <cell r="C3574" t="str">
            <v>UN</v>
          </cell>
          <cell r="D3574" t="str">
            <v>MP</v>
          </cell>
          <cell r="E3574">
            <v>116.27</v>
          </cell>
          <cell r="F3574">
            <v>116.27</v>
          </cell>
        </row>
        <row r="3575">
          <cell r="A3575" t="str">
            <v>00011255</v>
          </cell>
          <cell r="B3575" t="str">
            <v>CAIXA DE PASSAGEM N 5 PADRAO TELEBRAS DIM 80 X 80 X 12CM EM CHAPA DE ACO GALV</v>
          </cell>
          <cell r="C3575" t="str">
            <v>UN</v>
          </cell>
          <cell r="D3575" t="str">
            <v>MP</v>
          </cell>
          <cell r="E3575">
            <v>162.46</v>
          </cell>
          <cell r="F3575">
            <v>162.46</v>
          </cell>
        </row>
        <row r="3576">
          <cell r="A3576" t="str">
            <v>00011256</v>
          </cell>
          <cell r="B3576" t="str">
            <v>CAIXA DE PASSAGEM P/ TELEFONE EM CHAPA DE ACO GALV 80 X 80 X 15CM</v>
          </cell>
          <cell r="C3576" t="str">
            <v>UN</v>
          </cell>
          <cell r="D3576" t="str">
            <v>MP</v>
          </cell>
          <cell r="E3576">
            <v>193.54</v>
          </cell>
          <cell r="F3576">
            <v>193.54</v>
          </cell>
        </row>
        <row r="3577">
          <cell r="A3577" t="str">
            <v>00011267</v>
          </cell>
          <cell r="B3577" t="str">
            <v>ARRUELA DE LATAO FURO D=34 MM ESP=2,5 MM DIAM FURO=17 MM</v>
          </cell>
          <cell r="C3577" t="str">
            <v>UN</v>
          </cell>
          <cell r="D3577" t="str">
            <v>MP</v>
          </cell>
          <cell r="E3577">
            <v>1.1599999999999999</v>
          </cell>
          <cell r="F3577">
            <v>1.1599999999999999</v>
          </cell>
        </row>
        <row r="3578">
          <cell r="A3578" t="str">
            <v>00011270</v>
          </cell>
          <cell r="B3578" t="str">
            <v>BRACADEIRA FIXACAO CABO PARA-RAIO - SIMPLES</v>
          </cell>
          <cell r="C3578" t="str">
            <v>UN</v>
          </cell>
          <cell r="D3578" t="str">
            <v>MP</v>
          </cell>
          <cell r="E3578">
            <v>4.5199999999999996</v>
          </cell>
          <cell r="F3578">
            <v>4.5199999999999996</v>
          </cell>
        </row>
        <row r="3579">
          <cell r="A3579" t="str">
            <v>00011271</v>
          </cell>
          <cell r="B3579" t="str">
            <v>BOMBA SUBMERSIVEL P/ DRENAGEM FLYGT B 2102 MT ELETRICA TRIFASICA 8,2 CV SAIDA 4", PRESSAO NORMAL,
HM/Q = 0M/165 M3/H A 22M/30M3/H C/5M CABO ELETRICO**CAIXA**"</v>
          </cell>
          <cell r="C3579" t="str">
            <v>UN</v>
          </cell>
          <cell r="D3579" t="str">
            <v>MP</v>
          </cell>
          <cell r="E3579">
            <v>13875.4</v>
          </cell>
          <cell r="F3579">
            <v>13875.4</v>
          </cell>
        </row>
        <row r="3580">
          <cell r="A3580" t="str">
            <v>00011272</v>
          </cell>
          <cell r="B3580" t="str">
            <v>ALCA PRE-FORMADA DE DISTRIBUICAO DG-4542 PLP</v>
          </cell>
          <cell r="C3580" t="str">
            <v>UN</v>
          </cell>
          <cell r="D3580" t="str">
            <v>MP</v>
          </cell>
          <cell r="E3580">
            <v>2.63</v>
          </cell>
          <cell r="F3580">
            <v>2.63</v>
          </cell>
        </row>
        <row r="3581">
          <cell r="A3581" t="str">
            <v>00011273</v>
          </cell>
          <cell r="B3581" t="str">
            <v>ALCA PRE-FORMADA DE DISTRIBUICAO P/ CONDUTORES DE ALUMINIO # 1/0; 6/1 CAA"</v>
          </cell>
          <cell r="C3581" t="str">
            <v>UN</v>
          </cell>
          <cell r="D3581" t="str">
            <v>MP</v>
          </cell>
          <cell r="E3581">
            <v>4.59</v>
          </cell>
          <cell r="F3581">
            <v>4.59</v>
          </cell>
        </row>
        <row r="3582">
          <cell r="A3582" t="str">
            <v>00011274</v>
          </cell>
          <cell r="B3582" t="str">
            <v>ALCA PRE-FORMADA DE SERVICO SG-4500 PLP</v>
          </cell>
          <cell r="C3582" t="str">
            <v>UN</v>
          </cell>
          <cell r="D3582" t="str">
            <v>MP</v>
          </cell>
          <cell r="E3582">
            <v>2.5299999999999998</v>
          </cell>
          <cell r="F3582">
            <v>2.5299999999999998</v>
          </cell>
        </row>
        <row r="3583">
          <cell r="A3583" t="str">
            <v>00011275</v>
          </cell>
          <cell r="B3583" t="str">
            <v>ALCA PRE-FORMADA DE SERVICO P/ CONDUTORES DE ALUMINIO # 4; 6/1 CAA"</v>
          </cell>
          <cell r="C3583" t="str">
            <v>UN</v>
          </cell>
          <cell r="D3583" t="str">
            <v>MP</v>
          </cell>
          <cell r="E3583">
            <v>1.56</v>
          </cell>
          <cell r="F3583">
            <v>1.56</v>
          </cell>
        </row>
        <row r="3584">
          <cell r="A3584" t="str">
            <v>00011276</v>
          </cell>
          <cell r="B3584" t="str">
            <v>CAMINHAO BASCULANTE 5,0M3 TOCO MERCEDES BENZ 1718 K - POTENCIA 170CV - PBT 16500KG - CARGA UTIL MAX C/ EQUIP =11240KG - DIST ENTRE EIXOS 3600MM - INCL CACAMBA</v>
          </cell>
          <cell r="C3584" t="str">
            <v>UN</v>
          </cell>
          <cell r="D3584" t="str">
            <v>MP</v>
          </cell>
          <cell r="E3584">
            <v>284627.92</v>
          </cell>
          <cell r="F3584">
            <v>284627.92</v>
          </cell>
        </row>
        <row r="3585">
          <cell r="A3585" t="str">
            <v>00011277</v>
          </cell>
          <cell r="B3585" t="str">
            <v>CAMINHAO BASCULANTE 6,0M3 TOCO MERCEDES BENZ 1720 K - POTENCIA 211CV - PBT =16500KG - CARGA UTIL MAX C/ EQUIP =11240KG - DIST ENTRE EIXOS 3600MM - INCL CACAMBA</v>
          </cell>
          <cell r="C3585" t="str">
            <v>UN</v>
          </cell>
          <cell r="D3585" t="str">
            <v>MP</v>
          </cell>
          <cell r="E3585">
            <v>244341.29</v>
          </cell>
          <cell r="F3585">
            <v>244341.29</v>
          </cell>
        </row>
        <row r="3586">
          <cell r="A3586" t="str">
            <v>00011278</v>
          </cell>
          <cell r="B3586" t="str">
            <v>CAMINHÃO TOCO MERCEDES BENS ATEGO 1418/ 48, DIST. ENTRE EIXOS 4760 MM, POTÊNCIA 177 CV, PBT= 13990 KG  CARGA UTIL MAX C/ EQUIP = 9390 KG - INCLUI CARROCERIA FIXA ABERTA DE MADEIRA P/ TRANSP. GERAL DE CARGA SECA - DIMENSÕES APROX. 2,50 X 6,50 X 0,50</v>
          </cell>
          <cell r="C3586" t="str">
            <v>UN</v>
          </cell>
          <cell r="D3586" t="str">
            <v>MP</v>
          </cell>
          <cell r="E3586">
            <v>186530.29</v>
          </cell>
          <cell r="F3586">
            <v>186530.29</v>
          </cell>
        </row>
        <row r="3587">
          <cell r="A3587" t="str">
            <v>00011279</v>
          </cell>
          <cell r="B3587" t="str">
            <v>CAMINHÃO TOCO MERCEDES BENZ ATEGO 1718 / 54 , POTÊNCIA 177 CV , PBT = 16000 KG, DIST.  ENTRE EIXOS
5360 MM  - INCLUI CARROCERIA FIXA ABERTA DE MADEIRA P/TRANSP.  GERAL DE CARGA SECA - DIMENSÕES
APROX. 2,50 X 7,</v>
          </cell>
          <cell r="C3587" t="str">
            <v>UN</v>
          </cell>
          <cell r="D3587" t="str">
            <v>MP</v>
          </cell>
          <cell r="E3587">
            <v>234556.88</v>
          </cell>
          <cell r="F3587">
            <v>234556.88</v>
          </cell>
        </row>
        <row r="3588">
          <cell r="A3588" t="str">
            <v>00011280</v>
          </cell>
          <cell r="B3588" t="str">
            <v>MAQUINA DE CORTAR ASFALTO/CONCRETO, TIPO CLIPPER C 84, COM MOTOR A  GASOLINA, 8,25 HP, C/ DISCO ATE 20"</v>
          </cell>
          <cell r="C3588" t="str">
            <v>UN</v>
          </cell>
          <cell r="D3588" t="str">
            <v>MP</v>
          </cell>
          <cell r="E3588">
            <v>5185.54</v>
          </cell>
          <cell r="F3588">
            <v>5185.54</v>
          </cell>
        </row>
        <row r="3589">
          <cell r="A3589" t="str">
            <v>00011281</v>
          </cell>
          <cell r="B3589" t="str">
            <v>COMPACTADOR (SOQUETE) COM MOTOR A GASOLINA DE 3 HP, PESO DE 74 KG</v>
          </cell>
          <cell r="C3589" t="str">
            <v>UN</v>
          </cell>
          <cell r="D3589" t="str">
            <v>MP</v>
          </cell>
          <cell r="E3589">
            <v>10276.5</v>
          </cell>
          <cell r="F3589">
            <v>10276.5</v>
          </cell>
        </row>
        <row r="3590">
          <cell r="A3590" t="str">
            <v>00011282</v>
          </cell>
          <cell r="B3590" t="str">
            <v>ROLO COMPACTADOR VIBRATÓRIO TANDEM CILINDROS LISOS DE AÇO, DYNAPAC, MODELO CC-900, POTÊNCIA
23,5HP - PESO MÁXIMO OPERACIONAL 1600KG - IMPACTO DINÂMICO 1,73T</v>
          </cell>
          <cell r="C3590" t="str">
            <v>UN</v>
          </cell>
          <cell r="D3590" t="str">
            <v>MP</v>
          </cell>
          <cell r="E3590">
            <v>47285.25</v>
          </cell>
          <cell r="F3590">
            <v>47285.25</v>
          </cell>
        </row>
        <row r="3591">
          <cell r="A3591" t="str">
            <v>00011284</v>
          </cell>
          <cell r="B3591" t="str">
            <v>GRELHA FOFO PARA CAPTACAO DE AGUA PLUVIAL EM VIAS URBANAS, COM REQUADRO, CAIXA RALO DE *290 X 870* MM, *80* KG, CARGA MAXIMA DE 8000 KG</v>
          </cell>
          <cell r="C3591" t="str">
            <v>UN</v>
          </cell>
          <cell r="D3591" t="str">
            <v>MP</v>
          </cell>
          <cell r="E3591">
            <v>287.5</v>
          </cell>
          <cell r="F3591">
            <v>287.5</v>
          </cell>
        </row>
        <row r="3592">
          <cell r="A3592" t="str">
            <v>00011289</v>
          </cell>
          <cell r="B3592" t="str">
            <v>TAMPAO T-5 AR (5,0Kg) 20 X 20CM   P/ CAIXA DE REGISTRO</v>
          </cell>
          <cell r="C3592" t="str">
            <v>UN</v>
          </cell>
          <cell r="D3592" t="str">
            <v>MP</v>
          </cell>
          <cell r="E3592">
            <v>26.4</v>
          </cell>
          <cell r="F3592">
            <v>26.4</v>
          </cell>
        </row>
        <row r="3593">
          <cell r="A3593" t="str">
            <v>00011290</v>
          </cell>
          <cell r="B3593" t="str">
            <v>TAMPAO FOFO 125 KG P/ POCO VISITA</v>
          </cell>
          <cell r="C3593" t="str">
            <v>UN</v>
          </cell>
          <cell r="D3593" t="str">
            <v>MP</v>
          </cell>
          <cell r="E3593">
            <v>362.04</v>
          </cell>
          <cell r="F3593">
            <v>362.04</v>
          </cell>
        </row>
        <row r="3594">
          <cell r="A3594" t="str">
            <v>00011291</v>
          </cell>
          <cell r="B3594" t="str">
            <v>TAMPAO FOFO 175 KG P/ POCO VISITA T-175</v>
          </cell>
          <cell r="C3594" t="str">
            <v>UN</v>
          </cell>
          <cell r="D3594" t="str">
            <v>MP</v>
          </cell>
          <cell r="E3594">
            <v>468.52</v>
          </cell>
          <cell r="F3594">
            <v>468.52</v>
          </cell>
        </row>
        <row r="3595">
          <cell r="A3595" t="str">
            <v>00011292</v>
          </cell>
          <cell r="B3595" t="str">
            <v>TAMPAO FOFO 30 X 40 CM S/INSCRICAO</v>
          </cell>
          <cell r="C3595" t="str">
            <v>UN</v>
          </cell>
          <cell r="D3595" t="str">
            <v>MP</v>
          </cell>
          <cell r="E3595">
            <v>115</v>
          </cell>
          <cell r="F3595">
            <v>115</v>
          </cell>
        </row>
        <row r="3596">
          <cell r="A3596" t="str">
            <v>00011293</v>
          </cell>
          <cell r="B3596" t="str">
            <v>TAMPAO FOFO 40X50CM C/INSCRICAO "INCENDIO"</v>
          </cell>
          <cell r="C3596" t="str">
            <v>UN</v>
          </cell>
          <cell r="D3596" t="str">
            <v>MP</v>
          </cell>
          <cell r="E3596">
            <v>176.76</v>
          </cell>
          <cell r="F3596">
            <v>176.76</v>
          </cell>
        </row>
        <row r="3597">
          <cell r="A3597" t="str">
            <v>00011296</v>
          </cell>
          <cell r="B3597" t="str">
            <v>TAMPAO FOFO 170KG CARGA MAX 30000KG DIAM ABERT 900MM P/ POCO VISITA DE REDE DE AGUA PLUVIAL,
ESGOTO  ETC</v>
          </cell>
          <cell r="C3597" t="str">
            <v>UN</v>
          </cell>
          <cell r="D3597" t="str">
            <v>MP</v>
          </cell>
          <cell r="E3597">
            <v>2432.04</v>
          </cell>
          <cell r="F3597">
            <v>2432.04</v>
          </cell>
        </row>
        <row r="3598">
          <cell r="A3598" t="str">
            <v>00011298</v>
          </cell>
          <cell r="B3598" t="str">
            <v>PLUVIAL, ESGOTO  ETC
TAMPAO FOFO P/ CAIXA REGISTRO T-34 (34 KG)</v>
          </cell>
          <cell r="C3598" t="str">
            <v>UN</v>
          </cell>
          <cell r="D3598" t="str">
            <v>MP</v>
          </cell>
          <cell r="E3598">
            <v>133.31</v>
          </cell>
          <cell r="F3598">
            <v>133.31</v>
          </cell>
        </row>
        <row r="3599">
          <cell r="A3599" t="str">
            <v>00011299</v>
          </cell>
          <cell r="B3599" t="str">
            <v>TAMPA FOFO TIPO R2 PADRAO TELEBRAS 545 X 1104MM 75KG CARGA MAX 2000KG P/ CAIXA TELEFONE</v>
          </cell>
          <cell r="C3599" t="str">
            <v>UN</v>
          </cell>
          <cell r="D3599" t="str">
            <v>MP</v>
          </cell>
          <cell r="E3599">
            <v>313.06</v>
          </cell>
          <cell r="F3599">
            <v>313.06</v>
          </cell>
        </row>
        <row r="3600">
          <cell r="A3600" t="str">
            <v>00011301</v>
          </cell>
          <cell r="B3600" t="str">
            <v>TAMPAO FOFO ARTICULADO83KG CARGA MAX 12500KG DIAM ABERT 600MM P/ POCO VISITA DE REDE AGUA</v>
          </cell>
          <cell r="C3600" t="str">
            <v>UN</v>
          </cell>
          <cell r="D3600" t="str">
            <v>MP</v>
          </cell>
          <cell r="E3600">
            <v>920</v>
          </cell>
          <cell r="F3600">
            <v>920</v>
          </cell>
        </row>
        <row r="3601">
          <cell r="A3601" t="str">
            <v>00011303</v>
          </cell>
          <cell r="B3601" t="str">
            <v>TAMPAO FOFO T-100 D=745MM 79,5KG</v>
          </cell>
          <cell r="C3601" t="str">
            <v>UN</v>
          </cell>
          <cell r="D3601" t="str">
            <v>MP</v>
          </cell>
          <cell r="E3601">
            <v>228.83</v>
          </cell>
          <cell r="F3601">
            <v>228.83</v>
          </cell>
        </row>
        <row r="3602">
          <cell r="A3602" t="str">
            <v>00011315</v>
          </cell>
          <cell r="B3602" t="str">
            <v>TAMPAO FOFO T-16 (7KG) - 30x30CM (P/ CAIXA DE INSPECAO)</v>
          </cell>
          <cell r="C3602" t="str">
            <v>UN</v>
          </cell>
          <cell r="D3602" t="str">
            <v>MP</v>
          </cell>
          <cell r="E3602">
            <v>52.81</v>
          </cell>
          <cell r="F3602">
            <v>52.81</v>
          </cell>
        </row>
        <row r="3603">
          <cell r="A3603" t="str">
            <v>00011316</v>
          </cell>
          <cell r="B3603" t="str">
            <v>TAMPAO FOFO 33KG CARGA MAX 12500KG DIAM ABERT 500MM P/ POCO VISITA DE REDE DE AGUA PLUVIAL,
ESGOTO  ETC</v>
          </cell>
          <cell r="C3603" t="str">
            <v>UN</v>
          </cell>
          <cell r="D3603" t="str">
            <v>MP</v>
          </cell>
          <cell r="E3603">
            <v>247.04</v>
          </cell>
          <cell r="F3603">
            <v>247.04</v>
          </cell>
        </row>
        <row r="3604">
          <cell r="A3604" t="str">
            <v>00011321</v>
          </cell>
          <cell r="B3604" t="str">
            <v>REDUCAO PVC PBA JE PB P/REDE AGUA DN 100 X 50/DE 110 X 60MM</v>
          </cell>
          <cell r="C3604" t="str">
            <v>UN</v>
          </cell>
          <cell r="D3604" t="str">
            <v>MP</v>
          </cell>
          <cell r="E3604">
            <v>21.42</v>
          </cell>
          <cell r="F3604">
            <v>21.42</v>
          </cell>
        </row>
        <row r="3605">
          <cell r="A3605" t="str">
            <v>00011323</v>
          </cell>
          <cell r="B3605" t="str">
            <v>REDUCAO PVC PBA JE PB P/REDE AGUA DN 100 X 75/DE 110 X 85MM</v>
          </cell>
          <cell r="C3605" t="str">
            <v>UN</v>
          </cell>
          <cell r="D3605" t="str">
            <v>MP</v>
          </cell>
          <cell r="E3605">
            <v>25.6</v>
          </cell>
          <cell r="F3605">
            <v>25.6</v>
          </cell>
        </row>
        <row r="3606">
          <cell r="A3606" t="str">
            <v>00011359</v>
          </cell>
          <cell r="B3606" t="str">
            <v>ESMERILHADEIRA ANGULAR ELÉTRICA (8500 RPM; POTÊNCIA DE 2400 W) PARA DISCOS DE DESBASTE, CORTE E
LIXA,  COM D = 7")</v>
          </cell>
          <cell r="C3606" t="str">
            <v>UN</v>
          </cell>
          <cell r="D3606" t="str">
            <v>MP</v>
          </cell>
          <cell r="E3606">
            <v>520</v>
          </cell>
          <cell r="F3606">
            <v>520</v>
          </cell>
        </row>
        <row r="3607">
          <cell r="A3607" t="str">
            <v>00011360</v>
          </cell>
          <cell r="B3607" t="str">
            <v>GERADOR PORTATIL DE 5 KVA, MONOFASICO, COM MOTOR A GASOLINA DE 8 HP</v>
          </cell>
          <cell r="C3607" t="str">
            <v>UN</v>
          </cell>
          <cell r="D3607" t="str">
            <v>MP</v>
          </cell>
          <cell r="E3607">
            <v>2378.5700000000002</v>
          </cell>
          <cell r="F3607">
            <v>2378.5700000000002</v>
          </cell>
        </row>
        <row r="3608">
          <cell r="A3608" t="str">
            <v>00011364</v>
          </cell>
          <cell r="B3608" t="str">
            <v>PORTA EUCATEX EUCADUR PRONTA PARA PINTURA 60 X 210 X 3,5CM</v>
          </cell>
          <cell r="C3608" t="str">
            <v>UN</v>
          </cell>
          <cell r="D3608" t="str">
            <v>MP</v>
          </cell>
          <cell r="E3608">
            <v>126.92</v>
          </cell>
          <cell r="F3608">
            <v>126.92</v>
          </cell>
        </row>
        <row r="3609">
          <cell r="A3609" t="str">
            <v>00011365</v>
          </cell>
          <cell r="B3609" t="str">
            <v>PORTA EUCATEX EUCADUR PRONTA PARA PINTURA 70 X 210 X 3,5CM</v>
          </cell>
          <cell r="C3609" t="str">
            <v>UN</v>
          </cell>
          <cell r="D3609" t="str">
            <v>MP</v>
          </cell>
          <cell r="E3609">
            <v>130.41999999999999</v>
          </cell>
          <cell r="F3609">
            <v>130.41999999999999</v>
          </cell>
        </row>
        <row r="3610">
          <cell r="A3610" t="str">
            <v>00011366</v>
          </cell>
          <cell r="B3610" t="str">
            <v>PORTA EUCATEX EUCADUR PRONTA PARA PINTURA 80 X 210 X 3,5CM</v>
          </cell>
          <cell r="C3610" t="str">
            <v>UN</v>
          </cell>
          <cell r="D3610" t="str">
            <v>MP</v>
          </cell>
          <cell r="E3610">
            <v>85.15</v>
          </cell>
          <cell r="F3610">
            <v>85.15</v>
          </cell>
        </row>
        <row r="3611">
          <cell r="A3611" t="str">
            <v>00011367</v>
          </cell>
          <cell r="B3611" t="str">
            <v>PORTA EUCAPLAC CHAPA PINTADA COR 80X210CM E=35MM - EUCATEX</v>
          </cell>
          <cell r="C3611" t="str">
            <v>M2</v>
          </cell>
          <cell r="D3611" t="str">
            <v>MP</v>
          </cell>
          <cell r="E3611">
            <v>159.61000000000001</v>
          </cell>
          <cell r="F3611">
            <v>159.61000000000001</v>
          </cell>
        </row>
        <row r="3612">
          <cell r="A3612" t="str">
            <v>00011378</v>
          </cell>
          <cell r="B3612" t="str">
            <v>TE REDUCAO PVC PBA NBR 10351 P/ REDE AGUA BBB JE DN 100 X 50 /DE 110 X 60MM</v>
          </cell>
          <cell r="C3612" t="str">
            <v>UN</v>
          </cell>
          <cell r="D3612" t="str">
            <v>MP</v>
          </cell>
          <cell r="E3612">
            <v>83.08</v>
          </cell>
          <cell r="F3612">
            <v>83.08</v>
          </cell>
        </row>
        <row r="3613">
          <cell r="A3613" t="str">
            <v>00011379</v>
          </cell>
          <cell r="B3613" t="str">
            <v>TE REDUCAO PVC PBA NBR 10351 P/ REDE AGUA BBB JE DN 100 X 75 /DE 110 X 85MM</v>
          </cell>
          <cell r="C3613" t="str">
            <v>UN</v>
          </cell>
          <cell r="D3613" t="str">
            <v>MP</v>
          </cell>
          <cell r="E3613">
            <v>90.73</v>
          </cell>
          <cell r="F3613">
            <v>90.73</v>
          </cell>
        </row>
        <row r="3614">
          <cell r="A3614" t="str">
            <v>00011381</v>
          </cell>
          <cell r="B3614" t="str">
            <v>PORTA MADEIRA REGIONAL 2A VENEZIANA E = 3CM /POSTIGO/ PREVISAO P/ VIDRO</v>
          </cell>
          <cell r="C3614" t="str">
            <v>M2</v>
          </cell>
          <cell r="D3614" t="str">
            <v>MP</v>
          </cell>
          <cell r="E3614">
            <v>457.59</v>
          </cell>
          <cell r="F3614">
            <v>457.59</v>
          </cell>
        </row>
        <row r="3615">
          <cell r="A3615" t="str">
            <v>00011411</v>
          </cell>
          <cell r="B3615" t="str">
            <v>ESTACA CONCRETO PRE-MOLDADO INCLUSIVE CRAVACAO E EMENDAS 130T</v>
          </cell>
          <cell r="C3615" t="str">
            <v>M</v>
          </cell>
          <cell r="D3615" t="str">
            <v>MP</v>
          </cell>
          <cell r="E3615">
            <v>272.95999999999998</v>
          </cell>
          <cell r="F3615">
            <v>272.95999999999998</v>
          </cell>
        </row>
        <row r="3616">
          <cell r="A3616" t="str">
            <v>00011412</v>
          </cell>
          <cell r="B3616" t="str">
            <v>ESTACA CONCRETO PRE-MOLDADO INCLUSIVE CRAVACAO E EMENDAS 170T</v>
          </cell>
          <cell r="C3616" t="str">
            <v>M</v>
          </cell>
          <cell r="D3616" t="str">
            <v>MP</v>
          </cell>
          <cell r="E3616">
            <v>365.52</v>
          </cell>
          <cell r="F3616">
            <v>365.52</v>
          </cell>
        </row>
        <row r="3617">
          <cell r="A3617" t="str">
            <v>00011413</v>
          </cell>
          <cell r="B3617" t="str">
            <v>ESTACA CONCRETO PRE-MOLDADO INCLUSIVE CRAVACAO E EMENDAS 35T</v>
          </cell>
          <cell r="C3617" t="str">
            <v>M</v>
          </cell>
          <cell r="D3617" t="str">
            <v>SE</v>
          </cell>
          <cell r="E3617">
            <v>100.71</v>
          </cell>
          <cell r="F3617">
            <v>100.71</v>
          </cell>
        </row>
        <row r="3618">
          <cell r="A3618" t="str">
            <v>00011414</v>
          </cell>
          <cell r="B3618" t="str">
            <v>ESTACA CONCRETO PRE-MOLDADO INCLUSIVE CRAVACAO E EMENDAS 45T</v>
          </cell>
          <cell r="C3618" t="str">
            <v>M</v>
          </cell>
          <cell r="D3618" t="str">
            <v>MP</v>
          </cell>
          <cell r="E3618">
            <v>118.33</v>
          </cell>
          <cell r="F3618">
            <v>118.33</v>
          </cell>
        </row>
        <row r="3619">
          <cell r="A3619" t="str">
            <v>00011416</v>
          </cell>
          <cell r="B3619" t="str">
            <v>ESTACA CONCRETO PRE-MOLDADO INCLUSIVE CRAVACAO E EMENDAS 75T</v>
          </cell>
          <cell r="C3619" t="str">
            <v>M</v>
          </cell>
          <cell r="D3619" t="str">
            <v>MP</v>
          </cell>
          <cell r="E3619">
            <v>162.93</v>
          </cell>
          <cell r="F3619">
            <v>162.93</v>
          </cell>
        </row>
        <row r="3620">
          <cell r="A3620" t="str">
            <v>00011417</v>
          </cell>
          <cell r="B3620" t="str">
            <v>ESTACA CONCRETO PRE-MOLDADO INCLUSIVE CRAVACAO E EMENDAS 95T</v>
          </cell>
          <cell r="C3620" t="str">
            <v>M</v>
          </cell>
          <cell r="D3620" t="str">
            <v>MP</v>
          </cell>
          <cell r="E3620">
            <v>209.32</v>
          </cell>
          <cell r="F3620">
            <v>209.32</v>
          </cell>
        </row>
        <row r="3621">
          <cell r="A3621" t="str">
            <v>00011419</v>
          </cell>
          <cell r="B3621" t="str">
            <v>ESTACA CONCRETO PRE-MOLDADO OCTOGONAL DN = 36CM INCL. EMENDAS 55 A 60T</v>
          </cell>
          <cell r="C3621" t="str">
            <v>M</v>
          </cell>
          <cell r="D3621" t="str">
            <v>MP</v>
          </cell>
          <cell r="E3621">
            <v>172.24</v>
          </cell>
          <cell r="F3621">
            <v>172.24</v>
          </cell>
        </row>
        <row r="3622">
          <cell r="A3622" t="str">
            <v>00011421</v>
          </cell>
          <cell r="B3622" t="str">
            <v>TRILHO (TIPO FERROVIA) UTILZADO PARA ESTACAS EM FUNDACOES PREDIAIS</v>
          </cell>
          <cell r="C3622" t="str">
            <v>KG</v>
          </cell>
          <cell r="D3622" t="str">
            <v>MP</v>
          </cell>
          <cell r="E3622">
            <v>4.4000000000000004</v>
          </cell>
          <cell r="F3622">
            <v>4.4000000000000004</v>
          </cell>
        </row>
        <row r="3623">
          <cell r="A3623" t="str">
            <v>00011426</v>
          </cell>
          <cell r="B3623" t="str">
            <v>DINAMITE GELATINOSA 1" - 75%"</v>
          </cell>
          <cell r="C3623" t="str">
            <v>KG</v>
          </cell>
          <cell r="D3623" t="str">
            <v>MP</v>
          </cell>
          <cell r="E3623">
            <v>6.42</v>
          </cell>
          <cell r="F3623">
            <v>6.42</v>
          </cell>
        </row>
        <row r="3624">
          <cell r="A3624" t="str">
            <v>00011427</v>
          </cell>
          <cell r="B3624" t="str">
            <v>POLVORA NEGRA</v>
          </cell>
          <cell r="C3624" t="str">
            <v>KG</v>
          </cell>
          <cell r="D3624" t="str">
            <v>MP</v>
          </cell>
          <cell r="E3624">
            <v>13.21</v>
          </cell>
          <cell r="F3624">
            <v>13.21</v>
          </cell>
        </row>
        <row r="3625">
          <cell r="A3625" t="str">
            <v>00011428</v>
          </cell>
          <cell r="B3625" t="str">
            <v>ESPOLETA ELETRICA N.8 FIO DE COBRE C/ 3,0M</v>
          </cell>
          <cell r="C3625" t="str">
            <v>UN</v>
          </cell>
          <cell r="D3625" t="str">
            <v>MP</v>
          </cell>
          <cell r="E3625">
            <v>11.91</v>
          </cell>
          <cell r="F3625">
            <v>11.91</v>
          </cell>
        </row>
        <row r="3626">
          <cell r="A3626" t="str">
            <v>00011429</v>
          </cell>
          <cell r="B3626" t="str">
            <v>ESTOPIM DUPLO</v>
          </cell>
          <cell r="C3626" t="str">
            <v>M</v>
          </cell>
          <cell r="D3626" t="str">
            <v>MP</v>
          </cell>
          <cell r="E3626">
            <v>1.41</v>
          </cell>
          <cell r="F3626">
            <v>1.41</v>
          </cell>
        </row>
        <row r="3627">
          <cell r="A3627" t="str">
            <v>00011439</v>
          </cell>
          <cell r="B3627" t="str">
            <v>DOBRADICA FERRO GALV 1 3/4 X 2" SEM ANEIS</v>
          </cell>
          <cell r="C3627" t="str">
            <v>UN</v>
          </cell>
          <cell r="D3627" t="str">
            <v>MP</v>
          </cell>
          <cell r="E3627">
            <v>1.21</v>
          </cell>
          <cell r="F3627">
            <v>1.21</v>
          </cell>
        </row>
        <row r="3628">
          <cell r="A3628" t="str">
            <v>00011440</v>
          </cell>
          <cell r="B3628" t="str">
            <v>DOBRADICA FERRO GALV 3 X 3" SEM ANEIS</v>
          </cell>
          <cell r="C3628" t="str">
            <v>UN</v>
          </cell>
          <cell r="D3628" t="str">
            <v>MP</v>
          </cell>
          <cell r="E3628">
            <v>4.05</v>
          </cell>
          <cell r="F3628">
            <v>4.05</v>
          </cell>
        </row>
        <row r="3629">
          <cell r="A3629" t="str">
            <v>00011441</v>
          </cell>
          <cell r="B3629" t="str">
            <v>DOBRADICA FERRO GALV 4 X 3" COM ANEIS</v>
          </cell>
          <cell r="C3629" t="str">
            <v>UN</v>
          </cell>
          <cell r="D3629" t="str">
            <v>MP</v>
          </cell>
          <cell r="E3629">
            <v>4.54</v>
          </cell>
          <cell r="F3629">
            <v>4.54</v>
          </cell>
        </row>
        <row r="3630">
          <cell r="A3630" t="str">
            <v>00011443</v>
          </cell>
          <cell r="B3630" t="str">
            <v>DOBRADICA FERRO POLIDO OU GALV 3 X 3" E=2MM PINO SOLTO OU REVERSIVEL SEM ANEIS</v>
          </cell>
          <cell r="C3630" t="str">
            <v>UN</v>
          </cell>
          <cell r="D3630" t="str">
            <v>MP</v>
          </cell>
          <cell r="E3630">
            <v>6.13</v>
          </cell>
          <cell r="F3630">
            <v>6.13</v>
          </cell>
        </row>
        <row r="3631">
          <cell r="A3631" t="str">
            <v>00011445</v>
          </cell>
          <cell r="B3631" t="str">
            <v>DOBRADICA LATAO CROMADO 2 1/2 X 1 3/8" SEM ANEIS</v>
          </cell>
          <cell r="C3631" t="str">
            <v>UN</v>
          </cell>
          <cell r="D3631" t="str">
            <v>MP</v>
          </cell>
          <cell r="E3631">
            <v>6.64</v>
          </cell>
          <cell r="F3631">
            <v>6.64</v>
          </cell>
        </row>
        <row r="3632">
          <cell r="A3632" t="str">
            <v>00011446</v>
          </cell>
          <cell r="B3632" t="str">
            <v>DOBRADICA LATAO CROMADO 3 X 3 1/2" C/ ANEIS</v>
          </cell>
          <cell r="C3632" t="str">
            <v>UN</v>
          </cell>
          <cell r="D3632" t="str">
            <v>MP</v>
          </cell>
          <cell r="E3632">
            <v>18.39</v>
          </cell>
          <cell r="F3632">
            <v>18.39</v>
          </cell>
        </row>
        <row r="3633">
          <cell r="A3633" t="str">
            <v>00011447</v>
          </cell>
          <cell r="B3633" t="str">
            <v>DOBRADICA LATAO CROMADO 3 X 3" C/ ANEIS</v>
          </cell>
          <cell r="C3633" t="str">
            <v>UN</v>
          </cell>
          <cell r="D3633" t="str">
            <v>MP</v>
          </cell>
          <cell r="E3633">
            <v>17.760000000000002</v>
          </cell>
          <cell r="F3633">
            <v>17.760000000000002</v>
          </cell>
        </row>
        <row r="3634">
          <cell r="A3634" t="str">
            <v>00011449</v>
          </cell>
          <cell r="B3634" t="str">
            <v>DOBRADICA TP PIANO FERRO LATONADO 1" X 3M P/ PORTA ARMARIO</v>
          </cell>
          <cell r="C3634" t="str">
            <v>UN</v>
          </cell>
          <cell r="D3634" t="str">
            <v>MP</v>
          </cell>
          <cell r="E3634">
            <v>14.85</v>
          </cell>
          <cell r="F3634">
            <v>14.85</v>
          </cell>
        </row>
        <row r="3635">
          <cell r="A3635" t="str">
            <v>00011450</v>
          </cell>
          <cell r="B3635" t="str">
            <v>DOBRADICA TP PIANO LATAO POLIDO 1" X 3M P/ PORTA ARMARIO</v>
          </cell>
          <cell r="C3635" t="str">
            <v>UN</v>
          </cell>
          <cell r="D3635" t="str">
            <v>MP</v>
          </cell>
          <cell r="E3635">
            <v>29.8</v>
          </cell>
          <cell r="F3635">
            <v>29.8</v>
          </cell>
        </row>
        <row r="3636">
          <cell r="A3636" t="str">
            <v>00011451</v>
          </cell>
          <cell r="B3636" t="str">
            <v>DOBRADICA "VAI-E-VEM LATAO POLIDO 3"</v>
          </cell>
          <cell r="C3636" t="str">
            <v>UN</v>
          </cell>
          <cell r="D3636" t="str">
            <v>MP</v>
          </cell>
          <cell r="E3636">
            <v>43.74</v>
          </cell>
          <cell r="F3636">
            <v>43.74</v>
          </cell>
        </row>
        <row r="3637">
          <cell r="A3637" t="str">
            <v>00011455</v>
          </cell>
          <cell r="B3637" t="str">
            <v>FERROLHO/FECHO/TARJETA OU TRINCO PINO REDONDO 8" SOBREPOR FERRO ZINC/GALV OU POLIDO  "</v>
          </cell>
          <cell r="C3637" t="str">
            <v>UN</v>
          </cell>
          <cell r="D3637" t="str">
            <v>MP</v>
          </cell>
          <cell r="E3637">
            <v>13.19</v>
          </cell>
          <cell r="F3637">
            <v>13.19</v>
          </cell>
        </row>
        <row r="3638">
          <cell r="A3638" t="str">
            <v>00011456</v>
          </cell>
          <cell r="B3638" t="str">
            <v>FERROLHO/FECHO/TARJETA OU TRINCO PINO REDONDO 12" SOBREPOR FERRO ZINC/GALV OU POLIDO  "</v>
          </cell>
          <cell r="C3638" t="str">
            <v>UN</v>
          </cell>
          <cell r="D3638" t="str">
            <v>MP</v>
          </cell>
          <cell r="E3638">
            <v>16.39</v>
          </cell>
          <cell r="F3638">
            <v>16.39</v>
          </cell>
        </row>
        <row r="3639">
          <cell r="A3639" t="str">
            <v>00011457</v>
          </cell>
          <cell r="B3639" t="str">
            <v>TARJETA TIPO LIVRE/OCUPADO  P/ PORTA BANHEIRO</v>
          </cell>
          <cell r="C3639" t="str">
            <v>UN</v>
          </cell>
          <cell r="D3639" t="str">
            <v>MP</v>
          </cell>
          <cell r="E3639">
            <v>25.46</v>
          </cell>
          <cell r="F3639">
            <v>25.46</v>
          </cell>
        </row>
        <row r="3640">
          <cell r="A3640" t="str">
            <v>00011458</v>
          </cell>
          <cell r="B3640" t="str">
            <v>FECHO SEGURANCA TP BATOM LATAO CROMADO P/ PORTA EXT</v>
          </cell>
          <cell r="C3640" t="str">
            <v>UN</v>
          </cell>
          <cell r="D3640" t="str">
            <v>MP</v>
          </cell>
          <cell r="E3640">
            <v>27.98</v>
          </cell>
          <cell r="F3640">
            <v>27.98</v>
          </cell>
        </row>
        <row r="3641">
          <cell r="A3641" t="str">
            <v>00011461</v>
          </cell>
          <cell r="B3641" t="str">
            <v>FECHO CHATO SOBREPOR FERRO ZINCADO/NIQUEL/GALV OU POLIDO - 5"</v>
          </cell>
          <cell r="C3641" t="str">
            <v>UN</v>
          </cell>
          <cell r="D3641" t="str">
            <v>MP</v>
          </cell>
          <cell r="E3641">
            <v>6.04</v>
          </cell>
          <cell r="F3641">
            <v>6.04</v>
          </cell>
        </row>
        <row r="3642">
          <cell r="A3642" t="str">
            <v>00011462</v>
          </cell>
          <cell r="B3642" t="str">
            <v>GONZO SOBREPOR LATAO P/ JANELA PIVOTANTE (CAPELINHA)</v>
          </cell>
          <cell r="C3642" t="str">
            <v>PAR</v>
          </cell>
          <cell r="D3642" t="str">
            <v>MP</v>
          </cell>
          <cell r="E3642">
            <v>15.7</v>
          </cell>
          <cell r="F3642">
            <v>15.7</v>
          </cell>
        </row>
        <row r="3643">
          <cell r="A3643" t="str">
            <v>00011467</v>
          </cell>
          <cell r="B3643" t="str">
            <v>FECHADURA SOBREPOR FERRO PINTADO CHAVE GRANDE</v>
          </cell>
          <cell r="C3643" t="str">
            <v>UN</v>
          </cell>
          <cell r="D3643" t="str">
            <v>MP</v>
          </cell>
          <cell r="E3643">
            <v>8.9700000000000006</v>
          </cell>
          <cell r="F3643">
            <v>8.9700000000000006</v>
          </cell>
        </row>
        <row r="3644">
          <cell r="A3644" t="str">
            <v>00011468</v>
          </cell>
          <cell r="B3644" t="str">
            <v>FECHADURA TIPO LA FONTE 218 CILINDRO CROMADA P/ ARMARIO E GAVETA ESP ATE 20MM</v>
          </cell>
          <cell r="C3644" t="str">
            <v>UN</v>
          </cell>
          <cell r="D3644" t="str">
            <v>MP</v>
          </cell>
          <cell r="E3644">
            <v>49.59</v>
          </cell>
          <cell r="F3644">
            <v>49.59</v>
          </cell>
        </row>
        <row r="3645">
          <cell r="A3645" t="str">
            <v>00011469</v>
          </cell>
          <cell r="B3645" t="str">
            <v>FECHADURA C/ CILINDRO ACABAMENTO POLIDO OU CROMADO P/ MOVEIS</v>
          </cell>
          <cell r="C3645" t="str">
            <v>UN</v>
          </cell>
          <cell r="D3645" t="str">
            <v>MP</v>
          </cell>
          <cell r="E3645">
            <v>9.4</v>
          </cell>
          <cell r="F3645">
            <v>9.4</v>
          </cell>
        </row>
        <row r="3646">
          <cell r="A3646" t="str">
            <v>00011470</v>
          </cell>
          <cell r="B3646" t="str">
            <v>FECHADURA EMBUTIR TIPO LA FONTE 119 CILINDRO CROMADA C/ LINGUETA P/ ARMARIO</v>
          </cell>
          <cell r="C3646" t="str">
            <v>UN</v>
          </cell>
          <cell r="D3646" t="str">
            <v>MP</v>
          </cell>
          <cell r="E3646">
            <v>109.87</v>
          </cell>
          <cell r="F3646">
            <v>109.87</v>
          </cell>
        </row>
        <row r="3647">
          <cell r="A3647" t="str">
            <v>00011473</v>
          </cell>
          <cell r="B3647" t="str">
            <v>FECHADURA SOBREPOR   C/ CILINDRO FERRO CROMADO OU PINTADO</v>
          </cell>
          <cell r="C3647" t="str">
            <v>UN</v>
          </cell>
          <cell r="D3647" t="str">
            <v>MP</v>
          </cell>
          <cell r="E3647">
            <v>35.07</v>
          </cell>
          <cell r="F3647">
            <v>35.07</v>
          </cell>
        </row>
        <row r="3648">
          <cell r="A3648" t="str">
            <v>00011474</v>
          </cell>
          <cell r="B3648" t="str">
            <v>FECHADURA EMBUTIR TIPO GORGES LA FONTE 1010 OU EQUIV CROMADA P/ ARMARIO</v>
          </cell>
          <cell r="C3648" t="str">
            <v>UN</v>
          </cell>
          <cell r="D3648" t="str">
            <v>MP</v>
          </cell>
          <cell r="E3648">
            <v>54.56</v>
          </cell>
          <cell r="F3648">
            <v>54.56</v>
          </cell>
        </row>
        <row r="3649">
          <cell r="A3649" t="str">
            <v>00011475</v>
          </cell>
          <cell r="B3649" t="str">
            <v>FECHADURA BICO PAPAGAIO C/ CILINDRO P/ PORTA CORRER EXTERNA INCL CONCHAS - ACAB SUPERIOR (LINHA
LUXO)</v>
          </cell>
          <cell r="C3649" t="str">
            <v>CJ</v>
          </cell>
          <cell r="D3649" t="str">
            <v>MP</v>
          </cell>
          <cell r="E3649">
            <v>114.78</v>
          </cell>
          <cell r="F3649">
            <v>114.78</v>
          </cell>
        </row>
        <row r="3650">
          <cell r="A3650" t="str">
            <v>00011476</v>
          </cell>
          <cell r="B3650" t="str">
            <v>FECHADURA LA FONTE 1515-ST2-55MM TIPO GORGES P/ PORTA INTERNA (SOMENTE A MAQUINA, SEM ESPELHO E
SEM MACANETA)</v>
          </cell>
          <cell r="C3650" t="str">
            <v>UN</v>
          </cell>
          <cell r="D3650" t="str">
            <v>MP</v>
          </cell>
          <cell r="E3650">
            <v>73.58</v>
          </cell>
          <cell r="F3650">
            <v>73.58</v>
          </cell>
        </row>
        <row r="3651">
          <cell r="A3651" t="str">
            <v>00011477</v>
          </cell>
          <cell r="B3651" t="str">
            <v>FECHADURA TUBULAR CILINDRO CENTRAL 70MM COMPLETA - TP LA FONTE 30 CR OU EQUIV</v>
          </cell>
          <cell r="C3651" t="str">
            <v>CJ</v>
          </cell>
          <cell r="D3651" t="str">
            <v>MP</v>
          </cell>
          <cell r="E3651">
            <v>521.83000000000004</v>
          </cell>
          <cell r="F3651">
            <v>521.83000000000004</v>
          </cell>
        </row>
        <row r="3652">
          <cell r="A3652" t="str">
            <v>00011478</v>
          </cell>
          <cell r="B3652" t="str">
            <v>FECHADURA LA FONTE 330-ST-55MM C/ CILINDRO P/ PORTA EXT (SOMENTE A MAQUINA, SEM ESPELHO E SEM MACANETA)</v>
          </cell>
          <cell r="C3652" t="str">
            <v>UN</v>
          </cell>
          <cell r="D3652" t="str">
            <v>MP</v>
          </cell>
          <cell r="E3652">
            <v>320.11</v>
          </cell>
          <cell r="F3652">
            <v>320.11</v>
          </cell>
        </row>
        <row r="3653">
          <cell r="A3653" t="str">
            <v>00011479</v>
          </cell>
          <cell r="B3653" t="str">
            <v>FECHADURA LA FONTE 330-ST2-40MM C/ CILINDRO P/ PORTA EXT (SOMENTE A MAQUINA, SEM ESPELHO E SEM
MACANETA)</v>
          </cell>
          <cell r="C3653" t="str">
            <v>UN</v>
          </cell>
          <cell r="D3653" t="str">
            <v>MP</v>
          </cell>
          <cell r="E3653">
            <v>118.54</v>
          </cell>
          <cell r="F3653">
            <v>118.54</v>
          </cell>
        </row>
        <row r="3654">
          <cell r="A3654" t="str">
            <v>00011480</v>
          </cell>
          <cell r="B3654" t="str">
            <v>FECHADURA EMBUTIR REFORCADA (DE SEGURANCA) C/ CILINDRO P/ PORTA EXT, COMPLETA - ACAB PADRAO MEDI  O</v>
          </cell>
          <cell r="C3654" t="str">
            <v>CJ</v>
          </cell>
          <cell r="D3654" t="str">
            <v>MP</v>
          </cell>
          <cell r="E3654">
            <v>124.26</v>
          </cell>
          <cell r="F3654">
            <v>124.26</v>
          </cell>
        </row>
        <row r="3655">
          <cell r="A3655" t="str">
            <v>00011481</v>
          </cell>
          <cell r="B3655" t="str">
            <v>FECHADURA LA FONTE 7070-ST2-40MM P/ PORTA DE BANHEIRO (SOMENTE A MAQUINA, SEM ESPELHO E SEM MACA  NETA)</v>
          </cell>
          <cell r="C3655" t="str">
            <v>UN</v>
          </cell>
          <cell r="D3655" t="str">
            <v>MP</v>
          </cell>
          <cell r="E3655">
            <v>70.19</v>
          </cell>
          <cell r="F3655">
            <v>70.19</v>
          </cell>
        </row>
        <row r="3656">
          <cell r="A3656" t="str">
            <v>00011482</v>
          </cell>
          <cell r="B3656" t="str">
            <v>FECHADURA BICO PAPAGAIO P/ PORTA CORRER INTERNA CHAVE BIPARTIDA - ACAB PADRAO MEDIO</v>
          </cell>
          <cell r="C3656" t="str">
            <v>CJ</v>
          </cell>
          <cell r="D3656" t="str">
            <v>MP</v>
          </cell>
          <cell r="E3656">
            <v>68.42</v>
          </cell>
          <cell r="F3656">
            <v>68.42</v>
          </cell>
        </row>
        <row r="3657">
          <cell r="A3657" t="str">
            <v>00011483</v>
          </cell>
          <cell r="B3657" t="str">
            <v>FECHADURA EMBUTIR REFORCADA (DE SEGURANCA) C/ CILINDRO P/ PORTA EXT, COMPLETA - ACAB SUPERIOR
(LINHA LUXO)</v>
          </cell>
          <cell r="C3657" t="str">
            <v>CJ</v>
          </cell>
          <cell r="D3657" t="str">
            <v>MP</v>
          </cell>
          <cell r="E3657">
            <v>214.35</v>
          </cell>
          <cell r="F3657">
            <v>214.35</v>
          </cell>
        </row>
        <row r="3658">
          <cell r="A3658" t="str">
            <v>00011484</v>
          </cell>
          <cell r="B3658" t="str">
            <v>FECHADURA SOBREPOR C/ CILINDRO  LATAO CROMADO OU POLIDO</v>
          </cell>
          <cell r="C3658" t="str">
            <v>UN</v>
          </cell>
          <cell r="D3658" t="str">
            <v>MP</v>
          </cell>
          <cell r="E3658">
            <v>106.36</v>
          </cell>
          <cell r="F3658">
            <v>106.36</v>
          </cell>
        </row>
        <row r="3659">
          <cell r="A3659" t="str">
            <v>00011493</v>
          </cell>
          <cell r="B3659" t="str">
            <v>TE REDUCAO PVC PBA NBR 10351 P/ REDE AGUA BBB JE DN 75 X 50 /DE 85 X 60MM</v>
          </cell>
          <cell r="C3659" t="str">
            <v>UN</v>
          </cell>
          <cell r="D3659" t="str">
            <v>MP</v>
          </cell>
          <cell r="E3659">
            <v>45.93</v>
          </cell>
          <cell r="F3659">
            <v>45.93</v>
          </cell>
        </row>
        <row r="3660">
          <cell r="A3660" t="str">
            <v>00011499</v>
          </cell>
          <cell r="B3660" t="str">
            <v>MOLA HIDRAULICA DE PISO P/ VIDRO TEMPERADO 10MM</v>
          </cell>
          <cell r="C3660" t="str">
            <v>UN</v>
          </cell>
          <cell r="D3660" t="str">
            <v>MP</v>
          </cell>
          <cell r="E3660">
            <v>824.82</v>
          </cell>
          <cell r="F3660">
            <v>824.82</v>
          </cell>
        </row>
        <row r="3661">
          <cell r="A3661" t="str">
            <v>00011518</v>
          </cell>
          <cell r="B3661" t="str">
            <v>MACANETA TIPO BOLA - ACAB SUPERIOR (LINHA LUXO)</v>
          </cell>
          <cell r="C3661" t="str">
            <v>PAR</v>
          </cell>
          <cell r="D3661" t="str">
            <v>MP</v>
          </cell>
          <cell r="E3661">
            <v>91.05</v>
          </cell>
          <cell r="F3661">
            <v>91.05</v>
          </cell>
        </row>
        <row r="3662">
          <cell r="A3662" t="str">
            <v>00011519</v>
          </cell>
          <cell r="B3662" t="str">
            <v>MACANETA ALAVANCA - ACAB PADRAO MEDIO</v>
          </cell>
          <cell r="C3662" t="str">
            <v>PAR</v>
          </cell>
          <cell r="D3662" t="str">
            <v>MP</v>
          </cell>
          <cell r="E3662">
            <v>29.36</v>
          </cell>
          <cell r="F3662">
            <v>29.36</v>
          </cell>
        </row>
        <row r="3663">
          <cell r="A3663" t="str">
            <v>00011520</v>
          </cell>
          <cell r="B3663" t="str">
            <v>MACANETA ALAVANCA - LINHA POPULAR</v>
          </cell>
          <cell r="C3663" t="str">
            <v>PAR</v>
          </cell>
          <cell r="D3663" t="str">
            <v>MP</v>
          </cell>
          <cell r="E3663">
            <v>7.96</v>
          </cell>
          <cell r="F3663">
            <v>7.96</v>
          </cell>
        </row>
        <row r="3664">
          <cell r="A3664" t="str">
            <v>00011522</v>
          </cell>
          <cell r="B3664" t="str">
            <v>PUXADOR CONCHA LATAO CROMADO OU POLIDO P/ PORTA/JAN CORRER C/ FURO P/ CHAVE - 4 X 10CM</v>
          </cell>
          <cell r="C3664" t="str">
            <v>UN</v>
          </cell>
          <cell r="D3664" t="str">
            <v>MP</v>
          </cell>
          <cell r="E3664">
            <v>9.85</v>
          </cell>
          <cell r="F3664">
            <v>9.85</v>
          </cell>
        </row>
        <row r="3665">
          <cell r="A3665" t="str">
            <v>00011523</v>
          </cell>
          <cell r="B3665" t="str">
            <v>PUXADOR CONCHA LATAO CROMADO OU POLIDO P/ PORTA/JAN CORRER - 3 X 9CM</v>
          </cell>
          <cell r="C3665" t="str">
            <v>UN</v>
          </cell>
          <cell r="D3665" t="str">
            <v>MP</v>
          </cell>
          <cell r="E3665">
            <v>9.07</v>
          </cell>
          <cell r="F3665">
            <v>9.07</v>
          </cell>
        </row>
        <row r="3666">
          <cell r="A3666" t="str">
            <v>00011524</v>
          </cell>
          <cell r="B3666" t="str">
            <v>PUXADOR TUBULAR DE CENTRO P/ JANELAS - LATAO CROMADO</v>
          </cell>
          <cell r="C3666" t="str">
            <v>UN</v>
          </cell>
          <cell r="D3666" t="str">
            <v>MP</v>
          </cell>
          <cell r="E3666">
            <v>12.56</v>
          </cell>
          <cell r="F3666">
            <v>12.56</v>
          </cell>
        </row>
        <row r="3667">
          <cell r="A3667" t="str">
            <v>00011540</v>
          </cell>
          <cell r="B3667" t="str">
            <v>FECHO CHATO SOBREPOR FERRO ZINCADO/NIQUEL/GALV OU POLIDO - 8"</v>
          </cell>
          <cell r="C3667" t="str">
            <v>UN</v>
          </cell>
          <cell r="D3667" t="str">
            <v>MP</v>
          </cell>
          <cell r="E3667">
            <v>10.08</v>
          </cell>
          <cell r="F3667">
            <v>10.08</v>
          </cell>
        </row>
        <row r="3668">
          <cell r="A3668" t="str">
            <v>00011543</v>
          </cell>
          <cell r="B3668" t="str">
            <v>FERROLHO/FECHO/TARJETA OU TRINCO PINO REDONDO 4"(10CM) SOBREPOR LATAO CROMADO/POLIDO OU
OXIDADO</v>
          </cell>
          <cell r="C3668" t="str">
            <v>UN</v>
          </cell>
          <cell r="D3668" t="str">
            <v>MP</v>
          </cell>
          <cell r="E3668">
            <v>19.149999999999999</v>
          </cell>
          <cell r="F3668">
            <v>19.149999999999999</v>
          </cell>
        </row>
        <row r="3669">
          <cell r="A3669" t="str">
            <v>00011552</v>
          </cell>
          <cell r="B3669" t="str">
            <v>CANALETA ALUMINIO 1 X 1CM P/ PORTA /JANELA CORRER</v>
          </cell>
          <cell r="C3669" t="str">
            <v>M</v>
          </cell>
          <cell r="D3669" t="str">
            <v>MP</v>
          </cell>
          <cell r="E3669">
            <v>6.48</v>
          </cell>
          <cell r="F3669">
            <v>6.48</v>
          </cell>
        </row>
        <row r="3670">
          <cell r="A3670" t="str">
            <v>00011554</v>
          </cell>
          <cell r="B3670" t="str">
            <v>ENTRADA LATAO CROMADO TIPO 303 LA FONTE P/ FECHADURA PORTA INTERNA</v>
          </cell>
          <cell r="C3670" t="str">
            <v>UN</v>
          </cell>
          <cell r="D3670" t="str">
            <v>MP</v>
          </cell>
          <cell r="E3670">
            <v>5.44</v>
          </cell>
          <cell r="F3670">
            <v>5.44</v>
          </cell>
        </row>
        <row r="3671">
          <cell r="A3671" t="str">
            <v>00011557</v>
          </cell>
          <cell r="B3671" t="str">
            <v>ESPELHO P/ FECHADURA EXTERNA EMBUTIR - ACAB PADRAO MEDIO</v>
          </cell>
          <cell r="C3671" t="str">
            <v>PAR</v>
          </cell>
          <cell r="D3671" t="str">
            <v>MP</v>
          </cell>
          <cell r="E3671">
            <v>15.48</v>
          </cell>
          <cell r="F3671">
            <v>15.48</v>
          </cell>
        </row>
        <row r="3672">
          <cell r="A3672" t="str">
            <v>00011558</v>
          </cell>
          <cell r="B3672" t="str">
            <v>ESPELHO P/ FECHADURA EXTERNA EMBUTIR - LINHA POPULAR</v>
          </cell>
          <cell r="C3672" t="str">
            <v>PAR</v>
          </cell>
          <cell r="D3672" t="str">
            <v>MP</v>
          </cell>
          <cell r="E3672">
            <v>12.63</v>
          </cell>
          <cell r="F3672">
            <v>12.63</v>
          </cell>
        </row>
        <row r="3673">
          <cell r="A3673" t="str">
            <v>00011559</v>
          </cell>
          <cell r="B3673" t="str">
            <v>GUIA LATAO CROMADO 3/4'' P/ PORTA/JAN CORRER</v>
          </cell>
          <cell r="C3673" t="str">
            <v>UN</v>
          </cell>
          <cell r="D3673" t="str">
            <v>MP</v>
          </cell>
          <cell r="E3673">
            <v>6.37</v>
          </cell>
          <cell r="F3673">
            <v>6.37</v>
          </cell>
        </row>
        <row r="3674">
          <cell r="A3674" t="str">
            <v>00011560</v>
          </cell>
          <cell r="B3674" t="str">
            <v>MOLA FECHA PORTA P/ PORTA C/ LARGURA ATE 90CM</v>
          </cell>
          <cell r="C3674" t="str">
            <v>UN</v>
          </cell>
          <cell r="D3674" t="str">
            <v>MP</v>
          </cell>
          <cell r="E3674">
            <v>189.48</v>
          </cell>
          <cell r="F3674">
            <v>189.48</v>
          </cell>
        </row>
        <row r="3675">
          <cell r="A3675" t="str">
            <v>00011561</v>
          </cell>
          <cell r="B3675" t="str">
            <v>MOLA FECHA PORTA P/ PORTA C/ LARGURA 91 A 100CM</v>
          </cell>
          <cell r="C3675" t="str">
            <v>UN</v>
          </cell>
          <cell r="D3675" t="str">
            <v>MP</v>
          </cell>
          <cell r="E3675">
            <v>229.85</v>
          </cell>
          <cell r="F3675">
            <v>229.85</v>
          </cell>
        </row>
        <row r="3676">
          <cell r="A3676" t="str">
            <v>00011571</v>
          </cell>
          <cell r="B3676" t="str">
            <v>MOLA FECHA PORTA P/ PORTA C/ LARGURA MAIOR QUE 100CM</v>
          </cell>
          <cell r="C3676" t="str">
            <v>UN</v>
          </cell>
          <cell r="D3676" t="str">
            <v>MP</v>
          </cell>
          <cell r="E3676">
            <v>250.94</v>
          </cell>
          <cell r="F3676">
            <v>250.94</v>
          </cell>
        </row>
        <row r="3677">
          <cell r="A3677" t="str">
            <v>00011572</v>
          </cell>
          <cell r="B3677" t="str">
            <v>CALCO/PRENDEDOR LATAO CROMADO P/ PORTA</v>
          </cell>
          <cell r="C3677" t="str">
            <v>UN</v>
          </cell>
          <cell r="D3677" t="str">
            <v>MP</v>
          </cell>
          <cell r="E3677">
            <v>17.11</v>
          </cell>
          <cell r="F3677">
            <v>17.11</v>
          </cell>
        </row>
        <row r="3678">
          <cell r="A3678" t="str">
            <v>00011573</v>
          </cell>
          <cell r="B3678" t="str">
            <v>RODIZIO LATAO 6MM C/ ROLAMENTO SKF</v>
          </cell>
          <cell r="C3678" t="str">
            <v>UN</v>
          </cell>
          <cell r="D3678" t="str">
            <v>MP</v>
          </cell>
          <cell r="E3678">
            <v>16.21</v>
          </cell>
          <cell r="F3678">
            <v>16.21</v>
          </cell>
        </row>
        <row r="3679">
          <cell r="A3679" t="str">
            <v>00011575</v>
          </cell>
          <cell r="B3679" t="str">
            <v>ROLDANA FIXA DUPLA LATAO C/ ROLAMENTO P/ PORTA/JAN CORRER</v>
          </cell>
          <cell r="C3679" t="str">
            <v>UN</v>
          </cell>
          <cell r="D3679" t="str">
            <v>MP</v>
          </cell>
          <cell r="E3679">
            <v>29.73</v>
          </cell>
          <cell r="F3679">
            <v>29.73</v>
          </cell>
        </row>
        <row r="3680">
          <cell r="A3680" t="str">
            <v>00011576</v>
          </cell>
          <cell r="B3680" t="str">
            <v>ROLDANA LATAO P/ JANELA GUILHOTINA</v>
          </cell>
          <cell r="C3680" t="str">
            <v>UN</v>
          </cell>
          <cell r="D3680" t="str">
            <v>MP</v>
          </cell>
          <cell r="E3680">
            <v>31.22</v>
          </cell>
          <cell r="F3680">
            <v>31.22</v>
          </cell>
        </row>
        <row r="3681">
          <cell r="A3681" t="str">
            <v>00011577</v>
          </cell>
          <cell r="B3681" t="str">
            <v>ROSETA LATAO CROMADO TIPO 303 LA FONTE P/ FECHADURA PORTA</v>
          </cell>
          <cell r="C3681" t="str">
            <v>UN</v>
          </cell>
          <cell r="D3681" t="str">
            <v>MP</v>
          </cell>
          <cell r="E3681">
            <v>5.42</v>
          </cell>
          <cell r="F3681">
            <v>5.42</v>
          </cell>
        </row>
        <row r="3682">
          <cell r="A3682" t="str">
            <v>00011578</v>
          </cell>
          <cell r="B3682" t="str">
            <v>ROSETA LATAO CROMADO TIPO 203 LA FONTE P/ FECHADURA PORTA</v>
          </cell>
          <cell r="C3682" t="str">
            <v>UN</v>
          </cell>
          <cell r="D3682" t="str">
            <v>MP</v>
          </cell>
          <cell r="E3682">
            <v>7.95</v>
          </cell>
          <cell r="F3682">
            <v>7.95</v>
          </cell>
        </row>
        <row r="3683">
          <cell r="A3683" t="str">
            <v>00011580</v>
          </cell>
          <cell r="B3683" t="str">
            <v>TRILHO QUADRADO ALUMINIO 1/4'' P/ RODIZIOS</v>
          </cell>
          <cell r="C3683" t="str">
            <v>M</v>
          </cell>
          <cell r="D3683" t="str">
            <v>MP</v>
          </cell>
          <cell r="E3683">
            <v>11.7</v>
          </cell>
          <cell r="F3683">
            <v>11.7</v>
          </cell>
        </row>
        <row r="3684">
          <cell r="A3684" t="str">
            <v>00011581</v>
          </cell>
          <cell r="B3684" t="str">
            <v>TRILHO "U" ALUMINIO 40 X 40MM P/ ROLDANA</v>
          </cell>
          <cell r="C3684" t="str">
            <v>M</v>
          </cell>
          <cell r="D3684" t="str">
            <v>MP</v>
          </cell>
          <cell r="E3684">
            <v>6.45</v>
          </cell>
          <cell r="F3684">
            <v>6.45</v>
          </cell>
        </row>
        <row r="3685">
          <cell r="A3685" t="str">
            <v>00011582</v>
          </cell>
          <cell r="B3685" t="str">
            <v>EXTENSOR/HASTE DE COMANDO 25MM ALUMINIO</v>
          </cell>
          <cell r="C3685" t="str">
            <v>UN</v>
          </cell>
          <cell r="D3685" t="str">
            <v>MP</v>
          </cell>
          <cell r="E3685">
            <v>6.08</v>
          </cell>
          <cell r="F3685">
            <v>6.08</v>
          </cell>
        </row>
        <row r="3686">
          <cell r="A3686" t="str">
            <v>00011583</v>
          </cell>
          <cell r="B3686" t="str">
            <v>FORRO TP PACOTE CHAPAS FIBRA MAD SOFT PINT BRANCA TEXT 484 X 1234MM E=12MM INCL SUSTENTACAO
PERFIS "T" LEVE - COLOCADO"</v>
          </cell>
          <cell r="C3686" t="str">
            <v>M2</v>
          </cell>
          <cell r="D3686" t="str">
            <v>MP</v>
          </cell>
          <cell r="E3686">
            <v>116.98</v>
          </cell>
          <cell r="F3686">
            <v>116.98</v>
          </cell>
        </row>
        <row r="3687">
          <cell r="A3687" t="str">
            <v>00011584</v>
          </cell>
          <cell r="B3687" t="str">
            <v>CHAPA RIGIDA FIBRAS MAD PRENSADA A QUENTE TIPO EUCADUR LISA 1,22 X 2,44M  ESP=2,5MM</v>
          </cell>
          <cell r="C3687" t="str">
            <v>UN</v>
          </cell>
          <cell r="D3687" t="str">
            <v>MP</v>
          </cell>
          <cell r="E3687">
            <v>64.25</v>
          </cell>
          <cell r="F3687">
            <v>64.25</v>
          </cell>
        </row>
        <row r="3688">
          <cell r="A3688" t="str">
            <v>00011585</v>
          </cell>
          <cell r="B3688" t="str">
            <v>FORRO EM PLACAS COMPOSTAS POR VERMICULITA EXPANDIDA E LA MINERAL, 15MM, COLOCADO</v>
          </cell>
          <cell r="C3688" t="str">
            <v>M2</v>
          </cell>
          <cell r="D3688" t="str">
            <v>MP</v>
          </cell>
          <cell r="E3688">
            <v>100.31</v>
          </cell>
          <cell r="F3688">
            <v>100.31</v>
          </cell>
        </row>
        <row r="3689">
          <cell r="A3689" t="str">
            <v>00011586</v>
          </cell>
          <cell r="B3689" t="str">
            <v>FORRO METALICO (ACO GALVANIZADO) EM REGUAS</v>
          </cell>
          <cell r="C3689" t="str">
            <v>M2</v>
          </cell>
          <cell r="D3689" t="str">
            <v>MP</v>
          </cell>
          <cell r="E3689">
            <v>143.97999999999999</v>
          </cell>
          <cell r="F3689">
            <v>143.97999999999999</v>
          </cell>
        </row>
        <row r="3690">
          <cell r="A3690" t="str">
            <v>00011587</v>
          </cell>
          <cell r="B3690" t="str">
            <v>FORRO DE PVC EM REGUA DE 100 MM (COM COLOCACAO, EXCLUSIVE ESTRUTURA DE SUPORTE)</v>
          </cell>
          <cell r="C3690" t="str">
            <v>M2</v>
          </cell>
          <cell r="D3690" t="str">
            <v>MP</v>
          </cell>
          <cell r="E3690">
            <v>28.92</v>
          </cell>
          <cell r="F3690">
            <v>28.92</v>
          </cell>
        </row>
        <row r="3691">
          <cell r="A3691" t="str">
            <v>00011588</v>
          </cell>
          <cell r="B3691" t="str">
            <v>GABIAO MANTA/COLCHAO 6 X 8CM FIO 2MM REVESTIDO C/ PVC 4 X 2 X 0,23M</v>
          </cell>
          <cell r="C3691" t="str">
            <v>UN</v>
          </cell>
          <cell r="D3691" t="str">
            <v>MP</v>
          </cell>
          <cell r="E3691">
            <v>506.36</v>
          </cell>
          <cell r="F3691">
            <v>506.36</v>
          </cell>
        </row>
        <row r="3692">
          <cell r="A3692" t="str">
            <v>00011589</v>
          </cell>
          <cell r="B3692" t="str">
            <v>TELA ARAME GALV REVEST C/ PVC FIO 14 BWG (2,11MM) MALHA 6 X 8CM P/GABIAO MANTA 4 X 2 X 0,3M</v>
          </cell>
          <cell r="C3692" t="str">
            <v>UN</v>
          </cell>
          <cell r="D3692" t="str">
            <v>MP</v>
          </cell>
          <cell r="E3692">
            <v>531.96</v>
          </cell>
          <cell r="F3692">
            <v>531.96</v>
          </cell>
        </row>
        <row r="3693">
          <cell r="A3693" t="str">
            <v>00011590</v>
          </cell>
          <cell r="B3693" t="str">
            <v>GABIAO MANTA (COLCHAO) MALHA HEXAGONAL 8 X 10 CM (ZN/AL), FIO 2,0 MM, DIM 4,0 X 2,0 X 0,3 M</v>
          </cell>
          <cell r="C3693" t="str">
            <v>UN</v>
          </cell>
          <cell r="D3693" t="str">
            <v>MP</v>
          </cell>
          <cell r="E3693">
            <v>531.96</v>
          </cell>
          <cell r="F3693">
            <v>531.96</v>
          </cell>
        </row>
        <row r="3694">
          <cell r="A3694" t="str">
            <v>00011591</v>
          </cell>
          <cell r="B3694" t="str">
            <v>GABIAO MANTA (COLCHAO) MALHA HEXAGONAL 6 X 8 CM (ZN/AL), FIO  2,0 MM, DIM 4,0 X 2,0 X 0,23 M</v>
          </cell>
          <cell r="C3694" t="str">
            <v>UN</v>
          </cell>
          <cell r="D3694" t="str">
            <v>MP</v>
          </cell>
          <cell r="E3694">
            <v>714.05</v>
          </cell>
          <cell r="F3694">
            <v>714.05</v>
          </cell>
        </row>
        <row r="3695">
          <cell r="A3695" t="str">
            <v>00011592</v>
          </cell>
          <cell r="B3695" t="str">
            <v>GABIAO TIPO CAIXA MALHA HEXAGONAL 8 X 10 CM (ZN/AL + PVC), FIO 2,4 MM, DIM 2,0 X 1,0 X 0,5 M</v>
          </cell>
          <cell r="C3695" t="str">
            <v>UN</v>
          </cell>
          <cell r="D3695" t="str">
            <v>MP</v>
          </cell>
          <cell r="E3695">
            <v>200.64</v>
          </cell>
          <cell r="F3695">
            <v>200.64</v>
          </cell>
        </row>
        <row r="3696">
          <cell r="A3696" t="str">
            <v>00011593</v>
          </cell>
          <cell r="B3696" t="str">
            <v>GABIAO TIPO CAIXA MALHA HEXAGONAL 8 X 10 CM (ZN/AL + PVC),  FIO 2,4 MM, DIM 2,0 X 1,0 X 1,0 M</v>
          </cell>
          <cell r="C3696" t="str">
            <v>UN</v>
          </cell>
          <cell r="D3696" t="str">
            <v>MP</v>
          </cell>
          <cell r="E3696">
            <v>283.54000000000002</v>
          </cell>
          <cell r="F3696">
            <v>283.54000000000002</v>
          </cell>
        </row>
        <row r="3697">
          <cell r="A3697" t="str">
            <v>00011594</v>
          </cell>
          <cell r="B3697" t="str">
            <v>GABIAO SACO MALHA HEXAGONAL 8 X 10 CM (ZN/AL + PVC),  FIO 2,4 MM, DIM 3,0 X 0,65 M</v>
          </cell>
          <cell r="C3697" t="str">
            <v>UN</v>
          </cell>
          <cell r="D3697" t="str">
            <v>MP</v>
          </cell>
          <cell r="E3697">
            <v>151.97999999999999</v>
          </cell>
          <cell r="F3697">
            <v>151.97999999999999</v>
          </cell>
        </row>
        <row r="3698">
          <cell r="A3698" t="str">
            <v>00011596</v>
          </cell>
          <cell r="B3698" t="str">
            <v>GABIAO  TIPO CAIXA MALHA HEXAGONAL 8 X 10 CM (ZN/AL), FIO 2,7 MM, DIM 2,0 X 1,0 X 0,5 M</v>
          </cell>
          <cell r="C3698" t="str">
            <v>UN</v>
          </cell>
          <cell r="D3698" t="str">
            <v>MP</v>
          </cell>
          <cell r="E3698">
            <v>168.07</v>
          </cell>
          <cell r="F3698">
            <v>168.07</v>
          </cell>
        </row>
        <row r="3699">
          <cell r="A3699" t="str">
            <v>00011597</v>
          </cell>
          <cell r="B3699" t="str">
            <v>GABIAO TIPO CAIXA MALHA HEXAGONAL 8 X 10 CM (ZN/AL), FIO 2,7 MM, DIM 2,0 X 1,0 X 1,0 M</v>
          </cell>
          <cell r="C3699" t="str">
            <v>UN</v>
          </cell>
          <cell r="D3699" t="str">
            <v>MP</v>
          </cell>
          <cell r="E3699">
            <v>241.57</v>
          </cell>
          <cell r="F3699">
            <v>241.57</v>
          </cell>
        </row>
        <row r="3700">
          <cell r="A3700" t="str">
            <v>00011599</v>
          </cell>
          <cell r="B3700" t="str">
            <v>GABIAO SACO MALHA HEXAGONAL 8 X 10 CM (ZN/AL), FIO 2,7 MM, DIM 4,0 X 0,65 M</v>
          </cell>
          <cell r="C3700" t="str">
            <v>UN</v>
          </cell>
          <cell r="D3700" t="str">
            <v>MP</v>
          </cell>
          <cell r="E3700">
            <v>192.96</v>
          </cell>
          <cell r="F3700">
            <v>192.96</v>
          </cell>
        </row>
        <row r="3701">
          <cell r="A3701" t="str">
            <v>00011601</v>
          </cell>
          <cell r="B3701" t="str">
            <v>COLA ADESIVA P/ MANTA BUTILICA</v>
          </cell>
          <cell r="C3701" t="str">
            <v>L</v>
          </cell>
          <cell r="D3701" t="str">
            <v>MP</v>
          </cell>
          <cell r="E3701">
            <v>24.85</v>
          </cell>
          <cell r="F3701">
            <v>24.85</v>
          </cell>
        </row>
        <row r="3702">
          <cell r="A3702" t="str">
            <v>00011602</v>
          </cell>
          <cell r="B3702" t="str">
            <v>REVESTIMENTO BASE EPOXI  E CIMENTO P/ PISO MONOLITICO, COM ALTA RESISTÊNCIA MECÂNICA</v>
          </cell>
          <cell r="C3702" t="str">
            <v>KG</v>
          </cell>
          <cell r="D3702" t="str">
            <v>MP</v>
          </cell>
          <cell r="E3702">
            <v>65.84</v>
          </cell>
          <cell r="F3702">
            <v>65.84</v>
          </cell>
        </row>
        <row r="3703">
          <cell r="A3703" t="str">
            <v>00011604</v>
          </cell>
          <cell r="B3703" t="str">
            <v>MASSA EPOXI P/ REPAROS, EMBALAGEM 250G</v>
          </cell>
          <cell r="C3703" t="str">
            <v>UN</v>
          </cell>
          <cell r="D3703" t="str">
            <v>MP</v>
          </cell>
          <cell r="E3703">
            <v>11.17</v>
          </cell>
          <cell r="F3703">
            <v>11.17</v>
          </cell>
        </row>
        <row r="3704">
          <cell r="A3704" t="str">
            <v>00011607</v>
          </cell>
          <cell r="B3704" t="str">
            <v>FELTRO ONDALIT LARGURA = 1,00 M</v>
          </cell>
          <cell r="C3704" t="str">
            <v>M</v>
          </cell>
          <cell r="D3704" t="str">
            <v>MP</v>
          </cell>
          <cell r="E3704">
            <v>8.34</v>
          </cell>
          <cell r="F3704">
            <v>8.34</v>
          </cell>
        </row>
        <row r="3705">
          <cell r="A3705" t="str">
            <v>00011608</v>
          </cell>
          <cell r="B3705" t="str">
            <v>IMPERMEABILIZANTE ELASTICO BASE RESINA TERMOPLASTICA DENVER LP54 OU EQUIV</v>
          </cell>
          <cell r="C3705" t="str">
            <v>KG</v>
          </cell>
          <cell r="D3705" t="str">
            <v>MP</v>
          </cell>
          <cell r="E3705">
            <v>13.44</v>
          </cell>
          <cell r="F3705">
            <v>13.44</v>
          </cell>
        </row>
        <row r="3706">
          <cell r="A3706" t="str">
            <v>00011609</v>
          </cell>
          <cell r="B3706" t="str">
            <v>SOLUÇÃO ASFÁLTICA ELASTOMÉRICA PARA IMPRIMAÇÃO, APLICAÇÃO À QUENTE OU FRIO - VITLASTIC 50 VIAPOL
OU EQUIVALENTE.</v>
          </cell>
          <cell r="C3706" t="str">
            <v>KG</v>
          </cell>
          <cell r="D3706" t="str">
            <v>MP</v>
          </cell>
          <cell r="E3706">
            <v>8.9</v>
          </cell>
          <cell r="F3706">
            <v>8.9</v>
          </cell>
        </row>
        <row r="3707">
          <cell r="A3707" t="str">
            <v>00011610</v>
          </cell>
          <cell r="B3707" t="str">
            <v>SOLUÇÃO ASFÁLTICA ELASTOMÉRICA IMPERMEABILIZANTE, APLICAÇÃO A FRIO - VITLASTIC 70 VIAPOL OU
EQUIVALENTE</v>
          </cell>
          <cell r="C3707" t="str">
            <v>KG</v>
          </cell>
          <cell r="D3707" t="str">
            <v>MP</v>
          </cell>
          <cell r="E3707">
            <v>9.9600000000000009</v>
          </cell>
          <cell r="F3707">
            <v>9.9600000000000009</v>
          </cell>
        </row>
        <row r="3708">
          <cell r="A3708" t="str">
            <v>00011611</v>
          </cell>
          <cell r="B3708" t="str">
            <v>GUINDAUTO HIDRAULICO MADAL MD-15501, CARGA MAX 7,7 TON. (A 5,52M), ALTURA MAX = 8,64M, P/ MONTAGEM SOBRE CHASSIS DE CAMINHAO**CAIXA**</v>
          </cell>
          <cell r="C3708" t="str">
            <v>UN</v>
          </cell>
          <cell r="D3708" t="str">
            <v>MP</v>
          </cell>
          <cell r="E3708">
            <v>75390.66</v>
          </cell>
          <cell r="F3708">
            <v>75390.66</v>
          </cell>
        </row>
        <row r="3709">
          <cell r="A3709" t="str">
            <v>00011613</v>
          </cell>
          <cell r="B3709" t="str">
            <v>VOLKSWAGEN KOMBI STANDARD PICK UP A GASOLINA REFRIG A AR, 55CV, C/ INJECAO ELETRONICA, CAP 1170KG**CAIXA**</v>
          </cell>
          <cell r="C3709" t="str">
            <v>UN</v>
          </cell>
          <cell r="D3709" t="str">
            <v>MP</v>
          </cell>
          <cell r="E3709">
            <v>50153.53</v>
          </cell>
          <cell r="F3709">
            <v>50153.53</v>
          </cell>
        </row>
        <row r="3710">
          <cell r="A3710" t="str">
            <v>00011614</v>
          </cell>
          <cell r="B3710" t="str">
            <v>ESPUMA DE POLIURETANO E=20 A 25MM TEMP DE TRABALHO -50 A +100 GC DENS 29 A 35KG/M3</v>
          </cell>
          <cell r="C3710" t="str">
            <v>M2</v>
          </cell>
          <cell r="D3710" t="str">
            <v>MP</v>
          </cell>
          <cell r="E3710">
            <v>55.11</v>
          </cell>
          <cell r="F3710">
            <v>55.11</v>
          </cell>
        </row>
        <row r="3711">
          <cell r="A3711" t="str">
            <v>00011615</v>
          </cell>
          <cell r="B3711" t="str">
            <v>ISOPOR E = 1CM - PLACA 100X50CM P/ JUNTA DILATACAO</v>
          </cell>
          <cell r="C3711" t="str">
            <v>M2</v>
          </cell>
          <cell r="D3711" t="str">
            <v>MP</v>
          </cell>
          <cell r="E3711">
            <v>3.58</v>
          </cell>
          <cell r="F3711">
            <v>3.58</v>
          </cell>
        </row>
        <row r="3712">
          <cell r="A3712" t="str">
            <v>00011616</v>
          </cell>
          <cell r="B3712" t="str">
            <v>MARTELO DEMOLIDOR PNEUMÁTICO MANUAL, MARCA ATLAS COPCO, MODELO TEX 32 P</v>
          </cell>
          <cell r="C3712" t="str">
            <v>UN</v>
          </cell>
          <cell r="D3712" t="str">
            <v>MP</v>
          </cell>
          <cell r="E3712">
            <v>5212.62</v>
          </cell>
          <cell r="F3712">
            <v>5212.62</v>
          </cell>
        </row>
        <row r="3713">
          <cell r="A3713" t="str">
            <v>00011617</v>
          </cell>
          <cell r="B3713" t="str">
            <v>JUNTA LATAO P/ PISO H =15MM E=3MM</v>
          </cell>
          <cell r="C3713" t="str">
            <v>KG</v>
          </cell>
          <cell r="D3713" t="str">
            <v>MP</v>
          </cell>
          <cell r="E3713">
            <v>5.71</v>
          </cell>
          <cell r="F3713">
            <v>5.71</v>
          </cell>
        </row>
        <row r="3714">
          <cell r="A3714" t="str">
            <v>00011618</v>
          </cell>
          <cell r="B3714" t="str">
            <v>JUNTA DILATACAO ELASTICA (PVC) P/ CONCRETO (FUGENBAND) O-350/10-I PRESSAO ATE 100 MCA</v>
          </cell>
          <cell r="C3714" t="str">
            <v>M</v>
          </cell>
          <cell r="D3714" t="str">
            <v>MP</v>
          </cell>
          <cell r="E3714">
            <v>779.68</v>
          </cell>
          <cell r="F3714">
            <v>779.68</v>
          </cell>
        </row>
        <row r="3715">
          <cell r="A3715" t="str">
            <v>00011619</v>
          </cell>
          <cell r="B3715" t="str">
            <v>FITA OU CINTA DE CALDEACAO P/ MANTA BUTILICA</v>
          </cell>
          <cell r="C3715" t="str">
            <v>M</v>
          </cell>
          <cell r="D3715" t="str">
            <v>MP</v>
          </cell>
          <cell r="E3715">
            <v>2.4300000000000002</v>
          </cell>
          <cell r="F3715">
            <v>2.4300000000000002</v>
          </cell>
        </row>
        <row r="3716">
          <cell r="A3716" t="str">
            <v>00011621</v>
          </cell>
          <cell r="B3716" t="str">
            <v>MANTA IMPERMEABILIZANTE A BASE DE ASFALTO MODIFICADO C/ ELASTOMEROS DESBS TIPO TORODIM ALUMINIO E = 3MM VIAPOL OU EQUIV</v>
          </cell>
          <cell r="C3716" t="str">
            <v>M2</v>
          </cell>
          <cell r="D3716" t="str">
            <v>MP</v>
          </cell>
          <cell r="E3716">
            <v>28.49</v>
          </cell>
          <cell r="F3716">
            <v>28.49</v>
          </cell>
        </row>
        <row r="3717">
          <cell r="A3717" t="str">
            <v>00011622</v>
          </cell>
          <cell r="B3717" t="str">
            <v>SELANTE À BASE DE ALCATRAO E POLIURETANO SIKAFLEX T-68 OU EQUIVALENTE</v>
          </cell>
          <cell r="C3717" t="str">
            <v>KG</v>
          </cell>
          <cell r="D3717" t="str">
            <v>MP</v>
          </cell>
          <cell r="E3717">
            <v>42.75</v>
          </cell>
          <cell r="F3717">
            <v>42.75</v>
          </cell>
        </row>
        <row r="3718">
          <cell r="A3718" t="str">
            <v>00011625</v>
          </cell>
          <cell r="B3718" t="str">
            <v>TINTA PRIMARIA BETUMINOSA EM SUSPENSAO AQUOSA</v>
          </cell>
          <cell r="C3718" t="str">
            <v>KG</v>
          </cell>
          <cell r="D3718" t="str">
            <v>MP</v>
          </cell>
          <cell r="E3718">
            <v>5.26</v>
          </cell>
          <cell r="F3718">
            <v>5.26</v>
          </cell>
        </row>
        <row r="3719">
          <cell r="A3719" t="str">
            <v>00011626</v>
          </cell>
          <cell r="B3719" t="str">
            <v>REVESTIMENTO EPOXI DE ALTA RESISTENCIA QUIMICA PARA REVESTIMENTO DE SUPERFICIES DE CONCRETO OU
METALICAS</v>
          </cell>
          <cell r="C3719" t="str">
            <v>GL</v>
          </cell>
          <cell r="D3719" t="str">
            <v>MP</v>
          </cell>
          <cell r="E3719">
            <v>412.76</v>
          </cell>
          <cell r="F3719">
            <v>412.76</v>
          </cell>
        </row>
        <row r="3720">
          <cell r="A3720" t="str">
            <v>00011628</v>
          </cell>
          <cell r="B3720" t="str">
            <v>VERNIZ PROTETOR</v>
          </cell>
          <cell r="C3720" t="str">
            <v>L</v>
          </cell>
          <cell r="D3720" t="str">
            <v>MP</v>
          </cell>
          <cell r="E3720">
            <v>28.41</v>
          </cell>
          <cell r="F3720">
            <v>28.41</v>
          </cell>
        </row>
        <row r="3721">
          <cell r="A3721" t="str">
            <v>00011630</v>
          </cell>
          <cell r="B3721" t="str">
            <v>TINTA À DE BASE BORRACHA CLORADA - CORES</v>
          </cell>
          <cell r="C3721" t="str">
            <v>GL</v>
          </cell>
          <cell r="D3721" t="str">
            <v>MP</v>
          </cell>
          <cell r="E3721">
            <v>154.41</v>
          </cell>
          <cell r="F3721">
            <v>154.41</v>
          </cell>
        </row>
        <row r="3722">
          <cell r="A3722" t="str">
            <v>00011632</v>
          </cell>
          <cell r="B3722" t="str">
            <v>TINTA BASE BORRACHA CLORADA</v>
          </cell>
          <cell r="C3722" t="str">
            <v>GL</v>
          </cell>
          <cell r="D3722" t="str">
            <v>MP</v>
          </cell>
          <cell r="E3722">
            <v>248.03</v>
          </cell>
          <cell r="F3722">
            <v>248.03</v>
          </cell>
        </row>
        <row r="3723">
          <cell r="A3723" t="str">
            <v>00011638</v>
          </cell>
          <cell r="B3723" t="str">
            <v>CAIXA CONCRETO ARMADO P/AR CONDICIONADO 18000BTU</v>
          </cell>
          <cell r="C3723" t="str">
            <v>UN</v>
          </cell>
          <cell r="D3723" t="str">
            <v>MP</v>
          </cell>
          <cell r="E3723">
            <v>72.78</v>
          </cell>
          <cell r="F3723">
            <v>72.78</v>
          </cell>
        </row>
        <row r="3724">
          <cell r="A3724" t="str">
            <v>00011639</v>
          </cell>
          <cell r="B3724" t="str">
            <v>CAIXA SARJETA PREMOLDADA 1,4 X 0,6 X 0,4 M</v>
          </cell>
          <cell r="C3724" t="str">
            <v>UN</v>
          </cell>
          <cell r="D3724" t="str">
            <v>MP</v>
          </cell>
          <cell r="E3724">
            <v>131.84</v>
          </cell>
          <cell r="F3724">
            <v>131.84</v>
          </cell>
        </row>
        <row r="3725">
          <cell r="A3725" t="str">
            <v>00011641</v>
          </cell>
          <cell r="B3725" t="str">
            <v>LAJOTA CERAMICA 20 X 30 CM P/ LAJE PRE-MOLDADA</v>
          </cell>
          <cell r="C3725" t="str">
            <v>M2</v>
          </cell>
          <cell r="D3725" t="str">
            <v>MP</v>
          </cell>
          <cell r="E3725">
            <v>15.62</v>
          </cell>
          <cell r="F3725">
            <v>15.62</v>
          </cell>
        </row>
        <row r="3726">
          <cell r="A3726" t="str">
            <v>00011643</v>
          </cell>
          <cell r="B3726" t="str">
            <v>VIGOTA CONCRETO ARMADO PRE-MOLDADO 0,10X0,10X1,00M</v>
          </cell>
          <cell r="C3726" t="str">
            <v>UN</v>
          </cell>
          <cell r="D3726" t="str">
            <v>MP</v>
          </cell>
          <cell r="E3726">
            <v>7.68</v>
          </cell>
          <cell r="F3726">
            <v>7.68</v>
          </cell>
        </row>
        <row r="3727">
          <cell r="A3727" t="str">
            <v>00011644</v>
          </cell>
          <cell r="B3727" t="str">
            <v>LAJE CONCR ARMAD PREMOLD CIRCULAR P/ TRANSICAO POCO VISITA DN 1200MM,   C/ FURO DN 600 MM</v>
          </cell>
          <cell r="C3727" t="str">
            <v>UN</v>
          </cell>
          <cell r="D3727" t="str">
            <v>MP</v>
          </cell>
          <cell r="E3727">
            <v>206.91</v>
          </cell>
          <cell r="F3727">
            <v>206.91</v>
          </cell>
        </row>
        <row r="3728">
          <cell r="A3728" t="str">
            <v>00011645</v>
          </cell>
          <cell r="B3728" t="str">
            <v>LAJE CONCR ARMAD PREMOLD CIRCULAR P/ TRANSICAO POCO VISITA DN 900 MM,   C/ FURO DN 600 MM</v>
          </cell>
          <cell r="C3728" t="str">
            <v>UN</v>
          </cell>
          <cell r="D3728" t="str">
            <v>MP</v>
          </cell>
          <cell r="E3728">
            <v>136.57</v>
          </cell>
          <cell r="F3728">
            <v>136.57</v>
          </cell>
        </row>
        <row r="3729">
          <cell r="A3729" t="str">
            <v>00011646</v>
          </cell>
          <cell r="B3729" t="str">
            <v>LAJE CONCR ARMAD PREMOLD CIRCULAR P/TAMPA POCO VISITA DN 700 MM, ESP =10 CM</v>
          </cell>
          <cell r="C3729" t="str">
            <v>UN</v>
          </cell>
          <cell r="D3729" t="str">
            <v>MP</v>
          </cell>
          <cell r="E3729">
            <v>58.35</v>
          </cell>
          <cell r="F3729">
            <v>58.35</v>
          </cell>
        </row>
        <row r="3730">
          <cell r="A3730" t="str">
            <v>00011647</v>
          </cell>
          <cell r="B3730" t="str">
            <v>LAJE EXCENTRICA CONC ARM PRE-MOLDADO DN 1,00M FURO=0,53M E=12CM</v>
          </cell>
          <cell r="C3730" t="str">
            <v>UN</v>
          </cell>
          <cell r="D3730" t="str">
            <v>MP</v>
          </cell>
          <cell r="E3730">
            <v>189.49</v>
          </cell>
          <cell r="F3730">
            <v>189.49</v>
          </cell>
        </row>
        <row r="3731">
          <cell r="A3731" t="str">
            <v>00011648</v>
          </cell>
          <cell r="B3731" t="str">
            <v>LAJE EXCENTRICA CONC ARM PRE-MOLDADO DN 1,10M FURO=0,60M E=12CM</v>
          </cell>
          <cell r="C3731" t="str">
            <v>UN</v>
          </cell>
          <cell r="D3731" t="str">
            <v>MP</v>
          </cell>
          <cell r="E3731">
            <v>191.2</v>
          </cell>
          <cell r="F3731">
            <v>191.2</v>
          </cell>
        </row>
        <row r="3732">
          <cell r="A3732" t="str">
            <v>00011649</v>
          </cell>
          <cell r="B3732" t="str">
            <v>LAJE EXCENTRICA CONC ARM PRE-MOLDADO DN 1,20M FURO=0,53M E=12CM</v>
          </cell>
          <cell r="C3732" t="str">
            <v>UN</v>
          </cell>
          <cell r="D3732" t="str">
            <v>MP</v>
          </cell>
          <cell r="E3732">
            <v>200.76</v>
          </cell>
          <cell r="F3732">
            <v>200.76</v>
          </cell>
        </row>
        <row r="3733">
          <cell r="A3733" t="str">
            <v>00011650</v>
          </cell>
          <cell r="B3733" t="str">
            <v>LAJE EXCENTRICA CONC ARM PRE-MOLDADO DN 1,50M FURO=0,53M E=15CM</v>
          </cell>
          <cell r="C3733" t="str">
            <v>UN</v>
          </cell>
          <cell r="D3733" t="str">
            <v>MP</v>
          </cell>
          <cell r="E3733">
            <v>228.76</v>
          </cell>
          <cell r="F3733">
            <v>228.76</v>
          </cell>
        </row>
        <row r="3734">
          <cell r="A3734" t="str">
            <v>00011651</v>
          </cell>
          <cell r="B3734" t="str">
            <v>PERFURATRIZ PNEUMATICA COM PESO DE 18,9 KG E DIAMETRO IGUAL A 3 CM</v>
          </cell>
          <cell r="C3734" t="str">
            <v>UN</v>
          </cell>
          <cell r="D3734" t="str">
            <v>MP</v>
          </cell>
          <cell r="E3734">
            <v>3335.27</v>
          </cell>
          <cell r="F3734">
            <v>3335.27</v>
          </cell>
        </row>
        <row r="3735">
          <cell r="A3735" t="str">
            <v>00011652</v>
          </cell>
          <cell r="B3735" t="str">
            <v>VIBRADOR DE IMERSAO, DIAMETRO DE 25 MM, COM MOTOR A GASOLINA DE 3,5 HP</v>
          </cell>
          <cell r="C3735" t="str">
            <v>UN</v>
          </cell>
          <cell r="D3735" t="str">
            <v>MP</v>
          </cell>
          <cell r="E3735">
            <v>2750</v>
          </cell>
          <cell r="F3735">
            <v>2750</v>
          </cell>
        </row>
        <row r="3736">
          <cell r="A3736" t="str">
            <v>00011653</v>
          </cell>
          <cell r="B3736" t="str">
            <v>SALARIO MINIMO  NACIONAL  MENSAL (SEM ENCARGOS SOCIAIS)</v>
          </cell>
          <cell r="C3736" t="str">
            <v>MES</v>
          </cell>
          <cell r="D3736" t="str">
            <v>MO</v>
          </cell>
          <cell r="E3736">
            <v>724</v>
          </cell>
          <cell r="F3736">
            <v>724</v>
          </cell>
        </row>
        <row r="3737">
          <cell r="A3737" t="str">
            <v>00011655</v>
          </cell>
          <cell r="B3737" t="str">
            <v>TE SANITARIO PVC P/ ESG PREDIAL DN 100X50MM</v>
          </cell>
          <cell r="C3737" t="str">
            <v>UN</v>
          </cell>
          <cell r="D3737" t="str">
            <v>MP</v>
          </cell>
          <cell r="E3737">
            <v>12.02</v>
          </cell>
          <cell r="F3737">
            <v>12.02</v>
          </cell>
        </row>
        <row r="3738">
          <cell r="A3738" t="str">
            <v>00011656</v>
          </cell>
          <cell r="B3738" t="str">
            <v>TE SANITARIO PVC P/ ESG PREDIAL DN 100X75MM</v>
          </cell>
          <cell r="C3738" t="str">
            <v>UN</v>
          </cell>
          <cell r="D3738" t="str">
            <v>MP</v>
          </cell>
          <cell r="E3738">
            <v>11.43</v>
          </cell>
          <cell r="F3738">
            <v>11.43</v>
          </cell>
        </row>
        <row r="3739">
          <cell r="A3739" t="str">
            <v>00011657</v>
          </cell>
          <cell r="B3739" t="str">
            <v>TE SANITARIO PVC P/ ESG PREDIAL DN 75X50 MM</v>
          </cell>
          <cell r="C3739" t="str">
            <v>UN</v>
          </cell>
          <cell r="D3739" t="str">
            <v>MP</v>
          </cell>
          <cell r="E3739">
            <v>9.65</v>
          </cell>
          <cell r="F3739">
            <v>9.65</v>
          </cell>
        </row>
        <row r="3740">
          <cell r="A3740" t="str">
            <v>00011658</v>
          </cell>
          <cell r="B3740" t="str">
            <v>TE SANITARIO PVC P/ ESG PREDIAL DN 75X75 MM</v>
          </cell>
          <cell r="C3740" t="str">
            <v>UN</v>
          </cell>
          <cell r="D3740" t="str">
            <v>MP</v>
          </cell>
          <cell r="E3740">
            <v>13.33</v>
          </cell>
          <cell r="F3740">
            <v>13.33</v>
          </cell>
        </row>
        <row r="3741">
          <cell r="A3741" t="str">
            <v>00011659</v>
          </cell>
          <cell r="B3741" t="str">
            <v>CANALETA ENTRADA P/ TIL C/ ANEL DE FIXACAO PVC EB-644 P/ REDE COLET ESG DN 100/DE 101,6MM.</v>
          </cell>
          <cell r="C3741" t="str">
            <v>UN</v>
          </cell>
          <cell r="D3741" t="str">
            <v>MP</v>
          </cell>
          <cell r="E3741">
            <v>26.37</v>
          </cell>
          <cell r="F3741">
            <v>26.37</v>
          </cell>
        </row>
        <row r="3742">
          <cell r="A3742" t="str">
            <v>00011660</v>
          </cell>
          <cell r="B3742" t="str">
            <v>CANALETA ENTRADA P/ TIL C/ ANEL DE FIXACAO PVC EB-644 P/ REDE COLET ESG DN 100/DE 110,0MM</v>
          </cell>
          <cell r="C3742" t="str">
            <v>UN</v>
          </cell>
          <cell r="D3742" t="str">
            <v>MP</v>
          </cell>
          <cell r="E3742">
            <v>31.39</v>
          </cell>
          <cell r="F3742">
            <v>31.39</v>
          </cell>
        </row>
        <row r="3743">
          <cell r="A3743" t="str">
            <v>00011661</v>
          </cell>
          <cell r="B3743" t="str">
            <v>CANALETA ENTRADA P/ TIL C/ ANEL DE FIXACAO PVC EB-644 P/ REDE COLET ESG DN 125/DE 125,0MM</v>
          </cell>
          <cell r="C3743" t="str">
            <v>UN</v>
          </cell>
          <cell r="D3743" t="str">
            <v>MP</v>
          </cell>
          <cell r="E3743">
            <v>44.29</v>
          </cell>
          <cell r="F3743">
            <v>44.29</v>
          </cell>
        </row>
        <row r="3744">
          <cell r="A3744" t="str">
            <v>00011662</v>
          </cell>
          <cell r="B3744" t="str">
            <v>CANALETA ENTRADA P/ TIL C/ ANEL DE FIXACAO PVC EB-644 P/ REDE COLET ESG DN 150/DE 160,0MM</v>
          </cell>
          <cell r="C3744" t="str">
            <v>UN</v>
          </cell>
          <cell r="D3744" t="str">
            <v>MP</v>
          </cell>
          <cell r="E3744">
            <v>44.39</v>
          </cell>
          <cell r="F3744">
            <v>44.39</v>
          </cell>
        </row>
        <row r="3745">
          <cell r="A3745" t="str">
            <v>00011663</v>
          </cell>
          <cell r="B3745" t="str">
            <v>TIL TUBO QUEDA PVC NBR 10569 P/ REDE COLET ESG BBB JE DN 100 X 100MM</v>
          </cell>
          <cell r="C3745" t="str">
            <v>UN</v>
          </cell>
          <cell r="D3745" t="str">
            <v>MP</v>
          </cell>
          <cell r="E3745">
            <v>86.42</v>
          </cell>
          <cell r="F3745">
            <v>86.42</v>
          </cell>
        </row>
        <row r="3746">
          <cell r="A3746" t="str">
            <v>00011664</v>
          </cell>
          <cell r="B3746" t="str">
            <v>TIL TUBO QUEDA PVC NBR 10569 P/ REDE COLET ESG BBB JE DN 125 X 125MM</v>
          </cell>
          <cell r="C3746" t="str">
            <v>UN</v>
          </cell>
          <cell r="D3746" t="str">
            <v>MP</v>
          </cell>
          <cell r="E3746">
            <v>109.32</v>
          </cell>
          <cell r="F3746">
            <v>109.32</v>
          </cell>
        </row>
        <row r="3747">
          <cell r="A3747" t="str">
            <v>00011665</v>
          </cell>
          <cell r="B3747" t="str">
            <v>TIL TUBO QUEDA PVC NBR 10569 P/ REDE COLET ESG BBB JE DN 150 X 150MM</v>
          </cell>
          <cell r="C3747" t="str">
            <v>UN</v>
          </cell>
          <cell r="D3747" t="str">
            <v>MP</v>
          </cell>
          <cell r="E3747">
            <v>156.96</v>
          </cell>
          <cell r="F3747">
            <v>156.96</v>
          </cell>
        </row>
        <row r="3748">
          <cell r="A3748" t="str">
            <v>00011666</v>
          </cell>
          <cell r="B3748" t="str">
            <v>TIL TUBO QUEDA PVC NBR 10569 P/ REDE COLET ESG BBB JE DN 200 X 150MM</v>
          </cell>
          <cell r="C3748" t="str">
            <v>UN</v>
          </cell>
          <cell r="D3748" t="str">
            <v>MP</v>
          </cell>
          <cell r="E3748">
            <v>195.86</v>
          </cell>
          <cell r="F3748">
            <v>195.86</v>
          </cell>
        </row>
        <row r="3749">
          <cell r="A3749" t="str">
            <v>00011667</v>
          </cell>
          <cell r="B3749" t="str">
            <v>TIL TUBO QUEDA PVC NBR 10569 P/ REDE COLET ESG BBB JE DN 250 X 150MM</v>
          </cell>
          <cell r="C3749" t="str">
            <v>UN</v>
          </cell>
          <cell r="D3749" t="str">
            <v>MP</v>
          </cell>
          <cell r="E3749">
            <v>274.25</v>
          </cell>
          <cell r="F3749">
            <v>274.25</v>
          </cell>
        </row>
        <row r="3750">
          <cell r="A3750" t="str">
            <v>00011668</v>
          </cell>
          <cell r="B3750" t="str">
            <v>TIL TUBO QUEDA PVC NBR 10569 P/ REDE COLET ESG BBB JE DN 300 X 150MM</v>
          </cell>
          <cell r="C3750" t="str">
            <v>UN</v>
          </cell>
          <cell r="D3750" t="str">
            <v>MP</v>
          </cell>
          <cell r="E3750">
            <v>346.35</v>
          </cell>
          <cell r="F3750">
            <v>346.35</v>
          </cell>
        </row>
        <row r="3751">
          <cell r="A3751" t="str">
            <v>00011669</v>
          </cell>
          <cell r="B3751" t="str">
            <v>REGISTRO PVC ESFERA VS ROSCAVEL DN 1 1/4"</v>
          </cell>
          <cell r="C3751" t="str">
            <v>UN</v>
          </cell>
          <cell r="D3751" t="str">
            <v>MP</v>
          </cell>
          <cell r="E3751">
            <v>29.85</v>
          </cell>
          <cell r="F3751">
            <v>29.85</v>
          </cell>
        </row>
        <row r="3752">
          <cell r="A3752" t="str">
            <v>00011670</v>
          </cell>
          <cell r="B3752" t="str">
            <v>REGISTRO PVC ESFERA VS ROSCAVEL DN 1/2"</v>
          </cell>
          <cell r="C3752" t="str">
            <v>UN</v>
          </cell>
          <cell r="D3752" t="str">
            <v>MP</v>
          </cell>
          <cell r="E3752">
            <v>13.15</v>
          </cell>
          <cell r="F3752">
            <v>13.15</v>
          </cell>
        </row>
        <row r="3753">
          <cell r="A3753" t="str">
            <v>00011671</v>
          </cell>
          <cell r="B3753" t="str">
            <v>REGISTRO PVC ESFERA VS ROSCAVEL DN 2"</v>
          </cell>
          <cell r="C3753" t="str">
            <v>UN</v>
          </cell>
          <cell r="D3753" t="str">
            <v>MP</v>
          </cell>
          <cell r="E3753">
            <v>52.52</v>
          </cell>
          <cell r="F3753">
            <v>52.52</v>
          </cell>
        </row>
        <row r="3754">
          <cell r="A3754" t="str">
            <v>00011672</v>
          </cell>
          <cell r="B3754" t="str">
            <v>REGISTRO PVC ESFERA VS ROSCAVEL DN 1 1/2"</v>
          </cell>
          <cell r="C3754" t="str">
            <v>UN</v>
          </cell>
          <cell r="D3754" t="str">
            <v>MP</v>
          </cell>
          <cell r="E3754">
            <v>36.06</v>
          </cell>
          <cell r="F3754">
            <v>36.06</v>
          </cell>
        </row>
        <row r="3755">
          <cell r="A3755" t="str">
            <v>00011673</v>
          </cell>
          <cell r="B3755" t="str">
            <v>REGISTRO PVC ESFERA VS SOLDAVEL DN 20</v>
          </cell>
          <cell r="C3755" t="str">
            <v>UN</v>
          </cell>
          <cell r="D3755" t="str">
            <v>MP</v>
          </cell>
          <cell r="E3755">
            <v>12.4</v>
          </cell>
          <cell r="F3755">
            <v>12.4</v>
          </cell>
        </row>
        <row r="3756">
          <cell r="A3756" t="str">
            <v>00011674</v>
          </cell>
          <cell r="B3756" t="str">
            <v>REGISTRO PVC ESFERA VS SOLDAVEL DN 25</v>
          </cell>
          <cell r="C3756" t="str">
            <v>UN</v>
          </cell>
          <cell r="D3756" t="str">
            <v>MP</v>
          </cell>
          <cell r="E3756">
            <v>15.97</v>
          </cell>
          <cell r="F3756">
            <v>15.97</v>
          </cell>
        </row>
        <row r="3757">
          <cell r="A3757" t="str">
            <v>00011675</v>
          </cell>
          <cell r="B3757" t="str">
            <v>REGISTRO PVC ESFERA VS SOLDAVEL DN 32</v>
          </cell>
          <cell r="C3757" t="str">
            <v>UN</v>
          </cell>
          <cell r="D3757" t="str">
            <v>MP</v>
          </cell>
          <cell r="E3757">
            <v>22.26</v>
          </cell>
          <cell r="F3757">
            <v>22.26</v>
          </cell>
        </row>
        <row r="3758">
          <cell r="A3758" t="str">
            <v>00011676</v>
          </cell>
          <cell r="B3758" t="str">
            <v>REGISTRO PVC ESFERA VS SOLDAVEL DN 40</v>
          </cell>
          <cell r="C3758" t="str">
            <v>UN</v>
          </cell>
          <cell r="D3758" t="str">
            <v>MP</v>
          </cell>
          <cell r="E3758">
            <v>29.49</v>
          </cell>
          <cell r="F3758">
            <v>29.49</v>
          </cell>
        </row>
        <row r="3759">
          <cell r="A3759" t="str">
            <v>00011677</v>
          </cell>
          <cell r="B3759" t="str">
            <v>REGISTRO PVC ESFERA VS SOLDAVEL DN 50</v>
          </cell>
          <cell r="C3759" t="str">
            <v>UN</v>
          </cell>
          <cell r="D3759" t="str">
            <v>MP</v>
          </cell>
          <cell r="E3759">
            <v>35.020000000000003</v>
          </cell>
          <cell r="F3759">
            <v>35.020000000000003</v>
          </cell>
        </row>
        <row r="3760">
          <cell r="A3760" t="str">
            <v>00011678</v>
          </cell>
          <cell r="B3760" t="str">
            <v>REGISTRO PVC ESFERA VS SOLDAVEL DN 60</v>
          </cell>
          <cell r="C3760" t="str">
            <v>UN</v>
          </cell>
          <cell r="D3760" t="str">
            <v>MP</v>
          </cell>
          <cell r="E3760">
            <v>61.12</v>
          </cell>
          <cell r="F3760">
            <v>61.12</v>
          </cell>
        </row>
        <row r="3761">
          <cell r="A3761" t="str">
            <v>00011679</v>
          </cell>
          <cell r="B3761" t="str">
            <v>BRACO OU HASTE C/CANOPLA PLASTICA 1/2" P/ CHUVEIRO ELETRICO"</v>
          </cell>
          <cell r="C3761" t="str">
            <v>UN</v>
          </cell>
          <cell r="D3761" t="str">
            <v>MP</v>
          </cell>
          <cell r="E3761">
            <v>4.76</v>
          </cell>
          <cell r="F3761">
            <v>4.76</v>
          </cell>
        </row>
        <row r="3762">
          <cell r="A3762" t="str">
            <v>00011680</v>
          </cell>
          <cell r="B3762" t="str">
            <v>BRACO OU HASTE C/CANOPLA PLASTICA 1/2" P/ CHUVEIRO SIMPLES</v>
          </cell>
          <cell r="C3762" t="str">
            <v>UN</v>
          </cell>
          <cell r="D3762" t="str">
            <v>MP</v>
          </cell>
          <cell r="E3762">
            <v>4.2</v>
          </cell>
          <cell r="F3762">
            <v>4.2</v>
          </cell>
        </row>
        <row r="3763">
          <cell r="A3763" t="str">
            <v>00011681</v>
          </cell>
          <cell r="B3763" t="str">
            <v>ENGATE OU RABICHO FLEXIVEL PLASTICO (PVC OU ABS) BRANCO 1/2" X 40CM</v>
          </cell>
          <cell r="C3763" t="str">
            <v>UN</v>
          </cell>
          <cell r="D3763" t="str">
            <v>MP</v>
          </cell>
          <cell r="E3763">
            <v>3.77</v>
          </cell>
          <cell r="F3763">
            <v>3.77</v>
          </cell>
        </row>
        <row r="3764">
          <cell r="A3764" t="str">
            <v>00011683</v>
          </cell>
          <cell r="B3764" t="str">
            <v>ENGATE OU RABICHO FLEXIVEL EM METAL CROMADO 1/2" x 30CM</v>
          </cell>
          <cell r="C3764" t="str">
            <v>UN</v>
          </cell>
          <cell r="D3764" t="str">
            <v>MP</v>
          </cell>
          <cell r="E3764">
            <v>15.76</v>
          </cell>
          <cell r="F3764">
            <v>15.76</v>
          </cell>
        </row>
        <row r="3765">
          <cell r="A3765" t="str">
            <v>00011684</v>
          </cell>
          <cell r="B3765" t="str">
            <v>ENGATE OU RABICHO FLEXIVEL EM METAL CROMADO 1/2" x 40CM</v>
          </cell>
          <cell r="C3765" t="str">
            <v>UN</v>
          </cell>
          <cell r="D3765" t="str">
            <v>MP</v>
          </cell>
          <cell r="E3765">
            <v>17.34</v>
          </cell>
          <cell r="F3765">
            <v>17.34</v>
          </cell>
        </row>
        <row r="3766">
          <cell r="A3766" t="str">
            <v>00011685</v>
          </cell>
          <cell r="B3766" t="str">
            <v>BRACO OU HASTE C/CANOPLA METAL CROMADO 1/2" P/ CHUVEIRO SIMPLES</v>
          </cell>
          <cell r="C3766" t="str">
            <v>UN</v>
          </cell>
          <cell r="D3766" t="str">
            <v>MP</v>
          </cell>
          <cell r="E3766">
            <v>10.55</v>
          </cell>
          <cell r="F3766">
            <v>10.55</v>
          </cell>
        </row>
        <row r="3767">
          <cell r="A3767" t="str">
            <v>00011686</v>
          </cell>
          <cell r="B3767" t="str">
            <v>CONJUNTO DE LIGACAO PARA BACIA SANITARIA EM PLASTICO BRANCO COM TUBO, CANOPLA E ANEL DE
EXPANSAO (TUBO 1.1/2 '' X 20 CM)</v>
          </cell>
          <cell r="C3767" t="str">
            <v>UN</v>
          </cell>
          <cell r="D3767" t="str">
            <v>MP</v>
          </cell>
          <cell r="E3767">
            <v>3.74</v>
          </cell>
          <cell r="F3767">
            <v>3.74</v>
          </cell>
        </row>
        <row r="3768">
          <cell r="A3768" t="str">
            <v>00011687</v>
          </cell>
          <cell r="B3768" t="str">
            <v>BANCA ACO INOX L=60 CM</v>
          </cell>
          <cell r="C3768" t="str">
            <v>M</v>
          </cell>
          <cell r="D3768" t="str">
            <v>MP</v>
          </cell>
          <cell r="E3768">
            <v>174.26</v>
          </cell>
          <cell r="F3768">
            <v>174.26</v>
          </cell>
        </row>
        <row r="3769">
          <cell r="A3769" t="str">
            <v>00011688</v>
          </cell>
          <cell r="B3769" t="str">
            <v>TANQUE ACO INOX CHAPA 22/304 52X54X30CM</v>
          </cell>
          <cell r="C3769" t="str">
            <v>UN</v>
          </cell>
          <cell r="D3769" t="str">
            <v>MP</v>
          </cell>
          <cell r="E3769">
            <v>147.35</v>
          </cell>
          <cell r="F3769">
            <v>147.35</v>
          </cell>
        </row>
        <row r="3770">
          <cell r="A3770" t="str">
            <v>00011689</v>
          </cell>
          <cell r="B3770" t="str">
            <v>BANCA ACO INOX L=70 CM</v>
          </cell>
          <cell r="C3770" t="str">
            <v>M</v>
          </cell>
          <cell r="D3770" t="str">
            <v>MP</v>
          </cell>
          <cell r="E3770">
            <v>214.52</v>
          </cell>
          <cell r="F3770">
            <v>214.52</v>
          </cell>
        </row>
        <row r="3771">
          <cell r="A3771" t="str">
            <v>00011690</v>
          </cell>
          <cell r="B3771" t="str">
            <v>TANQUE MARMORE SINTETICO 22L</v>
          </cell>
          <cell r="C3771" t="str">
            <v>UN</v>
          </cell>
          <cell r="D3771" t="str">
            <v>MP</v>
          </cell>
          <cell r="E3771">
            <v>119.49</v>
          </cell>
          <cell r="F3771">
            <v>119.49</v>
          </cell>
        </row>
        <row r="3772">
          <cell r="A3772" t="str">
            <v>00011691</v>
          </cell>
          <cell r="B3772" t="str">
            <v>MARMORE ACINZENTADO POLIDO P/ BANCADA E = 2,5CM</v>
          </cell>
          <cell r="C3772" t="str">
            <v>M2</v>
          </cell>
          <cell r="D3772" t="str">
            <v>MP</v>
          </cell>
          <cell r="E3772">
            <v>463.21</v>
          </cell>
          <cell r="F3772">
            <v>463.21</v>
          </cell>
        </row>
        <row r="3773">
          <cell r="A3773" t="str">
            <v>00011692</v>
          </cell>
          <cell r="B3773" t="str">
            <v>MARMORE BRANCO POLIDO P/ BANCADA E = 3CM</v>
          </cell>
          <cell r="C3773" t="str">
            <v>M2</v>
          </cell>
          <cell r="D3773" t="str">
            <v>MP</v>
          </cell>
          <cell r="E3773">
            <v>547.16999999999996</v>
          </cell>
          <cell r="F3773">
            <v>547.16999999999996</v>
          </cell>
        </row>
        <row r="3774">
          <cell r="A3774" t="str">
            <v>00011693</v>
          </cell>
          <cell r="B3774" t="str">
            <v>BANCA GRANILITE P/ PIA OU LAVATORIO (SEM CUBA)</v>
          </cell>
          <cell r="C3774" t="str">
            <v>M2</v>
          </cell>
          <cell r="D3774" t="str">
            <v>MP</v>
          </cell>
          <cell r="E3774">
            <v>399.82</v>
          </cell>
          <cell r="F3774">
            <v>399.82</v>
          </cell>
        </row>
        <row r="3775">
          <cell r="A3775" t="str">
            <v>00011694</v>
          </cell>
          <cell r="B3775" t="str">
            <v>CAIXA DESCARGA PLASTICA, EMBUTIR, COMPLETA, COM ESPELHO CROMADO - CAPACIDADE 12 A 14 L</v>
          </cell>
          <cell r="C3775" t="str">
            <v>UN</v>
          </cell>
          <cell r="D3775" t="str">
            <v>MP</v>
          </cell>
          <cell r="E3775">
            <v>151.41</v>
          </cell>
          <cell r="F3775">
            <v>151.41</v>
          </cell>
        </row>
        <row r="3776">
          <cell r="A3776" t="str">
            <v>00011696</v>
          </cell>
          <cell r="B3776" t="str">
            <v>LAVATORIO (OU CUBA) DE SOBREPOR</v>
          </cell>
          <cell r="C3776" t="str">
            <v>UN</v>
          </cell>
          <cell r="D3776" t="str">
            <v>MP</v>
          </cell>
          <cell r="E3776">
            <v>67.459999999999994</v>
          </cell>
          <cell r="F3776">
            <v>67.459999999999994</v>
          </cell>
        </row>
        <row r="3777">
          <cell r="A3777" t="str">
            <v>00011697</v>
          </cell>
          <cell r="B3777" t="str">
            <v>MICTORIO COLETIVO ACO INOX 380 X 250MM</v>
          </cell>
          <cell r="C3777" t="str">
            <v>M</v>
          </cell>
          <cell r="D3777" t="str">
            <v>MP</v>
          </cell>
          <cell r="E3777">
            <v>426.48</v>
          </cell>
          <cell r="F3777">
            <v>426.48</v>
          </cell>
        </row>
        <row r="3778">
          <cell r="A3778" t="str">
            <v>00011698</v>
          </cell>
          <cell r="B3778" t="str">
            <v>MICTORIO COLETIVO ACO INOX 58 X 30CM</v>
          </cell>
          <cell r="C3778" t="str">
            <v>M</v>
          </cell>
          <cell r="D3778" t="str">
            <v>MP</v>
          </cell>
          <cell r="E3778">
            <v>548.61</v>
          </cell>
          <cell r="F3778">
            <v>548.61</v>
          </cell>
        </row>
        <row r="3779">
          <cell r="A3779" t="str">
            <v>00011699</v>
          </cell>
          <cell r="B3779" t="str">
            <v>MICTORIO ACO INOX 50 X50 X45CM</v>
          </cell>
          <cell r="C3779" t="str">
            <v>UN</v>
          </cell>
          <cell r="D3779" t="str">
            <v>MP</v>
          </cell>
          <cell r="E3779">
            <v>348.43</v>
          </cell>
          <cell r="F3779">
            <v>348.43</v>
          </cell>
        </row>
        <row r="3780">
          <cell r="A3780" t="str">
            <v>00011703</v>
          </cell>
          <cell r="B3780" t="str">
            <v>PAPELEIRA CROMADA</v>
          </cell>
          <cell r="C3780" t="str">
            <v>UN</v>
          </cell>
          <cell r="D3780" t="str">
            <v>MP</v>
          </cell>
          <cell r="E3780">
            <v>25.96</v>
          </cell>
          <cell r="F3780">
            <v>25.96</v>
          </cell>
        </row>
        <row r="3781">
          <cell r="A3781" t="str">
            <v>00011707</v>
          </cell>
          <cell r="B3781" t="str">
            <v>RALO SEMI-ESFERICO FOFO TP ABACAXI D = 75MM P/ LAJES, CALHAS  ETC</v>
          </cell>
          <cell r="C3781" t="str">
            <v>UN</v>
          </cell>
          <cell r="D3781" t="str">
            <v>MP</v>
          </cell>
          <cell r="E3781">
            <v>17.04</v>
          </cell>
          <cell r="F3781">
            <v>17.04</v>
          </cell>
        </row>
        <row r="3782">
          <cell r="A3782" t="str">
            <v>00011708</v>
          </cell>
          <cell r="B3782" t="str">
            <v>RALO SEMI-ESFERICO FOFO TP ABACAXI D = 100MM P/ LAJES, CALHAS  ETC</v>
          </cell>
          <cell r="C3782" t="str">
            <v>UN</v>
          </cell>
          <cell r="D3782" t="str">
            <v>MP</v>
          </cell>
          <cell r="E3782">
            <v>17.25</v>
          </cell>
          <cell r="F3782">
            <v>17.25</v>
          </cell>
        </row>
        <row r="3783">
          <cell r="A3783" t="str">
            <v>00011709</v>
          </cell>
          <cell r="B3783" t="str">
            <v>RALO SEMI-ESFERICO FOFO TP ABACAXI D = 150MM P/ LAJES, CALHAS  ETC</v>
          </cell>
          <cell r="C3783" t="str">
            <v>UN</v>
          </cell>
          <cell r="D3783" t="str">
            <v>MP</v>
          </cell>
          <cell r="E3783">
            <v>29.6</v>
          </cell>
          <cell r="F3783">
            <v>29.6</v>
          </cell>
        </row>
        <row r="3784">
          <cell r="A3784" t="str">
            <v>00011710</v>
          </cell>
          <cell r="B3784" t="str">
            <v>RALO SEMI-ESFERICO FOFO TP ABACAXI D = 200MM P/ LAJES, CALHAS  ETC</v>
          </cell>
          <cell r="C3784" t="str">
            <v>UN</v>
          </cell>
          <cell r="D3784" t="str">
            <v>MP</v>
          </cell>
          <cell r="E3784">
            <v>63.89</v>
          </cell>
          <cell r="F3784">
            <v>63.89</v>
          </cell>
        </row>
        <row r="3785">
          <cell r="A3785" t="str">
            <v>00011711</v>
          </cell>
          <cell r="B3785" t="str">
            <v>RALO SECO PVC CONICO 100 X 40 MM C/GRELHA QUADRADA BRANCA</v>
          </cell>
          <cell r="C3785" t="str">
            <v>UN</v>
          </cell>
          <cell r="D3785" t="str">
            <v>MP</v>
          </cell>
          <cell r="E3785">
            <v>7.01</v>
          </cell>
          <cell r="F3785">
            <v>7.01</v>
          </cell>
        </row>
        <row r="3786">
          <cell r="A3786" t="str">
            <v>00011712</v>
          </cell>
          <cell r="B3786" t="str">
            <v>CAIXA SIFONADA DE PVC, DE 150 X 150 X 50MM, COM GRELHA QUADRADA BRANCA (NBR 5688)</v>
          </cell>
          <cell r="C3786" t="str">
            <v>UN</v>
          </cell>
          <cell r="D3786" t="str">
            <v>MP</v>
          </cell>
          <cell r="E3786">
            <v>17.46</v>
          </cell>
          <cell r="F3786">
            <v>17.46</v>
          </cell>
        </row>
        <row r="3787">
          <cell r="A3787" t="str">
            <v>00011713</v>
          </cell>
          <cell r="B3787" t="str">
            <v>CAIXA SIFONADA PVC 150 X 150 X 50MM C/ TAMPA CEGA QUADRADA BRANCA</v>
          </cell>
          <cell r="C3787" t="str">
            <v>UN</v>
          </cell>
          <cell r="D3787" t="str">
            <v>MP</v>
          </cell>
          <cell r="E3787">
            <v>19.62</v>
          </cell>
          <cell r="F3787">
            <v>19.62</v>
          </cell>
        </row>
        <row r="3788">
          <cell r="A3788" t="str">
            <v>00011714</v>
          </cell>
          <cell r="B3788" t="str">
            <v>CAIXA SIFONADA PVC 150 X 185 X 75MM C/ GRELHA QUADRADA BRANCA</v>
          </cell>
          <cell r="C3788" t="str">
            <v>UN</v>
          </cell>
          <cell r="D3788" t="str">
            <v>MP</v>
          </cell>
          <cell r="E3788">
            <v>21.58</v>
          </cell>
          <cell r="F3788">
            <v>21.58</v>
          </cell>
        </row>
        <row r="3789">
          <cell r="A3789" t="str">
            <v>00011715</v>
          </cell>
          <cell r="B3789" t="str">
            <v>CAIXA SIFONADA PVC 150 X 185 X 75MM C/ TAMPA CEGA QUADRADA BRANCA</v>
          </cell>
          <cell r="C3789" t="str">
            <v>UN</v>
          </cell>
          <cell r="D3789" t="str">
            <v>MP</v>
          </cell>
          <cell r="E3789">
            <v>23.46</v>
          </cell>
          <cell r="F3789">
            <v>23.46</v>
          </cell>
        </row>
        <row r="3790">
          <cell r="A3790" t="str">
            <v>00011716</v>
          </cell>
          <cell r="B3790" t="str">
            <v>CAIXA SIFONADA PVC 100 X 100 X 40MM C/ GRELHA REDONDA BRANCA</v>
          </cell>
          <cell r="C3790" t="str">
            <v>UN</v>
          </cell>
          <cell r="D3790" t="str">
            <v>MP</v>
          </cell>
          <cell r="E3790">
            <v>9.19</v>
          </cell>
          <cell r="F3790">
            <v>9.19</v>
          </cell>
        </row>
        <row r="3791">
          <cell r="A3791" t="str">
            <v>00011717</v>
          </cell>
          <cell r="B3791" t="str">
            <v>CAIXA SIFONADA PVC 150 X 150 X 50MM C/ GRELHA REDONDA BRANCA</v>
          </cell>
          <cell r="C3791" t="str">
            <v>UN</v>
          </cell>
          <cell r="D3791" t="str">
            <v>MP</v>
          </cell>
          <cell r="E3791">
            <v>16.48</v>
          </cell>
          <cell r="F3791">
            <v>16.48</v>
          </cell>
        </row>
        <row r="3792">
          <cell r="A3792" t="str">
            <v>00011718</v>
          </cell>
          <cell r="B3792" t="str">
            <v>REGISTRO PVC PRESSAO S-30 ROSCAVEL DN 3/4"</v>
          </cell>
          <cell r="C3792" t="str">
            <v>UN</v>
          </cell>
          <cell r="D3792" t="str">
            <v>MP</v>
          </cell>
          <cell r="E3792">
            <v>19.399999999999999</v>
          </cell>
          <cell r="F3792">
            <v>19.399999999999999</v>
          </cell>
        </row>
        <row r="3793">
          <cell r="A3793" t="str">
            <v>00011719</v>
          </cell>
          <cell r="B3793" t="str">
            <v>REGISTRO PVC PRESSAO S-30 SOLDAVEL DN 25 MM</v>
          </cell>
          <cell r="C3793" t="str">
            <v>UN</v>
          </cell>
          <cell r="D3793" t="str">
            <v>MP</v>
          </cell>
          <cell r="E3793">
            <v>18.48</v>
          </cell>
          <cell r="F3793">
            <v>18.48</v>
          </cell>
        </row>
        <row r="3794">
          <cell r="A3794" t="str">
            <v>00011730</v>
          </cell>
          <cell r="B3794" t="str">
            <v>TAMPA CEGA EM ACO INOX P/ RALO SIFONADO 20 X 20CM</v>
          </cell>
          <cell r="C3794" t="str">
            <v>UN</v>
          </cell>
          <cell r="D3794" t="str">
            <v>MP</v>
          </cell>
          <cell r="E3794">
            <v>21.25</v>
          </cell>
          <cell r="F3794">
            <v>21.25</v>
          </cell>
        </row>
        <row r="3795">
          <cell r="A3795" t="str">
            <v>00011731</v>
          </cell>
          <cell r="B3795" t="str">
            <v>GRELHA PVC BRANCA QUADRADA 150X150MM</v>
          </cell>
          <cell r="C3795" t="str">
            <v>UN</v>
          </cell>
          <cell r="D3795" t="str">
            <v>MP</v>
          </cell>
          <cell r="E3795">
            <v>3.36</v>
          </cell>
          <cell r="F3795">
            <v>3.36</v>
          </cell>
        </row>
        <row r="3796">
          <cell r="A3796" t="str">
            <v>00011732</v>
          </cell>
          <cell r="B3796" t="str">
            <v>GRELHA PVC CROMADA REDONDA 150MM</v>
          </cell>
          <cell r="C3796" t="str">
            <v>UN</v>
          </cell>
          <cell r="D3796" t="str">
            <v>MP</v>
          </cell>
          <cell r="E3796">
            <v>9.19</v>
          </cell>
          <cell r="F3796">
            <v>9.19</v>
          </cell>
        </row>
        <row r="3797">
          <cell r="A3797" t="str">
            <v>00011733</v>
          </cell>
          <cell r="B3797" t="str">
            <v>PROLONGAMENTO PVC PARA CAIXA SIFONADA 100MMX100MM (NBR 5688)</v>
          </cell>
          <cell r="C3797" t="str">
            <v>UN</v>
          </cell>
          <cell r="D3797" t="str">
            <v>MP</v>
          </cell>
          <cell r="E3797">
            <v>1.1200000000000001</v>
          </cell>
          <cell r="F3797">
            <v>1.1200000000000001</v>
          </cell>
        </row>
        <row r="3798">
          <cell r="A3798" t="str">
            <v>00011734</v>
          </cell>
          <cell r="B3798" t="str">
            <v>PROLONGAMENTO PVC PARA CAIXA SIFONADA 100MMX150MM (NBR 5688)</v>
          </cell>
          <cell r="C3798" t="str">
            <v>UN</v>
          </cell>
          <cell r="D3798" t="str">
            <v>MP</v>
          </cell>
          <cell r="E3798">
            <v>1.57</v>
          </cell>
          <cell r="F3798">
            <v>1.57</v>
          </cell>
        </row>
        <row r="3799">
          <cell r="A3799" t="str">
            <v>00011735</v>
          </cell>
          <cell r="B3799" t="str">
            <v>PROLONGAMENTO PVC PARA CAIXA SIFONADA 100MMX200MM (NBR 5688)</v>
          </cell>
          <cell r="C3799" t="str">
            <v>UN</v>
          </cell>
          <cell r="D3799" t="str">
            <v>MP</v>
          </cell>
          <cell r="E3799">
            <v>2.0699999999999998</v>
          </cell>
          <cell r="F3799">
            <v>2.0699999999999998</v>
          </cell>
        </row>
        <row r="3800">
          <cell r="A3800" t="str">
            <v>00011736</v>
          </cell>
          <cell r="B3800" t="str">
            <v>PROLONGAMENTO PVC EB-608 P/ CX SIFONADA 150MMX10CM</v>
          </cell>
          <cell r="C3800" t="str">
            <v>UN</v>
          </cell>
          <cell r="D3800" t="str">
            <v>MP</v>
          </cell>
          <cell r="E3800">
            <v>2.38</v>
          </cell>
          <cell r="F3800">
            <v>2.38</v>
          </cell>
        </row>
        <row r="3801">
          <cell r="A3801" t="str">
            <v>00011737</v>
          </cell>
          <cell r="B3801" t="str">
            <v>PROLONGAMENTO PVC PARA CAIXA SIFONADA 150MMX150MM (NBR 5688)</v>
          </cell>
          <cell r="C3801" t="str">
            <v>UN</v>
          </cell>
          <cell r="D3801" t="str">
            <v>MP</v>
          </cell>
          <cell r="E3801">
            <v>3.53</v>
          </cell>
          <cell r="F3801">
            <v>3.53</v>
          </cell>
        </row>
        <row r="3802">
          <cell r="A3802" t="str">
            <v>00011738</v>
          </cell>
          <cell r="B3802" t="str">
            <v>PROLONGAMENTO PVC PARA CAIXA SIFONADA 150MMX200MM (NBR 5688)</v>
          </cell>
          <cell r="C3802" t="str">
            <v>UN</v>
          </cell>
          <cell r="D3802" t="str">
            <v>MP</v>
          </cell>
          <cell r="E3802">
            <v>4.29</v>
          </cell>
          <cell r="F3802">
            <v>4.29</v>
          </cell>
        </row>
        <row r="3803">
          <cell r="A3803" t="str">
            <v>00011739</v>
          </cell>
          <cell r="B3803" t="str">
            <v>RALO SECO PVC CONICO 100 X 40 MM C/GRELHA REDONDA BRANCA</v>
          </cell>
          <cell r="C3803" t="str">
            <v>UN</v>
          </cell>
          <cell r="D3803" t="str">
            <v>MP</v>
          </cell>
          <cell r="E3803">
            <v>5.24</v>
          </cell>
          <cell r="F3803">
            <v>5.24</v>
          </cell>
        </row>
        <row r="3804">
          <cell r="A3804" t="str">
            <v>00011741</v>
          </cell>
          <cell r="B3804" t="str">
            <v>RALO SIFONADO PVC CILINDRICO 100 X 40 MM C/GRELHA REDONDA BRANCA</v>
          </cell>
          <cell r="C3804" t="str">
            <v>UN</v>
          </cell>
          <cell r="D3804" t="str">
            <v>MP</v>
          </cell>
          <cell r="E3804">
            <v>4.4800000000000004</v>
          </cell>
          <cell r="F3804">
            <v>4.4800000000000004</v>
          </cell>
        </row>
        <row r="3805">
          <cell r="A3805" t="str">
            <v>00011743</v>
          </cell>
          <cell r="B3805" t="str">
            <v>RALO SIFONADO PVC REDONDO CONICO 100X40MM COM GRELHA PVC BRANCA REDONDA</v>
          </cell>
          <cell r="C3805" t="str">
            <v>UN</v>
          </cell>
          <cell r="D3805" t="str">
            <v>MP</v>
          </cell>
          <cell r="E3805">
            <v>5.61</v>
          </cell>
          <cell r="F3805">
            <v>5.61</v>
          </cell>
        </row>
        <row r="3806">
          <cell r="A3806" t="str">
            <v>00011745</v>
          </cell>
          <cell r="B3806" t="str">
            <v>RALO SIFONADO PVC QUADRADO 100X100X53MM SAIDA 40MM C/GRELHA BRANCA</v>
          </cell>
          <cell r="C3806" t="str">
            <v>UN</v>
          </cell>
          <cell r="D3806" t="str">
            <v>MP</v>
          </cell>
          <cell r="E3806">
            <v>6.11</v>
          </cell>
          <cell r="F3806">
            <v>6.11</v>
          </cell>
        </row>
        <row r="3807">
          <cell r="A3807" t="str">
            <v>00011746</v>
          </cell>
          <cell r="B3807" t="str">
            <v>VALVULA DE ESFERA EM BRONZE REF 1552-B 1" BRUTA</v>
          </cell>
          <cell r="C3807" t="str">
            <v>UN</v>
          </cell>
          <cell r="D3807" t="str">
            <v>MP</v>
          </cell>
          <cell r="E3807">
            <v>38.24</v>
          </cell>
          <cell r="F3807">
            <v>38.24</v>
          </cell>
        </row>
        <row r="3808">
          <cell r="A3808" t="str">
            <v>00011747</v>
          </cell>
          <cell r="B3808" t="str">
            <v>VALVULA DE ESFERA EM BRONZE REF 1552-B 2" BRUTA</v>
          </cell>
          <cell r="C3808" t="str">
            <v>UN</v>
          </cell>
          <cell r="D3808" t="str">
            <v>MP</v>
          </cell>
          <cell r="E3808">
            <v>107.01</v>
          </cell>
          <cell r="F3808">
            <v>107.01</v>
          </cell>
        </row>
        <row r="3809">
          <cell r="A3809" t="str">
            <v>00011748</v>
          </cell>
          <cell r="B3809" t="str">
            <v>VALVULA DE ESFERA EM BRONZE REF 1552-B 1/2" BRUTA</v>
          </cell>
          <cell r="C3809" t="str">
            <v>UN</v>
          </cell>
          <cell r="D3809" t="str">
            <v>MP</v>
          </cell>
          <cell r="E3809">
            <v>23.33</v>
          </cell>
          <cell r="F3809">
            <v>23.33</v>
          </cell>
        </row>
        <row r="3810">
          <cell r="A3810" t="str">
            <v>00011749</v>
          </cell>
          <cell r="B3810" t="str">
            <v>VALVULA DE ESFERA EM BRONZE REF 1552-B 3/4" BRUTA</v>
          </cell>
          <cell r="C3810" t="str">
            <v>UN</v>
          </cell>
          <cell r="D3810" t="str">
            <v>MP</v>
          </cell>
          <cell r="E3810">
            <v>27.55</v>
          </cell>
          <cell r="F3810">
            <v>27.55</v>
          </cell>
        </row>
        <row r="3811">
          <cell r="A3811" t="str">
            <v>00011750</v>
          </cell>
          <cell r="B3811" t="str">
            <v>VALVULA DE ESFERA EM BRONZE REF 1552-B 1 1/4" BRUTA</v>
          </cell>
          <cell r="C3811" t="str">
            <v>UN</v>
          </cell>
          <cell r="D3811" t="str">
            <v>MP</v>
          </cell>
          <cell r="E3811">
            <v>57.07</v>
          </cell>
          <cell r="F3811">
            <v>57.07</v>
          </cell>
        </row>
        <row r="3812">
          <cell r="A3812" t="str">
            <v>00011751</v>
          </cell>
          <cell r="B3812" t="str">
            <v>VALVULA DE ESFERA EM BRONZE REF 1552-B 1 1/2" BRUTA</v>
          </cell>
          <cell r="C3812" t="str">
            <v>UN</v>
          </cell>
          <cell r="D3812" t="str">
            <v>MP</v>
          </cell>
          <cell r="E3812">
            <v>68.680000000000007</v>
          </cell>
          <cell r="F3812">
            <v>68.680000000000007</v>
          </cell>
        </row>
        <row r="3813">
          <cell r="A3813" t="str">
            <v>00011752</v>
          </cell>
          <cell r="B3813" t="str">
            <v>REGISTRO PRESSAO 1/2" BRUTO REF 1400</v>
          </cell>
          <cell r="C3813" t="str">
            <v>UN</v>
          </cell>
          <cell r="D3813" t="str">
            <v>MP</v>
          </cell>
          <cell r="E3813">
            <v>18.05</v>
          </cell>
          <cell r="F3813">
            <v>18.05</v>
          </cell>
        </row>
        <row r="3814">
          <cell r="A3814" t="str">
            <v>00011753</v>
          </cell>
          <cell r="B3814" t="str">
            <v>REGISTRO PRESSAO 3/4" BRUTO REF 1400</v>
          </cell>
          <cell r="C3814" t="str">
            <v>UN</v>
          </cell>
          <cell r="D3814" t="str">
            <v>MP</v>
          </cell>
          <cell r="E3814">
            <v>18.88</v>
          </cell>
          <cell r="F3814">
            <v>18.88</v>
          </cell>
        </row>
        <row r="3815">
          <cell r="A3815" t="str">
            <v>00011756</v>
          </cell>
          <cell r="B3815" t="str">
            <v>REGISTRO OU REGULADOR P/ GAS COZINHA MARCA ALIANCA REF 76506/1</v>
          </cell>
          <cell r="C3815" t="str">
            <v>UN</v>
          </cell>
          <cell r="D3815" t="str">
            <v>MP</v>
          </cell>
          <cell r="E3815">
            <v>15.64</v>
          </cell>
          <cell r="F3815">
            <v>15.64</v>
          </cell>
        </row>
        <row r="3816">
          <cell r="A3816" t="str">
            <v>00011757</v>
          </cell>
          <cell r="B3816" t="str">
            <v>SABONETEIRA DE SOBREPOR (FIXADA NA PAREDE), "TIPO CONCHA", EM ACO INOXIDAVEL</v>
          </cell>
          <cell r="C3816" t="str">
            <v>UN</v>
          </cell>
          <cell r="D3816" t="str">
            <v>MP</v>
          </cell>
          <cell r="E3816">
            <v>23.1</v>
          </cell>
          <cell r="F3816">
            <v>23.1</v>
          </cell>
        </row>
        <row r="3817">
          <cell r="A3817" t="str">
            <v>00011758</v>
          </cell>
          <cell r="B3817" t="str">
            <v>SABONETEIRA EM VIDRO C/ SUPORTE EM ACO INOX P/ SABAO LIQUIDO</v>
          </cell>
          <cell r="C3817" t="str">
            <v>UN</v>
          </cell>
          <cell r="D3817" t="str">
            <v>MP</v>
          </cell>
          <cell r="E3817">
            <v>17.34</v>
          </cell>
          <cell r="F3817">
            <v>17.34</v>
          </cell>
        </row>
        <row r="3818">
          <cell r="A3818" t="str">
            <v>00011760</v>
          </cell>
          <cell r="B3818" t="str">
            <v>SIFAO EM METAL CROMADO 1 X 1 1/4"</v>
          </cell>
          <cell r="C3818" t="str">
            <v>UN</v>
          </cell>
          <cell r="D3818" t="str">
            <v>MP</v>
          </cell>
          <cell r="E3818">
            <v>81.2</v>
          </cell>
          <cell r="F3818">
            <v>81.2</v>
          </cell>
        </row>
        <row r="3819">
          <cell r="A3819" t="str">
            <v>00011761</v>
          </cell>
          <cell r="B3819" t="str">
            <v>ASSENTO P/ VASO SANITARIO INFANTIL DE PLASTICO</v>
          </cell>
          <cell r="C3819" t="str">
            <v>UN</v>
          </cell>
          <cell r="D3819" t="str">
            <v>MP</v>
          </cell>
          <cell r="E3819">
            <v>19.37</v>
          </cell>
          <cell r="F3819">
            <v>19.37</v>
          </cell>
        </row>
        <row r="3820">
          <cell r="A3820" t="str">
            <v>00011762</v>
          </cell>
          <cell r="B3820" t="str">
            <v>TORNEIRA CROMADA 1/2" OU 3/4" REF 1153 P/ JARDIM/TANQUE - PADRAO ALTO</v>
          </cell>
          <cell r="C3820" t="str">
            <v>UN</v>
          </cell>
          <cell r="D3820" t="str">
            <v>MP</v>
          </cell>
          <cell r="E3820">
            <v>46.37</v>
          </cell>
          <cell r="F3820">
            <v>46.37</v>
          </cell>
        </row>
        <row r="3821">
          <cell r="A3821" t="str">
            <v>00011763</v>
          </cell>
          <cell r="B3821" t="str">
            <v>TORNEIRA DE BOIA REAL 1.1/2" C/ BALAO PLASTICO</v>
          </cell>
          <cell r="C3821" t="str">
            <v>UN</v>
          </cell>
          <cell r="D3821" t="str">
            <v>MP</v>
          </cell>
          <cell r="E3821">
            <v>71.819999999999993</v>
          </cell>
          <cell r="F3821">
            <v>71.819999999999993</v>
          </cell>
        </row>
        <row r="3822">
          <cell r="A3822" t="str">
            <v>00011764</v>
          </cell>
          <cell r="B3822" t="str">
            <v>TORNEIRA DE BOIA REAL 1.1/4" C/ BALAO PLASTICO</v>
          </cell>
          <cell r="C3822" t="str">
            <v>UN</v>
          </cell>
          <cell r="D3822" t="str">
            <v>MP</v>
          </cell>
          <cell r="E3822">
            <v>61.16</v>
          </cell>
          <cell r="F3822">
            <v>61.16</v>
          </cell>
        </row>
        <row r="3823">
          <cell r="A3823" t="str">
            <v>00011765</v>
          </cell>
          <cell r="B3823" t="str">
            <v>TORNEIRA DE BOIA VAZAO TOTAL 1" C/ BALAO PLASTICO OU METALICO</v>
          </cell>
          <cell r="C3823" t="str">
            <v>UN</v>
          </cell>
          <cell r="D3823" t="str">
            <v>MP</v>
          </cell>
          <cell r="E3823">
            <v>40.229999999999997</v>
          </cell>
          <cell r="F3823">
            <v>40.229999999999997</v>
          </cell>
        </row>
        <row r="3824">
          <cell r="A3824" t="str">
            <v>00011766</v>
          </cell>
          <cell r="B3824" t="str">
            <v>TORNEIRA DE BOIA VAZAO TOTAL 1/2" C/ BALAO PLASTICO OU METALICO</v>
          </cell>
          <cell r="C3824" t="str">
            <v>UN</v>
          </cell>
          <cell r="D3824" t="str">
            <v>MP</v>
          </cell>
          <cell r="E3824">
            <v>28.28</v>
          </cell>
          <cell r="F3824">
            <v>28.28</v>
          </cell>
        </row>
        <row r="3825">
          <cell r="A3825" t="str">
            <v>00011767</v>
          </cell>
          <cell r="B3825" t="str">
            <v>TORNEIRA DE BOIA REAL 2" C/ BALAO PLASTICO</v>
          </cell>
          <cell r="C3825" t="str">
            <v>UN</v>
          </cell>
          <cell r="D3825" t="str">
            <v>MP</v>
          </cell>
          <cell r="E3825">
            <v>85.36</v>
          </cell>
          <cell r="F3825">
            <v>85.36</v>
          </cell>
        </row>
        <row r="3826">
          <cell r="A3826" t="str">
            <v>00011769</v>
          </cell>
          <cell r="B3826" t="str">
            <v>APARELHO MISTURADOR CROMADO P/ LAVATORIO REF 1875</v>
          </cell>
          <cell r="C3826" t="str">
            <v>UN</v>
          </cell>
          <cell r="D3826" t="str">
            <v>MP</v>
          </cell>
          <cell r="E3826">
            <v>193.74</v>
          </cell>
          <cell r="F3826">
            <v>193.74</v>
          </cell>
        </row>
        <row r="3827">
          <cell r="A3827" t="str">
            <v>00011770</v>
          </cell>
          <cell r="B3827" t="str">
            <v>APARELHO MISTURADOR CROMADO P/ CHUVEIRO 3/4" REF 2116</v>
          </cell>
          <cell r="C3827" t="str">
            <v>UN</v>
          </cell>
          <cell r="D3827" t="str">
            <v>MP</v>
          </cell>
          <cell r="E3827">
            <v>88.55</v>
          </cell>
          <cell r="F3827">
            <v>88.55</v>
          </cell>
        </row>
        <row r="3828">
          <cell r="A3828" t="str">
            <v>00011771</v>
          </cell>
          <cell r="B3828" t="str">
            <v>APARELHO MISTURADOR CROMADO P/ PIA REF 1258</v>
          </cell>
          <cell r="C3828" t="str">
            <v>UN</v>
          </cell>
          <cell r="D3828" t="str">
            <v>MP</v>
          </cell>
          <cell r="E3828">
            <v>267.77</v>
          </cell>
          <cell r="F3828">
            <v>267.77</v>
          </cell>
        </row>
        <row r="3829">
          <cell r="A3829" t="str">
            <v>00011772</v>
          </cell>
          <cell r="B3829" t="str">
            <v>TORNEIRA CROMADA TUBO MOVEL P/ BANCADA 1/2" OU 3/4" REF 1167 P/ PIA COZ - PADRAO ALTO</v>
          </cell>
          <cell r="C3829" t="str">
            <v>UN</v>
          </cell>
          <cell r="D3829" t="str">
            <v>MP</v>
          </cell>
          <cell r="E3829">
            <v>164.66</v>
          </cell>
          <cell r="F3829">
            <v>164.66</v>
          </cell>
        </row>
        <row r="3830">
          <cell r="A3830" t="str">
            <v>00011773</v>
          </cell>
          <cell r="B3830" t="str">
            <v>TORNEIRA CROMADA TUBO MOVEL P/ PAREDE 1/2" OU 3/4" REF 1168 P/ PIA COZ - PADRAO MEDIO</v>
          </cell>
          <cell r="C3830" t="str">
            <v>UN</v>
          </cell>
          <cell r="D3830" t="str">
            <v>MP</v>
          </cell>
          <cell r="E3830">
            <v>95.59</v>
          </cell>
          <cell r="F3830">
            <v>95.59</v>
          </cell>
        </row>
        <row r="3831">
          <cell r="A3831" t="str">
            <v>00011775</v>
          </cell>
          <cell r="B3831" t="str">
            <v>TORNEIRA CROMADA 1/2" OU 3/4" REF 1157 P/ PIA COZ - C/ AREJADOR - PADRAO MEDIO</v>
          </cell>
          <cell r="C3831" t="str">
            <v>UN</v>
          </cell>
          <cell r="D3831" t="str">
            <v>MP</v>
          </cell>
          <cell r="E3831">
            <v>82.52</v>
          </cell>
          <cell r="F3831">
            <v>82.52</v>
          </cell>
        </row>
        <row r="3832">
          <cell r="A3832" t="str">
            <v>00011777</v>
          </cell>
          <cell r="B3832" t="str">
            <v>TORNEIRA ELETRICA P/ COZINHA</v>
          </cell>
          <cell r="C3832" t="str">
            <v>UN</v>
          </cell>
          <cell r="D3832" t="str">
            <v>MP</v>
          </cell>
          <cell r="E3832">
            <v>96.83</v>
          </cell>
          <cell r="F3832">
            <v>96.83</v>
          </cell>
        </row>
        <row r="3833">
          <cell r="A3833" t="str">
            <v>00011778</v>
          </cell>
          <cell r="B3833" t="str">
            <v>TORNEIRA OU REGISTRO CROMADO 1/2" OU 3/4" REF 1147 P/ FILTRO - PADRAO POPULAR</v>
          </cell>
          <cell r="C3833" t="str">
            <v>UN</v>
          </cell>
          <cell r="D3833" t="str">
            <v>MP</v>
          </cell>
          <cell r="E3833">
            <v>20.05</v>
          </cell>
          <cell r="F3833">
            <v>20.05</v>
          </cell>
        </row>
        <row r="3834">
          <cell r="A3834" t="str">
            <v>00011781</v>
          </cell>
          <cell r="B3834" t="str">
            <v>VALVULA DESCARGA 1 1/4" C/ REGISTRO - ACABAMENTO EM METAL CROMADO</v>
          </cell>
          <cell r="C3834" t="str">
            <v>UN</v>
          </cell>
          <cell r="D3834" t="str">
            <v>MP</v>
          </cell>
          <cell r="E3834">
            <v>162</v>
          </cell>
          <cell r="F3834">
            <v>162</v>
          </cell>
        </row>
        <row r="3835">
          <cell r="A3835" t="str">
            <v>00011783</v>
          </cell>
          <cell r="B3835" t="str">
            <v>VALVULA DESCARGA 1 1/2" EM PVC - ACABAMENTO EM PLASTICO CROMADO TIPO LORENZETTI OU SIMILAR</v>
          </cell>
          <cell r="C3835" t="str">
            <v>UN</v>
          </cell>
          <cell r="D3835" t="str">
            <v>MP</v>
          </cell>
          <cell r="E3835">
            <v>83.91</v>
          </cell>
          <cell r="F3835">
            <v>83.91</v>
          </cell>
        </row>
        <row r="3836">
          <cell r="A3836" t="str">
            <v>00011784</v>
          </cell>
          <cell r="B3836" t="str">
            <v>BACIA TURCA BRANCA 51 X 71CM</v>
          </cell>
          <cell r="C3836" t="str">
            <v>UN</v>
          </cell>
          <cell r="D3836" t="str">
            <v>MP</v>
          </cell>
          <cell r="E3836">
            <v>131.82</v>
          </cell>
          <cell r="F3836">
            <v>131.82</v>
          </cell>
        </row>
        <row r="3837">
          <cell r="A3837" t="str">
            <v>00011785</v>
          </cell>
          <cell r="B3837" t="str">
            <v>BACIA TURCA C/SIFAO 60 X 48 X 37CM</v>
          </cell>
          <cell r="C3837" t="str">
            <v>UN</v>
          </cell>
          <cell r="D3837" t="str">
            <v>MP</v>
          </cell>
          <cell r="E3837">
            <v>147.56</v>
          </cell>
          <cell r="F3837">
            <v>147.56</v>
          </cell>
        </row>
        <row r="3838">
          <cell r="A3838" t="str">
            <v>00011786</v>
          </cell>
          <cell r="B3838" t="str">
            <v>VASO SANITARIO SIFONADO INFANTIL - BRANCO</v>
          </cell>
          <cell r="C3838" t="str">
            <v>UN</v>
          </cell>
          <cell r="D3838" t="str">
            <v>MP</v>
          </cell>
          <cell r="E3838">
            <v>124.16</v>
          </cell>
          <cell r="F3838">
            <v>124.16</v>
          </cell>
        </row>
        <row r="3839">
          <cell r="A3839" t="str">
            <v>00011788</v>
          </cell>
          <cell r="B3839" t="str">
            <v>BACIA TURCA CELITE 003. 006 - SIFAO INTEGRADO</v>
          </cell>
          <cell r="C3839" t="str">
            <v>UN</v>
          </cell>
          <cell r="D3839" t="str">
            <v>MP</v>
          </cell>
          <cell r="E3839">
            <v>138.61000000000001</v>
          </cell>
          <cell r="F3839">
            <v>138.61000000000001</v>
          </cell>
        </row>
        <row r="3840">
          <cell r="A3840" t="str">
            <v>00011789</v>
          </cell>
          <cell r="B3840" t="str">
            <v>ANEL PARA GUIA DE 10MM PARA FIO FE-160</v>
          </cell>
          <cell r="C3840" t="str">
            <v>UN</v>
          </cell>
          <cell r="D3840" t="str">
            <v>MP</v>
          </cell>
          <cell r="E3840">
            <v>3.31</v>
          </cell>
          <cell r="F3840">
            <v>3.31</v>
          </cell>
        </row>
        <row r="3841">
          <cell r="A3841" t="str">
            <v>00011790</v>
          </cell>
          <cell r="B3841" t="str">
            <v>PARAFUSO M16 (ROSCA MAQUINA D=16MM) X 450MM CAB QUADRADA - Z INCAGEM A FOGO</v>
          </cell>
          <cell r="C3841" t="str">
            <v>UN</v>
          </cell>
          <cell r="D3841" t="str">
            <v>MP</v>
          </cell>
          <cell r="E3841">
            <v>9.4499999999999993</v>
          </cell>
          <cell r="F3841">
            <v>9.4499999999999993</v>
          </cell>
        </row>
        <row r="3842">
          <cell r="A3842" t="str">
            <v>00011791</v>
          </cell>
          <cell r="B3842" t="str">
            <v>BANCA GRANITO PRETO 100 X 60CM, E = 2CM, C/1 ABERTURA</v>
          </cell>
          <cell r="C3842" t="str">
            <v>UN</v>
          </cell>
          <cell r="D3842" t="str">
            <v>MP</v>
          </cell>
          <cell r="E3842">
            <v>396.36</v>
          </cell>
          <cell r="F3842">
            <v>396.36</v>
          </cell>
        </row>
        <row r="3843">
          <cell r="A3843" t="str">
            <v>00011792</v>
          </cell>
          <cell r="B3843" t="str">
            <v>BANCA GRANITO PRETO 200 X 60CM, E = 3CM, C/2 ABERTURAS</v>
          </cell>
          <cell r="C3843" t="str">
            <v>UN</v>
          </cell>
          <cell r="D3843" t="str">
            <v>MP</v>
          </cell>
          <cell r="E3843">
            <v>989.22</v>
          </cell>
          <cell r="F3843">
            <v>989.22</v>
          </cell>
        </row>
        <row r="3844">
          <cell r="A3844" t="str">
            <v>00011793</v>
          </cell>
          <cell r="B3844" t="str">
            <v>BANCA GRANITO PRETO 200 X 60CM, ESP = 2CM, SEM ABERTURA</v>
          </cell>
          <cell r="C3844" t="str">
            <v>UN</v>
          </cell>
          <cell r="D3844" t="str">
            <v>MP</v>
          </cell>
          <cell r="E3844">
            <v>691.76</v>
          </cell>
          <cell r="F3844">
            <v>691.76</v>
          </cell>
        </row>
        <row r="3845">
          <cell r="A3845" t="str">
            <v>00011794</v>
          </cell>
          <cell r="B3845" t="str">
            <v>GRANITO AMENDOA POLIDO PARA BANCADA ESP = 2 CM</v>
          </cell>
          <cell r="C3845" t="str">
            <v>M2</v>
          </cell>
          <cell r="D3845" t="str">
            <v>MP</v>
          </cell>
          <cell r="E3845">
            <v>371.79</v>
          </cell>
          <cell r="F3845">
            <v>371.79</v>
          </cell>
        </row>
        <row r="3846">
          <cell r="A3846" t="str">
            <v>00011795</v>
          </cell>
          <cell r="B3846" t="str">
            <v>GRANITO CINZA POLIDO P/BANCADA E=2,5 CM</v>
          </cell>
          <cell r="C3846" t="str">
            <v>M2</v>
          </cell>
          <cell r="D3846" t="str">
            <v>MP</v>
          </cell>
          <cell r="E3846">
            <v>299.76</v>
          </cell>
          <cell r="F3846">
            <v>299.76</v>
          </cell>
        </row>
        <row r="3847">
          <cell r="A3847" t="str">
            <v>00011796</v>
          </cell>
          <cell r="B3847" t="str">
            <v>GRANITO PRETO TIJUCA POLIDO PARA BANCADA ESP = 2 CM</v>
          </cell>
          <cell r="C3847" t="str">
            <v>M2</v>
          </cell>
          <cell r="D3847" t="str">
            <v>MP</v>
          </cell>
          <cell r="E3847">
            <v>452.94</v>
          </cell>
          <cell r="F3847">
            <v>452.94</v>
          </cell>
        </row>
        <row r="3848">
          <cell r="A3848" t="str">
            <v>00011797</v>
          </cell>
          <cell r="B3848" t="str">
            <v>BIDE LOUCA BRANCA C/ 3 FUROS - LINHA PADRAO MEDIO</v>
          </cell>
          <cell r="C3848" t="str">
            <v>UN</v>
          </cell>
          <cell r="D3848" t="str">
            <v>MP</v>
          </cell>
          <cell r="E3848">
            <v>102.74</v>
          </cell>
          <cell r="F3848">
            <v>102.74</v>
          </cell>
        </row>
        <row r="3849">
          <cell r="A3849" t="str">
            <v>00011798</v>
          </cell>
          <cell r="B3849" t="str">
            <v>CABO DE COBRE ISOLAMENTO ANTI-CHAMA 450/750V 3 X 10MM2, TP FICAP OU EQUIV</v>
          </cell>
          <cell r="C3849" t="str">
            <v>M</v>
          </cell>
          <cell r="D3849" t="str">
            <v>MP</v>
          </cell>
          <cell r="E3849">
            <v>20.38</v>
          </cell>
          <cell r="F3849">
            <v>20.38</v>
          </cell>
        </row>
        <row r="3850">
          <cell r="A3850" t="str">
            <v>00011801</v>
          </cell>
          <cell r="B3850" t="str">
            <v>CABO DE COBRE ISOLAMENTO ANTI-CHAMA 450/750V 3 X 16MM2, TP FICAP OU EQUIV</v>
          </cell>
          <cell r="C3850" t="str">
            <v>M</v>
          </cell>
          <cell r="D3850" t="str">
            <v>MP</v>
          </cell>
          <cell r="E3850">
            <v>27.49</v>
          </cell>
          <cell r="F3850">
            <v>27.49</v>
          </cell>
        </row>
        <row r="3851">
          <cell r="A3851" t="str">
            <v>00011804</v>
          </cell>
          <cell r="B3851" t="str">
            <v>CABO DE COBRE ISOLAMENTO ANTI-CHAMA 450/750V 3 X 25MM2, TP FICAP OU EQUIV</v>
          </cell>
          <cell r="C3851" t="str">
            <v>M</v>
          </cell>
          <cell r="D3851" t="str">
            <v>MP</v>
          </cell>
          <cell r="E3851">
            <v>40.880000000000003</v>
          </cell>
          <cell r="F3851">
            <v>40.880000000000003</v>
          </cell>
        </row>
        <row r="3852">
          <cell r="A3852" t="str">
            <v>00011811</v>
          </cell>
          <cell r="B3852" t="str">
            <v>AQUECEDOR DE AGUA ELETRICO HORIZONTAL 200L CILINDRO COBRE / INOX</v>
          </cell>
          <cell r="C3852" t="str">
            <v>UN</v>
          </cell>
          <cell r="D3852" t="str">
            <v>MP</v>
          </cell>
          <cell r="E3852">
            <v>4162.59</v>
          </cell>
          <cell r="F3852">
            <v>4162.59</v>
          </cell>
        </row>
        <row r="3853">
          <cell r="A3853" t="str">
            <v>00011814</v>
          </cell>
          <cell r="B3853" t="str">
            <v>AQUECEDOR DE AGUA ELETRICO INDUSTRIAL 500L, TENSAO NOMINAL 220V</v>
          </cell>
          <cell r="C3853" t="str">
            <v>UN</v>
          </cell>
          <cell r="D3853" t="str">
            <v>MP</v>
          </cell>
          <cell r="E3853">
            <v>5349.34</v>
          </cell>
          <cell r="F3853">
            <v>5349.34</v>
          </cell>
        </row>
        <row r="3854">
          <cell r="A3854" t="str">
            <v>00011816</v>
          </cell>
          <cell r="B3854" t="str">
            <v>BOYLER ELETRICO HORIZONTAL COM CAPACIDADE DE 100 LITROS</v>
          </cell>
          <cell r="C3854" t="str">
            <v>UN</v>
          </cell>
          <cell r="D3854" t="str">
            <v>MP</v>
          </cell>
          <cell r="E3854">
            <v>2726.35</v>
          </cell>
          <cell r="F3854">
            <v>2726.35</v>
          </cell>
        </row>
        <row r="3855">
          <cell r="A3855" t="str">
            <v>00011818</v>
          </cell>
          <cell r="B3855" t="str">
            <v>CONECTOR PARAFUSO FENDIDO DE BRONZE P/ CABO 10-16MM2</v>
          </cell>
          <cell r="C3855" t="str">
            <v>UN</v>
          </cell>
          <cell r="D3855" t="str">
            <v>MP</v>
          </cell>
          <cell r="E3855">
            <v>2.29</v>
          </cell>
          <cell r="F3855">
            <v>2.29</v>
          </cell>
        </row>
        <row r="3856">
          <cell r="A3856" t="str">
            <v>00011819</v>
          </cell>
          <cell r="B3856" t="str">
            <v>CONECTOR PARAFUSO FENDIDO DE BRONZE P/ CABO 70-240MM2</v>
          </cell>
          <cell r="C3856" t="str">
            <v>UN</v>
          </cell>
          <cell r="D3856" t="str">
            <v>MP</v>
          </cell>
          <cell r="E3856">
            <v>40.32</v>
          </cell>
          <cell r="F3856">
            <v>40.32</v>
          </cell>
        </row>
        <row r="3857">
          <cell r="A3857" t="str">
            <v>00011820</v>
          </cell>
          <cell r="B3857" t="str">
            <v>CONECTOR PARAFUSO FENDIDO DE BRONZE P/ CABO 6-10MM2</v>
          </cell>
          <cell r="C3857" t="str">
            <v>UN</v>
          </cell>
          <cell r="D3857" t="str">
            <v>MP</v>
          </cell>
          <cell r="E3857">
            <v>2.2599999999999998</v>
          </cell>
          <cell r="F3857">
            <v>2.2599999999999998</v>
          </cell>
        </row>
        <row r="3858">
          <cell r="A3858" t="str">
            <v>00011821</v>
          </cell>
          <cell r="B3858" t="str">
            <v>CONECTOR PARAFUSO FENDIDO C/ SEPARADOR DE CABOS BIMETALICOS DE COBRE P/ CABOS 8-21MM2</v>
          </cell>
          <cell r="C3858" t="str">
            <v>UN</v>
          </cell>
          <cell r="D3858" t="str">
            <v>MP</v>
          </cell>
          <cell r="E3858">
            <v>2.3199999999999998</v>
          </cell>
          <cell r="F3858">
            <v>2.3199999999999998</v>
          </cell>
        </row>
        <row r="3859">
          <cell r="A3859" t="str">
            <v>00011822</v>
          </cell>
          <cell r="B3859" t="str">
            <v>TORNEIRA PLASTICO 1/2" P/ PIA</v>
          </cell>
          <cell r="C3859" t="str">
            <v>UN</v>
          </cell>
          <cell r="D3859" t="str">
            <v>MP</v>
          </cell>
          <cell r="E3859">
            <v>8.5</v>
          </cell>
          <cell r="F3859">
            <v>8.5</v>
          </cell>
        </row>
        <row r="3860">
          <cell r="A3860" t="str">
            <v>00011823</v>
          </cell>
          <cell r="B3860" t="str">
            <v>TORNEIRA DE BOIA PVC 1/2" P/ CAIXA DESCARGA EXTERNA</v>
          </cell>
          <cell r="C3860" t="str">
            <v>UN</v>
          </cell>
          <cell r="D3860" t="str">
            <v>MP</v>
          </cell>
          <cell r="E3860">
            <v>9.73</v>
          </cell>
          <cell r="F3860">
            <v>9.73</v>
          </cell>
        </row>
        <row r="3861">
          <cell r="A3861" t="str">
            <v>00011824</v>
          </cell>
          <cell r="B3861" t="str">
            <v>TORNEIRA DE BOIA VAZAO TOTAL 3/4" C/ BALAO PLASTICO OU METALICO</v>
          </cell>
          <cell r="C3861" t="str">
            <v>UN</v>
          </cell>
          <cell r="D3861" t="str">
            <v>MP</v>
          </cell>
          <cell r="E3861">
            <v>31.73</v>
          </cell>
          <cell r="F3861">
            <v>31.73</v>
          </cell>
        </row>
        <row r="3862">
          <cell r="A3862" t="str">
            <v>00011825</v>
          </cell>
          <cell r="B3862" t="str">
            <v>TORNEIRA DE BOIA REAL 1" C/ BALAO PLASTICO</v>
          </cell>
          <cell r="C3862" t="str">
            <v>UN</v>
          </cell>
          <cell r="D3862" t="str">
            <v>MP</v>
          </cell>
          <cell r="E3862">
            <v>38.94</v>
          </cell>
          <cell r="F3862">
            <v>38.94</v>
          </cell>
        </row>
        <row r="3863">
          <cell r="A3863" t="str">
            <v>00011826</v>
          </cell>
          <cell r="B3863" t="str">
            <v>TORNEIRA DE BOIA REAL 1/2" C/ BALAO METALICO</v>
          </cell>
          <cell r="C3863" t="str">
            <v>UN</v>
          </cell>
          <cell r="D3863" t="str">
            <v>MP</v>
          </cell>
          <cell r="E3863">
            <v>27.06</v>
          </cell>
          <cell r="F3863">
            <v>27.06</v>
          </cell>
        </row>
        <row r="3864">
          <cell r="A3864" t="str">
            <v>00011829</v>
          </cell>
          <cell r="B3864" t="str">
            <v>TORNEIRA DE BOIA REAL 1/2" C/ BALAO PLASTICO</v>
          </cell>
          <cell r="C3864" t="str">
            <v>UN</v>
          </cell>
          <cell r="D3864" t="str">
            <v>MP</v>
          </cell>
          <cell r="E3864">
            <v>15.87</v>
          </cell>
          <cell r="F3864">
            <v>15.87</v>
          </cell>
        </row>
        <row r="3865">
          <cell r="A3865" t="str">
            <v>00011830</v>
          </cell>
          <cell r="B3865" t="str">
            <v>TORNEIRA DE BOIA REAL 3/4" C/ BALAO PLASTICO</v>
          </cell>
          <cell r="C3865" t="str">
            <v>UN</v>
          </cell>
          <cell r="D3865" t="str">
            <v>MP</v>
          </cell>
          <cell r="E3865">
            <v>16.239999999999998</v>
          </cell>
          <cell r="F3865">
            <v>16.239999999999998</v>
          </cell>
        </row>
        <row r="3866">
          <cell r="A3866" t="str">
            <v>00011831</v>
          </cell>
          <cell r="B3866" t="str">
            <v>TORNEIRA PLASTICA 3/4" P/TANQUE</v>
          </cell>
          <cell r="C3866" t="str">
            <v>UN</v>
          </cell>
          <cell r="D3866" t="str">
            <v>MP</v>
          </cell>
          <cell r="E3866">
            <v>8.1199999999999992</v>
          </cell>
          <cell r="F3866">
            <v>8.1199999999999992</v>
          </cell>
        </row>
        <row r="3867">
          <cell r="A3867" t="str">
            <v>00011832</v>
          </cell>
          <cell r="B3867" t="str">
            <v>TORNEIRA PLÁSTICA DE 1/2" PARA LAVATÓRIO</v>
          </cell>
          <cell r="C3867" t="str">
            <v>UN</v>
          </cell>
          <cell r="D3867" t="str">
            <v>MP</v>
          </cell>
          <cell r="E3867">
            <v>8.5</v>
          </cell>
          <cell r="F3867">
            <v>8.5</v>
          </cell>
        </row>
        <row r="3868">
          <cell r="A3868" t="str">
            <v>00011836</v>
          </cell>
          <cell r="B3868" t="str">
            <v>MADEIRA 2A QUALIDADE SERRADA NAO APARELHADA -TIPO VIROLA</v>
          </cell>
          <cell r="C3868" t="str">
            <v>M3</v>
          </cell>
          <cell r="D3868" t="str">
            <v>MP</v>
          </cell>
          <cell r="E3868">
            <v>1332.24</v>
          </cell>
          <cell r="F3868">
            <v>1332.24</v>
          </cell>
        </row>
        <row r="3869">
          <cell r="A3869" t="str">
            <v>00011837</v>
          </cell>
          <cell r="B3869" t="str">
            <v>GRAMPO LINHA VIVA, DE ALUMINIO CABO PRINCIPAL ( 10 - 120MM2) DERIVACAO (10 - 70MM2)</v>
          </cell>
          <cell r="C3869" t="str">
            <v>UN</v>
          </cell>
          <cell r="D3869" t="str">
            <v>MP</v>
          </cell>
          <cell r="E3869">
            <v>24.19</v>
          </cell>
          <cell r="F3869">
            <v>24.19</v>
          </cell>
        </row>
        <row r="3870">
          <cell r="A3870" t="str">
            <v>00011838</v>
          </cell>
          <cell r="B3870" t="str">
            <v>TERMINAL A PRESSAO DE BRONZE P/ CABO A BARRA, CABO 240MM2 C/ 1 FURO DE FIXACAO</v>
          </cell>
          <cell r="C3870" t="str">
            <v>UN</v>
          </cell>
          <cell r="D3870" t="str">
            <v>MP</v>
          </cell>
          <cell r="E3870">
            <v>13.42</v>
          </cell>
          <cell r="F3870">
            <v>13.42</v>
          </cell>
        </row>
        <row r="3871">
          <cell r="A3871" t="str">
            <v>00011839</v>
          </cell>
          <cell r="B3871" t="str">
            <v>TERMINAL A PRESSAO DE BRONZE P/ CABO A BARRA, CABO 300MM2 C/ 1 FURO DE FIXACAO</v>
          </cell>
          <cell r="C3871" t="str">
            <v>UN</v>
          </cell>
          <cell r="D3871" t="str">
            <v>MP</v>
          </cell>
          <cell r="E3871">
            <v>10.32</v>
          </cell>
          <cell r="F3871">
            <v>10.32</v>
          </cell>
        </row>
        <row r="3872">
          <cell r="A3872" t="str">
            <v>00011840</v>
          </cell>
          <cell r="B3872" t="str">
            <v>GRAMPO PARALELO DE BRONZE PARA CABO 25MM2</v>
          </cell>
          <cell r="C3872" t="str">
            <v>UN</v>
          </cell>
          <cell r="D3872" t="str">
            <v>MP</v>
          </cell>
          <cell r="E3872">
            <v>7.74</v>
          </cell>
          <cell r="F3872">
            <v>7.74</v>
          </cell>
        </row>
        <row r="3873">
          <cell r="A3873" t="str">
            <v>00011844</v>
          </cell>
          <cell r="B3873" t="str">
            <v>PECA DE MADEIRA LEI 4 X 30CM APARELHADA</v>
          </cell>
          <cell r="C3873" t="str">
            <v>M</v>
          </cell>
          <cell r="D3873" t="str">
            <v>MP</v>
          </cell>
          <cell r="E3873">
            <v>30.65</v>
          </cell>
          <cell r="F3873">
            <v>30.65</v>
          </cell>
        </row>
        <row r="3874">
          <cell r="A3874" t="str">
            <v>00011848</v>
          </cell>
          <cell r="B3874" t="str">
            <v>CADERNETA DE TOPOGRAFO</v>
          </cell>
          <cell r="C3874" t="str">
            <v>UN</v>
          </cell>
          <cell r="D3874" t="str">
            <v>MP</v>
          </cell>
          <cell r="E3874">
            <v>4.54</v>
          </cell>
          <cell r="F3874">
            <v>4.54</v>
          </cell>
        </row>
        <row r="3875">
          <cell r="A3875" t="str">
            <v>00011849</v>
          </cell>
          <cell r="B3875" t="str">
            <v>COLA BRANCA</v>
          </cell>
          <cell r="C3875" t="str">
            <v>L</v>
          </cell>
          <cell r="D3875" t="str">
            <v>MP</v>
          </cell>
          <cell r="E3875">
            <v>8.6999999999999993</v>
          </cell>
          <cell r="F3875">
            <v>8.6999999999999993</v>
          </cell>
        </row>
        <row r="3876">
          <cell r="A3876" t="str">
            <v>00011851</v>
          </cell>
          <cell r="B3876" t="str">
            <v>PAPEL SULFITE ALCALINO A 4 (PACOTE COM 500 FOLHAS)</v>
          </cell>
          <cell r="C3876" t="str">
            <v>FL</v>
          </cell>
          <cell r="D3876" t="str">
            <v>MP</v>
          </cell>
          <cell r="E3876">
            <v>0.03</v>
          </cell>
          <cell r="F3876">
            <v>0.03</v>
          </cell>
        </row>
        <row r="3877">
          <cell r="A3877" t="str">
            <v>00011852</v>
          </cell>
          <cell r="B3877" t="str">
            <v>PAPEL VEGETAL 100G/M2 - 0,80M DE LARGURA</v>
          </cell>
          <cell r="C3877" t="str">
            <v>M</v>
          </cell>
          <cell r="D3877" t="str">
            <v>MP</v>
          </cell>
          <cell r="E3877">
            <v>5.43</v>
          </cell>
          <cell r="F3877">
            <v>5.43</v>
          </cell>
        </row>
        <row r="3878">
          <cell r="A3878" t="str">
            <v>00011853</v>
          </cell>
          <cell r="B3878" t="str">
            <v>PAPEL VEGETAL 65G/M2 - 0,80M DE LARGURA</v>
          </cell>
          <cell r="C3878" t="str">
            <v>M</v>
          </cell>
          <cell r="D3878" t="str">
            <v>MP</v>
          </cell>
          <cell r="E3878">
            <v>4.33</v>
          </cell>
          <cell r="F3878">
            <v>4.33</v>
          </cell>
        </row>
        <row r="3879">
          <cell r="A3879" t="str">
            <v>00011854</v>
          </cell>
          <cell r="B3879" t="str">
            <v>CONECTOR PARAFUSO FENDIDO PARA CABO 35 MM2</v>
          </cell>
          <cell r="C3879" t="str">
            <v>UN</v>
          </cell>
          <cell r="D3879" t="str">
            <v>MP</v>
          </cell>
          <cell r="E3879">
            <v>2.81</v>
          </cell>
          <cell r="F3879">
            <v>2.81</v>
          </cell>
        </row>
        <row r="3880">
          <cell r="A3880" t="str">
            <v>00011855</v>
          </cell>
          <cell r="B3880" t="str">
            <v>CONECTOR MECANICO SPLIT-BOLT PARA CABO 70 MM2</v>
          </cell>
          <cell r="C3880" t="str">
            <v>UN</v>
          </cell>
          <cell r="D3880" t="str">
            <v>MP</v>
          </cell>
          <cell r="E3880">
            <v>5.48</v>
          </cell>
          <cell r="F3880">
            <v>5.48</v>
          </cell>
        </row>
        <row r="3881">
          <cell r="A3881" t="str">
            <v>00011856</v>
          </cell>
          <cell r="B3881" t="str">
            <v>CONECTOR TIPO PARAFUSO FENDIDO (SPLIT BOLT) PARA CABO DE 10 MM2</v>
          </cell>
          <cell r="C3881" t="str">
            <v>UN</v>
          </cell>
          <cell r="D3881" t="str">
            <v>MP</v>
          </cell>
          <cell r="E3881">
            <v>2</v>
          </cell>
          <cell r="F3881">
            <v>2</v>
          </cell>
        </row>
        <row r="3882">
          <cell r="A3882" t="str">
            <v>00011857</v>
          </cell>
          <cell r="B3882" t="str">
            <v>CONECTOR PARAFUSO FENDIDO PARA CABO 120 MM2</v>
          </cell>
          <cell r="C3882" t="str">
            <v>UN</v>
          </cell>
          <cell r="D3882" t="str">
            <v>MP</v>
          </cell>
          <cell r="E3882">
            <v>7.42</v>
          </cell>
          <cell r="F3882">
            <v>7.42</v>
          </cell>
        </row>
        <row r="3883">
          <cell r="A3883" t="str">
            <v>00011858</v>
          </cell>
          <cell r="B3883" t="str">
            <v>CONECTOR PARAFUSO FENDIDO PARA CABO 150 MM2</v>
          </cell>
          <cell r="C3883" t="str">
            <v>UN</v>
          </cell>
          <cell r="D3883" t="str">
            <v>MP</v>
          </cell>
          <cell r="E3883">
            <v>9.1</v>
          </cell>
          <cell r="F3883">
            <v>9.1</v>
          </cell>
        </row>
        <row r="3884">
          <cell r="A3884" t="str">
            <v>00011859</v>
          </cell>
          <cell r="B3884" t="str">
            <v>CONECTOR PARAFUSO FENDIDO PARA CABO 185 MM2</v>
          </cell>
          <cell r="C3884" t="str">
            <v>UN</v>
          </cell>
          <cell r="D3884" t="str">
            <v>MP</v>
          </cell>
          <cell r="E3884">
            <v>12.9</v>
          </cell>
          <cell r="F3884">
            <v>12.9</v>
          </cell>
        </row>
        <row r="3885">
          <cell r="A3885" t="str">
            <v>00011862</v>
          </cell>
          <cell r="B3885" t="str">
            <v>CONECTOR PARAFUSO FENDIDO PARA CABO 50 MM2</v>
          </cell>
          <cell r="C3885" t="str">
            <v>UN</v>
          </cell>
          <cell r="D3885" t="str">
            <v>MP</v>
          </cell>
          <cell r="E3885">
            <v>4</v>
          </cell>
          <cell r="F3885">
            <v>4</v>
          </cell>
        </row>
        <row r="3886">
          <cell r="A3886" t="str">
            <v>00011863</v>
          </cell>
          <cell r="B3886" t="str">
            <v>CONECTOR PARAFUSO FENDIDO PARA CABO 6 MM2</v>
          </cell>
          <cell r="C3886" t="str">
            <v>UN</v>
          </cell>
          <cell r="D3886" t="str">
            <v>MP</v>
          </cell>
          <cell r="E3886">
            <v>1.42</v>
          </cell>
          <cell r="F3886">
            <v>1.42</v>
          </cell>
        </row>
        <row r="3887">
          <cell r="A3887" t="str">
            <v>00011864</v>
          </cell>
          <cell r="B3887" t="str">
            <v>CONECTOR PARAFUSO FENDIDO PARA CABO 95 MM2</v>
          </cell>
          <cell r="C3887" t="str">
            <v>UN</v>
          </cell>
          <cell r="D3887" t="str">
            <v>MP</v>
          </cell>
          <cell r="E3887">
            <v>9.35</v>
          </cell>
          <cell r="F3887">
            <v>9.35</v>
          </cell>
        </row>
        <row r="3888">
          <cell r="A3888" t="str">
            <v>00011865</v>
          </cell>
          <cell r="B3888" t="str">
            <v>CAIXA D'AGUA FIBROCIMENTO REDONDA C/ TAMPA 500L</v>
          </cell>
          <cell r="C3888" t="str">
            <v>UN</v>
          </cell>
          <cell r="D3888" t="str">
            <v>MP</v>
          </cell>
          <cell r="E3888">
            <v>151.63999999999999</v>
          </cell>
          <cell r="F3888">
            <v>151.63999999999999</v>
          </cell>
        </row>
        <row r="3889">
          <cell r="A3889" t="str">
            <v>00011867</v>
          </cell>
          <cell r="B3889" t="str">
            <v>CAIXA D'AGUA FIBROCIMENTO REDONDA C/ TAMPA 750L</v>
          </cell>
          <cell r="C3889" t="str">
            <v>UN</v>
          </cell>
          <cell r="D3889" t="str">
            <v>MP</v>
          </cell>
          <cell r="E3889">
            <v>262.85000000000002</v>
          </cell>
          <cell r="F3889">
            <v>262.85000000000002</v>
          </cell>
        </row>
        <row r="3890">
          <cell r="A3890" t="str">
            <v>00011868</v>
          </cell>
          <cell r="B3890" t="str">
            <v>CAIXA D'AGUA FIBRA DE VIDRO 1000L</v>
          </cell>
          <cell r="C3890" t="str">
            <v>UN</v>
          </cell>
          <cell r="D3890" t="str">
            <v>MP</v>
          </cell>
          <cell r="E3890">
            <v>278.32</v>
          </cell>
          <cell r="F3890">
            <v>278.32</v>
          </cell>
        </row>
        <row r="3891">
          <cell r="A3891" t="str">
            <v>00011869</v>
          </cell>
          <cell r="B3891" t="str">
            <v>CAIXA D'AGUA FIBRA DE VIDRO 1500L</v>
          </cell>
          <cell r="C3891" t="str">
            <v>UN</v>
          </cell>
          <cell r="D3891" t="str">
            <v>MP</v>
          </cell>
          <cell r="E3891">
            <v>423.49</v>
          </cell>
          <cell r="F3891">
            <v>423.49</v>
          </cell>
        </row>
        <row r="3892">
          <cell r="A3892" t="str">
            <v>00011871</v>
          </cell>
          <cell r="B3892" t="str">
            <v>CAIXA D'AGUA DE FIBRA DE VIDRO, PARA 500 LITROS, COM TAMPA</v>
          </cell>
          <cell r="C3892" t="str">
            <v>UN</v>
          </cell>
          <cell r="D3892" t="str">
            <v>MP</v>
          </cell>
          <cell r="E3892">
            <v>178</v>
          </cell>
          <cell r="F3892">
            <v>178</v>
          </cell>
        </row>
        <row r="3893">
          <cell r="A3893" t="str">
            <v>00011872</v>
          </cell>
          <cell r="B3893" t="str">
            <v>TERMINAL A PRESSAO P/ CABO A BARRA, CABO 16 A 25MM2</v>
          </cell>
          <cell r="C3893" t="str">
            <v>UN</v>
          </cell>
          <cell r="D3893" t="str">
            <v>MP</v>
          </cell>
          <cell r="E3893">
            <v>2.87</v>
          </cell>
          <cell r="F3893">
            <v>2.87</v>
          </cell>
        </row>
        <row r="3894">
          <cell r="A3894" t="str">
            <v>00011873</v>
          </cell>
          <cell r="B3894" t="str">
            <v>TERMINAL A PRESSAO P/ CABO A BARRA, CABO 35MM2</v>
          </cell>
          <cell r="C3894" t="str">
            <v>UN</v>
          </cell>
          <cell r="D3894" t="str">
            <v>MP</v>
          </cell>
          <cell r="E3894">
            <v>3</v>
          </cell>
          <cell r="F3894">
            <v>3</v>
          </cell>
        </row>
        <row r="3895">
          <cell r="A3895" t="str">
            <v>00011874</v>
          </cell>
          <cell r="B3895" t="str">
            <v>TERMINAL A PRESSAO P/CABO A BARRA, CABO 50 A 70MM2</v>
          </cell>
          <cell r="C3895" t="str">
            <v>UN</v>
          </cell>
          <cell r="D3895" t="str">
            <v>MP</v>
          </cell>
          <cell r="E3895">
            <v>4.55</v>
          </cell>
          <cell r="F3895">
            <v>4.55</v>
          </cell>
        </row>
        <row r="3896">
          <cell r="A3896" t="str">
            <v>00011875</v>
          </cell>
          <cell r="B3896" t="str">
            <v>TERMINAL A PRESSAO P/ CABO A BARRA, CABO 95 A120MM2</v>
          </cell>
          <cell r="C3896" t="str">
            <v>UN</v>
          </cell>
          <cell r="D3896" t="str">
            <v>MP</v>
          </cell>
          <cell r="E3896">
            <v>7.42</v>
          </cell>
          <cell r="F3896">
            <v>7.42</v>
          </cell>
        </row>
        <row r="3897">
          <cell r="A3897" t="str">
            <v>00011876</v>
          </cell>
          <cell r="B3897" t="str">
            <v>TERMINAL A PRESSAO P/ CABO A BARRA, CABO 150 A 180MM2</v>
          </cell>
          <cell r="C3897" t="str">
            <v>UN</v>
          </cell>
          <cell r="D3897" t="str">
            <v>MP</v>
          </cell>
          <cell r="E3897">
            <v>10</v>
          </cell>
          <cell r="F3897">
            <v>10</v>
          </cell>
        </row>
        <row r="3898">
          <cell r="A3898" t="str">
            <v>00011877</v>
          </cell>
          <cell r="B3898" t="str">
            <v>TERMINAL A PRESSAO P/ CABO A BARRA, CABO 240 A 300MM2</v>
          </cell>
          <cell r="C3898" t="str">
            <v>UN</v>
          </cell>
          <cell r="D3898" t="str">
            <v>MP</v>
          </cell>
          <cell r="E3898">
            <v>12.9</v>
          </cell>
          <cell r="F3898">
            <v>12.9</v>
          </cell>
        </row>
        <row r="3899">
          <cell r="A3899" t="str">
            <v>00011880</v>
          </cell>
          <cell r="B3899" t="str">
            <v>CAIXA SIFONADA PVC 250 X 230 X 75 MM COM TAMPA E PORTA TAMPA QUADRADA BRANCA</v>
          </cell>
          <cell r="C3899" t="str">
            <v>UN</v>
          </cell>
          <cell r="D3899" t="str">
            <v>MP</v>
          </cell>
          <cell r="E3899">
            <v>29.68</v>
          </cell>
          <cell r="F3899">
            <v>29.68</v>
          </cell>
        </row>
        <row r="3900">
          <cell r="A3900" t="str">
            <v>00011881</v>
          </cell>
          <cell r="B3900" t="str">
            <v>CAIXA GORDURA SIMPLES CONCRETO PRE MOLDADO CIRCULAR COM TAMPA D = 40CM</v>
          </cell>
          <cell r="C3900" t="str">
            <v>UN</v>
          </cell>
          <cell r="D3900" t="str">
            <v>MP</v>
          </cell>
          <cell r="E3900">
            <v>31.31</v>
          </cell>
          <cell r="F3900">
            <v>31.31</v>
          </cell>
        </row>
        <row r="3901">
          <cell r="A3901" t="str">
            <v>00011882</v>
          </cell>
          <cell r="B3901" t="str">
            <v>CAIXA PARA HIDROMETRO CONCRETO PRE MOLDADO</v>
          </cell>
          <cell r="C3901" t="str">
            <v>UN</v>
          </cell>
          <cell r="D3901" t="str">
            <v>MP</v>
          </cell>
          <cell r="E3901">
            <v>34.53</v>
          </cell>
          <cell r="F3901">
            <v>34.53</v>
          </cell>
        </row>
        <row r="3902">
          <cell r="A3902" t="str">
            <v>00011883</v>
          </cell>
          <cell r="B3902" t="str">
            <v>FOSSA "IMHOFF" PARA 100 CONTRIBUINTES</v>
          </cell>
          <cell r="C3902" t="str">
            <v>UN</v>
          </cell>
          <cell r="D3902" t="str">
            <v>MP</v>
          </cell>
          <cell r="E3902">
            <v>4043.82</v>
          </cell>
          <cell r="F3902">
            <v>4043.82</v>
          </cell>
        </row>
        <row r="3903">
          <cell r="A3903" t="str">
            <v>00011884</v>
          </cell>
          <cell r="B3903" t="str">
            <v>FOSSA "IMHOFF" PARA 150 CONTRIBUINTES</v>
          </cell>
          <cell r="C3903" t="str">
            <v>UN</v>
          </cell>
          <cell r="D3903" t="str">
            <v>MP</v>
          </cell>
          <cell r="E3903">
            <v>5800.4</v>
          </cell>
          <cell r="F3903">
            <v>5800.4</v>
          </cell>
        </row>
        <row r="3904">
          <cell r="A3904" t="str">
            <v>00011885</v>
          </cell>
          <cell r="B3904" t="str">
            <v>FOSSA "IMHOFF" PARA 200 CONTRIBUINTES</v>
          </cell>
          <cell r="C3904" t="str">
            <v>UN</v>
          </cell>
          <cell r="D3904" t="str">
            <v>MP</v>
          </cell>
          <cell r="E3904">
            <v>7142.05</v>
          </cell>
          <cell r="F3904">
            <v>7142.05</v>
          </cell>
        </row>
        <row r="3905">
          <cell r="A3905" t="str">
            <v>00011886</v>
          </cell>
          <cell r="B3905" t="str">
            <v>FOSSA "IMHOFF" PARA 30 CONTRIBUINTES</v>
          </cell>
          <cell r="C3905" t="str">
            <v>UN</v>
          </cell>
          <cell r="D3905" t="str">
            <v>MP</v>
          </cell>
          <cell r="E3905">
            <v>1752.24</v>
          </cell>
          <cell r="F3905">
            <v>1752.24</v>
          </cell>
        </row>
        <row r="3906">
          <cell r="A3906" t="str">
            <v>00011887</v>
          </cell>
          <cell r="B3906" t="str">
            <v>FOSSA SEPTICA CILINDRICA TIPO "IMHOFF", COM TAMPA, PARA 50 CONTRIBUINTES</v>
          </cell>
          <cell r="C3906" t="str">
            <v>UN</v>
          </cell>
          <cell r="D3906" t="str">
            <v>MP</v>
          </cell>
          <cell r="E3906">
            <v>2120</v>
          </cell>
          <cell r="F3906">
            <v>2120</v>
          </cell>
        </row>
        <row r="3907">
          <cell r="A3907" t="str">
            <v>00011888</v>
          </cell>
          <cell r="B3907" t="str">
            <v>FOSSA "IMHOFF" PARA 75 CONTRIBUINTES</v>
          </cell>
          <cell r="C3907" t="str">
            <v>UN</v>
          </cell>
          <cell r="D3907" t="str">
            <v>MP</v>
          </cell>
          <cell r="E3907">
            <v>2739.76</v>
          </cell>
          <cell r="F3907">
            <v>2739.76</v>
          </cell>
        </row>
        <row r="3908">
          <cell r="A3908" t="str">
            <v>00011889</v>
          </cell>
          <cell r="B3908" t="str">
            <v>FIO/CORDAO COBRE ISOLADO PARALELO OU TORCIDO 2 X 0,75MM2, TIPO PLASTIFLEX PIRELLI OU EQUIV</v>
          </cell>
          <cell r="C3908" t="str">
            <v>M</v>
          </cell>
          <cell r="D3908" t="str">
            <v>MP</v>
          </cell>
          <cell r="E3908">
            <v>1.1000000000000001</v>
          </cell>
          <cell r="F3908">
            <v>1.1000000000000001</v>
          </cell>
        </row>
        <row r="3909">
          <cell r="A3909" t="str">
            <v>00011890</v>
          </cell>
          <cell r="B3909" t="str">
            <v>FIO/CORDAO COBRE ISOLADO PARALELO OU TORCIDO 2 X 1,5MM2, TIPO PLASTIFLEX PIRELLI OU EQUIV</v>
          </cell>
          <cell r="C3909" t="str">
            <v>M</v>
          </cell>
          <cell r="D3909" t="str">
            <v>MP</v>
          </cell>
          <cell r="E3909">
            <v>1.6</v>
          </cell>
          <cell r="F3909">
            <v>1.6</v>
          </cell>
        </row>
        <row r="3910">
          <cell r="A3910" t="str">
            <v>00011891</v>
          </cell>
          <cell r="B3910" t="str">
            <v>FIO/CORDAO COBRE ISOLADO PARALELO OU TORCIDO 2 X 2,5MM2, TIPO PLASTIFLEX PIRELLI OU EQUIV</v>
          </cell>
          <cell r="C3910" t="str">
            <v>M</v>
          </cell>
          <cell r="D3910" t="str">
            <v>MP</v>
          </cell>
          <cell r="E3910">
            <v>2.25</v>
          </cell>
          <cell r="F3910">
            <v>2.25</v>
          </cell>
        </row>
        <row r="3911">
          <cell r="A3911" t="str">
            <v>00011892</v>
          </cell>
          <cell r="B3911" t="str">
            <v>FIO/CORDAO COBRE ISOLADO PARALELO OU TORCIDO 2 X 4MM2, TIPO PLASTIFLEX PIRELLI OU EQUIV</v>
          </cell>
          <cell r="C3911" t="str">
            <v>M</v>
          </cell>
          <cell r="D3911" t="str">
            <v>MP</v>
          </cell>
          <cell r="E3911">
            <v>3.64</v>
          </cell>
          <cell r="F3911">
            <v>3.64</v>
          </cell>
        </row>
        <row r="3912">
          <cell r="A3912" t="str">
            <v>00011894</v>
          </cell>
          <cell r="B3912" t="str">
            <v>FILTRO CONCRETO PRE MOLDADO - 0,96 X 1,26 X 1,36 M</v>
          </cell>
          <cell r="C3912" t="str">
            <v>UN</v>
          </cell>
          <cell r="D3912" t="str">
            <v>MP</v>
          </cell>
          <cell r="E3912">
            <v>578.16999999999996</v>
          </cell>
          <cell r="F3912">
            <v>578.16999999999996</v>
          </cell>
        </row>
        <row r="3913">
          <cell r="A3913" t="str">
            <v>00011895</v>
          </cell>
          <cell r="B3913" t="str">
            <v>SUMIDOURO CONCRETO PRE MOLDADO COMPLETO PARA 10 CONTRIBUINTES</v>
          </cell>
          <cell r="C3913" t="str">
            <v>UN</v>
          </cell>
          <cell r="D3913" t="str">
            <v>MP</v>
          </cell>
          <cell r="E3913">
            <v>539.26</v>
          </cell>
          <cell r="F3913">
            <v>539.26</v>
          </cell>
        </row>
        <row r="3914">
          <cell r="A3914" t="str">
            <v>00011896</v>
          </cell>
          <cell r="B3914" t="str">
            <v>SUMIDOURO CONCRETO PRE MOLDADO COMPLETO PARA 100 CONTRIBUINTES</v>
          </cell>
          <cell r="C3914" t="str">
            <v>UN</v>
          </cell>
          <cell r="D3914" t="str">
            <v>MP</v>
          </cell>
          <cell r="E3914">
            <v>3737.9</v>
          </cell>
          <cell r="F3914">
            <v>3737.9</v>
          </cell>
        </row>
        <row r="3915">
          <cell r="A3915" t="str">
            <v>00011897</v>
          </cell>
          <cell r="B3915" t="str">
            <v>SUMIDOURO CONCRETO PRE MOLDADO COMPLETO PARA 150 CONTRIBUINTES</v>
          </cell>
          <cell r="C3915" t="str">
            <v>UN</v>
          </cell>
          <cell r="D3915" t="str">
            <v>MP</v>
          </cell>
          <cell r="E3915">
            <v>4198.45</v>
          </cell>
          <cell r="F3915">
            <v>4198.45</v>
          </cell>
        </row>
        <row r="3916">
          <cell r="A3916" t="str">
            <v>00011898</v>
          </cell>
          <cell r="B3916" t="str">
            <v>SUMIDOURO CONCRETO PRE MOLDADO COMPLETO PARA 200 CONTRIBUINTES</v>
          </cell>
          <cell r="C3916" t="str">
            <v>UN</v>
          </cell>
          <cell r="D3916" t="str">
            <v>MP</v>
          </cell>
          <cell r="E3916">
            <v>5327.54</v>
          </cell>
          <cell r="F3916">
            <v>5327.54</v>
          </cell>
        </row>
        <row r="3917">
          <cell r="A3917" t="str">
            <v>00011899</v>
          </cell>
          <cell r="B3917" t="str">
            <v>SUMIDOURO CONCRETO PRE MOLDADO COMPLETO PARA 50 CONTRIBUINTES</v>
          </cell>
          <cell r="C3917" t="str">
            <v>UN</v>
          </cell>
          <cell r="D3917" t="str">
            <v>MP</v>
          </cell>
          <cell r="E3917">
            <v>1989.41</v>
          </cell>
          <cell r="F3917">
            <v>1989.41</v>
          </cell>
        </row>
        <row r="3918">
          <cell r="A3918" t="str">
            <v>00011900</v>
          </cell>
          <cell r="B3918" t="str">
            <v>SUMIDOURO CONCRETO PRE MOLDADO COMPLETO PARA 75 CONTRIBUINTES</v>
          </cell>
          <cell r="C3918" t="str">
            <v>UN</v>
          </cell>
          <cell r="D3918" t="str">
            <v>MP</v>
          </cell>
          <cell r="E3918">
            <v>2424.35</v>
          </cell>
          <cell r="F3918">
            <v>2424.35</v>
          </cell>
        </row>
        <row r="3919">
          <cell r="A3919" t="str">
            <v>00011901</v>
          </cell>
          <cell r="B3919" t="str">
            <v>CABO TELEFÔNICO SEM BLINDAGEM INTERNA CCI 1 PAR</v>
          </cell>
          <cell r="C3919" t="str">
            <v>M</v>
          </cell>
          <cell r="D3919" t="str">
            <v>MP</v>
          </cell>
          <cell r="E3919">
            <v>0.34</v>
          </cell>
          <cell r="F3919">
            <v>0.34</v>
          </cell>
        </row>
        <row r="3920">
          <cell r="A3920" t="str">
            <v>00011902</v>
          </cell>
          <cell r="B3920" t="str">
            <v>CABO TELEFONICO S/ BLINDAGEM INT CCI 2 PARES</v>
          </cell>
          <cell r="C3920" t="str">
            <v>M</v>
          </cell>
          <cell r="D3920" t="str">
            <v>MP</v>
          </cell>
          <cell r="E3920">
            <v>0.55000000000000004</v>
          </cell>
          <cell r="F3920">
            <v>0.55000000000000004</v>
          </cell>
        </row>
        <row r="3921">
          <cell r="A3921" t="str">
            <v>00011903</v>
          </cell>
          <cell r="B3921" t="str">
            <v>CABO TELEFONICO S/ BLINDAGEM INT CCI 3 PARES</v>
          </cell>
          <cell r="C3921" t="str">
            <v>M</v>
          </cell>
          <cell r="D3921" t="str">
            <v>MP</v>
          </cell>
          <cell r="E3921">
            <v>0.81</v>
          </cell>
          <cell r="F3921">
            <v>0.81</v>
          </cell>
        </row>
        <row r="3922">
          <cell r="A3922" t="str">
            <v>00011904</v>
          </cell>
          <cell r="B3922" t="str">
            <v>CABO TELEFONICO S/ BLINDAGEM INT CCI 4 PARES</v>
          </cell>
          <cell r="C3922" t="str">
            <v>M</v>
          </cell>
          <cell r="D3922" t="str">
            <v>MP</v>
          </cell>
          <cell r="E3922">
            <v>0.83</v>
          </cell>
          <cell r="F3922">
            <v>0.83</v>
          </cell>
        </row>
        <row r="3923">
          <cell r="A3923" t="str">
            <v>00011905</v>
          </cell>
          <cell r="B3923" t="str">
            <v>CABO TELEFONICO S/ BLINDAGEM INT CCI 5 PARES</v>
          </cell>
          <cell r="C3923" t="str">
            <v>M</v>
          </cell>
          <cell r="D3923" t="str">
            <v>MP</v>
          </cell>
          <cell r="E3923">
            <v>0.89</v>
          </cell>
          <cell r="F3923">
            <v>0.89</v>
          </cell>
        </row>
        <row r="3924">
          <cell r="A3924" t="str">
            <v>00011906</v>
          </cell>
          <cell r="B3924" t="str">
            <v>CABO TELEFONICO S/ BLINDAGEM INT CCI 6 PARES</v>
          </cell>
          <cell r="C3924" t="str">
            <v>M</v>
          </cell>
          <cell r="D3924" t="str">
            <v>MP</v>
          </cell>
          <cell r="E3924">
            <v>1.1499999999999999</v>
          </cell>
          <cell r="F3924">
            <v>1.1499999999999999</v>
          </cell>
        </row>
        <row r="3925">
          <cell r="A3925" t="str">
            <v>00011914</v>
          </cell>
          <cell r="B3925" t="str">
            <v>CABO TELEFONICO TP CT 0,50 PARA 100 PARES</v>
          </cell>
          <cell r="C3925" t="str">
            <v>M</v>
          </cell>
          <cell r="D3925" t="str">
            <v>MP</v>
          </cell>
          <cell r="E3925">
            <v>16.32</v>
          </cell>
          <cell r="F3925">
            <v>16.32</v>
          </cell>
        </row>
        <row r="3926">
          <cell r="A3926" t="str">
            <v>00011916</v>
          </cell>
          <cell r="B3926" t="str">
            <v>CABO TELEFONICO TP CTP-APL 0,50 PARA 10 PARES</v>
          </cell>
          <cell r="C3926" t="str">
            <v>M</v>
          </cell>
          <cell r="D3926" t="str">
            <v>MP</v>
          </cell>
          <cell r="E3926">
            <v>3.19</v>
          </cell>
          <cell r="F3926">
            <v>3.19</v>
          </cell>
        </row>
        <row r="3927">
          <cell r="A3927" t="str">
            <v>00011917</v>
          </cell>
          <cell r="B3927" t="str">
            <v>CABO TELEFONICO TP CTP-APL 0,50 PARA 20 PARES</v>
          </cell>
          <cell r="C3927" t="str">
            <v>M</v>
          </cell>
          <cell r="D3927" t="str">
            <v>MP</v>
          </cell>
          <cell r="E3927">
            <v>5.42</v>
          </cell>
          <cell r="F3927">
            <v>5.42</v>
          </cell>
        </row>
        <row r="3928">
          <cell r="A3928" t="str">
            <v>00011918</v>
          </cell>
          <cell r="B3928" t="str">
            <v>CABO TELEFONICO TP CTP-APL 0,50 PARA 30 PARES</v>
          </cell>
          <cell r="C3928" t="str">
            <v>M</v>
          </cell>
          <cell r="D3928" t="str">
            <v>MP</v>
          </cell>
          <cell r="E3928">
            <v>6.38</v>
          </cell>
          <cell r="F3928">
            <v>6.38</v>
          </cell>
        </row>
        <row r="3929">
          <cell r="A3929" t="str">
            <v>00011919</v>
          </cell>
          <cell r="B3929" t="str">
            <v>CABO TELEFONICO USO INTERNO TP CI PARA 10 PARES</v>
          </cell>
          <cell r="C3929" t="str">
            <v>M</v>
          </cell>
          <cell r="D3929" t="str">
            <v>MP</v>
          </cell>
          <cell r="E3929">
            <v>2.5299999999999998</v>
          </cell>
          <cell r="F3929">
            <v>2.5299999999999998</v>
          </cell>
        </row>
        <row r="3930">
          <cell r="A3930" t="str">
            <v>00011920</v>
          </cell>
          <cell r="B3930" t="str">
            <v>CABO TELEFONICO USO INTERNO TP CI PARA 20 PARES</v>
          </cell>
          <cell r="C3930" t="str">
            <v>M</v>
          </cell>
          <cell r="D3930" t="str">
            <v>MP</v>
          </cell>
          <cell r="E3930">
            <v>4.0599999999999996</v>
          </cell>
          <cell r="F3930">
            <v>4.0599999999999996</v>
          </cell>
        </row>
        <row r="3931">
          <cell r="A3931" t="str">
            <v>00011921</v>
          </cell>
          <cell r="B3931" t="str">
            <v>CABO TELEFONICO USO INTERNO TP CI PARA 30 PARES</v>
          </cell>
          <cell r="C3931" t="str">
            <v>M</v>
          </cell>
          <cell r="D3931" t="str">
            <v>MP</v>
          </cell>
          <cell r="E3931">
            <v>5.67</v>
          </cell>
          <cell r="F3931">
            <v>5.67</v>
          </cell>
        </row>
        <row r="3932">
          <cell r="A3932" t="str">
            <v>00011922</v>
          </cell>
          <cell r="B3932" t="str">
            <v>CABO TELEFONICO USO INTERNO TP CI PARA 50 PARES</v>
          </cell>
          <cell r="C3932" t="str">
            <v>M</v>
          </cell>
          <cell r="D3932" t="str">
            <v>MP</v>
          </cell>
          <cell r="E3932">
            <v>9.9</v>
          </cell>
          <cell r="F3932">
            <v>9.9</v>
          </cell>
        </row>
        <row r="3933">
          <cell r="A3933" t="str">
            <v>00011923</v>
          </cell>
          <cell r="B3933" t="str">
            <v>CABO TELEFONICO USO INTERNO TP CI PARA 75 PARES</v>
          </cell>
          <cell r="C3933" t="str">
            <v>M</v>
          </cell>
          <cell r="D3933" t="str">
            <v>MP</v>
          </cell>
          <cell r="E3933">
            <v>12.18</v>
          </cell>
          <cell r="F3933">
            <v>12.18</v>
          </cell>
        </row>
        <row r="3934">
          <cell r="A3934" t="str">
            <v>00011924</v>
          </cell>
          <cell r="B3934" t="str">
            <v>CABO TELEFONICO USO INTERNO TP CI PARA 200 PARES</v>
          </cell>
          <cell r="C3934" t="str">
            <v>M</v>
          </cell>
          <cell r="D3934" t="str">
            <v>MP</v>
          </cell>
          <cell r="E3934">
            <v>37.340000000000003</v>
          </cell>
          <cell r="F3934">
            <v>37.340000000000003</v>
          </cell>
        </row>
        <row r="3935">
          <cell r="A3935" t="str">
            <v>00011926</v>
          </cell>
          <cell r="B3935" t="str">
            <v>BRACADEIRA FERRO GALV MODULAR  E = 1/2" D = 2 1/2"</v>
          </cell>
          <cell r="C3935" t="str">
            <v>UN</v>
          </cell>
          <cell r="D3935" t="str">
            <v>MP</v>
          </cell>
          <cell r="E3935">
            <v>1.52</v>
          </cell>
          <cell r="F3935">
            <v>1.52</v>
          </cell>
        </row>
        <row r="3936">
          <cell r="A3936" t="str">
            <v>00011927</v>
          </cell>
          <cell r="B3936" t="str">
            <v>BRACADEIRA FERRO GALV MODULAR  E = 1/2" D = 2"</v>
          </cell>
          <cell r="C3936" t="str">
            <v>UN</v>
          </cell>
          <cell r="D3936" t="str">
            <v>MP</v>
          </cell>
          <cell r="E3936">
            <v>2.94</v>
          </cell>
          <cell r="F3936">
            <v>2.94</v>
          </cell>
        </row>
        <row r="3937">
          <cell r="A3937" t="str">
            <v>00011928</v>
          </cell>
          <cell r="B3937" t="str">
            <v>BRACADEIRA FERRO GALV MODULAR  E = 1/2" D = 3"</v>
          </cell>
          <cell r="C3937" t="str">
            <v>UN</v>
          </cell>
          <cell r="D3937" t="str">
            <v>MP</v>
          </cell>
          <cell r="E3937">
            <v>3.42</v>
          </cell>
          <cell r="F3937">
            <v>3.42</v>
          </cell>
        </row>
        <row r="3938">
          <cell r="A3938" t="str">
            <v>00011929</v>
          </cell>
          <cell r="B3938" t="str">
            <v>ABRACADEIRA FERRO GALV MODULAR  E = 1/2• D = 4•</v>
          </cell>
          <cell r="C3938" t="str">
            <v>UN</v>
          </cell>
          <cell r="D3938" t="str">
            <v>MP</v>
          </cell>
          <cell r="E3938">
            <v>4.8499999999999996</v>
          </cell>
          <cell r="F3938">
            <v>4.8499999999999996</v>
          </cell>
        </row>
        <row r="3939">
          <cell r="A3939" t="str">
            <v>00011930</v>
          </cell>
          <cell r="B3939" t="str">
            <v>BRACADEIRA ACO INOX 1/4 X 3/4" X 600MM</v>
          </cell>
          <cell r="C3939" t="str">
            <v>UN</v>
          </cell>
          <cell r="D3939" t="str">
            <v>MP</v>
          </cell>
          <cell r="E3939">
            <v>2</v>
          </cell>
          <cell r="F3939">
            <v>2</v>
          </cell>
        </row>
        <row r="3940">
          <cell r="A3940" t="str">
            <v>00011943</v>
          </cell>
          <cell r="B3940" t="str">
            <v>CINTA GALVANIZADA DE 7 1/2"</v>
          </cell>
          <cell r="C3940" t="str">
            <v>UN</v>
          </cell>
          <cell r="D3940" t="str">
            <v>MP</v>
          </cell>
          <cell r="E3940">
            <v>19.059999999999999</v>
          </cell>
          <cell r="F3940">
            <v>19.059999999999999</v>
          </cell>
        </row>
        <row r="3941">
          <cell r="A3941" t="str">
            <v>00011944</v>
          </cell>
          <cell r="B3941" t="str">
            <v>CINTA GALVANIZADA DE 8"</v>
          </cell>
          <cell r="C3941" t="str">
            <v>UN</v>
          </cell>
          <cell r="D3941" t="str">
            <v>MP</v>
          </cell>
          <cell r="E3941">
            <v>20.68</v>
          </cell>
          <cell r="F3941">
            <v>20.68</v>
          </cell>
        </row>
        <row r="3942">
          <cell r="A3942" t="str">
            <v>00011945</v>
          </cell>
          <cell r="B3942" t="str">
            <v>BUCHA NYLON S-4</v>
          </cell>
          <cell r="C3942" t="str">
            <v>UN</v>
          </cell>
          <cell r="D3942" t="str">
            <v>MP</v>
          </cell>
          <cell r="E3942">
            <v>7.0000000000000007E-2</v>
          </cell>
          <cell r="F3942">
            <v>7.0000000000000007E-2</v>
          </cell>
        </row>
        <row r="3943">
          <cell r="A3943" t="str">
            <v>00011946</v>
          </cell>
          <cell r="B3943" t="str">
            <v>BUCHA NYLON S-5</v>
          </cell>
          <cell r="C3943" t="str">
            <v>UN</v>
          </cell>
          <cell r="D3943" t="str">
            <v>MP</v>
          </cell>
          <cell r="E3943">
            <v>0.1</v>
          </cell>
          <cell r="F3943">
            <v>0.1</v>
          </cell>
        </row>
        <row r="3944">
          <cell r="A3944" t="str">
            <v>00011948</v>
          </cell>
          <cell r="B3944" t="str">
            <v>PARAFUSO SEXTAVADO ROSCA SOBERBA ZINCADO 5/16" X 40MM</v>
          </cell>
          <cell r="C3944" t="str">
            <v>UN</v>
          </cell>
          <cell r="D3944" t="str">
            <v>MP</v>
          </cell>
          <cell r="E3944">
            <v>1.23</v>
          </cell>
          <cell r="F3944">
            <v>1.23</v>
          </cell>
        </row>
        <row r="3945">
          <cell r="A3945" t="str">
            <v>00011950</v>
          </cell>
          <cell r="B3945" t="str">
            <v>BUCHA NYLON S-6 C/ PARAFUSO ACO ZINC CAB CHATA ROSCA SOBERBA 4,2 X 45MM</v>
          </cell>
          <cell r="C3945" t="str">
            <v>UN</v>
          </cell>
          <cell r="D3945" t="str">
            <v>MP</v>
          </cell>
          <cell r="E3945">
            <v>0.3</v>
          </cell>
          <cell r="F3945">
            <v>0.3</v>
          </cell>
        </row>
        <row r="3946">
          <cell r="A3946" t="str">
            <v>00011953</v>
          </cell>
          <cell r="B3946" t="str">
            <v>PARAFUSO FRANCES ZINCADO 1/4" X 2" C/ PORCA E ARRUELA LISA/MEDIA</v>
          </cell>
          <cell r="C3946" t="str">
            <v>UN</v>
          </cell>
          <cell r="D3946" t="str">
            <v>MP</v>
          </cell>
          <cell r="E3946">
            <v>0.26</v>
          </cell>
          <cell r="F3946">
            <v>0.26</v>
          </cell>
        </row>
        <row r="3947">
          <cell r="A3947" t="str">
            <v>00011955</v>
          </cell>
          <cell r="B3947" t="str">
            <v>PARAFUSO LATAO ACAB CROMADO P/ FIXAR PECA SANITARIA - INCL PORCA CEGA, ARRUELA E BUCHA DE NYLON S-10</v>
          </cell>
          <cell r="C3947" t="str">
            <v>UN</v>
          </cell>
          <cell r="D3947" t="str">
            <v>MP</v>
          </cell>
          <cell r="E3947">
            <v>1.58</v>
          </cell>
          <cell r="F3947">
            <v>1.58</v>
          </cell>
        </row>
        <row r="3948">
          <cell r="A3948" t="str">
            <v>00011960</v>
          </cell>
          <cell r="B3948" t="str">
            <v>PARAFUSO LATAO ROSCA SOBERBA CAB CHATA FENDA SIMPLES 2.5 X 12MM (NR.3 X 1/2")</v>
          </cell>
          <cell r="C3948" t="str">
            <v>UN</v>
          </cell>
          <cell r="D3948" t="str">
            <v>MP</v>
          </cell>
          <cell r="E3948">
            <v>6.46</v>
          </cell>
          <cell r="F3948">
            <v>6.46</v>
          </cell>
        </row>
        <row r="3949">
          <cell r="A3949" t="str">
            <v>00011962</v>
          </cell>
          <cell r="B3949" t="str">
            <v>PARAFUSO SEXTAVADO ZINCADO ROSCA INTEIRA 1/4" X 1/2"</v>
          </cell>
          <cell r="C3949" t="str">
            <v>UN</v>
          </cell>
          <cell r="D3949" t="str">
            <v>MP</v>
          </cell>
          <cell r="E3949">
            <v>0.1</v>
          </cell>
          <cell r="F3949">
            <v>0.1</v>
          </cell>
        </row>
        <row r="3950">
          <cell r="A3950" t="str">
            <v>00011963</v>
          </cell>
          <cell r="B3950" t="str">
            <v>PARAFUSO ACO CHUMBADOR PARABOLT 1/2" X 75MM</v>
          </cell>
          <cell r="C3950" t="str">
            <v>UN</v>
          </cell>
          <cell r="D3950" t="str">
            <v>MP</v>
          </cell>
          <cell r="E3950">
            <v>3.23</v>
          </cell>
          <cell r="F3950">
            <v>3.23</v>
          </cell>
        </row>
        <row r="3951">
          <cell r="A3951" t="str">
            <v>00011964</v>
          </cell>
          <cell r="B3951" t="str">
            <v>PARAFUSO ACO CHUMBADOR PARABOLT 3/8" X 75MM</v>
          </cell>
          <cell r="C3951" t="str">
            <v>UN</v>
          </cell>
          <cell r="D3951" t="str">
            <v>MP</v>
          </cell>
          <cell r="E3951">
            <v>2.68</v>
          </cell>
          <cell r="F3951">
            <v>2.68</v>
          </cell>
        </row>
        <row r="3952">
          <cell r="A3952" t="str">
            <v>00011971</v>
          </cell>
          <cell r="B3952" t="str">
            <v>PORCA ZINCADA SEXTAVADA 24MM</v>
          </cell>
          <cell r="C3952" t="str">
            <v>UN</v>
          </cell>
          <cell r="D3952" t="str">
            <v>MP</v>
          </cell>
          <cell r="E3952">
            <v>2.75</v>
          </cell>
          <cell r="F3952">
            <v>2.75</v>
          </cell>
        </row>
        <row r="3953">
          <cell r="A3953" t="str">
            <v>00011973</v>
          </cell>
          <cell r="B3953" t="str">
            <v>PORCA SEXTAVADA H = 50MM</v>
          </cell>
          <cell r="C3953" t="str">
            <v>UN</v>
          </cell>
          <cell r="D3953" t="str">
            <v>MP</v>
          </cell>
          <cell r="E3953">
            <v>34.31</v>
          </cell>
          <cell r="F3953">
            <v>34.31</v>
          </cell>
        </row>
        <row r="3954">
          <cell r="A3954" t="str">
            <v>00011974</v>
          </cell>
          <cell r="B3954" t="str">
            <v>CHUMBADOR 1/2" C/ PORCA</v>
          </cell>
          <cell r="C3954" t="str">
            <v>UN</v>
          </cell>
          <cell r="D3954" t="str">
            <v>MP</v>
          </cell>
          <cell r="E3954">
            <v>6.24</v>
          </cell>
          <cell r="F3954">
            <v>6.24</v>
          </cell>
        </row>
        <row r="3955">
          <cell r="A3955" t="str">
            <v>00011975</v>
          </cell>
          <cell r="B3955" t="str">
            <v>CHUMBADOR 5/8 X 6"</v>
          </cell>
          <cell r="C3955" t="str">
            <v>UN</v>
          </cell>
          <cell r="D3955" t="str">
            <v>MP</v>
          </cell>
          <cell r="E3955">
            <v>8.56</v>
          </cell>
          <cell r="F3955">
            <v>8.56</v>
          </cell>
        </row>
        <row r="3956">
          <cell r="A3956" t="str">
            <v>00011976</v>
          </cell>
          <cell r="B3956" t="str">
            <v>CHUMBADOR OMEGA C/PARAFUSO OM1404 1/4"</v>
          </cell>
          <cell r="C3956" t="str">
            <v>UN</v>
          </cell>
          <cell r="D3956" t="str">
            <v>MP</v>
          </cell>
          <cell r="E3956">
            <v>3.07</v>
          </cell>
          <cell r="F3956">
            <v>3.07</v>
          </cell>
        </row>
        <row r="3957">
          <cell r="A3957" t="str">
            <v>00011977</v>
          </cell>
          <cell r="B3957" t="str">
            <v>CHUMBADOR URX - TECNART 1/2"</v>
          </cell>
          <cell r="C3957" t="str">
            <v>UN</v>
          </cell>
          <cell r="D3957" t="str">
            <v>MP</v>
          </cell>
          <cell r="E3957">
            <v>5.59</v>
          </cell>
          <cell r="F3957">
            <v>5.59</v>
          </cell>
        </row>
        <row r="3958">
          <cell r="A3958" t="str">
            <v>00011979</v>
          </cell>
          <cell r="B3958" t="str">
            <v>BLOCO VEDACAO CONCRETO 20 X 20 X 20CM</v>
          </cell>
          <cell r="C3958" t="str">
            <v>UN</v>
          </cell>
          <cell r="D3958" t="str">
            <v>MP</v>
          </cell>
          <cell r="E3958">
            <v>1.6</v>
          </cell>
          <cell r="F3958">
            <v>1.6</v>
          </cell>
        </row>
        <row r="3959">
          <cell r="A3959" t="str">
            <v>00011981</v>
          </cell>
          <cell r="B3959" t="str">
            <v>BLOCO VIDRO INCOLOR VENEZIANA 20 X 10 X 8CM</v>
          </cell>
          <cell r="C3959" t="str">
            <v>UN</v>
          </cell>
          <cell r="D3959" t="str">
            <v>MP</v>
          </cell>
          <cell r="E3959">
            <v>6.04</v>
          </cell>
          <cell r="F3959">
            <v>6.04</v>
          </cell>
        </row>
        <row r="3960">
          <cell r="A3960" t="str">
            <v>00011983</v>
          </cell>
          <cell r="B3960" t="str">
            <v>DIVISORIA CEGA (N1) - PAINEL VERMICULITA E=35MM - MONTANTE/RODAPE PERFIS SIMPLES ACO GALV PINTADO -
COLOCADA</v>
          </cell>
          <cell r="C3960" t="str">
            <v>M2</v>
          </cell>
          <cell r="D3960" t="str">
            <v>MP</v>
          </cell>
          <cell r="E3960">
            <v>130.97</v>
          </cell>
          <cell r="F3960">
            <v>130.97</v>
          </cell>
        </row>
        <row r="3961">
          <cell r="A3961" t="str">
            <v>00011984</v>
          </cell>
          <cell r="B3961" t="str">
            <v>DIVISORIA (N2) PAINEL/VIDRO - PAINEL VERMICULITA E=35MM - MONTANTE/RODAPE DUPLO  ACO GALV PINTADO -
COLOCADA</v>
          </cell>
          <cell r="C3961" t="str">
            <v>M2</v>
          </cell>
          <cell r="D3961" t="str">
            <v>MP</v>
          </cell>
          <cell r="E3961">
            <v>142.72999999999999</v>
          </cell>
          <cell r="F3961">
            <v>142.72999999999999</v>
          </cell>
        </row>
        <row r="3962">
          <cell r="A3962" t="str">
            <v>00011985</v>
          </cell>
          <cell r="B3962" t="str">
            <v>DIVISORIA (N3) PAINEL/VIDRO/PAINEL VERMICULITA E=35MM - MONTANTE/RODAPE PERFIL DUPLO ACO GALV
PINTADO - COLOCADA</v>
          </cell>
          <cell r="C3962" t="str">
            <v>M2</v>
          </cell>
          <cell r="D3962" t="str">
            <v>MP</v>
          </cell>
          <cell r="E3962">
            <v>142.72999999999999</v>
          </cell>
          <cell r="F3962">
            <v>142.72999999999999</v>
          </cell>
        </row>
        <row r="3963">
          <cell r="A3963" t="str">
            <v>00011986</v>
          </cell>
          <cell r="B3963" t="str">
            <v>DIVISORIA CEGA (N1) - PAINEL VERMICULITA E=35MM - PERFIS SIMPLES ALUMINIO ANOD NATURAL - COLOCADA</v>
          </cell>
          <cell r="C3963" t="str">
            <v>M2</v>
          </cell>
          <cell r="D3963" t="str">
            <v>MP</v>
          </cell>
          <cell r="E3963">
            <v>159.52000000000001</v>
          </cell>
          <cell r="F3963">
            <v>159.52000000000001</v>
          </cell>
        </row>
        <row r="3964">
          <cell r="A3964" t="str">
            <v>00011987</v>
          </cell>
          <cell r="B3964" t="str">
            <v>DIVISORIA (N2) PAINEL/VIDRO - PAINEL VERMICULITA E=35MM - PERFIS SIMPLES ALUMINIO ANOD NATURAL -
COLOCADA</v>
          </cell>
          <cell r="C3964" t="str">
            <v>M2</v>
          </cell>
          <cell r="D3964" t="str">
            <v>MP</v>
          </cell>
          <cell r="E3964">
            <v>166.24</v>
          </cell>
          <cell r="F3964">
            <v>166.24</v>
          </cell>
        </row>
        <row r="3965">
          <cell r="A3965" t="str">
            <v>00011991</v>
          </cell>
          <cell r="B3965" t="str">
            <v>HASTE DE TERRA TIPO CANTONEIRA GALVANIZADA L=2,00M</v>
          </cell>
          <cell r="C3965" t="str">
            <v>UN</v>
          </cell>
          <cell r="D3965" t="str">
            <v>MP</v>
          </cell>
          <cell r="E3965">
            <v>33.72</v>
          </cell>
          <cell r="F3965">
            <v>33.72</v>
          </cell>
        </row>
        <row r="3966">
          <cell r="A3966" t="str">
            <v>00011996</v>
          </cell>
          <cell r="B3966" t="str">
            <v>CAIXA PASSAGEM EM CHAPA 18 DE FERRO GALV 5" X 10" X 3" (125 X 250 X 80MM) COM TAMPA E PARAFUSO."</v>
          </cell>
          <cell r="C3966" t="str">
            <v>UN</v>
          </cell>
          <cell r="D3966" t="str">
            <v>MP</v>
          </cell>
          <cell r="E3966">
            <v>1.8</v>
          </cell>
          <cell r="F3966">
            <v>1.8</v>
          </cell>
        </row>
        <row r="3967">
          <cell r="A3967" t="str">
            <v>00012001</v>
          </cell>
          <cell r="B3967" t="str">
            <v>CAIXA PVC OCTOGONAL - 4"</v>
          </cell>
          <cell r="C3967" t="str">
            <v>UN</v>
          </cell>
          <cell r="D3967" t="str">
            <v>MP</v>
          </cell>
          <cell r="E3967">
            <v>3.5</v>
          </cell>
          <cell r="F3967">
            <v>3.5</v>
          </cell>
        </row>
        <row r="3968">
          <cell r="A3968" t="str">
            <v>00012002</v>
          </cell>
          <cell r="B3968" t="str">
            <v>CONJUNTO CONDULETE PVC TIPO "C" C/ 1 INTERRUPTOR SIMPLES CONJUGADO  C/ 1 TOMADA + TAMPA"</v>
          </cell>
          <cell r="C3968" t="str">
            <v>UN</v>
          </cell>
          <cell r="D3968" t="str">
            <v>MP</v>
          </cell>
          <cell r="E3968">
            <v>19.73</v>
          </cell>
          <cell r="F3968">
            <v>19.73</v>
          </cell>
        </row>
        <row r="3969">
          <cell r="A3969" t="str">
            <v>00012004</v>
          </cell>
          <cell r="B3969" t="str">
            <v>CONJUNTO CONDULETE PVC TIPO "C" C/ 1 TOMADA 2P + T  INCLUSIVE TAMPA"</v>
          </cell>
          <cell r="C3969" t="str">
            <v>UN</v>
          </cell>
          <cell r="D3969" t="str">
            <v>MP</v>
          </cell>
          <cell r="E3969">
            <v>19.329999999999998</v>
          </cell>
          <cell r="F3969">
            <v>19.329999999999998</v>
          </cell>
        </row>
        <row r="3970">
          <cell r="A3970" t="str">
            <v>00012005</v>
          </cell>
          <cell r="B3970" t="str">
            <v>CONJUNTO CONDULETE PVC TIPO "C" C/ 2 INTERRUPTORES SIMPLES + TAMPA"</v>
          </cell>
          <cell r="C3970" t="str">
            <v>UN</v>
          </cell>
          <cell r="D3970" t="str">
            <v>MP</v>
          </cell>
          <cell r="E3970">
            <v>18.39</v>
          </cell>
          <cell r="F3970">
            <v>18.39</v>
          </cell>
        </row>
        <row r="3971">
          <cell r="A3971" t="str">
            <v>00012006</v>
          </cell>
          <cell r="B3971" t="str">
            <v>CONJUNTO CONDULETE PVC TIPO "C" C/ 1 INTERRUPTOR BIPOLAR + TAMPA"</v>
          </cell>
          <cell r="C3971" t="str">
            <v>UN</v>
          </cell>
          <cell r="D3971" t="str">
            <v>MP</v>
          </cell>
          <cell r="E3971">
            <v>27.85</v>
          </cell>
          <cell r="F3971">
            <v>27.85</v>
          </cell>
        </row>
        <row r="3972">
          <cell r="A3972" t="str">
            <v>00012007</v>
          </cell>
          <cell r="B3972" t="str">
            <v>CONJUNTO CONDULETE PVC TIPO "C" C/ 2 TOMADAS UNIVERSAL 2P + TAMPA"</v>
          </cell>
          <cell r="C3972" t="str">
            <v>UN</v>
          </cell>
          <cell r="D3972" t="str">
            <v>MP</v>
          </cell>
          <cell r="E3972">
            <v>14.43</v>
          </cell>
          <cell r="F3972">
            <v>14.43</v>
          </cell>
        </row>
        <row r="3973">
          <cell r="A3973" t="str">
            <v>00012008</v>
          </cell>
          <cell r="B3973" t="str">
            <v>CONDULETE TIPO "TB" EM LIGA ALUMINIO P/ ELETRODUTO ROSCADO 3"</v>
          </cell>
          <cell r="C3973" t="str">
            <v>UN</v>
          </cell>
          <cell r="D3973" t="str">
            <v>MP</v>
          </cell>
          <cell r="E3973">
            <v>58.39</v>
          </cell>
          <cell r="F3973">
            <v>58.39</v>
          </cell>
        </row>
        <row r="3974">
          <cell r="A3974" t="str">
            <v>00012010</v>
          </cell>
          <cell r="B3974" t="str">
            <v>CONDULETE PVC TIPO "B" D = 1/2" S/TAMPA"</v>
          </cell>
          <cell r="C3974" t="str">
            <v>UN</v>
          </cell>
          <cell r="D3974" t="str">
            <v>MP</v>
          </cell>
          <cell r="E3974">
            <v>7.12</v>
          </cell>
          <cell r="F3974">
            <v>7.12</v>
          </cell>
        </row>
        <row r="3975">
          <cell r="A3975" t="str">
            <v>00012011</v>
          </cell>
          <cell r="B3975" t="str">
            <v>CONDULETE PVC TIPO "B" D = 3/4" S/TAMPA"</v>
          </cell>
          <cell r="C3975" t="str">
            <v>UN</v>
          </cell>
          <cell r="D3975" t="str">
            <v>MP</v>
          </cell>
          <cell r="E3975">
            <v>7.06</v>
          </cell>
          <cell r="F3975">
            <v>7.06</v>
          </cell>
        </row>
        <row r="3976">
          <cell r="A3976" t="str">
            <v>00012015</v>
          </cell>
          <cell r="B3976" t="str">
            <v>CONDULETE PVC TIPO "LB" D = 1" S/TAMPA"</v>
          </cell>
          <cell r="C3976" t="str">
            <v>UN</v>
          </cell>
          <cell r="D3976" t="str">
            <v>MP</v>
          </cell>
          <cell r="E3976">
            <v>15.62</v>
          </cell>
          <cell r="F3976">
            <v>15.62</v>
          </cell>
        </row>
        <row r="3977">
          <cell r="A3977" t="str">
            <v>00012016</v>
          </cell>
          <cell r="B3977" t="str">
            <v>CONDULETE PVC TIPO "LB" D = 1/2" S/TAMPA"</v>
          </cell>
          <cell r="C3977" t="str">
            <v>UN</v>
          </cell>
          <cell r="D3977" t="str">
            <v>MP</v>
          </cell>
          <cell r="E3977">
            <v>4.72</v>
          </cell>
          <cell r="F3977">
            <v>4.72</v>
          </cell>
        </row>
        <row r="3978">
          <cell r="A3978" t="str">
            <v>00012017</v>
          </cell>
          <cell r="B3978" t="str">
            <v>CONDULETE PVC TIPO "LB" D = 3/4" S/TAMPA"</v>
          </cell>
          <cell r="C3978" t="str">
            <v>UN</v>
          </cell>
          <cell r="D3978" t="str">
            <v>MP</v>
          </cell>
          <cell r="E3978">
            <v>4.78</v>
          </cell>
          <cell r="F3978">
            <v>4.78</v>
          </cell>
        </row>
        <row r="3979">
          <cell r="A3979" t="str">
            <v>00012019</v>
          </cell>
          <cell r="B3979" t="str">
            <v>CONDULETE PVC TIPO "LL" D = 1" S/TAMPA"</v>
          </cell>
          <cell r="C3979" t="str">
            <v>UN</v>
          </cell>
          <cell r="D3979" t="str">
            <v>MP</v>
          </cell>
          <cell r="E3979">
            <v>17.350000000000001</v>
          </cell>
          <cell r="F3979">
            <v>17.350000000000001</v>
          </cell>
        </row>
        <row r="3980">
          <cell r="A3980" t="str">
            <v>00012020</v>
          </cell>
          <cell r="B3980" t="str">
            <v>CONDULETE PVC TIPO "LL" D = 1/2" S/TAMPA"</v>
          </cell>
          <cell r="C3980" t="str">
            <v>UN</v>
          </cell>
          <cell r="D3980" t="str">
            <v>MP</v>
          </cell>
          <cell r="E3980">
            <v>4.96</v>
          </cell>
          <cell r="F3980">
            <v>4.96</v>
          </cell>
        </row>
        <row r="3981">
          <cell r="A3981" t="str">
            <v>00012021</v>
          </cell>
          <cell r="B3981" t="str">
            <v>CONDULETE PVC TIPO "LL" D = 3/4" S/TAMPA"</v>
          </cell>
          <cell r="C3981" t="str">
            <v>UN</v>
          </cell>
          <cell r="D3981" t="str">
            <v>MP</v>
          </cell>
          <cell r="E3981">
            <v>4.8099999999999996</v>
          </cell>
          <cell r="F3981">
            <v>4.8099999999999996</v>
          </cell>
        </row>
        <row r="3982">
          <cell r="A3982" t="str">
            <v>00012024</v>
          </cell>
          <cell r="B3982" t="str">
            <v>CONDULETE PVC TIPO "TA" D = 3/4" S/TAMPA"</v>
          </cell>
          <cell r="C3982" t="str">
            <v>UN</v>
          </cell>
          <cell r="D3982" t="str">
            <v>MP</v>
          </cell>
          <cell r="E3982">
            <v>13.76</v>
          </cell>
          <cell r="F3982">
            <v>13.76</v>
          </cell>
        </row>
        <row r="3983">
          <cell r="A3983" t="str">
            <v>00012025</v>
          </cell>
          <cell r="B3983" t="str">
            <v>CONDULETE PVC TIPO "TB" D = 1/2" S/TAMPA"</v>
          </cell>
          <cell r="C3983" t="str">
            <v>UN</v>
          </cell>
          <cell r="D3983" t="str">
            <v>MP</v>
          </cell>
          <cell r="E3983">
            <v>11.51</v>
          </cell>
          <cell r="F3983">
            <v>11.51</v>
          </cell>
        </row>
        <row r="3984">
          <cell r="A3984" t="str">
            <v>00012026</v>
          </cell>
          <cell r="B3984" t="str">
            <v>CONDULETE PVC TIPO "TB" D = 3/4" S/TAMPA"</v>
          </cell>
          <cell r="C3984" t="str">
            <v>UN</v>
          </cell>
          <cell r="D3984" t="str">
            <v>MP</v>
          </cell>
          <cell r="E3984">
            <v>11.66</v>
          </cell>
          <cell r="F3984">
            <v>11.66</v>
          </cell>
        </row>
        <row r="3985">
          <cell r="A3985" t="str">
            <v>00012029</v>
          </cell>
          <cell r="B3985" t="str">
            <v>CONDULETE PVC TIPO "XA" D = 3/4" S/TAMPA"</v>
          </cell>
          <cell r="C3985" t="str">
            <v>UN</v>
          </cell>
          <cell r="D3985" t="str">
            <v>MP</v>
          </cell>
          <cell r="E3985">
            <v>11.93</v>
          </cell>
          <cell r="F3985">
            <v>11.93</v>
          </cell>
        </row>
        <row r="3986">
          <cell r="A3986" t="str">
            <v>00012030</v>
          </cell>
          <cell r="B3986" t="str">
            <v>JOGO TRANQUETA LATAO CROMADO TIPO 303 LA FONTE P/ FECHADURA PORTA BANHEIRO</v>
          </cell>
          <cell r="C3986" t="str">
            <v>JG</v>
          </cell>
          <cell r="D3986" t="str">
            <v>MP</v>
          </cell>
          <cell r="E3986">
            <v>24.33</v>
          </cell>
          <cell r="F3986">
            <v>24.33</v>
          </cell>
        </row>
        <row r="3987">
          <cell r="A3987" t="str">
            <v>00012032</v>
          </cell>
          <cell r="B3987" t="str">
            <v>JOGO TRANQUETA LATAO CROMADO TIPO 203 LA FONTE P/ FECHADURA PORTA BANHEIRO</v>
          </cell>
          <cell r="C3987" t="str">
            <v>JG</v>
          </cell>
          <cell r="D3987" t="str">
            <v>MP</v>
          </cell>
          <cell r="E3987">
            <v>21.41</v>
          </cell>
          <cell r="F3987">
            <v>21.41</v>
          </cell>
        </row>
        <row r="3988">
          <cell r="A3988" t="str">
            <v>00012033</v>
          </cell>
          <cell r="B3988" t="str">
            <v>CURVA PVC180G 1.1/2" P/ ELETRODUTO ROSCAVEL</v>
          </cell>
          <cell r="C3988" t="str">
            <v>UN</v>
          </cell>
          <cell r="D3988" t="str">
            <v>MP</v>
          </cell>
          <cell r="E3988">
            <v>9.26</v>
          </cell>
          <cell r="F3988">
            <v>9.26</v>
          </cell>
        </row>
        <row r="3989">
          <cell r="A3989" t="str">
            <v>00012034</v>
          </cell>
          <cell r="B3989" t="str">
            <v>CURVA PVC 180G 3/4" P/ ELETRODUTO ROSCAVEL</v>
          </cell>
          <cell r="C3989" t="str">
            <v>UN</v>
          </cell>
          <cell r="D3989" t="str">
            <v>MP</v>
          </cell>
          <cell r="E3989">
            <v>3.19</v>
          </cell>
          <cell r="F3989">
            <v>3.19</v>
          </cell>
        </row>
        <row r="3990">
          <cell r="A3990" t="str">
            <v>00012035</v>
          </cell>
          <cell r="B3990" t="str">
            <v>QUADRO EM CHAPA DE ACO 18, PARA 3 DISJUNTORES MONOPOLARES, SEM BARRAMENTO, DE EMBUTIR, COM PORTA (PARA DISTRIBUICAO DE CIRCUITOS)</v>
          </cell>
          <cell r="C3990" t="str">
            <v>UN</v>
          </cell>
          <cell r="D3990" t="str">
            <v>MP</v>
          </cell>
          <cell r="E3990">
            <v>11.3</v>
          </cell>
          <cell r="F3990">
            <v>11.3</v>
          </cell>
        </row>
        <row r="3991">
          <cell r="A3991" t="str">
            <v>00012038</v>
          </cell>
          <cell r="B3991" t="str">
            <v>QUADRO DE DISTRIBUICAO DE SOBREPOR C/ BARRAMENTO TRIFASICO P/ 18 DISJUNTORES UNIPOLARES, EM CHAPA DE ACO GALV</v>
          </cell>
          <cell r="C3991" t="str">
            <v>UN</v>
          </cell>
          <cell r="D3991" t="str">
            <v>MP</v>
          </cell>
          <cell r="E3991">
            <v>180.85</v>
          </cell>
          <cell r="F3991">
            <v>180.85</v>
          </cell>
        </row>
        <row r="3992">
          <cell r="A3992" t="str">
            <v>00012039</v>
          </cell>
          <cell r="B3992" t="str">
            <v>QUADRO DE DISTRIBUICAO DE EMBUTIR C/ BARRAMENTO TRIFASICO P/ 24 DISJUNTORES UNIPOLARES EM CHAPA DE ACO GALV</v>
          </cell>
          <cell r="C3992" t="str">
            <v>UN</v>
          </cell>
          <cell r="D3992" t="str">
            <v>MP</v>
          </cell>
          <cell r="E3992">
            <v>195.4</v>
          </cell>
          <cell r="F3992">
            <v>195.4</v>
          </cell>
        </row>
        <row r="3993">
          <cell r="A3993" t="str">
            <v>00012040</v>
          </cell>
          <cell r="B3993" t="str">
            <v>QUADRO DE DISTRIBUICAO DE SOBREPOR C/ BARRAMENTO TRIFASICO P/ 24 DISJUNTORES UNIPOLARES, EM
CHAPA DE ACO GALV</v>
          </cell>
          <cell r="C3993" t="str">
            <v>UN</v>
          </cell>
          <cell r="D3993" t="str">
            <v>MP</v>
          </cell>
          <cell r="E3993">
            <v>212.14</v>
          </cell>
          <cell r="F3993">
            <v>212.14</v>
          </cell>
        </row>
        <row r="3994">
          <cell r="A3994" t="str">
            <v>00012041</v>
          </cell>
          <cell r="B3994" t="str">
            <v>QUADRO DE DISTRIBUICAO DE EMBUTIR C/ BARRAMENTO TRIFASICO P/ 32 DISJUNTORES UNIPOLARES EM CHAPA DE ACO GALV</v>
          </cell>
          <cell r="C3994" t="str">
            <v>UN</v>
          </cell>
          <cell r="D3994" t="str">
            <v>MP</v>
          </cell>
          <cell r="E3994">
            <v>305.95999999999998</v>
          </cell>
          <cell r="F3994">
            <v>305.95999999999998</v>
          </cell>
        </row>
        <row r="3995">
          <cell r="A3995" t="str">
            <v>00012042</v>
          </cell>
          <cell r="B3995" t="str">
            <v>QUADRO DE DISTRIBUICAO DE EMBUTIR C/ BARRAMENTO TRIFASICO P/ 40 DISJUNTORES UNIPOLARES EM CHAPA
DE ACO GALV COM CHAVE GERAL TRIFASICA</v>
          </cell>
          <cell r="C3995" t="str">
            <v>UN</v>
          </cell>
          <cell r="D3995" t="str">
            <v>MP</v>
          </cell>
          <cell r="E3995">
            <v>344.39</v>
          </cell>
          <cell r="F3995">
            <v>344.39</v>
          </cell>
        </row>
        <row r="3996">
          <cell r="A3996" t="str">
            <v>00012043</v>
          </cell>
          <cell r="B3996" t="str">
            <v>QUADRO DE DISTRIBUICAO DE EMBUTIR C/ BARRAMENTO TRIFASICO P/ 50 DISJUNTORES UNIPOLARES EM CHAPA DE ACO GALV</v>
          </cell>
          <cell r="C3996" t="str">
            <v>UN</v>
          </cell>
          <cell r="D3996" t="str">
            <v>MP</v>
          </cell>
          <cell r="E3996">
            <v>481.3</v>
          </cell>
          <cell r="F3996">
            <v>481.3</v>
          </cell>
        </row>
        <row r="3997">
          <cell r="A3997" t="str">
            <v>00012045</v>
          </cell>
          <cell r="B3997" t="str">
            <v>QUADRO DE DISTRIBUICAO DE EMBUTIR C/ BARRAMENTO TRIFASICO P/ 60 DISJUNTORES UNIPOLARES EM CHAPA
DE ACO GALV</v>
          </cell>
          <cell r="C3997" t="str">
            <v>UN</v>
          </cell>
          <cell r="D3997" t="str">
            <v>MP</v>
          </cell>
          <cell r="E3997">
            <v>597.46</v>
          </cell>
          <cell r="F3997">
            <v>597.46</v>
          </cell>
        </row>
        <row r="3998">
          <cell r="A3998" t="str">
            <v>00012056</v>
          </cell>
          <cell r="B3998" t="str">
            <v>ELETRODUTO METALICO FLEXIVEL TIPO CONDUITE D = 1 1/2"</v>
          </cell>
          <cell r="C3998" t="str">
            <v>M</v>
          </cell>
          <cell r="D3998" t="str">
            <v>MP</v>
          </cell>
          <cell r="E3998">
            <v>13.85</v>
          </cell>
          <cell r="F3998">
            <v>13.85</v>
          </cell>
        </row>
        <row r="3999">
          <cell r="A3999" t="str">
            <v>00012057</v>
          </cell>
          <cell r="B3999" t="str">
            <v>ELETRODUTO METALICO FLEXIVEL TIPO CONDUITE D = 1 1/4"</v>
          </cell>
          <cell r="C3999" t="str">
            <v>M</v>
          </cell>
          <cell r="D3999" t="str">
            <v>MP</v>
          </cell>
          <cell r="E3999">
            <v>12.26</v>
          </cell>
          <cell r="F3999">
            <v>12.26</v>
          </cell>
        </row>
        <row r="4000">
          <cell r="A4000" t="str">
            <v>00012058</v>
          </cell>
          <cell r="B4000" t="str">
            <v>ELETRODUTO METALICO FLEXIVEL TIPO CONDUITE D = 1"</v>
          </cell>
          <cell r="C4000" t="str">
            <v>M</v>
          </cell>
          <cell r="D4000" t="str">
            <v>MP</v>
          </cell>
          <cell r="E4000">
            <v>9.2799999999999994</v>
          </cell>
          <cell r="F4000">
            <v>9.2799999999999994</v>
          </cell>
        </row>
        <row r="4001">
          <cell r="A4001" t="str">
            <v>00012059</v>
          </cell>
          <cell r="B4001" t="str">
            <v>ELETRODUTO METALICO FLEXIVEL TIPO CONDUITE D = 1/2"</v>
          </cell>
          <cell r="C4001" t="str">
            <v>M</v>
          </cell>
          <cell r="D4001" t="str">
            <v>MP</v>
          </cell>
          <cell r="E4001">
            <v>6.69</v>
          </cell>
          <cell r="F4001">
            <v>6.69</v>
          </cell>
        </row>
        <row r="4002">
          <cell r="A4002" t="str">
            <v>00012060</v>
          </cell>
          <cell r="B4002" t="str">
            <v>ELETRODUTO METALICO FLEXIVEL TIPO CONDUITE D = 2 1/2"</v>
          </cell>
          <cell r="C4002" t="str">
            <v>M</v>
          </cell>
          <cell r="D4002" t="str">
            <v>MP</v>
          </cell>
          <cell r="E4002">
            <v>23.59</v>
          </cell>
          <cell r="F4002">
            <v>23.59</v>
          </cell>
        </row>
        <row r="4003">
          <cell r="A4003" t="str">
            <v>00012061</v>
          </cell>
          <cell r="B4003" t="str">
            <v>ELETRODUTO METALICO FLEXIVEL TIPO CONDUITE D = 2"</v>
          </cell>
          <cell r="C4003" t="str">
            <v>M</v>
          </cell>
          <cell r="D4003" t="str">
            <v>MP</v>
          </cell>
          <cell r="E4003">
            <v>19.21</v>
          </cell>
          <cell r="F4003">
            <v>19.21</v>
          </cell>
        </row>
        <row r="4004">
          <cell r="A4004" t="str">
            <v>00012062</v>
          </cell>
          <cell r="B4004" t="str">
            <v>ELETRODUTO METALICO FLEXIVEL TIPO CONDUITE D = 3"</v>
          </cell>
          <cell r="C4004" t="str">
            <v>M</v>
          </cell>
          <cell r="D4004" t="str">
            <v>MP</v>
          </cell>
          <cell r="E4004">
            <v>35.450000000000003</v>
          </cell>
          <cell r="F4004">
            <v>35.450000000000003</v>
          </cell>
        </row>
        <row r="4005">
          <cell r="A4005" t="str">
            <v>00012067</v>
          </cell>
          <cell r="B4005" t="str">
            <v>ELETRODUTO PVC SOLDAVEL NBR-6150 CL B - 60MM</v>
          </cell>
          <cell r="C4005" t="str">
            <v>M</v>
          </cell>
          <cell r="D4005" t="str">
            <v>MP</v>
          </cell>
          <cell r="E4005">
            <v>3.28</v>
          </cell>
          <cell r="F4005">
            <v>3.28</v>
          </cell>
        </row>
        <row r="4006">
          <cell r="A4006" t="str">
            <v>00012070</v>
          </cell>
          <cell r="B4006" t="str">
            <v>ELETRODUTO PVC SOLDAVEL NBR-6150 CL B - 40MM</v>
          </cell>
          <cell r="C4006" t="str">
            <v>M</v>
          </cell>
          <cell r="D4006" t="str">
            <v>MP</v>
          </cell>
          <cell r="E4006">
            <v>1.85</v>
          </cell>
          <cell r="F4006">
            <v>1.85</v>
          </cell>
        </row>
        <row r="4007">
          <cell r="A4007" t="str">
            <v>00012075</v>
          </cell>
          <cell r="B4007" t="str">
            <v>CAIXA P/ MEDICAO DE DEMANDA E ENERGIA REATIVA EM CHAPA 18 ESTAMPADA , PADRAO DE CONCESSIONARIA LOCAL</v>
          </cell>
          <cell r="C4007" t="str">
            <v>UN</v>
          </cell>
          <cell r="D4007" t="str">
            <v>MP</v>
          </cell>
          <cell r="E4007">
            <v>308.20999999999998</v>
          </cell>
          <cell r="F4007">
            <v>308.20999999999998</v>
          </cell>
        </row>
        <row r="4008">
          <cell r="A4008" t="str">
            <v>00012076</v>
          </cell>
          <cell r="B4008" t="str">
            <v>TRANSFORMADOR TRIFASICO DE DISTRIBUICAO DE 15 KV; 220/127 V; 15 KVA, IMERSO EM OLEO MINERAL</v>
          </cell>
          <cell r="C4008" t="str">
            <v>UN</v>
          </cell>
          <cell r="D4008" t="str">
            <v>MP</v>
          </cell>
          <cell r="E4008">
            <v>3432.5</v>
          </cell>
          <cell r="F4008">
            <v>3432.5</v>
          </cell>
        </row>
        <row r="4009">
          <cell r="A4009" t="str">
            <v>00012079</v>
          </cell>
          <cell r="B4009" t="str">
            <v>CHAVE FACA TRIPOLAR BLINDADA 150A/500V, C/BASE P/FUSIVEIS NH DE 125A, TIPO F-824 DA MAR-GIRIUS
CONTINENTAL OU EQUIV</v>
          </cell>
          <cell r="C4009" t="str">
            <v>UN</v>
          </cell>
          <cell r="D4009" t="str">
            <v>MP</v>
          </cell>
          <cell r="E4009">
            <v>409.93</v>
          </cell>
          <cell r="F4009">
            <v>409.93</v>
          </cell>
        </row>
        <row r="4010">
          <cell r="A4010" t="str">
            <v>00012080</v>
          </cell>
          <cell r="B4010" t="str">
            <v>CHAVE FACA MONOPOLAR BLINDADA 30A/250V</v>
          </cell>
          <cell r="C4010" t="str">
            <v>UN</v>
          </cell>
          <cell r="D4010" t="str">
            <v>MP</v>
          </cell>
          <cell r="E4010">
            <v>32.39</v>
          </cell>
          <cell r="F4010">
            <v>32.39</v>
          </cell>
        </row>
        <row r="4011">
          <cell r="A4011" t="str">
            <v>00012081</v>
          </cell>
          <cell r="B4011" t="str">
            <v>CHAVE ELETRICA TRIPOLAR BLINDADA DE 30 A / 250 V</v>
          </cell>
          <cell r="C4011" t="str">
            <v>UN</v>
          </cell>
          <cell r="D4011" t="str">
            <v>MP</v>
          </cell>
          <cell r="E4011">
            <v>134.02000000000001</v>
          </cell>
          <cell r="F4011">
            <v>134.02000000000001</v>
          </cell>
        </row>
        <row r="4012">
          <cell r="A4012" t="str">
            <v>00012082</v>
          </cell>
          <cell r="B4012" t="str">
            <v>CHAVE FACA TRIPOLAR BLINDADA 60A/250V, TIPO F-322 SPF DA MAR-GIRIUS CONTINENTAL OU EQUIV</v>
          </cell>
          <cell r="C4012" t="str">
            <v>UN</v>
          </cell>
          <cell r="D4012" t="str">
            <v>MP</v>
          </cell>
          <cell r="E4012">
            <v>218.62</v>
          </cell>
          <cell r="F4012">
            <v>218.62</v>
          </cell>
        </row>
        <row r="4013">
          <cell r="A4013" t="str">
            <v>00012083</v>
          </cell>
          <cell r="B4013" t="str">
            <v>CHAVE FACA TRIPOLAR BLINDADA 100A/250V, TIPO F-323 SPF DA MAR-GIRIUS CONTINENTAL OU EQUIV</v>
          </cell>
          <cell r="C4013" t="str">
            <v>UN</v>
          </cell>
          <cell r="D4013" t="str">
            <v>MP</v>
          </cell>
          <cell r="E4013">
            <v>502.58</v>
          </cell>
          <cell r="F4013">
            <v>502.58</v>
          </cell>
        </row>
        <row r="4014">
          <cell r="A4014" t="str">
            <v>00012090</v>
          </cell>
          <cell r="B4014" t="str">
            <v>CHAVE FACA TRIPOLAR C/BASE DE ARDOSIA/MARMORE 30A/250V</v>
          </cell>
          <cell r="C4014" t="str">
            <v>UN</v>
          </cell>
          <cell r="D4014" t="str">
            <v>MP</v>
          </cell>
          <cell r="E4014">
            <v>24.77</v>
          </cell>
          <cell r="F4014">
            <v>24.77</v>
          </cell>
        </row>
        <row r="4015">
          <cell r="A4015" t="str">
            <v>00012091</v>
          </cell>
          <cell r="B4015" t="str">
            <v>CHAVE FACA TRIPOLAR C/BASE DE ARDOSIA/MARMORE 60A/250V</v>
          </cell>
          <cell r="C4015" t="str">
            <v>UN</v>
          </cell>
          <cell r="D4015" t="str">
            <v>MP</v>
          </cell>
          <cell r="E4015">
            <v>29.88</v>
          </cell>
          <cell r="F4015">
            <v>29.88</v>
          </cell>
        </row>
        <row r="4016">
          <cell r="A4016" t="str">
            <v>00012092</v>
          </cell>
          <cell r="B4016" t="str">
            <v>CHAVE FACA TRIPOLAR C/BASE DE ARDOSIA/MARMORE 100A/250V</v>
          </cell>
          <cell r="C4016" t="str">
            <v>UN</v>
          </cell>
          <cell r="D4016" t="str">
            <v>MP</v>
          </cell>
          <cell r="E4016">
            <v>53.72</v>
          </cell>
          <cell r="F4016">
            <v>53.72</v>
          </cell>
        </row>
        <row r="4017">
          <cell r="A4017" t="str">
            <v>00012096</v>
          </cell>
          <cell r="B4017" t="str">
            <v>CHAVE COMUTADORA REFORCADA TIPO FACA C/ BASE DE MARMORE 1 X 30A/250V (1 POLO)</v>
          </cell>
          <cell r="C4017" t="str">
            <v>UN</v>
          </cell>
          <cell r="D4017" t="str">
            <v>MP</v>
          </cell>
          <cell r="E4017">
            <v>16.89</v>
          </cell>
          <cell r="F4017">
            <v>16.89</v>
          </cell>
        </row>
        <row r="4018">
          <cell r="A4018" t="str">
            <v>00012097</v>
          </cell>
          <cell r="B4018" t="str">
            <v>CHAVE COMUTADORA REFORCADA TIPO FACA C/ BASE DE MARMORE 2 X 30A/250V (2 POLOS)</v>
          </cell>
          <cell r="C4018" t="str">
            <v>UN</v>
          </cell>
          <cell r="D4018" t="str">
            <v>MP</v>
          </cell>
          <cell r="E4018">
            <v>14.88</v>
          </cell>
          <cell r="F4018">
            <v>14.88</v>
          </cell>
        </row>
        <row r="4019">
          <cell r="A4019" t="str">
            <v>00012098</v>
          </cell>
          <cell r="B4019" t="str">
            <v>CHAVE COMUTADORA REFORCADA TIPO FACA C/ BASE DE MARMORE 2 X 60A/250V (2 POLOS)</v>
          </cell>
          <cell r="C4019" t="str">
            <v>UN</v>
          </cell>
          <cell r="D4019" t="str">
            <v>MP</v>
          </cell>
          <cell r="E4019">
            <v>23.37</v>
          </cell>
          <cell r="F4019">
            <v>23.37</v>
          </cell>
        </row>
        <row r="4020">
          <cell r="A4020" t="str">
            <v>00012099</v>
          </cell>
          <cell r="B4020" t="str">
            <v>CHAVE COMUTADORA REFORCADA TIPO FACA C/ BASE DE MARMORE 3 X 30A/250V (3 POLOS)</v>
          </cell>
          <cell r="C4020" t="str">
            <v>UN</v>
          </cell>
          <cell r="D4020" t="str">
            <v>MP</v>
          </cell>
          <cell r="E4020">
            <v>20.38</v>
          </cell>
          <cell r="F4020">
            <v>20.38</v>
          </cell>
        </row>
        <row r="4021">
          <cell r="A4021" t="str">
            <v>00012100</v>
          </cell>
          <cell r="B4021" t="str">
            <v>CHAVE COMUTADORA REFORCADA TIPO FACA C/ BASE DE MARMORE 3 X 60A/250V (3 POLOS)</v>
          </cell>
          <cell r="C4021" t="str">
            <v>UN</v>
          </cell>
          <cell r="D4021" t="str">
            <v>MP</v>
          </cell>
          <cell r="E4021">
            <v>25.13</v>
          </cell>
          <cell r="F4021">
            <v>25.13</v>
          </cell>
        </row>
        <row r="4022">
          <cell r="A4022" t="str">
            <v>00012109</v>
          </cell>
          <cell r="B4022" t="str">
            <v>CORTA-CIRCUITO FUSIVEL DISTRIBUICAO, 100A/15 KV C/ SUPORTE L, TIPO LMO DA HITACHE-LINE OU EQUIV</v>
          </cell>
          <cell r="C4022" t="str">
            <v>UN</v>
          </cell>
          <cell r="D4022" t="str">
            <v>MP</v>
          </cell>
          <cell r="E4022">
            <v>284.79000000000002</v>
          </cell>
          <cell r="F4022">
            <v>284.79000000000002</v>
          </cell>
        </row>
        <row r="4023">
          <cell r="A4023" t="str">
            <v>00012113</v>
          </cell>
          <cell r="B4023" t="str">
            <v>INTERRUPTOR PULSADOR P/ CAMPAINHA EMBUTIR 2A/250V C/ PLACA, TIPO SILENTOQUE PIAL OU EQUIV</v>
          </cell>
          <cell r="C4023" t="str">
            <v>UN</v>
          </cell>
          <cell r="D4023" t="str">
            <v>MP</v>
          </cell>
          <cell r="E4023">
            <v>7.35</v>
          </cell>
          <cell r="F4023">
            <v>7.35</v>
          </cell>
        </row>
        <row r="4024">
          <cell r="A4024" t="str">
            <v>00012114</v>
          </cell>
          <cell r="B4024" t="str">
            <v>CAMPAINHA ALTA POTENCIA 110V REF. 41418 - PIAL</v>
          </cell>
          <cell r="C4024" t="str">
            <v>UN</v>
          </cell>
          <cell r="D4024" t="str">
            <v>MP</v>
          </cell>
          <cell r="E4024">
            <v>143.22999999999999</v>
          </cell>
          <cell r="F4024">
            <v>143.22999999999999</v>
          </cell>
        </row>
        <row r="4025">
          <cell r="A4025" t="str">
            <v>00012115</v>
          </cell>
          <cell r="B4025" t="str">
            <v>CIGARRA DE EMBUTIR 110/220V TIPO SILENTOQUE PIAL OU EQUIV</v>
          </cell>
          <cell r="C4025" t="str">
            <v>UN</v>
          </cell>
          <cell r="D4025" t="str">
            <v>MP</v>
          </cell>
          <cell r="E4025">
            <v>17.260000000000002</v>
          </cell>
          <cell r="F4025">
            <v>17.260000000000002</v>
          </cell>
        </row>
        <row r="4026">
          <cell r="A4026" t="str">
            <v>00012116</v>
          </cell>
          <cell r="B4026" t="str">
            <v>CONJUNTO EMBUTIR 1 INTERRUPTOR PARALELO 1 TOMADA 2P UNIVERSAL 10A/250V S/ PLACA, TP SILENTOQUE PIAL OU EQUIV</v>
          </cell>
          <cell r="C4026" t="str">
            <v>UN</v>
          </cell>
          <cell r="D4026" t="str">
            <v>MP</v>
          </cell>
          <cell r="E4026">
            <v>12.26</v>
          </cell>
          <cell r="F4026">
            <v>12.26</v>
          </cell>
        </row>
        <row r="4027">
          <cell r="A4027" t="str">
            <v>00012118</v>
          </cell>
          <cell r="B4027" t="str">
            <v>CONJUNTO ARSTOP P/ AR CONDICIONADO C/ DISJUNTOR 20A</v>
          </cell>
          <cell r="C4027" t="str">
            <v>UN</v>
          </cell>
          <cell r="D4027" t="str">
            <v>MP</v>
          </cell>
          <cell r="E4027">
            <v>49.24</v>
          </cell>
          <cell r="F4027">
            <v>49.24</v>
          </cell>
        </row>
        <row r="4028">
          <cell r="A4028" t="str">
            <v>00012119</v>
          </cell>
          <cell r="B4028" t="str">
            <v>PLACA CEGA 4 X 2'' EM TERMOPLASTICO, TIPO SILENTOQUE PIAL OU EQUIV</v>
          </cell>
          <cell r="C4028" t="str">
            <v>UN</v>
          </cell>
          <cell r="D4028" t="str">
            <v>MP</v>
          </cell>
          <cell r="E4028">
            <v>2</v>
          </cell>
          <cell r="F4028">
            <v>2</v>
          </cell>
        </row>
        <row r="4029">
          <cell r="A4029" t="str">
            <v>00012120</v>
          </cell>
          <cell r="B4029" t="str">
            <v>PLACA CEGA 4 X 4'' EM TERMOPLASTICO, TIPO SILENTOQUE PIAL OU EQUIV</v>
          </cell>
          <cell r="C4029" t="str">
            <v>UN</v>
          </cell>
          <cell r="D4029" t="str">
            <v>MP</v>
          </cell>
          <cell r="E4029">
            <v>4.6500000000000004</v>
          </cell>
          <cell r="F4029">
            <v>4.6500000000000004</v>
          </cell>
        </row>
        <row r="4030">
          <cell r="A4030" t="str">
            <v>00012121</v>
          </cell>
          <cell r="B4030" t="str">
            <v>PLACA CEGA REDONDA 3'' EM TERMOPLASTICO, TIPO SILENTOQUE PIAL OU EQUIV</v>
          </cell>
          <cell r="C4030" t="str">
            <v>UN</v>
          </cell>
          <cell r="D4030" t="str">
            <v>MP</v>
          </cell>
          <cell r="E4030">
            <v>3.91</v>
          </cell>
          <cell r="F4030">
            <v>3.91</v>
          </cell>
        </row>
        <row r="4031">
          <cell r="A4031" t="str">
            <v>00012122</v>
          </cell>
          <cell r="B4031" t="str">
            <v>INTERRUPTOR BIPOLAR (TECLA DUPLA) EMBUTIR 20A/250V C/ PLACA, TIPO SILENTOQUE PIAL OU EQUIV</v>
          </cell>
          <cell r="C4031" t="str">
            <v>UN</v>
          </cell>
          <cell r="D4031" t="str">
            <v>MP</v>
          </cell>
          <cell r="E4031">
            <v>22.78</v>
          </cell>
          <cell r="F4031">
            <v>22.78</v>
          </cell>
        </row>
        <row r="4032">
          <cell r="A4032" t="str">
            <v>00012125</v>
          </cell>
          <cell r="B4032" t="str">
            <v>CONJUNTO EMBUTIR 2 INTERRUPTORES SIMPLES 1 INTERRUPTOR PARALELO 10A/250V C/ PLACA TP SILENTOQUE
PIAL OU EQUIV</v>
          </cell>
          <cell r="C4032" t="str">
            <v>UN</v>
          </cell>
          <cell r="D4032" t="str">
            <v>MP</v>
          </cell>
          <cell r="E4032">
            <v>20.96</v>
          </cell>
          <cell r="F4032">
            <v>20.96</v>
          </cell>
        </row>
        <row r="4033">
          <cell r="A4033" t="str">
            <v>00012126</v>
          </cell>
          <cell r="B4033" t="str">
            <v>CONJUNTO EMBUTIR 3 INTERRUPTORES PARALELOS 10A/250V C/ PLACA TP SILENTOQUE PIAL OU EQUIV</v>
          </cell>
          <cell r="C4033" t="str">
            <v>UN</v>
          </cell>
          <cell r="D4033" t="str">
            <v>MP</v>
          </cell>
          <cell r="E4033">
            <v>20.37</v>
          </cell>
          <cell r="F4033">
            <v>20.37</v>
          </cell>
        </row>
        <row r="4034">
          <cell r="A4034" t="str">
            <v>00012127</v>
          </cell>
          <cell r="B4034" t="str">
            <v>INTERRUPTOR INTERMEDIARIO (TECLA DUPLA) EMBUTIR 10A/250V C/ PLACA, TIPO SILENTOQUE PIAL OU EQUIV</v>
          </cell>
          <cell r="C4034" t="str">
            <v>UN</v>
          </cell>
          <cell r="D4034" t="str">
            <v>MP</v>
          </cell>
          <cell r="E4034">
            <v>21.2</v>
          </cell>
          <cell r="F4034">
            <v>21.2</v>
          </cell>
        </row>
        <row r="4035">
          <cell r="A4035" t="str">
            <v>00012128</v>
          </cell>
          <cell r="B4035" t="str">
            <v>INTERRUPTOR SOBREPOR 1 TECLA SIMPLES, TIPO SILENTOQUE PIAL OU EQUIV</v>
          </cell>
          <cell r="C4035" t="str">
            <v>UN</v>
          </cell>
          <cell r="D4035" t="str">
            <v>MP</v>
          </cell>
          <cell r="E4035">
            <v>4.67</v>
          </cell>
          <cell r="F4035">
            <v>4.67</v>
          </cell>
        </row>
        <row r="4036">
          <cell r="A4036" t="str">
            <v>00012129</v>
          </cell>
          <cell r="B4036" t="str">
            <v>INTERRUPTOR SOBREPOR 2 TECLAS SIMPLES, TIPO SILENTOQUE PIAL OU EQUIV</v>
          </cell>
          <cell r="C4036" t="str">
            <v>UN</v>
          </cell>
          <cell r="D4036" t="str">
            <v>MP</v>
          </cell>
          <cell r="E4036">
            <v>8.3800000000000008</v>
          </cell>
          <cell r="F4036">
            <v>8.3800000000000008</v>
          </cell>
        </row>
        <row r="4037">
          <cell r="A4037" t="str">
            <v>00012130</v>
          </cell>
          <cell r="B4037" t="str">
            <v>CONJUNTO EMBUTIR 2 INTERRUPTORES PARALELOS 1 TOMADA 2P UNIVERSAL 10A/250V, S/ PLACA, TP SILENTOQUE PIAL OU EQUIV</v>
          </cell>
          <cell r="C4037" t="str">
            <v>UN</v>
          </cell>
          <cell r="D4037" t="str">
            <v>MP</v>
          </cell>
          <cell r="E4037">
            <v>14.76</v>
          </cell>
          <cell r="F4037">
            <v>14.76</v>
          </cell>
        </row>
        <row r="4038">
          <cell r="A4038" t="str">
            <v>00012142</v>
          </cell>
          <cell r="B4038" t="str">
            <v>TOMADA SOBREPOR P/ TELEFONE PADRAO TELEBRAS, TIPO SILENTOQUE PIAL OU EQUIV</v>
          </cell>
          <cell r="C4038" t="str">
            <v>UN</v>
          </cell>
          <cell r="D4038" t="str">
            <v>MP</v>
          </cell>
          <cell r="E4038">
            <v>8.67</v>
          </cell>
          <cell r="F4038">
            <v>8.67</v>
          </cell>
        </row>
        <row r="4039">
          <cell r="A4039" t="str">
            <v>00012143</v>
          </cell>
          <cell r="B4039" t="str">
            <v>TOMADA ESPECIAL C/ PINO 15A, REVESTIMENTO EM BORRACHA, TIPO SAVEL OU EQUIV</v>
          </cell>
          <cell r="C4039" t="str">
            <v>UN</v>
          </cell>
          <cell r="D4039" t="str">
            <v>MP</v>
          </cell>
          <cell r="E4039">
            <v>23.67</v>
          </cell>
          <cell r="F4039">
            <v>23.67</v>
          </cell>
        </row>
        <row r="4040">
          <cell r="A4040" t="str">
            <v>00012145</v>
          </cell>
          <cell r="B4040" t="str">
            <v>TOMADA DE PISO 2P UNIVERSAL 10A/250V C/ PLACA 4'' X 4'' EM TERMOPLASTICO ALTA RESISTENCIA, TIPO PIAL OU
EQUIV</v>
          </cell>
          <cell r="C4040" t="str">
            <v>UN</v>
          </cell>
          <cell r="D4040" t="str">
            <v>MP</v>
          </cell>
          <cell r="E4040">
            <v>21.67</v>
          </cell>
          <cell r="F4040">
            <v>21.67</v>
          </cell>
        </row>
        <row r="4041">
          <cell r="A4041" t="str">
            <v>00012147</v>
          </cell>
          <cell r="B4041" t="str">
            <v>TOMADA SOBREPOR 2P UNIVERSAL 10A/250V, TIPO SILENTOQUE PIAL OU EQUIV</v>
          </cell>
          <cell r="C4041" t="str">
            <v>UN</v>
          </cell>
          <cell r="D4041" t="str">
            <v>MP</v>
          </cell>
          <cell r="E4041">
            <v>10.58</v>
          </cell>
          <cell r="F4041">
            <v>10.58</v>
          </cell>
        </row>
        <row r="4042">
          <cell r="A4042" t="str">
            <v>00012200</v>
          </cell>
          <cell r="B4042" t="str">
            <v>LAMPADA INCANDESCENTE 300W</v>
          </cell>
          <cell r="C4042" t="str">
            <v>UN</v>
          </cell>
          <cell r="D4042" t="str">
            <v>MP</v>
          </cell>
          <cell r="E4042">
            <v>8.23</v>
          </cell>
          <cell r="F4042">
            <v>8.23</v>
          </cell>
        </row>
        <row r="4043">
          <cell r="A4043" t="str">
            <v>00012201</v>
          </cell>
          <cell r="B4043" t="str">
            <v>LAMPADA INCANDESCENTE 40W</v>
          </cell>
          <cell r="C4043" t="str">
            <v>UN</v>
          </cell>
          <cell r="D4043" t="str">
            <v>MP</v>
          </cell>
          <cell r="E4043">
            <v>0.83</v>
          </cell>
          <cell r="F4043">
            <v>0.83</v>
          </cell>
        </row>
        <row r="4044">
          <cell r="A4044" t="str">
            <v>00012202</v>
          </cell>
          <cell r="B4044" t="str">
            <v>LAMPADA INCANDESCENTE 200W</v>
          </cell>
          <cell r="C4044" t="str">
            <v>UN</v>
          </cell>
          <cell r="D4044" t="str">
            <v>MP</v>
          </cell>
          <cell r="E4044">
            <v>1.93</v>
          </cell>
          <cell r="F4044">
            <v>1.93</v>
          </cell>
        </row>
        <row r="4045">
          <cell r="A4045" t="str">
            <v>00012203</v>
          </cell>
          <cell r="B4045" t="str">
            <v>LAMPADA INCANDESCENTE 150W</v>
          </cell>
          <cell r="C4045" t="str">
            <v>UN</v>
          </cell>
          <cell r="D4045" t="str">
            <v>MP</v>
          </cell>
          <cell r="E4045">
            <v>1.54</v>
          </cell>
          <cell r="F4045">
            <v>1.54</v>
          </cell>
        </row>
        <row r="4046">
          <cell r="A4046" t="str">
            <v>00012207</v>
          </cell>
          <cell r="B4046" t="str">
            <v>LAMPADA FLUORESCENTE 85W</v>
          </cell>
          <cell r="C4046" t="str">
            <v>UN</v>
          </cell>
          <cell r="D4046" t="str">
            <v>MP</v>
          </cell>
          <cell r="E4046">
            <v>7.75</v>
          </cell>
          <cell r="F4046">
            <v>7.75</v>
          </cell>
        </row>
        <row r="4047">
          <cell r="A4047" t="str">
            <v>00012214</v>
          </cell>
          <cell r="B4047" t="str">
            <v>LAMPADA VAPOR MERCURIO 125W</v>
          </cell>
          <cell r="C4047" t="str">
            <v>UN</v>
          </cell>
          <cell r="D4047" t="str">
            <v>MP</v>
          </cell>
          <cell r="E4047">
            <v>9.6999999999999993</v>
          </cell>
          <cell r="F4047">
            <v>9.6999999999999993</v>
          </cell>
        </row>
        <row r="4048">
          <cell r="A4048" t="str">
            <v>00012216</v>
          </cell>
          <cell r="B4048" t="str">
            <v>LAMPADA VAPOR SODIO 150W</v>
          </cell>
          <cell r="C4048" t="str">
            <v>UN</v>
          </cell>
          <cell r="D4048" t="str">
            <v>MP</v>
          </cell>
          <cell r="E4048">
            <v>28.13</v>
          </cell>
          <cell r="F4048">
            <v>28.13</v>
          </cell>
        </row>
        <row r="4049">
          <cell r="A4049" t="str">
            <v>00012223</v>
          </cell>
          <cell r="B4049" t="str">
            <v>ARANDELA 45 GRAUS PROVA DE TEMPO, GASES E VAPORES</v>
          </cell>
          <cell r="C4049" t="str">
            <v>UN</v>
          </cell>
          <cell r="D4049" t="str">
            <v>MP</v>
          </cell>
          <cell r="E4049">
            <v>77.72</v>
          </cell>
          <cell r="F4049">
            <v>77.72</v>
          </cell>
        </row>
        <row r="4050">
          <cell r="A4050" t="str">
            <v>00012227</v>
          </cell>
          <cell r="B4050" t="str">
            <v>ARANDELA C/ BASE EM CHAPA DE ACO PINTADA E GLOBO DE VIDRO LEITOSO - BOCA 10CM   DIAM 20CM</v>
          </cell>
          <cell r="C4050" t="str">
            <v>UN</v>
          </cell>
          <cell r="D4050" t="str">
            <v>MP</v>
          </cell>
          <cell r="E4050">
            <v>69.709999999999994</v>
          </cell>
          <cell r="F4050">
            <v>69.709999999999994</v>
          </cell>
        </row>
        <row r="4051">
          <cell r="A4051" t="str">
            <v>00012230</v>
          </cell>
          <cell r="B4051" t="str">
            <v>LUMINARIA CALHA SOBREPOR EM CHAPA ACO P/ 1 LAMPADA FLUORESCENTE 20W (NAO INCLUI REATOR E
LAMPADA)</v>
          </cell>
          <cell r="C4051" t="str">
            <v>UN</v>
          </cell>
          <cell r="D4051" t="str">
            <v>MP</v>
          </cell>
          <cell r="E4051">
            <v>6.37</v>
          </cell>
          <cell r="F4051">
            <v>6.37</v>
          </cell>
        </row>
        <row r="4052">
          <cell r="A4052" t="str">
            <v>00012231</v>
          </cell>
          <cell r="B4052" t="str">
            <v>LUMINARIA CALHA SOBREPOR EM CHAPA ACO P/ 1 LAMPADA FLUORESCENTE 40W (NAO INCLUI REATOR E LAMP)</v>
          </cell>
          <cell r="C4052" t="str">
            <v>UN</v>
          </cell>
          <cell r="D4052" t="str">
            <v>MP</v>
          </cell>
          <cell r="E4052">
            <v>9.1</v>
          </cell>
          <cell r="F4052">
            <v>9.1</v>
          </cell>
        </row>
        <row r="4053">
          <cell r="A4053" t="str">
            <v>00012232</v>
          </cell>
          <cell r="B4053" t="str">
            <v>LUMINARIA CALHA SOBREPOR EM CHAPA ACO P/ 2 LAMPADAS FLUORESCENTES 2OW (NAO INCLUI REATOR E
LAMPADAS)</v>
          </cell>
          <cell r="C4053" t="str">
            <v>UN</v>
          </cell>
          <cell r="D4053" t="str">
            <v>MP</v>
          </cell>
          <cell r="E4053">
            <v>5.98</v>
          </cell>
          <cell r="F4053">
            <v>5.98</v>
          </cell>
        </row>
        <row r="4054">
          <cell r="A4054" t="str">
            <v>00012239</v>
          </cell>
          <cell r="B4054" t="str">
            <v>LUMINARIA CALHA SOBREPOR EM CHAPA ACO P/ 2 LAMPADAS FLUORESCENTES 40W (NAO INCLUI REATOR E
LAMP)</v>
          </cell>
          <cell r="C4054" t="str">
            <v>UN</v>
          </cell>
          <cell r="D4054" t="str">
            <v>MP</v>
          </cell>
          <cell r="E4054">
            <v>11.61</v>
          </cell>
          <cell r="F4054">
            <v>11.61</v>
          </cell>
        </row>
        <row r="4055">
          <cell r="A4055" t="str">
            <v>00012240</v>
          </cell>
          <cell r="B4055" t="str">
            <v>LUMINARIA CALHA SOBREPOR EM CHAPA ACO P/ 3 LAMPADAS FLUORESCENTES 20W (NAO INCLUI REATOR E
LAMP)</v>
          </cell>
          <cell r="C4055" t="str">
            <v>UN</v>
          </cell>
          <cell r="D4055" t="str">
            <v>MP</v>
          </cell>
          <cell r="E4055">
            <v>10.96</v>
          </cell>
          <cell r="F4055">
            <v>10.96</v>
          </cell>
        </row>
        <row r="4056">
          <cell r="A4056" t="str">
            <v>00012241</v>
          </cell>
          <cell r="B4056" t="str">
            <v>LUMINARIA CALHA SOBREPOR EM CHAPA ACO P/ 3 LAMPADAS FLUORESCENTES 40W (NAO INCLUI REATOR E
LAMP)</v>
          </cell>
          <cell r="C4056" t="str">
            <v>UN</v>
          </cell>
          <cell r="D4056" t="str">
            <v>MP</v>
          </cell>
          <cell r="E4056">
            <v>16.25</v>
          </cell>
          <cell r="F4056">
            <v>16.25</v>
          </cell>
        </row>
        <row r="4057">
          <cell r="A4057" t="str">
            <v>00012242</v>
          </cell>
          <cell r="B4057" t="str">
            <v>LUMINARIA CALHA SOBREPOR EM CHAPA ACO P/ 4 LAMPADAS FLUORESCENTES 20W (NAO INCLUI REATOR E
LAMP)</v>
          </cell>
          <cell r="C4057" t="str">
            <v>UN</v>
          </cell>
          <cell r="D4057" t="str">
            <v>MP</v>
          </cell>
          <cell r="E4057">
            <v>11.87</v>
          </cell>
          <cell r="F4057">
            <v>11.87</v>
          </cell>
        </row>
        <row r="4058">
          <cell r="A4058" t="str">
            <v>00012243</v>
          </cell>
          <cell r="B4058" t="str">
            <v>LUMINARIA CALHA SOBREPOR CHAPA DE ACO P/ 4 LAMPADAS FLUORESCENTES 4OW (NAO INCLUI REATOR E
LAMP)</v>
          </cell>
          <cell r="C4058" t="str">
            <v>UN</v>
          </cell>
          <cell r="D4058" t="str">
            <v>MP</v>
          </cell>
          <cell r="E4058">
            <v>19.440000000000001</v>
          </cell>
          <cell r="F4058">
            <v>19.440000000000001</v>
          </cell>
        </row>
        <row r="4059">
          <cell r="A4059" t="str">
            <v>00012244</v>
          </cell>
          <cell r="B4059" t="str">
            <v>LUMINARIA EMBUTIDA WETZEL REF. IPT 31/1</v>
          </cell>
          <cell r="C4059" t="str">
            <v>UN</v>
          </cell>
          <cell r="D4059" t="str">
            <v>MP</v>
          </cell>
          <cell r="E4059">
            <v>75.69</v>
          </cell>
          <cell r="F4059">
            <v>75.69</v>
          </cell>
        </row>
        <row r="4060">
          <cell r="A4060" t="str">
            <v>00012245</v>
          </cell>
          <cell r="B4060" t="str">
            <v>LUMINARIA ESMALTADA COR ALUMINIO PETERCO Y.25/1</v>
          </cell>
          <cell r="C4060" t="str">
            <v>UN</v>
          </cell>
          <cell r="D4060" t="str">
            <v>MP</v>
          </cell>
          <cell r="E4060">
            <v>52.7</v>
          </cell>
          <cell r="F4060">
            <v>52.7</v>
          </cell>
        </row>
        <row r="4061">
          <cell r="A4061" t="str">
            <v>00012265</v>
          </cell>
          <cell r="B4061" t="str">
            <v>LUMINARIA PHILLIPS PARA LAMPADA DE 400 W MODELO HDK 47240064 OU EQUIVALENTE</v>
          </cell>
          <cell r="C4061" t="str">
            <v>UN</v>
          </cell>
          <cell r="D4061" t="str">
            <v>MP</v>
          </cell>
          <cell r="E4061">
            <v>242.67</v>
          </cell>
          <cell r="F4061">
            <v>242.67</v>
          </cell>
        </row>
        <row r="4062">
          <cell r="A4062" t="str">
            <v>00012266</v>
          </cell>
          <cell r="B4062" t="str">
            <v>LUMINARIA PHILLIPS TIPO SPOT</v>
          </cell>
          <cell r="C4062" t="str">
            <v>UN</v>
          </cell>
          <cell r="D4062" t="str">
            <v>MP</v>
          </cell>
          <cell r="E4062">
            <v>8.6999999999999993</v>
          </cell>
          <cell r="F4062">
            <v>8.6999999999999993</v>
          </cell>
        </row>
        <row r="4063">
          <cell r="A4063" t="str">
            <v>00012267</v>
          </cell>
          <cell r="B4063" t="str">
            <v>LUMINARIA PROVA DE TEMPO PETERCO Y.31/1</v>
          </cell>
          <cell r="C4063" t="str">
            <v>UN</v>
          </cell>
          <cell r="D4063" t="str">
            <v>MP</v>
          </cell>
          <cell r="E4063">
            <v>69.709999999999994</v>
          </cell>
          <cell r="F4063">
            <v>69.709999999999994</v>
          </cell>
        </row>
        <row r="4064">
          <cell r="A4064" t="str">
            <v>00012268</v>
          </cell>
          <cell r="B4064" t="str">
            <v>LUMINARIA ABERTA P/ ILUMINACAO PUBLICA, CORPO REFLETOR EM ALUMINIO FUNDIDO, PORTA LAMPADA E27 COM BRACO METALICO DE 1,50M</v>
          </cell>
          <cell r="C4064" t="str">
            <v>UN</v>
          </cell>
          <cell r="D4064" t="str">
            <v>MP</v>
          </cell>
          <cell r="E4064">
            <v>47.05</v>
          </cell>
          <cell r="F4064">
            <v>47.05</v>
          </cell>
        </row>
        <row r="4065">
          <cell r="A4065" t="str">
            <v>00012271</v>
          </cell>
          <cell r="B4065" t="str">
            <v>LUMINARIA DUPLA P/SINALIZACAO, TIPO WETZEL AS-2/110 OU EQUIV</v>
          </cell>
          <cell r="C4065" t="str">
            <v>UN</v>
          </cell>
          <cell r="D4065" t="str">
            <v>MP</v>
          </cell>
          <cell r="E4065">
            <v>121.5</v>
          </cell>
          <cell r="F4065">
            <v>121.5</v>
          </cell>
        </row>
        <row r="4066">
          <cell r="A4066" t="str">
            <v>00012272</v>
          </cell>
          <cell r="B4066" t="str">
            <v>PROJETOR P/ FACHADA PROVA DE TEMPO P/ LAMPADA INCANDESCENTE OU VAPOR MERCURIO E27, TIPO Z- 15 PETERCO OU EQUIV</v>
          </cell>
          <cell r="C4066" t="str">
            <v>UN</v>
          </cell>
          <cell r="D4066" t="str">
            <v>MP</v>
          </cell>
          <cell r="E4066">
            <v>59.04</v>
          </cell>
          <cell r="F4066">
            <v>59.04</v>
          </cell>
        </row>
        <row r="4067">
          <cell r="A4067" t="str">
            <v>00012273</v>
          </cell>
          <cell r="B4067" t="str">
            <v>PROJETOR RETANGULAR FECHADO PARA LAMPADA VAPOR DE MERCURIO/SODIO 250 W A 500 W, CABECEIRAS EM ALUMINIO FUNDIDO, CORPO EM ALUMINIO ANODIZADO, PARA LAMPADA E40 FECHAMENTO EM VIDRO TEMPERADO.</v>
          </cell>
          <cell r="C4067" t="str">
            <v>UN</v>
          </cell>
          <cell r="D4067" t="str">
            <v>MP</v>
          </cell>
          <cell r="E4067">
            <v>35.85</v>
          </cell>
          <cell r="F4067">
            <v>35.85</v>
          </cell>
        </row>
        <row r="4068">
          <cell r="A4068" t="str">
            <v>00012294</v>
          </cell>
          <cell r="B4068" t="str">
            <v>BOCAL/SOQUETE/RECEPTACULO CONTRA INTEMPERIES C/ RABICHO</v>
          </cell>
          <cell r="C4068" t="str">
            <v>UN</v>
          </cell>
          <cell r="D4068" t="str">
            <v>MP</v>
          </cell>
          <cell r="E4068">
            <v>1.79</v>
          </cell>
          <cell r="F4068">
            <v>1.79</v>
          </cell>
        </row>
        <row r="4069">
          <cell r="A4069" t="str">
            <v>00012295</v>
          </cell>
          <cell r="B4069" t="str">
            <v>BOCAL/SOQUETE/RECEPTACULO DE BAQUELITE</v>
          </cell>
          <cell r="C4069" t="str">
            <v>UN</v>
          </cell>
          <cell r="D4069" t="str">
            <v>MP</v>
          </cell>
          <cell r="E4069">
            <v>2.0699999999999998</v>
          </cell>
          <cell r="F4069">
            <v>2.0699999999999998</v>
          </cell>
        </row>
        <row r="4070">
          <cell r="A4070" t="str">
            <v>00012296</v>
          </cell>
          <cell r="B4070" t="str">
            <v>BOCAL/SOQUETE/RECEPTACULO DE PORCELANA</v>
          </cell>
          <cell r="C4070" t="str">
            <v>UN</v>
          </cell>
          <cell r="D4070" t="str">
            <v>MP</v>
          </cell>
          <cell r="E4070">
            <v>1.59</v>
          </cell>
          <cell r="F4070">
            <v>1.59</v>
          </cell>
        </row>
        <row r="4071">
          <cell r="A4071" t="str">
            <v>00012297</v>
          </cell>
          <cell r="B4071" t="str">
            <v>GLOBO ESFERICO DE PLASTICO TAMANHO MEDIO</v>
          </cell>
          <cell r="C4071" t="str">
            <v>UN</v>
          </cell>
          <cell r="D4071" t="str">
            <v>MP</v>
          </cell>
          <cell r="E4071">
            <v>7.81</v>
          </cell>
          <cell r="F4071">
            <v>7.81</v>
          </cell>
        </row>
        <row r="4072">
          <cell r="A4072" t="str">
            <v>00012298</v>
          </cell>
          <cell r="B4072" t="str">
            <v>GLOBO ESFERICO DE VIDRO LISO TAMANHO MEDIO</v>
          </cell>
          <cell r="C4072" t="str">
            <v>UN</v>
          </cell>
          <cell r="D4072" t="str">
            <v>MP</v>
          </cell>
          <cell r="E4072">
            <v>8.27</v>
          </cell>
          <cell r="F4072">
            <v>8.27</v>
          </cell>
        </row>
        <row r="4073">
          <cell r="A4073" t="str">
            <v>00012299</v>
          </cell>
          <cell r="B4073" t="str">
            <v>GLOBO ESFERICO DE VIDRO LISO TAMANHO GRANDE</v>
          </cell>
          <cell r="C4073" t="str">
            <v>UN</v>
          </cell>
          <cell r="D4073" t="str">
            <v>MP</v>
          </cell>
          <cell r="E4073">
            <v>21.67</v>
          </cell>
          <cell r="F4073">
            <v>21.67</v>
          </cell>
        </row>
        <row r="4074">
          <cell r="A4074" t="str">
            <v>00012314</v>
          </cell>
          <cell r="B4074" t="str">
            <v>REATOR PARTIDA RAPIDA P/ 1 LAMPADA FLUORESCENTE 110W/220V</v>
          </cell>
          <cell r="C4074" t="str">
            <v>UN</v>
          </cell>
          <cell r="D4074" t="str">
            <v>MP</v>
          </cell>
          <cell r="E4074">
            <v>41.33</v>
          </cell>
          <cell r="F4074">
            <v>41.33</v>
          </cell>
        </row>
        <row r="4075">
          <cell r="A4075" t="str">
            <v>00012315</v>
          </cell>
          <cell r="B4075" t="str">
            <v>REATOR PARTIDA RAPIDA P/ 1 LAMPADA FLUORESCENTE 85W/220V</v>
          </cell>
          <cell r="C4075" t="str">
            <v>UN</v>
          </cell>
          <cell r="D4075" t="str">
            <v>MP</v>
          </cell>
          <cell r="E4075">
            <v>39.44</v>
          </cell>
          <cell r="F4075">
            <v>39.44</v>
          </cell>
        </row>
        <row r="4076">
          <cell r="A4076" t="str">
            <v>00012316</v>
          </cell>
          <cell r="B4076" t="str">
            <v>REATOR P/ 1 LAMPADA VAPOR DE MERCURIO 125W USO EXT</v>
          </cell>
          <cell r="C4076" t="str">
            <v>UN</v>
          </cell>
          <cell r="D4076" t="str">
            <v>MP</v>
          </cell>
          <cell r="E4076">
            <v>37.25</v>
          </cell>
          <cell r="F4076">
            <v>37.25</v>
          </cell>
        </row>
        <row r="4077">
          <cell r="A4077" t="str">
            <v>00012317</v>
          </cell>
          <cell r="B4077" t="str">
            <v>REATOR P/ 1 LAMPADA VAPOR DE MERCURIO 250W USO EXT</v>
          </cell>
          <cell r="C4077" t="str">
            <v>UN</v>
          </cell>
          <cell r="D4077" t="str">
            <v>MP</v>
          </cell>
          <cell r="E4077">
            <v>44.42</v>
          </cell>
          <cell r="F4077">
            <v>44.42</v>
          </cell>
        </row>
        <row r="4078">
          <cell r="A4078" t="str">
            <v>00012318</v>
          </cell>
          <cell r="B4078" t="str">
            <v>REATOR P/ 1 LAMPADA VAPOR DE MERCURIO 400W USO EXT</v>
          </cell>
          <cell r="C4078" t="str">
            <v>UN</v>
          </cell>
          <cell r="D4078" t="str">
            <v>MP</v>
          </cell>
          <cell r="E4078">
            <v>51.17</v>
          </cell>
          <cell r="F4078">
            <v>51.17</v>
          </cell>
        </row>
        <row r="4079">
          <cell r="A4079" t="str">
            <v>00012327</v>
          </cell>
          <cell r="B4079" t="str">
            <v>CINTA PARA INSTALACAO DE TRANSFORMADOR EM POSTE DE CONCRETO DIAM 210MM</v>
          </cell>
          <cell r="C4079" t="str">
            <v>UN</v>
          </cell>
          <cell r="D4079" t="str">
            <v>MP</v>
          </cell>
          <cell r="E4079">
            <v>52.34</v>
          </cell>
          <cell r="F4079">
            <v>52.34</v>
          </cell>
        </row>
        <row r="4080">
          <cell r="A4080" t="str">
            <v>00012329</v>
          </cell>
          <cell r="B4080" t="str">
            <v>COBRE ELETROLITICO EM BARRA OU CHAPA</v>
          </cell>
          <cell r="C4080" t="str">
            <v>KG</v>
          </cell>
          <cell r="D4080" t="str">
            <v>MP</v>
          </cell>
          <cell r="E4080">
            <v>74.03</v>
          </cell>
          <cell r="F4080">
            <v>74.03</v>
          </cell>
        </row>
        <row r="4081">
          <cell r="A4081" t="str">
            <v>00012332</v>
          </cell>
          <cell r="B4081" t="str">
            <v>AUTOMATICO DE BOIA INFERIOR 10A/250V</v>
          </cell>
          <cell r="C4081" t="str">
            <v>CJ</v>
          </cell>
          <cell r="D4081" t="str">
            <v>MP</v>
          </cell>
          <cell r="E4081">
            <v>22.61</v>
          </cell>
          <cell r="F4081">
            <v>22.61</v>
          </cell>
        </row>
        <row r="4082">
          <cell r="A4082" t="str">
            <v>00012334</v>
          </cell>
          <cell r="B4082" t="str">
            <v>TUBO CERAMICO PERFURADO DN 100 MM - P/ DRENAGEM</v>
          </cell>
          <cell r="C4082" t="str">
            <v>M</v>
          </cell>
          <cell r="D4082" t="str">
            <v>MP</v>
          </cell>
          <cell r="E4082">
            <v>14.19</v>
          </cell>
          <cell r="F4082">
            <v>14.19</v>
          </cell>
        </row>
        <row r="4083">
          <cell r="A4083" t="str">
            <v>00012335</v>
          </cell>
          <cell r="B4083" t="str">
            <v>TUBO CERAMICO PERFURADO DN 150 MM - P/ DRENAGEM</v>
          </cell>
          <cell r="C4083" t="str">
            <v>M</v>
          </cell>
          <cell r="D4083" t="str">
            <v>MP</v>
          </cell>
          <cell r="E4083">
            <v>19.52</v>
          </cell>
          <cell r="F4083">
            <v>19.52</v>
          </cell>
        </row>
        <row r="4084">
          <cell r="A4084" t="str">
            <v>00012336</v>
          </cell>
          <cell r="B4084" t="str">
            <v>TUBO CERAMICO PERFURADO DN 200 MM - P/ DRENAGEM</v>
          </cell>
          <cell r="C4084" t="str">
            <v>M</v>
          </cell>
          <cell r="D4084" t="str">
            <v>MP</v>
          </cell>
          <cell r="E4084">
            <v>33.840000000000003</v>
          </cell>
          <cell r="F4084">
            <v>33.840000000000003</v>
          </cell>
        </row>
        <row r="4085">
          <cell r="A4085" t="str">
            <v>00012340</v>
          </cell>
          <cell r="B4085" t="str">
            <v>CHAVE SECCIONADORA TRIPOLAR P/ MEDIA TENSAO 400A/15KV, C/ COMANDO MANUAL SIMULTANEO NAS 3 FASES ATRAVES DE PUNHO</v>
          </cell>
          <cell r="C4085" t="str">
            <v>UN</v>
          </cell>
          <cell r="D4085" t="str">
            <v>MP</v>
          </cell>
          <cell r="E4085">
            <v>1697.59</v>
          </cell>
          <cell r="F4085">
            <v>1697.59</v>
          </cell>
        </row>
        <row r="4086">
          <cell r="A4086" t="str">
            <v>00012341</v>
          </cell>
          <cell r="B4086" t="str">
            <v>CHAVE SECCIONADORA TRIPOLAR P/ MEDIA TENSAO 400A/15KV, C/ COMANDO MANUAL SIMULTANEO NAS 3 FASES ATRAVES DE VARA DE MANOBRA, TIPO 3 DC 0015-2W SIEMENS OU EQUIV</v>
          </cell>
          <cell r="C4086" t="str">
            <v>UN</v>
          </cell>
          <cell r="D4086" t="str">
            <v>MP</v>
          </cell>
          <cell r="E4086">
            <v>1555.75</v>
          </cell>
          <cell r="F4086">
            <v>1555.75</v>
          </cell>
        </row>
        <row r="4087">
          <cell r="A4087" t="str">
            <v>00012343</v>
          </cell>
          <cell r="B4087" t="str">
            <v>FUSIVEL DIAZED 35A</v>
          </cell>
          <cell r="C4087" t="str">
            <v>UN</v>
          </cell>
          <cell r="D4087" t="str">
            <v>MP</v>
          </cell>
          <cell r="E4087">
            <v>0.85</v>
          </cell>
          <cell r="F4087">
            <v>0.85</v>
          </cell>
        </row>
        <row r="4088">
          <cell r="A4088" t="str">
            <v>00012344</v>
          </cell>
          <cell r="B4088" t="str">
            <v>FUSIVEL DIAZED 20A</v>
          </cell>
          <cell r="C4088" t="str">
            <v>UN</v>
          </cell>
          <cell r="D4088" t="str">
            <v>MP</v>
          </cell>
          <cell r="E4088">
            <v>0.66</v>
          </cell>
          <cell r="F4088">
            <v>0.66</v>
          </cell>
        </row>
        <row r="4089">
          <cell r="A4089" t="str">
            <v>00012345</v>
          </cell>
          <cell r="B4089" t="str">
            <v>FUSIVEL DIAZED 80A</v>
          </cell>
          <cell r="C4089" t="str">
            <v>UN</v>
          </cell>
          <cell r="D4089" t="str">
            <v>MP</v>
          </cell>
          <cell r="E4089">
            <v>1.18</v>
          </cell>
          <cell r="F4089">
            <v>1.18</v>
          </cell>
        </row>
        <row r="4090">
          <cell r="A4090" t="str">
            <v>00012346</v>
          </cell>
          <cell r="B4090" t="str">
            <v>FUSIVEL FACA 100A - 250V FIXO</v>
          </cell>
          <cell r="C4090" t="str">
            <v>UN</v>
          </cell>
          <cell r="D4090" t="str">
            <v>MP</v>
          </cell>
          <cell r="E4090">
            <v>4.47</v>
          </cell>
          <cell r="F4090">
            <v>4.47</v>
          </cell>
        </row>
        <row r="4091">
          <cell r="A4091" t="str">
            <v>00012348</v>
          </cell>
          <cell r="B4091" t="str">
            <v>FUSIVEL FACA 250 A 400A - 250V FIXO</v>
          </cell>
          <cell r="C4091" t="str">
            <v>UN</v>
          </cell>
          <cell r="D4091" t="str">
            <v>MP</v>
          </cell>
          <cell r="E4091">
            <v>11.51</v>
          </cell>
          <cell r="F4091">
            <v>11.51</v>
          </cell>
        </row>
        <row r="4092">
          <cell r="A4092" t="str">
            <v>00012353</v>
          </cell>
          <cell r="B4092" t="str">
            <v>FUSIVEL ROSCA 15A - 250V FIXO</v>
          </cell>
          <cell r="C4092" t="str">
            <v>UN</v>
          </cell>
          <cell r="D4092" t="str">
            <v>MP</v>
          </cell>
          <cell r="E4092">
            <v>1.06</v>
          </cell>
          <cell r="F4092">
            <v>1.06</v>
          </cell>
        </row>
        <row r="4093">
          <cell r="A4093" t="str">
            <v>00012356</v>
          </cell>
          <cell r="B4093" t="str">
            <v>TERMINAL AEREO EM ACO GALV, C/ BASE DE FIXACAO HORIZONTAL DN 1/2"</v>
          </cell>
          <cell r="C4093" t="str">
            <v>UN</v>
          </cell>
          <cell r="D4093" t="str">
            <v>MP</v>
          </cell>
          <cell r="E4093">
            <v>6.51</v>
          </cell>
          <cell r="F4093">
            <v>6.51</v>
          </cell>
        </row>
        <row r="4094">
          <cell r="A4094" t="str">
            <v>00012357</v>
          </cell>
          <cell r="B4094" t="str">
            <v>MASTRO SIMPLES GALV, C/ LUVA DE REDUCAO, DN 1 1/2" X 3,00M</v>
          </cell>
          <cell r="C4094" t="str">
            <v>UN</v>
          </cell>
          <cell r="D4094" t="str">
            <v>MP</v>
          </cell>
          <cell r="E4094">
            <v>84.73</v>
          </cell>
          <cell r="F4094">
            <v>84.73</v>
          </cell>
        </row>
        <row r="4095">
          <cell r="A4095" t="str">
            <v>00012358</v>
          </cell>
          <cell r="B4095" t="str">
            <v>MASTRO SIMPLES GALV, C/ LUVA DE REDUCAO, DN 2'' X 3,00M</v>
          </cell>
          <cell r="C4095" t="str">
            <v>UN</v>
          </cell>
          <cell r="D4095" t="str">
            <v>MP</v>
          </cell>
          <cell r="E4095">
            <v>90.98</v>
          </cell>
          <cell r="F4095">
            <v>90.98</v>
          </cell>
        </row>
        <row r="4096">
          <cell r="A4096" t="str">
            <v>00012359</v>
          </cell>
          <cell r="B4096" t="str">
            <v>RELE TERMICO SIEMENS 3UA52</v>
          </cell>
          <cell r="C4096" t="str">
            <v>UN</v>
          </cell>
          <cell r="D4096" t="str">
            <v>MP</v>
          </cell>
          <cell r="E4096">
            <v>96.13</v>
          </cell>
          <cell r="F4096">
            <v>96.13</v>
          </cell>
        </row>
        <row r="4097">
          <cell r="A4097" t="str">
            <v>00012362</v>
          </cell>
          <cell r="B4097" t="str">
            <v>GANCHO SUSPENSAO PORCA-OLHAL EM ACO GALV ESPESSURA 16MM, ABERTURA 21MM</v>
          </cell>
          <cell r="C4097" t="str">
            <v>UN</v>
          </cell>
          <cell r="D4097" t="str">
            <v>MP</v>
          </cell>
          <cell r="E4097">
            <v>2.83</v>
          </cell>
          <cell r="F4097">
            <v>2.83</v>
          </cell>
        </row>
        <row r="4098">
          <cell r="A4098" t="str">
            <v>00012364</v>
          </cell>
          <cell r="B4098" t="str">
            <v>ISOLADOR TENSAO P/ 15KV - 6" DISCO CAVILHA</v>
          </cell>
          <cell r="C4098" t="str">
            <v>UN</v>
          </cell>
          <cell r="D4098" t="str">
            <v>MP</v>
          </cell>
          <cell r="E4098">
            <v>71.819999999999993</v>
          </cell>
          <cell r="F4098">
            <v>71.819999999999993</v>
          </cell>
        </row>
        <row r="4099">
          <cell r="A4099" t="str">
            <v>00012365</v>
          </cell>
          <cell r="B4099" t="str">
            <v>ISOLADOR TIPO CARRETILHA - MARROM 72 X 72 MM</v>
          </cell>
          <cell r="C4099" t="str">
            <v>UN</v>
          </cell>
          <cell r="D4099" t="str">
            <v>MP</v>
          </cell>
          <cell r="E4099">
            <v>5.75</v>
          </cell>
          <cell r="F4099">
            <v>5.75</v>
          </cell>
        </row>
        <row r="4100">
          <cell r="A4100" t="str">
            <v>00012366</v>
          </cell>
          <cell r="B4100" t="str">
            <v>POSTE DE CONCRETO CIRCULAR, 150KG, H = 10M DE ACORDO COM NBR 8451</v>
          </cell>
          <cell r="C4100" t="str">
            <v>UN</v>
          </cell>
          <cell r="D4100" t="str">
            <v>MP</v>
          </cell>
          <cell r="E4100">
            <v>442.55</v>
          </cell>
          <cell r="F4100">
            <v>442.55</v>
          </cell>
        </row>
        <row r="4101">
          <cell r="A4101" t="str">
            <v>00012367</v>
          </cell>
          <cell r="B4101" t="str">
            <v>POSTE DE CONCRETO CIRCULAR, 200KG, H = 17M DE ACORDO COM NBR 8451</v>
          </cell>
          <cell r="C4101" t="str">
            <v>UN</v>
          </cell>
          <cell r="D4101" t="str">
            <v>MP</v>
          </cell>
          <cell r="E4101">
            <v>1755.68</v>
          </cell>
          <cell r="F4101">
            <v>1755.68</v>
          </cell>
        </row>
        <row r="4102">
          <cell r="A4102" t="str">
            <v>00012368</v>
          </cell>
          <cell r="B4102" t="str">
            <v>POSTE DE CONCRETO CIRCULAR, 200KG, H = 22,5M DE ACORDO COM NBR 8451</v>
          </cell>
          <cell r="C4102" t="str">
            <v>UN</v>
          </cell>
          <cell r="D4102" t="str">
            <v>MP</v>
          </cell>
          <cell r="E4102">
            <v>3253.09</v>
          </cell>
          <cell r="F4102">
            <v>3253.09</v>
          </cell>
        </row>
        <row r="4103">
          <cell r="A4103" t="str">
            <v>00012369</v>
          </cell>
          <cell r="B4103" t="str">
            <v>|EM PROCESSO DE DESATIVAÇÃO| POSTE DE CONCRETO CIRCULAR, 150KG, H = 9M DE ACORDO COM NBR 8451</v>
          </cell>
          <cell r="C4103" t="str">
            <v>UN</v>
          </cell>
          <cell r="D4103" t="str">
            <v>MP</v>
          </cell>
          <cell r="E4103">
            <v>406.27</v>
          </cell>
          <cell r="F4103">
            <v>406.27</v>
          </cell>
        </row>
        <row r="4104">
          <cell r="A4104" t="str">
            <v>00012372</v>
          </cell>
          <cell r="B4104" t="str">
            <v>POSTE DE CONCRETO DUPLO •T• , 200KG, H = 11M DE ACORDO COM NBR 8451</v>
          </cell>
          <cell r="C4104" t="str">
            <v>UN</v>
          </cell>
          <cell r="D4104" t="str">
            <v>MP</v>
          </cell>
          <cell r="E4104">
            <v>447.16</v>
          </cell>
          <cell r="F4104">
            <v>447.16</v>
          </cell>
        </row>
        <row r="4105">
          <cell r="A4105" t="str">
            <v>00012373</v>
          </cell>
          <cell r="B4105" t="str">
            <v>POSTE DE CONCRETO DUPLO T , 400KG,H = 12M DE ACORDO COM NBR 8451</v>
          </cell>
          <cell r="C4105" t="str">
            <v>UN</v>
          </cell>
          <cell r="D4105" t="str">
            <v>MP</v>
          </cell>
          <cell r="E4105">
            <v>788.78</v>
          </cell>
          <cell r="F4105">
            <v>788.78</v>
          </cell>
        </row>
        <row r="4106">
          <cell r="A4106" t="str">
            <v>00012374</v>
          </cell>
          <cell r="B4106" t="str">
            <v>POSTE DE CONCRETO DUPLO T , 100KG, H = 6M DE ACORDO COM NBR 8451</v>
          </cell>
          <cell r="C4106" t="str">
            <v>UN</v>
          </cell>
          <cell r="D4106" t="str">
            <v>MP</v>
          </cell>
          <cell r="E4106">
            <v>159.06</v>
          </cell>
          <cell r="F4106">
            <v>159.06</v>
          </cell>
        </row>
        <row r="4107">
          <cell r="A4107" t="str">
            <v>00012378</v>
          </cell>
          <cell r="B4107" t="str">
            <v>POSTE FERRO GALV FLANGEADO RETO DN = 80MM X 6,0M</v>
          </cell>
          <cell r="C4107" t="str">
            <v>UN</v>
          </cell>
          <cell r="D4107" t="str">
            <v>MP</v>
          </cell>
          <cell r="E4107">
            <v>749.68</v>
          </cell>
          <cell r="F4107">
            <v>749.68</v>
          </cell>
        </row>
        <row r="4108">
          <cell r="A4108" t="str">
            <v>00012387</v>
          </cell>
          <cell r="B4108" t="str">
            <v>POSTE ACO H = 2,5M D = 75MM TIPO XR-701/1 XOULUX OU TPD-236/1 TROPICO</v>
          </cell>
          <cell r="C4108" t="str">
            <v>UN</v>
          </cell>
          <cell r="D4108" t="str">
            <v>MP</v>
          </cell>
          <cell r="E4108">
            <v>222.04</v>
          </cell>
          <cell r="F4108">
            <v>222.04</v>
          </cell>
        </row>
        <row r="4109">
          <cell r="A4109" t="str">
            <v>00012388</v>
          </cell>
          <cell r="B4109" t="str">
            <v>POSTE ACO H = 2,5M D = 75MM TIPO XR-701/2 XOULUX OU TPD-236/2 TROPICO</v>
          </cell>
          <cell r="C4109" t="str">
            <v>UN</v>
          </cell>
          <cell r="D4109" t="str">
            <v>MP</v>
          </cell>
          <cell r="E4109">
            <v>272.17</v>
          </cell>
          <cell r="F4109">
            <v>272.17</v>
          </cell>
        </row>
        <row r="4110">
          <cell r="A4110" t="str">
            <v>00012394</v>
          </cell>
          <cell r="B4110" t="str">
            <v>BUCHA REDUCAO FERRO GALV ROSCA REF. 1/2"X3/8"</v>
          </cell>
          <cell r="C4110" t="str">
            <v>UN</v>
          </cell>
          <cell r="D4110" t="str">
            <v>MP</v>
          </cell>
          <cell r="E4110">
            <v>2.16</v>
          </cell>
          <cell r="F4110">
            <v>2.16</v>
          </cell>
        </row>
        <row r="4111">
          <cell r="A4111" t="str">
            <v>00012395</v>
          </cell>
          <cell r="B4111" t="str">
            <v>CAP OU TAMPAO FERRO GALV ROSCA 1/4"</v>
          </cell>
          <cell r="C4111" t="str">
            <v>UN</v>
          </cell>
          <cell r="D4111" t="str">
            <v>MP</v>
          </cell>
          <cell r="E4111">
            <v>2.12</v>
          </cell>
          <cell r="F4111">
            <v>2.12</v>
          </cell>
        </row>
        <row r="4112">
          <cell r="A4112" t="str">
            <v>00012396</v>
          </cell>
          <cell r="B4112" t="str">
            <v>CAP OU TAMPAO FERRO GALV ROSCA 3/8"</v>
          </cell>
          <cell r="C4112" t="str">
            <v>UN</v>
          </cell>
          <cell r="D4112" t="str">
            <v>MP</v>
          </cell>
          <cell r="E4112">
            <v>2.08</v>
          </cell>
          <cell r="F4112">
            <v>2.08</v>
          </cell>
        </row>
        <row r="4113">
          <cell r="A4113" t="str">
            <v>00012402</v>
          </cell>
          <cell r="B4113" t="str">
            <v>JOELHO FERRO GALV 45G ROSCA 2.1/2"</v>
          </cell>
          <cell r="C4113" t="str">
            <v>UN</v>
          </cell>
          <cell r="D4113" t="str">
            <v>MP</v>
          </cell>
          <cell r="E4113">
            <v>45.58</v>
          </cell>
          <cell r="F4113">
            <v>45.58</v>
          </cell>
        </row>
        <row r="4114">
          <cell r="A4114" t="str">
            <v>00012403</v>
          </cell>
          <cell r="B4114" t="str">
            <v>JOELHO FERRO GALV 90G C/ REDUCAO ROSCA  1 1/4"X1"</v>
          </cell>
          <cell r="C4114" t="str">
            <v>UN</v>
          </cell>
          <cell r="D4114" t="str">
            <v>MP</v>
          </cell>
          <cell r="E4114">
            <v>11.52</v>
          </cell>
          <cell r="F4114">
            <v>11.52</v>
          </cell>
        </row>
        <row r="4115">
          <cell r="A4115" t="str">
            <v>00012404</v>
          </cell>
          <cell r="B4115" t="str">
            <v>LUVA FERRO GALV ROSCA MACHO/FEMEA 3/4"</v>
          </cell>
          <cell r="C4115" t="str">
            <v>UN</v>
          </cell>
          <cell r="D4115" t="str">
            <v>MP</v>
          </cell>
          <cell r="E4115">
            <v>6.06</v>
          </cell>
          <cell r="F4115">
            <v>6.06</v>
          </cell>
        </row>
        <row r="4116">
          <cell r="A4116" t="str">
            <v>00012406</v>
          </cell>
          <cell r="B4116" t="str">
            <v>LUVA REDUCAO FERRO GALV ROSCA 3/4" X 1/2"</v>
          </cell>
          <cell r="C4116" t="str">
            <v>UN</v>
          </cell>
          <cell r="D4116" t="str">
            <v>MP</v>
          </cell>
          <cell r="E4116">
            <v>4.4000000000000004</v>
          </cell>
          <cell r="F4116">
            <v>4.4000000000000004</v>
          </cell>
        </row>
        <row r="4117">
          <cell r="A4117" t="str">
            <v>00012407</v>
          </cell>
          <cell r="B4117" t="str">
            <v>LUVA REDUCAO FERRO GALV ROSCA MACHO/FEMEA 1.1/2" X 1"</v>
          </cell>
          <cell r="C4117" t="str">
            <v>UN</v>
          </cell>
          <cell r="D4117" t="str">
            <v>MP</v>
          </cell>
          <cell r="E4117">
            <v>13.43</v>
          </cell>
          <cell r="F4117">
            <v>13.43</v>
          </cell>
        </row>
        <row r="4118">
          <cell r="A4118" t="str">
            <v>00012408</v>
          </cell>
          <cell r="B4118" t="str">
            <v>LUVA REDUCAO FERRO GALV ROSCA MACHO/FEMEA 1" X 1/2"</v>
          </cell>
          <cell r="C4118" t="str">
            <v>UN</v>
          </cell>
          <cell r="D4118" t="str">
            <v>MP</v>
          </cell>
          <cell r="E4118">
            <v>8.3000000000000007</v>
          </cell>
          <cell r="F4118">
            <v>8.3000000000000007</v>
          </cell>
        </row>
        <row r="4119">
          <cell r="A4119" t="str">
            <v>00012409</v>
          </cell>
          <cell r="B4119" t="str">
            <v>LUVA REDUCAO FERRO GALV ROSCA MACHO/FEMEA 1" X 3/4"</v>
          </cell>
          <cell r="C4119" t="str">
            <v>UN</v>
          </cell>
          <cell r="D4119" t="str">
            <v>MP</v>
          </cell>
          <cell r="E4119">
            <v>8.3000000000000007</v>
          </cell>
          <cell r="F4119">
            <v>8.3000000000000007</v>
          </cell>
        </row>
        <row r="4120">
          <cell r="A4120" t="str">
            <v>00012410</v>
          </cell>
          <cell r="B4120" t="str">
            <v>LUVA REDUCAO FERRO GALV ROSCA MACHO/FEMEA 3/4" X 1/2"</v>
          </cell>
          <cell r="C4120" t="str">
            <v>UN</v>
          </cell>
          <cell r="D4120" t="str">
            <v>MP</v>
          </cell>
          <cell r="E4120">
            <v>5.74</v>
          </cell>
          <cell r="F4120">
            <v>5.74</v>
          </cell>
        </row>
        <row r="4121">
          <cell r="A4121" t="str">
            <v>00012411</v>
          </cell>
          <cell r="B4121" t="str">
            <v>PLUG OU BUJAO FERRO GALV 2 1/2"</v>
          </cell>
          <cell r="C4121" t="str">
            <v>UN</v>
          </cell>
          <cell r="D4121" t="str">
            <v>MP</v>
          </cell>
          <cell r="E4121">
            <v>18.84</v>
          </cell>
          <cell r="F4121">
            <v>18.84</v>
          </cell>
        </row>
        <row r="4122">
          <cell r="A4122" t="str">
            <v>00012412</v>
          </cell>
          <cell r="B4122" t="str">
            <v>PLUG OU BUJAO FERRO GALV 4"</v>
          </cell>
          <cell r="C4122" t="str">
            <v>UN</v>
          </cell>
          <cell r="D4122" t="str">
            <v>MP</v>
          </cell>
          <cell r="E4122">
            <v>50.63</v>
          </cell>
          <cell r="F4122">
            <v>50.63</v>
          </cell>
        </row>
        <row r="4123">
          <cell r="A4123" t="str">
            <v>00012413</v>
          </cell>
          <cell r="B4123" t="str">
            <v>SAIDA EM T FLANGE EM PE FERRO GALV 2 1/2" (COMBATE INCENDIO)</v>
          </cell>
          <cell r="C4123" t="str">
            <v>UN</v>
          </cell>
          <cell r="D4123" t="str">
            <v>MP</v>
          </cell>
          <cell r="E4123">
            <v>147.44</v>
          </cell>
          <cell r="F4123">
            <v>147.44</v>
          </cell>
        </row>
        <row r="4124">
          <cell r="A4124" t="str">
            <v>00012414</v>
          </cell>
          <cell r="B4124" t="str">
            <v>TE FERRO GALVANIZADO 45G 1.1/2"</v>
          </cell>
          <cell r="C4124" t="str">
            <v>UN</v>
          </cell>
          <cell r="D4124" t="str">
            <v>MP</v>
          </cell>
          <cell r="E4124">
            <v>42.32</v>
          </cell>
          <cell r="F4124">
            <v>42.32</v>
          </cell>
        </row>
        <row r="4125">
          <cell r="A4125" t="str">
            <v>00012415</v>
          </cell>
          <cell r="B4125" t="str">
            <v>TE FERRO GALVANIZADO 45G 1.1/4"</v>
          </cell>
          <cell r="C4125" t="str">
            <v>UN</v>
          </cell>
          <cell r="D4125" t="str">
            <v>MP</v>
          </cell>
          <cell r="E4125">
            <v>31.13</v>
          </cell>
          <cell r="F4125">
            <v>31.13</v>
          </cell>
        </row>
        <row r="4126">
          <cell r="A4126" t="str">
            <v>00012416</v>
          </cell>
          <cell r="B4126" t="str">
            <v>TE FERRO GALVANIZADO 45G 1"</v>
          </cell>
          <cell r="C4126" t="str">
            <v>UN</v>
          </cell>
          <cell r="D4126" t="str">
            <v>MP</v>
          </cell>
          <cell r="E4126">
            <v>21.24</v>
          </cell>
          <cell r="F4126">
            <v>21.24</v>
          </cell>
        </row>
        <row r="4127">
          <cell r="A4127" t="str">
            <v>00012417</v>
          </cell>
          <cell r="B4127" t="str">
            <v>TE FERRO GALVANIZADO 45G 1/2"</v>
          </cell>
          <cell r="C4127" t="str">
            <v>UN</v>
          </cell>
          <cell r="D4127" t="str">
            <v>MP</v>
          </cell>
          <cell r="E4127">
            <v>8.02</v>
          </cell>
          <cell r="F4127">
            <v>8.02</v>
          </cell>
        </row>
        <row r="4128">
          <cell r="A4128" t="str">
            <v>00012418</v>
          </cell>
          <cell r="B4128" t="str">
            <v>TE FERRO GALVANIZADO 45G 2.1/2"</v>
          </cell>
          <cell r="C4128" t="str">
            <v>UN</v>
          </cell>
          <cell r="D4128" t="str">
            <v>MP</v>
          </cell>
          <cell r="E4128">
            <v>99.34</v>
          </cell>
          <cell r="F4128">
            <v>99.34</v>
          </cell>
        </row>
        <row r="4129">
          <cell r="A4129" t="str">
            <v>00012419</v>
          </cell>
          <cell r="B4129" t="str">
            <v>TE FERRO GALVANIZADO 45G 2"</v>
          </cell>
          <cell r="C4129" t="str">
            <v>UN</v>
          </cell>
          <cell r="D4129" t="str">
            <v>MP</v>
          </cell>
          <cell r="E4129">
            <v>67.069999999999993</v>
          </cell>
          <cell r="F4129">
            <v>67.069999999999993</v>
          </cell>
        </row>
        <row r="4130">
          <cell r="A4130" t="str">
            <v>00012420</v>
          </cell>
          <cell r="B4130" t="str">
            <v>TE FERRO GALVANIZADO 45G 3"</v>
          </cell>
          <cell r="C4130" t="str">
            <v>UN</v>
          </cell>
          <cell r="D4130" t="str">
            <v>MP</v>
          </cell>
          <cell r="E4130">
            <v>157.65</v>
          </cell>
          <cell r="F4130">
            <v>157.65</v>
          </cell>
        </row>
        <row r="4131">
          <cell r="A4131" t="str">
            <v>00012421</v>
          </cell>
          <cell r="B4131" t="str">
            <v>TE FERRO GALVANIZADO 45G 3/4"</v>
          </cell>
          <cell r="C4131" t="str">
            <v>UN</v>
          </cell>
          <cell r="D4131" t="str">
            <v>MP</v>
          </cell>
          <cell r="E4131">
            <v>12.82</v>
          </cell>
          <cell r="F4131">
            <v>12.82</v>
          </cell>
        </row>
        <row r="4132">
          <cell r="A4132" t="str">
            <v>00012422</v>
          </cell>
          <cell r="B4132" t="str">
            <v>TE FERRO GALVANIZADO 45G 4"</v>
          </cell>
          <cell r="C4132" t="str">
            <v>UN</v>
          </cell>
          <cell r="D4132" t="str">
            <v>MP</v>
          </cell>
          <cell r="E4132">
            <v>276.36</v>
          </cell>
          <cell r="F4132">
            <v>276.36</v>
          </cell>
        </row>
        <row r="4133">
          <cell r="A4133" t="str">
            <v>00012424</v>
          </cell>
          <cell r="B4133" t="str">
            <v>UNIAO FERRO GALV C/ASSENTO CONICO BRONZE 1 1/2"</v>
          </cell>
          <cell r="C4133" t="str">
            <v>UN</v>
          </cell>
          <cell r="D4133" t="str">
            <v>MP</v>
          </cell>
          <cell r="E4133">
            <v>68.290000000000006</v>
          </cell>
          <cell r="F4133">
            <v>68.290000000000006</v>
          </cell>
        </row>
        <row r="4134">
          <cell r="A4134" t="str">
            <v>00012425</v>
          </cell>
          <cell r="B4134" t="str">
            <v>UNIAO FERRO GALV C/ASSENTO CONICO BRONZE 1"</v>
          </cell>
          <cell r="C4134" t="str">
            <v>UN</v>
          </cell>
          <cell r="D4134" t="str">
            <v>MP</v>
          </cell>
          <cell r="E4134">
            <v>34.75</v>
          </cell>
          <cell r="F4134">
            <v>34.75</v>
          </cell>
        </row>
        <row r="4135">
          <cell r="A4135" t="str">
            <v>00012426</v>
          </cell>
          <cell r="B4135" t="str">
            <v>UNIAO FERRO GALV C/ASSENTO CONICO BRONZE 1/2"</v>
          </cell>
          <cell r="C4135" t="str">
            <v>UN</v>
          </cell>
          <cell r="D4135" t="str">
            <v>MP</v>
          </cell>
          <cell r="E4135">
            <v>29.26</v>
          </cell>
          <cell r="F4135">
            <v>29.26</v>
          </cell>
        </row>
        <row r="4136">
          <cell r="A4136" t="str">
            <v>00012427</v>
          </cell>
          <cell r="B4136" t="str">
            <v>UNIAO FERRO GALV C/ASSENTO CONICO BRONZE 2 1/2"</v>
          </cell>
          <cell r="C4136" t="str">
            <v>UN</v>
          </cell>
          <cell r="D4136" t="str">
            <v>MP</v>
          </cell>
          <cell r="E4136">
            <v>141.58000000000001</v>
          </cell>
          <cell r="F4136">
            <v>141.58000000000001</v>
          </cell>
        </row>
        <row r="4137">
          <cell r="A4137" t="str">
            <v>00012428</v>
          </cell>
          <cell r="B4137" t="str">
            <v>UNIAO FERRO GALV C/ASSENTO CONICO BRONZE 2"</v>
          </cell>
          <cell r="C4137" t="str">
            <v>UN</v>
          </cell>
          <cell r="D4137" t="str">
            <v>MP</v>
          </cell>
          <cell r="E4137">
            <v>95.11</v>
          </cell>
          <cell r="F4137">
            <v>95.11</v>
          </cell>
        </row>
        <row r="4138">
          <cell r="A4138" t="str">
            <v>00012429</v>
          </cell>
          <cell r="B4138" t="str">
            <v>UNIAO FERRO GALV C/ASSENTO CONICO BRONZE 3"</v>
          </cell>
          <cell r="C4138" t="str">
            <v>UN</v>
          </cell>
          <cell r="D4138" t="str">
            <v>MP</v>
          </cell>
          <cell r="E4138">
            <v>204.45</v>
          </cell>
          <cell r="F4138">
            <v>204.45</v>
          </cell>
        </row>
        <row r="4139">
          <cell r="A4139" t="str">
            <v>00012430</v>
          </cell>
          <cell r="B4139" t="str">
            <v>UNIAO FERRO GALV C/ASSENTO CONICO BRONZE 3/4"</v>
          </cell>
          <cell r="C4139" t="str">
            <v>UN</v>
          </cell>
          <cell r="D4139" t="str">
            <v>MP</v>
          </cell>
          <cell r="E4139">
            <v>34.549999999999997</v>
          </cell>
          <cell r="F4139">
            <v>34.549999999999997</v>
          </cell>
        </row>
        <row r="4140">
          <cell r="A4140" t="str">
            <v>00012431</v>
          </cell>
          <cell r="B4140" t="str">
            <v>UNIAO FERRO GALV C/ASSENTO CONICO BRONZE 4"</v>
          </cell>
          <cell r="C4140" t="str">
            <v>UN</v>
          </cell>
          <cell r="D4140" t="str">
            <v>MP</v>
          </cell>
          <cell r="E4140">
            <v>283.57</v>
          </cell>
          <cell r="F4140">
            <v>283.57</v>
          </cell>
        </row>
        <row r="4141">
          <cell r="A4141" t="str">
            <v>00012432</v>
          </cell>
          <cell r="B4141" t="str">
            <v>UNIAO FERRO GALV C/ASSENTO CONICO FERRO LONGO 1 1/2"</v>
          </cell>
          <cell r="C4141" t="str">
            <v>UN</v>
          </cell>
          <cell r="D4141" t="str">
            <v>MP</v>
          </cell>
          <cell r="E4141">
            <v>39.6</v>
          </cell>
          <cell r="F4141">
            <v>39.6</v>
          </cell>
        </row>
        <row r="4142">
          <cell r="A4142" t="str">
            <v>00012433</v>
          </cell>
          <cell r="B4142" t="str">
            <v>UNIAO FERRO GALV C/ASSENTO CONICO FERRO LONGO 1"</v>
          </cell>
          <cell r="C4142" t="str">
            <v>UN</v>
          </cell>
          <cell r="D4142" t="str">
            <v>MP</v>
          </cell>
          <cell r="E4142">
            <v>21.73</v>
          </cell>
          <cell r="F4142">
            <v>21.73</v>
          </cell>
        </row>
        <row r="4143">
          <cell r="A4143" t="str">
            <v>00012434</v>
          </cell>
          <cell r="B4143" t="str">
            <v>UNIAO FERRO GALV C/ASSENTO CONICO FERRO LONGO 1/2"</v>
          </cell>
          <cell r="C4143" t="str">
            <v>UN</v>
          </cell>
          <cell r="D4143" t="str">
            <v>MP</v>
          </cell>
          <cell r="E4143">
            <v>15.67</v>
          </cell>
          <cell r="F4143">
            <v>15.67</v>
          </cell>
        </row>
        <row r="4144">
          <cell r="A4144" t="str">
            <v>00012435</v>
          </cell>
          <cell r="B4144" t="str">
            <v>UNIAO FERRO GALV C/ASSENTO CONICO FERRO LONGO 2 1/2"</v>
          </cell>
          <cell r="C4144" t="str">
            <v>UN</v>
          </cell>
          <cell r="D4144" t="str">
            <v>MP</v>
          </cell>
          <cell r="E4144">
            <v>85.46</v>
          </cell>
          <cell r="F4144">
            <v>85.46</v>
          </cell>
        </row>
        <row r="4145">
          <cell r="A4145" t="str">
            <v>00012436</v>
          </cell>
          <cell r="B4145" t="str">
            <v>UNIAO FERRO GALV C/ASSENTO CONICO FERRO LONGO 4"</v>
          </cell>
          <cell r="C4145" t="str">
            <v>UN</v>
          </cell>
          <cell r="D4145" t="str">
            <v>MP</v>
          </cell>
          <cell r="E4145">
            <v>159.85</v>
          </cell>
          <cell r="F4145">
            <v>159.85</v>
          </cell>
        </row>
        <row r="4146">
          <cell r="A4146" t="str">
            <v>00012437</v>
          </cell>
          <cell r="B4146" t="str">
            <v>UNIAO FERRO GALV C/ASSENTO CONICO FERRO LONGO 2"</v>
          </cell>
          <cell r="C4146" t="str">
            <v>UN</v>
          </cell>
          <cell r="D4146" t="str">
            <v>MP</v>
          </cell>
          <cell r="E4146">
            <v>56.97</v>
          </cell>
          <cell r="F4146">
            <v>56.97</v>
          </cell>
        </row>
        <row r="4147">
          <cell r="A4147" t="str">
            <v>00012438</v>
          </cell>
          <cell r="B4147" t="str">
            <v>UNIAO FERRO GALV C/ASSENTO CONICO FERRO LONGO 3"</v>
          </cell>
          <cell r="C4147" t="str">
            <v>UN</v>
          </cell>
          <cell r="D4147" t="str">
            <v>MP</v>
          </cell>
          <cell r="E4147">
            <v>126.16</v>
          </cell>
          <cell r="F4147">
            <v>126.16</v>
          </cell>
        </row>
        <row r="4148">
          <cell r="A4148" t="str">
            <v>00012439</v>
          </cell>
          <cell r="B4148" t="str">
            <v>UNIAO FERRO GALV C/ASSENTO CONICO FERRO LONGO 3/4"</v>
          </cell>
          <cell r="C4148" t="str">
            <v>UN</v>
          </cell>
          <cell r="D4148" t="str">
            <v>MP</v>
          </cell>
          <cell r="E4148">
            <v>20.059999999999999</v>
          </cell>
          <cell r="F4148">
            <v>20.059999999999999</v>
          </cell>
        </row>
        <row r="4149">
          <cell r="A4149" t="str">
            <v>00012440</v>
          </cell>
          <cell r="B4149" t="str">
            <v>UNIAO FERRO GALV C/ASSENTO PLANO C/JUNTA NITRIPACK 1 1/4"</v>
          </cell>
          <cell r="C4149" t="str">
            <v>UN</v>
          </cell>
          <cell r="D4149" t="str">
            <v>MP</v>
          </cell>
          <cell r="E4149">
            <v>31.62</v>
          </cell>
          <cell r="F4149">
            <v>31.62</v>
          </cell>
        </row>
        <row r="4150">
          <cell r="A4150" t="str">
            <v>00012530</v>
          </cell>
          <cell r="B4150" t="str">
            <v>ANEL OU ADUELA CONCRETO ARMADO D = 0,60M, H = 0,30M</v>
          </cell>
          <cell r="C4150" t="str">
            <v>UN</v>
          </cell>
          <cell r="D4150" t="str">
            <v>MP</v>
          </cell>
          <cell r="E4150">
            <v>31.9</v>
          </cell>
          <cell r="F4150">
            <v>31.9</v>
          </cell>
        </row>
        <row r="4151">
          <cell r="A4151" t="str">
            <v>00012531</v>
          </cell>
          <cell r="B4151" t="str">
            <v>ANEL OU ADUELA CONCRETO ARMADO D = 0,60M, H = 0,40M</v>
          </cell>
          <cell r="C4151" t="str">
            <v>UN</v>
          </cell>
          <cell r="D4151" t="str">
            <v>MP</v>
          </cell>
          <cell r="E4151">
            <v>44.43</v>
          </cell>
          <cell r="F4151">
            <v>44.43</v>
          </cell>
        </row>
        <row r="4152">
          <cell r="A4152" t="str">
            <v>00012532</v>
          </cell>
          <cell r="B4152" t="str">
            <v>ANEL OU ADUELA CONCRETO ARMADO D = 0,60M, H = 0,50M</v>
          </cell>
          <cell r="C4152" t="str">
            <v>UN</v>
          </cell>
          <cell r="D4152" t="str">
            <v>MP</v>
          </cell>
          <cell r="E4152">
            <v>46.82</v>
          </cell>
          <cell r="F4152">
            <v>46.82</v>
          </cell>
        </row>
        <row r="4153">
          <cell r="A4153" t="str">
            <v>00012533</v>
          </cell>
          <cell r="B4153" t="str">
            <v>ANEL OU ADUELA CONCRETO ARMADO D = 0,80M, H = 0,30M</v>
          </cell>
          <cell r="C4153" t="str">
            <v>UN</v>
          </cell>
          <cell r="D4153" t="str">
            <v>MP</v>
          </cell>
          <cell r="E4153">
            <v>59.82</v>
          </cell>
          <cell r="F4153">
            <v>59.82</v>
          </cell>
        </row>
        <row r="4154">
          <cell r="A4154" t="str">
            <v>00012544</v>
          </cell>
          <cell r="B4154" t="str">
            <v>ANEL OU ADUELA CONCRETO ARMADO D = 0,80M, H = 0,50M</v>
          </cell>
          <cell r="C4154" t="str">
            <v>UN</v>
          </cell>
          <cell r="D4154" t="str">
            <v>MP</v>
          </cell>
          <cell r="E4154">
            <v>63.81</v>
          </cell>
          <cell r="F4154">
            <v>63.81</v>
          </cell>
        </row>
        <row r="4155">
          <cell r="A4155" t="str">
            <v>00012546</v>
          </cell>
          <cell r="B4155" t="str">
            <v>ANEL OU ADUELA CONCRETO ARMADO D = 1,00M, H = 0,40M</v>
          </cell>
          <cell r="C4155" t="str">
            <v>UN</v>
          </cell>
          <cell r="D4155" t="str">
            <v>MP</v>
          </cell>
          <cell r="E4155">
            <v>95.71</v>
          </cell>
          <cell r="F4155">
            <v>95.71</v>
          </cell>
        </row>
        <row r="4156">
          <cell r="A4156" t="str">
            <v>00012547</v>
          </cell>
          <cell r="B4156" t="str">
            <v>ANEL OU ADUELA CONCRETO ARMADO D = 1,00M, H = 0,50M</v>
          </cell>
          <cell r="C4156" t="str">
            <v>UN</v>
          </cell>
          <cell r="D4156" t="str">
            <v>MP</v>
          </cell>
          <cell r="E4156">
            <v>108.47</v>
          </cell>
          <cell r="F4156">
            <v>108.47</v>
          </cell>
        </row>
        <row r="4157">
          <cell r="A4157" t="str">
            <v>00012548</v>
          </cell>
          <cell r="B4157" t="str">
            <v>ANEL OU ADUELA CONCRETO ARMADO D = 1,10M, H = 0,30M</v>
          </cell>
          <cell r="C4157" t="str">
            <v>UN</v>
          </cell>
          <cell r="D4157" t="str">
            <v>MP</v>
          </cell>
          <cell r="E4157">
            <v>81.64</v>
          </cell>
          <cell r="F4157">
            <v>81.64</v>
          </cell>
        </row>
        <row r="4158">
          <cell r="A4158" t="str">
            <v>00012551</v>
          </cell>
          <cell r="B4158" t="str">
            <v>ANEL OU ADUELA CONCRETO ARMADO D = 1,20M, H = 0,50M</v>
          </cell>
          <cell r="C4158" t="str">
            <v>UN</v>
          </cell>
          <cell r="D4158" t="str">
            <v>MP</v>
          </cell>
          <cell r="E4158">
            <v>148.35</v>
          </cell>
          <cell r="F4158">
            <v>148.35</v>
          </cell>
        </row>
        <row r="4159">
          <cell r="A4159" t="str">
            <v>00012563</v>
          </cell>
          <cell r="B4159" t="str">
            <v>ANEL OU ADUELA CONCRETO ARMADO D = 1,50M, H = 0,50M</v>
          </cell>
          <cell r="C4159" t="str">
            <v>UN</v>
          </cell>
          <cell r="D4159" t="str">
            <v>MP</v>
          </cell>
          <cell r="E4159">
            <v>177.07</v>
          </cell>
          <cell r="F4159">
            <v>177.07</v>
          </cell>
        </row>
        <row r="4160">
          <cell r="A4160" t="str">
            <v>00012565</v>
          </cell>
          <cell r="B4160" t="str">
            <v>ANEL OU ADUELA CONCRETO ARMADO D = 2,00M, H = 0,50M</v>
          </cell>
          <cell r="C4160" t="str">
            <v>UN</v>
          </cell>
          <cell r="D4160" t="str">
            <v>MP</v>
          </cell>
          <cell r="E4160">
            <v>384.13</v>
          </cell>
          <cell r="F4160">
            <v>384.13</v>
          </cell>
        </row>
        <row r="4161">
          <cell r="A4161" t="str">
            <v>00012567</v>
          </cell>
          <cell r="B4161" t="str">
            <v>ANEL OU ADUELA CONCRETO ARMADO D = 2,50M, H = 0,50M</v>
          </cell>
          <cell r="C4161" t="str">
            <v>UN</v>
          </cell>
          <cell r="D4161" t="str">
            <v>MP</v>
          </cell>
          <cell r="E4161">
            <v>442.63</v>
          </cell>
          <cell r="F4161">
            <v>442.63</v>
          </cell>
        </row>
        <row r="4162">
          <cell r="A4162" t="str">
            <v>00012568</v>
          </cell>
          <cell r="B4162" t="str">
            <v>ANEL OU ADUELA CONCRETO ARMADO D = 3,00M, H = 0,50M</v>
          </cell>
          <cell r="C4162" t="str">
            <v>UN</v>
          </cell>
          <cell r="D4162" t="str">
            <v>MP</v>
          </cell>
          <cell r="E4162">
            <v>599.48</v>
          </cell>
          <cell r="F4162">
            <v>599.48</v>
          </cell>
        </row>
        <row r="4163">
          <cell r="A4163" t="str">
            <v>00012569</v>
          </cell>
          <cell r="B4163" t="str">
            <v>TUBO CONCRETO ARMADO CLASSE PA-2 PB NBR-8890/2007 DN 1100MM PARA ÁGUAS PLUVIAIS</v>
          </cell>
          <cell r="C4163" t="str">
            <v>M</v>
          </cell>
          <cell r="D4163" t="str">
            <v>MP</v>
          </cell>
          <cell r="E4163">
            <v>305.16000000000003</v>
          </cell>
          <cell r="F4163">
            <v>305.16000000000003</v>
          </cell>
        </row>
        <row r="4164">
          <cell r="A4164" t="str">
            <v>00012572</v>
          </cell>
          <cell r="B4164" t="str">
            <v>TUBO CONCRETO ARMADO CLASSE PA-3 PB NBR-8890/2007 DN 1000 MM PARA ÁGUAS PLUVIAIS</v>
          </cell>
          <cell r="C4164" t="str">
            <v>M</v>
          </cell>
          <cell r="D4164" t="str">
            <v>MP</v>
          </cell>
          <cell r="E4164">
            <v>338.19</v>
          </cell>
          <cell r="F4164">
            <v>338.19</v>
          </cell>
        </row>
        <row r="4165">
          <cell r="A4165" t="str">
            <v>00012573</v>
          </cell>
          <cell r="B4165" t="str">
            <v>TUBO CONCRETO ARMADO CLASSE PA-3 PB NBR-8890/2007 DN 1100 MM PARA ÁGUAS PLUVIAIS</v>
          </cell>
          <cell r="C4165" t="str">
            <v>M</v>
          </cell>
          <cell r="D4165" t="str">
            <v>MP</v>
          </cell>
          <cell r="E4165">
            <v>409.97</v>
          </cell>
          <cell r="F4165">
            <v>409.97</v>
          </cell>
        </row>
        <row r="4166">
          <cell r="A4166" t="str">
            <v>00012574</v>
          </cell>
          <cell r="B4166" t="str">
            <v>TUBO CONCRETO ARMADO CLASSE PA-3 PB NBR-8890/2007 DN 1200 MM PARA ÁGUAS PLUVIAIS</v>
          </cell>
          <cell r="C4166" t="str">
            <v>M</v>
          </cell>
          <cell r="D4166" t="str">
            <v>MP</v>
          </cell>
          <cell r="E4166">
            <v>470.27</v>
          </cell>
          <cell r="F4166">
            <v>470.27</v>
          </cell>
        </row>
        <row r="4167">
          <cell r="A4167" t="str">
            <v>00012575</v>
          </cell>
          <cell r="B4167" t="str">
            <v>TUBO CONCRETO ARMADO CLASSE PA-3 PB NBR-8890/2007 DN 1500 MM PARA ÁGUAS PLUVIAIS</v>
          </cell>
          <cell r="C4167" t="str">
            <v>M</v>
          </cell>
          <cell r="D4167" t="str">
            <v>MP</v>
          </cell>
          <cell r="E4167">
            <v>677.57</v>
          </cell>
          <cell r="F4167">
            <v>677.57</v>
          </cell>
        </row>
        <row r="4168">
          <cell r="A4168" t="str">
            <v>00012576</v>
          </cell>
          <cell r="B4168" t="str">
            <v>TUBO CONCRETO ARMADO CLASSE PA-3 PB NBR-8890/2007 DN 400 MM PARA ÁGUAS PLUVIAIS</v>
          </cell>
          <cell r="C4168" t="str">
            <v>M</v>
          </cell>
          <cell r="D4168" t="str">
            <v>MP</v>
          </cell>
          <cell r="E4168">
            <v>79.760000000000005</v>
          </cell>
          <cell r="F4168">
            <v>79.760000000000005</v>
          </cell>
        </row>
        <row r="4169">
          <cell r="A4169" t="str">
            <v>00012577</v>
          </cell>
          <cell r="B4169" t="str">
            <v>TUBO CONCRETO ARMADO CLASSE PA-3 PB NBR-8890/2007 DN 500 MM PARA ÁGUAS PLUVIAIS</v>
          </cell>
          <cell r="C4169" t="str">
            <v>M</v>
          </cell>
          <cell r="D4169" t="str">
            <v>MP</v>
          </cell>
          <cell r="E4169">
            <v>103.69</v>
          </cell>
          <cell r="F4169">
            <v>103.69</v>
          </cell>
        </row>
        <row r="4170">
          <cell r="A4170" t="str">
            <v>00012578</v>
          </cell>
          <cell r="B4170" t="str">
            <v>TUBO CONCRETO ARMADO CLASSE PA-3 PB NBR-8890/2007 DN 600 MM PARA ÁGUAS PLUVIAIS</v>
          </cell>
          <cell r="C4170" t="str">
            <v>M</v>
          </cell>
          <cell r="D4170" t="str">
            <v>MP</v>
          </cell>
          <cell r="E4170">
            <v>122.03</v>
          </cell>
          <cell r="F4170">
            <v>122.03</v>
          </cell>
        </row>
        <row r="4171">
          <cell r="A4171" t="str">
            <v>00012579</v>
          </cell>
          <cell r="B4171" t="str">
            <v>TUBO CONCRETO ARMADO CLASSE PA-3 PB NBR-8890/2007 DN 700 MM PARA ÁGUAS PLUVIAIS</v>
          </cell>
          <cell r="C4171" t="str">
            <v>M</v>
          </cell>
          <cell r="D4171" t="str">
            <v>MP</v>
          </cell>
          <cell r="E4171">
            <v>191.43</v>
          </cell>
          <cell r="F4171">
            <v>191.43</v>
          </cell>
        </row>
        <row r="4172">
          <cell r="A4172" t="str">
            <v>00012580</v>
          </cell>
          <cell r="B4172" t="str">
            <v>TUBO CONCRETO ARMADO CLASSE PA-3 PB NBR-8890/2007 DN 800 MM PARA ÁGUAS PLUVIAIS</v>
          </cell>
          <cell r="C4172" t="str">
            <v>M</v>
          </cell>
          <cell r="D4172" t="str">
            <v>MP</v>
          </cell>
          <cell r="E4172">
            <v>202.59</v>
          </cell>
          <cell r="F4172">
            <v>202.59</v>
          </cell>
        </row>
        <row r="4173">
          <cell r="A4173" t="str">
            <v>00012581</v>
          </cell>
          <cell r="B4173" t="str">
            <v>TUBO CONCRETO ARMADO CLASSE PA-3 PB NBR-8890/2007 DN 900 MM PARA ÁGUAS PLUVIAIS</v>
          </cell>
          <cell r="C4173" t="str">
            <v>M</v>
          </cell>
          <cell r="D4173" t="str">
            <v>MP</v>
          </cell>
          <cell r="E4173">
            <v>332.6</v>
          </cell>
          <cell r="F4173">
            <v>332.6</v>
          </cell>
        </row>
        <row r="4174">
          <cell r="A4174" t="str">
            <v>00012583</v>
          </cell>
          <cell r="B4174" t="str">
            <v>TUBO CONCRETO SIMPLES POROSO DN 200 MM</v>
          </cell>
          <cell r="C4174" t="str">
            <v>M</v>
          </cell>
          <cell r="D4174" t="str">
            <v>MP</v>
          </cell>
          <cell r="E4174">
            <v>26.45</v>
          </cell>
          <cell r="F4174">
            <v>26.45</v>
          </cell>
        </row>
        <row r="4175">
          <cell r="A4175" t="str">
            <v>00012584</v>
          </cell>
          <cell r="B4175" t="str">
            <v>TUBO CONCRETO SIMPLES POROSO DN 300 MM</v>
          </cell>
          <cell r="C4175" t="str">
            <v>M</v>
          </cell>
          <cell r="D4175" t="str">
            <v>MP</v>
          </cell>
          <cell r="E4175">
            <v>36.619999999999997</v>
          </cell>
          <cell r="F4175">
            <v>36.619999999999997</v>
          </cell>
        </row>
        <row r="4176">
          <cell r="A4176" t="str">
            <v>00012592</v>
          </cell>
          <cell r="B4176" t="str">
            <v>TUBO PVC PBA 15 JE NBR 5647 P/REDE AGUA DN 100/DE 110 MM</v>
          </cell>
          <cell r="C4176" t="str">
            <v>M</v>
          </cell>
          <cell r="D4176" t="str">
            <v>MP</v>
          </cell>
          <cell r="E4176">
            <v>38.82</v>
          </cell>
          <cell r="F4176">
            <v>38.82</v>
          </cell>
        </row>
        <row r="4177">
          <cell r="A4177" t="str">
            <v>00012599</v>
          </cell>
          <cell r="B4177" t="str">
            <v>TUBO PVC PBA 15 JE NBR 5647 P/REDE AGUA DN 50/DE 60 MM</v>
          </cell>
          <cell r="C4177" t="str">
            <v>M</v>
          </cell>
          <cell r="D4177" t="str">
            <v>MP</v>
          </cell>
          <cell r="E4177">
            <v>11.48</v>
          </cell>
          <cell r="F4177">
            <v>11.48</v>
          </cell>
        </row>
        <row r="4178">
          <cell r="A4178" t="str">
            <v>00012600</v>
          </cell>
          <cell r="B4178" t="str">
            <v>TUBO PVC PBA 15 JE NBR 5647 P/REDE AGUA DN 65/DE 75 MM</v>
          </cell>
          <cell r="C4178" t="str">
            <v>M</v>
          </cell>
          <cell r="D4178" t="str">
            <v>MP</v>
          </cell>
          <cell r="E4178">
            <v>18.41</v>
          </cell>
          <cell r="F4178">
            <v>18.41</v>
          </cell>
        </row>
        <row r="4179">
          <cell r="A4179" t="str">
            <v>00012601</v>
          </cell>
          <cell r="B4179" t="str">
            <v>TUBO PVC PBA 15 JE NBR 5647 P/REDE AGUA DN 75/DE 85 MM</v>
          </cell>
          <cell r="C4179" t="str">
            <v>M</v>
          </cell>
          <cell r="D4179" t="str">
            <v>MP</v>
          </cell>
          <cell r="E4179">
            <v>22.98</v>
          </cell>
          <cell r="F4179">
            <v>22.98</v>
          </cell>
        </row>
        <row r="4180">
          <cell r="A4180" t="str">
            <v>00012602</v>
          </cell>
          <cell r="B4180" t="str">
            <v>TUBO PVC PBA 20 JE NBR 5647 P/REDE AGUA DN 100/DE 110 MM</v>
          </cell>
          <cell r="C4180" t="str">
            <v>M</v>
          </cell>
          <cell r="D4180" t="str">
            <v>MP</v>
          </cell>
          <cell r="E4180">
            <v>48.52</v>
          </cell>
          <cell r="F4180">
            <v>48.52</v>
          </cell>
        </row>
        <row r="4181">
          <cell r="A4181" t="str">
            <v>00012609</v>
          </cell>
          <cell r="B4181" t="str">
            <v>TUBO PVC PBA 20 JE NBR 5647 P/REDE AGUA DN 50/DE 60 MM</v>
          </cell>
          <cell r="C4181" t="str">
            <v>M</v>
          </cell>
          <cell r="D4181" t="str">
            <v>MP</v>
          </cell>
          <cell r="E4181">
            <v>14.57</v>
          </cell>
          <cell r="F4181">
            <v>14.57</v>
          </cell>
        </row>
        <row r="4182">
          <cell r="A4182" t="str">
            <v>00012610</v>
          </cell>
          <cell r="B4182" t="str">
            <v>TUBO PVC PBA 20 JE NBR 5647 P/REDE AGUA DN 65/DE 75 MM</v>
          </cell>
          <cell r="C4182" t="str">
            <v>M</v>
          </cell>
          <cell r="D4182" t="str">
            <v>MP</v>
          </cell>
          <cell r="E4182">
            <v>22.84</v>
          </cell>
          <cell r="F4182">
            <v>22.84</v>
          </cell>
        </row>
        <row r="4183">
          <cell r="A4183" t="str">
            <v>00012611</v>
          </cell>
          <cell r="B4183" t="str">
            <v>TUBO PVC PBA 20 JE NBR 5647 P/REDE AGUA DN 75/DE 85 MM</v>
          </cell>
          <cell r="C4183" t="str">
            <v>M</v>
          </cell>
          <cell r="D4183" t="str">
            <v>MP</v>
          </cell>
          <cell r="E4183">
            <v>28.99</v>
          </cell>
          <cell r="F4183">
            <v>28.99</v>
          </cell>
        </row>
        <row r="4184">
          <cell r="A4184" t="str">
            <v>00012612</v>
          </cell>
          <cell r="B4184" t="str">
            <v>CONJUNTO DE LIGACAO (TUBO + CANOPLA) PVC RIGIDO C/ TUBO 1.1/2" X 20CM P/ BACIA SANITARIA"</v>
          </cell>
          <cell r="C4184" t="str">
            <v>UN</v>
          </cell>
          <cell r="D4184" t="str">
            <v>MP</v>
          </cell>
          <cell r="E4184">
            <v>3.61</v>
          </cell>
          <cell r="F4184">
            <v>3.61</v>
          </cell>
        </row>
        <row r="4185">
          <cell r="A4185" t="str">
            <v>00012613</v>
          </cell>
          <cell r="B4185" t="str">
            <v>TUBO DE DESCARGA PVC PARA LIGAÇÃO CAIXA DESCARGA -EMBUTIR - 40MM X 150CM</v>
          </cell>
          <cell r="C4185" t="str">
            <v>UN</v>
          </cell>
          <cell r="D4185" t="str">
            <v>MP</v>
          </cell>
          <cell r="E4185">
            <v>4.68</v>
          </cell>
          <cell r="F4185">
            <v>4.68</v>
          </cell>
        </row>
        <row r="4186">
          <cell r="A4186" t="str">
            <v>00012614</v>
          </cell>
          <cell r="B4186" t="str">
            <v>BOCAL PVC MR AQUAPLUV BEIRAL D =125X88 MM</v>
          </cell>
          <cell r="C4186" t="str">
            <v>UN</v>
          </cell>
          <cell r="D4186" t="str">
            <v>MP</v>
          </cell>
          <cell r="E4186">
            <v>68.84</v>
          </cell>
          <cell r="F4186">
            <v>68.84</v>
          </cell>
        </row>
        <row r="4187">
          <cell r="A4187" t="str">
            <v>00012615</v>
          </cell>
          <cell r="B4187" t="str">
            <v>BRACADEIRA PVC AQUAPLUV D = 88MM</v>
          </cell>
          <cell r="C4187" t="str">
            <v>UN</v>
          </cell>
          <cell r="D4187" t="str">
            <v>MP</v>
          </cell>
          <cell r="E4187">
            <v>13.44</v>
          </cell>
          <cell r="F4187">
            <v>13.44</v>
          </cell>
        </row>
        <row r="4188">
          <cell r="A4188" t="str">
            <v>00012616</v>
          </cell>
          <cell r="B4188" t="str">
            <v>CABECEIRA DIREITA PVC AQUAPLUV D = 125 MM</v>
          </cell>
          <cell r="C4188" t="str">
            <v>UN</v>
          </cell>
          <cell r="D4188" t="str">
            <v>MP</v>
          </cell>
          <cell r="E4188">
            <v>20.47</v>
          </cell>
          <cell r="F4188">
            <v>20.47</v>
          </cell>
        </row>
        <row r="4189">
          <cell r="A4189" t="str">
            <v>00012617</v>
          </cell>
          <cell r="B4189" t="str">
            <v>CABECEIRA ESQUERDA PVC AQUAPLUV D = 125 MM</v>
          </cell>
          <cell r="C4189" t="str">
            <v>UN</v>
          </cell>
          <cell r="D4189" t="str">
            <v>MP</v>
          </cell>
          <cell r="E4189">
            <v>21.4</v>
          </cell>
          <cell r="F4189">
            <v>21.4</v>
          </cell>
        </row>
        <row r="4190">
          <cell r="A4190" t="str">
            <v>00012618</v>
          </cell>
          <cell r="B4190" t="str">
            <v>CALHA PVC AQUAPLUV DN = 125 MM C/ 3,00 M DE COMPRIM=</v>
          </cell>
          <cell r="C4190" t="str">
            <v>UN</v>
          </cell>
          <cell r="D4190" t="str">
            <v>MP</v>
          </cell>
          <cell r="E4190">
            <v>152.46</v>
          </cell>
          <cell r="F4190">
            <v>152.46</v>
          </cell>
        </row>
        <row r="4191">
          <cell r="A4191" t="str">
            <v>00012619</v>
          </cell>
          <cell r="B4191" t="str">
            <v>CHAPA PLANA DE PVC P/ CALHA C/ 0,40M DE LARGURA</v>
          </cell>
          <cell r="C4191" t="str">
            <v>M</v>
          </cell>
          <cell r="D4191" t="str">
            <v>MP</v>
          </cell>
          <cell r="E4191">
            <v>1405.3</v>
          </cell>
          <cell r="F4191">
            <v>1405.3</v>
          </cell>
        </row>
        <row r="4192">
          <cell r="A4192" t="str">
            <v>00012620</v>
          </cell>
          <cell r="B4192" t="str">
            <v>CHAPA PLANA DE PVC P/ CALHA C/ 0,50M DE LARGURA</v>
          </cell>
          <cell r="C4192" t="str">
            <v>M</v>
          </cell>
          <cell r="D4192" t="str">
            <v>MP</v>
          </cell>
          <cell r="E4192">
            <v>1747.12</v>
          </cell>
          <cell r="F4192">
            <v>1747.12</v>
          </cell>
        </row>
        <row r="4193">
          <cell r="A4193" t="str">
            <v>00012621</v>
          </cell>
          <cell r="B4193" t="str">
            <v>CHAPA PLANA DE PVC P/ CALHA C/ 0,60M DE LARGURA</v>
          </cell>
          <cell r="C4193" t="str">
            <v>M</v>
          </cell>
          <cell r="D4193" t="str">
            <v>MP</v>
          </cell>
          <cell r="E4193">
            <v>2089.04</v>
          </cell>
          <cell r="F4193">
            <v>2089.04</v>
          </cell>
        </row>
        <row r="4194">
          <cell r="A4194" t="str">
            <v>00012622</v>
          </cell>
          <cell r="B4194" t="str">
            <v>CHAPA PLANA DE PVC P/ CALHA C/ 1,00M DE LARGURA</v>
          </cell>
          <cell r="C4194" t="str">
            <v>M</v>
          </cell>
          <cell r="D4194" t="str">
            <v>MP</v>
          </cell>
          <cell r="E4194">
            <v>3494.34</v>
          </cell>
          <cell r="F4194">
            <v>3494.34</v>
          </cell>
        </row>
        <row r="4195">
          <cell r="A4195" t="str">
            <v>00012623</v>
          </cell>
          <cell r="B4195" t="str">
            <v>CONDUTOR PVC AQUAPLUV C=88 MM</v>
          </cell>
          <cell r="C4195" t="str">
            <v>M</v>
          </cell>
          <cell r="D4195" t="str">
            <v>MP</v>
          </cell>
          <cell r="E4195">
            <v>126.82</v>
          </cell>
          <cell r="F4195">
            <v>126.82</v>
          </cell>
        </row>
        <row r="4196">
          <cell r="A4196" t="str">
            <v>00012624</v>
          </cell>
          <cell r="B4196" t="str">
            <v>EMENDA MR PVC AQUAPLUV D = 125 MM</v>
          </cell>
          <cell r="C4196" t="str">
            <v>UN</v>
          </cell>
          <cell r="D4196" t="str">
            <v>MP</v>
          </cell>
          <cell r="E4196">
            <v>35.97</v>
          </cell>
          <cell r="F4196">
            <v>35.97</v>
          </cell>
        </row>
        <row r="4197">
          <cell r="A4197" t="str">
            <v>00012625</v>
          </cell>
          <cell r="B4197" t="str">
            <v>JUNCAO PVC 60G AQUAPLUV 88 MM</v>
          </cell>
          <cell r="C4197" t="str">
            <v>UN</v>
          </cell>
          <cell r="D4197" t="str">
            <v>MP</v>
          </cell>
          <cell r="E4197">
            <v>32.15</v>
          </cell>
          <cell r="F4197">
            <v>32.15</v>
          </cell>
        </row>
        <row r="4198">
          <cell r="A4198" t="str">
            <v>00012626</v>
          </cell>
          <cell r="B4198" t="str">
            <v>SUPORTE ZINCADO DOBRADO AQUAPLUV (PVC-TIGRE)</v>
          </cell>
          <cell r="C4198" t="str">
            <v>UN</v>
          </cell>
          <cell r="D4198" t="str">
            <v>MP</v>
          </cell>
          <cell r="E4198">
            <v>17.78</v>
          </cell>
          <cell r="F4198">
            <v>17.78</v>
          </cell>
        </row>
        <row r="4199">
          <cell r="A4199" t="str">
            <v>00012627</v>
          </cell>
          <cell r="B4199" t="str">
            <v>VEDACAO PVC AQUAPLUV D = 125 MM</v>
          </cell>
          <cell r="C4199" t="str">
            <v>UN</v>
          </cell>
          <cell r="D4199" t="str">
            <v>MP</v>
          </cell>
          <cell r="E4199">
            <v>2.38</v>
          </cell>
          <cell r="F4199">
            <v>2.38</v>
          </cell>
        </row>
        <row r="4200">
          <cell r="A4200" t="str">
            <v>00012628</v>
          </cell>
          <cell r="B4200" t="str">
            <v>JOELHO PVC AQUAPLUV 60G D = 88 MM</v>
          </cell>
          <cell r="C4200" t="str">
            <v>UN</v>
          </cell>
          <cell r="D4200" t="str">
            <v>MP</v>
          </cell>
          <cell r="E4200">
            <v>23.46</v>
          </cell>
          <cell r="F4200">
            <v>23.46</v>
          </cell>
        </row>
        <row r="4201">
          <cell r="A4201" t="str">
            <v>00012629</v>
          </cell>
          <cell r="B4201" t="str">
            <v>JOELHO PVC AQUAPLUV 90G D = 88 MM</v>
          </cell>
          <cell r="C4201" t="str">
            <v>UN</v>
          </cell>
          <cell r="D4201" t="str">
            <v>MP</v>
          </cell>
          <cell r="E4201">
            <v>27.49</v>
          </cell>
          <cell r="F4201">
            <v>27.49</v>
          </cell>
        </row>
        <row r="4202">
          <cell r="A4202" t="str">
            <v>00012657</v>
          </cell>
          <cell r="B4202" t="str">
            <v>VALVULA RETENCAO VERTICAL BRONZE (PN-16) 2 1/2" 200PSI - EXTREMIDADES C/ ROSCA"</v>
          </cell>
          <cell r="C4202" t="str">
            <v>UN</v>
          </cell>
          <cell r="D4202" t="str">
            <v>MP</v>
          </cell>
          <cell r="E4202">
            <v>313.58</v>
          </cell>
          <cell r="F4202">
            <v>313.58</v>
          </cell>
        </row>
        <row r="4203">
          <cell r="A4203" t="str">
            <v>00012713</v>
          </cell>
          <cell r="B4203" t="str">
            <v>TUBO DE COBRE, CLASSE "E", PARA INSTALACOES HIDRAULICAS PREDIAIS, DN = 15 MM</v>
          </cell>
          <cell r="C4203" t="str">
            <v>M</v>
          </cell>
          <cell r="D4203" t="str">
            <v>MP</v>
          </cell>
          <cell r="E4203">
            <v>12.71</v>
          </cell>
          <cell r="F4203">
            <v>12.71</v>
          </cell>
        </row>
        <row r="4204">
          <cell r="A4204" t="str">
            <v>00012714</v>
          </cell>
          <cell r="B4204" t="str">
            <v>COTOVELO COBRE S/ANEL SOLDA REF 607 15MM</v>
          </cell>
          <cell r="C4204" t="str">
            <v>UN</v>
          </cell>
          <cell r="D4204" t="str">
            <v>MP</v>
          </cell>
          <cell r="E4204">
            <v>2.93</v>
          </cell>
          <cell r="F4204">
            <v>2.93</v>
          </cell>
        </row>
        <row r="4205">
          <cell r="A4205" t="str">
            <v>00012715</v>
          </cell>
          <cell r="B4205" t="str">
            <v>COTOVELO COBRE S/ANEL SOLDA REF 607 22MM</v>
          </cell>
          <cell r="C4205" t="str">
            <v>UN</v>
          </cell>
          <cell r="D4205" t="str">
            <v>MP</v>
          </cell>
          <cell r="E4205">
            <v>7.15</v>
          </cell>
          <cell r="F4205">
            <v>7.15</v>
          </cell>
        </row>
        <row r="4206">
          <cell r="A4206" t="str">
            <v>00012716</v>
          </cell>
          <cell r="B4206" t="str">
            <v>COTOVELO COBRE S/ANEL SOLDA REF 607 28MM</v>
          </cell>
          <cell r="C4206" t="str">
            <v>UN</v>
          </cell>
          <cell r="D4206" t="str">
            <v>MP</v>
          </cell>
          <cell r="E4206">
            <v>9.83</v>
          </cell>
          <cell r="F4206">
            <v>9.83</v>
          </cell>
        </row>
        <row r="4207">
          <cell r="A4207" t="str">
            <v>00012717</v>
          </cell>
          <cell r="B4207" t="str">
            <v>COTOVELO COBRE S/ANEL SOLDA REF 607 35MM</v>
          </cell>
          <cell r="C4207" t="str">
            <v>UN</v>
          </cell>
          <cell r="D4207" t="str">
            <v>MP</v>
          </cell>
          <cell r="E4207">
            <v>26.35</v>
          </cell>
          <cell r="F4207">
            <v>26.35</v>
          </cell>
        </row>
        <row r="4208">
          <cell r="A4208" t="str">
            <v>00012718</v>
          </cell>
          <cell r="B4208" t="str">
            <v>COTOVELO COBRE S/ANEL SOLDA REF 607 42MM</v>
          </cell>
          <cell r="C4208" t="str">
            <v>UN</v>
          </cell>
          <cell r="D4208" t="str">
            <v>MP</v>
          </cell>
          <cell r="E4208">
            <v>39.83</v>
          </cell>
          <cell r="F4208">
            <v>39.83</v>
          </cell>
        </row>
        <row r="4209">
          <cell r="A4209" t="str">
            <v>00012719</v>
          </cell>
          <cell r="B4209" t="str">
            <v>COTOVELO COBRE S/ANEL SOLDA REF 607 54MM</v>
          </cell>
          <cell r="C4209" t="str">
            <v>UN</v>
          </cell>
          <cell r="D4209" t="str">
            <v>MP</v>
          </cell>
          <cell r="E4209">
            <v>58.66</v>
          </cell>
          <cell r="F4209">
            <v>58.66</v>
          </cell>
        </row>
        <row r="4210">
          <cell r="A4210" t="str">
            <v>00012720</v>
          </cell>
          <cell r="B4210" t="str">
            <v>COTOVELO COBRE S/ANEL SOLDA REF 607 66MM</v>
          </cell>
          <cell r="C4210" t="str">
            <v>UN</v>
          </cell>
          <cell r="D4210" t="str">
            <v>MP</v>
          </cell>
          <cell r="E4210">
            <v>174.6</v>
          </cell>
          <cell r="F4210">
            <v>174.6</v>
          </cell>
        </row>
        <row r="4211">
          <cell r="A4211" t="str">
            <v>00012721</v>
          </cell>
          <cell r="B4211" t="str">
            <v>COTOVELO COBRE S/ANEL SOLDA REF 607 79MM</v>
          </cell>
          <cell r="C4211" t="str">
            <v>UN</v>
          </cell>
          <cell r="D4211" t="str">
            <v>MP</v>
          </cell>
          <cell r="E4211">
            <v>208.45</v>
          </cell>
          <cell r="F4211">
            <v>208.45</v>
          </cell>
        </row>
        <row r="4212">
          <cell r="A4212" t="str">
            <v>00012722</v>
          </cell>
          <cell r="B4212" t="str">
            <v>COTOVELO COBRE S/ANEL SOLDA REF 607 104MM</v>
          </cell>
          <cell r="C4212" t="str">
            <v>UN</v>
          </cell>
          <cell r="D4212" t="str">
            <v>MP</v>
          </cell>
          <cell r="E4212">
            <v>358.09</v>
          </cell>
          <cell r="F4212">
            <v>358.09</v>
          </cell>
        </row>
        <row r="4213">
          <cell r="A4213" t="str">
            <v>00012723</v>
          </cell>
          <cell r="B4213" t="str">
            <v>LUVA COBRE SEM ANEL DE SOLDA REF. 600 D = 15 MM</v>
          </cell>
          <cell r="C4213" t="str">
            <v>UN</v>
          </cell>
          <cell r="D4213" t="str">
            <v>MP</v>
          </cell>
          <cell r="E4213">
            <v>1.7</v>
          </cell>
          <cell r="F4213">
            <v>1.7</v>
          </cell>
        </row>
        <row r="4214">
          <cell r="A4214" t="str">
            <v>00012724</v>
          </cell>
          <cell r="B4214" t="str">
            <v>LUVA COBRE SEM ANEL DE SOLDA REF. 600 D = 22 MM</v>
          </cell>
          <cell r="C4214" t="str">
            <v>UN</v>
          </cell>
          <cell r="D4214" t="str">
            <v>MP</v>
          </cell>
          <cell r="E4214">
            <v>3.04</v>
          </cell>
          <cell r="F4214">
            <v>3.04</v>
          </cell>
        </row>
        <row r="4215">
          <cell r="A4215" t="str">
            <v>00012725</v>
          </cell>
          <cell r="B4215" t="str">
            <v>LUVA COBRE SEM ANEL DE SOLDA REF. 600 D = 28 MM</v>
          </cell>
          <cell r="C4215" t="str">
            <v>UN</v>
          </cell>
          <cell r="D4215" t="str">
            <v>MP</v>
          </cell>
          <cell r="E4215">
            <v>5.97</v>
          </cell>
          <cell r="F4215">
            <v>5.97</v>
          </cell>
        </row>
        <row r="4216">
          <cell r="A4216" t="str">
            <v>00012726</v>
          </cell>
          <cell r="B4216" t="str">
            <v>LUVA COBRE SEM ANEL DE SOLDA REF. 600 D = 35 MM</v>
          </cell>
          <cell r="C4216" t="str">
            <v>UN</v>
          </cell>
          <cell r="D4216" t="str">
            <v>MP</v>
          </cell>
          <cell r="E4216">
            <v>14.56</v>
          </cell>
          <cell r="F4216">
            <v>14.56</v>
          </cell>
        </row>
        <row r="4217">
          <cell r="A4217" t="str">
            <v>00012727</v>
          </cell>
          <cell r="B4217" t="str">
            <v>LUVA COBRE SEM ANEL DE SOLDA REF. 600 D = 42 MM</v>
          </cell>
          <cell r="C4217" t="str">
            <v>UN</v>
          </cell>
          <cell r="D4217" t="str">
            <v>MP</v>
          </cell>
          <cell r="E4217">
            <v>20.63</v>
          </cell>
          <cell r="F4217">
            <v>20.63</v>
          </cell>
        </row>
        <row r="4218">
          <cell r="A4218" t="str">
            <v>00012728</v>
          </cell>
          <cell r="B4218" t="str">
            <v>LUVA COBRE SEM ANEL DE SOLDA REF. 600 D = 54 MM</v>
          </cell>
          <cell r="C4218" t="str">
            <v>UN</v>
          </cell>
          <cell r="D4218" t="str">
            <v>MP</v>
          </cell>
          <cell r="E4218">
            <v>31.59</v>
          </cell>
          <cell r="F4218">
            <v>31.59</v>
          </cell>
        </row>
        <row r="4219">
          <cell r="A4219" t="str">
            <v>00012729</v>
          </cell>
          <cell r="B4219" t="str">
            <v>LUVA COBRE SEM ANEL DE SOLDA REF. 600 D = 66 MM</v>
          </cell>
          <cell r="C4219" t="str">
            <v>UN</v>
          </cell>
          <cell r="D4219" t="str">
            <v>MP</v>
          </cell>
          <cell r="E4219">
            <v>93.96</v>
          </cell>
          <cell r="F4219">
            <v>93.96</v>
          </cell>
        </row>
        <row r="4220">
          <cell r="A4220" t="str">
            <v>00012730</v>
          </cell>
          <cell r="B4220" t="str">
            <v>LUVA COBRE SEM ANEL DE SOLDA REF. 600 D = 79 MM</v>
          </cell>
          <cell r="C4220" t="str">
            <v>UN</v>
          </cell>
          <cell r="D4220" t="str">
            <v>MP</v>
          </cell>
          <cell r="E4220">
            <v>129.26</v>
          </cell>
          <cell r="F4220">
            <v>129.26</v>
          </cell>
        </row>
        <row r="4221">
          <cell r="A4221" t="str">
            <v>00012731</v>
          </cell>
          <cell r="B4221" t="str">
            <v>LUVA COBRE SEM ANEL DE SOLDA REF. 600 D = 104 MM</v>
          </cell>
          <cell r="C4221" t="str">
            <v>UN</v>
          </cell>
          <cell r="D4221" t="str">
            <v>MP</v>
          </cell>
          <cell r="E4221">
            <v>175.32</v>
          </cell>
          <cell r="F4221">
            <v>175.32</v>
          </cell>
        </row>
        <row r="4222">
          <cell r="A4222" t="str">
            <v>00012732</v>
          </cell>
          <cell r="B4222" t="str">
            <v>SOLDA P/ TUBO E CONEXOES DE COBRE 500 G</v>
          </cell>
          <cell r="C4222" t="str">
            <v>UN</v>
          </cell>
          <cell r="D4222" t="str">
            <v>MP</v>
          </cell>
          <cell r="E4222">
            <v>47.7</v>
          </cell>
          <cell r="F4222">
            <v>47.7</v>
          </cell>
        </row>
        <row r="4223">
          <cell r="A4223" t="str">
            <v>00012733</v>
          </cell>
          <cell r="B4223" t="str">
            <v>TE COBRE S/ANEL DE SOLDA REF. 611 015MM</v>
          </cell>
          <cell r="C4223" t="str">
            <v>UN</v>
          </cell>
          <cell r="D4223" t="str">
            <v>MP</v>
          </cell>
          <cell r="E4223">
            <v>3.14</v>
          </cell>
          <cell r="F4223">
            <v>3.14</v>
          </cell>
        </row>
        <row r="4224">
          <cell r="A4224" t="str">
            <v>00012734</v>
          </cell>
          <cell r="B4224" t="str">
            <v>TE COBRE S/ANEL DE SOLDA REF. 611 022MM</v>
          </cell>
          <cell r="C4224" t="str">
            <v>UN</v>
          </cell>
          <cell r="D4224" t="str">
            <v>MP</v>
          </cell>
          <cell r="E4224">
            <v>7.41</v>
          </cell>
          <cell r="F4224">
            <v>7.41</v>
          </cell>
        </row>
        <row r="4225">
          <cell r="A4225" t="str">
            <v>00012735</v>
          </cell>
          <cell r="B4225" t="str">
            <v>TE COBRE S/ANEL DE SOLDA REF. 611 028MM</v>
          </cell>
          <cell r="C4225" t="str">
            <v>UN</v>
          </cell>
          <cell r="D4225" t="str">
            <v>MP</v>
          </cell>
          <cell r="E4225">
            <v>13.43</v>
          </cell>
          <cell r="F4225">
            <v>13.43</v>
          </cell>
        </row>
        <row r="4226">
          <cell r="A4226" t="str">
            <v>00012736</v>
          </cell>
          <cell r="B4226" t="str">
            <v>TE COBRE S/ANEL DE SOLDA REF. 611 035MM</v>
          </cell>
          <cell r="C4226" t="str">
            <v>UN</v>
          </cell>
          <cell r="D4226" t="str">
            <v>MP</v>
          </cell>
          <cell r="E4226">
            <v>31.9</v>
          </cell>
          <cell r="F4226">
            <v>31.9</v>
          </cell>
        </row>
        <row r="4227">
          <cell r="A4227" t="str">
            <v>00012737</v>
          </cell>
          <cell r="B4227" t="str">
            <v>TE COBRE S/ANEL DE SOLDA REF. 611 042MM</v>
          </cell>
          <cell r="C4227" t="str">
            <v>UN</v>
          </cell>
          <cell r="D4227" t="str">
            <v>MP</v>
          </cell>
          <cell r="E4227">
            <v>42.66</v>
          </cell>
          <cell r="F4227">
            <v>42.66</v>
          </cell>
        </row>
        <row r="4228">
          <cell r="A4228" t="str">
            <v>00012738</v>
          </cell>
          <cell r="B4228" t="str">
            <v>TE COBRE S/ANEL DE SOLDA REF. 611 054MM</v>
          </cell>
          <cell r="C4228" t="str">
            <v>UN</v>
          </cell>
          <cell r="D4228" t="str">
            <v>MP</v>
          </cell>
          <cell r="E4228">
            <v>89.54</v>
          </cell>
          <cell r="F4228">
            <v>89.54</v>
          </cell>
        </row>
        <row r="4229">
          <cell r="A4229" t="str">
            <v>00012739</v>
          </cell>
          <cell r="B4229" t="str">
            <v>TE COBRE S/ANEL DE SOLDA REF. 611 066MM</v>
          </cell>
          <cell r="C4229" t="str">
            <v>UN</v>
          </cell>
          <cell r="D4229" t="str">
            <v>MP</v>
          </cell>
          <cell r="E4229">
            <v>203.67</v>
          </cell>
          <cell r="F4229">
            <v>203.67</v>
          </cell>
        </row>
        <row r="4230">
          <cell r="A4230" t="str">
            <v>00012740</v>
          </cell>
          <cell r="B4230" t="str">
            <v>TE COBRE S/ ANEL DE SOLDA REF. 611 079MM</v>
          </cell>
          <cell r="C4230" t="str">
            <v>UN</v>
          </cell>
          <cell r="D4230" t="str">
            <v>MP</v>
          </cell>
          <cell r="E4230">
            <v>329.33</v>
          </cell>
          <cell r="F4230">
            <v>329.33</v>
          </cell>
        </row>
        <row r="4231">
          <cell r="A4231" t="str">
            <v>00012741</v>
          </cell>
          <cell r="B4231" t="str">
            <v>TE COBRE S/ANEL DE SOLDA REF. 611 104MM</v>
          </cell>
          <cell r="C4231" t="str">
            <v>UN</v>
          </cell>
          <cell r="D4231" t="str">
            <v>MP</v>
          </cell>
          <cell r="E4231">
            <v>537.41999999999996</v>
          </cell>
          <cell r="F4231">
            <v>537.41999999999996</v>
          </cell>
        </row>
        <row r="4232">
          <cell r="A4232" t="str">
            <v>00012742</v>
          </cell>
          <cell r="B4232" t="str">
            <v>TUBO COBRE CLASSE "E" DN 104 MM</v>
          </cell>
          <cell r="C4232" t="str">
            <v>M</v>
          </cell>
          <cell r="D4232" t="str">
            <v>MP</v>
          </cell>
          <cell r="E4232">
            <v>185.04</v>
          </cell>
          <cell r="F4232">
            <v>185.04</v>
          </cell>
        </row>
        <row r="4233">
          <cell r="A4233" t="str">
            <v>00012743</v>
          </cell>
          <cell r="B4233" t="str">
            <v>TUBO COBRE CLASSE "E" DN 22 MM</v>
          </cell>
          <cell r="C4233" t="str">
            <v>M</v>
          </cell>
          <cell r="D4233" t="str">
            <v>MP</v>
          </cell>
          <cell r="E4233">
            <v>17.7</v>
          </cell>
          <cell r="F4233">
            <v>17.7</v>
          </cell>
        </row>
        <row r="4234">
          <cell r="A4234" t="str">
            <v>00012744</v>
          </cell>
          <cell r="B4234" t="str">
            <v>TUBO COBRE CLASSE "E" DN 28 MM</v>
          </cell>
          <cell r="C4234" t="str">
            <v>M</v>
          </cell>
          <cell r="D4234" t="str">
            <v>MP</v>
          </cell>
          <cell r="E4234">
            <v>21.46</v>
          </cell>
          <cell r="F4234">
            <v>21.46</v>
          </cell>
        </row>
        <row r="4235">
          <cell r="A4235" t="str">
            <v>00012745</v>
          </cell>
          <cell r="B4235" t="str">
            <v>TUBO COBRE CLASSE "E" DN 35 MM</v>
          </cell>
          <cell r="C4235" t="str">
            <v>M</v>
          </cell>
          <cell r="D4235" t="str">
            <v>MP</v>
          </cell>
          <cell r="E4235">
            <v>32.159999999999997</v>
          </cell>
          <cell r="F4235">
            <v>32.159999999999997</v>
          </cell>
        </row>
        <row r="4236">
          <cell r="A4236" t="str">
            <v>00012746</v>
          </cell>
          <cell r="B4236" t="str">
            <v>TUBO COBRE CLASSE "E" DN 42 MM</v>
          </cell>
          <cell r="C4236" t="str">
            <v>M</v>
          </cell>
          <cell r="D4236" t="str">
            <v>MP</v>
          </cell>
          <cell r="E4236">
            <v>52.28</v>
          </cell>
          <cell r="F4236">
            <v>52.28</v>
          </cell>
        </row>
        <row r="4237">
          <cell r="A4237" t="str">
            <v>00012747</v>
          </cell>
          <cell r="B4237" t="str">
            <v>TUBO COBRE CLASSE "E" DN 54 MM</v>
          </cell>
          <cell r="C4237" t="str">
            <v>M</v>
          </cell>
          <cell r="D4237" t="str">
            <v>MP</v>
          </cell>
          <cell r="E4237">
            <v>64.42</v>
          </cell>
          <cell r="F4237">
            <v>64.42</v>
          </cell>
        </row>
        <row r="4238">
          <cell r="A4238" t="str">
            <v>00012748</v>
          </cell>
          <cell r="B4238" t="str">
            <v>TUBO COBRE CLASSE "E" DN 66 MM</v>
          </cell>
          <cell r="C4238" t="str">
            <v>M</v>
          </cell>
          <cell r="D4238" t="str">
            <v>MP</v>
          </cell>
          <cell r="E4238">
            <v>90.46</v>
          </cell>
          <cell r="F4238">
            <v>90.46</v>
          </cell>
        </row>
        <row r="4239">
          <cell r="A4239" t="str">
            <v>00012749</v>
          </cell>
          <cell r="B4239" t="str">
            <v>TUBO COBRE CLASSE "E" DN 79 MM</v>
          </cell>
          <cell r="C4239" t="str">
            <v>M</v>
          </cell>
          <cell r="D4239" t="str">
            <v>MP</v>
          </cell>
          <cell r="E4239">
            <v>129.26</v>
          </cell>
          <cell r="F4239">
            <v>129.26</v>
          </cell>
        </row>
        <row r="4240">
          <cell r="A4240" t="str">
            <v>00012759</v>
          </cell>
          <cell r="B4240" t="str">
            <v>CHAPA ACO INOX E = 4MM (32KG/M2)</v>
          </cell>
          <cell r="C4240" t="str">
            <v>M2</v>
          </cell>
          <cell r="D4240" t="str">
            <v>MP</v>
          </cell>
          <cell r="E4240">
            <v>171.93</v>
          </cell>
          <cell r="F4240">
            <v>171.93</v>
          </cell>
        </row>
        <row r="4241">
          <cell r="A4241" t="str">
            <v>00012760</v>
          </cell>
          <cell r="B4241" t="str">
            <v>CHAPA ACO INOX E = 6MM (48KG  /  M2)</v>
          </cell>
          <cell r="C4241" t="str">
            <v>M2</v>
          </cell>
          <cell r="D4241" t="str">
            <v>MP</v>
          </cell>
          <cell r="E4241">
            <v>257.89999999999998</v>
          </cell>
          <cell r="F4241">
            <v>257.89999999999998</v>
          </cell>
        </row>
        <row r="4242">
          <cell r="A4242" t="str">
            <v>00012768</v>
          </cell>
          <cell r="B4242" t="str">
            <v>MEDIDOR D = 2"</v>
          </cell>
          <cell r="C4242" t="str">
            <v>UN</v>
          </cell>
          <cell r="D4242" t="str">
            <v>MP</v>
          </cell>
          <cell r="E4242">
            <v>1414.84</v>
          </cell>
          <cell r="F4242">
            <v>1414.84</v>
          </cell>
        </row>
        <row r="4243">
          <cell r="A4243" t="str">
            <v>00012769</v>
          </cell>
          <cell r="B4243" t="str">
            <v>HIDROMETRO 1,5 M3/H</v>
          </cell>
          <cell r="C4243" t="str">
            <v>UN</v>
          </cell>
          <cell r="D4243" t="str">
            <v>MP</v>
          </cell>
          <cell r="E4243">
            <v>79.72</v>
          </cell>
          <cell r="F4243">
            <v>79.72</v>
          </cell>
        </row>
        <row r="4244">
          <cell r="A4244" t="str">
            <v>00012770</v>
          </cell>
          <cell r="B4244" t="str">
            <v>HIDROMETRO 10,0 M3/H DN 1"</v>
          </cell>
          <cell r="C4244" t="str">
            <v>UN</v>
          </cell>
          <cell r="D4244" t="str">
            <v>MP</v>
          </cell>
          <cell r="E4244">
            <v>340.55</v>
          </cell>
          <cell r="F4244">
            <v>340.55</v>
          </cell>
        </row>
        <row r="4245">
          <cell r="A4245" t="str">
            <v>00012771</v>
          </cell>
          <cell r="B4245" t="str">
            <v>HIDROMETRO 2,0 M3/H</v>
          </cell>
          <cell r="C4245" t="str">
            <v>UN</v>
          </cell>
          <cell r="D4245" t="str">
            <v>MP</v>
          </cell>
          <cell r="E4245">
            <v>99.07</v>
          </cell>
          <cell r="F4245">
            <v>99.07</v>
          </cell>
        </row>
        <row r="4246">
          <cell r="A4246" t="str">
            <v>00012772</v>
          </cell>
          <cell r="B4246" t="str">
            <v>HIDROMETRO 20,0 M3/H DN 1 1/2"</v>
          </cell>
          <cell r="C4246" t="str">
            <v>UN</v>
          </cell>
          <cell r="D4246" t="str">
            <v>MP</v>
          </cell>
          <cell r="E4246">
            <v>516.71</v>
          </cell>
          <cell r="F4246">
            <v>516.71</v>
          </cell>
        </row>
        <row r="4247">
          <cell r="A4247" t="str">
            <v>00012773</v>
          </cell>
          <cell r="B4247" t="str">
            <v>HIDROMETRO 3,0 M3/H DN 1/2" MONOJATO</v>
          </cell>
          <cell r="C4247" t="str">
            <v>UN</v>
          </cell>
          <cell r="D4247" t="str">
            <v>MP</v>
          </cell>
          <cell r="E4247">
            <v>83.59</v>
          </cell>
          <cell r="F4247">
            <v>83.59</v>
          </cell>
        </row>
        <row r="4248">
          <cell r="A4248" t="str">
            <v>00012774</v>
          </cell>
          <cell r="B4248" t="str">
            <v>HIDROMETRO 5 M3/H DN 3/4"</v>
          </cell>
          <cell r="C4248" t="str">
            <v>UN</v>
          </cell>
          <cell r="D4248" t="str">
            <v>MP</v>
          </cell>
          <cell r="E4248">
            <v>111.08</v>
          </cell>
          <cell r="F4248">
            <v>111.08</v>
          </cell>
        </row>
        <row r="4249">
          <cell r="A4249" t="str">
            <v>00012775</v>
          </cell>
          <cell r="B4249" t="str">
            <v>HIDROMETRO 7,0 M3</v>
          </cell>
          <cell r="C4249" t="str">
            <v>UN</v>
          </cell>
          <cell r="D4249" t="str">
            <v>MP</v>
          </cell>
          <cell r="E4249">
            <v>305.94</v>
          </cell>
          <cell r="F4249">
            <v>305.94</v>
          </cell>
        </row>
        <row r="4250">
          <cell r="A4250" t="str">
            <v>00012776</v>
          </cell>
          <cell r="B4250" t="str">
            <v>HIDROMETRO W 12,5 L/S=45 M3/H</v>
          </cell>
          <cell r="C4250" t="str">
            <v>UN</v>
          </cell>
          <cell r="D4250" t="str">
            <v>MP</v>
          </cell>
          <cell r="E4250">
            <v>1499.2</v>
          </cell>
          <cell r="F4250">
            <v>1499.2</v>
          </cell>
        </row>
        <row r="4251">
          <cell r="A4251" t="str">
            <v>00012777</v>
          </cell>
          <cell r="B4251" t="str">
            <v>HIDROMETRO W 20,8 L/S=75 M3/H</v>
          </cell>
          <cell r="C4251" t="str">
            <v>UN</v>
          </cell>
          <cell r="D4251" t="str">
            <v>MP</v>
          </cell>
          <cell r="E4251">
            <v>1967.46</v>
          </cell>
          <cell r="F4251">
            <v>1967.46</v>
          </cell>
        </row>
        <row r="4252">
          <cell r="A4252" t="str">
            <v>00012778</v>
          </cell>
          <cell r="B4252" t="str">
            <v>HIDROMETRO W 3,3 L/S=12 M3/H</v>
          </cell>
          <cell r="C4252" t="str">
            <v>UN</v>
          </cell>
          <cell r="D4252" t="str">
            <v>MP</v>
          </cell>
          <cell r="E4252">
            <v>1318.86</v>
          </cell>
          <cell r="F4252">
            <v>1318.86</v>
          </cell>
        </row>
        <row r="4253">
          <cell r="A4253" t="str">
            <v>00012779</v>
          </cell>
          <cell r="B4253" t="str">
            <v>MEDIDOR D = 3"</v>
          </cell>
          <cell r="C4253" t="str">
            <v>UN</v>
          </cell>
          <cell r="D4253" t="str">
            <v>MP</v>
          </cell>
          <cell r="E4253">
            <v>1910.18</v>
          </cell>
          <cell r="F4253">
            <v>1910.18</v>
          </cell>
        </row>
        <row r="4254">
          <cell r="A4254" t="str">
            <v>00012780</v>
          </cell>
          <cell r="B4254" t="str">
            <v>MEDIDOR D = 4"</v>
          </cell>
          <cell r="C4254" t="str">
            <v>UN</v>
          </cell>
          <cell r="D4254" t="str">
            <v>MP</v>
          </cell>
          <cell r="E4254">
            <v>2455.0700000000002</v>
          </cell>
          <cell r="F4254">
            <v>2455.0700000000002</v>
          </cell>
        </row>
        <row r="4255">
          <cell r="A4255" t="str">
            <v>00012815</v>
          </cell>
          <cell r="B4255" t="str">
            <v>FITA CREPE EM ROLOS 25MMX50M</v>
          </cell>
          <cell r="C4255" t="str">
            <v>UN</v>
          </cell>
          <cell r="D4255" t="str">
            <v>MP</v>
          </cell>
          <cell r="E4255">
            <v>11.01</v>
          </cell>
          <cell r="F4255">
            <v>11.01</v>
          </cell>
        </row>
        <row r="4256">
          <cell r="A4256" t="str">
            <v>00012817</v>
          </cell>
          <cell r="B4256" t="str">
            <v>SERRA COPO P/ CANALETA ENTRADA P/ TIL PVC EB-644 DN 100/DE 101,6 MM</v>
          </cell>
          <cell r="C4256" t="str">
            <v>UN</v>
          </cell>
          <cell r="D4256" t="str">
            <v>MP</v>
          </cell>
          <cell r="E4256">
            <v>1132.44</v>
          </cell>
          <cell r="F4256">
            <v>1132.44</v>
          </cell>
        </row>
        <row r="4257">
          <cell r="A4257" t="str">
            <v>00012818</v>
          </cell>
          <cell r="B4257" t="str">
            <v>SERRA COPO P/ CANALETA ENTRADA P/ TIL PVC EB-644 DN 100/DE 110,O MM</v>
          </cell>
          <cell r="C4257" t="str">
            <v>UN</v>
          </cell>
          <cell r="D4257" t="str">
            <v>MP</v>
          </cell>
          <cell r="E4257">
            <v>1219.93</v>
          </cell>
          <cell r="F4257">
            <v>1219.93</v>
          </cell>
        </row>
        <row r="4258">
          <cell r="A4258" t="str">
            <v>00012819</v>
          </cell>
          <cell r="B4258" t="str">
            <v>SERRA COPO P/ CANALETA ENTRADA P/ TIL PVC EB-644 DN 125/DE 125,0 MM</v>
          </cell>
          <cell r="C4258" t="str">
            <v>UN</v>
          </cell>
          <cell r="D4258" t="str">
            <v>MP</v>
          </cell>
          <cell r="E4258">
            <v>1394.88</v>
          </cell>
          <cell r="F4258">
            <v>1394.88</v>
          </cell>
        </row>
        <row r="4259">
          <cell r="A4259" t="str">
            <v>00012820</v>
          </cell>
          <cell r="B4259" t="str">
            <v>SERRA COPO P/ CANALETA ENTRADA P/ TIL PVC EB-644 DN 150/DE 160,0 MM</v>
          </cell>
          <cell r="C4259" t="str">
            <v>UN</v>
          </cell>
          <cell r="D4259" t="str">
            <v>MP</v>
          </cell>
          <cell r="E4259">
            <v>1403.46</v>
          </cell>
          <cell r="F4259">
            <v>1403.46</v>
          </cell>
        </row>
        <row r="4260">
          <cell r="A4260" t="str">
            <v>00012821</v>
          </cell>
          <cell r="B4260" t="str">
            <v>SERRA COPO P/ SELIM PVC EB-644 DN 100</v>
          </cell>
          <cell r="C4260" t="str">
            <v>UN</v>
          </cell>
          <cell r="D4260" t="str">
            <v>MP</v>
          </cell>
          <cell r="E4260">
            <v>1381.16</v>
          </cell>
          <cell r="F4260">
            <v>1381.16</v>
          </cell>
        </row>
        <row r="4261">
          <cell r="A4261" t="str">
            <v>00012863</v>
          </cell>
          <cell r="B4261" t="str">
            <v>ADAPTADOR PVC PBA A BOLSA DE FOFO JE DN 50 / DE 60MM</v>
          </cell>
          <cell r="C4261" t="str">
            <v>UN</v>
          </cell>
          <cell r="D4261" t="str">
            <v>MP</v>
          </cell>
          <cell r="E4261">
            <v>66.52</v>
          </cell>
          <cell r="F4261">
            <v>66.52</v>
          </cell>
        </row>
        <row r="4262">
          <cell r="A4262" t="str">
            <v>00012865</v>
          </cell>
          <cell r="B4262" t="str">
            <v>ESTUCADOR</v>
          </cell>
          <cell r="C4262" t="str">
            <v>H</v>
          </cell>
          <cell r="D4262" t="str">
            <v>MO</v>
          </cell>
          <cell r="E4262">
            <v>9.83</v>
          </cell>
          <cell r="F4262">
            <v>11.36</v>
          </cell>
        </row>
        <row r="4263">
          <cell r="A4263" t="str">
            <v>00012868</v>
          </cell>
          <cell r="B4263" t="str">
            <v>MARCENEIRO</v>
          </cell>
          <cell r="C4263" t="str">
            <v>H</v>
          </cell>
          <cell r="D4263" t="str">
            <v>MO</v>
          </cell>
          <cell r="E4263">
            <v>10.02</v>
          </cell>
          <cell r="F4263">
            <v>11.57</v>
          </cell>
        </row>
        <row r="4264">
          <cell r="A4264" t="str">
            <v>00012869</v>
          </cell>
          <cell r="B4264" t="str">
            <v>TELHADISTA</v>
          </cell>
          <cell r="C4264" t="str">
            <v>H</v>
          </cell>
          <cell r="D4264" t="str">
            <v>MO</v>
          </cell>
          <cell r="E4264">
            <v>9.64</v>
          </cell>
          <cell r="F4264">
            <v>11.14</v>
          </cell>
        </row>
        <row r="4265">
          <cell r="A4265" t="str">
            <v>00012872</v>
          </cell>
          <cell r="B4265" t="str">
            <v>GESSEIRO</v>
          </cell>
          <cell r="C4265" t="str">
            <v>H</v>
          </cell>
          <cell r="D4265" t="str">
            <v>MO</v>
          </cell>
          <cell r="E4265">
            <v>9.83</v>
          </cell>
          <cell r="F4265">
            <v>11.36</v>
          </cell>
        </row>
        <row r="4266">
          <cell r="A4266" t="str">
            <v>00012873</v>
          </cell>
          <cell r="B4266" t="str">
            <v>IMPERMEABILIZADOR</v>
          </cell>
          <cell r="C4266" t="str">
            <v>H</v>
          </cell>
          <cell r="D4266" t="str">
            <v>MO</v>
          </cell>
          <cell r="E4266">
            <v>11.72</v>
          </cell>
          <cell r="F4266">
            <v>13.55</v>
          </cell>
        </row>
        <row r="4267">
          <cell r="A4267" t="str">
            <v>00012874</v>
          </cell>
          <cell r="B4267" t="str">
            <v>PINTOR DE LETREIROS</v>
          </cell>
          <cell r="C4267" t="str">
            <v>H</v>
          </cell>
          <cell r="D4267" t="str">
            <v>MO</v>
          </cell>
          <cell r="E4267">
            <v>12.42</v>
          </cell>
          <cell r="F4267">
            <v>14.35</v>
          </cell>
        </row>
        <row r="4268">
          <cell r="A4268" t="str">
            <v>00012888</v>
          </cell>
          <cell r="B4268" t="str">
            <v>APARELHO APOIO ESTRUTURAL DE NEOPRENE FRETADO</v>
          </cell>
          <cell r="C4268" t="str">
            <v>DM3</v>
          </cell>
          <cell r="D4268" t="str">
            <v>MP</v>
          </cell>
          <cell r="E4268">
            <v>99.78</v>
          </cell>
          <cell r="F4268">
            <v>99.78</v>
          </cell>
        </row>
        <row r="4269">
          <cell r="A4269" t="str">
            <v>00012889</v>
          </cell>
          <cell r="B4269" t="str">
            <v>APARELHO APOIO ESTRUTURAL DE NEOPRENE NAO FRETADO</v>
          </cell>
          <cell r="C4269" t="str">
            <v>DM3</v>
          </cell>
          <cell r="D4269" t="str">
            <v>MP</v>
          </cell>
          <cell r="E4269">
            <v>42.4</v>
          </cell>
          <cell r="F4269">
            <v>42.4</v>
          </cell>
        </row>
        <row r="4270">
          <cell r="A4270" t="str">
            <v>00012890</v>
          </cell>
          <cell r="B4270" t="str">
            <v>CORDAO DE NYLON P/ PISO DE CARPETE - COLOCADO</v>
          </cell>
          <cell r="C4270" t="str">
            <v>M</v>
          </cell>
          <cell r="D4270" t="str">
            <v>MP</v>
          </cell>
          <cell r="E4270">
            <v>5.93</v>
          </cell>
          <cell r="F4270">
            <v>5.93</v>
          </cell>
        </row>
        <row r="4271">
          <cell r="A4271" t="str">
            <v>00012892</v>
          </cell>
          <cell r="B4271" t="str">
            <v>LUVA RASPA DE COURO, CANO CURTO</v>
          </cell>
          <cell r="C4271" t="str">
            <v>PAR</v>
          </cell>
          <cell r="D4271" t="str">
            <v>MP</v>
          </cell>
          <cell r="E4271">
            <v>7</v>
          </cell>
          <cell r="F4271">
            <v>7</v>
          </cell>
        </row>
        <row r="4272">
          <cell r="A4272" t="str">
            <v>00012893</v>
          </cell>
          <cell r="B4272" t="str">
            <v>BOTA COURO SOLADO DE BORRACHA VULCANIZADA</v>
          </cell>
          <cell r="C4272" t="str">
            <v>PAR</v>
          </cell>
          <cell r="D4272" t="str">
            <v>MP</v>
          </cell>
          <cell r="E4272">
            <v>26.17</v>
          </cell>
          <cell r="F4272">
            <v>26.17</v>
          </cell>
        </row>
        <row r="4273">
          <cell r="A4273" t="str">
            <v>00012894</v>
          </cell>
          <cell r="B4273" t="str">
            <v>CAPA P/ CHUVA</v>
          </cell>
          <cell r="C4273" t="str">
            <v>UN</v>
          </cell>
          <cell r="D4273" t="str">
            <v>MP</v>
          </cell>
          <cell r="E4273">
            <v>21.81</v>
          </cell>
          <cell r="F4273">
            <v>21.81</v>
          </cell>
        </row>
        <row r="4274">
          <cell r="A4274" t="str">
            <v>00012895</v>
          </cell>
          <cell r="B4274" t="str">
            <v>CAPACETE PLASTICO RIGIDO</v>
          </cell>
          <cell r="C4274" t="str">
            <v>UN</v>
          </cell>
          <cell r="D4274" t="str">
            <v>MP</v>
          </cell>
          <cell r="E4274">
            <v>9.2200000000000006</v>
          </cell>
          <cell r="F4274">
            <v>9.2200000000000006</v>
          </cell>
        </row>
        <row r="4275">
          <cell r="A4275" t="str">
            <v>00012898</v>
          </cell>
          <cell r="B4275" t="str">
            <v>MANÔMETRO ESCALA 10 KGF/CM2, CAIXA E ANEL EM ACO ESTAMPADO 1020, ACABAMENTO EM PINTURA
ELETROSTATICA EM EPOXI PRETO, DN = 100 MM, CONEXAO DE 1,2"</v>
          </cell>
          <cell r="C4275" t="str">
            <v>UN</v>
          </cell>
          <cell r="D4275" t="str">
            <v>MP</v>
          </cell>
          <cell r="E4275">
            <v>83.31</v>
          </cell>
          <cell r="F4275">
            <v>83.31</v>
          </cell>
        </row>
        <row r="4276">
          <cell r="A4276" t="str">
            <v>00012899</v>
          </cell>
          <cell r="B4276" t="str">
            <v>MANOMETRO 0 A 200PSI (0 A 14KGF/CM2) D=50MM - CONEXAO 1/4" BSP, RETO, CAIXA E ANEL EM ACO ESTAMPADO 1020, ACABAMENTO EM PINTURA ELETROSTATICA EM EPOXI PRETO</v>
          </cell>
          <cell r="C4276" t="str">
            <v>UN</v>
          </cell>
          <cell r="D4276" t="str">
            <v>MP</v>
          </cell>
          <cell r="E4276">
            <v>35.6</v>
          </cell>
          <cell r="F4276">
            <v>35.6</v>
          </cell>
        </row>
        <row r="4277">
          <cell r="A4277" t="str">
            <v>00012909</v>
          </cell>
          <cell r="B4277" t="str">
            <v>CAP PVC SOLD P/ ESG PREDIAL DN 50 MM</v>
          </cell>
          <cell r="C4277" t="str">
            <v>UN</v>
          </cell>
          <cell r="D4277" t="str">
            <v>MP</v>
          </cell>
          <cell r="E4277">
            <v>3.32</v>
          </cell>
          <cell r="F4277">
            <v>3.32</v>
          </cell>
        </row>
        <row r="4278">
          <cell r="A4278" t="str">
            <v>00012910</v>
          </cell>
          <cell r="B4278" t="str">
            <v>CAP PVC SOLD P/ ESG PREDIAL DN 75 MM</v>
          </cell>
          <cell r="C4278" t="str">
            <v>UN</v>
          </cell>
          <cell r="D4278" t="str">
            <v>MP</v>
          </cell>
          <cell r="E4278">
            <v>5.59</v>
          </cell>
          <cell r="F4278">
            <v>5.59</v>
          </cell>
        </row>
        <row r="4279">
          <cell r="A4279" t="str">
            <v>00012920</v>
          </cell>
          <cell r="B4279" t="str">
            <v>CRUZETA PVC PBA JE BBBB DN 100/DE 110MM</v>
          </cell>
          <cell r="C4279" t="str">
            <v>UN</v>
          </cell>
          <cell r="D4279" t="str">
            <v>MP</v>
          </cell>
          <cell r="E4279">
            <v>121.61</v>
          </cell>
          <cell r="F4279">
            <v>121.61</v>
          </cell>
        </row>
        <row r="4280">
          <cell r="A4280" t="str">
            <v>00012943</v>
          </cell>
          <cell r="B4280" t="str">
            <v>CRUZETA PVC PBA JE BBBB DN 75/DE 85MM</v>
          </cell>
          <cell r="C4280" t="str">
            <v>UN</v>
          </cell>
          <cell r="D4280" t="str">
            <v>MP</v>
          </cell>
          <cell r="E4280">
            <v>65.599999999999994</v>
          </cell>
          <cell r="F4280">
            <v>65.599999999999994</v>
          </cell>
        </row>
        <row r="4281">
          <cell r="A4281" t="str">
            <v>00013003</v>
          </cell>
          <cell r="B4281" t="str">
            <v>CLORO</v>
          </cell>
          <cell r="C4281" t="str">
            <v>L</v>
          </cell>
          <cell r="D4281" t="str">
            <v>MP</v>
          </cell>
          <cell r="E4281">
            <v>2.21</v>
          </cell>
          <cell r="F4281">
            <v>2.21</v>
          </cell>
        </row>
        <row r="4282">
          <cell r="A4282" t="str">
            <v>00013005</v>
          </cell>
          <cell r="B4282" t="str">
            <v>HIPOCLORITO DE SODIO</v>
          </cell>
          <cell r="C4282" t="str">
            <v>KG</v>
          </cell>
          <cell r="D4282" t="str">
            <v>MP</v>
          </cell>
          <cell r="E4282">
            <v>1.07</v>
          </cell>
          <cell r="F4282">
            <v>1.07</v>
          </cell>
        </row>
        <row r="4283">
          <cell r="A4283" t="str">
            <v>00013039</v>
          </cell>
          <cell r="B4283" t="str">
            <v>TUBO ACO PRETO SEM COSTURA SCHEDULE 10 DN INT 14" E = 6,35MM - 54,69KG/M</v>
          </cell>
          <cell r="C4283" t="str">
            <v>M</v>
          </cell>
          <cell r="D4283" t="str">
            <v>MP</v>
          </cell>
          <cell r="E4283">
            <v>343.4</v>
          </cell>
          <cell r="F4283">
            <v>343.4</v>
          </cell>
        </row>
        <row r="4284">
          <cell r="A4284" t="str">
            <v>00013040</v>
          </cell>
          <cell r="B4284" t="str">
            <v>TUBO ACO PRETO SEM COSTURA SCHEDULE 10 DN INT 16" E = 6,35MM - 62,57KG/M</v>
          </cell>
          <cell r="C4284" t="str">
            <v>M</v>
          </cell>
          <cell r="D4284" t="str">
            <v>MP</v>
          </cell>
          <cell r="E4284">
            <v>378.39</v>
          </cell>
          <cell r="F4284">
            <v>378.39</v>
          </cell>
        </row>
        <row r="4285">
          <cell r="A4285" t="str">
            <v>00013041</v>
          </cell>
          <cell r="B4285" t="str">
            <v>TUBO ACO PRETO SEM COSTURA SCHEDULE 10 DN INT 18" E = 6,35MM - 70,52KG/M</v>
          </cell>
          <cell r="C4285" t="str">
            <v>M</v>
          </cell>
          <cell r="D4285" t="str">
            <v>MP</v>
          </cell>
          <cell r="E4285">
            <v>426.44</v>
          </cell>
          <cell r="F4285">
            <v>426.44</v>
          </cell>
        </row>
        <row r="4286">
          <cell r="A4286" t="str">
            <v>00013042</v>
          </cell>
          <cell r="B4286" t="str">
            <v>TUBO ACO PRETO SEM COSTURA SCHEDULE 10 DN INT 20" E = 6,35MM - 78,46KG/M</v>
          </cell>
          <cell r="C4286" t="str">
            <v>M</v>
          </cell>
          <cell r="D4286" t="str">
            <v>MP</v>
          </cell>
          <cell r="E4286">
            <v>510.17</v>
          </cell>
          <cell r="F4286">
            <v>510.17</v>
          </cell>
        </row>
        <row r="4287">
          <cell r="A4287" t="str">
            <v>00013043</v>
          </cell>
          <cell r="B4287" t="str">
            <v>TUBO ACO PRETO SEM COSTURA SCHEDULE 10 DN INT 22" E = 6,35MM - 86,41KG/M</v>
          </cell>
          <cell r="C4287" t="str">
            <v>M</v>
          </cell>
          <cell r="D4287" t="str">
            <v>MP</v>
          </cell>
          <cell r="E4287">
            <v>583.05999999999995</v>
          </cell>
          <cell r="F4287">
            <v>583.05999999999995</v>
          </cell>
        </row>
        <row r="4288">
          <cell r="A4288" t="str">
            <v>00013044</v>
          </cell>
          <cell r="B4288" t="str">
            <v>TUBO ACO PRETO SEM COSTURA SCHEDULE 10 DN INT 24" E = 6,35MM - 94,35KG/M</v>
          </cell>
          <cell r="C4288" t="str">
            <v>M</v>
          </cell>
          <cell r="D4288" t="str">
            <v>MP</v>
          </cell>
          <cell r="E4288">
            <v>672.29</v>
          </cell>
          <cell r="F4288">
            <v>672.29</v>
          </cell>
        </row>
        <row r="4289">
          <cell r="A4289" t="str">
            <v>00013048</v>
          </cell>
          <cell r="B4289" t="str">
            <v>TUBO ACO PRETO SEM COSTURA SCHEDULE 20 DN INT 14" E = 7,92MM - 67,89KG/M</v>
          </cell>
          <cell r="C4289" t="str">
            <v>M</v>
          </cell>
          <cell r="D4289" t="str">
            <v>MP</v>
          </cell>
          <cell r="E4289">
            <v>506.3</v>
          </cell>
          <cell r="F4289">
            <v>506.3</v>
          </cell>
        </row>
        <row r="4290">
          <cell r="A4290" t="str">
            <v>00013049</v>
          </cell>
          <cell r="B4290" t="str">
            <v>TUBO ACO PRETO SEM COSTURA SCHEDULE 20 DN INT 16" E = 7,92MM - 77,78KG/M</v>
          </cell>
          <cell r="C4290" t="str">
            <v>M</v>
          </cell>
          <cell r="D4290" t="str">
            <v>MP</v>
          </cell>
          <cell r="E4290">
            <v>515.99</v>
          </cell>
          <cell r="F4290">
            <v>515.99</v>
          </cell>
        </row>
        <row r="4291">
          <cell r="A4291" t="str">
            <v>00013052</v>
          </cell>
          <cell r="B4291" t="str">
            <v>TUBO ACO PRETO SEM COSTURA SCHEDULE30 DN INT 10" E = 7,80MM - 50,95KG/M</v>
          </cell>
          <cell r="C4291" t="str">
            <v>M</v>
          </cell>
          <cell r="D4291" t="str">
            <v>MP</v>
          </cell>
          <cell r="E4291">
            <v>366.29</v>
          </cell>
          <cell r="F4291">
            <v>366.29</v>
          </cell>
        </row>
        <row r="4292">
          <cell r="A4292" t="str">
            <v>00013053</v>
          </cell>
          <cell r="B4292" t="str">
            <v>TUBO ACO PRETO SEM COSTURA SCHEDULE30 DN INT 12" E = 8,38MM - 65,13KG/M</v>
          </cell>
          <cell r="C4292" t="str">
            <v>M</v>
          </cell>
          <cell r="D4292" t="str">
            <v>MP</v>
          </cell>
          <cell r="E4292">
            <v>539.34</v>
          </cell>
          <cell r="F4292">
            <v>539.34</v>
          </cell>
        </row>
        <row r="4293">
          <cell r="A4293" t="str">
            <v>00013054</v>
          </cell>
          <cell r="B4293" t="str">
            <v>TUBO ACO PRETO SEM COSTURA SCHEDULE30 DN INT 22" E = 12,70MM - 182,32KG/M</v>
          </cell>
          <cell r="C4293" t="str">
            <v>M</v>
          </cell>
          <cell r="D4293" t="str">
            <v>MP</v>
          </cell>
          <cell r="E4293">
            <v>3359.87</v>
          </cell>
          <cell r="F4293">
            <v>3359.87</v>
          </cell>
        </row>
        <row r="4294">
          <cell r="A4294" t="str">
            <v>00013055</v>
          </cell>
          <cell r="B4294" t="str">
            <v>TUBO ACO PRETO SEM COSTURA SCHEDULE40/NBR 5590 DN INT 12" E = 10,31MM - 79,70KG/M</v>
          </cell>
          <cell r="C4294" t="str">
            <v>M</v>
          </cell>
          <cell r="D4294" t="str">
            <v>MP</v>
          </cell>
          <cell r="E4294">
            <v>653.14</v>
          </cell>
          <cell r="F4294">
            <v>653.14</v>
          </cell>
        </row>
        <row r="4295">
          <cell r="A4295" t="str">
            <v>00013109</v>
          </cell>
          <cell r="B4295" t="str">
            <v>SAPATA DE PVC ADITIVADO NERVURADO D = 6"</v>
          </cell>
          <cell r="C4295" t="str">
            <v>UN</v>
          </cell>
          <cell r="D4295" t="str">
            <v>MP</v>
          </cell>
          <cell r="E4295">
            <v>71.510000000000005</v>
          </cell>
          <cell r="F4295">
            <v>71.510000000000005</v>
          </cell>
        </row>
        <row r="4296">
          <cell r="A4296" t="str">
            <v>00013110</v>
          </cell>
          <cell r="B4296" t="str">
            <v>SAPATA DE PVC ADITIVADO NERVURADO D = 8"</v>
          </cell>
          <cell r="C4296" t="str">
            <v>UN</v>
          </cell>
          <cell r="D4296" t="str">
            <v>MP</v>
          </cell>
          <cell r="E4296">
            <v>140.18</v>
          </cell>
          <cell r="F4296">
            <v>140.18</v>
          </cell>
        </row>
        <row r="4297">
          <cell r="A4297" t="str">
            <v>00013111</v>
          </cell>
          <cell r="B4297" t="str">
            <v>ANEL OU ADUELA CONCRETO ARMADO D = 0,40M, H = 0,40M</v>
          </cell>
          <cell r="C4297" t="str">
            <v>UN</v>
          </cell>
          <cell r="D4297" t="str">
            <v>MP</v>
          </cell>
          <cell r="E4297">
            <v>18.73</v>
          </cell>
          <cell r="F4297">
            <v>18.73</v>
          </cell>
        </row>
        <row r="4298">
          <cell r="A4298" t="str">
            <v>00013113</v>
          </cell>
          <cell r="B4298" t="str">
            <v>ANEL OU ADUELA CONCRETO ARMADO D = 0,60M, H = 0,10M</v>
          </cell>
          <cell r="C4298" t="str">
            <v>UN</v>
          </cell>
          <cell r="D4298" t="str">
            <v>MP</v>
          </cell>
          <cell r="E4298">
            <v>9.7100000000000009</v>
          </cell>
          <cell r="F4298">
            <v>9.7100000000000009</v>
          </cell>
        </row>
        <row r="4299">
          <cell r="A4299" t="str">
            <v>00013114</v>
          </cell>
          <cell r="B4299" t="str">
            <v>ANEL OU ADUELA CONCRETO ARMADO D = 0,60M, H = 0,15M</v>
          </cell>
          <cell r="C4299" t="str">
            <v>UN</v>
          </cell>
          <cell r="D4299" t="str">
            <v>MP</v>
          </cell>
          <cell r="E4299">
            <v>14.51</v>
          </cell>
          <cell r="F4299">
            <v>14.51</v>
          </cell>
        </row>
        <row r="4300">
          <cell r="A4300" t="str">
            <v>00013115</v>
          </cell>
          <cell r="B4300" t="str">
            <v>CALHA CONCRETO SIMPLES D = 20 CM P/ AGUA PLUVIAL</v>
          </cell>
          <cell r="C4300" t="str">
            <v>M</v>
          </cell>
          <cell r="D4300" t="str">
            <v>MP</v>
          </cell>
          <cell r="E4300">
            <v>17.09</v>
          </cell>
          <cell r="F4300">
            <v>17.09</v>
          </cell>
        </row>
        <row r="4301">
          <cell r="A4301" t="str">
            <v>00013124</v>
          </cell>
          <cell r="B4301" t="str">
            <v>TUBO ACO PRETO SEM COSTURA SCHEDULE40/NBR 5590 DN INT 1 1/2" E = 3,68MM - 4,05KG/M</v>
          </cell>
          <cell r="C4301" t="str">
            <v>M</v>
          </cell>
          <cell r="D4301" t="str">
            <v>MP</v>
          </cell>
          <cell r="E4301">
            <v>31.33</v>
          </cell>
          <cell r="F4301">
            <v>31.33</v>
          </cell>
        </row>
        <row r="4302">
          <cell r="A4302" t="str">
            <v>00013125</v>
          </cell>
          <cell r="B4302" t="str">
            <v>TUBO ACO PRETO SEM COSTURA SCHEDULE40/NBR 5590 DN INT 1 1/4" E = 3,56MM - 3,38KG/M</v>
          </cell>
          <cell r="C4302" t="str">
            <v>M</v>
          </cell>
          <cell r="D4302" t="str">
            <v>MP</v>
          </cell>
          <cell r="E4302">
            <v>27.53</v>
          </cell>
          <cell r="F4302">
            <v>27.53</v>
          </cell>
        </row>
        <row r="4303">
          <cell r="A4303" t="str">
            <v>00013127</v>
          </cell>
          <cell r="B4303" t="str">
            <v>TUBO ACO PRETO SEM COSTURA SCHEDULE40/NBR 5590 DN INT 1/2" E = 2,77MM - 1,27KG/M</v>
          </cell>
          <cell r="C4303" t="str">
            <v>M</v>
          </cell>
          <cell r="D4303" t="str">
            <v>MP</v>
          </cell>
          <cell r="E4303">
            <v>15.2</v>
          </cell>
          <cell r="F4303">
            <v>15.2</v>
          </cell>
        </row>
        <row r="4304">
          <cell r="A4304" t="str">
            <v>00013133</v>
          </cell>
          <cell r="B4304" t="str">
            <v>TUBO ACO PRETO SEM COSTURA SCHEDULE40/NBR 5590 DN INT 5" E = 6,55MM - 21,76KG/M</v>
          </cell>
          <cell r="C4304" t="str">
            <v>M</v>
          </cell>
          <cell r="D4304" t="str">
            <v>MP</v>
          </cell>
          <cell r="E4304">
            <v>138.62</v>
          </cell>
          <cell r="F4304">
            <v>138.62</v>
          </cell>
        </row>
        <row r="4305">
          <cell r="A4305" t="str">
            <v>00013134</v>
          </cell>
          <cell r="B4305" t="str">
            <v>TUBO ACO PRETO SEM COSTURA SCHEDULE80 DN INT 1 1/2" E = 5,08MM - 5,41KG/M</v>
          </cell>
          <cell r="C4305" t="str">
            <v>M</v>
          </cell>
          <cell r="D4305" t="str">
            <v>MP</v>
          </cell>
          <cell r="E4305">
            <v>44.31</v>
          </cell>
          <cell r="F4305">
            <v>44.31</v>
          </cell>
        </row>
        <row r="4306">
          <cell r="A4306" t="str">
            <v>00013135</v>
          </cell>
          <cell r="B4306" t="str">
            <v>TUBO ACO PRETO SEM COSTURA SCHEDULE80 DN INT 1 1/4" E = 4,85MM - 4,47KG/M</v>
          </cell>
          <cell r="C4306" t="str">
            <v>M</v>
          </cell>
          <cell r="D4306" t="str">
            <v>MP</v>
          </cell>
          <cell r="E4306">
            <v>36.61</v>
          </cell>
          <cell r="F4306">
            <v>36.61</v>
          </cell>
        </row>
        <row r="4307">
          <cell r="A4307" t="str">
            <v>00013136</v>
          </cell>
          <cell r="B4307" t="str">
            <v>TUBO ACO PRETO SEM COSTURA SCHEDULE80 DN INT 1" E = 4,55MM - 3,23KG/M</v>
          </cell>
          <cell r="C4307" t="str">
            <v>M</v>
          </cell>
          <cell r="D4307" t="str">
            <v>MP</v>
          </cell>
          <cell r="E4307">
            <v>29.1</v>
          </cell>
          <cell r="F4307">
            <v>29.1</v>
          </cell>
        </row>
        <row r="4308">
          <cell r="A4308" t="str">
            <v>00013137</v>
          </cell>
          <cell r="B4308" t="str">
            <v>TUBO ACO PRETO SEM COSTURA SCHEDULE80 DN INT 1/2" E = 3,73MM - 1,62KG/M</v>
          </cell>
          <cell r="C4308" t="str">
            <v>M</v>
          </cell>
          <cell r="D4308" t="str">
            <v>MP</v>
          </cell>
          <cell r="E4308">
            <v>20.64</v>
          </cell>
          <cell r="F4308">
            <v>20.64</v>
          </cell>
        </row>
        <row r="4309">
          <cell r="A4309" t="str">
            <v>00013138</v>
          </cell>
          <cell r="B4309" t="str">
            <v>TUBO ACO PRETO SEM COSTURA SCHEDULE80 DN INT 2 1/2" E = 7,01MM - 11,41KG/M</v>
          </cell>
          <cell r="C4309" t="str">
            <v>M</v>
          </cell>
          <cell r="D4309" t="str">
            <v>MP</v>
          </cell>
          <cell r="E4309">
            <v>76.84</v>
          </cell>
          <cell r="F4309">
            <v>76.84</v>
          </cell>
        </row>
        <row r="4310">
          <cell r="A4310" t="str">
            <v>00013139</v>
          </cell>
          <cell r="B4310" t="str">
            <v>TUBO ACO PRETO SEM COSTURA SCHEDULE80 DN INT 2" E = 5,54MM - 7,48KG/M</v>
          </cell>
          <cell r="C4310" t="str">
            <v>M</v>
          </cell>
          <cell r="D4310" t="str">
            <v>MP</v>
          </cell>
          <cell r="E4310">
            <v>58.2</v>
          </cell>
          <cell r="F4310">
            <v>58.2</v>
          </cell>
        </row>
        <row r="4311">
          <cell r="A4311" t="str">
            <v>00013140</v>
          </cell>
          <cell r="B4311" t="str">
            <v>TUBO ACO PRETO SEM COSTURA SCHEDULE80 DN INT 3" E = 7,62MM - 15,27KG/M</v>
          </cell>
          <cell r="C4311" t="str">
            <v>M</v>
          </cell>
          <cell r="D4311" t="str">
            <v>MP</v>
          </cell>
          <cell r="E4311">
            <v>97.97</v>
          </cell>
          <cell r="F4311">
            <v>97.97</v>
          </cell>
        </row>
        <row r="4312">
          <cell r="A4312" t="str">
            <v>00013141</v>
          </cell>
          <cell r="B4312" t="str">
            <v>TUBO ACO PRETO SEM COSTURA SCHEDULE80 DN INT 3/4" E = 3,91MM - 2,19KG/M</v>
          </cell>
          <cell r="C4312" t="str">
            <v>M</v>
          </cell>
          <cell r="D4312" t="str">
            <v>MP</v>
          </cell>
          <cell r="E4312">
            <v>25.41</v>
          </cell>
          <cell r="F4312">
            <v>25.41</v>
          </cell>
        </row>
        <row r="4313">
          <cell r="A4313" t="str">
            <v>00013142</v>
          </cell>
          <cell r="B4313" t="str">
            <v>TUBO ACO PRETO SEM COSTURA SCHEDULE80 DN INT 4" E = 8,56MM - 22,31KG/M</v>
          </cell>
          <cell r="C4313" t="str">
            <v>M</v>
          </cell>
          <cell r="D4313" t="str">
            <v>MP</v>
          </cell>
          <cell r="E4313">
            <v>143.13999999999999</v>
          </cell>
          <cell r="F4313">
            <v>143.13999999999999</v>
          </cell>
        </row>
        <row r="4314">
          <cell r="A4314" t="str">
            <v>00013159</v>
          </cell>
          <cell r="B4314" t="str">
            <v>TUBO CONCRETO SIMPLES CLASSE ES, PB JE NBR-8890 DN 400MM P/ ESG SANITARIO</v>
          </cell>
          <cell r="C4314" t="str">
            <v>M</v>
          </cell>
          <cell r="D4314" t="str">
            <v>MP</v>
          </cell>
          <cell r="E4314">
            <v>64.290000000000006</v>
          </cell>
          <cell r="F4314">
            <v>64.290000000000006</v>
          </cell>
        </row>
        <row r="4315">
          <cell r="A4315" t="str">
            <v>00013168</v>
          </cell>
          <cell r="B4315" t="str">
            <v>TUBO CONCRETO SIMPLES CLASSE ES, PB JE NBR-8890 DN 500MM P/ ESG SANITARIO</v>
          </cell>
          <cell r="C4315" t="str">
            <v>M</v>
          </cell>
          <cell r="D4315" t="str">
            <v>MP</v>
          </cell>
          <cell r="E4315">
            <v>81.38</v>
          </cell>
          <cell r="F4315">
            <v>81.38</v>
          </cell>
        </row>
        <row r="4316">
          <cell r="A4316" t="str">
            <v>00013173</v>
          </cell>
          <cell r="B4316" t="str">
            <v>TUBO CONCRETO SIMPLES CLASSE ES, PB JE NBR-8890 DN 600MM P/ ESG SANITARIO</v>
          </cell>
          <cell r="C4316" t="str">
            <v>M</v>
          </cell>
          <cell r="D4316" t="str">
            <v>MP</v>
          </cell>
          <cell r="E4316">
            <v>114.95</v>
          </cell>
          <cell r="F4316">
            <v>114.95</v>
          </cell>
        </row>
        <row r="4317">
          <cell r="A4317" t="str">
            <v>00013181</v>
          </cell>
          <cell r="B4317" t="str">
            <v>PA CARREGADEIRA SOBRE RODAS KOMATSU WA-180 - POTENCIA 110HP - CAPACIDADE DA CACMBA 1,8 M3 - PESO
OPERACIONAL 8,9 T**CAIXA**</v>
          </cell>
          <cell r="C4317" t="str">
            <v>UN</v>
          </cell>
          <cell r="D4317" t="str">
            <v>MP</v>
          </cell>
          <cell r="E4317">
            <v>336162.34</v>
          </cell>
          <cell r="F4317">
            <v>336162.34</v>
          </cell>
        </row>
        <row r="4318">
          <cell r="A4318" t="str">
            <v>00013186</v>
          </cell>
          <cell r="B4318" t="str">
            <v>CALCAMENTO POLIEDRICO</v>
          </cell>
          <cell r="C4318" t="str">
            <v>M3</v>
          </cell>
          <cell r="D4318" t="str">
            <v>MP</v>
          </cell>
          <cell r="E4318">
            <v>58.93</v>
          </cell>
          <cell r="F4318">
            <v>58.93</v>
          </cell>
        </row>
        <row r="4319">
          <cell r="A4319" t="str">
            <v>00013187</v>
          </cell>
          <cell r="B4319" t="str">
            <v>PEDRA LAGOA SANTA (SERRADA) 20 X 40CM</v>
          </cell>
          <cell r="C4319" t="str">
            <v>M2</v>
          </cell>
          <cell r="D4319" t="str">
            <v>MP</v>
          </cell>
          <cell r="E4319">
            <v>66.83</v>
          </cell>
          <cell r="F4319">
            <v>66.83</v>
          </cell>
        </row>
        <row r="4320">
          <cell r="A4320" t="str">
            <v>00013188</v>
          </cell>
          <cell r="B4320" t="str">
            <v>PEDRA LAGOA SANTA IRREGULAR</v>
          </cell>
          <cell r="C4320" t="str">
            <v>M2</v>
          </cell>
          <cell r="D4320" t="str">
            <v>MP</v>
          </cell>
          <cell r="E4320">
            <v>34.93</v>
          </cell>
          <cell r="F4320">
            <v>34.93</v>
          </cell>
        </row>
        <row r="4321">
          <cell r="A4321" t="str">
            <v>00013189</v>
          </cell>
          <cell r="B4321" t="str">
            <v>PEDRA RIO VERDE (SERRADA) 20 X 40CM</v>
          </cell>
          <cell r="C4321" t="str">
            <v>M2</v>
          </cell>
          <cell r="D4321" t="str">
            <v>MP</v>
          </cell>
          <cell r="E4321">
            <v>60.75</v>
          </cell>
          <cell r="F4321">
            <v>60.75</v>
          </cell>
        </row>
        <row r="4322">
          <cell r="A4322" t="str">
            <v>00013192</v>
          </cell>
          <cell r="B4322" t="str">
            <v>LIXADEIRA ANGULAR P/ CONCRETO, BOSCH, MOD. GBR 14 CA (1373) , ELETRICA, POT. 1.400 W</v>
          </cell>
          <cell r="C4322" t="str">
            <v>UN</v>
          </cell>
          <cell r="D4322" t="str">
            <v>MP</v>
          </cell>
          <cell r="E4322">
            <v>2158.5500000000002</v>
          </cell>
          <cell r="F4322">
            <v>2158.5500000000002</v>
          </cell>
        </row>
        <row r="4323">
          <cell r="A4323" t="str">
            <v>00013212</v>
          </cell>
          <cell r="B4323" t="str">
            <v>CAMINHAO BASCULANTE 8,0M3 TRUCADO (C/ TERCEIRO EIXO) MERCEDES BENZ LK 1620 - POTENCIA 204CV - PBT
= 22000KG - DIST   ENTRE EIXOS 4200MM - INCL CACAMBA</v>
          </cell>
          <cell r="C4323" t="str">
            <v>UN</v>
          </cell>
          <cell r="D4323" t="str">
            <v>MP</v>
          </cell>
          <cell r="E4323">
            <v>287193.92</v>
          </cell>
          <cell r="F4323">
            <v>287193.92</v>
          </cell>
        </row>
        <row r="4324">
          <cell r="A4324" t="str">
            <v>00013213</v>
          </cell>
          <cell r="B4324" t="str">
            <v>CAMINHAO BASCULANTE 4,0M3 TOCO VOLKSWAGEN 13.150T - POTENCIA 145 CV - PBT =12900 KG -   CARGA UTIL
MAX C/ EQUIP =9010KG - DIST  ENTRE EIXOS 3560MM - INCL  CACAMBA</v>
          </cell>
          <cell r="C4324" t="str">
            <v>UN</v>
          </cell>
          <cell r="D4324" t="str">
            <v>MP</v>
          </cell>
          <cell r="E4324">
            <v>169923.27</v>
          </cell>
          <cell r="F4324">
            <v>169923.27</v>
          </cell>
        </row>
        <row r="4325">
          <cell r="A4325" t="str">
            <v>00013215</v>
          </cell>
          <cell r="B4325" t="str">
            <v>CAVALO MECANICO SCANIA CA6X4NZ STANDART - POT MAX =360HP - CABINE CP14 - CX MUDANCAS GR900 - PBT
MAX = 66T</v>
          </cell>
          <cell r="C4325" t="str">
            <v>UN</v>
          </cell>
          <cell r="D4325" t="str">
            <v>MP</v>
          </cell>
          <cell r="E4325">
            <v>341504.06</v>
          </cell>
          <cell r="F4325">
            <v>341504.06</v>
          </cell>
        </row>
        <row r="4326">
          <cell r="A4326" t="str">
            <v>00013218</v>
          </cell>
          <cell r="B4326" t="str">
            <v>CAMINHAO PIPA 10.000L TRUCADO (C/ TERCEIRO EIXO) MERCEDES BENZ L-1218 R - POTENCIA 170CV - PBT =19000
KG - DIST ENTRE EIXOS 5170MM - INCL TANQUE DE ACO P/ TRANSP   DE AGUA - CAPACIDADE 10,0M3</v>
          </cell>
          <cell r="C4326" t="str">
            <v>UN</v>
          </cell>
          <cell r="D4326" t="str">
            <v>MP</v>
          </cell>
          <cell r="E4326">
            <v>201380.74</v>
          </cell>
          <cell r="F4326">
            <v>201380.74</v>
          </cell>
        </row>
        <row r="4327">
          <cell r="A4327" t="str">
            <v>00013219</v>
          </cell>
          <cell r="B4327" t="str">
            <v>COMPACTADOR SAPO TIPO F, MARCA CLO,  COM FUNCIONAMENTO A AR COMPRIMIDO</v>
          </cell>
          <cell r="C4327" t="str">
            <v>UN</v>
          </cell>
          <cell r="D4327" t="str">
            <v>MP</v>
          </cell>
          <cell r="E4327">
            <v>8053.05</v>
          </cell>
          <cell r="F4327">
            <v>8053.05</v>
          </cell>
        </row>
        <row r="4328">
          <cell r="A4328" t="str">
            <v>00013225</v>
          </cell>
          <cell r="B4328" t="str">
            <v>GUINDASTE HIDRAULICO VEICULAR, C/LANÇA TELESCOPICA DE ACIONAMENTO HIDRÁULICO E LANÇAS MANUAIS,
MOMENTO MÁXIMO DE ELEVAÇÃO 43.600 KG, COM PBT A PARTIR DE 24.000 KG, MADAL - MD 43607, MONTADO
SOBRE CAMINHÃO</v>
          </cell>
          <cell r="C4328" t="str">
            <v>UN</v>
          </cell>
          <cell r="D4328" t="str">
            <v>MP</v>
          </cell>
          <cell r="E4328">
            <v>479958.58</v>
          </cell>
          <cell r="F4328">
            <v>479958.58</v>
          </cell>
        </row>
        <row r="4329">
          <cell r="A4329" t="str">
            <v>00013227</v>
          </cell>
          <cell r="B4329" t="str">
            <v>MOTONIVELADORA - POTÊNCIA 177 HP PESO OPERACIONAL 14,7T</v>
          </cell>
          <cell r="C4329" t="str">
            <v>UN</v>
          </cell>
          <cell r="D4329" t="str">
            <v>MP</v>
          </cell>
          <cell r="E4329">
            <v>573370.11</v>
          </cell>
          <cell r="F4329">
            <v>573370.11</v>
          </cell>
        </row>
        <row r="4330">
          <cell r="A4330" t="str">
            <v>00013229</v>
          </cell>
          <cell r="B4330" t="str">
            <v>ROLO COMPACTADOR DE PNEUS ESTÁTICO, PRESSÃO VARIÁVEL, MULLER, MODELO AP-26, POTÊNCIA 111HP - PESO SEM/COM LASTRO 11/26T</v>
          </cell>
          <cell r="C4330" t="str">
            <v>UN</v>
          </cell>
          <cell r="D4330" t="str">
            <v>MP</v>
          </cell>
          <cell r="E4330">
            <v>336940</v>
          </cell>
          <cell r="F4330">
            <v>336940</v>
          </cell>
        </row>
        <row r="4331">
          <cell r="A4331" t="str">
            <v>00013230</v>
          </cell>
          <cell r="B4331" t="str">
            <v>ROLO COMPACTADOR ESTÁTICO TANDEM CILINDROS LISO DE AÇO, DYNAPAC, MODELO CA-150STD, POTÊNCIA
80HP - PESO OPERACIONAL 7,2T - IMPACTO DINÂMICO  11,1/11,6</v>
          </cell>
          <cell r="C4331" t="str">
            <v>UN</v>
          </cell>
          <cell r="D4331" t="str">
            <v>MP</v>
          </cell>
          <cell r="E4331">
            <v>238356.17</v>
          </cell>
          <cell r="F4331">
            <v>238356.17</v>
          </cell>
        </row>
        <row r="4332">
          <cell r="A4332" t="str">
            <v>00013231</v>
          </cell>
          <cell r="B4332" t="str">
            <v>ROLO COMPACTADOR PÉ DE CARNEIRO VIBRATÓRIO PARA SOLOS, DYNAPAC, MODELO CA-250P, POTÊNCIA
110HP - PESO OPERACIONAL 13,5 T</v>
          </cell>
          <cell r="C4332" t="str">
            <v>UN</v>
          </cell>
          <cell r="D4332" t="str">
            <v>MP</v>
          </cell>
          <cell r="E4332">
            <v>351261.74</v>
          </cell>
          <cell r="F4332">
            <v>351261.74</v>
          </cell>
        </row>
        <row r="4333">
          <cell r="A4333" t="str">
            <v>00013234</v>
          </cell>
          <cell r="B4333" t="str">
            <v>USINA DE ASFALTO A QUENTE, FIXA, CIBER UACF 15 P ADVANCED, CAP. 60 A 80 T/H, GRAVIMETRICA, **CAIXA**</v>
          </cell>
          <cell r="C4333" t="str">
            <v>UN</v>
          </cell>
          <cell r="D4333" t="str">
            <v>MP</v>
          </cell>
          <cell r="E4333">
            <v>2203597.56</v>
          </cell>
          <cell r="F4333">
            <v>2203597.56</v>
          </cell>
        </row>
        <row r="4334">
          <cell r="A4334" t="str">
            <v>00013238</v>
          </cell>
          <cell r="B4334" t="str">
            <v>TRATOR DE PNEUS MASSEY FERGUSSON MOD. MF-292 TURBO, 105HP, PESO C/ LASTRO 4,32T, TRACAO 4 X
2**CAIXA**</v>
          </cell>
          <cell r="C4334" t="str">
            <v>UN</v>
          </cell>
          <cell r="D4334" t="str">
            <v>MP</v>
          </cell>
          <cell r="E4334">
            <v>118539.59</v>
          </cell>
          <cell r="F4334">
            <v>118539.59</v>
          </cell>
        </row>
        <row r="4335">
          <cell r="A4335" t="str">
            <v>00013241</v>
          </cell>
          <cell r="B4335" t="str">
            <v>CALDEIRA AQUECEDORA DE ASFALTO, FERLEX, MOD CB-601, CAPACIDADE 600 L, C/ ESPARGIDOR POR
GRAVIDADE,  REBOCÁVEL</v>
          </cell>
          <cell r="C4335" t="str">
            <v>UN</v>
          </cell>
          <cell r="D4335" t="str">
            <v>MP</v>
          </cell>
          <cell r="E4335">
            <v>45248</v>
          </cell>
          <cell r="F4335">
            <v>45248</v>
          </cell>
        </row>
        <row r="4336">
          <cell r="A4336" t="str">
            <v>00013242</v>
          </cell>
          <cell r="B4336" t="str">
            <v>CALDEIRA AQUECEDORA DE ASFALTO, FERLEX, MOD. CB-603, CAPACIDADE 600 L, C/ BOMBA P/ ESPARGIMENTO
SOB PRESSÃO DE 3,4 HP, REBOCÁVEL</v>
          </cell>
          <cell r="C4336" t="str">
            <v>UN</v>
          </cell>
          <cell r="D4336" t="str">
            <v>MP</v>
          </cell>
          <cell r="E4336">
            <v>66080</v>
          </cell>
          <cell r="F4336">
            <v>66080</v>
          </cell>
        </row>
        <row r="4337">
          <cell r="A4337" t="str">
            <v>00013244</v>
          </cell>
          <cell r="B4337" t="str">
            <v>CONE DE PVC PARA SINALIZACAO COM FAIXA REFLETIVA, ALTURA DE *75* CM</v>
          </cell>
          <cell r="C4337" t="str">
            <v>UN</v>
          </cell>
          <cell r="D4337" t="str">
            <v>MP</v>
          </cell>
          <cell r="E4337">
            <v>60</v>
          </cell>
          <cell r="F4337">
            <v>60</v>
          </cell>
        </row>
        <row r="4338">
          <cell r="A4338" t="str">
            <v>00013245</v>
          </cell>
          <cell r="B4338" t="str">
            <v>CONE DE SINALIZACAO PVC C/ PINTURA REFLETIVA H = 0,70M</v>
          </cell>
          <cell r="C4338" t="str">
            <v>UN</v>
          </cell>
          <cell r="D4338" t="str">
            <v>MP</v>
          </cell>
          <cell r="E4338">
            <v>107.43</v>
          </cell>
          <cell r="F4338">
            <v>107.43</v>
          </cell>
        </row>
        <row r="4339">
          <cell r="A4339" t="str">
            <v>00013246</v>
          </cell>
          <cell r="B4339" t="str">
            <v>PARAFUSO SEXTAVADO FERRO POLIDO ROSCA INTEIRA 5/16" X 3/4" C/ PORCA E ARRUELA LISA/LEVE</v>
          </cell>
          <cell r="C4339" t="str">
            <v>UN</v>
          </cell>
          <cell r="D4339" t="str">
            <v>MP</v>
          </cell>
          <cell r="E4339">
            <v>0.36</v>
          </cell>
          <cell r="F4339">
            <v>0.36</v>
          </cell>
        </row>
        <row r="4340">
          <cell r="A4340" t="str">
            <v>00013250</v>
          </cell>
          <cell r="B4340" t="str">
            <v>LAJOTA CERAMICA 20 X 30 CM PARA LALE PRE-MOLDADA</v>
          </cell>
          <cell r="C4340" t="str">
            <v>UN</v>
          </cell>
          <cell r="D4340" t="str">
            <v>MP</v>
          </cell>
          <cell r="E4340">
            <v>0.94</v>
          </cell>
          <cell r="F4340">
            <v>0.94</v>
          </cell>
        </row>
        <row r="4341">
          <cell r="A4341" t="str">
            <v>00013253</v>
          </cell>
          <cell r="B4341" t="str">
            <v>FIO DE COBRE NU 6MM2</v>
          </cell>
          <cell r="C4341" t="str">
            <v>M</v>
          </cell>
          <cell r="D4341" t="str">
            <v>MP</v>
          </cell>
          <cell r="E4341">
            <v>2.19</v>
          </cell>
          <cell r="F4341">
            <v>2.19</v>
          </cell>
        </row>
        <row r="4342">
          <cell r="A4342" t="str">
            <v>00013255</v>
          </cell>
          <cell r="B4342" t="str">
            <v>TAMPA CONCRETO P/PV E/OU CX. INSPECAO 60 X 60 X 8CM</v>
          </cell>
          <cell r="C4342" t="str">
            <v>UN</v>
          </cell>
          <cell r="D4342" t="str">
            <v>MP</v>
          </cell>
          <cell r="E4342">
            <v>39.61</v>
          </cell>
          <cell r="F4342">
            <v>39.61</v>
          </cell>
        </row>
        <row r="4343">
          <cell r="A4343" t="str">
            <v>00013256</v>
          </cell>
          <cell r="B4343" t="str">
            <v>TUBO CONCRETO ARMADO CLASSE PA-1 PB NBR-8890/23007 DN 1100MM P/ DRENAGEM</v>
          </cell>
          <cell r="C4343" t="str">
            <v>M</v>
          </cell>
          <cell r="D4343" t="str">
            <v>MP</v>
          </cell>
          <cell r="E4343">
            <v>290.11</v>
          </cell>
          <cell r="F4343">
            <v>290.11</v>
          </cell>
        </row>
        <row r="4344">
          <cell r="A4344" t="str">
            <v>00013261</v>
          </cell>
          <cell r="B4344" t="str">
            <v>FLANELA</v>
          </cell>
          <cell r="C4344" t="str">
            <v>M2</v>
          </cell>
          <cell r="D4344" t="str">
            <v>MP</v>
          </cell>
          <cell r="E4344">
            <v>4</v>
          </cell>
          <cell r="F4344">
            <v>4</v>
          </cell>
        </row>
        <row r="4345">
          <cell r="A4345" t="str">
            <v>00013278</v>
          </cell>
          <cell r="B4345" t="str">
            <v>CHUMBADOR DE ACO 1" X 500MM C/ ROSCA E PORCA</v>
          </cell>
          <cell r="C4345" t="str">
            <v>KG</v>
          </cell>
          <cell r="D4345" t="str">
            <v>MP</v>
          </cell>
          <cell r="E4345">
            <v>52.95</v>
          </cell>
          <cell r="F4345">
            <v>52.95</v>
          </cell>
        </row>
        <row r="4346">
          <cell r="A4346" t="str">
            <v>00013279</v>
          </cell>
          <cell r="B4346" t="str">
            <v>CHUMBADOR DE ACO 5/8" X 200MM C/ ROSCA E PORCA</v>
          </cell>
          <cell r="C4346" t="str">
            <v>KG</v>
          </cell>
          <cell r="D4346" t="str">
            <v>MP</v>
          </cell>
          <cell r="E4346">
            <v>4.8499999999999996</v>
          </cell>
          <cell r="F4346">
            <v>4.8499999999999996</v>
          </cell>
        </row>
        <row r="4347">
          <cell r="A4347" t="str">
            <v>00013282</v>
          </cell>
          <cell r="B4347" t="str">
            <v>SOLEIRA PREMOLDADA DE GRANILITE, MARMORITE OU GRANITINA - LARG = 25 CM</v>
          </cell>
          <cell r="C4347" t="str">
            <v>M</v>
          </cell>
          <cell r="D4347" t="str">
            <v>MP</v>
          </cell>
          <cell r="E4347">
            <v>65.13</v>
          </cell>
          <cell r="F4347">
            <v>65.13</v>
          </cell>
        </row>
        <row r="4348">
          <cell r="A4348" t="str">
            <v>00013284</v>
          </cell>
          <cell r="B4348" t="str">
            <v>CIMENTO PORTLAND DE ALTO FORNO CP III-32</v>
          </cell>
          <cell r="C4348" t="str">
            <v>KG</v>
          </cell>
          <cell r="D4348" t="str">
            <v>MP</v>
          </cell>
          <cell r="E4348">
            <v>0.4</v>
          </cell>
          <cell r="F4348">
            <v>0.4</v>
          </cell>
        </row>
        <row r="4349">
          <cell r="A4349" t="str">
            <v>00013294</v>
          </cell>
          <cell r="B4349" t="str">
            <v>PARAFUSO SEXTAVADO ROSCA SOBERBA ZINCADO 3/8" X 80MM</v>
          </cell>
          <cell r="C4349" t="str">
            <v>UN</v>
          </cell>
          <cell r="D4349" t="str">
            <v>MP</v>
          </cell>
          <cell r="E4349">
            <v>0.97</v>
          </cell>
          <cell r="F4349">
            <v>0.97</v>
          </cell>
        </row>
        <row r="4350">
          <cell r="A4350" t="str">
            <v>00013304</v>
          </cell>
          <cell r="B4350" t="str">
            <v>TAXA DE RELIGACAO NORMAL DE ENERGIA COMERCIAL MONOFASICA, BAIXA TENSAO, INCLUINDO ICMS</v>
          </cell>
          <cell r="C4350" t="str">
            <v>UN</v>
          </cell>
          <cell r="D4350" t="str">
            <v>MP</v>
          </cell>
          <cell r="E4350">
            <v>5.73</v>
          </cell>
          <cell r="F4350">
            <v>5.73</v>
          </cell>
        </row>
        <row r="4351">
          <cell r="A4351" t="str">
            <v>00013323</v>
          </cell>
          <cell r="B4351" t="str">
            <v>LIMPADORA A JATO/VACUO PRESSAO P/LIMPEZA ESG PUBL./INDUSTRIAL CONSMAQ SF OU EQUIV. , MONTADA
SOBRE CAMINHAO EQUI. C/EXAUSTOR-COMPRESSOR,TANQUE CILINDRICO DE ABERTURA,SISTEMA SEPARACAO
LIQUIDOS</v>
          </cell>
          <cell r="C4351" t="str">
            <v>UN</v>
          </cell>
          <cell r="D4351" t="str">
            <v>MP</v>
          </cell>
          <cell r="E4351">
            <v>700797.62</v>
          </cell>
          <cell r="F4351">
            <v>700797.62</v>
          </cell>
        </row>
        <row r="4352">
          <cell r="A4352" t="str">
            <v>00013329</v>
          </cell>
          <cell r="B4352" t="str">
            <v>SOQUETE DE PVC PARA LÂMPADA INCANDESCENTE (BASE E-27) COM RABICHO, DE 10 A/250 V</v>
          </cell>
          <cell r="C4352" t="str">
            <v>UN</v>
          </cell>
          <cell r="D4352" t="str">
            <v>MP</v>
          </cell>
          <cell r="E4352">
            <v>1.73</v>
          </cell>
          <cell r="F4352">
            <v>1.73</v>
          </cell>
        </row>
        <row r="4353">
          <cell r="A4353" t="str">
            <v>00013331</v>
          </cell>
          <cell r="B4353" t="str">
            <v>ESCAVADEIRA HIDRAULICA SOBRE ESTEIRA CASE MOD.CX210 (IMPORTADA),POT.  BRUTA= 153HP, PESO
OPERACIONAL= 20,37T, CACAMBA= 0,78M³ A 1,50M3.</v>
          </cell>
          <cell r="C4353" t="str">
            <v>UN</v>
          </cell>
          <cell r="D4353" t="str">
            <v>MP</v>
          </cell>
          <cell r="E4353">
            <v>439580.07</v>
          </cell>
          <cell r="F4353">
            <v>439580.07</v>
          </cell>
        </row>
        <row r="4354">
          <cell r="A4354" t="str">
            <v>00013332</v>
          </cell>
          <cell r="B4354" t="str">
            <v>TRATOR DE ESTEIRAS KOMATSU D41 E6, 105HP, NACIONAL PESO OPERACIONAL 10,2T**CAIXA**</v>
          </cell>
          <cell r="C4354" t="str">
            <v>UN</v>
          </cell>
          <cell r="D4354" t="str">
            <v>MP</v>
          </cell>
          <cell r="E4354">
            <v>492932.48</v>
          </cell>
          <cell r="F4354">
            <v>492932.48</v>
          </cell>
        </row>
        <row r="4355">
          <cell r="A4355" t="str">
            <v>00013333</v>
          </cell>
          <cell r="B4355" t="str">
            <v>GRUPO DE SOLDAGEM C/ GERADOR A DIESEL 33HP P/ SOLDA ELETRICA, SOBRE 04 RODAS, BAMBOZZI, MOD.TN8, C/MOTOR 4 CILINDROS 600A, **CAIXA**</v>
          </cell>
          <cell r="C4355" t="str">
            <v>UN</v>
          </cell>
          <cell r="D4355" t="str">
            <v>MP</v>
          </cell>
          <cell r="E4355">
            <v>47466.68</v>
          </cell>
          <cell r="F4355">
            <v>47466.68</v>
          </cell>
        </row>
        <row r="4356">
          <cell r="A4356" t="str">
            <v>00013334</v>
          </cell>
          <cell r="B4356" t="str">
            <v>|EM PROCESSO DE DESATIVAÇÃO| POSTE DE CONCRETO DUPLO T, 100KG, H = 8M DE ACORDO COM NBR 8451</v>
          </cell>
          <cell r="C4356" t="str">
            <v>UN</v>
          </cell>
          <cell r="D4356" t="str">
            <v>MP</v>
          </cell>
          <cell r="E4356">
            <v>239</v>
          </cell>
          <cell r="F4356">
            <v>239</v>
          </cell>
        </row>
        <row r="4357">
          <cell r="A4357" t="str">
            <v>00013335</v>
          </cell>
          <cell r="B4357" t="str">
            <v>POSTE DE CONCRETO DUPLO T, 200KG, H = 8M DE ACORDO COM NBR 8451</v>
          </cell>
          <cell r="C4357" t="str">
            <v>UN</v>
          </cell>
          <cell r="D4357" t="str">
            <v>MP</v>
          </cell>
          <cell r="E4357">
            <v>266.11</v>
          </cell>
          <cell r="F4357">
            <v>266.11</v>
          </cell>
        </row>
        <row r="4358">
          <cell r="A4358" t="str">
            <v>00013337</v>
          </cell>
          <cell r="B4358" t="str">
            <v>|EM PROCESSO DE DESATIVAÇÃO| POSTE DE CONCRETO DUPLO T, 300KG, H = 8M DE ACORDO COM NBR 8451</v>
          </cell>
          <cell r="C4358" t="str">
            <v>UN</v>
          </cell>
          <cell r="D4358" t="str">
            <v>MP</v>
          </cell>
          <cell r="E4358">
            <v>404.07</v>
          </cell>
          <cell r="F4358">
            <v>404.07</v>
          </cell>
        </row>
        <row r="4359">
          <cell r="A4359" t="str">
            <v>00013338</v>
          </cell>
          <cell r="B4359" t="str">
            <v>TRATOR DE ESTEIRAS FIAT ALLIS FD-130,POT.120HP,PESO OPERACIONAL 12,10T**CAIXA**</v>
          </cell>
          <cell r="C4359" t="str">
            <v>UN</v>
          </cell>
          <cell r="D4359" t="str">
            <v>MP</v>
          </cell>
          <cell r="E4359">
            <v>394344.53</v>
          </cell>
          <cell r="F4359">
            <v>394344.53</v>
          </cell>
        </row>
        <row r="4360">
          <cell r="A4360" t="str">
            <v>00013339</v>
          </cell>
          <cell r="B4360" t="str">
            <v>POSTE DE CONCRETO DUPLO T, 300KG, H = 12M DE ACORDO COM NBR 8451</v>
          </cell>
          <cell r="C4360" t="str">
            <v>UN</v>
          </cell>
          <cell r="D4360" t="str">
            <v>MP</v>
          </cell>
          <cell r="E4360">
            <v>703.03</v>
          </cell>
          <cell r="F4360">
            <v>703.03</v>
          </cell>
        </row>
        <row r="4361">
          <cell r="A4361" t="str">
            <v>00013340</v>
          </cell>
          <cell r="B4361" t="str">
            <v>PERFIL "U" CHAPA ACO DOBRADA E = 3,04MM H = 20CM ABAS = 5CM (4,36KG/M)</v>
          </cell>
          <cell r="C4361" t="str">
            <v>M</v>
          </cell>
          <cell r="D4361" t="str">
            <v>MP</v>
          </cell>
          <cell r="E4361">
            <v>12.82</v>
          </cell>
          <cell r="F4361">
            <v>12.82</v>
          </cell>
        </row>
        <row r="4362">
          <cell r="A4362" t="str">
            <v>00013343</v>
          </cell>
          <cell r="B4362" t="str">
            <v>BRACADEIRA OU CINTA EM FG 6" PARA FIXACAO EM POSTE CIRCULAR"</v>
          </cell>
          <cell r="C4362" t="str">
            <v>UN</v>
          </cell>
          <cell r="D4362" t="str">
            <v>MP</v>
          </cell>
          <cell r="E4362">
            <v>24.23</v>
          </cell>
          <cell r="F4362">
            <v>24.23</v>
          </cell>
        </row>
        <row r="4363">
          <cell r="A4363" t="str">
            <v>00013346</v>
          </cell>
          <cell r="B4363" t="str">
            <v>ISOLADOR 76MM X 79MM ROLDANA-PORCELANA VITRIFICADA</v>
          </cell>
          <cell r="C4363" t="str">
            <v>UN</v>
          </cell>
          <cell r="D4363" t="str">
            <v>MP</v>
          </cell>
          <cell r="E4363">
            <v>6.02</v>
          </cell>
          <cell r="F4363">
            <v>6.02</v>
          </cell>
        </row>
        <row r="4364">
          <cell r="A4364" t="str">
            <v>00013347</v>
          </cell>
          <cell r="B4364" t="str">
            <v>CONJUNTO ARSTOP P/ AR CONDICIONADO C/ DISJUNTOR 25A</v>
          </cell>
          <cell r="C4364" t="str">
            <v>UN</v>
          </cell>
          <cell r="D4364" t="str">
            <v>MP</v>
          </cell>
          <cell r="E4364">
            <v>47.04</v>
          </cell>
          <cell r="F4364">
            <v>47.04</v>
          </cell>
        </row>
        <row r="4365">
          <cell r="A4365" t="str">
            <v>00013348</v>
          </cell>
          <cell r="B4365" t="str">
            <v>ARRUELA REDONDA FG DIAM EXT= 35MM ESP= 3MM DIAM FURO= 18MM</v>
          </cell>
          <cell r="C4365" t="str">
            <v>UN</v>
          </cell>
          <cell r="D4365" t="str">
            <v>MP</v>
          </cell>
          <cell r="E4365">
            <v>0.15</v>
          </cell>
          <cell r="F4365">
            <v>0.15</v>
          </cell>
        </row>
        <row r="4366">
          <cell r="A4366" t="str">
            <v>00013352</v>
          </cell>
          <cell r="B4366" t="str">
            <v>CAMINHAO PIPA 10.000L TRUCADO (C/ TERCEIRO EIXO) FORD F-14000 - MOTOR CUMMINS 208CV - PBT =21,1T E CMT=27T - DIST ENTRE EIXOS =5385MM - INCL TANQUE DE ACO P/ TRANSP DE AGUA - CAPACIDADE 10,0M3</v>
          </cell>
          <cell r="C4366" t="str">
            <v>UN</v>
          </cell>
          <cell r="D4366" t="str">
            <v>MP</v>
          </cell>
          <cell r="E4366">
            <v>189534.99</v>
          </cell>
          <cell r="F4366">
            <v>189534.99</v>
          </cell>
        </row>
        <row r="4367">
          <cell r="A4367" t="str">
            <v>00013353</v>
          </cell>
          <cell r="B4367" t="str">
            <v>CHAVE REVERSORA BLINDADA 30A/500V ELETROMAR OU EQUIV</v>
          </cell>
          <cell r="C4367" t="str">
            <v>UN</v>
          </cell>
          <cell r="D4367" t="str">
            <v>MP</v>
          </cell>
          <cell r="E4367">
            <v>234.26</v>
          </cell>
          <cell r="F4367">
            <v>234.26</v>
          </cell>
        </row>
        <row r="4368">
          <cell r="A4368" t="str">
            <v>00013354</v>
          </cell>
          <cell r="B4368" t="str">
            <v>CHAVE PARTIDA DIRETA P/MOTOR TRIFASICO 7,50CV/380V, C/FUSIVEIS DIAZED E BOTAO LIGA- DESLIGA TIPO GPS SIEMENS OU EQUIV</v>
          </cell>
          <cell r="C4368" t="str">
            <v>UN</v>
          </cell>
          <cell r="D4368" t="str">
            <v>MP</v>
          </cell>
          <cell r="E4368">
            <v>407.64</v>
          </cell>
          <cell r="F4368">
            <v>407.64</v>
          </cell>
        </row>
        <row r="4369">
          <cell r="A4369" t="str">
            <v>00013356</v>
          </cell>
          <cell r="B4369" t="str">
            <v>TUBO ACO INDUSTRIAL DN 2" (50,8MM)CH 16 (E=1,50MM) - 1,8237KG/M</v>
          </cell>
          <cell r="C4369" t="str">
            <v>M</v>
          </cell>
          <cell r="D4369" t="str">
            <v>MP</v>
          </cell>
          <cell r="E4369">
            <v>3.32</v>
          </cell>
          <cell r="F4369">
            <v>3.32</v>
          </cell>
        </row>
        <row r="4370">
          <cell r="A4370" t="str">
            <v>00013360</v>
          </cell>
          <cell r="B4370" t="str">
            <v>DIVISORIA CEGA (N1) - PAINEL MSO/COMEIA E=35MM - PERFIS SIMPLES ALUMINIO ANOD NAT - COLOCADA</v>
          </cell>
          <cell r="C4370" t="str">
            <v>M2</v>
          </cell>
          <cell r="D4370" t="str">
            <v>MP</v>
          </cell>
          <cell r="E4370">
            <v>53.73</v>
          </cell>
          <cell r="F4370">
            <v>53.73</v>
          </cell>
        </row>
        <row r="4371">
          <cell r="A4371" t="str">
            <v>00013361</v>
          </cell>
          <cell r="B4371" t="str">
            <v>DIVISORIA (N2) PAINEL/VIDRO - PAINEL MSO/COMEIA E=35MM - PERFIS SIMPLES ALUMINIO ANOD NAT - COLOCADA</v>
          </cell>
          <cell r="C4371" t="str">
            <v>M2</v>
          </cell>
          <cell r="D4371" t="str">
            <v>MP</v>
          </cell>
          <cell r="E4371">
            <v>62.13</v>
          </cell>
          <cell r="F4371">
            <v>62.13</v>
          </cell>
        </row>
        <row r="4372">
          <cell r="A4372" t="str">
            <v>00013362</v>
          </cell>
          <cell r="B4372" t="str">
            <v>PORTA ACO ENROLAR CHAPA 22 ONDULADA/PERFIL MEIA CANA - ACAB GALV NATURAL - 2,0 X 2,50M - MANUAL -
COMPLETA - COLOCADA</v>
          </cell>
          <cell r="C4372" t="str">
            <v>M2</v>
          </cell>
          <cell r="D4372" t="str">
            <v>MP</v>
          </cell>
          <cell r="E4372">
            <v>278.10000000000002</v>
          </cell>
          <cell r="F4372">
            <v>278.10000000000002</v>
          </cell>
        </row>
        <row r="4373">
          <cell r="A4373" t="str">
            <v>00013363</v>
          </cell>
          <cell r="B4373" t="str">
            <v>PORTA MAD COMPENSADA REVESTIDA C/ FORMICA 2 FACES</v>
          </cell>
          <cell r="C4373" t="str">
            <v>M2</v>
          </cell>
          <cell r="D4373" t="str">
            <v>MP</v>
          </cell>
          <cell r="E4373">
            <v>178.55</v>
          </cell>
          <cell r="F4373">
            <v>178.55</v>
          </cell>
        </row>
        <row r="4374">
          <cell r="A4374" t="str">
            <v>00013364</v>
          </cell>
          <cell r="B4374" t="str">
            <v>JUNTA DE VIDRO H=20MM E=3MM</v>
          </cell>
          <cell r="C4374" t="str">
            <v>M</v>
          </cell>
          <cell r="D4374" t="str">
            <v>MP</v>
          </cell>
          <cell r="E4374">
            <v>0.56999999999999995</v>
          </cell>
          <cell r="F4374">
            <v>0.56999999999999995</v>
          </cell>
        </row>
        <row r="4375">
          <cell r="A4375" t="str">
            <v>00013365</v>
          </cell>
          <cell r="B4375" t="str">
            <v>ROLO COMPACTADOR VIBRATÓRIO TANDEM CILINDROS LISO DE AÇO PARA SOLO/ASFALTO, DYNAPAC, MODELO CC-142, POTÊNCIA 45HP - PESO MÁXIMO OPERACIONAL 4,4T - IMPACTO DINÂMICO 3,1T</v>
          </cell>
          <cell r="C4375" t="str">
            <v>UN</v>
          </cell>
          <cell r="D4375" t="str">
            <v>MP</v>
          </cell>
          <cell r="E4375">
            <v>83376.41</v>
          </cell>
          <cell r="F4375">
            <v>83376.41</v>
          </cell>
        </row>
        <row r="4376">
          <cell r="A4376" t="str">
            <v>00013366</v>
          </cell>
          <cell r="B4376" t="str">
            <v>CHAVE FACA BIPOLAR C/ BASE DE ARDOSIA P/ FUSIVEIS CARTUCHO 60A/250V</v>
          </cell>
          <cell r="C4376" t="str">
            <v>UN</v>
          </cell>
          <cell r="D4376" t="str">
            <v>MP</v>
          </cell>
          <cell r="E4376">
            <v>21.39</v>
          </cell>
          <cell r="F4376">
            <v>21.39</v>
          </cell>
        </row>
        <row r="4377">
          <cell r="A4377" t="str">
            <v>00013367</v>
          </cell>
          <cell r="B4377" t="str">
            <v>CHAVE FACA TRIPOLAR C/BASE DE ARDOSIA/MARMORE 60A/500V</v>
          </cell>
          <cell r="C4377" t="str">
            <v>UN</v>
          </cell>
          <cell r="D4377" t="str">
            <v>MP</v>
          </cell>
          <cell r="E4377">
            <v>36.020000000000003</v>
          </cell>
          <cell r="F4377">
            <v>36.020000000000003</v>
          </cell>
        </row>
        <row r="4378">
          <cell r="A4378" t="str">
            <v>00013368</v>
          </cell>
          <cell r="B4378" t="str">
            <v>CHAVE FACA TRIPOLAR C/BASE DE ARDOSIA/MARMORE 100A/500V</v>
          </cell>
          <cell r="C4378" t="str">
            <v>UN</v>
          </cell>
          <cell r="D4378" t="str">
            <v>MP</v>
          </cell>
          <cell r="E4378">
            <v>58.63</v>
          </cell>
          <cell r="F4378">
            <v>58.63</v>
          </cell>
        </row>
        <row r="4379">
          <cell r="A4379" t="str">
            <v>00013369</v>
          </cell>
          <cell r="B4379" t="str">
            <v>CHAVE SECCIONADORA FUSIVEL TRIPOLAR, MANOBRA C/ CARGA, 160A/500V P/ FUSIVEIS NH TAMANHO 00 CORRENTE NOMINAL ATE 160A, TIPO 3 NP 4080 DA SIEMENS OU EQUIV</v>
          </cell>
          <cell r="C4379" t="str">
            <v>UN</v>
          </cell>
          <cell r="D4379" t="str">
            <v>MP</v>
          </cell>
          <cell r="E4379">
            <v>189.56</v>
          </cell>
          <cell r="F4379">
            <v>189.56</v>
          </cell>
        </row>
        <row r="4380">
          <cell r="A4380" t="str">
            <v>00013370</v>
          </cell>
          <cell r="B4380" t="str">
            <v>CHAVE SECCIONADORA FUSIVEL TRIPOLAR, MANOBRA C/ CARGA, 250A/500V P/ FUSIVEIS NH TAMANHO 1 CORRENTE NOMINAL ATE 250A, TIPO 3 NN 2200 DA SIEMENS OU EQUIV</v>
          </cell>
          <cell r="C4380" t="str">
            <v>UN</v>
          </cell>
          <cell r="D4380" t="str">
            <v>MP</v>
          </cell>
          <cell r="E4380">
            <v>232.83</v>
          </cell>
          <cell r="F4380">
            <v>232.83</v>
          </cell>
        </row>
        <row r="4381">
          <cell r="A4381" t="str">
            <v>00013371</v>
          </cell>
          <cell r="B4381" t="str">
            <v>FUSIVEL TIPO CARTUCHO 60A - 600V</v>
          </cell>
          <cell r="C4381" t="str">
            <v>UN</v>
          </cell>
          <cell r="D4381" t="str">
            <v>MP</v>
          </cell>
          <cell r="E4381">
            <v>15.78</v>
          </cell>
          <cell r="F4381">
            <v>15.78</v>
          </cell>
        </row>
        <row r="4382">
          <cell r="A4382" t="str">
            <v>00013372</v>
          </cell>
          <cell r="B4382" t="str">
            <v>FUSIVEL TIPO CARTUCHO 100A - 600V</v>
          </cell>
          <cell r="C4382" t="str">
            <v>UN</v>
          </cell>
          <cell r="D4382" t="str">
            <v>MP</v>
          </cell>
          <cell r="E4382">
            <v>33.840000000000003</v>
          </cell>
          <cell r="F4382">
            <v>33.840000000000003</v>
          </cell>
        </row>
        <row r="4383">
          <cell r="A4383" t="str">
            <v>00013373</v>
          </cell>
          <cell r="B4383" t="str">
            <v>BASE P/ FUSIVEIS NH TAMANHO 00, DE 6 A 160A, TIPO 3 NH 3 030-Z DA SIEMENS OU EQUIV</v>
          </cell>
          <cell r="C4383" t="str">
            <v>UN</v>
          </cell>
          <cell r="D4383" t="str">
            <v>MP</v>
          </cell>
          <cell r="E4383">
            <v>16.190000000000001</v>
          </cell>
          <cell r="F4383">
            <v>16.190000000000001</v>
          </cell>
        </row>
        <row r="4384">
          <cell r="A4384" t="str">
            <v>00013374</v>
          </cell>
          <cell r="B4384" t="str">
            <v>BASE P/ FUSIVEIS NH TAMANHO 01, DE 40 A 250A, TIPO 3 NH 3 230-Z DA SIEMENS OU EQUIV</v>
          </cell>
          <cell r="C4384" t="str">
            <v>UN</v>
          </cell>
          <cell r="D4384" t="str">
            <v>MP</v>
          </cell>
          <cell r="E4384">
            <v>46.07</v>
          </cell>
          <cell r="F4384">
            <v>46.07</v>
          </cell>
        </row>
        <row r="4385">
          <cell r="A4385" t="str">
            <v>00013382</v>
          </cell>
          <cell r="B4385" t="str">
            <v>LUMINARIA FECHADA P/ ILUMINACAO PUBLICA, TIPO ABL 50/F OU EQUIV, P/ LAMPADA A VAPOR DE MERCURIO 400W</v>
          </cell>
          <cell r="C4385" t="str">
            <v>UN</v>
          </cell>
          <cell r="D4385" t="str">
            <v>MP</v>
          </cell>
          <cell r="E4385">
            <v>129.47</v>
          </cell>
          <cell r="F4385">
            <v>129.47</v>
          </cell>
        </row>
        <row r="4386">
          <cell r="A4386" t="str">
            <v>00013385</v>
          </cell>
          <cell r="B4386" t="str">
            <v>BRACO RETO P/ LUMINARIA PUBLICA - FERRO GALV C/ PARAF - 3/4" X 1,5M</v>
          </cell>
          <cell r="C4386" t="str">
            <v>UN</v>
          </cell>
          <cell r="D4386" t="str">
            <v>MP</v>
          </cell>
          <cell r="E4386">
            <v>71.709999999999994</v>
          </cell>
          <cell r="F4386">
            <v>71.709999999999994</v>
          </cell>
        </row>
        <row r="4387">
          <cell r="A4387" t="str">
            <v>00013386</v>
          </cell>
          <cell r="B4387" t="str">
            <v>CHAVE MAGNETICA 2 X 30A P/ COMANDO ILUMINACAO PUBLICA, ACIONADA POR RELE FOTOELETRICO NA
220V/60HZ, TIPO LUX CONTROL MODELO CIP-I/70 OU EQUIV</v>
          </cell>
          <cell r="C4387" t="str">
            <v>UN</v>
          </cell>
          <cell r="D4387" t="str">
            <v>MP</v>
          </cell>
          <cell r="E4387">
            <v>293.17</v>
          </cell>
          <cell r="F4387">
            <v>293.17</v>
          </cell>
        </row>
        <row r="4388">
          <cell r="A4388" t="str">
            <v>00013387</v>
          </cell>
          <cell r="B4388" t="str">
            <v>DISJUNTOR TERMOMAGNETICO MONOPOLAR 50A |EM PROCESSO DE DESATIVAÇÃO|</v>
          </cell>
          <cell r="C4388" t="str">
            <v>UN</v>
          </cell>
          <cell r="D4388" t="str">
            <v>MP</v>
          </cell>
          <cell r="E4388">
            <v>10.81</v>
          </cell>
          <cell r="F4388">
            <v>10.81</v>
          </cell>
        </row>
        <row r="4389">
          <cell r="A4389" t="str">
            <v>00013388</v>
          </cell>
          <cell r="B4389" t="str">
            <v>SOLDA 50/50</v>
          </cell>
          <cell r="C4389" t="str">
            <v>KG</v>
          </cell>
          <cell r="D4389" t="str">
            <v>MP</v>
          </cell>
          <cell r="E4389">
            <v>58.74</v>
          </cell>
          <cell r="F4389">
            <v>58.74</v>
          </cell>
        </row>
        <row r="4390">
          <cell r="A4390" t="str">
            <v>00013389</v>
          </cell>
          <cell r="B4390" t="str">
            <v>FIO DE COBRE NU 10MM2</v>
          </cell>
          <cell r="C4390" t="str">
            <v>M</v>
          </cell>
          <cell r="D4390" t="str">
            <v>MP</v>
          </cell>
          <cell r="E4390">
            <v>3.53</v>
          </cell>
          <cell r="F4390">
            <v>3.53</v>
          </cell>
        </row>
        <row r="4391">
          <cell r="A4391" t="str">
            <v>00013390</v>
          </cell>
          <cell r="B4391" t="str">
            <v>REFLETOR REDONDO EM ALUMINIO ANODIZADO PARA LAMPADA VAPOR DE MERCURIO/SODIO, CORPO EM ALUMINIO COM PINTURA EPOXI, PARA LAMPADA E-27 DE 300 W, COM SUPORTE REDONDO E ALCA REGULAVEL PARA FIXACAO.</v>
          </cell>
          <cell r="C4391" t="str">
            <v>UN</v>
          </cell>
          <cell r="D4391" t="str">
            <v>MP</v>
          </cell>
          <cell r="E4391">
            <v>47.01</v>
          </cell>
          <cell r="F4391">
            <v>47.01</v>
          </cell>
        </row>
        <row r="4392">
          <cell r="A4392" t="str">
            <v>00013391</v>
          </cell>
          <cell r="B4392" t="str">
            <v>QUADRO DE DISTRIBUICAO DE EMBUTIR C/ BARRAMENTO MONOFASICO P/ 6 DISJUNTORES UNIPOLARES EM
CHAPA DE ACO GALV</v>
          </cell>
          <cell r="C4392" t="str">
            <v>UN</v>
          </cell>
          <cell r="D4392" t="str">
            <v>MP</v>
          </cell>
          <cell r="E4392">
            <v>106.72</v>
          </cell>
          <cell r="F4392">
            <v>106.72</v>
          </cell>
        </row>
        <row r="4393">
          <cell r="A4393" t="str">
            <v>00013392</v>
          </cell>
          <cell r="B4393" t="str">
            <v>QUADRO DE DISTRIBUICAO DE EMBUTIR C/ BARRAMENTO MONOFASICO P/ 8 DISJUNTORES UNIPOLARES EM
CHAPA DE ACO GALV</v>
          </cell>
          <cell r="C4393" t="str">
            <v>UN</v>
          </cell>
          <cell r="D4393" t="str">
            <v>MP</v>
          </cell>
          <cell r="E4393">
            <v>99.4</v>
          </cell>
          <cell r="F4393">
            <v>99.4</v>
          </cell>
        </row>
        <row r="4394">
          <cell r="A4394" t="str">
            <v>00013393</v>
          </cell>
          <cell r="B4394" t="str">
            <v>QUADRO DE DISTRIBUICAO DE EMBUTIR C/ BARRAMENTO TRIFASICO P/ 12 DISJUNTORES UNIPOLARES EM CHAPA DE ACO GALV</v>
          </cell>
          <cell r="C4394" t="str">
            <v>UN</v>
          </cell>
          <cell r="D4394" t="str">
            <v>MP</v>
          </cell>
          <cell r="E4394">
            <v>117.21</v>
          </cell>
          <cell r="F4394">
            <v>117.21</v>
          </cell>
        </row>
        <row r="4395">
          <cell r="A4395" t="str">
            <v>00013394</v>
          </cell>
          <cell r="B4395" t="str">
            <v>QUADRO DE DISTRIBUICAO DE EMBUTIR C/ BARRAMENTO TRIFASICO P/ 15 DISJUNTORES UNIPOLARES EM CHAPA
DE ACO GALV</v>
          </cell>
          <cell r="C4395" t="str">
            <v>UN</v>
          </cell>
          <cell r="D4395" t="str">
            <v>MP</v>
          </cell>
          <cell r="E4395">
            <v>129.63999999999999</v>
          </cell>
          <cell r="F4395">
            <v>129.63999999999999</v>
          </cell>
        </row>
        <row r="4396">
          <cell r="A4396" t="str">
            <v>00013395</v>
          </cell>
          <cell r="B4396" t="str">
            <v>QUADRO DE DISTRIBUICAO DE EMBUTIR C/ BARRAMENTO TRIFASICO P/ 18 DISJUNTORES UNIPOLARES EM CHAPA
DE ACO GALV</v>
          </cell>
          <cell r="C4396" t="str">
            <v>UN</v>
          </cell>
          <cell r="D4396" t="str">
            <v>MP</v>
          </cell>
          <cell r="E4396">
            <v>158.15</v>
          </cell>
          <cell r="F4396">
            <v>158.15</v>
          </cell>
        </row>
        <row r="4397">
          <cell r="A4397" t="str">
            <v>00013396</v>
          </cell>
          <cell r="B4397" t="str">
            <v>QUADRO DE DISTRIBUICAO DE EMBUTIR C/ BARRAMENTO TRIFASICO P/ 27 DISJUNTORES UNIPOLARES EM CHAPA
DE ACO GALV</v>
          </cell>
          <cell r="C4397" t="str">
            <v>UN</v>
          </cell>
          <cell r="D4397" t="str">
            <v>MP</v>
          </cell>
          <cell r="E4397">
            <v>195.13</v>
          </cell>
          <cell r="F4397">
            <v>195.13</v>
          </cell>
        </row>
        <row r="4398">
          <cell r="A4398" t="str">
            <v>00013397</v>
          </cell>
          <cell r="B4398" t="str">
            <v>QUADRO DE DISTRIBUICAO DE EMBUTIR C/ BARRAMENTO TRIFASICO P/ 30 DISJUNTORES UNIPOLARES EM CHAPA
DE ACO GALV</v>
          </cell>
          <cell r="C4398" t="str">
            <v>UN</v>
          </cell>
          <cell r="D4398" t="str">
            <v>MP</v>
          </cell>
          <cell r="E4398">
            <v>199.87</v>
          </cell>
          <cell r="F4398">
            <v>199.87</v>
          </cell>
        </row>
        <row r="4399">
          <cell r="A4399" t="str">
            <v>00013398</v>
          </cell>
          <cell r="B4399" t="str">
            <v>QUADRO DE DISTRIBUICAO DE EMBUTIR SEM BARRAMENTO P/ 3 DISJUNTORES UNIPOLARES, S/ PORTA, EM
CHAPA DE ACO GALV</v>
          </cell>
          <cell r="C4399" t="str">
            <v>UN</v>
          </cell>
          <cell r="D4399" t="str">
            <v>MP</v>
          </cell>
          <cell r="E4399">
            <v>9.39</v>
          </cell>
          <cell r="F4399">
            <v>9.39</v>
          </cell>
        </row>
        <row r="4400">
          <cell r="A4400" t="str">
            <v>00013399</v>
          </cell>
          <cell r="B4400" t="str">
            <v>QUADRO DE DISTRIBUICAO DE EMBUTIR SEM BARRAMENTO P/ 3 DISJUNTORES UNIPOLARES, COM PORTA EM
CHAPA DE ACO GALV</v>
          </cell>
          <cell r="C4400" t="str">
            <v>UN</v>
          </cell>
          <cell r="D4400" t="str">
            <v>MP</v>
          </cell>
          <cell r="E4400">
            <v>11.3</v>
          </cell>
          <cell r="F4400">
            <v>11.3</v>
          </cell>
        </row>
        <row r="4401">
          <cell r="A4401" t="str">
            <v>00013400</v>
          </cell>
          <cell r="B4401" t="str">
            <v>QUADRO DE DISTRIBUICAO DE EMBUTIR SEM BARRAMENTO P/ 6 DISJUNTORES UNIPOLARES, S/ PORTA, EM CHAPA DE ACO GALV,</v>
          </cell>
          <cell r="C4401" t="str">
            <v>UN</v>
          </cell>
          <cell r="D4401" t="str">
            <v>MP</v>
          </cell>
          <cell r="E4401">
            <v>17.13</v>
          </cell>
          <cell r="F4401">
            <v>17.13</v>
          </cell>
        </row>
        <row r="4402">
          <cell r="A4402" t="str">
            <v>00013401</v>
          </cell>
          <cell r="B4402" t="str">
            <v>QUADRO DE DISTRIBUICAO DE EMBUTIR SEM BARRAMENTO, P/12 DISJUNTORES UNIPOLARES, S/ PORTA EM
CHAPA DE ACO GALV</v>
          </cell>
          <cell r="C4402" t="str">
            <v>UN</v>
          </cell>
          <cell r="D4402" t="str">
            <v>MP</v>
          </cell>
          <cell r="E4402">
            <v>31.76</v>
          </cell>
          <cell r="F4402">
            <v>31.76</v>
          </cell>
        </row>
        <row r="4403">
          <cell r="A4403" t="str">
            <v>00013402</v>
          </cell>
          <cell r="B4403" t="str">
            <v>QUADRO DE DISTRIBUICAO DE EMBUTIR C/ BARRAMENTO NEUTRO P/ 18 DISJUNTORES UNIPOLARES EM CHAPA
DE ACO GALV</v>
          </cell>
          <cell r="C4403" t="str">
            <v>UN</v>
          </cell>
          <cell r="D4403" t="str">
            <v>MP</v>
          </cell>
          <cell r="E4403">
            <v>162.59</v>
          </cell>
          <cell r="F4403">
            <v>162.59</v>
          </cell>
        </row>
        <row r="4404">
          <cell r="A4404" t="str">
            <v>00013403</v>
          </cell>
          <cell r="B4404" t="str">
            <v>CHAVE FACA BIPOLAR C/ BASE DE ARDOSIA/MARMORE P/ FUSIVEIS CARTUCHO 30A/250V</v>
          </cell>
          <cell r="C4404" t="str">
            <v>UN</v>
          </cell>
          <cell r="D4404" t="str">
            <v>MP</v>
          </cell>
          <cell r="E4404">
            <v>16.75</v>
          </cell>
          <cell r="F4404">
            <v>16.75</v>
          </cell>
        </row>
        <row r="4405">
          <cell r="A4405" t="str">
            <v>00013404</v>
          </cell>
          <cell r="B4405" t="str">
            <v>CAIXA P/ MEDICAO MONOF 30 X 33 X 15CM EM CHAPA 18 C/ VISOR/PORTA/CX MUFLA USO INTERNO COR CINZA</v>
          </cell>
          <cell r="C4405" t="str">
            <v>UN</v>
          </cell>
          <cell r="D4405" t="str">
            <v>MP</v>
          </cell>
          <cell r="E4405">
            <v>102.01</v>
          </cell>
          <cell r="F4405">
            <v>102.01</v>
          </cell>
        </row>
        <row r="4406">
          <cell r="A4406" t="str">
            <v>00013405</v>
          </cell>
          <cell r="B4406" t="str">
            <v>CAIXA P/ MEDICAO MONOF 30 X 33 X 15CM EM CHAPA 18 C/ VISOR/PORTA/CX MUFLA USO EXTERNO COR CINZA</v>
          </cell>
          <cell r="C4406" t="str">
            <v>UN</v>
          </cell>
          <cell r="D4406" t="str">
            <v>MP</v>
          </cell>
          <cell r="E4406">
            <v>102.01</v>
          </cell>
          <cell r="F4406">
            <v>102.01</v>
          </cell>
        </row>
        <row r="4407">
          <cell r="A4407" t="str">
            <v>00013408</v>
          </cell>
          <cell r="B4407" t="str">
            <v>SUPER PLASTIFICANTE PARA CONCRETO - TAMBOR 200KG</v>
          </cell>
          <cell r="C4407" t="str">
            <v>200KG</v>
          </cell>
          <cell r="D4407" t="str">
            <v>MP</v>
          </cell>
          <cell r="E4407">
            <v>1382.97</v>
          </cell>
          <cell r="F4407">
            <v>1382.97</v>
          </cell>
        </row>
        <row r="4408">
          <cell r="A4408" t="str">
            <v>00013415</v>
          </cell>
          <cell r="B4408" t="str">
            <v>TORNEIRA CROMADA 1/2" OU 3/4" REF 1193 P/ LAVATORIO - PADRAO POPULAR</v>
          </cell>
          <cell r="C4408" t="str">
            <v>UN</v>
          </cell>
          <cell r="D4408" t="str">
            <v>MP</v>
          </cell>
          <cell r="E4408">
            <v>26.83</v>
          </cell>
          <cell r="F4408">
            <v>26.83</v>
          </cell>
        </row>
        <row r="4409">
          <cell r="A4409" t="str">
            <v>00013416</v>
          </cell>
          <cell r="B4409" t="str">
            <v>TORNEIRA CROMADA LONGA 1/2" OU 3/4" REF 1158 P/ PIA COZ - PADRAO POPULAR</v>
          </cell>
          <cell r="C4409" t="str">
            <v>UN</v>
          </cell>
          <cell r="D4409" t="str">
            <v>MP</v>
          </cell>
          <cell r="E4409">
            <v>25.73</v>
          </cell>
          <cell r="F4409">
            <v>25.73</v>
          </cell>
        </row>
        <row r="4410">
          <cell r="A4410" t="str">
            <v>00013417</v>
          </cell>
          <cell r="B4410" t="str">
            <v>TORNEIRA CROMADA MEDIA 1/2" OU 3/4" REF 1143 - PADRAO POPULAR</v>
          </cell>
          <cell r="C4410" t="str">
            <v>UN</v>
          </cell>
          <cell r="D4410" t="str">
            <v>MP</v>
          </cell>
          <cell r="E4410">
            <v>26.92</v>
          </cell>
          <cell r="F4410">
            <v>26.92</v>
          </cell>
        </row>
        <row r="4411">
          <cell r="A4411" t="str">
            <v>00013418</v>
          </cell>
          <cell r="B4411" t="str">
            <v>TORNEIRA CROMADA 1/2" OU 3/4" CURTA REF 1140 P/ TANQUE - PADRAO POPULAR</v>
          </cell>
          <cell r="C4411" t="str">
            <v>UN</v>
          </cell>
          <cell r="D4411" t="str">
            <v>MP</v>
          </cell>
          <cell r="E4411">
            <v>20.97</v>
          </cell>
          <cell r="F4411">
            <v>20.97</v>
          </cell>
        </row>
        <row r="4412">
          <cell r="A4412" t="str">
            <v>00013423</v>
          </cell>
          <cell r="B4412" t="str">
            <v>LAJE TRELICADA P/ PISO , H=16CM , P/ APOIO SIMPLES , SOBRECARGA DE 200 KG/M2 , VAO LIVRE MAXIMO DE
4,75M</v>
          </cell>
          <cell r="C4412" t="str">
            <v>M2</v>
          </cell>
          <cell r="D4412" t="str">
            <v>MP</v>
          </cell>
          <cell r="E4412">
            <v>49.1</v>
          </cell>
          <cell r="F4412">
            <v>49.1</v>
          </cell>
        </row>
        <row r="4413">
          <cell r="A4413" t="str">
            <v>00013424</v>
          </cell>
          <cell r="B4413" t="str">
            <v>LAJE TRELICADA P/ PISO , H=20CM , P/ APOIO SIMPLES , SOBRECARGA DE 200 KG/M2 , VAO LIVRE MAXIMO DE
9,50M</v>
          </cell>
          <cell r="C4413" t="str">
            <v>M2</v>
          </cell>
          <cell r="D4413" t="str">
            <v>MP</v>
          </cell>
          <cell r="E4413">
            <v>61.63</v>
          </cell>
          <cell r="F4413">
            <v>61.63</v>
          </cell>
        </row>
        <row r="4414">
          <cell r="A4414" t="str">
            <v>00013425</v>
          </cell>
          <cell r="B4414" t="str">
            <v>LAJE TRELICADA P/ PISO , H=25CM , P/ APOIO SIMPLES , SOBRECARGA DE 200 KG/M2 , VAO LIVRE MAXIMO DE
8,30M</v>
          </cell>
          <cell r="C4414" t="str">
            <v>M2</v>
          </cell>
          <cell r="D4414" t="str">
            <v>MP</v>
          </cell>
          <cell r="E4414">
            <v>66.92</v>
          </cell>
          <cell r="F4414">
            <v>66.92</v>
          </cell>
        </row>
        <row r="4415">
          <cell r="A4415" t="str">
            <v>00013426</v>
          </cell>
          <cell r="B4415" t="str">
            <v>LAJE TRELICADA P/ PISO , H=30CM , P/ APOIO SIMPLES , SOBRECARGA DE 200 KG/M2 , VAO LIVRE MAXIMO DE
12,65M</v>
          </cell>
          <cell r="C4415" t="str">
            <v>M2</v>
          </cell>
          <cell r="D4415" t="str">
            <v>MP</v>
          </cell>
          <cell r="E4415">
            <v>76.48</v>
          </cell>
          <cell r="F4415">
            <v>76.48</v>
          </cell>
        </row>
        <row r="4416">
          <cell r="A4416" t="str">
            <v>00013440</v>
          </cell>
          <cell r="B4416" t="str">
            <v>VOLKSWAGEN GOL 1.6 A GASOLINA**CAIXA**</v>
          </cell>
          <cell r="C4416" t="str">
            <v>UN</v>
          </cell>
          <cell r="D4416" t="str">
            <v>MP</v>
          </cell>
          <cell r="E4416">
            <v>53712.959999999999</v>
          </cell>
          <cell r="F4416">
            <v>53712.959999999999</v>
          </cell>
        </row>
        <row r="4417">
          <cell r="A4417" t="str">
            <v>00013441</v>
          </cell>
          <cell r="B4417" t="str">
            <v>CAMINHONETE CABINE SIMPLES, MOTOR A GASOLINA, 4 X 2, APENAS COM OS EQUIPAMENTOS DE SERIE</v>
          </cell>
          <cell r="C4417" t="str">
            <v>UN</v>
          </cell>
          <cell r="D4417" t="str">
            <v>MP</v>
          </cell>
          <cell r="E4417">
            <v>63290</v>
          </cell>
          <cell r="F4417">
            <v>63290</v>
          </cell>
        </row>
        <row r="4418">
          <cell r="A4418" t="str">
            <v>00013447</v>
          </cell>
          <cell r="B4418" t="str">
            <v>MARTELO PERFURADOR PNEUMÁTICO MANUAL, MARCA ATLAS COPCO, MODELO RH 656</v>
          </cell>
          <cell r="C4418" t="str">
            <v>UN</v>
          </cell>
          <cell r="D4418" t="str">
            <v>MP</v>
          </cell>
          <cell r="E4418">
            <v>4487.45</v>
          </cell>
          <cell r="F4418">
            <v>4487.45</v>
          </cell>
        </row>
        <row r="4419">
          <cell r="A4419" t="str">
            <v>00013452</v>
          </cell>
          <cell r="B4419" t="str">
            <v>CAMINHÃO TOCO MERCEDES BENZ  710 PLUS, POTÊNCIA 110 CV , PBT = 6700 KG, CARGA UTIL MAX. C/ EQUIP =
3840 KG, DIST. ENTRE EIXOS 3700 MM - INCLUI CARROCERIA FIXA ABERTA DE MADEIRA P/ TRANSP. GERAL DE
CARGA SECA -</v>
          </cell>
          <cell r="C4419" t="str">
            <v>UN</v>
          </cell>
          <cell r="D4419" t="str">
            <v>MP</v>
          </cell>
          <cell r="E4419">
            <v>125033.88</v>
          </cell>
          <cell r="F4419">
            <v>125033.88</v>
          </cell>
        </row>
        <row r="4420">
          <cell r="A4420" t="str">
            <v>00013455</v>
          </cell>
          <cell r="B4420" t="str">
            <v>CAMINHAO PIPA 6.000L TOCO MERCEDES BENZ L-1218 R - POTENCIA 170CV - PBT = 12300 KG - CARGA UTIL MAX
C/EQUIP = 8550KG - DIST ENTRE EIXOS 5170MM - TANQUE DE ACO P/ TRANSP   DE AGUA</v>
          </cell>
          <cell r="C4420" t="str">
            <v>UN</v>
          </cell>
          <cell r="D4420" t="str">
            <v>MP</v>
          </cell>
          <cell r="E4420">
            <v>175023.46</v>
          </cell>
          <cell r="F4420">
            <v>175023.46</v>
          </cell>
        </row>
        <row r="4421">
          <cell r="A4421" t="str">
            <v>00013456</v>
          </cell>
          <cell r="B4421" t="str">
            <v>CAVALO MECÂNICO MERCEDES BENZ  AXOR 2035,  DIESEL, POT. 354 CV, CAPAC. MAX. TRAÇÃO 80 TON.,  A SER
MONTADO SEMI REBOQUE ( 3 EIXOS) CARGA SECA, MEDINDO APROX. 2,60 X 12,50 X 0,50 M.</v>
          </cell>
          <cell r="C4421" t="str">
            <v>UN</v>
          </cell>
          <cell r="D4421" t="str">
            <v>MP</v>
          </cell>
          <cell r="E4421">
            <v>430460.42</v>
          </cell>
          <cell r="F4421">
            <v>430460.42</v>
          </cell>
        </row>
        <row r="4422">
          <cell r="A4422" t="str">
            <v>00013457</v>
          </cell>
          <cell r="B4422" t="str">
            <v>COMPACTADOR SOLOS C/ PLACA VIBRATORIA DE 43 X 55CM DYNAPAC CM-20D, 7HP, A DIESEL, 415 KG, IMPACTO
DINAMICO TOTAL 3000KG**CAIXA**</v>
          </cell>
          <cell r="C4422" t="str">
            <v>UN</v>
          </cell>
          <cell r="D4422" t="str">
            <v>MP</v>
          </cell>
          <cell r="E4422">
            <v>29348.22</v>
          </cell>
          <cell r="F4422">
            <v>29348.22</v>
          </cell>
        </row>
        <row r="4423">
          <cell r="A4423" t="str">
            <v>00013458</v>
          </cell>
          <cell r="B4423" t="str">
            <v>COMPACTADOR SOLOS MOTOR GAS 4HP MIKASA MOD MTR80 OU SIMILAR**CAIXA**</v>
          </cell>
          <cell r="C4423" t="str">
            <v>UN</v>
          </cell>
          <cell r="D4423" t="str">
            <v>MP</v>
          </cell>
          <cell r="E4423">
            <v>15457.5</v>
          </cell>
          <cell r="F4423">
            <v>15457.5</v>
          </cell>
        </row>
        <row r="4424">
          <cell r="A4424" t="str">
            <v>00013461</v>
          </cell>
          <cell r="B4424" t="str">
            <v>COMPRESSOR DE AR - REBOCAVEL - ATLAS COPCO XA-360 SB - DESCARGA LIVRE EFETIVA 760 PCM - MOTOR A DIESEL 180 CV**CAIXA**</v>
          </cell>
          <cell r="C4424" t="str">
            <v>UN</v>
          </cell>
          <cell r="D4424" t="str">
            <v>MP</v>
          </cell>
          <cell r="E4424">
            <v>179576.48</v>
          </cell>
          <cell r="F4424">
            <v>179576.48</v>
          </cell>
        </row>
        <row r="4425">
          <cell r="A4425" t="str">
            <v>00013467</v>
          </cell>
          <cell r="B4425" t="str">
            <v>ROLO COMPACTADOR VIBRATÓRIO CILINDRO LISO DE AÇO PARA SOLOS, DYNAPAC, MODELO CA-250STD,
POTÊNCIA 110HP - PESO OPERACIONAL 13,5T - IMPACTO DINÂMICO 12/25T</v>
          </cell>
          <cell r="C4425" t="str">
            <v>UN</v>
          </cell>
          <cell r="D4425" t="str">
            <v>MP</v>
          </cell>
          <cell r="E4425">
            <v>333891.67</v>
          </cell>
          <cell r="F4425">
            <v>333891.67</v>
          </cell>
        </row>
        <row r="4426">
          <cell r="A4426" t="str">
            <v>00013468</v>
          </cell>
          <cell r="B4426" t="str">
            <v>ROLO COMPACTADOR TANDEM VIBRATÓRIO CILINDROS LISO DE AÇO PARA SOLOS/ASFALTO, DYNAPAC, MODELO
CC-102, POTÊNCIA 29HP - PESO MÁXIMO OPERACIONAL 2,46T - IMPACTO DINÂMICO 3,42T</v>
          </cell>
          <cell r="C4426" t="str">
            <v>UN</v>
          </cell>
          <cell r="D4426" t="str">
            <v>MP</v>
          </cell>
          <cell r="E4426">
            <v>70445.36</v>
          </cell>
          <cell r="F4426">
            <v>70445.36</v>
          </cell>
        </row>
        <row r="4427">
          <cell r="A4427" t="str">
            <v>00013469</v>
          </cell>
          <cell r="B4427" t="str">
            <v>ROLO COMPACTADOR VIBRATÓRIO PÉ DE CARNEIRO PARA SOLOS, COM TRAÇÃO NO TAMBOR, DYNAPAC,
MODELO CA-250PD, POTÊNCIA 110HP - PESO MÁXIMO OPERACIONAL 13,65T - IMPACTO DINÂMICO 30,6T</v>
          </cell>
          <cell r="C4427" t="str">
            <v>UN</v>
          </cell>
          <cell r="D4427" t="str">
            <v>MP</v>
          </cell>
          <cell r="E4427">
            <v>369596.83</v>
          </cell>
          <cell r="F4427">
            <v>369596.83</v>
          </cell>
        </row>
        <row r="4428">
          <cell r="A4428" t="str">
            <v>00013470</v>
          </cell>
          <cell r="B4428" t="str">
            <v>ROLO COMPACTADOR DE PNEUS (7 RODAS), PRESSÃO VARIÁVEL, CATERPILLAR, MODELO PS-360C, POTÊNCIA
150CV - PESO OPERACIONAL 8,5 T</v>
          </cell>
          <cell r="C4428" t="str">
            <v>UN</v>
          </cell>
          <cell r="D4428" t="str">
            <v>MP</v>
          </cell>
          <cell r="E4428">
            <v>201686.02</v>
          </cell>
          <cell r="F4428">
            <v>201686.02</v>
          </cell>
        </row>
        <row r="4429">
          <cell r="A4429" t="str">
            <v>00013475</v>
          </cell>
          <cell r="B4429" t="str">
            <v>VIBRADOR DE IMERSAO C/ MOTOR DIESEL OU GASOLINA 4,5 HP DYNAPAC AA548 C/PONTEIRA 48MM**CAIXA**</v>
          </cell>
          <cell r="C4429" t="str">
            <v>UN</v>
          </cell>
          <cell r="D4429" t="str">
            <v>MP</v>
          </cell>
          <cell r="E4429">
            <v>2711.01</v>
          </cell>
          <cell r="F4429">
            <v>2711.01</v>
          </cell>
        </row>
        <row r="4430">
          <cell r="A4430" t="str">
            <v>00013476</v>
          </cell>
          <cell r="B4430" t="str">
            <v>VIBROACABADORA DE ASFALTO SOBRE ESTEIRAS, TEREX, MOD. VDA - 600, 117 HP,  LARG. PAVIM. 2,6 M A 6,0 M,
CAP. 450 T/ H</v>
          </cell>
          <cell r="C4430" t="str">
            <v>UN</v>
          </cell>
          <cell r="D4430" t="str">
            <v>MP</v>
          </cell>
          <cell r="E4430">
            <v>754000.02</v>
          </cell>
          <cell r="F4430">
            <v>754000.02</v>
          </cell>
        </row>
        <row r="4431">
          <cell r="A4431" t="str">
            <v>00013521</v>
          </cell>
          <cell r="B4431" t="str">
            <v>PLACA ESMALTADA P/ IDENTIFICACAO NR DE RUA</v>
          </cell>
          <cell r="C4431" t="str">
            <v>UN</v>
          </cell>
          <cell r="D4431" t="str">
            <v>MP</v>
          </cell>
          <cell r="E4431">
            <v>127.68</v>
          </cell>
          <cell r="F4431">
            <v>127.68</v>
          </cell>
        </row>
        <row r="4432">
          <cell r="A4432" t="str">
            <v>00013527</v>
          </cell>
          <cell r="B4432" t="str">
            <v>CAMINHÃO TOCO MERCEDES BENZ 1315 / 36,  POTÊNCIA 150 CV - PBT = 12990 KG - CARGA UTIL + CARROCERIA =
8540 KG, DIST. ENTRE EIXOS 3560 MM  - INCLUI CARROCERIA FIXA ABERTA DE MADEIRA P/ TRANSP.  GERAL DE
CARGA SEC</v>
          </cell>
          <cell r="C4432" t="str">
            <v>UN</v>
          </cell>
          <cell r="D4432" t="str">
            <v>MP</v>
          </cell>
          <cell r="E4432">
            <v>192301.86</v>
          </cell>
          <cell r="F4432">
            <v>192301.86</v>
          </cell>
        </row>
        <row r="4433">
          <cell r="A4433" t="str">
            <v>00013529</v>
          </cell>
          <cell r="B4433" t="str">
            <v>EQUIPAMENTO DE LIMPEZA A VACUO MONTADO SOBRE CAMINHAO (MOTOR DIESEL = 152 HP E CAPACIDADE =
12,9 T)</v>
          </cell>
          <cell r="C4433" t="str">
            <v>UN</v>
          </cell>
          <cell r="D4433" t="str">
            <v>MP</v>
          </cell>
          <cell r="E4433">
            <v>397300</v>
          </cell>
          <cell r="F4433">
            <v>397300</v>
          </cell>
        </row>
        <row r="4434">
          <cell r="A4434" t="str">
            <v>00013530</v>
          </cell>
          <cell r="B4434" t="str">
            <v>CAMINHAO DE LIMPEZA DE ALTA PRESSAO MERCEDES BENZ 1215 C - POTENCIA 152CV -   PBT = 12,9T - CARGA
UTIL C/ EQUIP = 8,55T - EQUIPADO C/TANQUE E EQUIP. DE ALTA PRESSAO OU SIMILAR</v>
          </cell>
          <cell r="C4434" t="str">
            <v>UN</v>
          </cell>
          <cell r="D4434" t="str">
            <v>MP</v>
          </cell>
          <cell r="E4434">
            <v>430339.47</v>
          </cell>
          <cell r="F4434">
            <v>430339.47</v>
          </cell>
        </row>
        <row r="4435">
          <cell r="A4435" t="str">
            <v>00013531</v>
          </cell>
          <cell r="B4435" t="str">
            <v>CAMINHAO DE LIMPEZA COMBINADO (VACUO/ALTA PRESSAO) MERCEDES BENZ L-1418 R - POTENCIA 170CV -
PBT = 14500KG - CARGA UTIL MAX C/ EQUIP = 9670KG - DIST ENTRE EIXOS 5170MM - EQUIPADO C/TANQUE E
EQUIP. DE VACUO E</v>
          </cell>
          <cell r="C4435" t="str">
            <v>UN</v>
          </cell>
          <cell r="D4435" t="str">
            <v>MP</v>
          </cell>
          <cell r="E4435">
            <v>517268.71</v>
          </cell>
          <cell r="F4435">
            <v>517268.71</v>
          </cell>
        </row>
        <row r="4436">
          <cell r="A4436" t="str">
            <v>00013532</v>
          </cell>
          <cell r="B4436" t="str">
            <v>CAMINHONETE FIAT FIORINO A GASOLINA**CAIXA**</v>
          </cell>
          <cell r="C4436" t="str">
            <v>UN</v>
          </cell>
          <cell r="D4436" t="str">
            <v>MP</v>
          </cell>
          <cell r="E4436">
            <v>39517.64</v>
          </cell>
          <cell r="F4436">
            <v>39517.64</v>
          </cell>
        </row>
        <row r="4437">
          <cell r="A4437" t="str">
            <v>00013533</v>
          </cell>
          <cell r="B4437" t="str">
            <v>GRUPO DE SOLDAGEM C/ GERADOR A DIESEL 18 HP, P/ SOLDA ELETRICA, SOBRE DUAS RODAS, BAMBOZZI
MOD.TN5, C/MOTOR 375A,  **CAIXA**</v>
          </cell>
          <cell r="C4437" t="str">
            <v>UN</v>
          </cell>
          <cell r="D4437" t="str">
            <v>MP</v>
          </cell>
          <cell r="E4437">
            <v>41765.199999999997</v>
          </cell>
          <cell r="F4437">
            <v>41765.199999999997</v>
          </cell>
        </row>
        <row r="4438">
          <cell r="A4438" t="str">
            <v>00013587</v>
          </cell>
          <cell r="B4438" t="str">
            <v>MEIA CANA MAD APARELHADA P/ FORRO PAULISTA 1" X 1" (PINUS)</v>
          </cell>
          <cell r="C4438" t="str">
            <v>M</v>
          </cell>
          <cell r="D4438" t="str">
            <v>MP</v>
          </cell>
          <cell r="E4438">
            <v>1.53</v>
          </cell>
          <cell r="F4438">
            <v>1.53</v>
          </cell>
        </row>
        <row r="4439">
          <cell r="A4439" t="str">
            <v>00013588</v>
          </cell>
          <cell r="B4439" t="str">
            <v>PECA DE MADEIRA NAO APARELHADA L=10 A 15CM ESP =1,5 A 2,0CM MOLDURADA P/ ACAB LATERAL TELHADOS
CERÂMICOS (ABA, TABEIRA, VISTA, RIPAO MOLD, ESPELHO, TESTEIRA ETC.)</v>
          </cell>
          <cell r="C4439" t="str">
            <v>M</v>
          </cell>
          <cell r="D4439" t="str">
            <v>MP</v>
          </cell>
          <cell r="E4439">
            <v>3.66</v>
          </cell>
          <cell r="F4439">
            <v>3.66</v>
          </cell>
        </row>
        <row r="4440">
          <cell r="A4440" t="str">
            <v>00013596</v>
          </cell>
          <cell r="B4440" t="str">
            <v>CANTONEIRA P/ FILTRO EM GRANILITE, MARMORITE OU GRANITINA - 30 X 30 X 3CM</v>
          </cell>
          <cell r="C4440" t="str">
            <v>UN</v>
          </cell>
          <cell r="D4440" t="str">
            <v>MP</v>
          </cell>
          <cell r="E4440">
            <v>33.08</v>
          </cell>
          <cell r="F4440">
            <v>33.08</v>
          </cell>
        </row>
        <row r="4441">
          <cell r="A4441" t="str">
            <v>00013597</v>
          </cell>
          <cell r="B4441" t="str">
            <v>PADRAO POLIFASICO COMPLETO EM POSTE GALV DE 3" X 5,0M</v>
          </cell>
          <cell r="C4441" t="str">
            <v>UN</v>
          </cell>
          <cell r="D4441" t="str">
            <v>MP</v>
          </cell>
          <cell r="E4441">
            <v>517.5</v>
          </cell>
          <cell r="F4441">
            <v>517.5</v>
          </cell>
        </row>
        <row r="4442">
          <cell r="A4442" t="str">
            <v>00013598</v>
          </cell>
          <cell r="B4442" t="str">
            <v>CAMINHAO TOCO BASCULANTE COM CACAMBA DE 5 M3 (POTENCIA = 177 CV; PESO BRUTO TOTAL = 13,99 T; DISTANCIA ENTRE EIXOS = 5,10 M)</v>
          </cell>
          <cell r="C4442" t="str">
            <v>UN</v>
          </cell>
          <cell r="D4442" t="str">
            <v>MP</v>
          </cell>
          <cell r="E4442">
            <v>198300</v>
          </cell>
          <cell r="F4442">
            <v>198300</v>
          </cell>
        </row>
        <row r="4443">
          <cell r="A4443" t="str">
            <v>00013599</v>
          </cell>
          <cell r="B4443" t="str">
            <v>CAMINHÃO  MERCEDES BENZ ATEGO 1418/48, POTÊNCIA 177 CV ,  PBT = 13990 KG,  DIST. ENTRE EIXOS 4760 MM -
INCLUI CARROCERIA FIXA ABERTA DE MADEIRA P/ TRANSP.  GERAL DE CARGA SECA , DIMENSÕES APROX. 2,50 X
6,50 X 0</v>
          </cell>
          <cell r="C4443" t="str">
            <v>UN</v>
          </cell>
          <cell r="D4443" t="str">
            <v>MP</v>
          </cell>
          <cell r="E4443">
            <v>186509.68</v>
          </cell>
          <cell r="F4443">
            <v>186509.68</v>
          </cell>
        </row>
        <row r="4444">
          <cell r="A4444" t="str">
            <v>00013600</v>
          </cell>
          <cell r="B4444" t="str">
            <v>ROLO COMPACTADOR VIBRATÓRIO AÇO LISO, MULLER, MODELO VAP-70L, POTÊNCIA 150HP - PESO MÁXIMO
OPERACIONAL 9,8T - IMPACTO DINÂMICO 18,24/26,74T</v>
          </cell>
          <cell r="C4444" t="str">
            <v>UN</v>
          </cell>
          <cell r="D4444" t="str">
            <v>MP</v>
          </cell>
          <cell r="E4444">
            <v>307332.40999999997</v>
          </cell>
          <cell r="F4444">
            <v>307332.40999999997</v>
          </cell>
        </row>
        <row r="4445">
          <cell r="A4445" t="str">
            <v>00013603</v>
          </cell>
          <cell r="B4445" t="str">
            <v>TRATOR DE PNEUS CBT MOD. 2105 POT. * 110 A 126 HP ***CAIXA**</v>
          </cell>
          <cell r="C4445" t="str">
            <v>UN</v>
          </cell>
          <cell r="D4445" t="str">
            <v>MP</v>
          </cell>
          <cell r="E4445">
            <v>194062.5</v>
          </cell>
          <cell r="F4445">
            <v>194062.5</v>
          </cell>
        </row>
        <row r="4446">
          <cell r="A4446" t="str">
            <v>00013604</v>
          </cell>
          <cell r="B4446" t="str">
            <v>DISTRIBUIDOR DE BETUME, FERLEX/ERISA, MOD. DB-6,0, CAPACIDADE 6000 L, ESPARGIMENTO SOB PRESSÃO, A SER MONTADO SOBRE CHASSIS DE CAMINHÃO</v>
          </cell>
          <cell r="C4446" t="str">
            <v>UN</v>
          </cell>
          <cell r="D4446" t="str">
            <v>MP</v>
          </cell>
          <cell r="E4446">
            <v>284928</v>
          </cell>
          <cell r="F4446">
            <v>284928</v>
          </cell>
        </row>
        <row r="4447">
          <cell r="A4447" t="str">
            <v>00013606</v>
          </cell>
          <cell r="B4447" t="str">
            <v>VIBROACABADORA DE ASFALTO, CIBER, MOD. SA 230, POTÊNCIA 31 A 45 CV, CAPACIDADE DE PAVIMENTAÇÃO 100
T/H, LARG. PAV. 2,00 A 3,8 M, DE PNEUS</v>
          </cell>
          <cell r="C4447" t="str">
            <v>UN</v>
          </cell>
          <cell r="D4447" t="str">
            <v>MP</v>
          </cell>
          <cell r="E4447">
            <v>400308.69</v>
          </cell>
          <cell r="F4447">
            <v>400308.69</v>
          </cell>
        </row>
        <row r="4448">
          <cell r="A4448" t="str">
            <v>00013614</v>
          </cell>
          <cell r="B4448" t="str">
            <v>CAMINHÃO TOCO FORD CARGO 815 E, POTÊNCIA 150  CV, PBT= 8250 KG,  CARGA UTIL MAX C/ EQUIP = 5200 KG,
DIST. ENTRE EIXOS 4300 MM, INCLUI CARROCERIA FIXA ABERTA DE MADEIRA P/ TRANSP.  GERAL DE CARGA
SECA, DIMENSÕES</v>
          </cell>
          <cell r="C4448" t="str">
            <v>UN</v>
          </cell>
          <cell r="D4448" t="str">
            <v>MP</v>
          </cell>
          <cell r="E4448">
            <v>130783.43</v>
          </cell>
          <cell r="F4448">
            <v>130783.43</v>
          </cell>
        </row>
        <row r="4449">
          <cell r="A4449" t="str">
            <v>00013617</v>
          </cell>
          <cell r="B4449" t="str">
            <v>PICK UP VOLKSWAGEN MOD. SAVEIRO CL 1.8, 98CV, A GASOLINA</v>
          </cell>
          <cell r="C4449" t="str">
            <v>UN</v>
          </cell>
          <cell r="D4449" t="str">
            <v>MP</v>
          </cell>
          <cell r="E4449">
            <v>52759.18</v>
          </cell>
          <cell r="F4449">
            <v>52759.18</v>
          </cell>
        </row>
        <row r="4450">
          <cell r="A4450" t="str">
            <v>00013624</v>
          </cell>
          <cell r="B4450" t="str">
            <v>ROMPEDOR ELETRICO, MONOFASICO, MARCA WACKER, MOD. EH 8,  1,1 KW (1,44 HP), PESO = 8 KG</v>
          </cell>
          <cell r="C4450" t="str">
            <v>UN</v>
          </cell>
          <cell r="D4450" t="str">
            <v>MP</v>
          </cell>
          <cell r="E4450">
            <v>5687.57</v>
          </cell>
          <cell r="F4450">
            <v>5687.57</v>
          </cell>
        </row>
        <row r="4451">
          <cell r="A4451" t="str">
            <v>00013627</v>
          </cell>
          <cell r="B4451" t="str">
            <v>TRATOR DE ESTEIRAS CATERPILLAR D6M, 140HP, PESO OPERACIONAL 15,5T, **CAIXA**</v>
          </cell>
          <cell r="C4451" t="str">
            <v>UN</v>
          </cell>
          <cell r="D4451" t="str">
            <v>MP</v>
          </cell>
          <cell r="E4451">
            <v>757442.95</v>
          </cell>
          <cell r="F4451">
            <v>757442.95</v>
          </cell>
        </row>
        <row r="4452">
          <cell r="A4452" t="str">
            <v>00013628</v>
          </cell>
          <cell r="B4452" t="str">
            <v>TABUA MADEIRA 3A QUALIDADE 1/2 X 8  (1,5 X 20,0CM) NAO APARELHADA</v>
          </cell>
          <cell r="C4452" t="str">
            <v>M</v>
          </cell>
          <cell r="D4452" t="str">
            <v>MP</v>
          </cell>
          <cell r="E4452">
            <v>4.6900000000000004</v>
          </cell>
          <cell r="F4452">
            <v>4.6900000000000004</v>
          </cell>
        </row>
        <row r="4453">
          <cell r="A4453" t="str">
            <v>00013629</v>
          </cell>
          <cell r="B4453" t="str">
            <v>PLACA DE OBRA (IDENTIFICACAO) PARA CONSTRUCAO CIVIL EM CHAPA GALVANIZADA NUM 26 (NAO INCLUI
COLOCACAO)</v>
          </cell>
          <cell r="C4453" t="str">
            <v>M2</v>
          </cell>
          <cell r="D4453" t="str">
            <v>MP</v>
          </cell>
          <cell r="E4453">
            <v>201.6</v>
          </cell>
          <cell r="F4453">
            <v>201.6</v>
          </cell>
        </row>
        <row r="4454">
          <cell r="A4454" t="str">
            <v>00013650</v>
          </cell>
          <cell r="B4454" t="str">
            <v>LAJE TRELICADA P/ FORRO ,H=10CM P/ APOIO SIMPLES , VAO LIVRE DE 4,00M</v>
          </cell>
          <cell r="C4454" t="str">
            <v>M2</v>
          </cell>
          <cell r="D4454" t="str">
            <v>MP</v>
          </cell>
          <cell r="E4454">
            <v>26.97</v>
          </cell>
          <cell r="F4454">
            <v>26.97</v>
          </cell>
        </row>
        <row r="4455">
          <cell r="A4455" t="str">
            <v>00013651</v>
          </cell>
          <cell r="B4455" t="str">
            <v>LAJE TRELICADA P/ PISO , H=10CM , P/ APOIO SIMPLES , SOBRECARGA DE 200 KG/M2 , VAO LIVRE MAXIMO DE
5,70M</v>
          </cell>
          <cell r="C4455" t="str">
            <v>M2</v>
          </cell>
          <cell r="D4455" t="str">
            <v>MP</v>
          </cell>
          <cell r="E4455">
            <v>27.31</v>
          </cell>
          <cell r="F4455">
            <v>27.31</v>
          </cell>
        </row>
        <row r="4456">
          <cell r="A4456" t="str">
            <v>00013652</v>
          </cell>
          <cell r="B4456" t="str">
            <v>LAJE PRE MOLDADA TRELICADA P/ PISO , H=12CM , P/ APOIO SIMPLES , SOBRECARGA DE 200 KG/M2 , VAO LIVRE
MAXIMO DE 5,70M</v>
          </cell>
          <cell r="C4456" t="str">
            <v>M2</v>
          </cell>
          <cell r="D4456" t="str">
            <v>MP</v>
          </cell>
          <cell r="E4456">
            <v>40.97</v>
          </cell>
          <cell r="F4456">
            <v>40.97</v>
          </cell>
        </row>
        <row r="4457">
          <cell r="A4457" t="str">
            <v>00013653</v>
          </cell>
          <cell r="B4457" t="str">
            <v>CARRETA PARA 30 TONELADAS</v>
          </cell>
          <cell r="C4457" t="str">
            <v>MES</v>
          </cell>
          <cell r="D4457" t="str">
            <v>MP</v>
          </cell>
          <cell r="E4457">
            <v>13306.37</v>
          </cell>
          <cell r="F4457">
            <v>13306.37</v>
          </cell>
        </row>
        <row r="4458">
          <cell r="A4458" t="str">
            <v>00013704</v>
          </cell>
          <cell r="B4458" t="str">
            <v>CHAVE COMPENSADORA TRIFASICA P/ MOTOR 40CV (380V) C/ FUSIVEL NH 100A</v>
          </cell>
          <cell r="C4458" t="str">
            <v>UN</v>
          </cell>
          <cell r="D4458" t="str">
            <v>MP</v>
          </cell>
          <cell r="E4458">
            <v>3426.28</v>
          </cell>
          <cell r="F4458">
            <v>3426.28</v>
          </cell>
        </row>
        <row r="4459">
          <cell r="A4459" t="str">
            <v>00013708</v>
          </cell>
          <cell r="B4459" t="str">
            <v>CHAVE PARTIDA DIRETA TRIFASICA P/ MOTOR 5CV-380V C/ FUSIVEL DIAZED 20A</v>
          </cell>
          <cell r="C4459" t="str">
            <v>UN</v>
          </cell>
          <cell r="D4459" t="str">
            <v>MP</v>
          </cell>
          <cell r="E4459">
            <v>562.69000000000005</v>
          </cell>
          <cell r="F4459">
            <v>562.69000000000005</v>
          </cell>
        </row>
        <row r="4460">
          <cell r="A4460" t="str">
            <v>00013709</v>
          </cell>
          <cell r="B4460" t="str">
            <v>CHAVE ESTRELA TRIANGULO TRIFASICA P/ MOTOR 15CV (380V) P/ FUSIVEL DIAZED 35A</v>
          </cell>
          <cell r="C4460" t="str">
            <v>UN</v>
          </cell>
          <cell r="D4460" t="str">
            <v>MP</v>
          </cell>
          <cell r="E4460">
            <v>470.19</v>
          </cell>
          <cell r="F4460">
            <v>470.19</v>
          </cell>
        </row>
        <row r="4461">
          <cell r="A4461" t="str">
            <v>00013710</v>
          </cell>
          <cell r="B4461" t="str">
            <v>CHAVE COMPENSADORA TRIFASICA P/ MOTOR 75CV (380V) C/ FUSIVEL NH 160A</v>
          </cell>
          <cell r="C4461" t="str">
            <v>UN</v>
          </cell>
          <cell r="D4461" t="str">
            <v>MP</v>
          </cell>
          <cell r="E4461">
            <v>4095.99</v>
          </cell>
          <cell r="F4461">
            <v>4095.99</v>
          </cell>
        </row>
        <row r="4462">
          <cell r="A4462" t="str">
            <v>00013711</v>
          </cell>
          <cell r="B4462" t="str">
            <v>CHAVE COMPENSADORA TRIFASICA P/ MOTOR 150CV (380V) C/ FUSIVEL NH 315A</v>
          </cell>
          <cell r="C4462" t="str">
            <v>UN</v>
          </cell>
          <cell r="D4462" t="str">
            <v>MP</v>
          </cell>
          <cell r="E4462">
            <v>23982.38</v>
          </cell>
          <cell r="F4462">
            <v>23982.38</v>
          </cell>
        </row>
        <row r="4463">
          <cell r="A4463" t="str">
            <v>00013712</v>
          </cell>
          <cell r="B4463" t="str">
            <v>CHAVE COMPENSADORA TRIFASICA P/ MOTOR 15CV (380V) C/ FUSIVEL DIAZED 50A</v>
          </cell>
          <cell r="C4463" t="str">
            <v>UN</v>
          </cell>
          <cell r="D4463" t="str">
            <v>MP</v>
          </cell>
          <cell r="E4463">
            <v>7693.47</v>
          </cell>
          <cell r="F4463">
            <v>7693.47</v>
          </cell>
        </row>
        <row r="4464">
          <cell r="A4464" t="str">
            <v>00013714</v>
          </cell>
          <cell r="B4464" t="str">
            <v>PEDRA CARIRI 20 X 30CM</v>
          </cell>
          <cell r="C4464" t="str">
            <v>M2</v>
          </cell>
          <cell r="D4464" t="str">
            <v>MP</v>
          </cell>
          <cell r="E4464">
            <v>45.56</v>
          </cell>
          <cell r="F4464">
            <v>45.56</v>
          </cell>
        </row>
        <row r="4465">
          <cell r="A4465" t="str">
            <v>00013726</v>
          </cell>
          <cell r="B4465" t="str">
            <v>VASSOURA MECANICA REBOCAVEL</v>
          </cell>
          <cell r="C4465" t="str">
            <v>UN</v>
          </cell>
          <cell r="D4465" t="str">
            <v>MP</v>
          </cell>
          <cell r="E4465">
            <v>28000</v>
          </cell>
          <cell r="F4465">
            <v>28000</v>
          </cell>
        </row>
        <row r="4466">
          <cell r="A4466" t="str">
            <v>00013741</v>
          </cell>
          <cell r="B4466" t="str">
            <v>MEDIDOR DE NIVEL ESTATICO E DINAMICO PARA POCO ARTESIANO COM CABO DE ACO REVESTIDO EM PVC
COMPRIM= DE 200M</v>
          </cell>
          <cell r="C4466" t="str">
            <v>UN</v>
          </cell>
          <cell r="D4466" t="str">
            <v>MP</v>
          </cell>
          <cell r="E4466">
            <v>2854.71</v>
          </cell>
          <cell r="F4466">
            <v>2854.71</v>
          </cell>
        </row>
        <row r="4467">
          <cell r="A4467" t="str">
            <v>00013757</v>
          </cell>
          <cell r="B4467" t="str">
            <v>GRUPO GERADOR ACIMA DE 220 ATE 330 KVA, DIESEL REBOCAVEL, ACIONAMENTO MANUAL</v>
          </cell>
          <cell r="C4467" t="str">
            <v>MES</v>
          </cell>
          <cell r="D4467" t="str">
            <v>MP</v>
          </cell>
          <cell r="E4467">
            <v>4165.71</v>
          </cell>
          <cell r="F4467">
            <v>4165.71</v>
          </cell>
        </row>
        <row r="4468">
          <cell r="A4468" t="str">
            <v>00013758</v>
          </cell>
          <cell r="B4468" t="str">
            <v>GRUPO GERADOR ACIMA DE 180 ATE 220 KVA, DIESEL REBOCAVEL, ACIONAMENTO MANUAL</v>
          </cell>
          <cell r="C4468" t="str">
            <v>MES</v>
          </cell>
          <cell r="D4468" t="str">
            <v>MP</v>
          </cell>
          <cell r="E4468">
            <v>3213.55</v>
          </cell>
          <cell r="F4468">
            <v>3213.55</v>
          </cell>
        </row>
        <row r="4469">
          <cell r="A4469" t="str">
            <v>00013761</v>
          </cell>
          <cell r="B4469" t="str">
            <v>APARELHO DE OXI-ACETILENO PARA SOLDA E CORTE, COM O GAS (PPU)</v>
          </cell>
          <cell r="C4469" t="str">
            <v>UN</v>
          </cell>
          <cell r="D4469" t="str">
            <v>MP</v>
          </cell>
          <cell r="E4469">
            <v>2500</v>
          </cell>
          <cell r="F4469">
            <v>2500</v>
          </cell>
        </row>
        <row r="4470">
          <cell r="A4470" t="str">
            <v>00013803</v>
          </cell>
          <cell r="B4470" t="str">
            <v>COMPRESSOR DE AR - REBOCAVEL - ATLAS COPCO XA-125 MWD - DESCARGA LIVRE EFETIVA 260 PCM - PRESSAO
DE TRABALHO 102 PSI - MOTOR A DIESEL 89 CV**CAIXA**</v>
          </cell>
          <cell r="C4470" t="str">
            <v>UN</v>
          </cell>
          <cell r="D4470" t="str">
            <v>MP</v>
          </cell>
          <cell r="E4470">
            <v>82339.63</v>
          </cell>
          <cell r="F4470">
            <v>82339.63</v>
          </cell>
        </row>
        <row r="4471">
          <cell r="A4471" t="str">
            <v>00013836</v>
          </cell>
          <cell r="B4471" t="str">
            <v>EXTRUSORA DE GUIAS E SARJETAS EM CONCRETO SIMPLES, PAVIMAK MOD. PK-620 (EQUIPAMENTO P/EXECUCAO DE MEIO-FIO/SARJETAS POR EXTRUSAO DE CONCRETO)**CAIXA**</v>
          </cell>
          <cell r="C4471" t="str">
            <v>UN</v>
          </cell>
          <cell r="D4471" t="str">
            <v>MP</v>
          </cell>
          <cell r="E4471">
            <v>47922.96</v>
          </cell>
          <cell r="F4471">
            <v>47922.96</v>
          </cell>
        </row>
        <row r="4472">
          <cell r="A4472" t="str">
            <v>00013841</v>
          </cell>
          <cell r="B4472" t="str">
            <v>LUMINARIA PLAFONIER SOBREPOR C/ GLOBO CHATO VIDRO BOCA 10CM INCL BASE/ARO METALICA OU PLASTICO
C/ SOQUETE P/ 1 LAMP INCAND 60W - LINHA POPULAR</v>
          </cell>
          <cell r="C4472" t="str">
            <v>UN</v>
          </cell>
          <cell r="D4472" t="str">
            <v>MP</v>
          </cell>
          <cell r="E4472">
            <v>26.69</v>
          </cell>
          <cell r="F4472">
            <v>26.69</v>
          </cell>
        </row>
        <row r="4473">
          <cell r="A4473" t="str">
            <v>00013842</v>
          </cell>
          <cell r="B4473" t="str">
            <v>CAIXA METALICA P/ MEDICAO TRIFASICA CHAPA 18 P/ USO INTERNO C/ PORTA E CX DE MUFLA, COR CINZA, SEM
TRANSFORMADOR PADRAO CELPE, MODELO D</v>
          </cell>
          <cell r="C4473" t="str">
            <v>UN</v>
          </cell>
          <cell r="D4473" t="str">
            <v>MP</v>
          </cell>
          <cell r="E4473">
            <v>92.07</v>
          </cell>
          <cell r="F4473">
            <v>92.07</v>
          </cell>
        </row>
        <row r="4474">
          <cell r="A4474" t="str">
            <v>00013843</v>
          </cell>
          <cell r="B4474" t="str">
            <v>CAIXA METALICA P/ MEDICAO TRIFASICA CHAPA 18 P/ USO EXTERNO C/ PORTA E CX. DE MUFLA, COR CINZA, SEM
TRANSFORMADOR PADRAO CELPE, MODELO D</v>
          </cell>
          <cell r="C4474" t="str">
            <v>UN</v>
          </cell>
          <cell r="D4474" t="str">
            <v>MP</v>
          </cell>
          <cell r="E4474">
            <v>78.47</v>
          </cell>
          <cell r="F4474">
            <v>78.47</v>
          </cell>
        </row>
        <row r="4475">
          <cell r="A4475" t="str">
            <v>00013844</v>
          </cell>
          <cell r="B4475" t="str">
            <v>CAIXA METALICA P/ MEDICAO MONOFASICA CHAPA 18 (300 X 330 X 145MM) P/ USO INTERNO C/ PORTA E CX. DE
MUFLA, COR CINZA, SEM TRANSFORMADOR, PADRAO CELPE, MODELO D</v>
          </cell>
          <cell r="C4475" t="str">
            <v>UN</v>
          </cell>
          <cell r="D4475" t="str">
            <v>MP</v>
          </cell>
          <cell r="E4475">
            <v>59.9</v>
          </cell>
          <cell r="F4475">
            <v>59.9</v>
          </cell>
        </row>
        <row r="4476">
          <cell r="A4476" t="str">
            <v>00013845</v>
          </cell>
          <cell r="B4476" t="str">
            <v>CAIXA METALICA P/ MEDICAO MONOFASICA CHAPA 18 (300 X 300 X 145MM) P/ USO EXTERNO C/ PORTA E CX. DE
MUFLA, COR CINZA, SEM TRANSFORMADOR, PADRAO CELPE, MODELO D</v>
          </cell>
          <cell r="C4476" t="str">
            <v>UN</v>
          </cell>
          <cell r="D4476" t="str">
            <v>MP</v>
          </cell>
          <cell r="E4476">
            <v>56.37</v>
          </cell>
          <cell r="F4476">
            <v>56.37</v>
          </cell>
        </row>
        <row r="4477">
          <cell r="A4477" t="str">
            <v>00013846</v>
          </cell>
          <cell r="B4477" t="str">
            <v>REFLETOR ABERTO TIPO BEDO ( PRATO), DIAM 12" (310MM), SOQUETE E-27"</v>
          </cell>
          <cell r="C4477" t="str">
            <v>UN</v>
          </cell>
          <cell r="D4477" t="str">
            <v>MP</v>
          </cell>
          <cell r="E4477">
            <v>21.91</v>
          </cell>
          <cell r="F4477">
            <v>21.91</v>
          </cell>
        </row>
        <row r="4478">
          <cell r="A4478" t="str">
            <v>00013847</v>
          </cell>
          <cell r="B4478" t="str">
            <v>CHAVE REVERSORA TRIFASICA BLINDADA 30A, 250V</v>
          </cell>
          <cell r="C4478" t="str">
            <v>UN</v>
          </cell>
          <cell r="D4478" t="str">
            <v>MP</v>
          </cell>
          <cell r="E4478">
            <v>100.46</v>
          </cell>
          <cell r="F4478">
            <v>100.46</v>
          </cell>
        </row>
        <row r="4479">
          <cell r="A4479" t="str">
            <v>00013852</v>
          </cell>
          <cell r="B4479" t="str">
            <v>BLOCO SEXTAVADO P/PAVIMENTAÇÃO, EM CONCRETO DE 35 MPA (TIPO BLOKRET) E= 10,0CM, DE 30 X 30 CM DE
ACORDO COM NBR 9780 / 9781</v>
          </cell>
          <cell r="C4479" t="str">
            <v>M2</v>
          </cell>
          <cell r="D4479" t="str">
            <v>MP</v>
          </cell>
          <cell r="E4479">
            <v>39.65</v>
          </cell>
          <cell r="F4479">
            <v>39.65</v>
          </cell>
        </row>
        <row r="4480">
          <cell r="A4480" t="str">
            <v>00013860</v>
          </cell>
          <cell r="B4480" t="str">
            <v>VOLKSWAGEN GOL 1.6 A ALCOOL**CAIXA**</v>
          </cell>
          <cell r="C4480" t="str">
            <v>UN</v>
          </cell>
          <cell r="D4480" t="str">
            <v>MP</v>
          </cell>
          <cell r="E4480">
            <v>53617.39</v>
          </cell>
          <cell r="F4480">
            <v>53617.39</v>
          </cell>
        </row>
        <row r="4481">
          <cell r="A4481" t="str">
            <v>00013863</v>
          </cell>
          <cell r="B4481" t="str">
            <v>CAMINHAO BASCULANTE 10,0M3 TRUCADO MERCEDES BENZ 2423 K - POTENCIA 231CV - PBT =26500KG - CARGA UTIL MAX C/ EQUIP =16300KG - DIST ENTRE EIXOS 3600+1350MM - INCL CACAMBA</v>
          </cell>
          <cell r="C4481" t="str">
            <v>UN</v>
          </cell>
          <cell r="D4481" t="str">
            <v>MP</v>
          </cell>
          <cell r="E4481">
            <v>290509.5</v>
          </cell>
          <cell r="F4481">
            <v>290509.5</v>
          </cell>
        </row>
        <row r="4482">
          <cell r="A4482" t="str">
            <v>00013869</v>
          </cell>
          <cell r="B4482" t="str">
            <v>GUINDASTE HIDRAULICO TIPO TRUCK CRANE, C/LANÇA TELESCÓPICA DE ACIONAMENTO HIDRÁULICO, CAPACIDADE DE CARGA 30.000 KG, COM PBT A PARTIR DE 30.000 KG, MADAL - MD 300 L, MONTADO SOBRE CAMINHÃO 6 X 4</v>
          </cell>
          <cell r="C4482" t="str">
            <v>UN</v>
          </cell>
          <cell r="D4482" t="str">
            <v>MP</v>
          </cell>
          <cell r="E4482">
            <v>1523382.41</v>
          </cell>
          <cell r="F4482">
            <v>1523382.41</v>
          </cell>
        </row>
        <row r="4483">
          <cell r="A4483" t="str">
            <v>00013870</v>
          </cell>
          <cell r="B4483" t="str">
            <v>GUINDASTE DE TORRE OU GRUA ASCENCIONAL CAP. 2,2T A 30M, LIEBHERR MOD 55.3HC, 55,5HP**CAIXA**</v>
          </cell>
          <cell r="C4483" t="str">
            <v>UN</v>
          </cell>
          <cell r="D4483" t="str">
            <v>MP</v>
          </cell>
          <cell r="E4483">
            <v>776826.93</v>
          </cell>
          <cell r="F4483">
            <v>776826.93</v>
          </cell>
        </row>
        <row r="4484">
          <cell r="A4484" t="str">
            <v>00013871</v>
          </cell>
          <cell r="B4484" t="str">
            <v>GUINDASTE TIPO TORRE OU GRUA, ESTACIONARIO SOBRE SAPATAS, CAPACIDADE DE 1,0 T (A 40 M) E ALTURA
LIVRE MOVEL DE 39 M</v>
          </cell>
          <cell r="C4484" t="str">
            <v>UN</v>
          </cell>
          <cell r="D4484" t="str">
            <v>MP</v>
          </cell>
          <cell r="E4484">
            <v>579000</v>
          </cell>
          <cell r="F4484">
            <v>579000</v>
          </cell>
        </row>
        <row r="4485">
          <cell r="A4485" t="str">
            <v>00013872</v>
          </cell>
          <cell r="B4485" t="str">
            <v>GUINDASTE DE TORRE OU GRUA MOVEL, SOBRE TRILHOS H = 30M CAP. 1T A 30M, LIEBHERR MOD 30.3HC,
40HP**CAIXA**</v>
          </cell>
          <cell r="C4485" t="str">
            <v>UN</v>
          </cell>
          <cell r="D4485" t="str">
            <v>MP</v>
          </cell>
          <cell r="E4485">
            <v>593955.56999999995</v>
          </cell>
          <cell r="F4485">
            <v>593955.56999999995</v>
          </cell>
        </row>
        <row r="4486">
          <cell r="A4486" t="str">
            <v>00013874</v>
          </cell>
          <cell r="B4486" t="str">
            <v>ELEVADOR DE OBRA C/ TORRE 2,0 X 2,0M  H=15,0M  CARGA MAX 1500KG CABINE ABERTA P/ TRANSPORTE DE
PASSAGEIROS  - GUINCHO DE EMBREAGEM C/ ENGRENAGEM ELETRICO TRIFASICO 10CV</v>
          </cell>
          <cell r="C4486" t="str">
            <v>UN</v>
          </cell>
          <cell r="D4486" t="str">
            <v>MP</v>
          </cell>
          <cell r="E4486">
            <v>72973.820000000007</v>
          </cell>
          <cell r="F4486">
            <v>72973.820000000007</v>
          </cell>
        </row>
        <row r="4487">
          <cell r="A4487" t="str">
            <v>00013877</v>
          </cell>
          <cell r="B4487" t="str">
            <v>FRESADORA DE ASFALTO A FRIO, WIRTGEN, MODELO W 1000, LARG = 1M, POTÊNCIA ( 206 HP )</v>
          </cell>
          <cell r="C4487" t="str">
            <v>UN</v>
          </cell>
          <cell r="D4487" t="str">
            <v>MP</v>
          </cell>
          <cell r="E4487">
            <v>1043797.97</v>
          </cell>
          <cell r="F4487">
            <v>1043797.97</v>
          </cell>
        </row>
        <row r="4488">
          <cell r="A4488" t="str">
            <v>00013878</v>
          </cell>
          <cell r="B4488" t="str">
            <v>TRATOR DE ESTEIRAS CATERPILLAR D6RDS,POT.185HP, S/HIPER **CAIXA**</v>
          </cell>
          <cell r="C4488" t="str">
            <v>UN</v>
          </cell>
          <cell r="D4488" t="str">
            <v>MP</v>
          </cell>
          <cell r="E4488">
            <v>1174251.75</v>
          </cell>
          <cell r="F4488">
            <v>1174251.75</v>
          </cell>
        </row>
        <row r="4489">
          <cell r="A4489" t="str">
            <v>00013881</v>
          </cell>
          <cell r="B4489" t="str">
            <v>ROLO COMPACTADOR TANDEM VIBRATÓRIO AÇO LISO, MULLER, MODELO VT-8, POTÊNCIA 13HP - PESO
OPERACIONAL 1,7T - IMPACTO DINÂMICO 4,1T</v>
          </cell>
          <cell r="C4489" t="str">
            <v>UN</v>
          </cell>
          <cell r="D4489" t="str">
            <v>MP</v>
          </cell>
          <cell r="E4489">
            <v>102888.34</v>
          </cell>
          <cell r="F4489">
            <v>102888.34</v>
          </cell>
        </row>
        <row r="4490">
          <cell r="A4490" t="str">
            <v>00013883</v>
          </cell>
          <cell r="B4490" t="str">
            <v>USINA DE ASFALTO A FRIO ROMANELLI, MODELO UPMR 30/40,  CAP. 30 A 40 T/H**CAIXA**</v>
          </cell>
          <cell r="C4490" t="str">
            <v>UN</v>
          </cell>
          <cell r="D4490" t="str">
            <v>MP</v>
          </cell>
          <cell r="E4490">
            <v>123601.42</v>
          </cell>
          <cell r="F4490">
            <v>123601.42</v>
          </cell>
        </row>
        <row r="4491">
          <cell r="A4491" t="str">
            <v>00013887</v>
          </cell>
          <cell r="B4491" t="str">
            <v>SERRA DIAMANTADA 14"  P/CONCRETO</v>
          </cell>
          <cell r="C4491" t="str">
            <v>UN</v>
          </cell>
          <cell r="D4491" t="str">
            <v>MP</v>
          </cell>
          <cell r="E4491">
            <v>225.37</v>
          </cell>
          <cell r="F4491">
            <v>225.37</v>
          </cell>
        </row>
        <row r="4492">
          <cell r="A4492" t="str">
            <v>00013888</v>
          </cell>
          <cell r="B4492" t="str">
            <v>DESEMPENADEIRA ELETRICA 2CV P/ PISO CONCRETO</v>
          </cell>
          <cell r="C4492" t="str">
            <v>UN</v>
          </cell>
          <cell r="D4492" t="str">
            <v>MP</v>
          </cell>
          <cell r="E4492">
            <v>3190.64</v>
          </cell>
          <cell r="F4492">
            <v>3190.64</v>
          </cell>
        </row>
        <row r="4493">
          <cell r="A4493" t="str">
            <v>00013890</v>
          </cell>
          <cell r="B4493" t="str">
            <v>MAQUINA DEMARCADORA DE FAIXA DE TRAFEGO FX44 CONSMAQ, AUTOPROPELIDA,  MOTOR DIESEL 30 HP</v>
          </cell>
          <cell r="C4493" t="str">
            <v>UN</v>
          </cell>
          <cell r="D4493" t="str">
            <v>MP</v>
          </cell>
          <cell r="E4493">
            <v>484690.92</v>
          </cell>
          <cell r="F4493">
            <v>484690.92</v>
          </cell>
        </row>
        <row r="4494">
          <cell r="A4494" t="str">
            <v>00013891</v>
          </cell>
          <cell r="B4494" t="str">
            <v>BETONEIRA 320 LITROS, SEM CARREGADOR, MOTOR A GASOLINA</v>
          </cell>
          <cell r="C4494" t="str">
            <v>UN</v>
          </cell>
          <cell r="D4494" t="str">
            <v>MP</v>
          </cell>
          <cell r="E4494">
            <v>4730.37</v>
          </cell>
          <cell r="F4494">
            <v>4730.37</v>
          </cell>
        </row>
        <row r="4495">
          <cell r="A4495" t="str">
            <v>00013892</v>
          </cell>
          <cell r="B4495" t="str">
            <v>USINA DE CONCRETO FIXA CAP 80M3/H, CIBI ,  MODELO ASTRA 4 S/H1- SEM SILO</v>
          </cell>
          <cell r="C4495" t="str">
            <v>UN</v>
          </cell>
          <cell r="D4495" t="str">
            <v>MP</v>
          </cell>
          <cell r="E4495">
            <v>286489.15000000002</v>
          </cell>
          <cell r="F4495">
            <v>286489.15000000002</v>
          </cell>
        </row>
        <row r="4496">
          <cell r="A4496" t="str">
            <v>00013893</v>
          </cell>
          <cell r="B4496" t="str">
            <v>USINA DE CONCRETO FIXA  CAP 100M3/H</v>
          </cell>
          <cell r="C4496" t="str">
            <v>UN</v>
          </cell>
          <cell r="D4496" t="str">
            <v>MP</v>
          </cell>
          <cell r="E4496">
            <v>309942</v>
          </cell>
          <cell r="F4496">
            <v>309942</v>
          </cell>
        </row>
        <row r="4497">
          <cell r="A4497" t="str">
            <v>00013894</v>
          </cell>
          <cell r="B4497" t="str">
            <v>USINA DE CONCRETO FIXA CAP 40M3/H, CIBI , modelo DEA 40  H/1, SEM SILO</v>
          </cell>
          <cell r="C4497" t="str">
            <v>UN</v>
          </cell>
          <cell r="D4497" t="str">
            <v>MP</v>
          </cell>
          <cell r="E4497">
            <v>173855.61</v>
          </cell>
          <cell r="F4497">
            <v>173855.61</v>
          </cell>
        </row>
        <row r="4498">
          <cell r="A4498" t="str">
            <v>00013895</v>
          </cell>
          <cell r="B4498" t="str">
            <v>USINA DE CONCRETO FIXA CAP 60M3/H ,CIBI,  MODELO  COMPACTA 5 H1 , SEM SILO</v>
          </cell>
          <cell r="C4498" t="str">
            <v>UN</v>
          </cell>
          <cell r="D4498" t="str">
            <v>MP</v>
          </cell>
          <cell r="E4498">
            <v>216928.5</v>
          </cell>
          <cell r="F4498">
            <v>216928.5</v>
          </cell>
        </row>
        <row r="4499">
          <cell r="A4499" t="str">
            <v>00013896</v>
          </cell>
          <cell r="B4499" t="str">
            <v>VIBRADOR DE IMERSAO DIAM = 45MM, WACKER MOD H45, C/ MOTOR ELETRICO M2000 DE 1,33KW
(1,75HP)**CAIXA**</v>
          </cell>
          <cell r="C4499" t="str">
            <v>UN</v>
          </cell>
          <cell r="D4499" t="str">
            <v>MP</v>
          </cell>
          <cell r="E4499">
            <v>2599.6</v>
          </cell>
          <cell r="F4499">
            <v>2599.6</v>
          </cell>
        </row>
        <row r="4500">
          <cell r="A4500" t="str">
            <v>00013897</v>
          </cell>
          <cell r="B4500" t="str">
            <v>REGUA VIBRADORA DUPLA P/ CONCRETO A GASOLINA 3,4CV A 3600 RPM</v>
          </cell>
          <cell r="C4500" t="str">
            <v>UN</v>
          </cell>
          <cell r="D4500" t="str">
            <v>MP</v>
          </cell>
          <cell r="E4500">
            <v>3967.12</v>
          </cell>
          <cell r="F4500">
            <v>3967.12</v>
          </cell>
        </row>
        <row r="4501">
          <cell r="A4501" t="str">
            <v>00013902</v>
          </cell>
          <cell r="B4501" t="str">
            <v>ESCAVADEIRA HIDRAULICA SOBRE ESTEIRAS CATERPILLAR 312B, 84KW (110HP) CAP. 0,42 A 0,82M3 PESO OPERACIONAL 26,64T  INCL LANCA/CACAMBA</v>
          </cell>
          <cell r="C4501" t="str">
            <v>UN</v>
          </cell>
          <cell r="D4501" t="str">
            <v>MP</v>
          </cell>
          <cell r="E4501">
            <v>402756.75</v>
          </cell>
          <cell r="F4501">
            <v>402756.75</v>
          </cell>
        </row>
        <row r="4502">
          <cell r="A4502" t="str">
            <v>00013907</v>
          </cell>
          <cell r="B4502" t="str">
            <v>COMPRESSOR DE AR - ESTACIONARIO - ATLAS COPCO XA-90 - DESCARGA LIVRE EFETIVA 565 PCM PRESSAO DE
TRABALHO 100 PSI - MOTOR ELETRICO 125 HP**CAIXA**</v>
          </cell>
          <cell r="C4502" t="str">
            <v>UN</v>
          </cell>
          <cell r="D4502" t="str">
            <v>MP</v>
          </cell>
          <cell r="E4502">
            <v>115700.65</v>
          </cell>
          <cell r="F4502">
            <v>115700.65</v>
          </cell>
        </row>
        <row r="4503">
          <cell r="A4503" t="str">
            <v>00013909</v>
          </cell>
          <cell r="B4503" t="str">
            <v>GRUPO GERADOR 1450W 110V CAP = 12V 3.44HP GASOL.</v>
          </cell>
          <cell r="C4503" t="str">
            <v>UN</v>
          </cell>
          <cell r="D4503" t="str">
            <v>MP</v>
          </cell>
          <cell r="E4503">
            <v>1442.74</v>
          </cell>
          <cell r="F4503">
            <v>1442.74</v>
          </cell>
        </row>
        <row r="4504">
          <cell r="A4504" t="str">
            <v>00013910</v>
          </cell>
          <cell r="B4504" t="str">
            <v>GRUPO GERADOR C/ MOTOR DIESEL * 85 CV *, REBOCAVEL * 60 A 66 KVA</v>
          </cell>
          <cell r="C4504" t="str">
            <v>UN</v>
          </cell>
          <cell r="D4504" t="str">
            <v>MP</v>
          </cell>
          <cell r="E4504">
            <v>46041.49</v>
          </cell>
          <cell r="F4504">
            <v>46041.49</v>
          </cell>
        </row>
        <row r="4505">
          <cell r="A4505" t="str">
            <v>00013911</v>
          </cell>
          <cell r="B4505" t="str">
            <v>GRUPO GERADOR, 125/145 KVA, MOTOR A DIESEL 165 CV, 1800 RPM, ESTACIONÁRIO</v>
          </cell>
          <cell r="C4505" t="str">
            <v>UN</v>
          </cell>
          <cell r="D4505" t="str">
            <v>MP</v>
          </cell>
          <cell r="E4505">
            <v>68314.44</v>
          </cell>
          <cell r="F4505">
            <v>68314.44</v>
          </cell>
        </row>
        <row r="4506">
          <cell r="A4506" t="str">
            <v>00013914</v>
          </cell>
          <cell r="B4506" t="str">
            <v>TALHA GUINCHO MANUAL 1.5T</v>
          </cell>
          <cell r="C4506" t="str">
            <v>UN</v>
          </cell>
          <cell r="D4506" t="str">
            <v>MP</v>
          </cell>
          <cell r="E4506">
            <v>1517.27</v>
          </cell>
          <cell r="F4506">
            <v>1517.27</v>
          </cell>
        </row>
        <row r="4507">
          <cell r="A4507" t="str">
            <v>00013940</v>
          </cell>
          <cell r="B4507" t="str">
            <v>CONJUNTO PNEUS MOTONIVELADORA 125CV</v>
          </cell>
          <cell r="C4507" t="str">
            <v>UN</v>
          </cell>
          <cell r="D4507" t="str">
            <v>MP</v>
          </cell>
          <cell r="E4507">
            <v>9682.83</v>
          </cell>
          <cell r="F4507">
            <v>9682.83</v>
          </cell>
        </row>
        <row r="4508">
          <cell r="A4508" t="str">
            <v>00013942</v>
          </cell>
          <cell r="B4508" t="str">
            <v>CONJUNTO PNEUS ESPALHADOR REBOCAVEL AGREGADOS 4 RODAS</v>
          </cell>
          <cell r="C4508" t="str">
            <v>UN</v>
          </cell>
          <cell r="D4508" t="str">
            <v>MP</v>
          </cell>
          <cell r="E4508">
            <v>1377.33</v>
          </cell>
          <cell r="F4508">
            <v>1377.33</v>
          </cell>
        </row>
        <row r="4509">
          <cell r="A4509" t="str">
            <v>00013946</v>
          </cell>
          <cell r="B4509" t="str">
            <v>CONJUNTO PNEUS TRATOR E PULVI-MISTURADOR 61CV</v>
          </cell>
          <cell r="C4509" t="str">
            <v>UN</v>
          </cell>
          <cell r="D4509" t="str">
            <v>MP</v>
          </cell>
          <cell r="E4509">
            <v>4336.55</v>
          </cell>
          <cell r="F4509">
            <v>4336.55</v>
          </cell>
        </row>
        <row r="4510">
          <cell r="A4510" t="str">
            <v>00013950</v>
          </cell>
          <cell r="B4510" t="str">
            <v>CONJUNTO PNEUS CAMINHAO TOCO 3.5T</v>
          </cell>
          <cell r="C4510" t="str">
            <v>UN</v>
          </cell>
          <cell r="D4510" t="str">
            <v>MP</v>
          </cell>
          <cell r="E4510">
            <v>2360.9899999999998</v>
          </cell>
          <cell r="F4510">
            <v>2360.9899999999998</v>
          </cell>
        </row>
        <row r="4511">
          <cell r="A4511" t="str">
            <v>00013954</v>
          </cell>
          <cell r="B4511" t="str">
            <v>POLIDORA DE PISO (POLITRIZ) ELETRICA 4HP/12A**CAIXA**</v>
          </cell>
          <cell r="C4511" t="str">
            <v>UN</v>
          </cell>
          <cell r="D4511" t="str">
            <v>MP</v>
          </cell>
          <cell r="E4511">
            <v>4778.6099999999997</v>
          </cell>
          <cell r="F4511">
            <v>4778.6099999999997</v>
          </cell>
        </row>
        <row r="4512">
          <cell r="A4512" t="str">
            <v>00013955</v>
          </cell>
          <cell r="B4512" t="str">
            <v>MOTOSSERRA A GASOLINA PORTATIL HUSKVARNA MOD 61**CAIXA**</v>
          </cell>
          <cell r="C4512" t="str">
            <v>UN</v>
          </cell>
          <cell r="D4512" t="str">
            <v>MP</v>
          </cell>
          <cell r="E4512">
            <v>1823.87</v>
          </cell>
          <cell r="F4512">
            <v>1823.87</v>
          </cell>
        </row>
        <row r="4513">
          <cell r="A4513" t="str">
            <v>00013956</v>
          </cell>
          <cell r="B4513" t="str">
            <v>DUMPER PARTIDA ELETRICA E BASCULANTE HIDRAULICO 18HP DIESEL 1000L</v>
          </cell>
          <cell r="C4513" t="str">
            <v>UN</v>
          </cell>
          <cell r="D4513" t="str">
            <v>MP</v>
          </cell>
          <cell r="E4513">
            <v>87328.13</v>
          </cell>
          <cell r="F4513">
            <v>87328.13</v>
          </cell>
        </row>
        <row r="4514">
          <cell r="A4514" t="str">
            <v>00013983</v>
          </cell>
          <cell r="B4514" t="str">
            <v>TORNEIRA CROMADA 1/2" OU 3/4" REF 1159 P/ PIA COZ - PADRAO POPULAR</v>
          </cell>
          <cell r="C4514" t="str">
            <v>UN</v>
          </cell>
          <cell r="D4514" t="str">
            <v>MP</v>
          </cell>
          <cell r="E4514">
            <v>33.409999999999997</v>
          </cell>
          <cell r="F4514">
            <v>33.409999999999997</v>
          </cell>
        </row>
        <row r="4515">
          <cell r="A4515" t="str">
            <v>00013984</v>
          </cell>
          <cell r="B4515" t="str">
            <v>TORNEIRA CROMADA CURTA SEM AREJADOR 1/2" OU 3/4" REF 1152 - USO GERAL</v>
          </cell>
          <cell r="C4515" t="str">
            <v>UN</v>
          </cell>
          <cell r="D4515" t="str">
            <v>MP</v>
          </cell>
          <cell r="E4515">
            <v>43.64</v>
          </cell>
          <cell r="F4515">
            <v>43.64</v>
          </cell>
        </row>
        <row r="4516">
          <cell r="A4516" t="str">
            <v>00014013</v>
          </cell>
          <cell r="B4516" t="str">
            <v>BOMBA C/MOTOR NACIONAL P/SONDAGEM</v>
          </cell>
          <cell r="C4516" t="str">
            <v>UN</v>
          </cell>
          <cell r="D4516" t="str">
            <v>MP</v>
          </cell>
          <cell r="E4516">
            <v>34741.379999999997</v>
          </cell>
          <cell r="F4516">
            <v>34741.379999999997</v>
          </cell>
        </row>
        <row r="4517">
          <cell r="A4517" t="str">
            <v>00014020</v>
          </cell>
          <cell r="B4517" t="str">
            <v>SONDA PERCUSSAO EQUIP P/ENSAIOS (D=3 A 10")</v>
          </cell>
          <cell r="C4517" t="str">
            <v>UN</v>
          </cell>
          <cell r="D4517" t="str">
            <v>MP</v>
          </cell>
          <cell r="E4517">
            <v>9071.4599999999991</v>
          </cell>
          <cell r="F4517">
            <v>9071.4599999999991</v>
          </cell>
        </row>
        <row r="4518">
          <cell r="A4518" t="str">
            <v>00014027</v>
          </cell>
          <cell r="B4518" t="str">
            <v>|EM PROCESSO DE DESATIVAÇÃO| ELEMENTO VAZADO CERAMICO 9 X 12 X 25 CM</v>
          </cell>
          <cell r="C4518" t="str">
            <v>UN</v>
          </cell>
          <cell r="D4518" t="str">
            <v>MP</v>
          </cell>
          <cell r="E4518">
            <v>3.28</v>
          </cell>
          <cell r="F4518">
            <v>3.28</v>
          </cell>
        </row>
        <row r="4519">
          <cell r="A4519" t="str">
            <v>00014041</v>
          </cell>
          <cell r="B4519" t="str">
            <v>CONCRETO USINADO FCK = 9,0 MPA (NAO BOMBEADO)</v>
          </cell>
          <cell r="C4519" t="str">
            <v>M3</v>
          </cell>
          <cell r="D4519" t="str">
            <v>MP</v>
          </cell>
          <cell r="E4519">
            <v>221.08</v>
          </cell>
          <cell r="F4519">
            <v>221.08</v>
          </cell>
        </row>
        <row r="4520">
          <cell r="A4520" t="str">
            <v>00014052</v>
          </cell>
          <cell r="B4520" t="str">
            <v>CONDULETE DE ALUMINIO FUNDIDO TIPO B DN 1/2"</v>
          </cell>
          <cell r="C4520" t="str">
            <v>UN</v>
          </cell>
          <cell r="D4520" t="str">
            <v>MP</v>
          </cell>
          <cell r="E4520">
            <v>4.57</v>
          </cell>
          <cell r="F4520">
            <v>4.57</v>
          </cell>
        </row>
        <row r="4521">
          <cell r="A4521" t="str">
            <v>00014053</v>
          </cell>
          <cell r="B4521" t="str">
            <v>CONDULETE DE ALUMINIO FUNDIDO TIPO B DN 3/4"</v>
          </cell>
          <cell r="C4521" t="str">
            <v>UN</v>
          </cell>
          <cell r="D4521" t="str">
            <v>MP</v>
          </cell>
          <cell r="E4521">
            <v>5.0199999999999996</v>
          </cell>
          <cell r="F4521">
            <v>5.0199999999999996</v>
          </cell>
        </row>
        <row r="4522">
          <cell r="A4522" t="str">
            <v>00014054</v>
          </cell>
          <cell r="B4522" t="str">
            <v>CONDULETE DE ALUMINIO FUNDIDO TIPO B DN 1"</v>
          </cell>
          <cell r="C4522" t="str">
            <v>UN</v>
          </cell>
          <cell r="D4522" t="str">
            <v>MP</v>
          </cell>
          <cell r="E4522">
            <v>7.35</v>
          </cell>
          <cell r="F4522">
            <v>7.35</v>
          </cell>
        </row>
        <row r="4523">
          <cell r="A4523" t="str">
            <v>00014055</v>
          </cell>
          <cell r="B4523" t="str">
            <v>CAIXA DE PASSAGEM N 6 PADRAO TELEBRAS DIM 120 X 120 X 12CM EM CHAPA DE ACO GALV</v>
          </cell>
          <cell r="C4523" t="str">
            <v>UN</v>
          </cell>
          <cell r="D4523" t="str">
            <v>MP</v>
          </cell>
          <cell r="E4523">
            <v>392.36</v>
          </cell>
          <cell r="F4523">
            <v>392.36</v>
          </cell>
        </row>
        <row r="4524">
          <cell r="A4524" t="str">
            <v>00014056</v>
          </cell>
          <cell r="B4524" t="str">
            <v>CHAVE PARTIDA DIRETA TRIFASICA P/ MOTOR 30CV-220V C/ FUSIVEL NH 160A</v>
          </cell>
          <cell r="C4524" t="str">
            <v>UN</v>
          </cell>
          <cell r="D4524" t="str">
            <v>MP</v>
          </cell>
          <cell r="E4524">
            <v>3422.9</v>
          </cell>
          <cell r="F4524">
            <v>3422.9</v>
          </cell>
        </row>
        <row r="4525">
          <cell r="A4525" t="str">
            <v>00014057</v>
          </cell>
          <cell r="B4525" t="str">
            <v>CHAVE PARTIDA DIRETA TRIFASICA P/ MOTOR 5CV-220V C/ FUSIVEL DIAZED 35A</v>
          </cell>
          <cell r="C4525" t="str">
            <v>UN</v>
          </cell>
          <cell r="D4525" t="str">
            <v>MP</v>
          </cell>
          <cell r="E4525">
            <v>532.53</v>
          </cell>
          <cell r="F4525">
            <v>532.53</v>
          </cell>
        </row>
        <row r="4526">
          <cell r="A4526" t="str">
            <v>00014058</v>
          </cell>
          <cell r="B4526" t="str">
            <v>CHAVE PARTIDA DIRETA TRIFASICA P/ MOTOR 10CV-220V C/ FUSIVEL DIAZED 63A</v>
          </cell>
          <cell r="C4526" t="str">
            <v>UN</v>
          </cell>
          <cell r="D4526" t="str">
            <v>MP</v>
          </cell>
          <cell r="E4526">
            <v>516.79</v>
          </cell>
          <cell r="F4526">
            <v>516.79</v>
          </cell>
        </row>
        <row r="4527">
          <cell r="A4527" t="str">
            <v>00014060</v>
          </cell>
          <cell r="B4527" t="str">
            <v>QUADRO 160 X 66CM PADRAO LIGHT TR-4</v>
          </cell>
          <cell r="C4527" t="str">
            <v>UN</v>
          </cell>
          <cell r="D4527" t="str">
            <v>MP</v>
          </cell>
          <cell r="E4527">
            <v>103.11</v>
          </cell>
          <cell r="F4527">
            <v>103.11</v>
          </cell>
        </row>
        <row r="4528">
          <cell r="A4528" t="str">
            <v>00014061</v>
          </cell>
          <cell r="B4528" t="str">
            <v>CAIXA 46 X 66CM PADRAO LIGHT T-3 PAINEL</v>
          </cell>
          <cell r="C4528" t="str">
            <v>UN</v>
          </cell>
          <cell r="D4528" t="str">
            <v>MP</v>
          </cell>
          <cell r="E4528">
            <v>64.66</v>
          </cell>
          <cell r="F4528">
            <v>64.66</v>
          </cell>
        </row>
        <row r="4529">
          <cell r="A4529" t="str">
            <v>00014077</v>
          </cell>
          <cell r="B4529" t="str">
            <v>JUNTA DILATACAO JEENE JJ1525QN (-10/+20MM) - INCL EXEC/LABIOS POLIMERICOS</v>
          </cell>
          <cell r="C4529" t="str">
            <v>M</v>
          </cell>
          <cell r="D4529" t="str">
            <v>MP</v>
          </cell>
          <cell r="E4529">
            <v>186.86</v>
          </cell>
          <cell r="F4529">
            <v>186.86</v>
          </cell>
        </row>
        <row r="4530">
          <cell r="A4530" t="str">
            <v>00014092</v>
          </cell>
          <cell r="B4530" t="str">
            <v>MICRO-TRATOR TOBATA MB.15 NS (CORTADOR GRAMA)**CAIXA**</v>
          </cell>
          <cell r="C4530" t="str">
            <v>UN</v>
          </cell>
          <cell r="D4530" t="str">
            <v>MP</v>
          </cell>
          <cell r="E4530">
            <v>23448.959999999999</v>
          </cell>
          <cell r="F4530">
            <v>23448.959999999999</v>
          </cell>
        </row>
        <row r="4531">
          <cell r="A4531" t="str">
            <v>00014112</v>
          </cell>
          <cell r="B4531" t="str">
            <v>TAMPA FOFO TP R1 PADRAO TELEBRAS 385 X 630MM 25KG CARGA MAX 1500KG P/ CAIXA TELEFONE</v>
          </cell>
          <cell r="C4531" t="str">
            <v>UN</v>
          </cell>
          <cell r="D4531" t="str">
            <v>MP</v>
          </cell>
          <cell r="E4531">
            <v>187.41</v>
          </cell>
          <cell r="F4531">
            <v>187.41</v>
          </cell>
        </row>
        <row r="4532">
          <cell r="A4532" t="str">
            <v>00014113</v>
          </cell>
          <cell r="B4532" t="str">
            <v>TAMPAO FOFO P/ CX R3 PADRAO TELEBRAS</v>
          </cell>
          <cell r="C4532" t="str">
            <v>UN</v>
          </cell>
          <cell r="D4532" t="str">
            <v>MP</v>
          </cell>
          <cell r="E4532">
            <v>498.33</v>
          </cell>
          <cell r="F4532">
            <v>498.33</v>
          </cell>
        </row>
        <row r="4533">
          <cell r="A4533" t="str">
            <v>00014116</v>
          </cell>
          <cell r="B4533" t="str">
            <v>CAIXA 20 X 26CM PADRAO LIGHT T-1 PAINEL</v>
          </cell>
          <cell r="C4533" t="str">
            <v>UN</v>
          </cell>
          <cell r="D4533" t="str">
            <v>MP</v>
          </cell>
          <cell r="E4533">
            <v>15.56</v>
          </cell>
          <cell r="F4533">
            <v>15.56</v>
          </cell>
        </row>
        <row r="4534">
          <cell r="A4534" t="str">
            <v>00014127</v>
          </cell>
          <cell r="B4534" t="str">
            <v>FIO COBRE NU DE 10 A 500MM2 600V</v>
          </cell>
          <cell r="C4534" t="str">
            <v>KG</v>
          </cell>
          <cell r="D4534" t="str">
            <v>MP</v>
          </cell>
          <cell r="E4534">
            <v>33.49</v>
          </cell>
          <cell r="F4534">
            <v>33.49</v>
          </cell>
        </row>
        <row r="4535">
          <cell r="A4535" t="str">
            <v>00014128</v>
          </cell>
          <cell r="B4535" t="str">
            <v>FIO DE COBRE NU 1,5MM2</v>
          </cell>
          <cell r="C4535" t="str">
            <v>KG</v>
          </cell>
          <cell r="D4535" t="str">
            <v>MP</v>
          </cell>
          <cell r="E4535">
            <v>0.55000000000000004</v>
          </cell>
          <cell r="F4535">
            <v>0.55000000000000004</v>
          </cell>
        </row>
        <row r="4536">
          <cell r="A4536" t="str">
            <v>00014144</v>
          </cell>
          <cell r="B4536" t="str">
            <v>LATAO EM BARRA RETANGULAR</v>
          </cell>
          <cell r="C4536" t="str">
            <v>KG</v>
          </cell>
          <cell r="D4536" t="str">
            <v>MP</v>
          </cell>
          <cell r="E4536">
            <v>33.72</v>
          </cell>
          <cell r="F4536">
            <v>33.72</v>
          </cell>
        </row>
        <row r="4537">
          <cell r="A4537" t="str">
            <v>00014145</v>
          </cell>
          <cell r="B4537" t="str">
            <v>LATAO CHAPA LAMINADA 1.20X0.60M ESP=3.5MM</v>
          </cell>
          <cell r="C4537" t="str">
            <v>KG</v>
          </cell>
          <cell r="D4537" t="str">
            <v>MP</v>
          </cell>
          <cell r="E4537">
            <v>43.46</v>
          </cell>
          <cell r="F4537">
            <v>43.46</v>
          </cell>
        </row>
        <row r="4538">
          <cell r="A4538" t="str">
            <v>00014146</v>
          </cell>
          <cell r="B4538" t="str">
            <v>FINCAPINO C 22 LONGO</v>
          </cell>
          <cell r="C4538" t="str">
            <v>CENTO</v>
          </cell>
          <cell r="D4538" t="str">
            <v>MP</v>
          </cell>
          <cell r="E4538">
            <v>92.97</v>
          </cell>
          <cell r="F4538">
            <v>92.97</v>
          </cell>
        </row>
        <row r="4539">
          <cell r="A4539" t="str">
            <v>00014147</v>
          </cell>
          <cell r="B4539" t="str">
            <v>PINO C/ ROSCA DIAM 1/4" 30 X 20"</v>
          </cell>
          <cell r="C4539" t="str">
            <v>CX</v>
          </cell>
          <cell r="D4539" t="str">
            <v>MP</v>
          </cell>
          <cell r="E4539">
            <v>49.01</v>
          </cell>
          <cell r="F4539">
            <v>49.01</v>
          </cell>
        </row>
        <row r="4540">
          <cell r="A4540" t="str">
            <v>00014148</v>
          </cell>
          <cell r="B4540" t="str">
            <v>PORCA ZINCADA SEXTAVADA ALTA 1/4"</v>
          </cell>
          <cell r="C4540" t="str">
            <v>UN</v>
          </cell>
          <cell r="D4540" t="str">
            <v>MP</v>
          </cell>
          <cell r="E4540">
            <v>0.08</v>
          </cell>
          <cell r="F4540">
            <v>0.08</v>
          </cell>
        </row>
        <row r="4541">
          <cell r="A4541" t="str">
            <v>00014149</v>
          </cell>
          <cell r="B4541" t="str">
            <v>SUPORTE "Y" P/ INST. APARENTE" CAIXA COM 100 UNIDADES</v>
          </cell>
          <cell r="C4541" t="str">
            <v>CX</v>
          </cell>
          <cell r="D4541" t="str">
            <v>MP</v>
          </cell>
          <cell r="E4541">
            <v>67.08</v>
          </cell>
          <cell r="F4541">
            <v>67.08</v>
          </cell>
        </row>
        <row r="4542">
          <cell r="A4542" t="str">
            <v>00014151</v>
          </cell>
          <cell r="B4542" t="str">
            <v>FITA RECARTILHADA EPAFLEX 17MM</v>
          </cell>
          <cell r="C4542" t="str">
            <v>UN</v>
          </cell>
          <cell r="D4542" t="str">
            <v>MP</v>
          </cell>
          <cell r="E4542">
            <v>32.67</v>
          </cell>
          <cell r="F4542">
            <v>32.67</v>
          </cell>
        </row>
        <row r="4543">
          <cell r="A4543" t="str">
            <v>00014152</v>
          </cell>
          <cell r="B4543" t="str">
            <v>FITA PERFURADA 17MM EXTRA LEVE</v>
          </cell>
          <cell r="C4543" t="str">
            <v>UN</v>
          </cell>
          <cell r="D4543" t="str">
            <v>MP</v>
          </cell>
          <cell r="E4543">
            <v>41.04</v>
          </cell>
          <cell r="F4543">
            <v>41.04</v>
          </cell>
        </row>
        <row r="4544">
          <cell r="A4544" t="str">
            <v>00014153</v>
          </cell>
          <cell r="B4544" t="str">
            <v>FITA PERFURADA 19MM LEVE</v>
          </cell>
          <cell r="C4544" t="str">
            <v>UN</v>
          </cell>
          <cell r="D4544" t="str">
            <v>MP</v>
          </cell>
          <cell r="E4544">
            <v>47.27</v>
          </cell>
          <cell r="F4544">
            <v>47.27</v>
          </cell>
        </row>
        <row r="4545">
          <cell r="A4545" t="str">
            <v>00014154</v>
          </cell>
          <cell r="B4545" t="str">
            <v>FITA PERFURADA 25MM PESADA</v>
          </cell>
          <cell r="C4545" t="str">
            <v>UN</v>
          </cell>
          <cell r="D4545" t="str">
            <v>MP</v>
          </cell>
          <cell r="E4545">
            <v>60.69</v>
          </cell>
          <cell r="F4545">
            <v>60.69</v>
          </cell>
        </row>
        <row r="4546">
          <cell r="A4546" t="str">
            <v>00014157</v>
          </cell>
          <cell r="B4546" t="str">
            <v>JUNCAO 2 GARRAS P/ INST. APARENTE</v>
          </cell>
          <cell r="C4546" t="str">
            <v>UN</v>
          </cell>
          <cell r="D4546" t="str">
            <v>MP</v>
          </cell>
          <cell r="E4546">
            <v>1.01</v>
          </cell>
          <cell r="F4546">
            <v>1.01</v>
          </cell>
        </row>
        <row r="4547">
          <cell r="A4547" t="str">
            <v>00014161</v>
          </cell>
          <cell r="B4547" t="str">
            <v>BOMBA CENTRIFUGA C/ MOTOR ELETRICO 3/4CV SCHNEIDER BC-91 **CAIXA**</v>
          </cell>
          <cell r="C4547" t="str">
            <v>UN</v>
          </cell>
          <cell r="D4547" t="str">
            <v>MP</v>
          </cell>
          <cell r="E4547">
            <v>611.77</v>
          </cell>
          <cell r="F4547">
            <v>611.77</v>
          </cell>
        </row>
        <row r="4548">
          <cell r="A4548" t="str">
            <v>00014162</v>
          </cell>
          <cell r="B4548" t="str">
            <v>POSTE FERRO GALV FLANGEADO CURVO SIMPLES CONICO CONTINUO H = 9M, S/ BASE</v>
          </cell>
          <cell r="C4548" t="str">
            <v>UN</v>
          </cell>
          <cell r="D4548" t="str">
            <v>MP</v>
          </cell>
          <cell r="E4548">
            <v>1295.94</v>
          </cell>
          <cell r="F4548">
            <v>1295.94</v>
          </cell>
        </row>
        <row r="4549">
          <cell r="A4549" t="str">
            <v>00014163</v>
          </cell>
          <cell r="B4549" t="str">
            <v>POSTE FERRO GALV FLANGEADO CURVO DUPLO CONICO CONTINUO H = 9M, S/ BASE</v>
          </cell>
          <cell r="C4549" t="str">
            <v>UN</v>
          </cell>
          <cell r="D4549" t="str">
            <v>MP</v>
          </cell>
          <cell r="E4549">
            <v>1508.91</v>
          </cell>
          <cell r="F4549">
            <v>1508.91</v>
          </cell>
        </row>
        <row r="4550">
          <cell r="A4550" t="str">
            <v>00014164</v>
          </cell>
          <cell r="B4550" t="str">
            <v>POSTE FERRO GALV FLANGEADO CURVO DUPLO CONICO CONTINUO H = 9M, C/ BASE</v>
          </cell>
          <cell r="C4550" t="str">
            <v>UN</v>
          </cell>
          <cell r="D4550" t="str">
            <v>MP</v>
          </cell>
          <cell r="E4550">
            <v>1437.28</v>
          </cell>
          <cell r="F4550">
            <v>1437.28</v>
          </cell>
        </row>
        <row r="4551">
          <cell r="A4551" t="str">
            <v>00014165</v>
          </cell>
          <cell r="B4551" t="str">
            <v>POSTE FERRO GALV FLANGEADO RETO CONICO CONTINUO H = 9M C/ BASE</v>
          </cell>
          <cell r="C4551" t="str">
            <v>UN</v>
          </cell>
          <cell r="D4551" t="str">
            <v>MP</v>
          </cell>
          <cell r="E4551">
            <v>1160.33</v>
          </cell>
          <cell r="F4551">
            <v>1160.33</v>
          </cell>
        </row>
        <row r="4552">
          <cell r="A4552" t="str">
            <v>00014166</v>
          </cell>
          <cell r="B4552" t="str">
            <v>POSTE FERRO GALV DE ENGATAR RETO CONICO CONTINUO H = 7M</v>
          </cell>
          <cell r="C4552" t="str">
            <v>UN</v>
          </cell>
          <cell r="D4552" t="str">
            <v>MP</v>
          </cell>
          <cell r="E4552">
            <v>826.08</v>
          </cell>
          <cell r="F4552">
            <v>826.08</v>
          </cell>
        </row>
        <row r="4553">
          <cell r="A4553" t="str">
            <v>00014170</v>
          </cell>
          <cell r="B4553" t="str">
            <v>TELHA AUTO-PORTANTE ACO ZINCADO A-120 SEM PINTURA E=0,95MM</v>
          </cell>
          <cell r="C4553" t="str">
            <v>M2</v>
          </cell>
          <cell r="D4553" t="str">
            <v>MP</v>
          </cell>
          <cell r="E4553">
            <v>102.15</v>
          </cell>
          <cell r="F4553">
            <v>102.15</v>
          </cell>
        </row>
        <row r="4554">
          <cell r="A4554" t="str">
            <v>00014171</v>
          </cell>
          <cell r="B4554" t="str">
            <v>TELHA AUTO-PORTANTE ACO ZINCADO A-120 C/ PRE-PINTURA E=0,95MM</v>
          </cell>
          <cell r="C4554" t="str">
            <v>M2</v>
          </cell>
          <cell r="D4554" t="str">
            <v>MP</v>
          </cell>
          <cell r="E4554">
            <v>142.08000000000001</v>
          </cell>
          <cell r="F4554">
            <v>142.08000000000001</v>
          </cell>
        </row>
        <row r="4555">
          <cell r="A4555" t="str">
            <v>00014172</v>
          </cell>
          <cell r="B4555" t="str">
            <v>TELHA PLANA DE ACO ZINCADO, AUTOPORTANTE, KP 88, E = 0,95 MM</v>
          </cell>
          <cell r="C4555" t="str">
            <v>M2</v>
          </cell>
          <cell r="D4555" t="str">
            <v>MP</v>
          </cell>
          <cell r="E4555">
            <v>67.11</v>
          </cell>
          <cell r="F4555">
            <v>67.11</v>
          </cell>
        </row>
        <row r="4556">
          <cell r="A4556" t="str">
            <v>00014173</v>
          </cell>
          <cell r="B4556" t="str">
            <v>TELHA AUTO-PORTANTE ACO ZINCADO A-259 C/ PRE-PINTURA E= 0,95MM</v>
          </cell>
          <cell r="C4556" t="str">
            <v>M2</v>
          </cell>
          <cell r="D4556" t="str">
            <v>MP</v>
          </cell>
          <cell r="E4556">
            <v>100.39</v>
          </cell>
          <cell r="F4556">
            <v>100.39</v>
          </cell>
        </row>
        <row r="4557">
          <cell r="A4557" t="str">
            <v>00014174</v>
          </cell>
          <cell r="B4557" t="str">
            <v>TELHA AUTO-PORTANTE ACO ZINCADO A-440 SEM PINTURA E=1,25MM</v>
          </cell>
          <cell r="C4557" t="str">
            <v>M2</v>
          </cell>
          <cell r="D4557" t="str">
            <v>MP</v>
          </cell>
          <cell r="E4557">
            <v>102.15</v>
          </cell>
          <cell r="F4557">
            <v>102.15</v>
          </cell>
        </row>
        <row r="4558">
          <cell r="A4558" t="str">
            <v>00014175</v>
          </cell>
          <cell r="B4558" t="str">
            <v>TELHA AUTO-PORTANTE ACO ZINCADO A-440 C/ PRE-PINTURA E= 1,25MM</v>
          </cell>
          <cell r="C4558" t="str">
            <v>M2</v>
          </cell>
          <cell r="D4558" t="str">
            <v>MP</v>
          </cell>
          <cell r="E4558">
            <v>142.08000000000001</v>
          </cell>
          <cell r="F4558">
            <v>142.08000000000001</v>
          </cell>
        </row>
        <row r="4559">
          <cell r="A4559" t="str">
            <v>00014176</v>
          </cell>
          <cell r="B4559" t="str">
            <v>TELHA AUTO-PORTANTE ACO ZINCADO SEM PINTURA A-494 E=1,55MM</v>
          </cell>
          <cell r="C4559" t="str">
            <v>M2</v>
          </cell>
          <cell r="D4559" t="str">
            <v>MP</v>
          </cell>
          <cell r="E4559">
            <v>134.63999999999999</v>
          </cell>
          <cell r="F4559">
            <v>134.63999999999999</v>
          </cell>
        </row>
        <row r="4560">
          <cell r="A4560" t="str">
            <v>00014177</v>
          </cell>
          <cell r="B4560" t="str">
            <v>TELHA AUTO-PORTANTE ACO ZINCADO A-494 C/ PRE-PINTURA - E=1,55MM</v>
          </cell>
          <cell r="C4560" t="str">
            <v>M2</v>
          </cell>
          <cell r="D4560" t="str">
            <v>MP</v>
          </cell>
          <cell r="E4560">
            <v>177.95</v>
          </cell>
          <cell r="F4560">
            <v>177.95</v>
          </cell>
        </row>
        <row r="4561">
          <cell r="A4561" t="str">
            <v>00014178</v>
          </cell>
          <cell r="B4561" t="str">
            <v>TELHA AUTO-PORTANTE ACO ZINCADO A-530 SEM PINTURA E= 1,95MM</v>
          </cell>
          <cell r="C4561" t="str">
            <v>M2</v>
          </cell>
          <cell r="D4561" t="str">
            <v>MP</v>
          </cell>
          <cell r="E4561">
            <v>184.97</v>
          </cell>
          <cell r="F4561">
            <v>184.97</v>
          </cell>
        </row>
        <row r="4562">
          <cell r="A4562" t="str">
            <v>00014179</v>
          </cell>
          <cell r="B4562" t="str">
            <v>TELHA AUTO-PORTANTE ACO ZINCADO A-530 C/ PRE-PINTURA - E= 1,95MM</v>
          </cell>
          <cell r="C4562" t="str">
            <v>M2</v>
          </cell>
          <cell r="D4562" t="str">
            <v>MP</v>
          </cell>
          <cell r="E4562">
            <v>249.2</v>
          </cell>
          <cell r="F4562">
            <v>249.2</v>
          </cell>
        </row>
        <row r="4563">
          <cell r="A4563" t="str">
            <v>00014185</v>
          </cell>
          <cell r="B4563" t="str">
            <v>AQUECEDOR DE AGUA ELETRICO INDUSTRIAL CAPACIDADE 750L, TENSAO NOMINAL 220V</v>
          </cell>
          <cell r="C4563" t="str">
            <v>UN</v>
          </cell>
          <cell r="D4563" t="str">
            <v>MP</v>
          </cell>
          <cell r="E4563">
            <v>6994.42</v>
          </cell>
          <cell r="F4563">
            <v>6994.42</v>
          </cell>
        </row>
        <row r="4564">
          <cell r="A4564" t="str">
            <v>00014186</v>
          </cell>
          <cell r="B4564" t="str">
            <v>AQUECEDOR DE AGUA ELETRICO INDUSTRIAL 1000L, TENSAO NOMINAL 220V</v>
          </cell>
          <cell r="C4564" t="str">
            <v>UN</v>
          </cell>
          <cell r="D4564" t="str">
            <v>MP</v>
          </cell>
          <cell r="E4564">
            <v>8542.7199999999993</v>
          </cell>
          <cell r="F4564">
            <v>8542.7199999999993</v>
          </cell>
        </row>
        <row r="4565">
          <cell r="A4565" t="str">
            <v>00014210</v>
          </cell>
          <cell r="B4565" t="str">
            <v>PORCA SEXTAVADA ESF H = 70MM CHAVE 55MM</v>
          </cell>
          <cell r="C4565" t="str">
            <v>UN</v>
          </cell>
          <cell r="D4565" t="str">
            <v>MP</v>
          </cell>
          <cell r="E4565">
            <v>64.62</v>
          </cell>
          <cell r="F4565">
            <v>64.62</v>
          </cell>
        </row>
        <row r="4566">
          <cell r="A4566" t="str">
            <v>00014211</v>
          </cell>
          <cell r="B4566" t="str">
            <v>CONTRA PORCA SEXTAVADA H = 35MM</v>
          </cell>
          <cell r="C4566" t="str">
            <v>UN</v>
          </cell>
          <cell r="D4566" t="str">
            <v>MP</v>
          </cell>
          <cell r="E4566">
            <v>31.98</v>
          </cell>
          <cell r="F4566">
            <v>31.98</v>
          </cell>
        </row>
        <row r="4567">
          <cell r="A4567" t="str">
            <v>00014220</v>
          </cell>
          <cell r="B4567" t="str">
            <v>CALDEIRA DE ASFALTO, CONSMAQ, MOD. CA 2,  C/TANQUE ISOLADO DE 2500 L, C/2 MAÇARICOS, C/BOMBA P/ESPARGIMENTO, BARRA ESPARGIDORA LARGURA 2M E HASTE MANUAL, REBOCÁVEL</v>
          </cell>
          <cell r="C4567" t="str">
            <v>UN</v>
          </cell>
          <cell r="D4567" t="str">
            <v>MP</v>
          </cell>
          <cell r="E4567">
            <v>112000</v>
          </cell>
          <cell r="F4567">
            <v>112000</v>
          </cell>
        </row>
        <row r="4568">
          <cell r="A4568" t="str">
            <v>00014221</v>
          </cell>
          <cell r="B4568" t="str">
            <v>PA CARREGADEIRA SOBRE RODAS CASE W20 E - POTENCIA 144HP - CAPACIDADE DA CACAMBA 1,53 A 1,91 M3 -
PESO OPERACIONAL 10.334 KG**CAIXA**</v>
          </cell>
          <cell r="C4568" t="str">
            <v>UN</v>
          </cell>
          <cell r="D4568" t="str">
            <v>MP</v>
          </cell>
          <cell r="E4568">
            <v>297730.98</v>
          </cell>
          <cell r="F4568">
            <v>297730.98</v>
          </cell>
        </row>
        <row r="4569">
          <cell r="A4569" t="str">
            <v>00014226</v>
          </cell>
          <cell r="B4569" t="str">
            <v>CAMINHÃO TOCO MERCEDES BENZ ATEGO 1315 / 48, POTÊNCIA 150 CV, PBT 12990 KG, CARGA UTIL MAX C/ EQUIP.
8420 KG, DIST.  ENTRE EIXOS 4760MM  - INCLUI CARROCERIA FIXA ABERTA DE MADEIRA P/ TRANSP.  GERAL
CARGA SECA -</v>
          </cell>
          <cell r="C4569" t="str">
            <v>UN</v>
          </cell>
          <cell r="D4569" t="str">
            <v>MP</v>
          </cell>
          <cell r="E4569">
            <v>182516.11</v>
          </cell>
          <cell r="F4569">
            <v>182516.11</v>
          </cell>
        </row>
        <row r="4570">
          <cell r="A4570" t="str">
            <v>00014228</v>
          </cell>
          <cell r="B4570" t="str">
            <v>CAMINHÃO TRUCADO (C/ TERCEIRO EIXO) MERCEDES BENZ L1620  ELETRÔNICO - POTÊNCIA 231CV - PBT =
22000KG - DIST. ENTRE EIXOS 5170 MM - INCLUI CARROCERIA FIXA ABERTA DE MADEIRA P/ TRANSP.  GERAL DE
CARGA SECA - DIME</v>
          </cell>
          <cell r="C4570" t="str">
            <v>UN</v>
          </cell>
          <cell r="D4570" t="str">
            <v>MP</v>
          </cell>
          <cell r="E4570">
            <v>246029.95</v>
          </cell>
          <cell r="F4570">
            <v>246029.95</v>
          </cell>
        </row>
        <row r="4571">
          <cell r="A4571" t="str">
            <v>00014240</v>
          </cell>
          <cell r="B4571" t="str">
            <v>TRATOR DE PNEUS CASE MOD. 4240, 85 HP**CAIXA**</v>
          </cell>
          <cell r="C4571" t="str">
            <v>UN</v>
          </cell>
          <cell r="D4571" t="str">
            <v>MP</v>
          </cell>
          <cell r="E4571">
            <v>764120.84</v>
          </cell>
          <cell r="F4571">
            <v>764120.84</v>
          </cell>
        </row>
        <row r="4572">
          <cell r="A4572" t="str">
            <v>00014250</v>
          </cell>
          <cell r="B4572" t="str">
            <v>TARIFA DE ENERGIA ELETRICA COMERCIAL, BAIXA TENSAO, RELATIVA AO CONSUMO DE ATE 100 KWH, INCLUINDO ICMS, PIS/PASEP E COFINS</v>
          </cell>
          <cell r="C4572" t="str">
            <v>KW/H</v>
          </cell>
          <cell r="D4572" t="str">
            <v>MP</v>
          </cell>
          <cell r="E4572">
            <v>0.35</v>
          </cell>
          <cell r="F4572">
            <v>0.35</v>
          </cell>
        </row>
        <row r="4573">
          <cell r="A4573" t="str">
            <v>00014252</v>
          </cell>
          <cell r="B4573" t="str">
            <v>MOTOBOMBA AUTOESCORVANTE P/ DRENAGEM BOCAIS 3" X 2 1/2" MOTOR A GASOLINA * 7HP, HM/Q = 5M/25M3/H
A 45M/3M3/H *"</v>
          </cell>
          <cell r="C4573" t="str">
            <v>UN</v>
          </cell>
          <cell r="D4573" t="str">
            <v>MP</v>
          </cell>
          <cell r="E4573">
            <v>5338.14</v>
          </cell>
          <cell r="F4573">
            <v>5338.14</v>
          </cell>
        </row>
        <row r="4574">
          <cell r="A4574" t="str">
            <v>00014254</v>
          </cell>
          <cell r="B4574" t="str">
            <v>GRUPO GERADOR, 76/84 KVA, MOTOR DIESEL DE 85 HP, ACIONAMENTO MANUAL, ESTACIONÁRIO</v>
          </cell>
          <cell r="C4574" t="str">
            <v>UN</v>
          </cell>
          <cell r="D4574" t="str">
            <v>MP</v>
          </cell>
          <cell r="E4574">
            <v>49045</v>
          </cell>
          <cell r="F4574">
            <v>49045</v>
          </cell>
        </row>
        <row r="4575">
          <cell r="A4575" t="str">
            <v>00014270</v>
          </cell>
          <cell r="B4575" t="str">
            <v>TRATOR DE PNEUS VALMET 1180 T 108 CV**CAIXA**</v>
          </cell>
          <cell r="C4575" t="str">
            <v>UN</v>
          </cell>
          <cell r="D4575" t="str">
            <v>MP</v>
          </cell>
          <cell r="E4575">
            <v>143120.84</v>
          </cell>
          <cell r="F4575">
            <v>143120.84</v>
          </cell>
        </row>
        <row r="4576">
          <cell r="A4576" t="str">
            <v>00014281</v>
          </cell>
          <cell r="B4576" t="str">
            <v>CHAVE SECCIONADORA TRIPOLAR 250A, 600V C/ FUSIVEIS NH 200A EM CAIXA BLINDADA EM ACO</v>
          </cell>
          <cell r="C4576" t="str">
            <v>UN</v>
          </cell>
          <cell r="D4576" t="str">
            <v>MP</v>
          </cell>
          <cell r="E4576">
            <v>784.58</v>
          </cell>
          <cell r="F4576">
            <v>784.58</v>
          </cell>
        </row>
        <row r="4577">
          <cell r="A4577" t="str">
            <v>00014282</v>
          </cell>
          <cell r="B4577" t="str">
            <v>CHAVE SECCIONADORA TRIPOLAR 400A, 600V C/ FUSIVEIS NH 400A EM CAIXA BLINDADA EM ACO</v>
          </cell>
          <cell r="C4577" t="str">
            <v>UN</v>
          </cell>
          <cell r="D4577" t="str">
            <v>MP</v>
          </cell>
          <cell r="E4577">
            <v>1005.15</v>
          </cell>
          <cell r="F4577">
            <v>1005.15</v>
          </cell>
        </row>
        <row r="4578">
          <cell r="A4578" t="str">
            <v>00014283</v>
          </cell>
          <cell r="B4578" t="str">
            <v>CHAVE SECCIONADORA TRIPOLAR 600A, 600V C/ FUSIVEIS NH 600A EM CAIXA BLINDADO EM ACO</v>
          </cell>
          <cell r="C4578" t="str">
            <v>UN</v>
          </cell>
          <cell r="D4578" t="str">
            <v>MP</v>
          </cell>
          <cell r="E4578">
            <v>1351.37</v>
          </cell>
          <cell r="F4578">
            <v>1351.37</v>
          </cell>
        </row>
        <row r="4579">
          <cell r="A4579" t="str">
            <v>00014284</v>
          </cell>
          <cell r="B4579" t="str">
            <v>EXPLOSOR ELETRONICO AEE T9.A7 1000V</v>
          </cell>
          <cell r="C4579" t="str">
            <v>UN</v>
          </cell>
          <cell r="D4579" t="str">
            <v>MP</v>
          </cell>
          <cell r="E4579">
            <v>9.35</v>
          </cell>
          <cell r="F4579">
            <v>9.35</v>
          </cell>
        </row>
        <row r="4580">
          <cell r="A4580" t="str">
            <v>00014326</v>
          </cell>
          <cell r="B4580" t="str">
            <v>PEDRA QUIXADA</v>
          </cell>
          <cell r="C4580" t="str">
            <v>M2</v>
          </cell>
          <cell r="D4580" t="str">
            <v>MP</v>
          </cell>
          <cell r="E4580">
            <v>36.450000000000003</v>
          </cell>
          <cell r="F4580">
            <v>36.450000000000003</v>
          </cell>
        </row>
        <row r="4581">
          <cell r="A4581" t="str">
            <v>00014385</v>
          </cell>
          <cell r="B4581" t="str">
            <v>CHAVE SECCIONADORA UNIPOLAR, ABERTURA EM CARGA C/ VARA, 15KV, 400A USO INTERNO</v>
          </cell>
          <cell r="C4581" t="str">
            <v>UN</v>
          </cell>
          <cell r="D4581" t="str">
            <v>MP</v>
          </cell>
          <cell r="E4581">
            <v>446.73</v>
          </cell>
          <cell r="F4581">
            <v>446.73</v>
          </cell>
        </row>
        <row r="4582">
          <cell r="A4582" t="str">
            <v>00014386</v>
          </cell>
          <cell r="B4582" t="str">
            <v>CHAVE SECCIONADORA TRIPOLAR, ABERTURA EM CARGA 15KV, 400A , C/ PUNHO</v>
          </cell>
          <cell r="C4582" t="str">
            <v>UN</v>
          </cell>
          <cell r="D4582" t="str">
            <v>MP</v>
          </cell>
          <cell r="E4582">
            <v>1562.17</v>
          </cell>
          <cell r="F4582">
            <v>1562.17</v>
          </cell>
        </row>
        <row r="4583">
          <cell r="A4583" t="str">
            <v>00014405</v>
          </cell>
          <cell r="B4583" t="str">
            <v>TANQUE ESTACIONARIO COM SERPENTINA E CAPACIDADE DE 30000 LITROS</v>
          </cell>
          <cell r="C4583" t="str">
            <v>UN</v>
          </cell>
          <cell r="D4583" t="str">
            <v>MP</v>
          </cell>
          <cell r="E4583">
            <v>96700</v>
          </cell>
          <cell r="F4583">
            <v>96700</v>
          </cell>
        </row>
        <row r="4584">
          <cell r="A4584" t="str">
            <v>00014439</v>
          </cell>
          <cell r="B4584" t="str">
            <v>PECA DE MADEIRA ROLICA, SEM TRATAMENTO  (EUCALIPTO OU REGIONAL EQUIVALENTE) D = 8 A 11 CM, P/
ESCORAMENTOS, H = 6 M</v>
          </cell>
          <cell r="C4584" t="str">
            <v>M</v>
          </cell>
          <cell r="D4584" t="str">
            <v>MP</v>
          </cell>
          <cell r="E4584">
            <v>1.52</v>
          </cell>
          <cell r="F4584">
            <v>1.52</v>
          </cell>
        </row>
        <row r="4585">
          <cell r="A4585" t="str">
            <v>00014489</v>
          </cell>
          <cell r="B4585" t="str">
            <v>ROLO COMPACTADOR VIBRATÓRIO PÉ DE CARNEIRO, MULLER, MODELO VAP-70P, POTÊNCIA 150HP - PESO OPERACIONAL 9,8T - IMPACTO DINÂMICO 31,75T</v>
          </cell>
          <cell r="C4585" t="str">
            <v>UN</v>
          </cell>
          <cell r="D4585" t="str">
            <v>MP</v>
          </cell>
          <cell r="E4585">
            <v>321738.48</v>
          </cell>
          <cell r="F4585">
            <v>321738.48</v>
          </cell>
        </row>
        <row r="4586">
          <cell r="A4586" t="str">
            <v>00014511</v>
          </cell>
          <cell r="B4586" t="str">
            <v>ROLO COMPACTADOR DE PNEUS PRESSÃO VARIÁVEL ESTÁTICO PARA ASFALTO, DYNAPAC, MODELO CP-271,
POTÊNCIA 100HP - PESO MÁXIMO OPERACIONAL 12,4T - IMPACTO DINÂMICO SEM/COM LASTRO 13,7/30T</v>
          </cell>
          <cell r="C4586" t="str">
            <v>UN</v>
          </cell>
          <cell r="D4586" t="str">
            <v>MP</v>
          </cell>
          <cell r="E4586">
            <v>381176.89</v>
          </cell>
          <cell r="F4586">
            <v>381176.89</v>
          </cell>
        </row>
        <row r="4587">
          <cell r="A4587" t="str">
            <v>00014513</v>
          </cell>
          <cell r="B4587" t="str">
            <v>ROLO COMPACTADOR VIBRATÓRIO PÉ DE CARNEIRO PARA SOLOS, DYNAPAC, MODELO CA-150P, POTÊNCIA 80HP - PESO MÁXIMO OPERACIONAL 8,8T - IMPACTO DINÂMICO 14,58T</v>
          </cell>
          <cell r="C4587" t="str">
            <v>UN</v>
          </cell>
          <cell r="D4587" t="str">
            <v>MP</v>
          </cell>
          <cell r="E4587">
            <v>244146.22</v>
          </cell>
          <cell r="F4587">
            <v>244146.22</v>
          </cell>
        </row>
        <row r="4588">
          <cell r="A4588" t="str">
            <v>00014524</v>
          </cell>
          <cell r="B4588" t="str">
            <v>PA CARREGADEIRA SOBRE RODAS FIAT-ALLIS FR-180 - POTENCIA 190 HP-190 HP - CAPACIDADE DA CACAMBA 2,1A
3,06M3-PESO OPERACIONAL 16,2T**CAIXA**</v>
          </cell>
          <cell r="C4588" t="str">
            <v>UN</v>
          </cell>
          <cell r="D4588" t="str">
            <v>MP</v>
          </cell>
          <cell r="E4588">
            <v>533549.89</v>
          </cell>
          <cell r="F4588">
            <v>533549.89</v>
          </cell>
        </row>
        <row r="4589">
          <cell r="A4589" t="str">
            <v>00014525</v>
          </cell>
          <cell r="B4589" t="str">
            <v>ESCAVADEIRA HIDRAULICA SOBRE ESTEIRAS KOMATSU MOD PC200LC-6, POT 133HP, PESO OPERACIONAL 21,3T,
CACAMBA= 1,5M³( IMPORTADO ).</v>
          </cell>
          <cell r="C4589" t="str">
            <v>UN</v>
          </cell>
          <cell r="D4589" t="str">
            <v>MP</v>
          </cell>
          <cell r="E4589">
            <v>527738.68000000005</v>
          </cell>
          <cell r="F4589">
            <v>527738.68000000005</v>
          </cell>
        </row>
        <row r="4590">
          <cell r="A4590" t="str">
            <v>00014526</v>
          </cell>
          <cell r="B4590" t="str">
            <v>COMPRESSOR DE AR PORTATIL HOLMAN CR-275 - 97HP**CAIXA**</v>
          </cell>
          <cell r="C4590" t="str">
            <v>UN</v>
          </cell>
          <cell r="D4590" t="str">
            <v>MP</v>
          </cell>
          <cell r="E4590">
            <v>84105.29</v>
          </cell>
          <cell r="F4590">
            <v>84105.29</v>
          </cell>
        </row>
        <row r="4591">
          <cell r="A4591" t="str">
            <v>00014529</v>
          </cell>
          <cell r="B4591" t="str">
            <v>MARTELO PERFURADOR PNEUMÁTICO MANUAL, MARCA ATLAS COPCO, MODELO BBD 12 T</v>
          </cell>
          <cell r="C4591" t="str">
            <v>UN</v>
          </cell>
          <cell r="D4591" t="str">
            <v>MP</v>
          </cell>
          <cell r="E4591">
            <v>5149.5200000000004</v>
          </cell>
          <cell r="F4591">
            <v>5149.5200000000004</v>
          </cell>
        </row>
        <row r="4592">
          <cell r="A4592" t="str">
            <v>00014531</v>
          </cell>
          <cell r="B4592" t="str">
            <v>MARTELO DEMOLIDOR PNEUMÁTICO MANUAL, MARCA ATLAS COPCO, MODELO TEX 22 PS</v>
          </cell>
          <cell r="C4592" t="str">
            <v>UN</v>
          </cell>
          <cell r="D4592" t="str">
            <v>MP</v>
          </cell>
          <cell r="E4592">
            <v>4018.41</v>
          </cell>
          <cell r="F4592">
            <v>4018.41</v>
          </cell>
        </row>
        <row r="4593">
          <cell r="A4593" t="str">
            <v>00014534</v>
          </cell>
          <cell r="B4593" t="str">
            <v>MAQUINA (PRENSA) VIBRATORIA TIPO MBM-3 C/ MOTOR ELETRICO 2CV P/ FAB DE PISOS INTERTRAVADOS PAV'S E
BLOCOS DE CONCRETO - MENEGOTTI</v>
          </cell>
          <cell r="C4593" t="str">
            <v>UN</v>
          </cell>
          <cell r="D4593" t="str">
            <v>MP</v>
          </cell>
          <cell r="E4593">
            <v>10952.28</v>
          </cell>
          <cell r="F4593">
            <v>10952.28</v>
          </cell>
        </row>
        <row r="4594">
          <cell r="A4594" t="str">
            <v>00014535</v>
          </cell>
          <cell r="B4594" t="str">
            <v>MAQUINA (PRENSA HIDRAULICA) PMT-1000 P/ FABRICACAO DE TUBOS DE CONCRETO SIMPLES   DN200 A DN600 X
1000 A 1500MM DE COMPR - MENEGOTTI</v>
          </cell>
          <cell r="C4594" t="str">
            <v>UN</v>
          </cell>
          <cell r="D4594" t="str">
            <v>MP</v>
          </cell>
          <cell r="E4594">
            <v>39828.81</v>
          </cell>
          <cell r="F4594">
            <v>39828.81</v>
          </cell>
        </row>
        <row r="4595">
          <cell r="A4595" t="str">
            <v>00014543</v>
          </cell>
          <cell r="B4595" t="str">
            <v>SOQUETE P/ LAMPADA INCANDESCENTE (E-27) EM PVC C/ CHAVE 10A, 250V</v>
          </cell>
          <cell r="C4595" t="str">
            <v>UN</v>
          </cell>
          <cell r="D4595" t="str">
            <v>MP</v>
          </cell>
          <cell r="E4595">
            <v>3.24</v>
          </cell>
          <cell r="F4595">
            <v>3.24</v>
          </cell>
        </row>
        <row r="4596">
          <cell r="A4596" t="str">
            <v>00014544</v>
          </cell>
          <cell r="B4596" t="str">
            <v>DISJUNTOR MONOFASICO 25A, 2KA (220V)</v>
          </cell>
          <cell r="C4596" t="str">
            <v>UN</v>
          </cell>
          <cell r="D4596" t="str">
            <v>MP</v>
          </cell>
          <cell r="E4596">
            <v>10.53</v>
          </cell>
          <cell r="F4596">
            <v>10.53</v>
          </cell>
        </row>
        <row r="4597">
          <cell r="A4597" t="str">
            <v>00014557</v>
          </cell>
          <cell r="B4597" t="str">
            <v>DISJUNTOR TRIFASICO 70A, 10KA (220V)</v>
          </cell>
          <cell r="C4597" t="str">
            <v>UN</v>
          </cell>
          <cell r="D4597" t="str">
            <v>MP</v>
          </cell>
          <cell r="E4597">
            <v>95.8</v>
          </cell>
          <cell r="F4597">
            <v>95.8</v>
          </cell>
        </row>
        <row r="4598">
          <cell r="A4598" t="str">
            <v>00014574</v>
          </cell>
          <cell r="B4598" t="str">
            <v>MAQUINA FRESADORA DE PAVIMENTACAO ASFALTICA, WIRTGEN, MODELO W 1000 L, POTÊNCIA 173 HP
(IMPORTADA)</v>
          </cell>
          <cell r="C4598" t="str">
            <v>UN</v>
          </cell>
          <cell r="D4598" t="str">
            <v>MP</v>
          </cell>
          <cell r="E4598">
            <v>938121.62</v>
          </cell>
          <cell r="F4598">
            <v>938121.62</v>
          </cell>
        </row>
        <row r="4599">
          <cell r="A4599" t="str">
            <v>00014575</v>
          </cell>
          <cell r="B4599" t="str">
            <v>RECICLADORA DE PAVIMENTACAO ASFALTICA  A FRIO, WIRTGEN, MODELO W 1900, DIESEL, POTÊNCIA  435 HP</v>
          </cell>
          <cell r="C4599" t="str">
            <v>UN</v>
          </cell>
          <cell r="D4599" t="str">
            <v>MP</v>
          </cell>
          <cell r="E4599">
            <v>2015000</v>
          </cell>
          <cell r="F4599">
            <v>2015000</v>
          </cell>
        </row>
        <row r="4600">
          <cell r="A4600" t="str">
            <v>00014576</v>
          </cell>
          <cell r="B4600" t="str">
            <v>FRESADORA DE ASFALTO A FRIO, CIBER, MODELO 1900 DC, POTÊNCIA 297 KW (398 HP), LARG. = 2M .</v>
          </cell>
          <cell r="C4600" t="str">
            <v>UN</v>
          </cell>
          <cell r="D4600" t="str">
            <v>MP</v>
          </cell>
          <cell r="E4600">
            <v>1988999.97</v>
          </cell>
          <cell r="F4600">
            <v>1988999.97</v>
          </cell>
        </row>
        <row r="4601">
          <cell r="A4601" t="str">
            <v>00014580</v>
          </cell>
          <cell r="B4601" t="str">
            <v>PECA DE MADEIRA LEI NATIVA/REGIONAL *7,5X30*CM (3 X 12") NÃO APARELHADA</v>
          </cell>
          <cell r="C4601" t="str">
            <v>M</v>
          </cell>
          <cell r="D4601" t="str">
            <v>MP</v>
          </cell>
          <cell r="E4601">
            <v>49.5</v>
          </cell>
          <cell r="F4601">
            <v>49.5</v>
          </cell>
        </row>
        <row r="4602">
          <cell r="A4602" t="str">
            <v>00014583</v>
          </cell>
          <cell r="B4602" t="str">
            <v>TARIFA "A" ENTRE  0 E 20M3 FORNECIMENTO D'AGUA</v>
          </cell>
          <cell r="C4602" t="str">
            <v>M3</v>
          </cell>
          <cell r="D4602" t="str">
            <v>MP</v>
          </cell>
          <cell r="E4602">
            <v>6.62</v>
          </cell>
          <cell r="F4602">
            <v>6.62</v>
          </cell>
        </row>
        <row r="4603">
          <cell r="A4603" t="str">
            <v>00014599</v>
          </cell>
          <cell r="B4603" t="str">
            <v>FORMA METALICA AUTO-VIBRATORIA C/ ANEL DE ACABAMENTO P/ TUBO CONCRETO ARMADO PRE-MOLDADO
JUNTA RIGADA PONTA/BOLSA OU MACHO/FEMEA DIAM 300MM, COMPRIM= 1,0 A 1,5M, LIDER</v>
          </cell>
          <cell r="C4603" t="str">
            <v>UN</v>
          </cell>
          <cell r="D4603" t="str">
            <v>MP</v>
          </cell>
          <cell r="E4603">
            <v>7167.98</v>
          </cell>
          <cell r="F4603">
            <v>7167.98</v>
          </cell>
        </row>
        <row r="4604">
          <cell r="A4604" t="str">
            <v>00014600</v>
          </cell>
          <cell r="B4604" t="str">
            <v>FORMA METALICA AUTO-VIBRATORIA C/ ANEL DE ACABAMENTO P/ TUBO CONCRETO ARMADO PRE-MOLDADO
JUNTA RIGIDA PONTA/BOLSA OU MAHO/FEMEA DIAM 400MM, COMPRIM= 1,0 A 1,5M, LIDER</v>
          </cell>
          <cell r="C4604" t="str">
            <v>UN</v>
          </cell>
          <cell r="D4604" t="str">
            <v>MP</v>
          </cell>
          <cell r="E4604">
            <v>6545.17</v>
          </cell>
          <cell r="F4604">
            <v>6545.17</v>
          </cell>
        </row>
        <row r="4605">
          <cell r="A4605" t="str">
            <v>00014601</v>
          </cell>
          <cell r="B4605" t="str">
            <v>FORMA METALICA AUTO-VIBRATORIA C/ ANEL DE ACABAMENTO P/ TUBO CONCRETO ARMADO PRE-MOLDADO
JUNTA RIGIDA PONTA/BOLSA OU MACHO/FEMEA DIAM 500MM, COMPRIM= 1,0 A 1,5M, LIDER</v>
          </cell>
          <cell r="C4605" t="str">
            <v>UN</v>
          </cell>
          <cell r="D4605" t="str">
            <v>MP</v>
          </cell>
          <cell r="E4605">
            <v>6811.12</v>
          </cell>
          <cell r="F4605">
            <v>6811.12</v>
          </cell>
        </row>
        <row r="4606">
          <cell r="A4606" t="str">
            <v>00014602</v>
          </cell>
          <cell r="B4606" t="str">
            <v>FORMA METALICA AUTO-VIBRATORIA C/ ANEL DE ACABAMENTO P/ TUBO CONCRETO ARMADO PRE-MOLDADO
JUNTA RIGIDA PONTA/ BOLSA OU MACHO/FEMEA DIAM 600MM, COMPRAIMENTO 1,0 A 1,5 M, LIDER</v>
          </cell>
          <cell r="C4606" t="str">
            <v>UN</v>
          </cell>
          <cell r="D4606" t="str">
            <v>MP</v>
          </cell>
          <cell r="E4606">
            <v>9748.2999999999993</v>
          </cell>
          <cell r="F4606">
            <v>9748.2999999999993</v>
          </cell>
        </row>
        <row r="4607">
          <cell r="A4607" t="str">
            <v>00014603</v>
          </cell>
          <cell r="B4607" t="str">
            <v>FORMA METALICA AUTO-VIBRATORIA P/ TUBO CONCRETO ARMADO PRE-MOLDADO JUNTA RIGIDA PONTA/BOLSA,
DIAM 800MM, COMPRIM= 1,0 A 1,5M, TRILLOR</v>
          </cell>
          <cell r="C4607" t="str">
            <v>UN</v>
          </cell>
          <cell r="D4607" t="str">
            <v>MP</v>
          </cell>
          <cell r="E4607">
            <v>10760.12</v>
          </cell>
          <cell r="F4607">
            <v>10760.12</v>
          </cell>
        </row>
        <row r="4608">
          <cell r="A4608" t="str">
            <v>00014604</v>
          </cell>
          <cell r="B4608" t="str">
            <v>FORMA METALICA AUTO-VIBRATORIA P/ TUBO CONCRETO ARMADO PRE-MOLDADO JUNTA RIGIDA PONTA/BOLSA,
DIAM 1000MM, COMPRIM= 1,0 A 1,5M, TRILLOR</v>
          </cell>
          <cell r="C4608" t="str">
            <v>UN</v>
          </cell>
          <cell r="D4608" t="str">
            <v>MP</v>
          </cell>
          <cell r="E4608">
            <v>11838.83</v>
          </cell>
          <cell r="F4608">
            <v>11838.83</v>
          </cell>
        </row>
        <row r="4609">
          <cell r="A4609" t="str">
            <v>00014605</v>
          </cell>
          <cell r="B4609" t="str">
            <v>FORMA METALICA AUTO-VIBRATORIA P/ TUBO CONCRETO ARMADO PRE-MOLDADO JUNTA RIGIDA PONTA/BOLSA,
DIAM 1200MM, COMPRIM= 1,0 A 1,5M, TRILLOR</v>
          </cell>
          <cell r="C4609" t="str">
            <v>UN</v>
          </cell>
          <cell r="D4609" t="str">
            <v>MP</v>
          </cell>
          <cell r="E4609">
            <v>15173.87</v>
          </cell>
          <cell r="F4609">
            <v>15173.87</v>
          </cell>
        </row>
        <row r="4610">
          <cell r="A4610" t="str">
            <v>00014606</v>
          </cell>
          <cell r="B4610" t="str">
            <v>FORMA METALICA AUTO-VIBRATORIA P/ TUBO CONCRETO ARMADO PRE-MOLDADO JUNTA RIGIDA
PONTA/BOLSA,DIAM 1500MM,COMPRIM= 1,0 A 1,5M,TRILLOR</v>
          </cell>
          <cell r="C4610" t="str">
            <v>UN</v>
          </cell>
          <cell r="D4610" t="str">
            <v>MP</v>
          </cell>
          <cell r="E4610">
            <v>16215.12</v>
          </cell>
          <cell r="F4610">
            <v>16215.12</v>
          </cell>
        </row>
        <row r="4611">
          <cell r="A4611" t="str">
            <v>00014607</v>
          </cell>
          <cell r="B4611" t="str">
            <v>FORMA METALICA AUTO-VIBRATORIA P/ TUBO CONCRETO ARMADO PRE-MOLDADO JUNTA RIGIDA MACHO/FEMEA,
DIAM 300MM COMPRIM= 1,0 A 1,5M, CSM</v>
          </cell>
          <cell r="C4611" t="str">
            <v>UN</v>
          </cell>
          <cell r="D4611" t="str">
            <v>MP</v>
          </cell>
          <cell r="E4611">
            <v>7021.07</v>
          </cell>
          <cell r="F4611">
            <v>7021.07</v>
          </cell>
        </row>
        <row r="4612">
          <cell r="A4612" t="str">
            <v>00014608</v>
          </cell>
          <cell r="B4612" t="str">
            <v>FORMA METALICA AUTO-VIBRATORIA P/ TUBO CONCRETO ARMADO PRE-MOLDADO JUNTA RIGIDA MACHO/FEMEA,
DIAM 400MM, COMPRIM= 1,0 A 1,5M, CSM</v>
          </cell>
          <cell r="C4612" t="str">
            <v>UN</v>
          </cell>
          <cell r="D4612" t="str">
            <v>MP</v>
          </cell>
          <cell r="E4612">
            <v>6548.4</v>
          </cell>
          <cell r="F4612">
            <v>6548.4</v>
          </cell>
        </row>
        <row r="4613">
          <cell r="A4613" t="str">
            <v>00014609</v>
          </cell>
          <cell r="B4613" t="str">
            <v>FORMA METALICA AUTO-VIBRATORIA P/ TUBO CONCRETO ARMADO PRE-MOLDADO JUNTA RIGIDA MACHO/FEMEA,
DIAM 500MM, COMPRIM= 1,0 A 1,5M CSM</v>
          </cell>
          <cell r="C4613" t="str">
            <v>UN</v>
          </cell>
          <cell r="D4613" t="str">
            <v>MP</v>
          </cell>
          <cell r="E4613">
            <v>6567.88</v>
          </cell>
          <cell r="F4613">
            <v>6567.88</v>
          </cell>
        </row>
        <row r="4614">
          <cell r="A4614" t="str">
            <v>00014610</v>
          </cell>
          <cell r="B4614" t="str">
            <v>FORMA METALICA AUTO-VIBRATORIA P/ TUBO CONCRETO ARMADO PRE-MOLDADO JUNTA RIGIDA MACHO/FEMEA,
DIAM 600MM, COMPRIM= 1,0 A 1,5M, CSM</v>
          </cell>
          <cell r="C4614" t="str">
            <v>UN</v>
          </cell>
          <cell r="D4614" t="str">
            <v>MP</v>
          </cell>
          <cell r="E4614">
            <v>9507.5400000000009</v>
          </cell>
          <cell r="F4614">
            <v>9507.5400000000009</v>
          </cell>
        </row>
        <row r="4615">
          <cell r="A4615" t="str">
            <v>00014611</v>
          </cell>
          <cell r="B4615" t="str">
            <v>FORMA METALICA AUTO-VIBRATORIA P/ TUBO CONCRETO ARMADO PRE-MOLDADO JUNTA RIGIDA MACHO/FEMEA,
DIAM 800MM COMPRIM= 1,0 A 1,5M, CSM</v>
          </cell>
          <cell r="C4615" t="str">
            <v>UN</v>
          </cell>
          <cell r="D4615" t="str">
            <v>MP</v>
          </cell>
          <cell r="E4615">
            <v>10559.29</v>
          </cell>
          <cell r="F4615">
            <v>10559.29</v>
          </cell>
        </row>
        <row r="4616">
          <cell r="A4616" t="str">
            <v>00014612</v>
          </cell>
          <cell r="B4616" t="str">
            <v>FORMA METALICA AUTO-VIBRATORIA P/ TUBO CONCRETO ARMADO PRE-MOLDADO JUNTA RIGIDA MACHO/FEMEA,
DIAM 1000MM, COMPRIM= 1,0 A 1,5M, CSM</v>
          </cell>
          <cell r="C4616" t="str">
            <v>UN</v>
          </cell>
          <cell r="D4616" t="str">
            <v>MP</v>
          </cell>
          <cell r="E4616">
            <v>11599.35</v>
          </cell>
          <cell r="F4616">
            <v>11599.35</v>
          </cell>
        </row>
        <row r="4617">
          <cell r="A4617" t="str">
            <v>00014613</v>
          </cell>
          <cell r="B4617" t="str">
            <v>FORMA METALICA AUTO-VIBRATORIA P/ TUBO CONCRETO ARMADO PRE-MOLDADO JUNTA RIGIDA MACHO/FEMEA,
DIAM 1200MM, COMPRIM= 1,0 A 1,5M, CSM</v>
          </cell>
          <cell r="C4617" t="str">
            <v>UN</v>
          </cell>
          <cell r="D4617" t="str">
            <v>MP</v>
          </cell>
          <cell r="E4617">
            <v>15118.63</v>
          </cell>
          <cell r="F4617">
            <v>15118.63</v>
          </cell>
        </row>
        <row r="4618">
          <cell r="A4618" t="str">
            <v>00014614</v>
          </cell>
          <cell r="B4618" t="str">
            <v>FORMA METALICA AUTO-VIBRATORIA P/ TUBO CONCRETO ARMADO PRE-MOLDADO JUNTA RIGIDA MACHO/
FEMEA, DIAM 1500MM, COMPRIM= 1,0 A 1,5M, CSM</v>
          </cell>
          <cell r="C4618" t="str">
            <v>UN</v>
          </cell>
          <cell r="D4618" t="str">
            <v>MP</v>
          </cell>
          <cell r="E4618">
            <v>15889.82</v>
          </cell>
          <cell r="F4618">
            <v>15889.82</v>
          </cell>
        </row>
        <row r="4619">
          <cell r="A4619" t="str">
            <v>00014615</v>
          </cell>
          <cell r="B4619" t="str">
            <v>CARRINHO PARA TRANSPORTE DE TUBO DE CONCRETO PRE-MOLDADO, COM ESTRUTURA EM PERFIL OU TUBO
METALICO E DOIS PNEUS</v>
          </cell>
          <cell r="C4619" t="str">
            <v>UN</v>
          </cell>
          <cell r="D4619" t="str">
            <v>MP</v>
          </cell>
          <cell r="E4619">
            <v>4063.29</v>
          </cell>
          <cell r="F4619">
            <v>4063.29</v>
          </cell>
        </row>
        <row r="4620">
          <cell r="A4620" t="str">
            <v>00014616</v>
          </cell>
          <cell r="B4620" t="str">
            <v>CAVALETE P/ TALHA C/ ESTRUTURA EM TUBO METALICO H = 3,8M EQUIPADO C/ RODAS DE BORRACHA P/
MOVIMENTACAO DE TUBOS DE CONCRETO NA CENTRAL DE PREMOLDADOS COM CAPACIDADE DE CARGA DE 3
TONELADAS.</v>
          </cell>
          <cell r="C4620" t="str">
            <v>UN</v>
          </cell>
          <cell r="D4620" t="str">
            <v>MP</v>
          </cell>
          <cell r="E4620">
            <v>5838.12</v>
          </cell>
          <cell r="F4620">
            <v>5838.12</v>
          </cell>
        </row>
        <row r="4621">
          <cell r="A4621" t="str">
            <v>00014618</v>
          </cell>
          <cell r="B4621" t="str">
            <v>BANCADA DE SERRA CIRCULAR, PICAPAU, C/ MOTOR ELETRICO 5 HP,  COM COIFA PROTETORA P/ DISCO DE 10".</v>
          </cell>
          <cell r="C4621" t="str">
            <v>UN</v>
          </cell>
          <cell r="D4621" t="str">
            <v>MP</v>
          </cell>
          <cell r="E4621">
            <v>1292.3800000000001</v>
          </cell>
          <cell r="F4621">
            <v>1292.3800000000001</v>
          </cell>
        </row>
        <row r="4622">
          <cell r="A4622" t="str">
            <v>00014619</v>
          </cell>
          <cell r="B4622" t="str">
            <v>MAQUINA DE CORTAR FERRO, POLIKORTE, MODELO MIP-18 S, COM MOTOR 10 CV</v>
          </cell>
          <cell r="C4622" t="str">
            <v>UN</v>
          </cell>
          <cell r="D4622" t="str">
            <v>MP</v>
          </cell>
          <cell r="E4622">
            <v>1946.39</v>
          </cell>
          <cell r="F4622">
            <v>1946.39</v>
          </cell>
        </row>
        <row r="4623">
          <cell r="A4623" t="str">
            <v>00014626</v>
          </cell>
          <cell r="B4623" t="str">
            <v>ROLO COMPACTADOR TANDEM VIBRATÓRIO CILINDROS LISO DE AÇO, DYNAPAC, MODELO CC-422, POTÊNCIA
125HP - PESO MÁXIMO OPERACIONAL 11,2T</v>
          </cell>
          <cell r="C4623" t="str">
            <v>UN</v>
          </cell>
          <cell r="D4623" t="str">
            <v>MP</v>
          </cell>
          <cell r="E4623">
            <v>178525.91</v>
          </cell>
          <cell r="F4623">
            <v>178525.91</v>
          </cell>
        </row>
        <row r="4624">
          <cell r="A4624" t="str">
            <v>00014628</v>
          </cell>
          <cell r="B4624" t="str">
            <v>BETONEIRA 580 LITROS, SEM CARREGADOR, MOTOR A DIESEL DE 7,5 HP</v>
          </cell>
          <cell r="C4624" t="str">
            <v>UN</v>
          </cell>
          <cell r="D4624" t="str">
            <v>MP</v>
          </cell>
          <cell r="E4624">
            <v>13320.72</v>
          </cell>
          <cell r="F4624">
            <v>13320.72</v>
          </cell>
        </row>
        <row r="4625">
          <cell r="A4625" t="str">
            <v>00014646</v>
          </cell>
          <cell r="B4625" t="str">
            <v>LUMINARIA CALHA EM CHAPA ACO SOBREPOR C/ 1 LAMPADA FLUORESCENTE 40W (COMPLETA, INCL. REATOR
AFP PARTIDA RAPIDA 127V E LAMPADA)</v>
          </cell>
          <cell r="C4625" t="str">
            <v>UN</v>
          </cell>
          <cell r="D4625" t="str">
            <v>MP</v>
          </cell>
          <cell r="E4625">
            <v>37.75</v>
          </cell>
          <cell r="F4625">
            <v>37.75</v>
          </cell>
        </row>
        <row r="4626">
          <cell r="A4626" t="str">
            <v>00014647</v>
          </cell>
          <cell r="B4626" t="str">
            <v>MAQUINA DE PINTURA DE FAIXAS DE TRAFEGO, AUTOPROPELIDA, COMPLETA</v>
          </cell>
          <cell r="C4626" t="str">
            <v>UN</v>
          </cell>
          <cell r="D4626" t="str">
            <v>MP</v>
          </cell>
          <cell r="E4626">
            <v>304500</v>
          </cell>
          <cell r="F4626">
            <v>304500</v>
          </cell>
        </row>
        <row r="4627">
          <cell r="A4627" t="str">
            <v>00014665</v>
          </cell>
          <cell r="B4627" t="str">
            <v>MICRO-TRATOR KUBOTA MF-14OF 13HP**CAIXA**</v>
          </cell>
          <cell r="C4627" t="str">
            <v>UN</v>
          </cell>
          <cell r="D4627" t="str">
            <v>MP</v>
          </cell>
          <cell r="E4627">
            <v>21346.880000000001</v>
          </cell>
          <cell r="F4627">
            <v>21346.880000000001</v>
          </cell>
        </row>
        <row r="4628">
          <cell r="A4628" t="str">
            <v>00014804</v>
          </cell>
          <cell r="B4628" t="str">
            <v>JUNTA DILATACAO JEENE JJ0820TB (-16/+25MM) - INCL EXEC/LABIOS POLIMERICOS</v>
          </cell>
          <cell r="C4628" t="str">
            <v>M</v>
          </cell>
          <cell r="D4628" t="str">
            <v>MP</v>
          </cell>
          <cell r="E4628">
            <v>262.49</v>
          </cell>
          <cell r="F4628">
            <v>262.49</v>
          </cell>
        </row>
        <row r="4629">
          <cell r="A4629" t="str">
            <v>00020001</v>
          </cell>
          <cell r="B4629" t="str">
            <v>ADUELA/BATENTE DUPLO/CAIXAO/GRADE CAIXA 15 X 3CM P/ PORTA 0,60 A 1,20 X 2,10M MADEIRA CEDRINHO/PINHO/CANELA OU SIMILAR</v>
          </cell>
          <cell r="C4629" t="str">
            <v>JG</v>
          </cell>
          <cell r="D4629" t="str">
            <v>MP</v>
          </cell>
          <cell r="E4629">
            <v>38.869999999999997</v>
          </cell>
          <cell r="F4629">
            <v>38.869999999999997</v>
          </cell>
        </row>
        <row r="4630">
          <cell r="A4630" t="str">
            <v>00020002</v>
          </cell>
          <cell r="B4630" t="str">
            <v>ALIZAR / GUARNICAO 4 X 1CM MADEIRA CEDRO/IMBUIA/JEQUITIBA OU SIMILAR</v>
          </cell>
          <cell r="C4630" t="str">
            <v>M</v>
          </cell>
          <cell r="D4630" t="str">
            <v>MP</v>
          </cell>
          <cell r="E4630">
            <v>1.27</v>
          </cell>
          <cell r="F4630">
            <v>1.27</v>
          </cell>
        </row>
        <row r="4631">
          <cell r="A4631" t="str">
            <v>00020003</v>
          </cell>
          <cell r="B4631" t="str">
            <v>ALIZAR / GUARNICAO 4 X 1CM MADEIRA CEDRINHO/PINHO/CANELA OU SIMILAR</v>
          </cell>
          <cell r="C4631" t="str">
            <v>M</v>
          </cell>
          <cell r="D4631" t="str">
            <v>MP</v>
          </cell>
          <cell r="E4631">
            <v>0.95</v>
          </cell>
          <cell r="F4631">
            <v>0.95</v>
          </cell>
        </row>
        <row r="4632">
          <cell r="A4632" t="str">
            <v>00020004</v>
          </cell>
          <cell r="B4632" t="str">
            <v>ALIZAR / GUARNICAO 5 X 1CM MADEIRA CEDRO/IMBUIA/JEQUITIBA OU SIMILAR</v>
          </cell>
          <cell r="C4632" t="str">
            <v>M</v>
          </cell>
          <cell r="D4632" t="str">
            <v>MP</v>
          </cell>
          <cell r="E4632">
            <v>1.23</v>
          </cell>
          <cell r="F4632">
            <v>1.23</v>
          </cell>
        </row>
        <row r="4633">
          <cell r="A4633" t="str">
            <v>00020005</v>
          </cell>
          <cell r="B4633" t="str">
            <v>ALIZAR / GUARNICAO 5 X 1CM MADEIRA CEDRINHO/PINHO/CANELA OU SIMILAR</v>
          </cell>
          <cell r="C4633" t="str">
            <v>M</v>
          </cell>
          <cell r="D4633" t="str">
            <v>MP</v>
          </cell>
          <cell r="E4633">
            <v>0.93</v>
          </cell>
          <cell r="F4633">
            <v>0.93</v>
          </cell>
        </row>
        <row r="4634">
          <cell r="A4634" t="str">
            <v>00020006</v>
          </cell>
          <cell r="B4634" t="str">
            <v>ALIZAR / GUARNICAO 5 X 2CM MADEIRA CEDRO/IMBUIA/JEQUITIBA OU SIMILAR</v>
          </cell>
          <cell r="C4634" t="str">
            <v>M</v>
          </cell>
          <cell r="D4634" t="str">
            <v>MP</v>
          </cell>
          <cell r="E4634">
            <v>3.57</v>
          </cell>
          <cell r="F4634">
            <v>3.57</v>
          </cell>
        </row>
        <row r="4635">
          <cell r="A4635" t="str">
            <v>00020007</v>
          </cell>
          <cell r="B4635" t="str">
            <v>ALIZAR / GUARNICAO 5 X 2CM MADEIRA CEDRINHO/PINHO/CANELA OU SIMILAR</v>
          </cell>
          <cell r="C4635" t="str">
            <v>M</v>
          </cell>
          <cell r="D4635" t="str">
            <v>MP</v>
          </cell>
          <cell r="E4635">
            <v>2.86</v>
          </cell>
          <cell r="F4635">
            <v>2.86</v>
          </cell>
        </row>
        <row r="4636">
          <cell r="A4636" t="str">
            <v>00020008</v>
          </cell>
          <cell r="B4636" t="str">
            <v>DISJUNTOR MONOFASICO 10A, 2KA (220V)</v>
          </cell>
          <cell r="C4636" t="str">
            <v>UN</v>
          </cell>
          <cell r="D4636" t="str">
            <v>MP</v>
          </cell>
          <cell r="E4636">
            <v>10.47</v>
          </cell>
          <cell r="F4636">
            <v>10.47</v>
          </cell>
        </row>
        <row r="4637">
          <cell r="A4637" t="str">
            <v>00020009</v>
          </cell>
          <cell r="B4637" t="str">
            <v>DISJUNTOR MONOFASICO 15A, 2KA (220V)</v>
          </cell>
          <cell r="C4637" t="str">
            <v>UN</v>
          </cell>
          <cell r="D4637" t="str">
            <v>MP</v>
          </cell>
          <cell r="E4637">
            <v>10.47</v>
          </cell>
          <cell r="F4637">
            <v>10.47</v>
          </cell>
        </row>
        <row r="4638">
          <cell r="A4638" t="str">
            <v>00020010</v>
          </cell>
          <cell r="B4638" t="str">
            <v>DISJUNTOR MONOFASICO 20A, 2KA (220V)</v>
          </cell>
          <cell r="C4638" t="str">
            <v>UN</v>
          </cell>
          <cell r="D4638" t="str">
            <v>MP</v>
          </cell>
          <cell r="E4638">
            <v>10.53</v>
          </cell>
          <cell r="F4638">
            <v>10.53</v>
          </cell>
        </row>
        <row r="4639">
          <cell r="A4639" t="str">
            <v>00020011</v>
          </cell>
          <cell r="B4639" t="str">
            <v>DISJUNTOR MONOFASICO 30A, 2KA (220V)</v>
          </cell>
          <cell r="C4639" t="str">
            <v>UN</v>
          </cell>
          <cell r="D4639" t="str">
            <v>MP</v>
          </cell>
          <cell r="E4639">
            <v>10.8</v>
          </cell>
          <cell r="F4639">
            <v>10.8</v>
          </cell>
        </row>
        <row r="4640">
          <cell r="A4640" t="str">
            <v>00020012</v>
          </cell>
          <cell r="B4640" t="str">
            <v>DISJUNTOR MONOFASICO 35A, 2KA (220V)</v>
          </cell>
          <cell r="C4640" t="str">
            <v>UN</v>
          </cell>
          <cell r="D4640" t="str">
            <v>MP</v>
          </cell>
          <cell r="E4640">
            <v>15.69</v>
          </cell>
          <cell r="F4640">
            <v>15.69</v>
          </cell>
        </row>
        <row r="4641">
          <cell r="A4641" t="str">
            <v>00020013</v>
          </cell>
          <cell r="B4641" t="str">
            <v>DISJUNTOR MONOFASICO 40A, 2KA (220V)</v>
          </cell>
          <cell r="C4641" t="str">
            <v>UN</v>
          </cell>
          <cell r="D4641" t="str">
            <v>MP</v>
          </cell>
          <cell r="E4641">
            <v>15.86</v>
          </cell>
          <cell r="F4641">
            <v>15.86</v>
          </cell>
        </row>
        <row r="4642">
          <cell r="A4642" t="str">
            <v>00020014</v>
          </cell>
          <cell r="B4642" t="str">
            <v>DISJUNTOR MONOFASICO 50A, 2KA (220V)</v>
          </cell>
          <cell r="C4642" t="str">
            <v>UN</v>
          </cell>
          <cell r="D4642" t="str">
            <v>MP</v>
          </cell>
          <cell r="E4642">
            <v>16.47</v>
          </cell>
          <cell r="F4642">
            <v>16.47</v>
          </cell>
        </row>
        <row r="4643">
          <cell r="A4643" t="str">
            <v>00020015</v>
          </cell>
          <cell r="B4643" t="str">
            <v>DISJUNTOR MONOFASICO 60A, 2KA (220V)</v>
          </cell>
          <cell r="C4643" t="str">
            <v>UN</v>
          </cell>
          <cell r="D4643" t="str">
            <v>MP</v>
          </cell>
          <cell r="E4643">
            <v>24.99</v>
          </cell>
          <cell r="F4643">
            <v>24.99</v>
          </cell>
        </row>
        <row r="4644">
          <cell r="A4644" t="str">
            <v>00020016</v>
          </cell>
          <cell r="B4644" t="str">
            <v>DISJUNTOR MONOFASICO 70A, 2KA (220V)</v>
          </cell>
          <cell r="C4644" t="str">
            <v>UN</v>
          </cell>
          <cell r="D4644" t="str">
            <v>MP</v>
          </cell>
          <cell r="E4644">
            <v>25.13</v>
          </cell>
          <cell r="F4644">
            <v>25.13</v>
          </cell>
        </row>
        <row r="4645">
          <cell r="A4645" t="str">
            <v>00020017</v>
          </cell>
          <cell r="B4645" t="str">
            <v>ALIZAR / GUARNICAO 5 X 1,5CM MADEIRA CEDRO/IMBUIA/JEQUITIBA OU SIMILAR</v>
          </cell>
          <cell r="C4645" t="str">
            <v>M</v>
          </cell>
          <cell r="D4645" t="str">
            <v>MP</v>
          </cell>
          <cell r="E4645">
            <v>1.88</v>
          </cell>
          <cell r="F4645">
            <v>1.88</v>
          </cell>
        </row>
        <row r="4646">
          <cell r="A4646" t="str">
            <v>00020018</v>
          </cell>
          <cell r="B4646" t="str">
            <v>ALIZAR / GUARNICAO 5 X 1,5CM MADEIRA CEDRINHO/PINHO/CANELA OU SIMILAR</v>
          </cell>
          <cell r="C4646" t="str">
            <v>M</v>
          </cell>
          <cell r="D4646" t="str">
            <v>MP</v>
          </cell>
          <cell r="E4646">
            <v>1.28</v>
          </cell>
          <cell r="F4646">
            <v>1.28</v>
          </cell>
        </row>
        <row r="4647">
          <cell r="A4647" t="str">
            <v>00020020</v>
          </cell>
          <cell r="B4647" t="str">
            <v>MOTORISTA DE BASCULANTE</v>
          </cell>
          <cell r="C4647" t="str">
            <v>H</v>
          </cell>
          <cell r="D4647" t="str">
            <v>MO</v>
          </cell>
          <cell r="E4647">
            <v>16.100000000000001</v>
          </cell>
          <cell r="F4647">
            <v>18.61</v>
          </cell>
        </row>
        <row r="4648">
          <cell r="A4648" t="str">
            <v>00020022</v>
          </cell>
          <cell r="B4648" t="str">
            <v>PORTA CHAPA DOBRADA ACO PRE-ZINCADO OU C/ ADICAO DE COBRE ABRIR C/ VENEZIANA 80 X 210CM</v>
          </cell>
          <cell r="C4648" t="str">
            <v>UN</v>
          </cell>
          <cell r="D4648" t="str">
            <v>MP</v>
          </cell>
          <cell r="E4648">
            <v>210.49</v>
          </cell>
          <cell r="F4648">
            <v>210.49</v>
          </cell>
        </row>
        <row r="4649">
          <cell r="A4649" t="str">
            <v>00020023</v>
          </cell>
          <cell r="B4649" t="str">
            <v>PORTA MADEIRA SEMI-OCA ALMOFADADA/REGIONAL 2A/ 70 X 210 X 3CM</v>
          </cell>
          <cell r="C4649" t="str">
            <v>UN</v>
          </cell>
          <cell r="D4649" t="str">
            <v>MP</v>
          </cell>
          <cell r="E4649">
            <v>194.72</v>
          </cell>
          <cell r="F4649">
            <v>194.72</v>
          </cell>
        </row>
        <row r="4650">
          <cell r="A4650" t="str">
            <v>00020024</v>
          </cell>
          <cell r="B4650" t="str">
            <v>PORTA MADEIRA SEMI-OCA ALMOFADADA/REGIONAL 2A / 80 X 210 X 3CM</v>
          </cell>
          <cell r="C4650" t="str">
            <v>UN</v>
          </cell>
          <cell r="D4650" t="str">
            <v>MP</v>
          </cell>
          <cell r="E4650">
            <v>243.4</v>
          </cell>
          <cell r="F4650">
            <v>243.4</v>
          </cell>
        </row>
        <row r="4651">
          <cell r="A4651" t="str">
            <v>00020032</v>
          </cell>
          <cell r="B4651" t="str">
            <v>REDUCAO PVC PBA JE BB P/REDE AGUA DN 75 X 50/DE 85 X 60MM</v>
          </cell>
          <cell r="C4651" t="str">
            <v>UN</v>
          </cell>
          <cell r="D4651" t="str">
            <v>MP</v>
          </cell>
          <cell r="E4651">
            <v>84.89</v>
          </cell>
          <cell r="F4651">
            <v>84.89</v>
          </cell>
        </row>
        <row r="4652">
          <cell r="A4652" t="str">
            <v>00020033</v>
          </cell>
          <cell r="B4652" t="str">
            <v>REDUCAO EXCENTRICA PVC NBR 10569 P/REDE COLET ESG PB JE 125 X 100MM</v>
          </cell>
          <cell r="C4652" t="str">
            <v>UN</v>
          </cell>
          <cell r="D4652" t="str">
            <v>MP</v>
          </cell>
          <cell r="E4652">
            <v>75.819999999999993</v>
          </cell>
          <cell r="F4652">
            <v>75.819999999999993</v>
          </cell>
        </row>
        <row r="4653">
          <cell r="A4653" t="str">
            <v>00020034</v>
          </cell>
          <cell r="B4653" t="str">
            <v>REDUCAO EXCENTRICA PVC NBR 10569 P/REDE COLET ESG PB JE 150 X 100MM</v>
          </cell>
          <cell r="C4653" t="str">
            <v>UN</v>
          </cell>
          <cell r="D4653" t="str">
            <v>MP</v>
          </cell>
          <cell r="E4653">
            <v>124.24</v>
          </cell>
          <cell r="F4653">
            <v>124.24</v>
          </cell>
        </row>
        <row r="4654">
          <cell r="A4654" t="str">
            <v>00020035</v>
          </cell>
          <cell r="B4654" t="str">
            <v>REDUCAO EXCENTRICA PVC NBR 10569 P/REDE COLET ESG PB JE 150 X 125MM</v>
          </cell>
          <cell r="C4654" t="str">
            <v>UN</v>
          </cell>
          <cell r="D4654" t="str">
            <v>MP</v>
          </cell>
          <cell r="E4654">
            <v>138.28</v>
          </cell>
          <cell r="F4654">
            <v>138.28</v>
          </cell>
        </row>
        <row r="4655">
          <cell r="A4655" t="str">
            <v>00020036</v>
          </cell>
          <cell r="B4655" t="str">
            <v>REDUCAO EXCENTRICA PVC NBR 10569 P/REDE COLET ESG PB JE 200 X 150MM</v>
          </cell>
          <cell r="C4655" t="str">
            <v>UN</v>
          </cell>
          <cell r="D4655" t="str">
            <v>MP</v>
          </cell>
          <cell r="E4655">
            <v>199.97</v>
          </cell>
          <cell r="F4655">
            <v>199.97</v>
          </cell>
        </row>
        <row r="4656">
          <cell r="A4656" t="str">
            <v>00020037</v>
          </cell>
          <cell r="B4656" t="str">
            <v>REDUCAO EXCENTRICA PVC NBR 10569 P/REDE COLET ESG PB JE 250 X 200MM</v>
          </cell>
          <cell r="C4656" t="str">
            <v>UN</v>
          </cell>
          <cell r="D4656" t="str">
            <v>MP</v>
          </cell>
          <cell r="E4656">
            <v>407.96</v>
          </cell>
          <cell r="F4656">
            <v>407.96</v>
          </cell>
        </row>
        <row r="4657">
          <cell r="A4657" t="str">
            <v>00020038</v>
          </cell>
          <cell r="B4657" t="str">
            <v>REDUCAO EXCENTRICA PVC NBR 10569 P/REDE COLET ESG PB JE 300 X 250MM</v>
          </cell>
          <cell r="C4657" t="str">
            <v>UN</v>
          </cell>
          <cell r="D4657" t="str">
            <v>MP</v>
          </cell>
          <cell r="E4657">
            <v>752.76</v>
          </cell>
          <cell r="F4657">
            <v>752.76</v>
          </cell>
        </row>
        <row r="4658">
          <cell r="A4658" t="str">
            <v>00020039</v>
          </cell>
          <cell r="B4658" t="str">
            <v>REDUCAO EXCENTRICA PVC NBR 10569 P/REDE COLET ESG PB JE 350 X 300MM</v>
          </cell>
          <cell r="C4658" t="str">
            <v>UN</v>
          </cell>
          <cell r="D4658" t="str">
            <v>MP</v>
          </cell>
          <cell r="E4658">
            <v>1063.26</v>
          </cell>
          <cell r="F4658">
            <v>1063.26</v>
          </cell>
        </row>
        <row r="4659">
          <cell r="A4659" t="str">
            <v>00020040</v>
          </cell>
          <cell r="B4659" t="str">
            <v>REDUCAO EXCENTRICA PVC NBR 10569 P/REDE COLET ESG PB JE 400 X 300MM</v>
          </cell>
          <cell r="C4659" t="str">
            <v>UN</v>
          </cell>
          <cell r="D4659" t="str">
            <v>MP</v>
          </cell>
          <cell r="E4659">
            <v>1356.06</v>
          </cell>
          <cell r="F4659">
            <v>1356.06</v>
          </cell>
        </row>
        <row r="4660">
          <cell r="A4660" t="str">
            <v>00020041</v>
          </cell>
          <cell r="B4660" t="str">
            <v>REDUCAO EXCENTRICA PVC NBR 10569 P/REDE COLET ESG PB JE 400 X 350MM</v>
          </cell>
          <cell r="C4660" t="str">
            <v>UN</v>
          </cell>
          <cell r="D4660" t="str">
            <v>MP</v>
          </cell>
          <cell r="E4660">
            <v>1368.71</v>
          </cell>
          <cell r="F4660">
            <v>1368.71</v>
          </cell>
        </row>
        <row r="4661">
          <cell r="A4661" t="str">
            <v>00020042</v>
          </cell>
          <cell r="B4661" t="str">
            <v>REDUCAO EXCENTRICA PVC P/ ESG PREDIAL DN 75 X 50MM</v>
          </cell>
          <cell r="C4661" t="str">
            <v>UN</v>
          </cell>
          <cell r="D4661" t="str">
            <v>MP</v>
          </cell>
          <cell r="E4661">
            <v>6.89</v>
          </cell>
          <cell r="F4661">
            <v>6.89</v>
          </cell>
        </row>
        <row r="4662">
          <cell r="A4662" t="str">
            <v>00020043</v>
          </cell>
          <cell r="B4662" t="str">
            <v>REDUCAO EXCENTRICA PVC P/ ESG PREDIAL DN 100 X 50MM</v>
          </cell>
          <cell r="C4662" t="str">
            <v>UN</v>
          </cell>
          <cell r="D4662" t="str">
            <v>MP</v>
          </cell>
          <cell r="E4662">
            <v>7.5</v>
          </cell>
          <cell r="F4662">
            <v>7.5</v>
          </cell>
        </row>
        <row r="4663">
          <cell r="A4663" t="str">
            <v>00020044</v>
          </cell>
          <cell r="B4663" t="str">
            <v>REDUCAO EXCENTRICA PVC P/ ESG PREDIAL DN 100 X 75MM</v>
          </cell>
          <cell r="C4663" t="str">
            <v>UN</v>
          </cell>
          <cell r="D4663" t="str">
            <v>MP</v>
          </cell>
          <cell r="E4663">
            <v>9.16</v>
          </cell>
          <cell r="F4663">
            <v>9.16</v>
          </cell>
        </row>
        <row r="4664">
          <cell r="A4664" t="str">
            <v>00020045</v>
          </cell>
          <cell r="B4664" t="str">
            <v>REDUCAO EXCENTRICA PVC SERIE R P/ESG PREDIAL DN 75 X 50MM</v>
          </cell>
          <cell r="C4664" t="str">
            <v>UN</v>
          </cell>
          <cell r="D4664" t="str">
            <v>MP</v>
          </cell>
          <cell r="E4664">
            <v>10.47</v>
          </cell>
          <cell r="F4664">
            <v>10.47</v>
          </cell>
        </row>
        <row r="4665">
          <cell r="A4665" t="str">
            <v>00020046</v>
          </cell>
          <cell r="B4665" t="str">
            <v>REDUCAO EXCENTRICA PVC SERIE R P/ESG PREDIAL DN 100 X 75MM</v>
          </cell>
          <cell r="C4665" t="str">
            <v>UN</v>
          </cell>
          <cell r="D4665" t="str">
            <v>MP</v>
          </cell>
          <cell r="E4665">
            <v>20.329999999999998</v>
          </cell>
          <cell r="F4665">
            <v>20.329999999999998</v>
          </cell>
        </row>
        <row r="4666">
          <cell r="A4666" t="str">
            <v>00020047</v>
          </cell>
          <cell r="B4666" t="str">
            <v>REDUCAO EXCENTRICA PVC SERIE R P/ESG PREDIAL DN 150 X 100MM</v>
          </cell>
          <cell r="C4666" t="str">
            <v>UN</v>
          </cell>
          <cell r="D4666" t="str">
            <v>MP</v>
          </cell>
          <cell r="E4666">
            <v>58.72</v>
          </cell>
          <cell r="F4666">
            <v>58.72</v>
          </cell>
        </row>
        <row r="4667">
          <cell r="A4667" t="str">
            <v>00020049</v>
          </cell>
          <cell r="B4667" t="str">
            <v>REDUCAO EXCENTRICA PVC LEVE C/ BOLSA P/ ANEL DN 125 X 100MM</v>
          </cell>
          <cell r="C4667" t="str">
            <v>UN</v>
          </cell>
          <cell r="D4667" t="str">
            <v>MP</v>
          </cell>
          <cell r="E4667">
            <v>55.14</v>
          </cell>
          <cell r="F4667">
            <v>55.14</v>
          </cell>
        </row>
        <row r="4668">
          <cell r="A4668" t="str">
            <v>00020050</v>
          </cell>
          <cell r="B4668" t="str">
            <v>REDUCAO EXCENTRICA PVC LEVE C/ BOLSA P/ ANEL DN 150 X 100MM</v>
          </cell>
          <cell r="C4668" t="str">
            <v>UN</v>
          </cell>
          <cell r="D4668" t="str">
            <v>MP</v>
          </cell>
          <cell r="E4668">
            <v>38.479999999999997</v>
          </cell>
          <cell r="F4668">
            <v>38.479999999999997</v>
          </cell>
        </row>
        <row r="4669">
          <cell r="A4669" t="str">
            <v>00020051</v>
          </cell>
          <cell r="B4669" t="str">
            <v>REDUCAO EXCENTRICA PVC LEVE DN 125 X 75MM</v>
          </cell>
          <cell r="C4669" t="str">
            <v>UN</v>
          </cell>
          <cell r="D4669" t="str">
            <v>MP</v>
          </cell>
          <cell r="E4669">
            <v>31.5</v>
          </cell>
          <cell r="F4669">
            <v>31.5</v>
          </cell>
        </row>
        <row r="4670">
          <cell r="A4670" t="str">
            <v>00020052</v>
          </cell>
          <cell r="B4670" t="str">
            <v>REDUCAO EXCENTRICA PVC LEVE DN 150 X 125MM</v>
          </cell>
          <cell r="C4670" t="str">
            <v>UN</v>
          </cell>
          <cell r="D4670" t="str">
            <v>MP</v>
          </cell>
          <cell r="E4670">
            <v>92.74</v>
          </cell>
          <cell r="F4670">
            <v>92.74</v>
          </cell>
        </row>
        <row r="4671">
          <cell r="A4671" t="str">
            <v>00020053</v>
          </cell>
          <cell r="B4671" t="str">
            <v>REDUCAO EXCENTRICA PVC LEVE DN 200 X 150MM</v>
          </cell>
          <cell r="C4671" t="str">
            <v>UN</v>
          </cell>
          <cell r="D4671" t="str">
            <v>MP</v>
          </cell>
          <cell r="E4671">
            <v>112.37</v>
          </cell>
          <cell r="F4671">
            <v>112.37</v>
          </cell>
        </row>
        <row r="4672">
          <cell r="A4672" t="str">
            <v>00020054</v>
          </cell>
          <cell r="B4672" t="str">
            <v>REDUCAO EXCENTRICA PVC LEVE DN 250 X 200MM</v>
          </cell>
          <cell r="C4672" t="str">
            <v>UN</v>
          </cell>
          <cell r="D4672" t="str">
            <v>MP</v>
          </cell>
          <cell r="E4672">
            <v>248.91</v>
          </cell>
          <cell r="F4672">
            <v>248.91</v>
          </cell>
        </row>
        <row r="4673">
          <cell r="A4673" t="str">
            <v>00020055</v>
          </cell>
          <cell r="B4673" t="str">
            <v>REGISTRO PVC ESFERA VS ROSCAVEL DN 1"</v>
          </cell>
          <cell r="C4673" t="str">
            <v>UN</v>
          </cell>
          <cell r="D4673" t="str">
            <v>MP</v>
          </cell>
          <cell r="E4673">
            <v>22.56</v>
          </cell>
          <cell r="F4673">
            <v>22.56</v>
          </cell>
        </row>
        <row r="4674">
          <cell r="A4674" t="str">
            <v>00020056</v>
          </cell>
          <cell r="B4674" t="str">
            <v>CHAVE P/ TAMPAO PVC EB- 644 3/8"</v>
          </cell>
          <cell r="C4674" t="str">
            <v>UN</v>
          </cell>
          <cell r="D4674" t="str">
            <v>MP</v>
          </cell>
          <cell r="E4674">
            <v>95.78</v>
          </cell>
          <cell r="F4674">
            <v>95.78</v>
          </cell>
        </row>
        <row r="4675">
          <cell r="A4675" t="str">
            <v>00020057</v>
          </cell>
          <cell r="B4675" t="str">
            <v>FIO DE COBRE NU 2,5MM2</v>
          </cell>
          <cell r="C4675" t="str">
            <v>KG</v>
          </cell>
          <cell r="D4675" t="str">
            <v>MP</v>
          </cell>
          <cell r="E4675">
            <v>0.93</v>
          </cell>
          <cell r="F4675">
            <v>0.93</v>
          </cell>
        </row>
        <row r="4676">
          <cell r="A4676" t="str">
            <v>00020058</v>
          </cell>
          <cell r="B4676" t="str">
            <v>FIO DE COBRE NU 4MM2</v>
          </cell>
          <cell r="C4676" t="str">
            <v>KG</v>
          </cell>
          <cell r="D4676" t="str">
            <v>MP</v>
          </cell>
          <cell r="E4676">
            <v>1.48</v>
          </cell>
          <cell r="F4676">
            <v>1.48</v>
          </cell>
        </row>
        <row r="4677">
          <cell r="A4677" t="str">
            <v>00020059</v>
          </cell>
          <cell r="B4677" t="str">
            <v>ESQUADRO EXTERNO MR PVC AQUAPLUV D = 125MM</v>
          </cell>
          <cell r="C4677" t="str">
            <v>UN</v>
          </cell>
          <cell r="D4677" t="str">
            <v>MP</v>
          </cell>
          <cell r="E4677">
            <v>49.61</v>
          </cell>
          <cell r="F4677">
            <v>49.61</v>
          </cell>
        </row>
        <row r="4678">
          <cell r="A4678" t="str">
            <v>00020060</v>
          </cell>
          <cell r="B4678" t="str">
            <v>ESQUADRO INTERNO MR PVC AQUAPLUV D = 125MM</v>
          </cell>
          <cell r="C4678" t="str">
            <v>UN</v>
          </cell>
          <cell r="D4678" t="str">
            <v>MP</v>
          </cell>
          <cell r="E4678">
            <v>57.99</v>
          </cell>
          <cell r="F4678">
            <v>57.99</v>
          </cell>
        </row>
        <row r="4679">
          <cell r="A4679" t="str">
            <v>00020061</v>
          </cell>
          <cell r="B4679" t="str">
            <v>SUPORTE DE PVC MR AQUAPLUV D = 125MM</v>
          </cell>
          <cell r="C4679" t="str">
            <v>UN</v>
          </cell>
          <cell r="D4679" t="str">
            <v>MP</v>
          </cell>
          <cell r="E4679">
            <v>14.88</v>
          </cell>
          <cell r="F4679">
            <v>14.88</v>
          </cell>
        </row>
        <row r="4680">
          <cell r="A4680" t="str">
            <v>00020062</v>
          </cell>
          <cell r="B4680" t="str">
            <v>HASTE ZINCADA MR AQUAPLUV D = 125MM</v>
          </cell>
          <cell r="C4680" t="str">
            <v>UN</v>
          </cell>
          <cell r="D4680" t="str">
            <v>MP</v>
          </cell>
          <cell r="E4680">
            <v>13.44</v>
          </cell>
          <cell r="F4680">
            <v>13.44</v>
          </cell>
        </row>
        <row r="4681">
          <cell r="A4681" t="str">
            <v>00020063</v>
          </cell>
          <cell r="B4681" t="str">
            <v>ACOPLAMENTO PVC AQUAPLUV D = 88MM</v>
          </cell>
          <cell r="C4681" t="str">
            <v>UN</v>
          </cell>
          <cell r="D4681" t="str">
            <v>MP</v>
          </cell>
          <cell r="E4681">
            <v>13.33</v>
          </cell>
          <cell r="F4681">
            <v>13.33</v>
          </cell>
        </row>
        <row r="4682">
          <cell r="A4682" t="str">
            <v>00020064</v>
          </cell>
          <cell r="B4682" t="str">
            <v>CHAPA PLANA DE PVC P/ CALHA C/ 0,30M DE LARGURA</v>
          </cell>
          <cell r="C4682" t="str">
            <v>M</v>
          </cell>
          <cell r="D4682" t="str">
            <v>MP</v>
          </cell>
          <cell r="E4682">
            <v>1063.48</v>
          </cell>
          <cell r="F4682">
            <v>1063.48</v>
          </cell>
        </row>
        <row r="4683">
          <cell r="A4683" t="str">
            <v>00020065</v>
          </cell>
          <cell r="B4683" t="str">
            <v>TUBO PVC SERIE NORMAL - ESGOTO  PREDIAL  DN 150MM - NBR 5688</v>
          </cell>
          <cell r="C4683" t="str">
            <v>M</v>
          </cell>
          <cell r="D4683" t="str">
            <v>MP</v>
          </cell>
          <cell r="E4683">
            <v>23.72</v>
          </cell>
          <cell r="F4683">
            <v>23.72</v>
          </cell>
        </row>
        <row r="4684">
          <cell r="A4684" t="str">
            <v>00020067</v>
          </cell>
          <cell r="B4684" t="str">
            <v>TUBO PVC PBV SERIE R P/ ESG OU AGUAS PLUVIAIS PREDIAL DN 40MM</v>
          </cell>
          <cell r="C4684" t="str">
            <v>M</v>
          </cell>
          <cell r="D4684" t="str">
            <v>MP</v>
          </cell>
          <cell r="E4684">
            <v>6.67</v>
          </cell>
          <cell r="F4684">
            <v>6.67</v>
          </cell>
        </row>
        <row r="4685">
          <cell r="A4685" t="str">
            <v>00020068</v>
          </cell>
          <cell r="B4685" t="str">
            <v>TUBO PVC PBV SERIE R P/ ESG OU AGUAS PLUVIAIS PREDIAL DN 50MM</v>
          </cell>
          <cell r="C4685" t="str">
            <v>M</v>
          </cell>
          <cell r="D4685" t="str">
            <v>MP</v>
          </cell>
          <cell r="E4685">
            <v>10.06</v>
          </cell>
          <cell r="F4685">
            <v>10.06</v>
          </cell>
        </row>
        <row r="4686">
          <cell r="A4686" t="str">
            <v>00020069</v>
          </cell>
          <cell r="B4686" t="str">
            <v>TUBO PVC PL SERIE R P/ ESG OU AGUAS PLUVIAIS PREDIAL DN 40MM</v>
          </cell>
          <cell r="C4686" t="str">
            <v>M</v>
          </cell>
          <cell r="D4686" t="str">
            <v>MP</v>
          </cell>
          <cell r="E4686">
            <v>5.55</v>
          </cell>
          <cell r="F4686">
            <v>5.55</v>
          </cell>
        </row>
        <row r="4687">
          <cell r="A4687" t="str">
            <v>00020070</v>
          </cell>
          <cell r="B4687" t="str">
            <v>TUBO PVC PL SERIE R P/ ESG OU AGUAS PLUVIAIS PREDIAL DN 50MM</v>
          </cell>
          <cell r="C4687" t="str">
            <v>M</v>
          </cell>
          <cell r="D4687" t="str">
            <v>MP</v>
          </cell>
          <cell r="E4687">
            <v>8.68</v>
          </cell>
          <cell r="F4687">
            <v>8.68</v>
          </cell>
        </row>
        <row r="4688">
          <cell r="A4688" t="str">
            <v>00020071</v>
          </cell>
          <cell r="B4688" t="str">
            <v>TUBO PVC PL SERIE R P/ ESG OU AGUAS PLUVIAIS PREDIAL DN 75MM</v>
          </cell>
          <cell r="C4688" t="str">
            <v>M</v>
          </cell>
          <cell r="D4688" t="str">
            <v>MP</v>
          </cell>
          <cell r="E4688">
            <v>10.49</v>
          </cell>
          <cell r="F4688">
            <v>10.49</v>
          </cell>
        </row>
        <row r="4689">
          <cell r="A4689" t="str">
            <v>00020072</v>
          </cell>
          <cell r="B4689" t="str">
            <v>TUBO PVC PL SERIE R P/ ESG OU AGUAS PLUVIAIS PREDIAL DN 100MM</v>
          </cell>
          <cell r="C4689" t="str">
            <v>M</v>
          </cell>
          <cell r="D4689" t="str">
            <v>MP</v>
          </cell>
          <cell r="E4689">
            <v>17.649999999999999</v>
          </cell>
          <cell r="F4689">
            <v>17.649999999999999</v>
          </cell>
        </row>
        <row r="4690">
          <cell r="A4690" t="str">
            <v>00020073</v>
          </cell>
          <cell r="B4690" t="str">
            <v>TUBO PVC PL SERIE R P/ ESG OU AGUAS PLUVIAIS PREDIAL DN 150MM</v>
          </cell>
          <cell r="C4690" t="str">
            <v>M</v>
          </cell>
          <cell r="D4690" t="str">
            <v>MP</v>
          </cell>
          <cell r="E4690">
            <v>37.549999999999997</v>
          </cell>
          <cell r="F4690">
            <v>37.549999999999997</v>
          </cell>
        </row>
        <row r="4691">
          <cell r="A4691" t="str">
            <v>00020074</v>
          </cell>
          <cell r="B4691" t="str">
            <v>ADAPTADOR PVC PBA A LUVA DE FIBROCIMENTO DN 50 / DE 60MM</v>
          </cell>
          <cell r="C4691" t="str">
            <v>UN</v>
          </cell>
          <cell r="D4691" t="str">
            <v>MP</v>
          </cell>
          <cell r="E4691">
            <v>61.15</v>
          </cell>
          <cell r="F4691">
            <v>61.15</v>
          </cell>
        </row>
        <row r="4692">
          <cell r="A4692" t="str">
            <v>00020075</v>
          </cell>
          <cell r="B4692" t="str">
            <v>ADAPTADOR PVC PBA A LUVA DE FIBROCIMENTO DN 75 / DE 85MM</v>
          </cell>
          <cell r="C4692" t="str">
            <v>UN</v>
          </cell>
          <cell r="D4692" t="str">
            <v>MP</v>
          </cell>
          <cell r="E4692">
            <v>133.69999999999999</v>
          </cell>
          <cell r="F4692">
            <v>133.69999999999999</v>
          </cell>
        </row>
        <row r="4693">
          <cell r="A4693" t="str">
            <v>00020076</v>
          </cell>
          <cell r="B4693" t="str">
            <v>ADAPTADOR PVC PBA A LUVA DE FIBROCIMENTO DN 100 / DE 110MM</v>
          </cell>
          <cell r="C4693" t="str">
            <v>UN</v>
          </cell>
          <cell r="D4693" t="str">
            <v>MP</v>
          </cell>
          <cell r="E4693">
            <v>208.79</v>
          </cell>
          <cell r="F4693">
            <v>208.79</v>
          </cell>
        </row>
        <row r="4694">
          <cell r="A4694" t="str">
            <v>00020078</v>
          </cell>
          <cell r="B4694" t="str">
            <v>PASTA LUBRIFICANTE PARA TUBOS DE PVC C/ ANEL DE BORRACHA ( POTE 500G)</v>
          </cell>
          <cell r="C4694" t="str">
            <v>UN</v>
          </cell>
          <cell r="D4694" t="str">
            <v>MP</v>
          </cell>
          <cell r="E4694">
            <v>27.82</v>
          </cell>
          <cell r="F4694">
            <v>27.82</v>
          </cell>
        </row>
        <row r="4695">
          <cell r="A4695" t="str">
            <v>00020079</v>
          </cell>
          <cell r="B4695" t="str">
            <v>PASTA LUBRIFICANTE PARA TUBOS DE PVC C/ ANEL DE BORRACHA ( POTE 5000G)</v>
          </cell>
          <cell r="C4695" t="str">
            <v>UN</v>
          </cell>
          <cell r="D4695" t="str">
            <v>MP</v>
          </cell>
          <cell r="E4695">
            <v>256.86</v>
          </cell>
          <cell r="F4695">
            <v>256.86</v>
          </cell>
        </row>
        <row r="4696">
          <cell r="A4696" t="str">
            <v>00020080</v>
          </cell>
          <cell r="B4696" t="str">
            <v>ADESIVO P/ PVC FRASCO C/ 175G</v>
          </cell>
          <cell r="C4696" t="str">
            <v>UN</v>
          </cell>
          <cell r="D4696" t="str">
            <v>MP</v>
          </cell>
          <cell r="E4696">
            <v>8.9</v>
          </cell>
          <cell r="F4696">
            <v>8.9</v>
          </cell>
        </row>
        <row r="4697">
          <cell r="A4697" t="str">
            <v>00020082</v>
          </cell>
          <cell r="B4697" t="str">
            <v>SOLUCAO LIMPADORA FRASCO PLASTICO C/ 200CM3</v>
          </cell>
          <cell r="C4697" t="str">
            <v>UN</v>
          </cell>
          <cell r="D4697" t="str">
            <v>MP</v>
          </cell>
          <cell r="E4697">
            <v>11.72</v>
          </cell>
          <cell r="F4697">
            <v>11.72</v>
          </cell>
        </row>
        <row r="4698">
          <cell r="A4698" t="str">
            <v>00020083</v>
          </cell>
          <cell r="B4698" t="str">
            <v>SOLUCAO LIMPADORA FRASCO PLASTICO C/ 1000CM3</v>
          </cell>
          <cell r="C4698" t="str">
            <v>UN</v>
          </cell>
          <cell r="D4698" t="str">
            <v>MP</v>
          </cell>
          <cell r="E4698">
            <v>39.01</v>
          </cell>
          <cell r="F4698">
            <v>39.01</v>
          </cell>
        </row>
        <row r="4699">
          <cell r="A4699" t="str">
            <v>00020084</v>
          </cell>
          <cell r="B4699" t="str">
            <v>ANEL BORRACHA P/ TUBO SERIE R DN 40MM</v>
          </cell>
          <cell r="C4699" t="str">
            <v>UN</v>
          </cell>
          <cell r="D4699" t="str">
            <v>MP</v>
          </cell>
          <cell r="E4699">
            <v>0.75</v>
          </cell>
          <cell r="F4699">
            <v>0.75</v>
          </cell>
        </row>
        <row r="4700">
          <cell r="A4700" t="str">
            <v>00020085</v>
          </cell>
          <cell r="B4700" t="str">
            <v>ANEL BORRACHA P/ TUBO SERIE R DN 50MM</v>
          </cell>
          <cell r="C4700" t="str">
            <v>UN</v>
          </cell>
          <cell r="D4700" t="str">
            <v>MP</v>
          </cell>
          <cell r="E4700">
            <v>0.82</v>
          </cell>
          <cell r="F4700">
            <v>0.82</v>
          </cell>
        </row>
        <row r="4701">
          <cell r="A4701" t="str">
            <v>00020086</v>
          </cell>
          <cell r="B4701" t="str">
            <v>BUCHA REDUCAO PVC SOLD LONGA P/ ESG PREDIAL 50MM X 40MM</v>
          </cell>
          <cell r="C4701" t="str">
            <v>UN</v>
          </cell>
          <cell r="D4701" t="str">
            <v>MP</v>
          </cell>
          <cell r="E4701">
            <v>1.17</v>
          </cell>
          <cell r="F4701">
            <v>1.17</v>
          </cell>
        </row>
        <row r="4702">
          <cell r="A4702" t="str">
            <v>00020087</v>
          </cell>
          <cell r="B4702" t="str">
            <v>CAP PVC SERIE R P/ ESG PREDIAL DN 75 MM</v>
          </cell>
          <cell r="C4702" t="str">
            <v>UN</v>
          </cell>
          <cell r="D4702" t="str">
            <v>MP</v>
          </cell>
          <cell r="E4702">
            <v>8.9499999999999993</v>
          </cell>
          <cell r="F4702">
            <v>8.9499999999999993</v>
          </cell>
        </row>
        <row r="4703">
          <cell r="A4703" t="str">
            <v>00020088</v>
          </cell>
          <cell r="B4703" t="str">
            <v>CAP PVC SERIE R P/ ESG PREDIAL DN 100 MM</v>
          </cell>
          <cell r="C4703" t="str">
            <v>UN</v>
          </cell>
          <cell r="D4703" t="str">
            <v>MP</v>
          </cell>
          <cell r="E4703">
            <v>13.21</v>
          </cell>
          <cell r="F4703">
            <v>13.21</v>
          </cell>
        </row>
        <row r="4704">
          <cell r="A4704" t="str">
            <v>00020089</v>
          </cell>
          <cell r="B4704" t="str">
            <v>CAP PVC SERIE R P/ ESG PREDIAL DN 150 MM</v>
          </cell>
          <cell r="C4704" t="str">
            <v>UN</v>
          </cell>
          <cell r="D4704" t="str">
            <v>MP</v>
          </cell>
          <cell r="E4704">
            <v>65.7</v>
          </cell>
          <cell r="F4704">
            <v>65.7</v>
          </cell>
        </row>
        <row r="4705">
          <cell r="A4705" t="str">
            <v>00020090</v>
          </cell>
          <cell r="B4705" t="str">
            <v>CAP PVC SOLD P/ TUBO LEVE DN 125 MM</v>
          </cell>
          <cell r="C4705" t="str">
            <v>UN</v>
          </cell>
          <cell r="D4705" t="str">
            <v>MP</v>
          </cell>
          <cell r="E4705">
            <v>36.49</v>
          </cell>
          <cell r="F4705">
            <v>36.49</v>
          </cell>
        </row>
        <row r="4706">
          <cell r="A4706" t="str">
            <v>00020092</v>
          </cell>
          <cell r="B4706" t="str">
            <v>CAP PVC SOLD P/ TUBO LEVE DN 200 MM</v>
          </cell>
          <cell r="C4706" t="str">
            <v>UN</v>
          </cell>
          <cell r="D4706" t="str">
            <v>MP</v>
          </cell>
          <cell r="E4706">
            <v>88.32</v>
          </cell>
          <cell r="F4706">
            <v>88.32</v>
          </cell>
        </row>
        <row r="4707">
          <cell r="A4707" t="str">
            <v>00020093</v>
          </cell>
          <cell r="B4707" t="str">
            <v>COLAR TOMADA PVC C/ TRAVAS,SAIDA ROSCAVEL C/ BUCHA DE LATAO DE 110MM X 3/4"</v>
          </cell>
          <cell r="C4707" t="str">
            <v>UN</v>
          </cell>
          <cell r="D4707" t="str">
            <v>MP</v>
          </cell>
          <cell r="E4707">
            <v>32.47</v>
          </cell>
          <cell r="F4707">
            <v>32.47</v>
          </cell>
        </row>
        <row r="4708">
          <cell r="A4708" t="str">
            <v>00020094</v>
          </cell>
          <cell r="B4708" t="str">
            <v>CURVA PVC45G CURTA NBR-10569 P/REDE COLET ESG PB JE DN 100MM</v>
          </cell>
          <cell r="C4708" t="str">
            <v>UN</v>
          </cell>
          <cell r="D4708" t="str">
            <v>MP</v>
          </cell>
          <cell r="E4708">
            <v>19.670000000000002</v>
          </cell>
          <cell r="F4708">
            <v>19.670000000000002</v>
          </cell>
        </row>
        <row r="4709">
          <cell r="A4709" t="str">
            <v>00020095</v>
          </cell>
          <cell r="B4709" t="str">
            <v>CURVA PVC90G CURTA NBR-10569 P/REDE COLET ESG PB JE DN 100MM</v>
          </cell>
          <cell r="C4709" t="str">
            <v>UN</v>
          </cell>
          <cell r="D4709" t="str">
            <v>MP</v>
          </cell>
          <cell r="E4709">
            <v>24.91</v>
          </cell>
          <cell r="F4709">
            <v>24.91</v>
          </cell>
        </row>
        <row r="4710">
          <cell r="A4710" t="str">
            <v>00020096</v>
          </cell>
          <cell r="B4710" t="str">
            <v>CURVA PVC SERIE R 87,5G CURTA ESG PREDIAL P/ PE-DE-COLUNA 75MM</v>
          </cell>
          <cell r="C4710" t="str">
            <v>UN</v>
          </cell>
          <cell r="D4710" t="str">
            <v>MP</v>
          </cell>
          <cell r="E4710">
            <v>24.15</v>
          </cell>
          <cell r="F4710">
            <v>24.15</v>
          </cell>
        </row>
        <row r="4711">
          <cell r="A4711" t="str">
            <v>00020097</v>
          </cell>
          <cell r="B4711" t="str">
            <v>CURVA PVC SERIE R 87,5G CURTA ESG PREDIAL P/ PE-DE-COLUNA 100MM</v>
          </cell>
          <cell r="C4711" t="str">
            <v>UN</v>
          </cell>
          <cell r="D4711" t="str">
            <v>MP</v>
          </cell>
          <cell r="E4711">
            <v>41.88</v>
          </cell>
          <cell r="F4711">
            <v>41.88</v>
          </cell>
        </row>
        <row r="4712">
          <cell r="A4712" t="str">
            <v>00020098</v>
          </cell>
          <cell r="B4712" t="str">
            <v>CURVA PVC SERIE R 87,5G CURTA ESG PREDIAL P/ PE-DE-COLUNA 150MM</v>
          </cell>
          <cell r="C4712" t="str">
            <v>UN</v>
          </cell>
          <cell r="D4712" t="str">
            <v>MP</v>
          </cell>
          <cell r="E4712">
            <v>271.73</v>
          </cell>
          <cell r="F4712">
            <v>271.73</v>
          </cell>
        </row>
        <row r="4713">
          <cell r="A4713" t="str">
            <v>00020099</v>
          </cell>
          <cell r="B4713" t="str">
            <v>CURVA PVC LEVE 45G C/ PONTA E BOLSA LISA DN 125MM</v>
          </cell>
          <cell r="C4713" t="str">
            <v>UN</v>
          </cell>
          <cell r="D4713" t="str">
            <v>MP</v>
          </cell>
          <cell r="E4713">
            <v>70.02</v>
          </cell>
          <cell r="F4713">
            <v>70.02</v>
          </cell>
        </row>
        <row r="4714">
          <cell r="A4714" t="str">
            <v>00020100</v>
          </cell>
          <cell r="B4714" t="str">
            <v>CURVA PVC LEVE 45G C/ PONTA E BOLSA LISA DN 200MM</v>
          </cell>
          <cell r="C4714" t="str">
            <v>UN</v>
          </cell>
          <cell r="D4714" t="str">
            <v>MP</v>
          </cell>
          <cell r="E4714">
            <v>139.22</v>
          </cell>
          <cell r="F4714">
            <v>139.22</v>
          </cell>
        </row>
        <row r="4715">
          <cell r="A4715" t="str">
            <v>00020101</v>
          </cell>
          <cell r="B4715" t="str">
            <v>CURVA PVC LEVE 45G C/ PONTA E BOLSA LISA DN 150MM</v>
          </cell>
          <cell r="C4715" t="str">
            <v>UN</v>
          </cell>
          <cell r="D4715" t="str">
            <v>MP</v>
          </cell>
          <cell r="E4715">
            <v>64.260000000000005</v>
          </cell>
          <cell r="F4715">
            <v>64.260000000000005</v>
          </cell>
        </row>
        <row r="4716">
          <cell r="A4716" t="str">
            <v>00020102</v>
          </cell>
          <cell r="B4716" t="str">
            <v>CURVA PVC LEVE 90G C/ PONTA E BOLSA LISA DN 125MM</v>
          </cell>
          <cell r="C4716" t="str">
            <v>UN</v>
          </cell>
          <cell r="D4716" t="str">
            <v>MP</v>
          </cell>
          <cell r="E4716">
            <v>70.67</v>
          </cell>
          <cell r="F4716">
            <v>70.67</v>
          </cell>
        </row>
        <row r="4717">
          <cell r="A4717" t="str">
            <v>00020103</v>
          </cell>
          <cell r="B4717" t="str">
            <v>CURVA PVC LEVE 90G C/ PONTA E BOLSA LISA DN 200MM</v>
          </cell>
          <cell r="C4717" t="str">
            <v>UN</v>
          </cell>
          <cell r="D4717" t="str">
            <v>MP</v>
          </cell>
          <cell r="E4717">
            <v>196.26</v>
          </cell>
          <cell r="F4717">
            <v>196.26</v>
          </cell>
        </row>
        <row r="4718">
          <cell r="A4718" t="str">
            <v>00020104</v>
          </cell>
          <cell r="B4718" t="str">
            <v>CURVA PVC LEVE 90G C/ PONTA E BOLSA LISA DN 250MM</v>
          </cell>
          <cell r="C4718" t="str">
            <v>UN</v>
          </cell>
          <cell r="D4718" t="str">
            <v>MP</v>
          </cell>
          <cell r="E4718">
            <v>624.74</v>
          </cell>
          <cell r="F4718">
            <v>624.74</v>
          </cell>
        </row>
        <row r="4719">
          <cell r="A4719" t="str">
            <v>00020105</v>
          </cell>
          <cell r="B4719" t="str">
            <v>CURVA PVC LEVE 90G C/ PONTA E BOLSA LISA DN 300MM</v>
          </cell>
          <cell r="C4719" t="str">
            <v>UN</v>
          </cell>
          <cell r="D4719" t="str">
            <v>MP</v>
          </cell>
          <cell r="E4719">
            <v>921.87</v>
          </cell>
          <cell r="F4719">
            <v>921.87</v>
          </cell>
        </row>
        <row r="4720">
          <cell r="A4720" t="str">
            <v>00020106</v>
          </cell>
          <cell r="B4720" t="str">
            <v>EXTREMIDADE P/ HIDROMETRO PVC SEM BUCHA DE LATAO CURTA 1/2"</v>
          </cell>
          <cell r="C4720" t="str">
            <v>UN</v>
          </cell>
          <cell r="D4720" t="str">
            <v>MP</v>
          </cell>
          <cell r="E4720">
            <v>7.02</v>
          </cell>
          <cell r="F4720">
            <v>7.02</v>
          </cell>
        </row>
        <row r="4721">
          <cell r="A4721" t="str">
            <v>00020107</v>
          </cell>
          <cell r="B4721" t="str">
            <v>EXTREMIDADE P/ HIDROMETRO PVC SEM BUCHA DE LATAO CURTA 3/4"</v>
          </cell>
          <cell r="C4721" t="str">
            <v>UN</v>
          </cell>
          <cell r="D4721" t="str">
            <v>MP</v>
          </cell>
          <cell r="E4721">
            <v>8.07</v>
          </cell>
          <cell r="F4721">
            <v>8.07</v>
          </cell>
        </row>
        <row r="4722">
          <cell r="A4722" t="str">
            <v>00020108</v>
          </cell>
          <cell r="B4722" t="str">
            <v>EXTREMIDADE P/ HIDROMETRO PVC LONGA 1/2" SEM BUCHA LATAO</v>
          </cell>
          <cell r="C4722" t="str">
            <v>UN</v>
          </cell>
          <cell r="D4722" t="str">
            <v>MP</v>
          </cell>
          <cell r="E4722">
            <v>7.1</v>
          </cell>
          <cell r="F4722">
            <v>7.1</v>
          </cell>
        </row>
        <row r="4723">
          <cell r="A4723" t="str">
            <v>00020109</v>
          </cell>
          <cell r="B4723" t="str">
            <v>EXTREMIDADE P/ HIDROMETRO PVC LONGA 3/4" SEM BUCHA LATAO</v>
          </cell>
          <cell r="C4723" t="str">
            <v>UN</v>
          </cell>
          <cell r="D4723" t="str">
            <v>MP</v>
          </cell>
          <cell r="E4723">
            <v>10.61</v>
          </cell>
          <cell r="F4723">
            <v>10.61</v>
          </cell>
        </row>
        <row r="4724">
          <cell r="A4724" t="str">
            <v>00020110</v>
          </cell>
          <cell r="B4724" t="str">
            <v>FITA ISOLANTE ADESIVA ANTI-CHAMA EM ROLOS 19MM X 10M</v>
          </cell>
          <cell r="C4724" t="str">
            <v>UN</v>
          </cell>
          <cell r="D4724" t="str">
            <v>MP</v>
          </cell>
          <cell r="E4724">
            <v>7.93</v>
          </cell>
          <cell r="F4724">
            <v>7.93</v>
          </cell>
        </row>
        <row r="4725">
          <cell r="A4725" t="str">
            <v>00020111</v>
          </cell>
          <cell r="B4725" t="str">
            <v>FITA ISOLANTE ADESIVA ANTI-CHAMA, USO ATÉ 750 V, EM ROLO DE 19 MM X 20 M</v>
          </cell>
          <cell r="C4725" t="str">
            <v>UN</v>
          </cell>
          <cell r="D4725" t="str">
            <v>MP</v>
          </cell>
          <cell r="E4725">
            <v>10.35</v>
          </cell>
          <cell r="F4725">
            <v>10.35</v>
          </cell>
        </row>
        <row r="4726">
          <cell r="A4726" t="str">
            <v>00020112</v>
          </cell>
          <cell r="B4726" t="str">
            <v>FLANGE PVC AVULSO C/ FUROS P/ CONEXOES DE 60MM / DN 50MM</v>
          </cell>
          <cell r="C4726" t="str">
            <v>UN</v>
          </cell>
          <cell r="D4726" t="str">
            <v>MP</v>
          </cell>
          <cell r="E4726">
            <v>145.72999999999999</v>
          </cell>
          <cell r="F4726">
            <v>145.72999999999999</v>
          </cell>
        </row>
        <row r="4727">
          <cell r="A4727" t="str">
            <v>00020113</v>
          </cell>
          <cell r="B4727" t="str">
            <v>FLANGE PVC AVULSO C/ FUROS P/ CONEXOES DE 75MM / DN 65MM</v>
          </cell>
          <cell r="C4727" t="str">
            <v>UN</v>
          </cell>
          <cell r="D4727" t="str">
            <v>MP</v>
          </cell>
          <cell r="E4727">
            <v>172.64</v>
          </cell>
          <cell r="F4727">
            <v>172.64</v>
          </cell>
        </row>
        <row r="4728">
          <cell r="A4728" t="str">
            <v>00020114</v>
          </cell>
          <cell r="B4728" t="str">
            <v>FLANGE PVC AVULSO C/ FUROS P/ CONEXOES DE 85MM / DN 75MM</v>
          </cell>
          <cell r="C4728" t="str">
            <v>UN</v>
          </cell>
          <cell r="D4728" t="str">
            <v>MP</v>
          </cell>
          <cell r="E4728">
            <v>230.33</v>
          </cell>
          <cell r="F4728">
            <v>230.33</v>
          </cell>
        </row>
        <row r="4729">
          <cell r="A4729" t="str">
            <v>00020115</v>
          </cell>
          <cell r="B4729" t="str">
            <v>FLANGE PVC AVULSO C/ FUROS P/ CONEXOES DE 110MM / DN 100MM</v>
          </cell>
          <cell r="C4729" t="str">
            <v>UN</v>
          </cell>
          <cell r="D4729" t="str">
            <v>MP</v>
          </cell>
          <cell r="E4729">
            <v>260.48</v>
          </cell>
          <cell r="F4729">
            <v>260.48</v>
          </cell>
        </row>
        <row r="4730">
          <cell r="A4730" t="str">
            <v>00020116</v>
          </cell>
          <cell r="B4730" t="str">
            <v>FLANGE PVC AVULSO SEM FUROS P/ CONEXOES DE 75MM / DN 65MM</v>
          </cell>
          <cell r="C4730" t="str">
            <v>UN</v>
          </cell>
          <cell r="D4730" t="str">
            <v>MP</v>
          </cell>
          <cell r="E4730">
            <v>169</v>
          </cell>
          <cell r="F4730">
            <v>169</v>
          </cell>
        </row>
        <row r="4731">
          <cell r="A4731" t="str">
            <v>00020117</v>
          </cell>
          <cell r="B4731" t="str">
            <v>FLANGE PVC AVULSO SEM FUROS P/ CONEXOES DE 85MM / DN 75MM</v>
          </cell>
          <cell r="C4731" t="str">
            <v>UN</v>
          </cell>
          <cell r="D4731" t="str">
            <v>MP</v>
          </cell>
          <cell r="E4731">
            <v>226.06</v>
          </cell>
          <cell r="F4731">
            <v>226.06</v>
          </cell>
        </row>
        <row r="4732">
          <cell r="A4732" t="str">
            <v>00020118</v>
          </cell>
          <cell r="B4732" t="str">
            <v>FLANGE PVC AVULSO SEM FUROS P/ CONEXOES DE 110MM / DN 100MM</v>
          </cell>
          <cell r="C4732" t="str">
            <v>UN</v>
          </cell>
          <cell r="D4732" t="str">
            <v>MP</v>
          </cell>
          <cell r="E4732">
            <v>256.83</v>
          </cell>
          <cell r="F4732">
            <v>256.83</v>
          </cell>
        </row>
        <row r="4733">
          <cell r="A4733" t="str">
            <v>00020119</v>
          </cell>
          <cell r="B4733" t="str">
            <v>FLANGE PVC AVULSO C/ FUROS P/ TUBOS DE 60MM / DN 50MM</v>
          </cell>
          <cell r="C4733" t="str">
            <v>UN</v>
          </cell>
          <cell r="D4733" t="str">
            <v>MP</v>
          </cell>
          <cell r="E4733">
            <v>125.63</v>
          </cell>
          <cell r="F4733">
            <v>125.63</v>
          </cell>
        </row>
        <row r="4734">
          <cell r="A4734" t="str">
            <v>00020120</v>
          </cell>
          <cell r="B4734" t="str">
            <v>FLANGE PVC AVULSO C/ FUROS P/ TUBOS DE 75MM / DN 65MM</v>
          </cell>
          <cell r="C4734" t="str">
            <v>UN</v>
          </cell>
          <cell r="D4734" t="str">
            <v>MP</v>
          </cell>
          <cell r="E4734">
            <v>140.63</v>
          </cell>
          <cell r="F4734">
            <v>140.63</v>
          </cell>
        </row>
        <row r="4735">
          <cell r="A4735" t="str">
            <v>00020121</v>
          </cell>
          <cell r="B4735" t="str">
            <v>FLANGE PVC AVULSO C/ FUROS P/ TUBOS DE 85MM / DN 75MM</v>
          </cell>
          <cell r="C4735" t="str">
            <v>UN</v>
          </cell>
          <cell r="D4735" t="str">
            <v>MP</v>
          </cell>
          <cell r="E4735">
            <v>185.59</v>
          </cell>
          <cell r="F4735">
            <v>185.59</v>
          </cell>
        </row>
        <row r="4736">
          <cell r="A4736" t="str">
            <v>00020122</v>
          </cell>
          <cell r="B4736" t="str">
            <v>FLANGE PVC AVULSO C/ FUROS P/ TUBOS DE 110MM / DN 100MM</v>
          </cell>
          <cell r="C4736" t="str">
            <v>UN</v>
          </cell>
          <cell r="D4736" t="str">
            <v>MP</v>
          </cell>
          <cell r="E4736">
            <v>224.55</v>
          </cell>
          <cell r="F4736">
            <v>224.55</v>
          </cell>
        </row>
        <row r="4737">
          <cell r="A4737" t="str">
            <v>00020123</v>
          </cell>
          <cell r="B4737" t="str">
            <v>FLANGE PVC AVULSO SEM FUROS P/ TUBOS DE 60MM / DN 50MM</v>
          </cell>
          <cell r="C4737" t="str">
            <v>UN</v>
          </cell>
          <cell r="D4737" t="str">
            <v>MP</v>
          </cell>
          <cell r="E4737">
            <v>125.63</v>
          </cell>
          <cell r="F4737">
            <v>125.63</v>
          </cell>
        </row>
        <row r="4738">
          <cell r="A4738" t="str">
            <v>00020124</v>
          </cell>
          <cell r="B4738" t="str">
            <v>FLANGE PVC AVULSO SEM FUROS P/ TUBOS DE 75MM / DN 65MM</v>
          </cell>
          <cell r="C4738" t="str">
            <v>UN</v>
          </cell>
          <cell r="D4738" t="str">
            <v>MP</v>
          </cell>
          <cell r="E4738">
            <v>140.63</v>
          </cell>
          <cell r="F4738">
            <v>140.63</v>
          </cell>
        </row>
        <row r="4739">
          <cell r="A4739" t="str">
            <v>00020125</v>
          </cell>
          <cell r="B4739" t="str">
            <v>FLANGE PVC AVULSO SEM FUROS P/ TUBOS DE 85MM / DN 75MM</v>
          </cell>
          <cell r="C4739" t="str">
            <v>UN</v>
          </cell>
          <cell r="D4739" t="str">
            <v>MP</v>
          </cell>
          <cell r="E4739">
            <v>191.85</v>
          </cell>
          <cell r="F4739">
            <v>191.85</v>
          </cell>
        </row>
        <row r="4740">
          <cell r="A4740" t="str">
            <v>00020126</v>
          </cell>
          <cell r="B4740" t="str">
            <v>FLANGE PVC AVULSO SEM FUROS P/ TUBOS DE 110MM / DN 100MM</v>
          </cell>
          <cell r="C4740" t="str">
            <v>UN</v>
          </cell>
          <cell r="D4740" t="str">
            <v>MP</v>
          </cell>
          <cell r="E4740">
            <v>224.55</v>
          </cell>
          <cell r="F4740">
            <v>224.55</v>
          </cell>
        </row>
        <row r="4741">
          <cell r="A4741" t="str">
            <v>00020127</v>
          </cell>
          <cell r="B4741" t="str">
            <v>JOELHO PVC LEVE 45G DN 125MM</v>
          </cell>
          <cell r="C4741" t="str">
            <v>UN</v>
          </cell>
          <cell r="D4741" t="str">
            <v>MP</v>
          </cell>
          <cell r="E4741">
            <v>44.75</v>
          </cell>
          <cell r="F4741">
            <v>44.75</v>
          </cell>
        </row>
        <row r="4742">
          <cell r="A4742" t="str">
            <v>00020128</v>
          </cell>
          <cell r="B4742" t="str">
            <v>JOELHO PVC LEVE 45G DN 150MM</v>
          </cell>
          <cell r="C4742" t="str">
            <v>UN</v>
          </cell>
          <cell r="D4742" t="str">
            <v>MP</v>
          </cell>
          <cell r="E4742">
            <v>53.05</v>
          </cell>
          <cell r="F4742">
            <v>53.05</v>
          </cell>
        </row>
        <row r="4743">
          <cell r="A4743" t="str">
            <v>00020129</v>
          </cell>
          <cell r="B4743" t="str">
            <v>JOELHO PVC LEVE 45G DN 200MM</v>
          </cell>
          <cell r="C4743" t="str">
            <v>UN</v>
          </cell>
          <cell r="D4743" t="str">
            <v>MP</v>
          </cell>
          <cell r="E4743">
            <v>96.95</v>
          </cell>
          <cell r="F4743">
            <v>96.95</v>
          </cell>
        </row>
        <row r="4744">
          <cell r="A4744" t="str">
            <v>00020130</v>
          </cell>
          <cell r="B4744" t="str">
            <v>JOELHO PVC LEVE 90G DN 125MM</v>
          </cell>
          <cell r="C4744" t="str">
            <v>UN</v>
          </cell>
          <cell r="D4744" t="str">
            <v>MP</v>
          </cell>
          <cell r="E4744">
            <v>49.2</v>
          </cell>
          <cell r="F4744">
            <v>49.2</v>
          </cell>
        </row>
        <row r="4745">
          <cell r="A4745" t="str">
            <v>00020131</v>
          </cell>
          <cell r="B4745" t="str">
            <v>JOELHO PVC LEVE 90G DN 150MM</v>
          </cell>
          <cell r="C4745" t="str">
            <v>UN</v>
          </cell>
          <cell r="D4745" t="str">
            <v>MP</v>
          </cell>
          <cell r="E4745">
            <v>55.65</v>
          </cell>
          <cell r="F4745">
            <v>55.65</v>
          </cell>
        </row>
        <row r="4746">
          <cell r="A4746" t="str">
            <v>00020132</v>
          </cell>
          <cell r="B4746" t="str">
            <v>JOELHO PVC LEVE 90G DN 200MM</v>
          </cell>
          <cell r="C4746" t="str">
            <v>UN</v>
          </cell>
          <cell r="D4746" t="str">
            <v>MP</v>
          </cell>
          <cell r="E4746">
            <v>156.65</v>
          </cell>
          <cell r="F4746">
            <v>156.65</v>
          </cell>
        </row>
        <row r="4747">
          <cell r="A4747" t="str">
            <v>00020134</v>
          </cell>
          <cell r="B4747" t="str">
            <v>JUNCAO SIMPLES PVC LEVE 125MM</v>
          </cell>
          <cell r="C4747" t="str">
            <v>UN</v>
          </cell>
          <cell r="D4747" t="str">
            <v>MP</v>
          </cell>
          <cell r="E4747">
            <v>104.55</v>
          </cell>
          <cell r="F4747">
            <v>104.55</v>
          </cell>
        </row>
        <row r="4748">
          <cell r="A4748" t="str">
            <v>00020136</v>
          </cell>
          <cell r="B4748" t="str">
            <v>JUNCAO SIMPLES PVC LEVE 150MM</v>
          </cell>
          <cell r="C4748" t="str">
            <v>UN</v>
          </cell>
          <cell r="D4748" t="str">
            <v>MP</v>
          </cell>
          <cell r="E4748">
            <v>116.85</v>
          </cell>
          <cell r="F4748">
            <v>116.85</v>
          </cell>
        </row>
        <row r="4749">
          <cell r="A4749" t="str">
            <v>00020137</v>
          </cell>
          <cell r="B4749" t="str">
            <v>JUNCAO SIMPLES REDUCAO PVC LEVE C/ BOLSA P/ ANEL 150 X 75MM</v>
          </cell>
          <cell r="C4749" t="str">
            <v>UN</v>
          </cell>
          <cell r="D4749" t="str">
            <v>MP</v>
          </cell>
          <cell r="E4749">
            <v>39.35</v>
          </cell>
          <cell r="F4749">
            <v>39.35</v>
          </cell>
        </row>
        <row r="4750">
          <cell r="A4750" t="str">
            <v>00020138</v>
          </cell>
          <cell r="B4750" t="str">
            <v>JUNCAO SIMPLES REDUCAO PVC LEVE C/ BOLSA P/ ANEL 150 X 100MM</v>
          </cell>
          <cell r="C4750" t="str">
            <v>UN</v>
          </cell>
          <cell r="D4750" t="str">
            <v>MP</v>
          </cell>
          <cell r="E4750">
            <v>45</v>
          </cell>
          <cell r="F4750">
            <v>45</v>
          </cell>
        </row>
        <row r="4751">
          <cell r="A4751" t="str">
            <v>00020139</v>
          </cell>
          <cell r="B4751" t="str">
            <v>JUNCAO DUPLA PVC SERIE R P/ ESG PREDIAL DN 100MM</v>
          </cell>
          <cell r="C4751" t="str">
            <v>UN</v>
          </cell>
          <cell r="D4751" t="str">
            <v>MP</v>
          </cell>
          <cell r="E4751">
            <v>51.85</v>
          </cell>
          <cell r="F4751">
            <v>51.85</v>
          </cell>
        </row>
        <row r="4752">
          <cell r="A4752" t="str">
            <v>00020140</v>
          </cell>
          <cell r="B4752" t="str">
            <v>JUNCAO SIMPLES PVC SERIE R P/ESG PREDIAL DN 40MM</v>
          </cell>
          <cell r="C4752" t="str">
            <v>UN</v>
          </cell>
          <cell r="D4752" t="str">
            <v>MP</v>
          </cell>
          <cell r="E4752">
            <v>7</v>
          </cell>
          <cell r="F4752">
            <v>7</v>
          </cell>
        </row>
        <row r="4753">
          <cell r="A4753" t="str">
            <v>00020141</v>
          </cell>
          <cell r="B4753" t="str">
            <v>JUNCAO SIMPLES PVC SERIE R P/ESG PREDIAL DN 50MM</v>
          </cell>
          <cell r="C4753" t="str">
            <v>UN</v>
          </cell>
          <cell r="D4753" t="str">
            <v>MP</v>
          </cell>
          <cell r="E4753">
            <v>10.8</v>
          </cell>
          <cell r="F4753">
            <v>10.8</v>
          </cell>
        </row>
        <row r="4754">
          <cell r="A4754" t="str">
            <v>00020142</v>
          </cell>
          <cell r="B4754" t="str">
            <v>JUNCAO SIMPLES PVC SERIE R P/ESG PREDIAL DN 75 X 75MM</v>
          </cell>
          <cell r="C4754" t="str">
            <v>UN</v>
          </cell>
          <cell r="D4754" t="str">
            <v>MP</v>
          </cell>
          <cell r="E4754">
            <v>25.6</v>
          </cell>
          <cell r="F4754">
            <v>25.6</v>
          </cell>
        </row>
        <row r="4755">
          <cell r="A4755" t="str">
            <v>00020143</v>
          </cell>
          <cell r="B4755" t="str">
            <v>JUNCAO SIMPLES PVC SERIE R P/ESG PREDIAL DN 100 X 75MM</v>
          </cell>
          <cell r="C4755" t="str">
            <v>UN</v>
          </cell>
          <cell r="D4755" t="str">
            <v>MP</v>
          </cell>
          <cell r="E4755">
            <v>40.9</v>
          </cell>
          <cell r="F4755">
            <v>40.9</v>
          </cell>
        </row>
        <row r="4756">
          <cell r="A4756" t="str">
            <v>00020144</v>
          </cell>
          <cell r="B4756" t="str">
            <v>JUNCAO SIMPLES PVC SERIE R P/ESG PREDIAL DN 100 X 100MM</v>
          </cell>
          <cell r="C4756" t="str">
            <v>UN</v>
          </cell>
          <cell r="D4756" t="str">
            <v>MP</v>
          </cell>
          <cell r="E4756">
            <v>39</v>
          </cell>
          <cell r="F4756">
            <v>39</v>
          </cell>
        </row>
        <row r="4757">
          <cell r="A4757" t="str">
            <v>00020145</v>
          </cell>
          <cell r="B4757" t="str">
            <v>JUNCAO SIMPLES PVC SERIE R P/ESG PREDIAL DN 150 X 100MM</v>
          </cell>
          <cell r="C4757" t="str">
            <v>UN</v>
          </cell>
          <cell r="D4757" t="str">
            <v>MP</v>
          </cell>
          <cell r="E4757">
            <v>100.85</v>
          </cell>
          <cell r="F4757">
            <v>100.85</v>
          </cell>
        </row>
        <row r="4758">
          <cell r="A4758" t="str">
            <v>00020146</v>
          </cell>
          <cell r="B4758" t="str">
            <v>JUNCAO SIMPLES PVC SERIE R P/ESG PREDIAL DN 150 X 150MM</v>
          </cell>
          <cell r="C4758" t="str">
            <v>UN</v>
          </cell>
          <cell r="D4758" t="str">
            <v>MP</v>
          </cell>
          <cell r="E4758">
            <v>104.35</v>
          </cell>
          <cell r="F4758">
            <v>104.35</v>
          </cell>
        </row>
        <row r="4759">
          <cell r="A4759" t="str">
            <v>00020147</v>
          </cell>
          <cell r="B4759" t="str">
            <v>JOELHO REDUCAO 90G PVC SOLD C/ BUCHA DE LATAO 25MM X 1/2"</v>
          </cell>
          <cell r="C4759" t="str">
            <v>UN</v>
          </cell>
          <cell r="D4759" t="str">
            <v>MP</v>
          </cell>
          <cell r="E4759">
            <v>4.3</v>
          </cell>
          <cell r="F4759">
            <v>4.3</v>
          </cell>
        </row>
        <row r="4760">
          <cell r="A4760" t="str">
            <v>00020148</v>
          </cell>
          <cell r="B4760" t="str">
            <v>JOELHO PVC SERIE R P/ ESG PREDIAL 45G DN 40MM</v>
          </cell>
          <cell r="C4760" t="str">
            <v>UN</v>
          </cell>
          <cell r="D4760" t="str">
            <v>MP</v>
          </cell>
          <cell r="E4760">
            <v>3.45</v>
          </cell>
          <cell r="F4760">
            <v>3.45</v>
          </cell>
        </row>
        <row r="4761">
          <cell r="A4761" t="str">
            <v>00020149</v>
          </cell>
          <cell r="B4761" t="str">
            <v>JOELHO PVC SERIE R P/ ESG PREDIAL 45G DN 50MM</v>
          </cell>
          <cell r="C4761" t="str">
            <v>UN</v>
          </cell>
          <cell r="D4761" t="str">
            <v>MP</v>
          </cell>
          <cell r="E4761">
            <v>5.25</v>
          </cell>
          <cell r="F4761">
            <v>5.25</v>
          </cell>
        </row>
        <row r="4762">
          <cell r="A4762" t="str">
            <v>00020150</v>
          </cell>
          <cell r="B4762" t="str">
            <v>JOELHO PVC SERIE R P/ ESG PREDIAL 45G DN 75MM</v>
          </cell>
          <cell r="C4762" t="str">
            <v>UN</v>
          </cell>
          <cell r="D4762" t="str">
            <v>MP</v>
          </cell>
          <cell r="E4762">
            <v>12.35</v>
          </cell>
          <cell r="F4762">
            <v>12.35</v>
          </cell>
        </row>
        <row r="4763">
          <cell r="A4763" t="str">
            <v>00020151</v>
          </cell>
          <cell r="B4763" t="str">
            <v>JOELHO PVC SERIE R P/ ESG PREDIAL 45G DN 100MM</v>
          </cell>
          <cell r="C4763" t="str">
            <v>UN</v>
          </cell>
          <cell r="D4763" t="str">
            <v>MP</v>
          </cell>
          <cell r="E4763">
            <v>17.45</v>
          </cell>
          <cell r="F4763">
            <v>17.45</v>
          </cell>
        </row>
        <row r="4764">
          <cell r="A4764" t="str">
            <v>00020152</v>
          </cell>
          <cell r="B4764" t="str">
            <v>JOELHO PVC SERIE R P/ ESG PREDIAL 45G DN 150MM</v>
          </cell>
          <cell r="C4764" t="str">
            <v>UN</v>
          </cell>
          <cell r="D4764" t="str">
            <v>MP</v>
          </cell>
          <cell r="E4764">
            <v>54.15</v>
          </cell>
          <cell r="F4764">
            <v>54.15</v>
          </cell>
        </row>
        <row r="4765">
          <cell r="A4765" t="str">
            <v>00020154</v>
          </cell>
          <cell r="B4765" t="str">
            <v>JOELHO PVC SERIE R P/ ESG PREDIAL 90G DN 40MM</v>
          </cell>
          <cell r="C4765" t="str">
            <v>UN</v>
          </cell>
          <cell r="D4765" t="str">
            <v>MP</v>
          </cell>
          <cell r="E4765">
            <v>3.8</v>
          </cell>
          <cell r="F4765">
            <v>3.8</v>
          </cell>
        </row>
        <row r="4766">
          <cell r="A4766" t="str">
            <v>00020155</v>
          </cell>
          <cell r="B4766" t="str">
            <v>JOELHO PVC SERIE R P/ ESG PREDIAL 90G DN 50MM</v>
          </cell>
          <cell r="C4766" t="str">
            <v>UN</v>
          </cell>
          <cell r="D4766" t="str">
            <v>MP</v>
          </cell>
          <cell r="E4766">
            <v>6</v>
          </cell>
          <cell r="F4766">
            <v>6</v>
          </cell>
        </row>
        <row r="4767">
          <cell r="A4767" t="str">
            <v>00020156</v>
          </cell>
          <cell r="B4767" t="str">
            <v>JOELHO PVC SERIE R P/ ESG PREDIAL 90G DN 75MM</v>
          </cell>
          <cell r="C4767" t="str">
            <v>UN</v>
          </cell>
          <cell r="D4767" t="str">
            <v>MP</v>
          </cell>
          <cell r="E4767">
            <v>12.85</v>
          </cell>
          <cell r="F4767">
            <v>12.85</v>
          </cell>
        </row>
        <row r="4768">
          <cell r="A4768" t="str">
            <v>00020157</v>
          </cell>
          <cell r="B4768" t="str">
            <v>JOELHO PVC SERIE R P/ ESG PREDIAL 90G DN 100 MM</v>
          </cell>
          <cell r="C4768" t="str">
            <v>UN</v>
          </cell>
          <cell r="D4768" t="str">
            <v>MP</v>
          </cell>
          <cell r="E4768">
            <v>21.3</v>
          </cell>
          <cell r="F4768">
            <v>21.3</v>
          </cell>
        </row>
        <row r="4769">
          <cell r="A4769" t="str">
            <v>00020158</v>
          </cell>
          <cell r="B4769" t="str">
            <v>JOELHO PVC SERIE R P/ ESG PREDIAL 90G DN 150 MM</v>
          </cell>
          <cell r="C4769" t="str">
            <v>UN</v>
          </cell>
          <cell r="D4769" t="str">
            <v>MP</v>
          </cell>
          <cell r="E4769">
            <v>79.349999999999994</v>
          </cell>
          <cell r="F4769">
            <v>79.349999999999994</v>
          </cell>
        </row>
        <row r="4770">
          <cell r="A4770" t="str">
            <v>00020159</v>
          </cell>
          <cell r="B4770" t="str">
            <v>JOELHO PVC SERIE R P/ ESG PREDIAL 90G C/ VISITA 100 X 75M M</v>
          </cell>
          <cell r="C4770" t="str">
            <v>UN</v>
          </cell>
          <cell r="D4770" t="str">
            <v>MP</v>
          </cell>
          <cell r="E4770">
            <v>31.5</v>
          </cell>
          <cell r="F4770">
            <v>31.5</v>
          </cell>
        </row>
        <row r="4771">
          <cell r="A4771" t="str">
            <v>00020160</v>
          </cell>
          <cell r="B4771" t="str">
            <v>LUVA CORRER PVC LEVE DN 150MM</v>
          </cell>
          <cell r="C4771" t="str">
            <v>UN</v>
          </cell>
          <cell r="D4771" t="str">
            <v>MP</v>
          </cell>
          <cell r="E4771">
            <v>29.9</v>
          </cell>
          <cell r="F4771">
            <v>29.9</v>
          </cell>
        </row>
        <row r="4772">
          <cell r="A4772" t="str">
            <v>00020161</v>
          </cell>
          <cell r="B4772" t="str">
            <v>LUVA DUPLA PVC LEVE DN 125MM</v>
          </cell>
          <cell r="C4772" t="str">
            <v>UN</v>
          </cell>
          <cell r="D4772" t="str">
            <v>MP</v>
          </cell>
          <cell r="E4772">
            <v>20.11</v>
          </cell>
          <cell r="F4772">
            <v>20.11</v>
          </cell>
        </row>
        <row r="4773">
          <cell r="A4773" t="str">
            <v>00020162</v>
          </cell>
          <cell r="B4773" t="str">
            <v>LUVA DUPLA PVC LEVE DN 150MM</v>
          </cell>
          <cell r="C4773" t="str">
            <v>UN</v>
          </cell>
          <cell r="D4773" t="str">
            <v>MP</v>
          </cell>
          <cell r="E4773">
            <v>26.18</v>
          </cell>
          <cell r="F4773">
            <v>26.18</v>
          </cell>
        </row>
        <row r="4774">
          <cell r="A4774" t="str">
            <v>00020163</v>
          </cell>
          <cell r="B4774" t="str">
            <v>LUVA DUPLA PVC LEVE DN 200MM</v>
          </cell>
          <cell r="C4774" t="str">
            <v>UN</v>
          </cell>
          <cell r="D4774" t="str">
            <v>MP</v>
          </cell>
          <cell r="E4774">
            <v>46.29</v>
          </cell>
          <cell r="F4774">
            <v>46.29</v>
          </cell>
        </row>
        <row r="4775">
          <cell r="A4775" t="str">
            <v>00020164</v>
          </cell>
          <cell r="B4775" t="str">
            <v>LUVA CORRER PVC SERIE R P/ ESG PREDIAL 75MM</v>
          </cell>
          <cell r="C4775" t="str">
            <v>UN</v>
          </cell>
          <cell r="D4775" t="str">
            <v>MP</v>
          </cell>
          <cell r="E4775">
            <v>7</v>
          </cell>
          <cell r="F4775">
            <v>7</v>
          </cell>
        </row>
        <row r="4776">
          <cell r="A4776" t="str">
            <v>00020165</v>
          </cell>
          <cell r="B4776" t="str">
            <v>LUVA CORRER PVC SERIE R P/ ESG PREDIAL 100MM</v>
          </cell>
          <cell r="C4776" t="str">
            <v>UN</v>
          </cell>
          <cell r="D4776" t="str">
            <v>MP</v>
          </cell>
          <cell r="E4776">
            <v>8.99</v>
          </cell>
          <cell r="F4776">
            <v>8.99</v>
          </cell>
        </row>
        <row r="4777">
          <cell r="A4777" t="str">
            <v>00020166</v>
          </cell>
          <cell r="B4777" t="str">
            <v>LUVA CORRER PVC SERIE R P/ ESG PREDIAL 150MM</v>
          </cell>
          <cell r="C4777" t="str">
            <v>UN</v>
          </cell>
          <cell r="D4777" t="str">
            <v>MP</v>
          </cell>
          <cell r="E4777">
            <v>58.38</v>
          </cell>
          <cell r="F4777">
            <v>58.38</v>
          </cell>
        </row>
        <row r="4778">
          <cell r="A4778" t="str">
            <v>00020167</v>
          </cell>
          <cell r="B4778" t="str">
            <v>LUVA SIMPLES PVC SERIE R P/ESG PREDIAL 40MM</v>
          </cell>
          <cell r="C4778" t="str">
            <v>UN</v>
          </cell>
          <cell r="D4778" t="str">
            <v>MP</v>
          </cell>
          <cell r="E4778">
            <v>3.85</v>
          </cell>
          <cell r="F4778">
            <v>3.85</v>
          </cell>
        </row>
        <row r="4779">
          <cell r="A4779" t="str">
            <v>00020168</v>
          </cell>
          <cell r="B4779" t="str">
            <v>LUVA SIMPLES PVC SERIE R P/ESG PREDIAL 50MM</v>
          </cell>
          <cell r="C4779" t="str">
            <v>UN</v>
          </cell>
          <cell r="D4779" t="str">
            <v>MP</v>
          </cell>
          <cell r="E4779">
            <v>5.09</v>
          </cell>
          <cell r="F4779">
            <v>5.09</v>
          </cell>
        </row>
        <row r="4780">
          <cell r="A4780" t="str">
            <v>00020169</v>
          </cell>
          <cell r="B4780" t="str">
            <v>LUVA SIMPLES PVC SERIE R P/ESG PREDIAL 75MM</v>
          </cell>
          <cell r="C4780" t="str">
            <v>UN</v>
          </cell>
          <cell r="D4780" t="str">
            <v>MP</v>
          </cell>
          <cell r="E4780">
            <v>6.02</v>
          </cell>
          <cell r="F4780">
            <v>6.02</v>
          </cell>
        </row>
        <row r="4781">
          <cell r="A4781" t="str">
            <v>00020170</v>
          </cell>
          <cell r="B4781" t="str">
            <v>LUVA SIMPLES PVC SERIE R P/ESG PREDIAL 100MM</v>
          </cell>
          <cell r="C4781" t="str">
            <v>UN</v>
          </cell>
          <cell r="D4781" t="str">
            <v>MP</v>
          </cell>
          <cell r="E4781">
            <v>9.39</v>
          </cell>
          <cell r="F4781">
            <v>9.39</v>
          </cell>
        </row>
        <row r="4782">
          <cell r="A4782" t="str">
            <v>00020171</v>
          </cell>
          <cell r="B4782" t="str">
            <v>LUVA SIMPLES PVC SERIE R P/ESG PREDIAL 150MM</v>
          </cell>
          <cell r="C4782" t="str">
            <v>UN</v>
          </cell>
          <cell r="D4782" t="str">
            <v>MP</v>
          </cell>
          <cell r="E4782">
            <v>22.95</v>
          </cell>
          <cell r="F4782">
            <v>22.95</v>
          </cell>
        </row>
        <row r="4783">
          <cell r="A4783" t="str">
            <v>00020172</v>
          </cell>
          <cell r="B4783" t="str">
            <v>TE PVC 90G NBR 10569 P/ REDE COLET ESG JE BBP DN 100MM</v>
          </cell>
          <cell r="C4783" t="str">
            <v>UN</v>
          </cell>
          <cell r="D4783" t="str">
            <v>MP</v>
          </cell>
          <cell r="E4783">
            <v>30.71</v>
          </cell>
          <cell r="F4783">
            <v>30.71</v>
          </cell>
        </row>
        <row r="4784">
          <cell r="A4784" t="str">
            <v>00020173</v>
          </cell>
          <cell r="B4784" t="str">
            <v>TE PVC LEVE 90G CURTO 125MM</v>
          </cell>
          <cell r="C4784" t="str">
            <v>UN</v>
          </cell>
          <cell r="D4784" t="str">
            <v>MP</v>
          </cell>
          <cell r="E4784">
            <v>90.33</v>
          </cell>
          <cell r="F4784">
            <v>90.33</v>
          </cell>
        </row>
        <row r="4785">
          <cell r="A4785" t="str">
            <v>00020174</v>
          </cell>
          <cell r="B4785" t="str">
            <v>TE PVC LEVE 90G CURTO 150MM</v>
          </cell>
          <cell r="C4785" t="str">
            <v>UN</v>
          </cell>
          <cell r="D4785" t="str">
            <v>MP</v>
          </cell>
          <cell r="E4785">
            <v>54.67</v>
          </cell>
          <cell r="F4785">
            <v>54.67</v>
          </cell>
        </row>
        <row r="4786">
          <cell r="A4786" t="str">
            <v>00020175</v>
          </cell>
          <cell r="B4786" t="str">
            <v>TE PVC LEVE 90G CURTO 200MM</v>
          </cell>
          <cell r="C4786" t="str">
            <v>UN</v>
          </cell>
          <cell r="D4786" t="str">
            <v>MP</v>
          </cell>
          <cell r="E4786">
            <v>197.89</v>
          </cell>
          <cell r="F4786">
            <v>197.89</v>
          </cell>
        </row>
        <row r="4787">
          <cell r="A4787" t="str">
            <v>00020176</v>
          </cell>
          <cell r="B4787" t="str">
            <v>TE REDUCAO PVC LEVE 90G CURTO C/ BOLSA P/ ANEL 150 X 100MM</v>
          </cell>
          <cell r="C4787" t="str">
            <v>UN</v>
          </cell>
          <cell r="D4787" t="str">
            <v>MP</v>
          </cell>
          <cell r="E4787">
            <v>59.47</v>
          </cell>
          <cell r="F4787">
            <v>59.47</v>
          </cell>
        </row>
        <row r="4788">
          <cell r="A4788" t="str">
            <v>00020177</v>
          </cell>
          <cell r="B4788" t="str">
            <v>TE PVC SERIE R P/ ESG PREDIAL 75 X 75MM</v>
          </cell>
          <cell r="C4788" t="str">
            <v>UN</v>
          </cell>
          <cell r="D4788" t="str">
            <v>MP</v>
          </cell>
          <cell r="E4788">
            <v>24.34</v>
          </cell>
          <cell r="F4788">
            <v>24.34</v>
          </cell>
        </row>
        <row r="4789">
          <cell r="A4789" t="str">
            <v>00020178</v>
          </cell>
          <cell r="B4789" t="str">
            <v>TE PVC SERIE R P/ ESG PREDIAL 100 X 75MM</v>
          </cell>
          <cell r="C4789" t="str">
            <v>UN</v>
          </cell>
          <cell r="D4789" t="str">
            <v>MP</v>
          </cell>
          <cell r="E4789">
            <v>31.27</v>
          </cell>
          <cell r="F4789">
            <v>31.27</v>
          </cell>
        </row>
        <row r="4790">
          <cell r="A4790" t="str">
            <v>00020179</v>
          </cell>
          <cell r="B4790" t="str">
            <v>TE PVC SERIE R P/ ESG PREDIAL 100 X 100MM</v>
          </cell>
          <cell r="C4790" t="str">
            <v>UN</v>
          </cell>
          <cell r="D4790" t="str">
            <v>MP</v>
          </cell>
          <cell r="E4790">
            <v>42.47</v>
          </cell>
          <cell r="F4790">
            <v>42.47</v>
          </cell>
        </row>
        <row r="4791">
          <cell r="A4791" t="str">
            <v>00020180</v>
          </cell>
          <cell r="B4791" t="str">
            <v>TE PVC SERIE R P/ ESG PREDIAL 150 X 100MM</v>
          </cell>
          <cell r="C4791" t="str">
            <v>UN</v>
          </cell>
          <cell r="D4791" t="str">
            <v>MP</v>
          </cell>
          <cell r="E4791">
            <v>75.58</v>
          </cell>
          <cell r="F4791">
            <v>75.58</v>
          </cell>
        </row>
        <row r="4792">
          <cell r="A4792" t="str">
            <v>00020181</v>
          </cell>
          <cell r="B4792" t="str">
            <v>TE PVC SERIE R P/ ESG PREDIAL 150 X 150MM</v>
          </cell>
          <cell r="C4792" t="str">
            <v>UN</v>
          </cell>
          <cell r="D4792" t="str">
            <v>MP</v>
          </cell>
          <cell r="E4792">
            <v>95.6</v>
          </cell>
          <cell r="F4792">
            <v>95.6</v>
          </cell>
        </row>
        <row r="4793">
          <cell r="A4793" t="str">
            <v>00020182</v>
          </cell>
          <cell r="B4793" t="str">
            <v>TE INSPECAO PVC SERIE R P/ESG PREDIAL 75 X 75MM</v>
          </cell>
          <cell r="C4793" t="str">
            <v>UN</v>
          </cell>
          <cell r="D4793" t="str">
            <v>MP</v>
          </cell>
          <cell r="E4793">
            <v>33.47</v>
          </cell>
          <cell r="F4793">
            <v>33.47</v>
          </cell>
        </row>
        <row r="4794">
          <cell r="A4794" t="str">
            <v>00020183</v>
          </cell>
          <cell r="B4794" t="str">
            <v>TE INSPECAO PVC SERIE R P/ESG PREDIAL 100 X 75MM</v>
          </cell>
          <cell r="C4794" t="str">
            <v>UN</v>
          </cell>
          <cell r="D4794" t="str">
            <v>MP</v>
          </cell>
          <cell r="E4794">
            <v>41.28</v>
          </cell>
          <cell r="F4794">
            <v>41.28</v>
          </cell>
        </row>
        <row r="4795">
          <cell r="A4795" t="str">
            <v>00020185</v>
          </cell>
          <cell r="B4795" t="str">
            <v>MANGUEIRA DE CONDUCAO DE AGUA PARA SERVICOS LEVES E MEDIOS, COR LARANJA, D = 1 1/2" (40 MM)</v>
          </cell>
          <cell r="C4795" t="str">
            <v>M</v>
          </cell>
          <cell r="D4795" t="str">
            <v>MP</v>
          </cell>
          <cell r="E4795">
            <v>11.9</v>
          </cell>
          <cell r="F4795">
            <v>11.9</v>
          </cell>
        </row>
        <row r="4796">
          <cell r="A4796" t="str">
            <v>00020186</v>
          </cell>
          <cell r="B4796" t="str">
            <v>CERAMICA ESMALTADA EXTRA OU 1A QUALIDADE P/ PISO PEI-5 - LINHA POPULAR</v>
          </cell>
          <cell r="C4796" t="str">
            <v>M2</v>
          </cell>
          <cell r="D4796" t="str">
            <v>MP</v>
          </cell>
          <cell r="E4796">
            <v>21.38</v>
          </cell>
          <cell r="F4796">
            <v>21.38</v>
          </cell>
        </row>
        <row r="4797">
          <cell r="A4797" t="str">
            <v>00020188</v>
          </cell>
          <cell r="B4797" t="str">
            <v>LADRILHO CERAMICO ANTI-DERRAPANTE 11 X 24CM</v>
          </cell>
          <cell r="C4797" t="str">
            <v>M2</v>
          </cell>
          <cell r="D4797" t="str">
            <v>MP</v>
          </cell>
          <cell r="E4797">
            <v>25.12</v>
          </cell>
          <cell r="F4797">
            <v>25.12</v>
          </cell>
        </row>
        <row r="4798">
          <cell r="A4798" t="str">
            <v>00020189</v>
          </cell>
          <cell r="B4798" t="str">
            <v>MAQUINA JATO DE AREIA PNEUMATICA CAMARA DUPLA 1 SAIDA</v>
          </cell>
          <cell r="C4798" t="str">
            <v>H</v>
          </cell>
          <cell r="D4798" t="str">
            <v>EQ</v>
          </cell>
          <cell r="E4798">
            <v>4.03</v>
          </cell>
          <cell r="F4798">
            <v>4.03</v>
          </cell>
        </row>
        <row r="4799">
          <cell r="A4799" t="str">
            <v>00020190</v>
          </cell>
          <cell r="B4799" t="str">
            <v>MAQUINA JATO DE AREIA PNEUMATICA CAMARA DUPLA 2 SAIDA</v>
          </cell>
          <cell r="C4799" t="str">
            <v>H</v>
          </cell>
          <cell r="D4799" t="str">
            <v>EQ</v>
          </cell>
          <cell r="E4799">
            <v>5.27</v>
          </cell>
          <cell r="F4799">
            <v>5.27</v>
          </cell>
        </row>
        <row r="4800">
          <cell r="A4800" t="str">
            <v>00020193</v>
          </cell>
          <cell r="B4800" t="str">
            <v>ANDAIME METALICO TIPO FACHADEIRO LARG=1,20M ALTURA = 2,0M</v>
          </cell>
          <cell r="C4800" t="str">
            <v>M2/MES</v>
          </cell>
          <cell r="D4800" t="str">
            <v>SE</v>
          </cell>
          <cell r="E4800">
            <v>4</v>
          </cell>
          <cell r="F4800">
            <v>4</v>
          </cell>
        </row>
        <row r="4801">
          <cell r="A4801" t="str">
            <v>00020194</v>
          </cell>
          <cell r="B4801" t="str">
            <v>TELHA CERAMICA TIPO COLONIAL COMP = 56CM - 16UN/M2</v>
          </cell>
          <cell r="C4801" t="str">
            <v>UN</v>
          </cell>
          <cell r="D4801" t="str">
            <v>MP</v>
          </cell>
          <cell r="E4801">
            <v>4.87</v>
          </cell>
          <cell r="F4801">
            <v>4.87</v>
          </cell>
        </row>
        <row r="4802">
          <cell r="A4802" t="str">
            <v>00020195</v>
          </cell>
          <cell r="B4802" t="str">
            <v>TABUA EM MADEIRA DE LEI 2A QUALIDADE MACHO/FEMEA 10 X 2,0CM P/ PISO</v>
          </cell>
          <cell r="C4802" t="str">
            <v>M2</v>
          </cell>
          <cell r="D4802" t="str">
            <v>MP</v>
          </cell>
          <cell r="E4802">
            <v>86.5</v>
          </cell>
          <cell r="F4802">
            <v>86.5</v>
          </cell>
        </row>
        <row r="4803">
          <cell r="A4803" t="str">
            <v>00020196</v>
          </cell>
          <cell r="B4803" t="str">
            <v>|EM PROCESSO DE DESATIVAÇÃO| PECA DE MADEIRA DE LEI NATIVA/REGIONAL3 X 4. 1/2• (7,5 X 11,5CM) NAO APARELHADA</v>
          </cell>
          <cell r="C4803" t="str">
            <v>M</v>
          </cell>
          <cell r="D4803" t="str">
            <v>MP</v>
          </cell>
          <cell r="E4803">
            <v>14.07</v>
          </cell>
          <cell r="F4803">
            <v>14.07</v>
          </cell>
        </row>
        <row r="4804">
          <cell r="A4804" t="str">
            <v>00020197</v>
          </cell>
          <cell r="B4804" t="str">
            <v>!EM PROCESSO DE DESATIVACAO! MADEIRA DE 1A. QUALIDADE, SERRADA E NAO APARELHADA, PARA
ESTRUTURA DE TELHADO</v>
          </cell>
          <cell r="C4804" t="str">
            <v>M3</v>
          </cell>
          <cell r="D4804" t="str">
            <v>MP</v>
          </cell>
          <cell r="E4804">
            <v>1628.5</v>
          </cell>
          <cell r="F4804">
            <v>1628.5</v>
          </cell>
        </row>
        <row r="4805">
          <cell r="A4805" t="str">
            <v>00020198</v>
          </cell>
          <cell r="B4805" t="str">
            <v>MADEIRA DE 1A. QUALIDADE (MADEIRA BRANCA), SERRADA E NAO APARELHADA, PARA FORMAS DE CONCRETO
ARMADO</v>
          </cell>
          <cell r="C4805" t="str">
            <v>M3</v>
          </cell>
          <cell r="D4805" t="str">
            <v>MP</v>
          </cell>
          <cell r="E4805">
            <v>1662.34</v>
          </cell>
          <cell r="F4805">
            <v>1662.34</v>
          </cell>
        </row>
        <row r="4806">
          <cell r="A4806" t="str">
            <v>00020199</v>
          </cell>
          <cell r="B4806" t="str">
            <v>!EM PROCESSO DE DESATIVAÇÃO! MADEIRA ANGELIM SERRADA 1A QUALIDADE NAO APARELHADA</v>
          </cell>
          <cell r="C4806" t="str">
            <v>M3</v>
          </cell>
          <cell r="D4806" t="str">
            <v>MP</v>
          </cell>
          <cell r="E4806">
            <v>1238.3599999999999</v>
          </cell>
          <cell r="F4806">
            <v>1238.3599999999999</v>
          </cell>
        </row>
        <row r="4807">
          <cell r="A4807" t="str">
            <v>00020200</v>
          </cell>
          <cell r="B4807" t="str">
            <v>|EM PROCESSO DE DESATIVAÇÃO| MADEIRA PEROBA SERRADA 1A QUALIDADE NAO APARELHADA</v>
          </cell>
          <cell r="C4807" t="str">
            <v>M3</v>
          </cell>
          <cell r="D4807" t="str">
            <v>MP</v>
          </cell>
          <cell r="E4807">
            <v>1598.05</v>
          </cell>
          <cell r="F4807">
            <v>1598.05</v>
          </cell>
        </row>
        <row r="4808">
          <cell r="A4808" t="str">
            <v>00020201</v>
          </cell>
          <cell r="B4808" t="str">
            <v>|EM PROCESSO DE DESATIVAÇÃO| MADEIRA PINUS SERRADA 1A QUALIDADE NAO APARELHADA</v>
          </cell>
          <cell r="C4808" t="str">
            <v>M3</v>
          </cell>
          <cell r="D4808" t="str">
            <v>MP</v>
          </cell>
          <cell r="E4808">
            <v>597.12</v>
          </cell>
          <cell r="F4808">
            <v>597.12</v>
          </cell>
        </row>
        <row r="4809">
          <cell r="A4809" t="str">
            <v>00020204</v>
          </cell>
          <cell r="B4809" t="str">
            <v>PECA DE MADEIRA LEI APARELHADA 3 X 9" (7,5 X 23CM)</v>
          </cell>
          <cell r="C4809" t="str">
            <v>M</v>
          </cell>
          <cell r="D4809" t="str">
            <v>MP</v>
          </cell>
          <cell r="E4809">
            <v>44.08</v>
          </cell>
          <cell r="F4809">
            <v>44.08</v>
          </cell>
        </row>
        <row r="4810">
          <cell r="A4810" t="str">
            <v>00020205</v>
          </cell>
          <cell r="B4810" t="str">
            <v>PECA DE MADEIRA LEI APARELHADA 1,5 X 4CM</v>
          </cell>
          <cell r="C4810" t="str">
            <v>M</v>
          </cell>
          <cell r="D4810" t="str">
            <v>MP</v>
          </cell>
          <cell r="E4810">
            <v>1.52</v>
          </cell>
          <cell r="F4810">
            <v>1.52</v>
          </cell>
        </row>
        <row r="4811">
          <cell r="A4811" t="str">
            <v>00020206</v>
          </cell>
          <cell r="B4811" t="str">
            <v>PECA DE MADEIRA LEI APARELHADA 2 X 10CM</v>
          </cell>
          <cell r="C4811" t="str">
            <v>M</v>
          </cell>
          <cell r="D4811" t="str">
            <v>MP</v>
          </cell>
          <cell r="E4811">
            <v>5.1100000000000003</v>
          </cell>
          <cell r="F4811">
            <v>5.1100000000000003</v>
          </cell>
        </row>
        <row r="4812">
          <cell r="A4812" t="str">
            <v>00020207</v>
          </cell>
          <cell r="B4812" t="str">
            <v>PECA DE MADEIRA LEI APARELHADA 1 1/2 X 3" (4 X 7,5CM)</v>
          </cell>
          <cell r="C4812" t="str">
            <v>M</v>
          </cell>
          <cell r="D4812" t="str">
            <v>MP</v>
          </cell>
          <cell r="E4812">
            <v>7.66</v>
          </cell>
          <cell r="F4812">
            <v>7.66</v>
          </cell>
        </row>
        <row r="4813">
          <cell r="A4813" t="str">
            <v>00020208</v>
          </cell>
          <cell r="B4813" t="str">
            <v>PECA DE MADEIRA LEI APARELHADA 3 X 12" (7,5 X 30CM)</v>
          </cell>
          <cell r="C4813" t="str">
            <v>M</v>
          </cell>
          <cell r="D4813" t="str">
            <v>MP</v>
          </cell>
          <cell r="E4813">
            <v>57.51</v>
          </cell>
          <cell r="F4813">
            <v>57.51</v>
          </cell>
        </row>
        <row r="4814">
          <cell r="A4814" t="str">
            <v>00020209</v>
          </cell>
          <cell r="B4814" t="str">
            <v>PECA DE MADEIRA LEI APARELHADA 3 X 3" (7,5 X 7,5CM)</v>
          </cell>
          <cell r="C4814" t="str">
            <v>M</v>
          </cell>
          <cell r="D4814" t="str">
            <v>MP</v>
          </cell>
          <cell r="E4814">
            <v>14.37</v>
          </cell>
          <cell r="F4814">
            <v>14.37</v>
          </cell>
        </row>
        <row r="4815">
          <cell r="A4815" t="str">
            <v>00020210</v>
          </cell>
          <cell r="B4815" t="str">
            <v>PECA DE MADEIRA LEI APARELHADA 3 X 4.1/2" (7,5 X 11,5)</v>
          </cell>
          <cell r="C4815" t="str">
            <v>M</v>
          </cell>
          <cell r="D4815" t="str">
            <v>MP</v>
          </cell>
          <cell r="E4815">
            <v>22.03</v>
          </cell>
          <cell r="F4815">
            <v>22.03</v>
          </cell>
        </row>
        <row r="4816">
          <cell r="A4816" t="str">
            <v>00020211</v>
          </cell>
          <cell r="B4816" t="str">
            <v>PECA DE MADEIRA LEI APARELHADA 3 X 6" (7,5 X 15CM)</v>
          </cell>
          <cell r="C4816" t="str">
            <v>M</v>
          </cell>
          <cell r="D4816" t="str">
            <v>MP</v>
          </cell>
          <cell r="E4816">
            <v>28.76</v>
          </cell>
          <cell r="F4816">
            <v>28.76</v>
          </cell>
        </row>
        <row r="4817">
          <cell r="A4817" t="str">
            <v>00020212</v>
          </cell>
          <cell r="B4817" t="str">
            <v>PECA DE MADEIRA LEI APARELHADA 2 X 3" (5 X 7,5CM)</v>
          </cell>
          <cell r="C4817" t="str">
            <v>M</v>
          </cell>
          <cell r="D4817" t="str">
            <v>MP</v>
          </cell>
          <cell r="E4817">
            <v>9.59</v>
          </cell>
          <cell r="F4817">
            <v>9.59</v>
          </cell>
        </row>
        <row r="4818">
          <cell r="A4818" t="str">
            <v>00020213</v>
          </cell>
          <cell r="B4818" t="str">
            <v>PECA DE MADEIRA LEI APARELHADA 6 X 12CM</v>
          </cell>
          <cell r="C4818" t="str">
            <v>M</v>
          </cell>
          <cell r="D4818" t="str">
            <v>MP</v>
          </cell>
          <cell r="E4818">
            <v>16.73</v>
          </cell>
          <cell r="F4818">
            <v>16.73</v>
          </cell>
        </row>
        <row r="4819">
          <cell r="A4819" t="str">
            <v>00020214</v>
          </cell>
          <cell r="B4819" t="str">
            <v>RUFO P/ TELHA FIBROCIMENTO CANALETE 49 OU KALHETA</v>
          </cell>
          <cell r="C4819" t="str">
            <v>UN</v>
          </cell>
          <cell r="D4819" t="str">
            <v>MP</v>
          </cell>
          <cell r="E4819">
            <v>16.850000000000001</v>
          </cell>
          <cell r="F4819">
            <v>16.850000000000001</v>
          </cell>
        </row>
        <row r="4820">
          <cell r="A4820" t="str">
            <v>00020215</v>
          </cell>
          <cell r="B4820" t="str">
            <v>RUFO P/ TELHA FIBROCIMENTO MAXIPLAC OU ETERMAX</v>
          </cell>
          <cell r="C4820" t="str">
            <v>UN</v>
          </cell>
          <cell r="D4820" t="str">
            <v>MP</v>
          </cell>
          <cell r="E4820">
            <v>24.19</v>
          </cell>
          <cell r="F4820">
            <v>24.19</v>
          </cell>
        </row>
        <row r="4821">
          <cell r="A4821" t="str">
            <v>00020216</v>
          </cell>
          <cell r="B4821" t="str">
            <v>MAQUINA P/ DESBOBINAR, ENDIREITAR E CORTAR FERRO, MENEGOTTI, MODELO MCF,  C/ MOTOR ELETRICO 2 HP</v>
          </cell>
          <cell r="C4821" t="str">
            <v>UN</v>
          </cell>
          <cell r="D4821" t="str">
            <v>MP</v>
          </cell>
          <cell r="E4821">
            <v>2117.5100000000002</v>
          </cell>
          <cell r="F4821">
            <v>2117.5100000000002</v>
          </cell>
        </row>
        <row r="4822">
          <cell r="A4822" t="str">
            <v>00020217</v>
          </cell>
          <cell r="B4822" t="str">
            <v>ESCAVADEIRA HIDRAULICA SOBRE ESTEIRAS FIAT ALLIS MOD.FX130LC, CACAMBA 0,59M3, POT.= 80HP, PESO
OPERACIONAL= 13,00T.</v>
          </cell>
          <cell r="C4822" t="str">
            <v>UN</v>
          </cell>
          <cell r="D4822" t="str">
            <v>MP</v>
          </cell>
          <cell r="E4822">
            <v>358047.06</v>
          </cell>
          <cell r="F4822">
            <v>358047.06</v>
          </cell>
        </row>
        <row r="4823">
          <cell r="A4823" t="str">
            <v>00020218</v>
          </cell>
          <cell r="B4823" t="str">
            <v>CALDEIRA DE ASFALTO, CONSMAQ, MOD CA 1, C/ TANQUE 1200 L, REBOCÁVEL, C/ FUNDO DUPLO AQUECIDO POR
MACARICO C/ ESPARGIMENTO PRESSURIZADO MANUAL</v>
          </cell>
          <cell r="C4823" t="str">
            <v>UN</v>
          </cell>
          <cell r="D4823" t="str">
            <v>MP</v>
          </cell>
          <cell r="E4823">
            <v>90470.24</v>
          </cell>
          <cell r="F4823">
            <v>90470.24</v>
          </cell>
        </row>
        <row r="4824">
          <cell r="A4824" t="str">
            <v>00020219</v>
          </cell>
          <cell r="B4824" t="str">
            <v>ESPARGIDOR (CALDEIRA) DE ASFALTO, REBOCAVEL, COM TANQUE ISOLADO DE 2500 LITROS, 2 MACARICOS E
BOMBA PARA ESPARGIMENTO, BARRA ESPARGIDORA COM LARGURA DE 2 M E HASTE MANUAL</v>
          </cell>
          <cell r="C4824" t="str">
            <v>UN</v>
          </cell>
          <cell r="D4824" t="str">
            <v>MP</v>
          </cell>
          <cell r="E4824">
            <v>112000</v>
          </cell>
          <cell r="F4824">
            <v>112000</v>
          </cell>
        </row>
        <row r="4825">
          <cell r="A4825" t="str">
            <v>00020220</v>
          </cell>
          <cell r="B4825" t="str">
            <v>DISTRIBUIDOR DE ASFALTO, CIFALI(TEREX), MOD HE-C, C/ TANQUE 6000 L, MOTOR DIESEL 9,2 HP, A SER
MONTADO SOBRE CHASSIS DE CAMINHÃO</v>
          </cell>
          <cell r="C4825" t="str">
            <v>UN</v>
          </cell>
          <cell r="D4825" t="str">
            <v>MP</v>
          </cell>
          <cell r="E4825">
            <v>219316.16</v>
          </cell>
          <cell r="F4825">
            <v>219316.16</v>
          </cell>
        </row>
        <row r="4826">
          <cell r="A4826" t="str">
            <v>00020231</v>
          </cell>
          <cell r="B4826" t="str">
            <v>RODAPE GRANITO 10 X 2CM</v>
          </cell>
          <cell r="C4826" t="str">
            <v>M</v>
          </cell>
          <cell r="D4826" t="str">
            <v>MP</v>
          </cell>
          <cell r="E4826">
            <v>57.9</v>
          </cell>
          <cell r="F4826">
            <v>57.9</v>
          </cell>
        </row>
        <row r="4827">
          <cell r="A4827" t="str">
            <v>00020232</v>
          </cell>
          <cell r="B4827" t="str">
            <v>SOLEIRA GRANITO 15 X 3CM</v>
          </cell>
          <cell r="C4827" t="str">
            <v>M</v>
          </cell>
          <cell r="D4827" t="str">
            <v>MP</v>
          </cell>
          <cell r="E4827">
            <v>104.22</v>
          </cell>
          <cell r="F4827">
            <v>104.22</v>
          </cell>
        </row>
        <row r="4828">
          <cell r="A4828" t="str">
            <v>00020233</v>
          </cell>
          <cell r="B4828" t="str">
            <v>SOLEIRA GRANITO 25 X 3CM</v>
          </cell>
          <cell r="C4828" t="str">
            <v>M</v>
          </cell>
          <cell r="D4828" t="str">
            <v>MP</v>
          </cell>
          <cell r="E4828">
            <v>167.91</v>
          </cell>
          <cell r="F4828">
            <v>167.91</v>
          </cell>
        </row>
        <row r="4829">
          <cell r="A4829" t="str">
            <v>00020234</v>
          </cell>
          <cell r="B4829" t="str">
            <v>TANQUE MONOBLOCO DE GRANITINA OU MARMORITE, MODELO POPULAR (1 ESFREGADOR), PARA LAVAR
ROUPAS</v>
          </cell>
          <cell r="C4829" t="str">
            <v>UN</v>
          </cell>
          <cell r="D4829" t="str">
            <v>MP</v>
          </cell>
          <cell r="E4829">
            <v>140.69999999999999</v>
          </cell>
          <cell r="F4829">
            <v>140.69999999999999</v>
          </cell>
        </row>
        <row r="4830">
          <cell r="A4830" t="str">
            <v>00020235</v>
          </cell>
          <cell r="B4830" t="str">
            <v>CUMEEIRA NORMAL FIBROCIMENTO ABA 300MM P/ TELHA ONDULADA 6MM</v>
          </cell>
          <cell r="C4830" t="str">
            <v>UN</v>
          </cell>
          <cell r="D4830" t="str">
            <v>MP</v>
          </cell>
          <cell r="E4830">
            <v>33.39</v>
          </cell>
          <cell r="F4830">
            <v>33.39</v>
          </cell>
        </row>
        <row r="4831">
          <cell r="A4831" t="str">
            <v>00020236</v>
          </cell>
          <cell r="B4831" t="str">
            <v>CUMEEIRA ARTICULADA FIBROCIMENTO P/ TELHA ONDULADA 6MM</v>
          </cell>
          <cell r="C4831" t="str">
            <v>UN</v>
          </cell>
          <cell r="D4831" t="str">
            <v>MP</v>
          </cell>
          <cell r="E4831">
            <v>39.89</v>
          </cell>
          <cell r="F4831">
            <v>39.89</v>
          </cell>
        </row>
        <row r="4832">
          <cell r="A4832" t="str">
            <v>00020238</v>
          </cell>
          <cell r="B4832" t="str">
            <v>BANHEIRA EM POLIESTER COM FIBRA DE VIDRO, CAPACIDADE DE *174* L, COM 170,0 X 79,5 X 38,0 CM, NAO
INCLUSO ACESSORIOS PARA HIDROMASSAGEM</v>
          </cell>
          <cell r="C4832" t="str">
            <v>UN</v>
          </cell>
          <cell r="D4832" t="str">
            <v>MP</v>
          </cell>
          <cell r="E4832">
            <v>1150</v>
          </cell>
          <cell r="F4832">
            <v>1150</v>
          </cell>
        </row>
        <row r="4833">
          <cell r="A4833" t="str">
            <v>00020239</v>
          </cell>
          <cell r="B4833" t="str">
            <v>DOBRADICA FERRO POLIDO OU GALV 2 X 2.1/2" E=1,2MM PINO SOLTO OU REVERSIVEL SEM ANEIS</v>
          </cell>
          <cell r="C4833" t="str">
            <v>UN</v>
          </cell>
          <cell r="D4833" t="str">
            <v>MP</v>
          </cell>
          <cell r="E4833">
            <v>6.34</v>
          </cell>
          <cell r="F4833">
            <v>6.34</v>
          </cell>
        </row>
        <row r="4834">
          <cell r="A4834" t="str">
            <v>00020240</v>
          </cell>
          <cell r="B4834" t="str">
            <v>JOGO DE FERRAGEM P/ BASCULANTE DE MADEIRA - GONZOS, TRANQ., CORRENTES</v>
          </cell>
          <cell r="C4834" t="str">
            <v>JG</v>
          </cell>
          <cell r="D4834" t="str">
            <v>MP</v>
          </cell>
          <cell r="E4834">
            <v>27.03</v>
          </cell>
          <cell r="F4834">
            <v>27.03</v>
          </cell>
        </row>
        <row r="4835">
          <cell r="A4835" t="str">
            <v>00020241</v>
          </cell>
          <cell r="B4835" t="str">
            <v>JOGO DE FERRAGEM P/ JANELA CORRER EM LATAO CROMADO- TRILHO, RODIZIO, TRINCOS</v>
          </cell>
          <cell r="C4835" t="str">
            <v>JG</v>
          </cell>
          <cell r="D4835" t="str">
            <v>MP</v>
          </cell>
          <cell r="E4835">
            <v>84.58</v>
          </cell>
          <cell r="F4835">
            <v>84.58</v>
          </cell>
        </row>
        <row r="4836">
          <cell r="A4836" t="str">
            <v>00020242</v>
          </cell>
          <cell r="B4836" t="str">
            <v>JOGO DE FERRAGEM P/ JANELA CORRER EM FERRO CROMADO - TRILHO, RODIZIO, TRINCOS</v>
          </cell>
          <cell r="C4836" t="str">
            <v>JG</v>
          </cell>
          <cell r="D4836" t="str">
            <v>MP</v>
          </cell>
          <cell r="E4836">
            <v>64.349999999999994</v>
          </cell>
          <cell r="F4836">
            <v>64.349999999999994</v>
          </cell>
        </row>
        <row r="4837">
          <cell r="A4837" t="str">
            <v>00020243</v>
          </cell>
          <cell r="B4837" t="str">
            <v>JOGO DE FERRAGEM P/ JANELA CORRER EM FERRO NIQUELADO - TRILHO, RODIZIO, TRINCOS</v>
          </cell>
          <cell r="C4837" t="str">
            <v>JG</v>
          </cell>
          <cell r="D4837" t="str">
            <v>MP</v>
          </cell>
          <cell r="E4837">
            <v>58.34</v>
          </cell>
          <cell r="F4837">
            <v>58.34</v>
          </cell>
        </row>
        <row r="4838">
          <cell r="A4838" t="str">
            <v>00020244</v>
          </cell>
          <cell r="B4838" t="str">
            <v>FIO P/ INSTAL. ELETRONICA (SOM) POLARIZADO BICOLOR 2 X 0,75MM2</v>
          </cell>
          <cell r="C4838" t="str">
            <v>M</v>
          </cell>
          <cell r="D4838" t="str">
            <v>MP</v>
          </cell>
          <cell r="E4838">
            <v>1.31</v>
          </cell>
          <cell r="F4838">
            <v>1.31</v>
          </cell>
        </row>
        <row r="4839">
          <cell r="A4839" t="str">
            <v>00020245</v>
          </cell>
          <cell r="B4839" t="str">
            <v>TOMADA COMPLETA P/ RADIO E TV</v>
          </cell>
          <cell r="C4839" t="str">
            <v>UN</v>
          </cell>
          <cell r="D4839" t="str">
            <v>MP</v>
          </cell>
          <cell r="E4839">
            <v>6.91</v>
          </cell>
          <cell r="F4839">
            <v>6.91</v>
          </cell>
        </row>
        <row r="4840">
          <cell r="A4840" t="str">
            <v>00020247</v>
          </cell>
          <cell r="B4840" t="str">
            <v>PREGO DE ACO 15 X 15 C/ CABECA</v>
          </cell>
          <cell r="C4840" t="str">
            <v>KG</v>
          </cell>
          <cell r="D4840" t="str">
            <v>MP</v>
          </cell>
          <cell r="E4840">
            <v>5.66</v>
          </cell>
          <cell r="F4840">
            <v>5.66</v>
          </cell>
        </row>
        <row r="4841">
          <cell r="A4841" t="str">
            <v>00020248</v>
          </cell>
          <cell r="B4841" t="str">
            <v>SOLEIRA MARMORE DE 3 X 5CM</v>
          </cell>
          <cell r="C4841" t="str">
            <v>M</v>
          </cell>
          <cell r="D4841" t="str">
            <v>MP</v>
          </cell>
          <cell r="E4841">
            <v>63.69</v>
          </cell>
          <cell r="F4841">
            <v>63.69</v>
          </cell>
        </row>
        <row r="4842">
          <cell r="A4842" t="str">
            <v>00020249</v>
          </cell>
          <cell r="B4842" t="str">
            <v>TABEIRA EM MARMORE 2 X 5CM</v>
          </cell>
          <cell r="C4842" t="str">
            <v>M</v>
          </cell>
          <cell r="D4842" t="str">
            <v>MP</v>
          </cell>
          <cell r="E4842">
            <v>34.74</v>
          </cell>
          <cell r="F4842">
            <v>34.74</v>
          </cell>
        </row>
        <row r="4843">
          <cell r="A4843" t="str">
            <v>00020250</v>
          </cell>
          <cell r="B4843" t="str">
            <v>SISAL EM FIBRA</v>
          </cell>
          <cell r="C4843" t="str">
            <v>KG</v>
          </cell>
          <cell r="D4843" t="str">
            <v>MP</v>
          </cell>
          <cell r="E4843">
            <v>10</v>
          </cell>
          <cell r="F4843">
            <v>10</v>
          </cell>
        </row>
        <row r="4844">
          <cell r="A4844" t="str">
            <v>00020251</v>
          </cell>
          <cell r="B4844" t="str">
            <v>TORNEIRA CROMADA MEDIA 1/2" OU 3/4" REF 1143 P/ TANQUE - PADRAO MEDIO</v>
          </cell>
          <cell r="C4844" t="str">
            <v>UN</v>
          </cell>
          <cell r="D4844" t="str">
            <v>MP</v>
          </cell>
          <cell r="E4844">
            <v>23.54</v>
          </cell>
          <cell r="F4844">
            <v>23.54</v>
          </cell>
        </row>
        <row r="4845">
          <cell r="A4845" t="str">
            <v>00020252</v>
          </cell>
          <cell r="B4845" t="str">
            <v>TORNEIRA CROMADA LONGA 1/2" OU 3/4" REF 1158 P/ PIA COZ - PADRAO MEDIO</v>
          </cell>
          <cell r="C4845" t="str">
            <v>UN</v>
          </cell>
          <cell r="D4845" t="str">
            <v>MP</v>
          </cell>
          <cell r="E4845">
            <v>39.35</v>
          </cell>
          <cell r="F4845">
            <v>39.35</v>
          </cell>
        </row>
        <row r="4846">
          <cell r="A4846" t="str">
            <v>00020253</v>
          </cell>
          <cell r="B4846" t="str">
            <v>CAIXA PASSAGEM METALICA 35 X 35 X 12CM P/ INST ELETRICA</v>
          </cell>
          <cell r="C4846" t="str">
            <v>UN</v>
          </cell>
          <cell r="D4846" t="str">
            <v>MP</v>
          </cell>
          <cell r="E4846">
            <v>28.25</v>
          </cell>
          <cell r="F4846">
            <v>28.25</v>
          </cell>
        </row>
        <row r="4847">
          <cell r="A4847" t="str">
            <v>00020254</v>
          </cell>
          <cell r="B4847" t="str">
            <v>CAIXA PASSAGEM METALICA 15 X 15 X 10CM P/ INST ELETRICA</v>
          </cell>
          <cell r="C4847" t="str">
            <v>UN</v>
          </cell>
          <cell r="D4847" t="str">
            <v>MP</v>
          </cell>
          <cell r="E4847">
            <v>7.95</v>
          </cell>
          <cell r="F4847">
            <v>7.95</v>
          </cell>
        </row>
        <row r="4848">
          <cell r="A4848" t="str">
            <v>00020255</v>
          </cell>
          <cell r="B4848" t="str">
            <v>CAIXA PASSAGEM METALICA 25 X 25 X 10CM P/ INST ELETRICA</v>
          </cell>
          <cell r="C4848" t="str">
            <v>UN</v>
          </cell>
          <cell r="D4848" t="str">
            <v>MP</v>
          </cell>
          <cell r="E4848">
            <v>14.31</v>
          </cell>
          <cell r="F4848">
            <v>14.31</v>
          </cell>
        </row>
        <row r="4849">
          <cell r="A4849" t="str">
            <v>00020256</v>
          </cell>
          <cell r="B4849" t="str">
            <v>ROLDANAS PLASTICAS/PVC OU CLEATS TAMANHO MEDIO P/ INSTALACAO ELETR APARENTE</v>
          </cell>
          <cell r="C4849" t="str">
            <v>UN</v>
          </cell>
          <cell r="D4849" t="str">
            <v>MP</v>
          </cell>
          <cell r="E4849">
            <v>1.82</v>
          </cell>
          <cell r="F4849">
            <v>1.82</v>
          </cell>
        </row>
        <row r="4850">
          <cell r="A4850" t="str">
            <v>00020257</v>
          </cell>
          <cell r="B4850" t="str">
            <v>TUBO1/2" DIN 2440 PSI 300 C/ COSTURA ROSCA CONICA</v>
          </cell>
          <cell r="C4850" t="str">
            <v>M</v>
          </cell>
          <cell r="D4850" t="str">
            <v>MP</v>
          </cell>
          <cell r="E4850">
            <v>11.19</v>
          </cell>
          <cell r="F4850">
            <v>11.19</v>
          </cell>
        </row>
        <row r="4851">
          <cell r="A4851" t="str">
            <v>00020258</v>
          </cell>
          <cell r="B4851" t="str">
            <v>TUBO3/4" DIN 2440 PSI 300 C/ COSTURA ROSCA CONICA</v>
          </cell>
          <cell r="C4851" t="str">
            <v>M</v>
          </cell>
          <cell r="D4851" t="str">
            <v>MP</v>
          </cell>
          <cell r="E4851">
            <v>14.43</v>
          </cell>
          <cell r="F4851">
            <v>14.43</v>
          </cell>
        </row>
        <row r="4852">
          <cell r="A4852" t="str">
            <v>00020259</v>
          </cell>
          <cell r="B4852" t="str">
            <v>BAGUETE DE BORRACHA P/ JANELA 1,5 X 1,0CM</v>
          </cell>
          <cell r="C4852" t="str">
            <v>M</v>
          </cell>
          <cell r="D4852" t="str">
            <v>MP</v>
          </cell>
          <cell r="E4852">
            <v>3.2</v>
          </cell>
          <cell r="F4852">
            <v>3.2</v>
          </cell>
        </row>
        <row r="4853">
          <cell r="A4853" t="str">
            <v>00020260</v>
          </cell>
          <cell r="B4853" t="str">
            <v>MANGUEIRA P/ GAS 1/2" C/ 1M</v>
          </cell>
          <cell r="C4853" t="str">
            <v>UN</v>
          </cell>
          <cell r="D4853" t="str">
            <v>MP</v>
          </cell>
          <cell r="E4853">
            <v>6.41</v>
          </cell>
          <cell r="F4853">
            <v>6.41</v>
          </cell>
        </row>
        <row r="4854">
          <cell r="A4854" t="str">
            <v>00020261</v>
          </cell>
          <cell r="B4854" t="str">
            <v>SIFAO FLEXIVEL P/ PIA E LAVATORIO 3/4" X 1 1/2"</v>
          </cell>
          <cell r="C4854" t="str">
            <v>UN</v>
          </cell>
          <cell r="D4854" t="str">
            <v>MP</v>
          </cell>
          <cell r="E4854">
            <v>10.38</v>
          </cell>
          <cell r="F4854">
            <v>10.38</v>
          </cell>
        </row>
        <row r="4855">
          <cell r="A4855" t="str">
            <v>00020262</v>
          </cell>
          <cell r="B4855" t="str">
            <v>SIFAO FLEXIVEL P/ PIA AMERICANA 1 1/2 X 2"</v>
          </cell>
          <cell r="C4855" t="str">
            <v>UN</v>
          </cell>
          <cell r="D4855" t="str">
            <v>MP</v>
          </cell>
          <cell r="E4855">
            <v>9.8000000000000007</v>
          </cell>
          <cell r="F4855">
            <v>9.8000000000000007</v>
          </cell>
        </row>
        <row r="4856">
          <cell r="A4856" t="str">
            <v>00020266</v>
          </cell>
          <cell r="B4856" t="str">
            <v>KIT ACESSORIOS PLASTICO P/ BANHEIRO - PAPELEIRA, SABONETEIRA E CABIDE</v>
          </cell>
          <cell r="C4856" t="str">
            <v>UN</v>
          </cell>
          <cell r="D4856" t="str">
            <v>MP</v>
          </cell>
          <cell r="E4856">
            <v>25.14</v>
          </cell>
          <cell r="F4856">
            <v>25.14</v>
          </cell>
        </row>
        <row r="4857">
          <cell r="A4857" t="str">
            <v>00020269</v>
          </cell>
          <cell r="B4857" t="str">
            <v>LAVATORIO/CUBA DE EMBUTIR OVAL LOUCA BRANCA 35 X 50CM OU EQUIV SEM LADRAO - PADRAO MEDIO</v>
          </cell>
          <cell r="C4857" t="str">
            <v>UN</v>
          </cell>
          <cell r="D4857" t="str">
            <v>MP</v>
          </cell>
          <cell r="E4857">
            <v>61.26</v>
          </cell>
          <cell r="F4857">
            <v>61.26</v>
          </cell>
        </row>
        <row r="4858">
          <cell r="A4858" t="str">
            <v>00020270</v>
          </cell>
          <cell r="B4858" t="str">
            <v>LAVATORIO/CUBA DE EMBUTIR OVAL LOUCA COR 35 X 50CM OU EQUIV SEM LADRAO - PADRAO MEDIO</v>
          </cell>
          <cell r="C4858" t="str">
            <v>UN</v>
          </cell>
          <cell r="D4858" t="str">
            <v>MP</v>
          </cell>
          <cell r="E4858">
            <v>62.46</v>
          </cell>
          <cell r="F4858">
            <v>62.46</v>
          </cell>
        </row>
        <row r="4859">
          <cell r="A4859" t="str">
            <v>00020271</v>
          </cell>
          <cell r="B4859" t="str">
            <v>TANQUE LOUCA EM COR C/COLUNA - 30L OU EQUIV</v>
          </cell>
          <cell r="C4859" t="str">
            <v>UN</v>
          </cell>
          <cell r="D4859" t="str">
            <v>MP</v>
          </cell>
          <cell r="E4859">
            <v>185.71</v>
          </cell>
          <cell r="F4859">
            <v>185.71</v>
          </cell>
        </row>
        <row r="4860">
          <cell r="A4860" t="str">
            <v>00020272</v>
          </cell>
          <cell r="B4860" t="str">
            <v>QUADRO METALICO P/ MONT ELETRO-ELETRONICO 48 X 38 X 22CM CEMAR OU EQUIV</v>
          </cell>
          <cell r="C4860" t="str">
            <v>UN</v>
          </cell>
          <cell r="D4860" t="str">
            <v>MP</v>
          </cell>
          <cell r="E4860">
            <v>163.12</v>
          </cell>
          <cell r="F4860">
            <v>163.12</v>
          </cell>
        </row>
        <row r="4861">
          <cell r="A4861" t="str">
            <v>00020273</v>
          </cell>
          <cell r="B4861" t="str">
            <v>TELHA CERAMICA TIPO DUPLANA</v>
          </cell>
          <cell r="C4861" t="str">
            <v>UN</v>
          </cell>
          <cell r="D4861" t="str">
            <v>MP</v>
          </cell>
          <cell r="E4861">
            <v>2.4300000000000002</v>
          </cell>
          <cell r="F4861">
            <v>2.4300000000000002</v>
          </cell>
        </row>
        <row r="4862">
          <cell r="A4862" t="str">
            <v>00020275</v>
          </cell>
          <cell r="B4862" t="str">
            <v>CONJUNTO PINO DE ACO C/ FURO E FINCA PINO CURTO P/ CONCRETO</v>
          </cell>
          <cell r="C4862" t="str">
            <v>CJ</v>
          </cell>
          <cell r="D4862" t="str">
            <v>MP</v>
          </cell>
          <cell r="E4862">
            <v>1.1499999999999999</v>
          </cell>
          <cell r="F4862">
            <v>1.1499999999999999</v>
          </cell>
        </row>
        <row r="4863">
          <cell r="A4863" t="str">
            <v>00020276</v>
          </cell>
          <cell r="B4863" t="str">
            <v>PORTA FERRO MISTA EM VENEZIANA E CAIXILHO P/ VIDRO COMPLETA 90 X 210CM</v>
          </cell>
          <cell r="C4863" t="str">
            <v>M2</v>
          </cell>
          <cell r="D4863" t="str">
            <v>MP</v>
          </cell>
          <cell r="E4863">
            <v>217.43</v>
          </cell>
          <cell r="F4863">
            <v>217.43</v>
          </cell>
        </row>
        <row r="4864">
          <cell r="A4864" t="str">
            <v>00020277</v>
          </cell>
          <cell r="B4864" t="str">
            <v>ASSENTAMENTO DE FORMICA - SOMENTE MAO DE OBRA</v>
          </cell>
          <cell r="C4864" t="str">
            <v>M2</v>
          </cell>
          <cell r="D4864" t="str">
            <v>MP</v>
          </cell>
          <cell r="E4864">
            <v>29.44</v>
          </cell>
          <cell r="F4864">
            <v>29.44</v>
          </cell>
        </row>
        <row r="4865">
          <cell r="A4865" t="str">
            <v>00020278</v>
          </cell>
          <cell r="B4865" t="str">
            <v>ASSENTAMENTO DE CARPETE - SOMENTE MAO DE OBRA</v>
          </cell>
          <cell r="C4865" t="str">
            <v>M2</v>
          </cell>
          <cell r="D4865" t="str">
            <v>MP</v>
          </cell>
          <cell r="E4865">
            <v>9.81</v>
          </cell>
          <cell r="F4865">
            <v>9.81</v>
          </cell>
        </row>
        <row r="4866">
          <cell r="A4866" t="str">
            <v>00020322</v>
          </cell>
          <cell r="B4866" t="str">
            <v>PORTA MADEIRA SEMI-OCA ALMOFADADA REGIONAL 1A 60 X 210 X 3CM</v>
          </cell>
          <cell r="C4866" t="str">
            <v>UN</v>
          </cell>
          <cell r="D4866" t="str">
            <v>MP</v>
          </cell>
          <cell r="E4866">
            <v>210.86</v>
          </cell>
          <cell r="F4866">
            <v>210.86</v>
          </cell>
        </row>
        <row r="4867">
          <cell r="A4867" t="str">
            <v>00020323</v>
          </cell>
          <cell r="B4867" t="str">
            <v>PORTA MADEIRA REGIONAL 2A VENEZIANA 70 X 210 X 3CM</v>
          </cell>
          <cell r="C4867" t="str">
            <v>UN</v>
          </cell>
          <cell r="D4867" t="str">
            <v>MP</v>
          </cell>
          <cell r="E4867">
            <v>354.47</v>
          </cell>
          <cell r="F4867">
            <v>354.47</v>
          </cell>
        </row>
        <row r="4868">
          <cell r="A4868" t="str">
            <v>00020324</v>
          </cell>
          <cell r="B4868" t="str">
            <v>PORTA MADEIRA REGIONAL 2A VENEZIANA 60 X 210 X 3CM</v>
          </cell>
          <cell r="C4868" t="str">
            <v>UN</v>
          </cell>
          <cell r="D4868" t="str">
            <v>MP</v>
          </cell>
          <cell r="E4868">
            <v>340.31</v>
          </cell>
          <cell r="F4868">
            <v>340.31</v>
          </cell>
        </row>
        <row r="4869">
          <cell r="A4869" t="str">
            <v>00020325</v>
          </cell>
          <cell r="B4869" t="str">
            <v>PORTA MADEIRA REGIONAL 1A VENEZIANA 70 X 210 X 3CM</v>
          </cell>
          <cell r="C4869" t="str">
            <v>UN</v>
          </cell>
          <cell r="D4869" t="str">
            <v>MP</v>
          </cell>
          <cell r="E4869">
            <v>309.52</v>
          </cell>
          <cell r="F4869">
            <v>309.52</v>
          </cell>
        </row>
        <row r="4870">
          <cell r="A4870" t="str">
            <v>00020326</v>
          </cell>
          <cell r="B4870" t="str">
            <v>ANEL BORRACHA P/ TUBO/CONEXAO PVC PBA P/ REDE AGUA    DN 60MM</v>
          </cell>
          <cell r="C4870" t="str">
            <v>UN</v>
          </cell>
          <cell r="D4870" t="str">
            <v>MP</v>
          </cell>
          <cell r="E4870">
            <v>1.23</v>
          </cell>
          <cell r="F4870">
            <v>1.23</v>
          </cell>
        </row>
        <row r="4871">
          <cell r="A4871" t="str">
            <v>00020327</v>
          </cell>
          <cell r="B4871" t="str">
            <v>REDUCAO PVC PBA JE PB P/REDE AGUA DN 75 X 50/DE 85 X 60MM</v>
          </cell>
          <cell r="C4871" t="str">
            <v>UN</v>
          </cell>
          <cell r="D4871" t="str">
            <v>MP</v>
          </cell>
          <cell r="E4871">
            <v>12.18</v>
          </cell>
          <cell r="F4871">
            <v>12.18</v>
          </cell>
        </row>
        <row r="4872">
          <cell r="A4872" t="str">
            <v>00020962</v>
          </cell>
          <cell r="B4872" t="str">
            <v>CAIXA EXTERNA DE INCENDIO (ABRIGO PARA MANGUEIRAS) COM 75 X 45 X 17 CM, EM CHAPA SAE 1020 LAMINADA
A FRIO, PORTA COM VENTILACAO, VISOR COM A INSCRICAO "INCENDIO" E SUPORTE MEIA LUA</v>
          </cell>
          <cell r="C4872" t="str">
            <v>UN</v>
          </cell>
          <cell r="D4872" t="str">
            <v>MP</v>
          </cell>
          <cell r="E4872">
            <v>140.05000000000001</v>
          </cell>
          <cell r="F4872">
            <v>140.05000000000001</v>
          </cell>
        </row>
        <row r="4873">
          <cell r="A4873" t="str">
            <v>00020963</v>
          </cell>
          <cell r="B4873" t="str">
            <v>CAIXA DE INCENDIO/ABRIGO DE MANGUEIRAS EM CHAPA SAE 1020 LAMINADA A FRIO, PORTA C/ VENTILACAO E
VISOR SUPORTE 1/2 LUA P/ MANG, EXTERNA, INSCR. INCENDIO 90 X 60 X 17CM</v>
          </cell>
          <cell r="C4873" t="str">
            <v>UN</v>
          </cell>
          <cell r="D4873" t="str">
            <v>MP</v>
          </cell>
          <cell r="E4873">
            <v>191.92</v>
          </cell>
          <cell r="F4873">
            <v>191.92</v>
          </cell>
        </row>
        <row r="4874">
          <cell r="A4874" t="str">
            <v>00020964</v>
          </cell>
          <cell r="B4874" t="str">
            <v>TAMPAO LATAO C/ CORRENTE P/ INSTALACAO PREDIAL COMBATE A INCENDIO ENGATE RAPIDO 1 1/2"</v>
          </cell>
          <cell r="C4874" t="str">
            <v>UN</v>
          </cell>
          <cell r="D4874" t="str">
            <v>MP</v>
          </cell>
          <cell r="E4874">
            <v>32.72</v>
          </cell>
          <cell r="F4874">
            <v>32.72</v>
          </cell>
        </row>
        <row r="4875">
          <cell r="A4875" t="str">
            <v>00020965</v>
          </cell>
          <cell r="B4875" t="str">
            <v>ESGUICHO EM LATAO JATO SOLIDO P/ INSTALACAO PREDIAL COMBATE A INCENDIO ENGATE RAPIDO 1 1/2" X</v>
          </cell>
          <cell r="C4875" t="str">
            <v>UN</v>
          </cell>
          <cell r="D4875" t="str">
            <v>MP</v>
          </cell>
          <cell r="E4875">
            <v>31.16</v>
          </cell>
          <cell r="F4875">
            <v>31.16</v>
          </cell>
        </row>
        <row r="4876">
          <cell r="A4876" t="str">
            <v>00020966</v>
          </cell>
          <cell r="B4876" t="str">
            <v>16MM
ESGUICHO EM LATAO JATO SOLIDO P/ INSTALACAO PREDIAL COMBATE A INCENDIO ENGATE RAPIDO 1 1/2" X
19MM</v>
          </cell>
          <cell r="C4876" t="str">
            <v>UN</v>
          </cell>
          <cell r="D4876" t="str">
            <v>MP</v>
          </cell>
          <cell r="E4876">
            <v>31.16</v>
          </cell>
          <cell r="F4876">
            <v>31.16</v>
          </cell>
        </row>
        <row r="4877">
          <cell r="A4877" t="str">
            <v>00020967</v>
          </cell>
          <cell r="B4877" t="str">
            <v>ESGUICHO EM LATAO JATO SOLIDO P/ INSTALACAO PREDIAL COMBATE A INCENDIO ENGATE RAPIDO 2 1/2" X
16MM</v>
          </cell>
          <cell r="C4877" t="str">
            <v>UN</v>
          </cell>
          <cell r="D4877" t="str">
            <v>MP</v>
          </cell>
          <cell r="E4877">
            <v>80.430000000000007</v>
          </cell>
          <cell r="F4877">
            <v>80.430000000000007</v>
          </cell>
        </row>
        <row r="4878">
          <cell r="A4878" t="str">
            <v>00020968</v>
          </cell>
          <cell r="B4878" t="str">
            <v>ESGUICHO EM LATAO JATO SOLIDO P/ INSTALACAO PREDIAL COMBATE A INCENDIO ENGATE RAPIDO 2 1/2" X
19MM</v>
          </cell>
          <cell r="C4878" t="str">
            <v>UN</v>
          </cell>
          <cell r="D4878" t="str">
            <v>MP</v>
          </cell>
          <cell r="E4878">
            <v>77.91</v>
          </cell>
          <cell r="F4878">
            <v>77.91</v>
          </cell>
        </row>
        <row r="4879">
          <cell r="A4879" t="str">
            <v>00020969</v>
          </cell>
          <cell r="B4879" t="str">
            <v>ESGUICHO EM LATAO JATO NEBLINA P/ INSTALACAO PREDIAL COMBATE A INCENDIO ENGATE RAPIDO 1 1/2"</v>
          </cell>
          <cell r="C4879" t="str">
            <v>UN</v>
          </cell>
          <cell r="D4879" t="str">
            <v>MP</v>
          </cell>
          <cell r="E4879">
            <v>280.45999999999998</v>
          </cell>
          <cell r="F4879">
            <v>280.45999999999998</v>
          </cell>
        </row>
        <row r="4880">
          <cell r="A4880" t="str">
            <v>00020970</v>
          </cell>
          <cell r="B4880" t="str">
            <v>ESGUICHO EM LATAO JATO NEBLINA P/ INSTALACAO PREDIAL COMBATE A INCENDIO ENGATE RAPIDO 2 1/2"</v>
          </cell>
          <cell r="C4880" t="str">
            <v>UN</v>
          </cell>
          <cell r="D4880" t="str">
            <v>MP</v>
          </cell>
          <cell r="E4880">
            <v>389.53</v>
          </cell>
          <cell r="F4880">
            <v>389.53</v>
          </cell>
        </row>
        <row r="4881">
          <cell r="A4881" t="str">
            <v>00020971</v>
          </cell>
          <cell r="B4881" t="str">
            <v>CHAVE DUPLA P/ CONEXOES TIPO STORZ EM LATAO ENGATE RAPIDO 1 1/2" X 2 1/2"</v>
          </cell>
          <cell r="C4881" t="str">
            <v>UN</v>
          </cell>
          <cell r="D4881" t="str">
            <v>MP</v>
          </cell>
          <cell r="E4881">
            <v>35.53</v>
          </cell>
          <cell r="F4881">
            <v>35.53</v>
          </cell>
        </row>
        <row r="4882">
          <cell r="A4882" t="str">
            <v>00020972</v>
          </cell>
          <cell r="B4882" t="str">
            <v>REDUCAO FIXA TIPO STORZ LATAO P/ INST. PREDIAL COMBATE A INCENDIO ENGATE RAPIDO 2.1/2" X 1.1/2"</v>
          </cell>
          <cell r="C4882" t="str">
            <v>UN</v>
          </cell>
          <cell r="D4882" t="str">
            <v>MP</v>
          </cell>
          <cell r="E4882">
            <v>63.45</v>
          </cell>
          <cell r="F4882">
            <v>63.45</v>
          </cell>
        </row>
        <row r="4883">
          <cell r="A4883" t="str">
            <v>00020973</v>
          </cell>
          <cell r="B4883" t="str">
            <v>UNIAO TIPO STORZ C/ EMPATACAO INTERNA TIPO ANEL DE EXPANSAO P/ MANG DE COMBATE A INCENDIO
ENGATE RAPIDO 1 1/2"</v>
          </cell>
          <cell r="C4883" t="str">
            <v>UN</v>
          </cell>
          <cell r="D4883" t="str">
            <v>MP</v>
          </cell>
          <cell r="E4883">
            <v>46.74</v>
          </cell>
          <cell r="F4883">
            <v>46.74</v>
          </cell>
        </row>
        <row r="4884">
          <cell r="A4884" t="str">
            <v>00020974</v>
          </cell>
          <cell r="B4884" t="str">
            <v>UNIAO TIPO STORZ C/ EMPATACAO INTERNA TIPO ANEL DE EXPANSAO P/ MANG DE COMBATE A INCENDIO
ENGATE RAPIDO 2 1/2"</v>
          </cell>
          <cell r="C4884" t="str">
            <v>UN</v>
          </cell>
          <cell r="D4884" t="str">
            <v>MP</v>
          </cell>
          <cell r="E4884">
            <v>78.53</v>
          </cell>
          <cell r="F4884">
            <v>78.53</v>
          </cell>
        </row>
        <row r="4885">
          <cell r="A4885" t="str">
            <v>00020975</v>
          </cell>
          <cell r="B4885" t="str">
            <v>ANEL DE EXPANSAO EM COBRE P/ EMPATACAO MANGUEIRA DE COMBATE A INCENDIO ENGATE RAPIDO 1 1/2"</v>
          </cell>
          <cell r="C4885" t="str">
            <v>UN</v>
          </cell>
          <cell r="D4885" t="str">
            <v>MP</v>
          </cell>
          <cell r="E4885">
            <v>4.05</v>
          </cell>
          <cell r="F4885">
            <v>4.05</v>
          </cell>
        </row>
        <row r="4886">
          <cell r="A4886" t="str">
            <v>00020976</v>
          </cell>
          <cell r="B4886" t="str">
            <v>ANEL DE EXPANSAO EM COBRE P/ EMPATACAO MANGUEIRA DE COMBATE A INCENDIO ENGATE RAPIDO 2 1/2"</v>
          </cell>
          <cell r="C4886" t="str">
            <v>UN</v>
          </cell>
          <cell r="D4886" t="str">
            <v>MP</v>
          </cell>
          <cell r="E4886">
            <v>8.51</v>
          </cell>
          <cell r="F4886">
            <v>8.51</v>
          </cell>
        </row>
        <row r="4887">
          <cell r="A4887" t="str">
            <v>00020977</v>
          </cell>
          <cell r="B4887" t="str">
            <v>EXTINTOR DE INCENDIO C/ CARGA DE PO QUIMICO SECO PQS 8KG</v>
          </cell>
          <cell r="C4887" t="str">
            <v>UN</v>
          </cell>
          <cell r="D4887" t="str">
            <v>MP</v>
          </cell>
          <cell r="E4887">
            <v>97.92</v>
          </cell>
          <cell r="F4887">
            <v>97.92</v>
          </cell>
        </row>
        <row r="4888">
          <cell r="A4888" t="str">
            <v>00020978</v>
          </cell>
          <cell r="B4888" t="str">
            <v>TUBO ACO PRETO SEM COSTURA SCHEDULE20 DN INT 22" E = 9,52MM - 128,88KG/M</v>
          </cell>
          <cell r="C4888" t="str">
            <v>M</v>
          </cell>
          <cell r="D4888" t="str">
            <v>MP</v>
          </cell>
          <cell r="E4888">
            <v>1246.82</v>
          </cell>
          <cell r="F4888">
            <v>1246.82</v>
          </cell>
        </row>
        <row r="4889">
          <cell r="A4889" t="str">
            <v>00020979</v>
          </cell>
          <cell r="B4889" t="str">
            <v>TUBO ACO PRETO SEM COSTURA SCHEDULE20 DN INT 24" E = 9,52MM - 140,80KG/M</v>
          </cell>
          <cell r="C4889" t="str">
            <v>M</v>
          </cell>
          <cell r="D4889" t="str">
            <v>MP</v>
          </cell>
          <cell r="E4889">
            <v>1496.41</v>
          </cell>
          <cell r="F4889">
            <v>1496.41</v>
          </cell>
        </row>
        <row r="4890">
          <cell r="A4890" t="str">
            <v>00020980</v>
          </cell>
          <cell r="B4890" t="str">
            <v>TUBO ACO PRETO SEM COSTURA SCHEDULE30 DN INT 8" E = 7,04MM - 36,75KG/M</v>
          </cell>
          <cell r="C4890" t="str">
            <v>M</v>
          </cell>
          <cell r="D4890" t="str">
            <v>MP</v>
          </cell>
          <cell r="E4890">
            <v>268.45</v>
          </cell>
          <cell r="F4890">
            <v>268.45</v>
          </cell>
        </row>
        <row r="4891">
          <cell r="A4891" t="str">
            <v>00020981</v>
          </cell>
          <cell r="B4891" t="str">
            <v>TUBO ACO PRETO SEM COSTURA SCHEDULE30 DN INT 14 E = 9,52MM - 81,20KG/M</v>
          </cell>
          <cell r="C4891" t="str">
            <v>M</v>
          </cell>
          <cell r="D4891" t="str">
            <v>MP</v>
          </cell>
          <cell r="E4891">
            <v>672.58</v>
          </cell>
          <cell r="F4891">
            <v>672.58</v>
          </cell>
        </row>
        <row r="4892">
          <cell r="A4892" t="str">
            <v>00020982</v>
          </cell>
          <cell r="B4892" t="str">
            <v>TUBO ACO PRETO SEM COSTURA SCHEDULE30 DN INT 16" E = 9,52MM - 93,19KG/M</v>
          </cell>
          <cell r="C4892" t="str">
            <v>M</v>
          </cell>
          <cell r="D4892" t="str">
            <v>MP</v>
          </cell>
          <cell r="E4892">
            <v>1717.68</v>
          </cell>
          <cell r="F4892">
            <v>1717.68</v>
          </cell>
        </row>
        <row r="4893">
          <cell r="A4893" t="str">
            <v>00020983</v>
          </cell>
          <cell r="B4893" t="str">
            <v>TUBO ACO PRETO SEM COSTURA SCHEDULE30 DN INT 18" E = 11,13MM - 122,24KG/M</v>
          </cell>
          <cell r="C4893" t="str">
            <v>M</v>
          </cell>
          <cell r="D4893" t="str">
            <v>MP</v>
          </cell>
          <cell r="E4893">
            <v>2253.13</v>
          </cell>
          <cell r="F4893">
            <v>2253.13</v>
          </cell>
        </row>
        <row r="4894">
          <cell r="A4894" t="str">
            <v>00020984</v>
          </cell>
          <cell r="B4894" t="str">
            <v>TUBO ACO PRETO SEM COSTURA SCHEDULE30 DN INT 20" E = 12,70MM - 164,95KG/M</v>
          </cell>
          <cell r="C4894" t="str">
            <v>M</v>
          </cell>
          <cell r="D4894" t="str">
            <v>MP</v>
          </cell>
          <cell r="E4894">
            <v>3040.36</v>
          </cell>
          <cell r="F4894">
            <v>3040.36</v>
          </cell>
        </row>
        <row r="4895">
          <cell r="A4895" t="str">
            <v>00020985</v>
          </cell>
          <cell r="B4895" t="str">
            <v>TUBO ACO PRETO SEM COSTURA SCHEDULE30 DN INT 24" E = 14,27MM - 209,33KG/M</v>
          </cell>
          <cell r="C4895" t="str">
            <v>M</v>
          </cell>
          <cell r="D4895" t="str">
            <v>MP</v>
          </cell>
          <cell r="E4895">
            <v>4115.59</v>
          </cell>
          <cell r="F4895">
            <v>4115.59</v>
          </cell>
        </row>
        <row r="4896">
          <cell r="A4896" t="str">
            <v>00020987</v>
          </cell>
          <cell r="B4896" t="str">
            <v>TUBO ACO PRETO SEM COSTURA SCHEDULE40/NBR 5590 DN INT 1/4" E = 2,24MM - 0,63KG/M</v>
          </cell>
          <cell r="C4896" t="str">
            <v>M</v>
          </cell>
          <cell r="D4896" t="str">
            <v>MP</v>
          </cell>
          <cell r="E4896">
            <v>10.07</v>
          </cell>
          <cell r="F4896">
            <v>10.07</v>
          </cell>
        </row>
        <row r="4897">
          <cell r="A4897" t="str">
            <v>00020988</v>
          </cell>
          <cell r="B4897" t="str">
            <v>TUBO ACO PRETO SEM COSTURA SCHEDULE40/NBR 5590 DN INT 3/8" E = 2,31MM - 0,85KG/M</v>
          </cell>
          <cell r="C4897" t="str">
            <v>M</v>
          </cell>
          <cell r="D4897" t="str">
            <v>MP</v>
          </cell>
          <cell r="E4897">
            <v>13.19</v>
          </cell>
          <cell r="F4897">
            <v>13.19</v>
          </cell>
        </row>
        <row r="4898">
          <cell r="A4898" t="str">
            <v>00020989</v>
          </cell>
          <cell r="B4898" t="str">
            <v>TUBO ACO PRETO SEM COSTURA SCHEDULE40/NBR 5590 DN INT 14" E = 11,13MM - 94,55KG/M</v>
          </cell>
          <cell r="C4898" t="str">
            <v>M</v>
          </cell>
          <cell r="D4898" t="str">
            <v>MP</v>
          </cell>
          <cell r="E4898">
            <v>774.99</v>
          </cell>
          <cell r="F4898">
            <v>774.99</v>
          </cell>
        </row>
        <row r="4899">
          <cell r="A4899" t="str">
            <v>00020990</v>
          </cell>
          <cell r="B4899" t="str">
            <v>TUBO ACO PRETO SEM COSTURA SCHEDULE80 DN INT 1/4" E = 3,02MM - 0,80KG/M</v>
          </cell>
          <cell r="C4899" t="str">
            <v>M</v>
          </cell>
          <cell r="D4899" t="str">
            <v>MP</v>
          </cell>
          <cell r="E4899">
            <v>13.76</v>
          </cell>
          <cell r="F4899">
            <v>13.76</v>
          </cell>
        </row>
        <row r="4900">
          <cell r="A4900" t="str">
            <v>00020991</v>
          </cell>
          <cell r="B4900" t="str">
            <v>TUBO ACO PRETO SEM COSTURA SCHEDULE80 DN INT 3/8" E = 3,20MM - 1,11KG/M</v>
          </cell>
          <cell r="C4900" t="str">
            <v>M</v>
          </cell>
          <cell r="D4900" t="str">
            <v>MP</v>
          </cell>
          <cell r="E4900">
            <v>19.09</v>
          </cell>
          <cell r="F4900">
            <v>19.09</v>
          </cell>
        </row>
        <row r="4901">
          <cell r="A4901" t="str">
            <v>00020992</v>
          </cell>
          <cell r="B4901" t="str">
            <v>TUBO ACO PRETO SEM COSTURA SCHEDULE80 DN INT 3 1/2" E = 8,08MM - 18,63KG/M</v>
          </cell>
          <cell r="C4901" t="str">
            <v>M</v>
          </cell>
          <cell r="D4901" t="str">
            <v>MP</v>
          </cell>
          <cell r="E4901">
            <v>126.76</v>
          </cell>
          <cell r="F4901">
            <v>126.76</v>
          </cell>
        </row>
        <row r="4902">
          <cell r="A4902" t="str">
            <v>00020993</v>
          </cell>
          <cell r="B4902" t="str">
            <v>TUBO ACO PRETO SEM COSTURA SCHEDULE80 DN INT 5" E = 9,52MM - 30,92KG/M</v>
          </cell>
          <cell r="C4902" t="str">
            <v>M</v>
          </cell>
          <cell r="D4902" t="str">
            <v>MP</v>
          </cell>
          <cell r="E4902">
            <v>225.86</v>
          </cell>
          <cell r="F4902">
            <v>225.86</v>
          </cell>
        </row>
        <row r="4903">
          <cell r="A4903" t="str">
            <v>00020994</v>
          </cell>
          <cell r="B4903" t="str">
            <v>TUBO ACO PRETO SEM COSTURA SCHEDULE80 DN INT 6" E = 10,97MM - 42,56KG/M</v>
          </cell>
          <cell r="C4903" t="str">
            <v>M</v>
          </cell>
          <cell r="D4903" t="str">
            <v>MP</v>
          </cell>
          <cell r="E4903">
            <v>310.88</v>
          </cell>
          <cell r="F4903">
            <v>310.88</v>
          </cell>
        </row>
        <row r="4904">
          <cell r="A4904" t="str">
            <v>00020995</v>
          </cell>
          <cell r="B4904" t="str">
            <v>TUBO ACO PRETO SEM COSTURA SCHEDULE80 DN INT 8" E = 12,70MM - 64,64KG/M</v>
          </cell>
          <cell r="C4904" t="str">
            <v>M</v>
          </cell>
          <cell r="D4904" t="str">
            <v>MP</v>
          </cell>
          <cell r="E4904">
            <v>472.16</v>
          </cell>
          <cell r="F4904">
            <v>472.16</v>
          </cell>
        </row>
        <row r="4905">
          <cell r="A4905" t="str">
            <v>00020996</v>
          </cell>
          <cell r="B4905" t="str">
            <v>TUBO ACO PRETO SEM COSTURA SCHEDULE80 DN INT 10" E = 15,09MM - 96,01KG/M</v>
          </cell>
          <cell r="C4905" t="str">
            <v>M</v>
          </cell>
          <cell r="D4905" t="str">
            <v>MP</v>
          </cell>
          <cell r="E4905">
            <v>707.94</v>
          </cell>
          <cell r="F4905">
            <v>707.94</v>
          </cell>
        </row>
        <row r="4906">
          <cell r="A4906" t="str">
            <v>00020997</v>
          </cell>
          <cell r="B4906" t="str">
            <v>TUBO ACO PRETO SEM COSTURA SCHEDULE80 DN INT 12" E = 17,48MM - 132,04KG/M</v>
          </cell>
          <cell r="C4906" t="str">
            <v>M</v>
          </cell>
          <cell r="D4906" t="str">
            <v>MP</v>
          </cell>
          <cell r="E4906">
            <v>1093.69</v>
          </cell>
          <cell r="F4906">
            <v>1093.69</v>
          </cell>
        </row>
        <row r="4907">
          <cell r="A4907" t="str">
            <v>00020998</v>
          </cell>
          <cell r="B4907" t="str">
            <v>TUBO ACO PRETO SEM COSTURA SCHEDULE80 DN INT 14" E = 19,05MM - 158,10KG/M</v>
          </cell>
          <cell r="C4907" t="str">
            <v>M</v>
          </cell>
          <cell r="D4907" t="str">
            <v>MP</v>
          </cell>
          <cell r="E4907">
            <v>1315.3</v>
          </cell>
          <cell r="F4907">
            <v>1315.3</v>
          </cell>
        </row>
        <row r="4908">
          <cell r="A4908" t="str">
            <v>00020999</v>
          </cell>
          <cell r="B4908" t="str">
            <v>TUBO ACO PRETO C/ COSTURA NBR 5580 CLASSE LEVE DN 15MM ( 1/2" ) E = 2,25MM - 1,06KG/M</v>
          </cell>
          <cell r="C4908" t="str">
            <v>M</v>
          </cell>
          <cell r="D4908" t="str">
            <v>MP</v>
          </cell>
          <cell r="E4908">
            <v>5.46</v>
          </cell>
          <cell r="F4908">
            <v>5.46</v>
          </cell>
        </row>
        <row r="4909">
          <cell r="A4909" t="str">
            <v>00021000</v>
          </cell>
          <cell r="B4909" t="str">
            <v>TUBO ACO PRETO C/ COSTURA NBR 5580 CLASSE LEVE DN 20MM ( 3/4" ) E = 2,25MM - 1,36KG/M</v>
          </cell>
          <cell r="C4909" t="str">
            <v>M</v>
          </cell>
          <cell r="D4909" t="str">
            <v>MP</v>
          </cell>
          <cell r="E4909">
            <v>6.75</v>
          </cell>
          <cell r="F4909">
            <v>6.75</v>
          </cell>
        </row>
        <row r="4910">
          <cell r="A4910" t="str">
            <v>00021001</v>
          </cell>
          <cell r="B4910" t="str">
            <v>TUBO DE ACO PRETO COM COSTURA, NBR 5580, CLASSE LEVE, TAMANHO NOMINAL = 25, DE = 1", E = 2,65 MM,
PESO = 2,02 KG/M</v>
          </cell>
          <cell r="C4910" t="str">
            <v>M</v>
          </cell>
          <cell r="D4910" t="str">
            <v>MP</v>
          </cell>
          <cell r="E4910">
            <v>9.73</v>
          </cell>
          <cell r="F4910">
            <v>9.73</v>
          </cell>
        </row>
        <row r="4911">
          <cell r="A4911" t="str">
            <v>00021002</v>
          </cell>
          <cell r="B4911" t="str">
            <v>TUBO ACO PRETO C/ COSTURA NBR 5580 CLASSE LEVE DN 32MM ( 1.1/4" ) E= 2,65MM - 2,59 KGM</v>
          </cell>
          <cell r="C4911" t="str">
            <v>M</v>
          </cell>
          <cell r="D4911" t="str">
            <v>MP</v>
          </cell>
          <cell r="E4911">
            <v>12.5</v>
          </cell>
          <cell r="F4911">
            <v>12.5</v>
          </cell>
        </row>
        <row r="4912">
          <cell r="A4912" t="str">
            <v>00021003</v>
          </cell>
          <cell r="B4912" t="str">
            <v>TUBO ACO PRETO C/ COSTURA NBR 5580 CLASSE LEVE DN 40MM ( 1.1/2" ) E= 3,00MM - 3,34KG/M</v>
          </cell>
          <cell r="C4912" t="str">
            <v>M</v>
          </cell>
          <cell r="D4912" t="str">
            <v>MP</v>
          </cell>
          <cell r="E4912">
            <v>16.12</v>
          </cell>
          <cell r="F4912">
            <v>16.12</v>
          </cell>
        </row>
        <row r="4913">
          <cell r="A4913" t="str">
            <v>00021004</v>
          </cell>
          <cell r="B4913" t="str">
            <v>TUBO ACO PRETO C/ COSTURA NBR 5580 CLASSE LEVE DN 50MM ( 2" ) E = 3,00MM - 4,23KG/M</v>
          </cell>
          <cell r="C4913" t="str">
            <v>M</v>
          </cell>
          <cell r="D4913" t="str">
            <v>MP</v>
          </cell>
          <cell r="E4913">
            <v>20.51</v>
          </cell>
          <cell r="F4913">
            <v>20.51</v>
          </cell>
        </row>
        <row r="4914">
          <cell r="A4914" t="str">
            <v>00021005</v>
          </cell>
          <cell r="B4914" t="str">
            <v>TUBO ACO PRETO C/ COSTURA NBR 5580 CLASSE LEVE DN 65MM ( 2.1/2" ) E = 3,35MM - 6,02KG/M</v>
          </cell>
          <cell r="C4914" t="str">
            <v>M</v>
          </cell>
          <cell r="D4914" t="str">
            <v>MP</v>
          </cell>
          <cell r="E4914">
            <v>28.99</v>
          </cell>
          <cell r="F4914">
            <v>28.99</v>
          </cell>
        </row>
        <row r="4915">
          <cell r="A4915" t="str">
            <v>00021006</v>
          </cell>
          <cell r="B4915" t="str">
            <v>TUBO ACO PRETO C/ COSTURA NBR 5580 CLASSE LEVE DN 80MM ( 3" ) E = 3,35MM - 7,07KG/M</v>
          </cell>
          <cell r="C4915" t="str">
            <v>M</v>
          </cell>
          <cell r="D4915" t="str">
            <v>MP</v>
          </cell>
          <cell r="E4915">
            <v>34.22</v>
          </cell>
          <cell r="F4915">
            <v>34.22</v>
          </cell>
        </row>
        <row r="4916">
          <cell r="A4916" t="str">
            <v>00021007</v>
          </cell>
          <cell r="B4916" t="str">
            <v>TUBO ACO PRETO C/ COSTURA NBR 5580 CLASSE LEVE DN 100MM ( 4" ) E = 3,75MM - 10,22KG/M</v>
          </cell>
          <cell r="C4916" t="str">
            <v>M</v>
          </cell>
          <cell r="D4916" t="str">
            <v>MP</v>
          </cell>
          <cell r="E4916">
            <v>49.8</v>
          </cell>
          <cell r="F4916">
            <v>49.8</v>
          </cell>
        </row>
        <row r="4917">
          <cell r="A4917" t="str">
            <v>00021008</v>
          </cell>
          <cell r="B4917" t="str">
            <v>TUBO ACO GALV C/ COSTURA NBR 5580 CLASSE LEVE DN 15MM ( 1/2" ) E = 2,25MM - 1,12KG/M</v>
          </cell>
          <cell r="C4917" t="str">
            <v>M</v>
          </cell>
          <cell r="D4917" t="str">
            <v>MP</v>
          </cell>
          <cell r="E4917">
            <v>10.33</v>
          </cell>
          <cell r="F4917">
            <v>10.33</v>
          </cell>
        </row>
        <row r="4918">
          <cell r="A4918" t="str">
            <v>00021009</v>
          </cell>
          <cell r="B4918" t="str">
            <v>TUBO ACO GALV C/ COSTURA NBR 5580 CLASSE LEVE DN 20MM ( 3/4" ) E = 2,25MM - 1,43KG/M</v>
          </cell>
          <cell r="C4918" t="str">
            <v>M</v>
          </cell>
          <cell r="D4918" t="str">
            <v>MP</v>
          </cell>
          <cell r="E4918">
            <v>14.47</v>
          </cell>
          <cell r="F4918">
            <v>14.47</v>
          </cell>
        </row>
        <row r="4919">
          <cell r="A4919" t="str">
            <v>00021010</v>
          </cell>
          <cell r="B4919" t="str">
            <v>TUBO DE ACO GALVANIZADO COM COSTURA, NBR 5580, CLASSE LEVE, TAMANHO NOMINAL = 25, DE = 1", E = 2,65 MM, PESO = 2,11 KG/M</v>
          </cell>
          <cell r="C4919" t="str">
            <v>M</v>
          </cell>
          <cell r="D4919" t="str">
            <v>MP</v>
          </cell>
          <cell r="E4919">
            <v>17.16</v>
          </cell>
          <cell r="F4919">
            <v>17.16</v>
          </cell>
        </row>
        <row r="4920">
          <cell r="A4920" t="str">
            <v>00021011</v>
          </cell>
          <cell r="B4920" t="str">
            <v>TUBO ACO GALV C/ COSTURA NBR 5580 CLASSE LEVE DN 32MM ( 1.1/4" ) E = 2,65MM - 2,71KG/M</v>
          </cell>
          <cell r="C4920" t="str">
            <v>M</v>
          </cell>
          <cell r="D4920" t="str">
            <v>MP</v>
          </cell>
          <cell r="E4920">
            <v>21.97</v>
          </cell>
          <cell r="F4920">
            <v>21.97</v>
          </cell>
        </row>
        <row r="4921">
          <cell r="A4921" t="str">
            <v>00021012</v>
          </cell>
          <cell r="B4921" t="str">
            <v>TUBO ACO GALV C/ COSTURA NBR 5580 CLASSE LEVE DN 40MM ( 1.1/2" ) E = 3,00MM - 3,48KG/M
COMPRIM= 1,0 A 1,5M, LIDER</v>
          </cell>
          <cell r="C4921" t="str">
            <v>M</v>
          </cell>
          <cell r="D4921" t="str">
            <v>MP</v>
          </cell>
          <cell r="E4921">
            <v>29.48</v>
          </cell>
          <cell r="F4921">
            <v>29.48</v>
          </cell>
        </row>
        <row r="4922">
          <cell r="A4922" t="str">
            <v>00021013</v>
          </cell>
          <cell r="B4922" t="str">
            <v>TUBO ACO GALV C/ COSTURA NBR 5580 CLASSE LEVE DN 50MM ( 2" ) E = 3,00MM - 4,40KG/M</v>
          </cell>
          <cell r="C4922" t="str">
            <v>M</v>
          </cell>
          <cell r="D4922" t="str">
            <v>MP</v>
          </cell>
          <cell r="E4922">
            <v>36.97</v>
          </cell>
          <cell r="F4922">
            <v>36.97</v>
          </cell>
        </row>
        <row r="4923">
          <cell r="A4923" t="str">
            <v>00021014</v>
          </cell>
          <cell r="B4923" t="str">
            <v>TUBO ACO GALV C/ COSTURA NBR 5580 CLASSE LEVE DN  65MM ( 2.1/2" ) E = 3,35MM - 6,23KG/M</v>
          </cell>
          <cell r="C4923" t="str">
            <v>M</v>
          </cell>
          <cell r="D4923" t="str">
            <v>MP</v>
          </cell>
          <cell r="E4923">
            <v>47.15</v>
          </cell>
          <cell r="F4923">
            <v>47.15</v>
          </cell>
        </row>
        <row r="4924">
          <cell r="A4924" t="str">
            <v>00021015</v>
          </cell>
          <cell r="B4924" t="str">
            <v>TUBO ACO GALV C/ COSTURA NBR 5580 CLASSE LEVE DN  80MM ( 3" ) E = 3,35MM - 7,32KG/M</v>
          </cell>
          <cell r="C4924" t="str">
            <v>M</v>
          </cell>
          <cell r="D4924" t="str">
            <v>MP</v>
          </cell>
          <cell r="E4924">
            <v>60.71</v>
          </cell>
          <cell r="F4924">
            <v>60.71</v>
          </cell>
        </row>
        <row r="4925">
          <cell r="A4925" t="str">
            <v>00021016</v>
          </cell>
          <cell r="B4925" t="str">
            <v>TUBO ACO GALV C/ COSTURA NBR 5580 CLASSE LEVE DN  100MM ( 4" ) E = 3,75MM - 10,55KG/M</v>
          </cell>
          <cell r="C4925" t="str">
            <v>M</v>
          </cell>
          <cell r="D4925" t="str">
            <v>MP</v>
          </cell>
          <cell r="E4925">
            <v>87.54</v>
          </cell>
          <cell r="F4925">
            <v>87.54</v>
          </cell>
        </row>
        <row r="4926">
          <cell r="A4926" t="str">
            <v>00021017</v>
          </cell>
          <cell r="B4926" t="str">
            <v>TUBO ACO PRETO C/ COSTURA DIN 2440/NBR 5580 CLASSE MEDIA DN 15MM ( 1/2" ) E = 2,65MM - 1,22KG/M</v>
          </cell>
          <cell r="C4926" t="str">
            <v>M</v>
          </cell>
          <cell r="D4926" t="str">
            <v>MP</v>
          </cell>
          <cell r="E4926">
            <v>5.48</v>
          </cell>
          <cell r="F4926">
            <v>5.48</v>
          </cell>
        </row>
        <row r="4927">
          <cell r="A4927" t="str">
            <v>00021018</v>
          </cell>
          <cell r="B4927" t="str">
            <v>TUBO ACO PRETO C/ COSTURA DIN 2440/NBR 5580 CLASSE MEDIA DN 20MM ( 3/4" ) E = 2,65MM - 1,58KG/M</v>
          </cell>
          <cell r="C4927" t="str">
            <v>M</v>
          </cell>
          <cell r="D4927" t="str">
            <v>MP</v>
          </cell>
          <cell r="E4927">
            <v>6.93</v>
          </cell>
          <cell r="F4927">
            <v>6.93</v>
          </cell>
        </row>
        <row r="4928">
          <cell r="A4928" t="str">
            <v>00021019</v>
          </cell>
          <cell r="B4928" t="str">
            <v>TUBO DE ACO PRETO COM COSTURA, CLASSE MEDIA, TAMANHO NOMINAL = 25, DE = 1", E = 3,35 MM, PESO = 2,50
KG/M (NBR 5580)</v>
          </cell>
          <cell r="C4928" t="str">
            <v>M</v>
          </cell>
          <cell r="D4928" t="str">
            <v>MP</v>
          </cell>
          <cell r="E4928">
            <v>10.67</v>
          </cell>
          <cell r="F4928">
            <v>10.67</v>
          </cell>
        </row>
        <row r="4929">
          <cell r="A4929" t="str">
            <v>00021020</v>
          </cell>
          <cell r="B4929" t="str">
            <v>TUBO ACO PRETO C/ COSTURA DIN 2440/NBR 5580 CLASSE MEDIA DN 32MM ( 1.1/4" ) E = 3,35MM - 3,22KG/M</v>
          </cell>
          <cell r="C4929" t="str">
            <v>M</v>
          </cell>
          <cell r="D4929" t="str">
            <v>MP</v>
          </cell>
          <cell r="E4929">
            <v>13.65</v>
          </cell>
          <cell r="F4929">
            <v>13.65</v>
          </cell>
        </row>
        <row r="4930">
          <cell r="A4930" t="str">
            <v>00021021</v>
          </cell>
          <cell r="B4930" t="str">
            <v>TUBO ACO PRETO C/ COSTURA DIN 2440/NBR 5580 CLASSE MEDIA DN 40MM ( 1.1/2" ) E = 3,35MM - 3,71KG/M</v>
          </cell>
          <cell r="C4930" t="str">
            <v>M</v>
          </cell>
          <cell r="D4930" t="str">
            <v>MP</v>
          </cell>
          <cell r="E4930">
            <v>15.72</v>
          </cell>
          <cell r="F4930">
            <v>15.72</v>
          </cell>
        </row>
        <row r="4931">
          <cell r="A4931" t="str">
            <v>00021022</v>
          </cell>
          <cell r="B4931" t="str">
            <v>TUBO ACO PRETO C/ COSTURA DIN 2440/NBR 5580 CLASSE MEDIA DN 50MM ( 2" ) E = 3,75MM - 5,22KG/M</v>
          </cell>
          <cell r="C4931" t="str">
            <v>M</v>
          </cell>
          <cell r="D4931" t="str">
            <v>MP</v>
          </cell>
          <cell r="E4931">
            <v>22.19</v>
          </cell>
          <cell r="F4931">
            <v>22.19</v>
          </cell>
        </row>
        <row r="4932">
          <cell r="A4932" t="str">
            <v>00021023</v>
          </cell>
          <cell r="B4932" t="str">
            <v>TUBO ACO PRETO C/ COSTURA DIN 2440/NBR 5580 CLASSE MEDIA DN 65MM ( 2.1/2" ) E = 3,75MM - 6,68KG/M</v>
          </cell>
          <cell r="C4932" t="str">
            <v>M</v>
          </cell>
          <cell r="D4932" t="str">
            <v>MP</v>
          </cell>
          <cell r="E4932">
            <v>28.02</v>
          </cell>
          <cell r="F4932">
            <v>28.02</v>
          </cell>
        </row>
        <row r="4933">
          <cell r="A4933" t="str">
            <v>00021024</v>
          </cell>
          <cell r="B4933" t="str">
            <v>TUBO ACO PRETO C/ COSTURA DIN 2440/NBR 5580 CLASSE MEDIA DN 80MM ( 3" ) E = 3,75MM - 7,87KG/M</v>
          </cell>
          <cell r="C4933" t="str">
            <v>M</v>
          </cell>
          <cell r="D4933" t="str">
            <v>MP</v>
          </cell>
          <cell r="E4933">
            <v>33.01</v>
          </cell>
          <cell r="F4933">
            <v>33.01</v>
          </cell>
        </row>
        <row r="4934">
          <cell r="A4934" t="str">
            <v>00021025</v>
          </cell>
          <cell r="B4934" t="str">
            <v>TUBO ACO PRETO C/ COSTURA DIN 2440/NBR 5580 CLASSE MEDIA DN 100MM ( 4" ) E = 4,50MM - 12,19KG/M</v>
          </cell>
          <cell r="C4934" t="str">
            <v>M</v>
          </cell>
          <cell r="D4934" t="str">
            <v>MP</v>
          </cell>
          <cell r="E4934">
            <v>50.58</v>
          </cell>
          <cell r="F4934">
            <v>50.58</v>
          </cell>
        </row>
        <row r="4935">
          <cell r="A4935" t="str">
            <v>00021026</v>
          </cell>
          <cell r="B4935" t="str">
            <v>TUBO ACO PRETO C/ COSTURA DIN 2440/NBR 5580 CLASSE MEDIA DN 125MM ( 5" ) E = 4,85MM - 16,20KG/M</v>
          </cell>
          <cell r="C4935" t="str">
            <v>M</v>
          </cell>
          <cell r="D4935" t="str">
            <v>MP</v>
          </cell>
          <cell r="E4935">
            <v>78.83</v>
          </cell>
          <cell r="F4935">
            <v>78.83</v>
          </cell>
        </row>
        <row r="4936">
          <cell r="A4936" t="str">
            <v>00021027</v>
          </cell>
          <cell r="B4936" t="str">
            <v>TUBO ACO PRETO C/ COSTURA DIN 2440/NBR 5580 CLASSE MEDIA DN 90MM ( 3.1/2" ) E = 4,25MM - 10,20KG/M</v>
          </cell>
          <cell r="C4936" t="str">
            <v>M</v>
          </cell>
          <cell r="D4936" t="str">
            <v>MP</v>
          </cell>
          <cell r="E4936">
            <v>89.8</v>
          </cell>
          <cell r="F4936">
            <v>89.8</v>
          </cell>
        </row>
        <row r="4937">
          <cell r="A4937" t="str">
            <v>00021028</v>
          </cell>
          <cell r="B4937" t="str">
            <v>MANGUEIRA DE INCENDIO C/ CAPA SIMPLES TECIDA FIO POLIESTER TUBO INT BORRACHA SINT ABNT TP 1 P/ INST
PR, COMP C/ UNIOES E EMPAT INT LATAO C/ ENG RAP E ANEIS EXP P/ EMP MANG COBRE D = 1 1/2 L = 10M</v>
          </cell>
          <cell r="C4937" t="str">
            <v>UN</v>
          </cell>
          <cell r="D4937" t="str">
            <v>MP</v>
          </cell>
          <cell r="E4937">
            <v>110.75</v>
          </cell>
          <cell r="F4937">
            <v>110.75</v>
          </cell>
        </row>
        <row r="4938">
          <cell r="A4938" t="str">
            <v>00021029</v>
          </cell>
          <cell r="B4938" t="str">
            <v>MANGUEIRA DE INCENDIO DE 1 1/2" E 15 M DE COMPRIMENTO, COM CAPA SIMPLES TECIDA EM FIO DE POLIESTER, TUBO INTERNO EM BORRACHA SINTETICA (ABNT TIPO 1) PARA INSTALACAO PREDIAL, COM CONEXOES</v>
          </cell>
          <cell r="C4938" t="str">
            <v>UN</v>
          </cell>
          <cell r="D4938" t="str">
            <v>MP</v>
          </cell>
          <cell r="E4938">
            <v>146.88999999999999</v>
          </cell>
          <cell r="F4938">
            <v>146.88999999999999</v>
          </cell>
        </row>
        <row r="4939">
          <cell r="A4939" t="str">
            <v>00021030</v>
          </cell>
          <cell r="B4939" t="str">
            <v>MANGUEIRA DE INCENDIO C/ CAPA SIMPLES TECIDA FIO POLIESTER TUBO INT BORRACHA SINT ABNT TP 1 P/ INST PR, COMP C/ UNIOES E EMPAT INT LATAO C/ ENG RAP E ANEIS EXP P/ EMP MANG COBRE D = 1 1/2 L = 20M</v>
          </cell>
          <cell r="C4939" t="str">
            <v>UN</v>
          </cell>
          <cell r="D4939" t="str">
            <v>MP</v>
          </cell>
          <cell r="E4939">
            <v>174.07</v>
          </cell>
          <cell r="F4939">
            <v>174.07</v>
          </cell>
        </row>
        <row r="4940">
          <cell r="A4940" t="str">
            <v>00021031</v>
          </cell>
          <cell r="B4940" t="str">
            <v>MANGUEIRA DE INCENDIO C/ CAPA SIMPLES TECIDA FIO POLIESTER TUBO INT BORRACHA SINT ABNT TP 1 P/ INST PR, COMP C/ UNIOES E EMPAT INT LATAO C/ ENG RAP E ANEIS EXP P/ EMP MANG COBRE D = 1 1/2 L = 25M</v>
          </cell>
          <cell r="C4940" t="str">
            <v>UN</v>
          </cell>
          <cell r="D4940" t="str">
            <v>MP</v>
          </cell>
          <cell r="E4940">
            <v>209.7</v>
          </cell>
          <cell r="F4940">
            <v>209.7</v>
          </cell>
        </row>
        <row r="4941">
          <cell r="A4941" t="str">
            <v>00021032</v>
          </cell>
          <cell r="B4941" t="str">
            <v>MANGUEIRA DE INCENDIO C/ CAPA SIMPLES TECIDA FIO POLIESTER TUBO INT BORRACHA SINT ABNT TP 1 P/ INST
PR, COMP C/ UNIOES E EMPAT INT LATAO C/ ENG RAP E ANEIS EXP P/ EMP MANG COBRE D = 1 1/2 L = 30M</v>
          </cell>
          <cell r="C4941" t="str">
            <v>UN</v>
          </cell>
          <cell r="D4941" t="str">
            <v>MP</v>
          </cell>
          <cell r="E4941">
            <v>255.3</v>
          </cell>
          <cell r="F4941">
            <v>255.3</v>
          </cell>
        </row>
        <row r="4942">
          <cell r="A4942" t="str">
            <v>00021033</v>
          </cell>
          <cell r="B4942" t="str">
            <v>MANGUEIRA DE INCENDIO C/ CAPA SIMPLES TECIDA FIO POLIESTER TUBO INT BORRACHA SINT ABNT TP 1 P/ INST
PR, COMP C/ UNIOES E EMPAT INT LATAO C/ ENG RAP E ANEIS EXP P/ EMP MANG COBRE D = 2 1/2 L = 10M</v>
          </cell>
          <cell r="C4942" t="str">
            <v>UN</v>
          </cell>
          <cell r="D4942" t="str">
            <v>MP</v>
          </cell>
          <cell r="E4942">
            <v>203.59</v>
          </cell>
          <cell r="F4942">
            <v>203.59</v>
          </cell>
        </row>
        <row r="4943">
          <cell r="A4943" t="str">
            <v>00021034</v>
          </cell>
          <cell r="B4943" t="str">
            <v>MANGUEIRA DE INCENDIO C/ CAPA SIMPLES TECIDA FIO POLIESTER TUBO INT BORRACHA SINT ABNT TP 1 P/ INST
PR, COMP C/ UNIOES E EMPAT INT LATAO C/ ENG RAP E ANEIS EXP P/ EMP MANG COBRE D = 2 1/2 L = 15M</v>
          </cell>
          <cell r="C4943" t="str">
            <v>UN</v>
          </cell>
          <cell r="D4943" t="str">
            <v>MP</v>
          </cell>
          <cell r="E4943">
            <v>303.35000000000002</v>
          </cell>
          <cell r="F4943">
            <v>303.35000000000002</v>
          </cell>
        </row>
        <row r="4944">
          <cell r="A4944" t="str">
            <v>00021035</v>
          </cell>
          <cell r="B4944" t="str">
            <v>MANGUEIRA DE INCENDIO C/ CAPA SIMPLES TECIDA FIO POLIESTER TUBO INT BORRACHA SINT ABNT TP 1 P/ INST
PR, COMP C/ UNIOES E EMPAT INT LATAO C/ ENG RAP E ANEIS EXP P/ EMP MANG COBRE D = 2 1/2 L = 20M</v>
          </cell>
          <cell r="C4944" t="str">
            <v>UN</v>
          </cell>
          <cell r="D4944" t="str">
            <v>MP</v>
          </cell>
          <cell r="E4944">
            <v>358.11</v>
          </cell>
          <cell r="F4944">
            <v>358.11</v>
          </cell>
        </row>
        <row r="4945">
          <cell r="A4945" t="str">
            <v>00021036</v>
          </cell>
          <cell r="B4945" t="str">
            <v>MANGUEIRA DE INCENDIO C/ CAPA SIMPLES TECIDA FIO POLIESTER TUBO INT BORRACHA SINT ABNT TP 1 P/ INST
PR, COMP C/ UNIOES E EMPAT INT LATAO C/ ENG RAP E ANEIS EXP P/ EMP MANG COBRE D = 2 1/2 L = 25M</v>
          </cell>
          <cell r="C4945" t="str">
            <v>UN</v>
          </cell>
          <cell r="D4945" t="str">
            <v>MP</v>
          </cell>
          <cell r="E4945">
            <v>427.54</v>
          </cell>
          <cell r="F4945">
            <v>427.54</v>
          </cell>
        </row>
        <row r="4946">
          <cell r="A4946" t="str">
            <v>00021037</v>
          </cell>
          <cell r="B4946" t="str">
            <v>MANGUEIRA DE INCENDIO C/ CAPA SIMPLES TECIDA FIO POLIESTER TUBO INT BORRACHA SINT ABNT TP 1 P/ INST
PR, COMP C/ UNIOES E EMPAT INT LATAO C/ ENG RAP E ANEIS EXP P/ EMP MANG COBRE D = 2 1/2 L = 30M</v>
          </cell>
          <cell r="C4946" t="str">
            <v>UN</v>
          </cell>
          <cell r="D4946" t="str">
            <v>MP</v>
          </cell>
          <cell r="E4946">
            <v>504.5</v>
          </cell>
          <cell r="F4946">
            <v>504.5</v>
          </cell>
        </row>
        <row r="4947">
          <cell r="A4947" t="str">
            <v>00021038</v>
          </cell>
          <cell r="B4947" t="str">
            <v>MANGUEIRA DE INCENDIO C/ CAPA SIMPLES TECIDA FIO POLIESTER TUBO INT BORRACHA SINT ABNT TP 1 P/
INSTALACOES PREDIAIS D = 1 1/2</v>
          </cell>
          <cell r="C4947" t="str">
            <v>M</v>
          </cell>
          <cell r="D4947" t="str">
            <v>MP</v>
          </cell>
          <cell r="E4947">
            <v>8.41</v>
          </cell>
          <cell r="F4947">
            <v>8.41</v>
          </cell>
        </row>
        <row r="4948">
          <cell r="A4948" t="str">
            <v>00021039</v>
          </cell>
          <cell r="B4948" t="str">
            <v>MANGUEIRA DE INCENDIO C/ CAPA SIMPLES TECIDA FIO POLIESTER TUBO INT BORRACHA SINT ABNT TP 1 P/
INSTALACOES PREDIAIS PR D = 2 1/2</v>
          </cell>
          <cell r="C4948" t="str">
            <v>M</v>
          </cell>
          <cell r="D4948" t="str">
            <v>MP</v>
          </cell>
          <cell r="E4948">
            <v>17.649999999999999</v>
          </cell>
          <cell r="F4948">
            <v>17.649999999999999</v>
          </cell>
        </row>
        <row r="4949">
          <cell r="A4949" t="str">
            <v>00021040</v>
          </cell>
          <cell r="B4949" t="str">
            <v>SPRINKLER TIPO PENDENTE 68 GRAUS CELSIUS (BULBO VERMELHO) ACABAMENTO NATURAL 1/2"-15MM</v>
          </cell>
          <cell r="C4949" t="str">
            <v>UN</v>
          </cell>
          <cell r="D4949" t="str">
            <v>MP</v>
          </cell>
          <cell r="E4949">
            <v>12.4</v>
          </cell>
          <cell r="F4949">
            <v>12.4</v>
          </cell>
        </row>
        <row r="4950">
          <cell r="A4950" t="str">
            <v>00021041</v>
          </cell>
          <cell r="B4950" t="str">
            <v>SPRINKLER TIPO PENDENTE 68 GRAUS CELSIUS (BULBO VERMELHO) ACABAMENTO NATURAL 3/4"-20MM</v>
          </cell>
          <cell r="C4950" t="str">
            <v>UN</v>
          </cell>
          <cell r="D4950" t="str">
            <v>MP</v>
          </cell>
          <cell r="E4950">
            <v>13.05</v>
          </cell>
          <cell r="F4950">
            <v>13.05</v>
          </cell>
        </row>
        <row r="4951">
          <cell r="A4951" t="str">
            <v>00021042</v>
          </cell>
          <cell r="B4951" t="str">
            <v>SPRINKLER TIPO PENDENTE 79 GRAUS CELSIUS (BULBO AMARELO) ACABAMENTO NATURAL 1/2"-15MM</v>
          </cell>
          <cell r="C4951" t="str">
            <v>UN</v>
          </cell>
          <cell r="D4951" t="str">
            <v>MP</v>
          </cell>
          <cell r="E4951">
            <v>13.71</v>
          </cell>
          <cell r="F4951">
            <v>13.71</v>
          </cell>
        </row>
        <row r="4952">
          <cell r="A4952" t="str">
            <v>00021043</v>
          </cell>
          <cell r="B4952" t="str">
            <v>SPRINKLER TIPO PENDENTE 79 GRAUS CELSIUS (BULBO AMARELO) ACABAMENTO NATURAL 3/4"-20MM</v>
          </cell>
          <cell r="C4952" t="str">
            <v>UN</v>
          </cell>
          <cell r="D4952" t="str">
            <v>MP</v>
          </cell>
          <cell r="E4952">
            <v>14.03</v>
          </cell>
          <cell r="F4952">
            <v>14.03</v>
          </cell>
        </row>
        <row r="4953">
          <cell r="A4953" t="str">
            <v>00021044</v>
          </cell>
          <cell r="B4953" t="str">
            <v>SPRINKLER TIPO PENDENTE 68 GRAUS CELSIUS (BULBO VERMELHO) ACABAMENTO CROMADO 1/2"-15MM</v>
          </cell>
          <cell r="C4953" t="str">
            <v>UN</v>
          </cell>
          <cell r="D4953" t="str">
            <v>MP</v>
          </cell>
          <cell r="E4953">
            <v>13.71</v>
          </cell>
          <cell r="F4953">
            <v>13.71</v>
          </cell>
        </row>
        <row r="4954">
          <cell r="A4954" t="str">
            <v>00021045</v>
          </cell>
          <cell r="B4954" t="str">
            <v>SPRINKLER TIPO PENDENTE 68 GRAUS CELSIUS (BULBO VERMELHO) ACABAMENTO CROMADO 3/4"-20MM</v>
          </cell>
          <cell r="C4954" t="str">
            <v>UN</v>
          </cell>
          <cell r="D4954" t="str">
            <v>MP</v>
          </cell>
          <cell r="E4954">
            <v>14.36</v>
          </cell>
          <cell r="F4954">
            <v>14.36</v>
          </cell>
        </row>
        <row r="4955">
          <cell r="A4955" t="str">
            <v>00021046</v>
          </cell>
          <cell r="B4955" t="str">
            <v>SPRINKLER TIPO PENDENTE 79 GRAUS CELSIUS (BULBO AMARELO) ACABAMENTO CROMADO 1/2"-15MM</v>
          </cell>
          <cell r="C4955" t="str">
            <v>UN</v>
          </cell>
          <cell r="D4955" t="str">
            <v>MP</v>
          </cell>
          <cell r="E4955">
            <v>15.66</v>
          </cell>
          <cell r="F4955">
            <v>15.66</v>
          </cell>
        </row>
        <row r="4956">
          <cell r="A4956" t="str">
            <v>00021047</v>
          </cell>
          <cell r="B4956" t="str">
            <v>SPRINKLER TIPO PENDENTE 79 GRAUS CELSIUS (BULBO AMARELO) ACABAMENTO CROMADO 3/4"-20MM</v>
          </cell>
          <cell r="C4956" t="str">
            <v>UN</v>
          </cell>
          <cell r="D4956" t="str">
            <v>MP</v>
          </cell>
          <cell r="E4956">
            <v>15.66</v>
          </cell>
          <cell r="F4956">
            <v>15.66</v>
          </cell>
        </row>
        <row r="4957">
          <cell r="A4957" t="str">
            <v>00021048</v>
          </cell>
          <cell r="B4957" t="str">
            <v>GRELHA FOFO P/ CANALETA 10 X 100 X 1000MM P/ GARAGEM E ESTACIONAMENTO</v>
          </cell>
          <cell r="C4957" t="str">
            <v>UN</v>
          </cell>
          <cell r="D4957" t="str">
            <v>MP</v>
          </cell>
          <cell r="E4957">
            <v>34.5</v>
          </cell>
          <cell r="F4957">
            <v>34.5</v>
          </cell>
        </row>
        <row r="4958">
          <cell r="A4958" t="str">
            <v>00021049</v>
          </cell>
          <cell r="B4958" t="str">
            <v>GRELHA FOFO P/ CANALETA 15 X 250 X 1000MM P/ GARAGEM E ESTACIONAMENTO</v>
          </cell>
          <cell r="C4958" t="str">
            <v>UN</v>
          </cell>
          <cell r="D4958" t="str">
            <v>MP</v>
          </cell>
          <cell r="E4958">
            <v>95.83</v>
          </cell>
          <cell r="F4958">
            <v>95.83</v>
          </cell>
        </row>
        <row r="4959">
          <cell r="A4959" t="str">
            <v>00021050</v>
          </cell>
          <cell r="B4959" t="str">
            <v>GRELHA FOFO P/ CANALETA 18 X 100 X 1000MM P/ GARAGEM E ESTACIONAMENTO</v>
          </cell>
          <cell r="C4959" t="str">
            <v>UN</v>
          </cell>
          <cell r="D4959" t="str">
            <v>MP</v>
          </cell>
          <cell r="E4959">
            <v>146.94</v>
          </cell>
          <cell r="F4959">
            <v>146.94</v>
          </cell>
        </row>
        <row r="4960">
          <cell r="A4960" t="str">
            <v>00021051</v>
          </cell>
          <cell r="B4960" t="str">
            <v>GRELHA FOFO P/ CANALETA 18 X 300 X 1000MM P/ GARAGEM E ESTACIONAMENTO</v>
          </cell>
          <cell r="C4960" t="str">
            <v>UN</v>
          </cell>
          <cell r="D4960" t="str">
            <v>MP</v>
          </cell>
          <cell r="E4960">
            <v>127.78</v>
          </cell>
          <cell r="F4960">
            <v>127.78</v>
          </cell>
        </row>
        <row r="4961">
          <cell r="A4961" t="str">
            <v>00021052</v>
          </cell>
          <cell r="B4961" t="str">
            <v>GRELHA FOFO P/ CANALETA 25 X 300 X 1000MM P/ GARAGEM E ESTACIONAMENTO</v>
          </cell>
          <cell r="C4961" t="str">
            <v>UN</v>
          </cell>
          <cell r="D4961" t="str">
            <v>MP</v>
          </cell>
          <cell r="E4961">
            <v>161.85</v>
          </cell>
          <cell r="F4961">
            <v>161.85</v>
          </cell>
        </row>
        <row r="4962">
          <cell r="A4962" t="str">
            <v>00021053</v>
          </cell>
          <cell r="B4962" t="str">
            <v>GRELHA FOFO P/ CANALETA 25 X 400 X 1000MM P/ GARAGEM E ESTACIONAMENTO</v>
          </cell>
          <cell r="C4962" t="str">
            <v>UN</v>
          </cell>
          <cell r="D4962" t="str">
            <v>MP</v>
          </cell>
          <cell r="E4962">
            <v>163.56</v>
          </cell>
          <cell r="F4962">
            <v>163.56</v>
          </cell>
        </row>
        <row r="4963">
          <cell r="A4963" t="str">
            <v>00021054</v>
          </cell>
          <cell r="B4963" t="str">
            <v>GRELHA FOFO P/ CANALETA 40 X 300 X 1000MM P/ GARAGEM E ESTACIONAMENTO</v>
          </cell>
          <cell r="C4963" t="str">
            <v>UN</v>
          </cell>
          <cell r="D4963" t="str">
            <v>MP</v>
          </cell>
          <cell r="E4963">
            <v>149.93</v>
          </cell>
          <cell r="F4963">
            <v>149.93</v>
          </cell>
        </row>
        <row r="4964">
          <cell r="A4964" t="str">
            <v>00021055</v>
          </cell>
          <cell r="B4964" t="str">
            <v>GRELHA FOFO P/ CANALETA 40 X 400 X 1000MM P/ GARAGEM E ESTACIONAMENTO</v>
          </cell>
          <cell r="C4964" t="str">
            <v>UN</v>
          </cell>
          <cell r="D4964" t="str">
            <v>MP</v>
          </cell>
          <cell r="E4964">
            <v>174.2</v>
          </cell>
          <cell r="F4964">
            <v>174.2</v>
          </cell>
        </row>
        <row r="4965">
          <cell r="A4965" t="str">
            <v>00021056</v>
          </cell>
          <cell r="B4965" t="str">
            <v>GRELHA FOFO P/ CANALETA 40 X 500 X 1000MM P/ GARAGEM E ESTACIONAMENTO</v>
          </cell>
          <cell r="C4965" t="str">
            <v>UN</v>
          </cell>
          <cell r="D4965" t="str">
            <v>MP</v>
          </cell>
          <cell r="E4965">
            <v>210.83</v>
          </cell>
          <cell r="F4965">
            <v>210.83</v>
          </cell>
        </row>
        <row r="4966">
          <cell r="A4966" t="str">
            <v>00021057</v>
          </cell>
          <cell r="B4966" t="str">
            <v>GRELHA FOFO P/ CANALETA 50 X 550 X 1000MM P/ GARAGEM E ESTACIONAMENTO</v>
          </cell>
          <cell r="C4966" t="str">
            <v>UN</v>
          </cell>
          <cell r="D4966" t="str">
            <v>MP</v>
          </cell>
          <cell r="E4966">
            <v>189.75</v>
          </cell>
          <cell r="F4966">
            <v>189.75</v>
          </cell>
        </row>
        <row r="4967">
          <cell r="A4967" t="str">
            <v>00021058</v>
          </cell>
          <cell r="B4967" t="str">
            <v>RALO QUADRADO FOFO C/ REQUADRO 100 X 100MM P/ PATIO</v>
          </cell>
          <cell r="C4967" t="str">
            <v>UN</v>
          </cell>
          <cell r="D4967" t="str">
            <v>MP</v>
          </cell>
          <cell r="E4967">
            <v>20.02</v>
          </cell>
          <cell r="F4967">
            <v>20.02</v>
          </cell>
        </row>
        <row r="4968">
          <cell r="A4968" t="str">
            <v>00021059</v>
          </cell>
          <cell r="B4968" t="str">
            <v>RALO QUADRADO FOFO C/ REQUADRO 150 X 150MM P/ PATIO</v>
          </cell>
          <cell r="C4968" t="str">
            <v>UN</v>
          </cell>
          <cell r="D4968" t="str">
            <v>MP</v>
          </cell>
          <cell r="E4968">
            <v>22.15</v>
          </cell>
          <cell r="F4968">
            <v>22.15</v>
          </cell>
        </row>
        <row r="4969">
          <cell r="A4969" t="str">
            <v>00021060</v>
          </cell>
          <cell r="B4969" t="str">
            <v>RALO QUADRADO FOFO C/ REQUADRO 250 X 250MM P/ PATIO</v>
          </cell>
          <cell r="C4969" t="str">
            <v>UN</v>
          </cell>
          <cell r="D4969" t="str">
            <v>MP</v>
          </cell>
          <cell r="E4969">
            <v>37.479999999999997</v>
          </cell>
          <cell r="F4969">
            <v>37.479999999999997</v>
          </cell>
        </row>
        <row r="4970">
          <cell r="A4970" t="str">
            <v>00021061</v>
          </cell>
          <cell r="B4970" t="str">
            <v>RALO QUADRADO FOFO C/ REQUADRO 300 X 300MM P/ PATIO</v>
          </cell>
          <cell r="C4970" t="str">
            <v>UN</v>
          </cell>
          <cell r="D4970" t="str">
            <v>MP</v>
          </cell>
          <cell r="E4970">
            <v>51.11</v>
          </cell>
          <cell r="F4970">
            <v>51.11</v>
          </cell>
        </row>
        <row r="4971">
          <cell r="A4971" t="str">
            <v>00021062</v>
          </cell>
          <cell r="B4971" t="str">
            <v>RALO QUADRADO FOFO C/ REQUADRO 400 X 400MM P/ PATIO</v>
          </cell>
          <cell r="C4971" t="str">
            <v>UN</v>
          </cell>
          <cell r="D4971" t="str">
            <v>MP</v>
          </cell>
          <cell r="E4971">
            <v>106.91</v>
          </cell>
          <cell r="F4971">
            <v>106.91</v>
          </cell>
        </row>
        <row r="4972">
          <cell r="A4972" t="str">
            <v>00021066</v>
          </cell>
          <cell r="B4972" t="str">
            <v>RALO SEMI-ESFERICO FOFO TP ABACAXI D = 50MM P/ LAJES, CALHAS  ETC</v>
          </cell>
          <cell r="C4972" t="str">
            <v>UN</v>
          </cell>
          <cell r="D4972" t="str">
            <v>MP</v>
          </cell>
          <cell r="E4972">
            <v>14.48</v>
          </cell>
          <cell r="F4972">
            <v>14.48</v>
          </cell>
        </row>
        <row r="4973">
          <cell r="A4973" t="str">
            <v>00021069</v>
          </cell>
          <cell r="B4973" t="str">
            <v>TAMPA FOFO 9KG CARGA MAX 12500KG D = 100MM P/ CAIXA REGISTRO DE AGUA</v>
          </cell>
          <cell r="C4973" t="str">
            <v>UN</v>
          </cell>
          <cell r="D4973" t="str">
            <v>MP</v>
          </cell>
          <cell r="E4973">
            <v>57.5</v>
          </cell>
          <cell r="F4973">
            <v>57.5</v>
          </cell>
        </row>
        <row r="4974">
          <cell r="A4974" t="str">
            <v>00021070</v>
          </cell>
          <cell r="B4974" t="str">
            <v>TAMPA QUADRADA FOFO C/ BASE 300 X 300MM CARGA MAX 2000KG P/ CAIXA INSPECAO, ESGOTO, AGUA,
ELETRICA  ETC</v>
          </cell>
          <cell r="C4974" t="str">
            <v>UN</v>
          </cell>
          <cell r="D4974" t="str">
            <v>MP</v>
          </cell>
          <cell r="E4974">
            <v>125.65</v>
          </cell>
          <cell r="F4974">
            <v>125.65</v>
          </cell>
        </row>
        <row r="4975">
          <cell r="A4975" t="str">
            <v>00021071</v>
          </cell>
          <cell r="B4975" t="str">
            <v>TAMPA QUADRADA FOFO C/ BASE 400 X 400MM CARGA MAX 2000KG P/ CAIXA INSPECAO, ESGOTO, AGUA,
ELETRICA  ETC</v>
          </cell>
          <cell r="C4975" t="str">
            <v>UN</v>
          </cell>
          <cell r="D4975" t="str">
            <v>MP</v>
          </cell>
          <cell r="E4975">
            <v>153.76</v>
          </cell>
          <cell r="F4975">
            <v>153.76</v>
          </cell>
        </row>
        <row r="4976">
          <cell r="A4976" t="str">
            <v>00021072</v>
          </cell>
          <cell r="B4976" t="str">
            <v>TAMPA QUADRADA FOFO C/ BASE 600 X 600MM CARGA MAX 2000KG P/ CAIXA INSPECAO, ESGOTO, AGUA,
ELETRICA  ETC</v>
          </cell>
          <cell r="C4976" t="str">
            <v>UN</v>
          </cell>
          <cell r="D4976" t="str">
            <v>MP</v>
          </cell>
          <cell r="E4976">
            <v>291.76</v>
          </cell>
          <cell r="F4976">
            <v>291.76</v>
          </cell>
        </row>
        <row r="4977">
          <cell r="A4977" t="str">
            <v>00021073</v>
          </cell>
          <cell r="B4977" t="str">
            <v>TAMPA QUADRADA FOFO C/ BASE 800 X 800MM CARGA MAX 2000KG P/ CAIXA INSPECAO, ESGOTO, AGUA,
ELETRICA  ETC</v>
          </cell>
          <cell r="C4977" t="str">
            <v>UN</v>
          </cell>
          <cell r="D4977" t="str">
            <v>MP</v>
          </cell>
          <cell r="E4977">
            <v>462.13</v>
          </cell>
          <cell r="F4977">
            <v>462.13</v>
          </cell>
        </row>
        <row r="4978">
          <cell r="A4978" t="str">
            <v>00021074</v>
          </cell>
          <cell r="B4978" t="str">
            <v>TAMPAO FOFO 137KG CARGA MAX 9000KG DIAM ABERT 542MM P/ POCO VISITA DE REDE AGUA PLUVIAL, ESGOTO
ETC</v>
          </cell>
          <cell r="C4978" t="str">
            <v>UN</v>
          </cell>
          <cell r="D4978" t="str">
            <v>MP</v>
          </cell>
          <cell r="E4978">
            <v>404.63</v>
          </cell>
          <cell r="F4978">
            <v>404.63</v>
          </cell>
        </row>
        <row r="4979">
          <cell r="A4979" t="str">
            <v>00021075</v>
          </cell>
          <cell r="B4979" t="str">
            <v>TAMPAO FOFO 139KG CARGA MAX 30000KG DIAM ABERT 900MM P/ POCO VISITA DE REDE AGUA PLUVIAL, ESGOTO
ETC</v>
          </cell>
          <cell r="C4979" t="str">
            <v>UN</v>
          </cell>
          <cell r="D4979" t="str">
            <v>MP</v>
          </cell>
          <cell r="E4979">
            <v>888.06</v>
          </cell>
          <cell r="F4979">
            <v>888.06</v>
          </cell>
        </row>
        <row r="4980">
          <cell r="A4980" t="str">
            <v>00021076</v>
          </cell>
          <cell r="B4980" t="str">
            <v>TAMPAO FOFO 240KG CARGA MAX 13000KG DIAM ABERT 600MM P/ POCO VISITA DE REDE AGUA PLUVIAL, ESGOTO
ETC</v>
          </cell>
          <cell r="C4980" t="str">
            <v>UN</v>
          </cell>
          <cell r="D4980" t="str">
            <v>MP</v>
          </cell>
          <cell r="E4980">
            <v>1064.81</v>
          </cell>
          <cell r="F4980">
            <v>1064.81</v>
          </cell>
        </row>
        <row r="4981">
          <cell r="A4981" t="str">
            <v>00021077</v>
          </cell>
          <cell r="B4981" t="str">
            <v>TAMPAO FOFO 43KG DIAM ABERT 576MM P/ POCO VISITA DE REDE AGUA PLUVIAL, ESGOTO  ETC</v>
          </cell>
          <cell r="C4981" t="str">
            <v>UN</v>
          </cell>
          <cell r="D4981" t="str">
            <v>MP</v>
          </cell>
          <cell r="E4981">
            <v>234.26</v>
          </cell>
          <cell r="F4981">
            <v>234.26</v>
          </cell>
        </row>
        <row r="4982">
          <cell r="A4982" t="str">
            <v>00021078</v>
          </cell>
          <cell r="B4982" t="str">
            <v>TAMPAO FOFO 51KG CARGA MAX 30000KG DIAM ABERT 500MM P/ POCO VISITA DE REDE AGUA PLUVIAL, ESGOTO
ETC EM VIA TRAFEGO LEVE</v>
          </cell>
          <cell r="C4982" t="str">
            <v>UN</v>
          </cell>
          <cell r="D4982" t="str">
            <v>MP</v>
          </cell>
          <cell r="E4982">
            <v>293.25</v>
          </cell>
          <cell r="F4982">
            <v>293.25</v>
          </cell>
        </row>
        <row r="4983">
          <cell r="A4983" t="str">
            <v>00021079</v>
          </cell>
          <cell r="B4983" t="str">
            <v>TAMPAO FOFO 55KG CARGA MAX 2600KG DIAM ABERT 476MM P/ POCO VISITA DE REDE AGUA PLUVIAL, ESGOTO
ETC EM VIA TRAFEGO LEVE</v>
          </cell>
          <cell r="C4983" t="str">
            <v>UN</v>
          </cell>
          <cell r="D4983" t="str">
            <v>MP</v>
          </cell>
          <cell r="E4983">
            <v>234.26</v>
          </cell>
          <cell r="F4983">
            <v>234.26</v>
          </cell>
        </row>
        <row r="4984">
          <cell r="A4984" t="str">
            <v>00021080</v>
          </cell>
          <cell r="B4984" t="str">
            <v>TAMPAO FOFO 57KG CARGA MAX 12500KG DIAM ABERT 600MM P/ POCO VISITA DE REDE AGUA PLUVIAL, ESGOTO
ETC EM VIA TRAFEGO LEVE</v>
          </cell>
          <cell r="C4984" t="str">
            <v>UN</v>
          </cell>
          <cell r="D4984" t="str">
            <v>MP</v>
          </cell>
          <cell r="E4984">
            <v>276.85000000000002</v>
          </cell>
          <cell r="F4984">
            <v>276.85000000000002</v>
          </cell>
        </row>
        <row r="4985">
          <cell r="A4985" t="str">
            <v>00021081</v>
          </cell>
          <cell r="B4985" t="str">
            <v>TAMPAO FOFO 65KG CARGA MAX 12500KG DIAM ABERT 500MM P/ POCO VISITA, REDE AGUA PLUVIAL, ESGOTO
ETC.</v>
          </cell>
          <cell r="C4985" t="str">
            <v>UN</v>
          </cell>
          <cell r="D4985" t="str">
            <v>MP</v>
          </cell>
          <cell r="E4985">
            <v>250.23</v>
          </cell>
          <cell r="F4985">
            <v>250.23</v>
          </cell>
        </row>
        <row r="4986">
          <cell r="A4986" t="str">
            <v>00021082</v>
          </cell>
          <cell r="B4986" t="str">
            <v>TAMPAO FOFO 65KG CARGA MAX 30000KG DIAM ABERT 500MM P/ POCO VISITA DE REDE AGUA PLUVIAL, ESGOTO
ETC</v>
          </cell>
          <cell r="C4986" t="str">
            <v>UN</v>
          </cell>
          <cell r="D4986" t="str">
            <v>MP</v>
          </cell>
          <cell r="E4986">
            <v>362.04</v>
          </cell>
          <cell r="F4986">
            <v>362.04</v>
          </cell>
        </row>
        <row r="4987">
          <cell r="A4987" t="str">
            <v>00021083</v>
          </cell>
          <cell r="B4987" t="str">
            <v>TAMPAO FOFO 70KG CARGA MAX 3100KG DIAM ABERT 556MM P/ POCO VISITA DE REDE AGUA PLUVIAL, ESGOTO
ETC EM VIA TRAFEGO LEVE</v>
          </cell>
          <cell r="C4987" t="str">
            <v>UN</v>
          </cell>
          <cell r="D4987" t="str">
            <v>MP</v>
          </cell>
          <cell r="E4987">
            <v>247.04</v>
          </cell>
          <cell r="F4987">
            <v>247.04</v>
          </cell>
        </row>
        <row r="4988">
          <cell r="A4988" t="str">
            <v>00021084</v>
          </cell>
          <cell r="B4988" t="str">
            <v>TAMPAO FOFO 73KG CARGA MAX 30000KG DIAM ABERT 555MM P/ POCO VISITA DE REDE AGUA PLUVIAL, ESGOTO
ETC</v>
          </cell>
          <cell r="C4988" t="str">
            <v>UN</v>
          </cell>
          <cell r="D4988" t="str">
            <v>MP</v>
          </cell>
          <cell r="E4988">
            <v>383.33</v>
          </cell>
          <cell r="F4988">
            <v>383.33</v>
          </cell>
        </row>
        <row r="4989">
          <cell r="A4989" t="str">
            <v>00021085</v>
          </cell>
          <cell r="B4989" t="str">
            <v>TAMPAO FOFO 88KG CARGA MAX 30000KG DIAM ABERT 610MM P/ POCO VISITA DE REDE AGUA PLUVIAL, ESGOTO
ETC</v>
          </cell>
          <cell r="C4989" t="str">
            <v>UN</v>
          </cell>
          <cell r="D4989" t="str">
            <v>MP</v>
          </cell>
          <cell r="E4989">
            <v>497.91</v>
          </cell>
          <cell r="F4989">
            <v>497.91</v>
          </cell>
        </row>
        <row r="4990">
          <cell r="A4990" t="str">
            <v>00021086</v>
          </cell>
          <cell r="B4990" t="str">
            <v>TAMPAO FOFO TIPO R3 PADRAO TELEBRAS 155KG CARGA MAX 30000KG DIAM ABERT 664MM P/ POCO VISITA DE
REDE TELEFONE</v>
          </cell>
          <cell r="C4990" t="str">
            <v>UN</v>
          </cell>
          <cell r="D4990" t="str">
            <v>MP</v>
          </cell>
          <cell r="E4990">
            <v>528.15</v>
          </cell>
          <cell r="F4990">
            <v>528.15</v>
          </cell>
        </row>
        <row r="4991">
          <cell r="A4991" t="str">
            <v>00021087</v>
          </cell>
          <cell r="B4991" t="str">
            <v>TAMPAO FOFO ARTICULADO 37KG CARGA MAX 12500KG DIAM ABERT 500MM P/ POCO VISITA DE REDE AGUA
PLUVIAL, ESGOTO  ETC</v>
          </cell>
          <cell r="C4991" t="str">
            <v>UN</v>
          </cell>
          <cell r="D4991" t="str">
            <v>MP</v>
          </cell>
          <cell r="E4991">
            <v>268.33</v>
          </cell>
          <cell r="F4991">
            <v>268.33</v>
          </cell>
        </row>
        <row r="4992">
          <cell r="A4992" t="str">
            <v>00021088</v>
          </cell>
          <cell r="B4992" t="str">
            <v>TAMPAO FOFO ARTICULADO 57KG DIAM ABERT 600MM P/ POCO VISITA DE REDE AGUA PLUVIAL, ESGOTO  ETC</v>
          </cell>
          <cell r="C4992" t="str">
            <v>UN</v>
          </cell>
          <cell r="D4992" t="str">
            <v>MP</v>
          </cell>
          <cell r="E4992">
            <v>349.05</v>
          </cell>
          <cell r="F4992">
            <v>349.05</v>
          </cell>
        </row>
        <row r="4993">
          <cell r="A4993" t="str">
            <v>00021089</v>
          </cell>
          <cell r="B4993" t="str">
            <v>TAMPAO FOFO ARTICULADO 72KG CARGA MAX 30000KG DIAM ABERT 610MM P/ POCO VISITA DE REDE AGUA
PLUVIAL, ESGOTO  ETC</v>
          </cell>
          <cell r="C4993" t="str">
            <v>UN</v>
          </cell>
          <cell r="D4993" t="str">
            <v>MP</v>
          </cell>
          <cell r="E4993">
            <v>437</v>
          </cell>
          <cell r="F4993">
            <v>437</v>
          </cell>
        </row>
        <row r="4994">
          <cell r="A4994" t="str">
            <v>00021090</v>
          </cell>
          <cell r="B4994" t="str">
            <v>TAMPAO FOFO ARTICULADO 83KG CARGA MAX 30000KG DIAM ABERT 600MM P/ POCO VISITA DE REDE AGUA
PLUVIAL, ESGOTO  ETC</v>
          </cell>
          <cell r="C4994" t="str">
            <v>UN</v>
          </cell>
          <cell r="D4994" t="str">
            <v>MP</v>
          </cell>
          <cell r="E4994">
            <v>477.25</v>
          </cell>
          <cell r="F4994">
            <v>477.25</v>
          </cell>
        </row>
        <row r="4995">
          <cell r="A4995" t="str">
            <v>00021091</v>
          </cell>
          <cell r="B4995" t="str">
            <v>TAMPAO FOFO ARTICULADO 88KG DIAM ABERT 610MM P/ POCO VISITA DE REDE AGUA PLUVIAL, ESGOTO  ETC</v>
          </cell>
          <cell r="C4995" t="str">
            <v>UN</v>
          </cell>
          <cell r="D4995" t="str">
            <v>MP</v>
          </cell>
          <cell r="E4995">
            <v>404.63</v>
          </cell>
          <cell r="F4995">
            <v>404.63</v>
          </cell>
        </row>
        <row r="4996">
          <cell r="A4996" t="str">
            <v>00021092</v>
          </cell>
          <cell r="B4996" t="str">
            <v>VALVULA RETENCAO VERTICAL BRONZE (PN-16) 1/2" 200PSI EXTREMIDADES C/ ROSCA"</v>
          </cell>
          <cell r="C4996" t="str">
            <v>UN</v>
          </cell>
          <cell r="D4996" t="str">
            <v>MP</v>
          </cell>
          <cell r="E4996">
            <v>65.09</v>
          </cell>
          <cell r="F4996">
            <v>65.09</v>
          </cell>
        </row>
        <row r="4997">
          <cell r="A4997" t="str">
            <v>00021094</v>
          </cell>
          <cell r="B4997" t="str">
            <v>DOBRADICA FERRO GALV 3 X 2 1/2" COM ANEIS</v>
          </cell>
          <cell r="C4997" t="str">
            <v>UN</v>
          </cell>
          <cell r="D4997" t="str">
            <v>MP</v>
          </cell>
          <cell r="E4997">
            <v>4.08</v>
          </cell>
          <cell r="F4997">
            <v>4.08</v>
          </cell>
        </row>
        <row r="4998">
          <cell r="A4998" t="str">
            <v>00021095</v>
          </cell>
          <cell r="B4998" t="str">
            <v>DOBRADICA FERRO CROMADO 3 X 3" COM ANEIS</v>
          </cell>
          <cell r="C4998" t="str">
            <v>UN</v>
          </cell>
          <cell r="D4998" t="str">
            <v>MP</v>
          </cell>
          <cell r="E4998">
            <v>7.02</v>
          </cell>
          <cell r="F4998">
            <v>7.02</v>
          </cell>
        </row>
        <row r="4999">
          <cell r="A4999" t="str">
            <v>00021096</v>
          </cell>
          <cell r="B4999" t="str">
            <v>DOBRADICA LATAO CROMADO 2 1/2 X 1 3/8" COM ANEIS</v>
          </cell>
          <cell r="C4999" t="str">
            <v>UN</v>
          </cell>
          <cell r="D4999" t="str">
            <v>MP</v>
          </cell>
          <cell r="E4999">
            <v>13.77</v>
          </cell>
          <cell r="F4999">
            <v>13.77</v>
          </cell>
        </row>
        <row r="5000">
          <cell r="A5000" t="str">
            <v>00021097</v>
          </cell>
          <cell r="B5000" t="str">
            <v>DOBRADICA FERRO CROMADO 3 X 2 1/2" COM ANEIS</v>
          </cell>
          <cell r="C5000" t="str">
            <v>UN</v>
          </cell>
          <cell r="D5000" t="str">
            <v>MP</v>
          </cell>
          <cell r="E5000">
            <v>6.88</v>
          </cell>
          <cell r="F5000">
            <v>6.88</v>
          </cell>
        </row>
        <row r="5001">
          <cell r="A5001" t="str">
            <v>00021098</v>
          </cell>
          <cell r="B5001" t="str">
            <v>DOBRADICA FERRO GALV 1 3/4 X 2" COM ANEIS</v>
          </cell>
          <cell r="C5001" t="str">
            <v>UN</v>
          </cell>
          <cell r="D5001" t="str">
            <v>MP</v>
          </cell>
          <cell r="E5001">
            <v>6.61</v>
          </cell>
          <cell r="F5001">
            <v>6.61</v>
          </cell>
        </row>
        <row r="5002">
          <cell r="A5002" t="str">
            <v>00021099</v>
          </cell>
          <cell r="B5002" t="str">
            <v>TORNEIRA LONGA METAL AMARELO 1/2" OU 3/4" REF 1126</v>
          </cell>
          <cell r="C5002" t="str">
            <v>UN</v>
          </cell>
          <cell r="D5002" t="str">
            <v>MP</v>
          </cell>
          <cell r="E5002">
            <v>12.72</v>
          </cell>
          <cell r="F5002">
            <v>12.72</v>
          </cell>
        </row>
        <row r="5003">
          <cell r="A5003" t="str">
            <v>00021100</v>
          </cell>
          <cell r="B5003" t="str">
            <v>AQUECEDOR OU BOYLER DE ACUMULACAO AGUA - A GAS GLP/GN - 50 LITROS</v>
          </cell>
          <cell r="C5003" t="str">
            <v>UN</v>
          </cell>
          <cell r="D5003" t="str">
            <v>MP</v>
          </cell>
          <cell r="E5003">
            <v>1432.18</v>
          </cell>
          <cell r="F5003">
            <v>1432.18</v>
          </cell>
        </row>
        <row r="5004">
          <cell r="A5004" t="str">
            <v>00021101</v>
          </cell>
          <cell r="B5004" t="str">
            <v>PORTA TOALHA EM METAL CROMADO, TIPO ARGOLA</v>
          </cell>
          <cell r="C5004" t="str">
            <v>UN</v>
          </cell>
          <cell r="D5004" t="str">
            <v>MP</v>
          </cell>
          <cell r="E5004">
            <v>28.24</v>
          </cell>
          <cell r="F5004">
            <v>28.24</v>
          </cell>
        </row>
        <row r="5005">
          <cell r="A5005" t="str">
            <v>00021102</v>
          </cell>
          <cell r="B5005" t="str">
            <v>PORTA TOALHA EM METAL CROMADO, TIPO HASTE OU BARRA</v>
          </cell>
          <cell r="C5005" t="str">
            <v>UN</v>
          </cell>
          <cell r="D5005" t="str">
            <v>MP</v>
          </cell>
          <cell r="E5005">
            <v>35.39</v>
          </cell>
          <cell r="F5005">
            <v>35.39</v>
          </cell>
        </row>
        <row r="5006">
          <cell r="A5006" t="str">
            <v>00021103</v>
          </cell>
          <cell r="B5006" t="str">
            <v>SABONETEIRA EM ALUMINIO 15 X 15 CM DE SOBREPOR</v>
          </cell>
          <cell r="C5006" t="str">
            <v>UN</v>
          </cell>
          <cell r="D5006" t="str">
            <v>MP</v>
          </cell>
          <cell r="E5006">
            <v>27.09</v>
          </cell>
          <cell r="F5006">
            <v>27.09</v>
          </cell>
        </row>
        <row r="5007">
          <cell r="A5007" t="str">
            <v>00021104</v>
          </cell>
          <cell r="B5007" t="str">
            <v>QUADRO EM CHAPA ACO GALVANIZADO 18 USG, 40X60CM P/ INSTALACAO DE PONTO DE FORCA PARA ELEVADOR</v>
          </cell>
          <cell r="C5007" t="str">
            <v>UN</v>
          </cell>
          <cell r="D5007" t="str">
            <v>MP</v>
          </cell>
          <cell r="E5007">
            <v>244.05</v>
          </cell>
          <cell r="F5007">
            <v>244.05</v>
          </cell>
        </row>
        <row r="5008">
          <cell r="A5008" t="str">
            <v>00021105</v>
          </cell>
          <cell r="B5008" t="str">
            <v>PISO EM LAJOTAO COLONIAL</v>
          </cell>
          <cell r="C5008" t="str">
            <v>M2</v>
          </cell>
          <cell r="D5008" t="str">
            <v>MP</v>
          </cell>
          <cell r="E5008">
            <v>11.55</v>
          </cell>
          <cell r="F5008">
            <v>11.55</v>
          </cell>
        </row>
        <row r="5009">
          <cell r="A5009" t="str">
            <v>00021106</v>
          </cell>
          <cell r="B5009" t="str">
            <v>LAMBRIS DE ALUMINIO</v>
          </cell>
          <cell r="C5009" t="str">
            <v>KG</v>
          </cell>
          <cell r="D5009" t="str">
            <v>MP</v>
          </cell>
          <cell r="E5009">
            <v>18.579999999999998</v>
          </cell>
          <cell r="F5009">
            <v>18.579999999999998</v>
          </cell>
        </row>
        <row r="5010">
          <cell r="A5010" t="str">
            <v>00021107</v>
          </cell>
          <cell r="B5010" t="str">
            <v>VIDRO LISO FUME E = 5MM - SEM COLOCACAO</v>
          </cell>
          <cell r="C5010" t="str">
            <v>M2</v>
          </cell>
          <cell r="D5010" t="str">
            <v>MP</v>
          </cell>
          <cell r="E5010">
            <v>123.64</v>
          </cell>
          <cell r="F5010">
            <v>123.64</v>
          </cell>
        </row>
        <row r="5011">
          <cell r="A5011" t="str">
            <v>00021108</v>
          </cell>
          <cell r="B5011" t="str">
            <v>PISO PORCELANATO POLIDO EXTRA 40 X 40 CM</v>
          </cell>
          <cell r="C5011" t="str">
            <v>M2</v>
          </cell>
          <cell r="D5011" t="str">
            <v>MP</v>
          </cell>
          <cell r="E5011">
            <v>124.28</v>
          </cell>
          <cell r="F5011">
            <v>124.28</v>
          </cell>
        </row>
        <row r="5012">
          <cell r="A5012" t="str">
            <v>00021109</v>
          </cell>
          <cell r="B5012" t="str">
            <v>CENTRAL DE MINUTERIA ELETRONICA TIPO DISJUNTOR COLETIVO DE 2000 W</v>
          </cell>
          <cell r="C5012" t="str">
            <v>UN</v>
          </cell>
          <cell r="D5012" t="str">
            <v>MP</v>
          </cell>
          <cell r="E5012">
            <v>125.63</v>
          </cell>
          <cell r="F5012">
            <v>125.63</v>
          </cell>
        </row>
        <row r="5013">
          <cell r="A5013" t="str">
            <v>00021110</v>
          </cell>
          <cell r="B5013" t="str">
            <v>PLACA CEGA METALICA REDONDA P/ TOMADA DE PISO 3 X 3"</v>
          </cell>
          <cell r="C5013" t="str">
            <v>UN</v>
          </cell>
          <cell r="D5013" t="str">
            <v>MP</v>
          </cell>
          <cell r="E5013">
            <v>21.2</v>
          </cell>
          <cell r="F5013">
            <v>21.2</v>
          </cell>
        </row>
        <row r="5014">
          <cell r="A5014" t="str">
            <v>00021111</v>
          </cell>
          <cell r="B5014" t="str">
            <v>PAPEL DE PAREDE COLOCADO VINIL TEX EM PAREDE JA PREPARADA</v>
          </cell>
          <cell r="C5014" t="str">
            <v>M2</v>
          </cell>
          <cell r="D5014" t="str">
            <v>MP</v>
          </cell>
          <cell r="E5014">
            <v>66.61</v>
          </cell>
          <cell r="F5014">
            <v>66.61</v>
          </cell>
        </row>
        <row r="5015">
          <cell r="A5015" t="str">
            <v>00021112</v>
          </cell>
          <cell r="B5015" t="str">
            <v>VALVULA DESCARGA P/ MICTORIO</v>
          </cell>
          <cell r="C5015" t="str">
            <v>UN</v>
          </cell>
          <cell r="D5015" t="str">
            <v>MP</v>
          </cell>
          <cell r="E5015">
            <v>110.34</v>
          </cell>
          <cell r="F5015">
            <v>110.34</v>
          </cell>
        </row>
        <row r="5016">
          <cell r="A5016" t="str">
            <v>00021113</v>
          </cell>
          <cell r="B5016" t="str">
            <v>FOLHEADO MADEIRA CEDRO/VIROLA/CEREJEIRA/FREJO OU EQUIVALENTE PARA REVESTIMENTO DE COMPENSADO</v>
          </cell>
          <cell r="C5016" t="str">
            <v>M2</v>
          </cell>
          <cell r="D5016" t="str">
            <v>MP</v>
          </cell>
          <cell r="E5016">
            <v>12.74</v>
          </cell>
          <cell r="F5016">
            <v>12.74</v>
          </cell>
        </row>
        <row r="5017">
          <cell r="A5017" t="str">
            <v>00021114</v>
          </cell>
          <cell r="B5017" t="str">
            <v>ADESIVO P/ TUBOS CPVC (AQUATHERM) - 65G</v>
          </cell>
          <cell r="C5017" t="str">
            <v>UN</v>
          </cell>
          <cell r="D5017" t="str">
            <v>MP</v>
          </cell>
          <cell r="E5017">
            <v>17.37</v>
          </cell>
          <cell r="F5017">
            <v>17.37</v>
          </cell>
        </row>
        <row r="5018">
          <cell r="A5018" t="str">
            <v>00021116</v>
          </cell>
          <cell r="B5018" t="str">
            <v>TE REDUCAO FERRO GALV 90G ROSCA 1.1/4" X 3/4"</v>
          </cell>
          <cell r="C5018" t="str">
            <v>UN</v>
          </cell>
          <cell r="D5018" t="str">
            <v>MP</v>
          </cell>
          <cell r="E5018">
            <v>17.739999999999998</v>
          </cell>
          <cell r="F5018">
            <v>17.739999999999998</v>
          </cell>
        </row>
        <row r="5019">
          <cell r="A5019" t="str">
            <v>00021118</v>
          </cell>
          <cell r="B5019" t="str">
            <v>JOELHO CPVC (AQUATHERM) 90 SOLDAVEL 15 MM</v>
          </cell>
          <cell r="C5019" t="str">
            <v>UN</v>
          </cell>
          <cell r="D5019" t="str">
            <v>MP</v>
          </cell>
          <cell r="E5019">
            <v>1.65</v>
          </cell>
          <cell r="F5019">
            <v>1.65</v>
          </cell>
        </row>
        <row r="5020">
          <cell r="A5020" t="str">
            <v>00021119</v>
          </cell>
          <cell r="B5020" t="str">
            <v>LUVA CPVC (AQUATHERM) SOLDAVEL 15MM</v>
          </cell>
          <cell r="C5020" t="str">
            <v>UN</v>
          </cell>
          <cell r="D5020" t="str">
            <v>MP</v>
          </cell>
          <cell r="E5020">
            <v>0.97</v>
          </cell>
          <cell r="F5020">
            <v>0.97</v>
          </cell>
        </row>
        <row r="5021">
          <cell r="A5021" t="str">
            <v>00021120</v>
          </cell>
          <cell r="B5021" t="str">
            <v>LUVA DE TRANSICAO CPVC (AQUATHERM) SOLDAVEL 15MM X 1/2"</v>
          </cell>
          <cell r="C5021" t="str">
            <v>UN</v>
          </cell>
          <cell r="D5021" t="str">
            <v>MP</v>
          </cell>
          <cell r="E5021">
            <v>9.0399999999999991</v>
          </cell>
          <cell r="F5021">
            <v>9.0399999999999991</v>
          </cell>
        </row>
        <row r="5022">
          <cell r="A5022" t="str">
            <v>00021121</v>
          </cell>
          <cell r="B5022" t="str">
            <v>TE CPVC (AQUATHERM) 90G SOLD 15MM</v>
          </cell>
          <cell r="C5022" t="str">
            <v>UN</v>
          </cell>
          <cell r="D5022" t="str">
            <v>MP</v>
          </cell>
          <cell r="E5022">
            <v>2.25</v>
          </cell>
          <cell r="F5022">
            <v>2.25</v>
          </cell>
        </row>
        <row r="5023">
          <cell r="A5023" t="str">
            <v>00021122</v>
          </cell>
          <cell r="B5023" t="str">
            <v>TERMINAL CPVC (AQUATHERM) SOLDAVEL REF.15MM X 1/2"</v>
          </cell>
          <cell r="C5023" t="str">
            <v>UN</v>
          </cell>
          <cell r="D5023" t="str">
            <v>MP</v>
          </cell>
          <cell r="E5023">
            <v>12.91</v>
          </cell>
          <cell r="F5023">
            <v>12.91</v>
          </cell>
        </row>
        <row r="5024">
          <cell r="A5024" t="str">
            <v>00021123</v>
          </cell>
          <cell r="B5024" t="str">
            <v>TUBO CPVC(AQUATHERM) SOLDAVEL 15 MM</v>
          </cell>
          <cell r="C5024" t="str">
            <v>M</v>
          </cell>
          <cell r="D5024" t="str">
            <v>MP</v>
          </cell>
          <cell r="E5024">
            <v>7.24</v>
          </cell>
          <cell r="F5024">
            <v>7.24</v>
          </cell>
        </row>
        <row r="5025">
          <cell r="A5025" t="str">
            <v>00021124</v>
          </cell>
          <cell r="B5025" t="str">
            <v>TUBO CPVC(AQUATHERM) SOLDAVEL 22 MM</v>
          </cell>
          <cell r="C5025" t="str">
            <v>M</v>
          </cell>
          <cell r="D5025" t="str">
            <v>MP</v>
          </cell>
          <cell r="E5025">
            <v>12.86</v>
          </cell>
          <cell r="F5025">
            <v>12.86</v>
          </cell>
        </row>
        <row r="5026">
          <cell r="A5026" t="str">
            <v>00021125</v>
          </cell>
          <cell r="B5026" t="str">
            <v>TUBO CPVC(AQUATHERM) SOLDAVEL 28 MM</v>
          </cell>
          <cell r="C5026" t="str">
            <v>M</v>
          </cell>
          <cell r="D5026" t="str">
            <v>MP</v>
          </cell>
          <cell r="E5026">
            <v>20.64</v>
          </cell>
          <cell r="F5026">
            <v>20.64</v>
          </cell>
        </row>
        <row r="5027">
          <cell r="A5027" t="str">
            <v>00021127</v>
          </cell>
          <cell r="B5027" t="str">
            <v>FITA ISOLANTE ADESIVA ANTI-CHAMA EM ROLOS 19MM X 5M</v>
          </cell>
          <cell r="C5027" t="str">
            <v>UN</v>
          </cell>
          <cell r="D5027" t="str">
            <v>MP</v>
          </cell>
          <cell r="E5027">
            <v>2.0299999999999998</v>
          </cell>
          <cell r="F5027">
            <v>2.0299999999999998</v>
          </cell>
        </row>
        <row r="5028">
          <cell r="A5028" t="str">
            <v>00021128</v>
          </cell>
          <cell r="B5028" t="str">
            <v>ELETRODUTO FERRO GALV OU ZINCADO ELETROLIT LEVE PAREDE 0,90MM - 3/4" NBR 13057</v>
          </cell>
          <cell r="C5028" t="str">
            <v>M</v>
          </cell>
          <cell r="D5028" t="str">
            <v>MP</v>
          </cell>
          <cell r="E5028">
            <v>7.95</v>
          </cell>
          <cell r="F5028">
            <v>7.95</v>
          </cell>
        </row>
        <row r="5029">
          <cell r="A5029" t="str">
            <v>00021129</v>
          </cell>
          <cell r="B5029" t="str">
            <v>ELETRODUTO FERRO GALV OU ZINCADO ELETROLIT LEVE PAREDE 0,90MM - 1/2" NBR 13057</v>
          </cell>
          <cell r="C5029" t="str">
            <v>M</v>
          </cell>
          <cell r="D5029" t="str">
            <v>MP</v>
          </cell>
          <cell r="E5029">
            <v>6.13</v>
          </cell>
          <cell r="F5029">
            <v>6.13</v>
          </cell>
        </row>
        <row r="5030">
          <cell r="A5030" t="str">
            <v>00021130</v>
          </cell>
          <cell r="B5030" t="str">
            <v>ELETRODUTO FERRO GALV OU ZINCADO ELETROLIT SEMI-PESADO PAREDE 1,20MM - 1.1/2" NBR 13057</v>
          </cell>
          <cell r="C5030" t="str">
            <v>M</v>
          </cell>
          <cell r="D5030" t="str">
            <v>MP</v>
          </cell>
          <cell r="E5030">
            <v>19.21</v>
          </cell>
          <cell r="F5030">
            <v>19.21</v>
          </cell>
        </row>
        <row r="5031">
          <cell r="A5031" t="str">
            <v>00021131</v>
          </cell>
          <cell r="B5031" t="str">
            <v>ELETRODUTO FERRO GALV OU ZINCADO ELETROLIT SEMI-PESADO PAREDE 1,52MM - 2.1/2" NBR 13057</v>
          </cell>
          <cell r="C5031" t="str">
            <v>M</v>
          </cell>
          <cell r="D5031" t="str">
            <v>MP</v>
          </cell>
          <cell r="E5031">
            <v>35.78</v>
          </cell>
          <cell r="F5031">
            <v>35.78</v>
          </cell>
        </row>
        <row r="5032">
          <cell r="A5032" t="str">
            <v>00021132</v>
          </cell>
          <cell r="B5032" t="str">
            <v>ELETRODUTO FERRO GALV OU ZINCADO ELETROLIT PESADO PAREDE 2,25MM - 4" NBR 13057</v>
          </cell>
          <cell r="C5032" t="str">
            <v>M</v>
          </cell>
          <cell r="D5032" t="str">
            <v>MP</v>
          </cell>
          <cell r="E5032">
            <v>58.77</v>
          </cell>
          <cell r="F5032">
            <v>58.77</v>
          </cell>
        </row>
        <row r="5033">
          <cell r="A5033" t="str">
            <v>00021133</v>
          </cell>
          <cell r="B5033" t="str">
            <v>ELETRODUTO FERRO GALV OU ZINCADO ELETROLIT SEMI-PESADO PAREDE 1,52MM - 3" NBR 13057</v>
          </cell>
          <cell r="C5033" t="str">
            <v>M</v>
          </cell>
          <cell r="D5033" t="str">
            <v>MP</v>
          </cell>
          <cell r="E5033">
            <v>49.18</v>
          </cell>
          <cell r="F5033">
            <v>49.18</v>
          </cell>
        </row>
        <row r="5034">
          <cell r="A5034" t="str">
            <v>00021134</v>
          </cell>
          <cell r="B5034" t="str">
            <v>ELETRODUTO FERRO GALV OU ZINCADO ELETROLIT SEMI-PESADO PAREDE 1,20MM - 2" NBR 13057</v>
          </cell>
          <cell r="C5034" t="str">
            <v>M</v>
          </cell>
          <cell r="D5034" t="str">
            <v>MP</v>
          </cell>
          <cell r="E5034">
            <v>24.8</v>
          </cell>
          <cell r="F5034">
            <v>24.8</v>
          </cell>
        </row>
        <row r="5035">
          <cell r="A5035" t="str">
            <v>00021135</v>
          </cell>
          <cell r="B5035" t="str">
            <v>ELETRODUTO FERRO GALV OU ZINCADO ELETROLIT SEMI-PESADO PAREDE 1,20MM - 1.1/4" NBR 13057</v>
          </cell>
          <cell r="C5035" t="str">
            <v>M</v>
          </cell>
          <cell r="D5035" t="str">
            <v>MP</v>
          </cell>
          <cell r="E5035">
            <v>13.98</v>
          </cell>
          <cell r="F5035">
            <v>13.98</v>
          </cell>
        </row>
        <row r="5036">
          <cell r="A5036" t="str">
            <v>00021136</v>
          </cell>
          <cell r="B5036" t="str">
            <v>ELETRODUTO FERRO GALV OU ZINCADO ELETROLIT LEVE  PAREDE 0,90MM - 1" NBR 13057</v>
          </cell>
          <cell r="C5036" t="str">
            <v>M</v>
          </cell>
          <cell r="D5036" t="str">
            <v>MP</v>
          </cell>
          <cell r="E5036">
            <v>9.35</v>
          </cell>
          <cell r="F5036">
            <v>9.35</v>
          </cell>
        </row>
        <row r="5037">
          <cell r="A5037" t="str">
            <v>00021137</v>
          </cell>
          <cell r="B5037" t="str">
            <v>ELETRODUTO METALICO FLEXIVEL REV EXT PVC PRETO 15MM TIPO COPEX OU EQUIV</v>
          </cell>
          <cell r="C5037" t="str">
            <v>M</v>
          </cell>
          <cell r="D5037" t="str">
            <v>MP</v>
          </cell>
          <cell r="E5037">
            <v>6.1</v>
          </cell>
          <cell r="F5037">
            <v>6.1</v>
          </cell>
        </row>
        <row r="5038">
          <cell r="A5038" t="str">
            <v>00021138</v>
          </cell>
          <cell r="B5038" t="str">
            <v>PECA DE MADEIRA ROLICA TRATADA (EUCALIPTO OU REGIONAL EQUIVALENTE) D=8 A 11 CM (P/CERCA/CAIBRO)</v>
          </cell>
          <cell r="C5038" t="str">
            <v>M</v>
          </cell>
          <cell r="D5038" t="str">
            <v>MP</v>
          </cell>
          <cell r="E5038">
            <v>2.54</v>
          </cell>
          <cell r="F5038">
            <v>2.54</v>
          </cell>
        </row>
        <row r="5039">
          <cell r="A5039" t="str">
            <v>00021139</v>
          </cell>
          <cell r="B5039" t="str">
            <v>PAPEL VEGETAL 90G/M2 - 0,8M DE LARGURA</v>
          </cell>
          <cell r="C5039" t="str">
            <v>M</v>
          </cell>
          <cell r="D5039" t="str">
            <v>MP</v>
          </cell>
          <cell r="E5039">
            <v>4.13</v>
          </cell>
          <cell r="F5039">
            <v>4.13</v>
          </cell>
        </row>
        <row r="5040">
          <cell r="A5040" t="str">
            <v>00021140</v>
          </cell>
          <cell r="B5040" t="str">
            <v>PAPEL MILIMETRADO TRANSPARENTE - ROLO DE 1,05 X 10M</v>
          </cell>
          <cell r="C5040" t="str">
            <v>10M</v>
          </cell>
          <cell r="D5040" t="str">
            <v>MP</v>
          </cell>
          <cell r="E5040">
            <v>5</v>
          </cell>
          <cell r="F5040">
            <v>5</v>
          </cell>
        </row>
        <row r="5041">
          <cell r="A5041" t="str">
            <v>00021141</v>
          </cell>
          <cell r="B5041" t="str">
            <v>TELA ACO SOLDADA NERVURADA CA - 60, Q-92 (1,48 KG/M2), DIÂMETRO DO FIO = 4,2 MM, LARGURA =2,45 X 60 METROS DE COMPRIMENTO, ESPAÇAMENTO DA MALHA = 15X15CM CMS</v>
          </cell>
          <cell r="C5041" t="str">
            <v>M2</v>
          </cell>
          <cell r="D5041" t="str">
            <v>MP</v>
          </cell>
          <cell r="E5041">
            <v>7.81</v>
          </cell>
          <cell r="F5041">
            <v>7.81</v>
          </cell>
        </row>
        <row r="5042">
          <cell r="A5042" t="str">
            <v>00021142</v>
          </cell>
          <cell r="B5042" t="str">
            <v>ESTRIBO C/ PARAFUSO EM CHAPA DE FERRO FUNDIDO DE 2" X 3/16" X 35CM SECAO "U" PARA MADEIRAMENTO DE TELHADO"</v>
          </cell>
          <cell r="C5042" t="str">
            <v>UN</v>
          </cell>
          <cell r="D5042" t="str">
            <v>MP</v>
          </cell>
          <cell r="E5042">
            <v>11.75</v>
          </cell>
          <cell r="F5042">
            <v>11.75</v>
          </cell>
        </row>
        <row r="5043">
          <cell r="A5043" t="str">
            <v>00021143</v>
          </cell>
          <cell r="B5043" t="str">
            <v>FILER, MATERIAL DE ENCHIMENTO P/ MISTURAS BETUMINOSAS (DNER-EM 367/97), PASSANDO 100% PEN.40, 95% PEN.80 E 65% PEN.200 - POSTO PEDREIRA / FORNECEDOR (SEM FRETE)</v>
          </cell>
          <cell r="C5043" t="str">
            <v>T</v>
          </cell>
          <cell r="D5043" t="str">
            <v>MP</v>
          </cell>
          <cell r="E5043">
            <v>44.99</v>
          </cell>
          <cell r="F5043">
            <v>44.99</v>
          </cell>
        </row>
        <row r="5044">
          <cell r="A5044" t="str">
            <v>00021144</v>
          </cell>
          <cell r="B5044" t="str">
            <v>PAPEL MANTEIGA (FOLHA 66 X 96CM)</v>
          </cell>
          <cell r="C5044" t="str">
            <v>UN</v>
          </cell>
          <cell r="D5044" t="str">
            <v>MP</v>
          </cell>
          <cell r="E5044">
            <v>0.96</v>
          </cell>
          <cell r="F5044">
            <v>0.96</v>
          </cell>
        </row>
        <row r="5045">
          <cell r="A5045" t="str">
            <v>00021145</v>
          </cell>
          <cell r="B5045" t="str">
            <v>HASTE DE TERRA EM ACO REVESTIDO DE COBRE DN 3/8'' X 3000MM</v>
          </cell>
          <cell r="C5045" t="str">
            <v>UN</v>
          </cell>
          <cell r="D5045" t="str">
            <v>MP</v>
          </cell>
          <cell r="E5045">
            <v>21.64</v>
          </cell>
          <cell r="F5045">
            <v>21.64</v>
          </cell>
        </row>
        <row r="5046">
          <cell r="A5046" t="str">
            <v>00021146</v>
          </cell>
          <cell r="B5046" t="str">
            <v>TUBO ACO PRETO SEM COSTURA SCHEDULE40/NBR 5590 DN INT 1" E = 3,38MM - 2,50KG/M</v>
          </cell>
          <cell r="C5046" t="str">
            <v>M</v>
          </cell>
          <cell r="D5046" t="str">
            <v>MP</v>
          </cell>
          <cell r="E5046">
            <v>19.45</v>
          </cell>
          <cell r="F5046">
            <v>19.45</v>
          </cell>
        </row>
        <row r="5047">
          <cell r="A5047" t="str">
            <v>00021147</v>
          </cell>
          <cell r="B5047" t="str">
            <v>TUBO ACO PRETO SEM COSTURA SCHEDULE 40/NBR 5590 DN INT 2 1/2" E = 5,16MM - 8,62KG/M</v>
          </cell>
          <cell r="C5047" t="str">
            <v>M</v>
          </cell>
          <cell r="D5047" t="str">
            <v>MP</v>
          </cell>
          <cell r="E5047">
            <v>52.95</v>
          </cell>
          <cell r="F5047">
            <v>52.95</v>
          </cell>
        </row>
        <row r="5048">
          <cell r="A5048" t="str">
            <v>00021148</v>
          </cell>
          <cell r="B5048" t="str">
            <v>TUBO ACO PRETO SEM COSTURA SCHEDULE 40/NBR 5590 DN INT 2" E = 3,91MM - 5,43KG/M</v>
          </cell>
          <cell r="C5048" t="str">
            <v>M</v>
          </cell>
          <cell r="D5048" t="str">
            <v>MP</v>
          </cell>
          <cell r="E5048">
            <v>42.25</v>
          </cell>
          <cell r="F5048">
            <v>42.25</v>
          </cell>
        </row>
        <row r="5049">
          <cell r="A5049" t="str">
            <v>00021149</v>
          </cell>
          <cell r="B5049" t="str">
            <v>TUBO ACO PRETO SEM COSTURA SCHEDULE 40/NBR 5590 DN INT 3" E = 5,49MM - 11,28KG/M</v>
          </cell>
          <cell r="C5049" t="str">
            <v>M</v>
          </cell>
          <cell r="D5049" t="str">
            <v>MP</v>
          </cell>
          <cell r="E5049">
            <v>64.16</v>
          </cell>
          <cell r="F5049">
            <v>64.16</v>
          </cell>
        </row>
        <row r="5050">
          <cell r="A5050" t="str">
            <v>00021150</v>
          </cell>
          <cell r="B5050" t="str">
            <v>TUBO ACO PRETO SEM COSTURA SCHEDULE40/NBR 5590 DN INT 3/4" E = 2,87MM - 1,69KG/M</v>
          </cell>
          <cell r="C5050" t="str">
            <v>M</v>
          </cell>
          <cell r="D5050" t="str">
            <v>MP</v>
          </cell>
          <cell r="E5050">
            <v>17.38</v>
          </cell>
          <cell r="F5050">
            <v>17.38</v>
          </cell>
        </row>
        <row r="5051">
          <cell r="A5051" t="str">
            <v>00021151</v>
          </cell>
          <cell r="B5051" t="str">
            <v>TUBO ACO PRETO SEM COSTURA SCHEDULE 40/NBR 5590 DN INT 4" E = 6,02MM - 16,06KG/M</v>
          </cell>
          <cell r="C5051" t="str">
            <v>M</v>
          </cell>
          <cell r="D5051" t="str">
            <v>MP</v>
          </cell>
          <cell r="E5051">
            <v>101.58</v>
          </cell>
          <cell r="F5051">
            <v>101.58</v>
          </cell>
        </row>
        <row r="5052">
          <cell r="A5052" t="str">
            <v>00025001</v>
          </cell>
          <cell r="B5052" t="str">
            <v>PORTA METALICA ABRIR TIPO VENEZIANA, COMPLETA, 60 A 80 X 210 CM - LINHA POPULAR (CHAPA FINA - NUM 20 A
24)</v>
          </cell>
          <cell r="C5052" t="str">
            <v>UN</v>
          </cell>
          <cell r="D5052" t="str">
            <v>MP</v>
          </cell>
          <cell r="E5052">
            <v>168.46</v>
          </cell>
          <cell r="F5052">
            <v>168.46</v>
          </cell>
        </row>
        <row r="5053">
          <cell r="A5053" t="str">
            <v>00025002</v>
          </cell>
          <cell r="B5053" t="str">
            <v>CABO DE ALUMINIO C/ ALMA DE ACO, BITOLA 2 AWG</v>
          </cell>
          <cell r="C5053" t="str">
            <v>KG</v>
          </cell>
          <cell r="D5053" t="str">
            <v>MP</v>
          </cell>
          <cell r="E5053">
            <v>12.15</v>
          </cell>
          <cell r="F5053">
            <v>12.15</v>
          </cell>
        </row>
        <row r="5054">
          <cell r="A5054" t="str">
            <v>00025003</v>
          </cell>
          <cell r="B5054" t="str">
            <v>CABO DE ALUMINIO S/ ALMA DE ACO, BITOLA 2 AWG</v>
          </cell>
          <cell r="C5054" t="str">
            <v>KG</v>
          </cell>
          <cell r="D5054" t="str">
            <v>MP</v>
          </cell>
          <cell r="E5054">
            <v>14.5</v>
          </cell>
          <cell r="F5054">
            <v>14.5</v>
          </cell>
        </row>
        <row r="5055">
          <cell r="A5055" t="str">
            <v>00025004</v>
          </cell>
          <cell r="B5055" t="str">
            <v>CABO DE ALUMINIO C/ ALMA DE ACO, BITOLA 1/0 AWG</v>
          </cell>
          <cell r="C5055" t="str">
            <v>KG</v>
          </cell>
          <cell r="D5055" t="str">
            <v>MP</v>
          </cell>
          <cell r="E5055">
            <v>11.88</v>
          </cell>
          <cell r="F5055">
            <v>11.88</v>
          </cell>
        </row>
        <row r="5056">
          <cell r="A5056" t="str">
            <v>00025005</v>
          </cell>
          <cell r="B5056" t="str">
            <v>CABO DE ALUMINIO S/ ALMA DE ACO, BITOLA 1/0 AWG</v>
          </cell>
          <cell r="C5056" t="str">
            <v>KG</v>
          </cell>
          <cell r="D5056" t="str">
            <v>MP</v>
          </cell>
          <cell r="E5056">
            <v>13.54</v>
          </cell>
          <cell r="F5056">
            <v>13.54</v>
          </cell>
        </row>
        <row r="5057">
          <cell r="A5057" t="str">
            <v>00025006</v>
          </cell>
          <cell r="B5057" t="str">
            <v>CERAMICA ESMALTADA EXTRA OU 1A QUALIDADE   P/ PISO  PEI-5  -  LINHA PADRAO ALTO</v>
          </cell>
          <cell r="C5057" t="str">
            <v>M2</v>
          </cell>
          <cell r="D5057" t="str">
            <v>MP</v>
          </cell>
          <cell r="E5057">
            <v>31.27</v>
          </cell>
          <cell r="F5057">
            <v>31.27</v>
          </cell>
        </row>
        <row r="5058">
          <cell r="A5058" t="str">
            <v>00025007</v>
          </cell>
          <cell r="B5058" t="str">
            <v>TELHA CHAPA ACO ONDULADA ZINCADA E = 0,5 MM</v>
          </cell>
          <cell r="C5058" t="str">
            <v>M2</v>
          </cell>
          <cell r="D5058" t="str">
            <v>MP</v>
          </cell>
          <cell r="E5058">
            <v>24.89</v>
          </cell>
          <cell r="F5058">
            <v>24.89</v>
          </cell>
        </row>
        <row r="5059">
          <cell r="A5059" t="str">
            <v>00025008</v>
          </cell>
          <cell r="B5059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C5059" t="str">
            <v>UN</v>
          </cell>
          <cell r="D5059" t="str">
            <v>MP</v>
          </cell>
          <cell r="E5059">
            <v>128987.36</v>
          </cell>
          <cell r="F5059">
            <v>128987.36</v>
          </cell>
        </row>
        <row r="5060">
          <cell r="A5060" t="str">
            <v>00025009</v>
          </cell>
          <cell r="B5060" t="str">
            <v>CAMINHÃO TOCO VOLKSWAGEN 17.220 - MOTOR CUMMINS 218CV - PBT=16000KG -CARGA UTIL + CARROCERIA =
10710KG - DIST ENTRE EIXOS 4800MM -   INCL CARROCERIA FIXA ABERTA DE MADEIRA P/ TRANSP  GERAL CARGA
SECA - DIMENSOE</v>
          </cell>
          <cell r="C5060" t="str">
            <v>UN</v>
          </cell>
          <cell r="D5060" t="str">
            <v>MP</v>
          </cell>
          <cell r="E5060">
            <v>227204.57</v>
          </cell>
          <cell r="F5060">
            <v>227204.57</v>
          </cell>
        </row>
        <row r="5061">
          <cell r="A5061" t="str">
            <v>00025010</v>
          </cell>
          <cell r="B5061" t="str">
            <v>CAMINHÃO FORA DE ESTRADA VOLVO A30D 6X6, CAÇAMBA DE 14 M³ , CAPACIDADE DE CARGA  ÚTIL DE 30
TONELADAS, VELOCIDADE MÁXIMA 53 KM/H, 329 HP.</v>
          </cell>
          <cell r="C5061" t="str">
            <v>UN</v>
          </cell>
          <cell r="D5061" t="str">
            <v>MP</v>
          </cell>
          <cell r="E5061">
            <v>1327296.3999999999</v>
          </cell>
          <cell r="F5061">
            <v>1327296.3999999999</v>
          </cell>
        </row>
        <row r="5062">
          <cell r="A5062" t="str">
            <v>00025011</v>
          </cell>
          <cell r="B5062" t="str">
            <v>CAMINHÃO FORA DE ESTRADA VOLVO A35D, CAÇAMBA DE 20 M³, CAPACIDADE DE CARGA  ÚTIL  DE 32,5
TONELADAS, VELOCIDADE MÁXIMA 56 KM/H, 393 HP.</v>
          </cell>
          <cell r="C5062" t="str">
            <v>UN</v>
          </cell>
          <cell r="D5062" t="str">
            <v>MP</v>
          </cell>
          <cell r="E5062">
            <v>1495966.94</v>
          </cell>
          <cell r="F5062">
            <v>1495966.94</v>
          </cell>
        </row>
        <row r="5063">
          <cell r="A5063" t="str">
            <v>00025013</v>
          </cell>
          <cell r="B5063" t="str">
            <v>TANQUE ESTACIONARIO FERLEX TAA -SERPENTINA CAP 20 000 L**CAIXA**</v>
          </cell>
          <cell r="C5063" t="str">
            <v>UN</v>
          </cell>
          <cell r="D5063" t="str">
            <v>MP</v>
          </cell>
          <cell r="E5063">
            <v>82777.789999999994</v>
          </cell>
          <cell r="F5063">
            <v>82777.789999999994</v>
          </cell>
        </row>
        <row r="5064">
          <cell r="A5064" t="str">
            <v>00025014</v>
          </cell>
          <cell r="B5064" t="str">
            <v>TANQUE ESTACIONARIO FERLEX TAA -MACARICO CAP 20 000 L**CAIXA**</v>
          </cell>
          <cell r="C5064" t="str">
            <v>UN</v>
          </cell>
          <cell r="D5064" t="str">
            <v>MP</v>
          </cell>
          <cell r="E5064">
            <v>89037.39</v>
          </cell>
          <cell r="F5064">
            <v>89037.39</v>
          </cell>
        </row>
        <row r="5065">
          <cell r="A5065" t="str">
            <v>00025015</v>
          </cell>
          <cell r="B5065" t="str">
            <v>USINA DE ASFALTO A FRIO,  TIPO ALMEIDA  MOD. PMF-35D OU SIMILAR- CAPACIDADE 60 A 80 T/H - ELETRICA - POTENCIA 30 HP</v>
          </cell>
          <cell r="C5065" t="str">
            <v>UN</v>
          </cell>
          <cell r="D5065" t="str">
            <v>MP</v>
          </cell>
          <cell r="E5065">
            <v>149103.94</v>
          </cell>
          <cell r="F5065">
            <v>149103.94</v>
          </cell>
        </row>
        <row r="5066">
          <cell r="A5066" t="str">
            <v>00025016</v>
          </cell>
          <cell r="B5066" t="str">
            <v>PA CARREGADEIRA SOBRE RODAS CATERPILLAR 938 G - POTENCIA 145 HP - CAPACIDADE DA CACAMBA 2,1 A 2,8
M3 - PESO OPERACIONAL 13.030 KG**CAIXA**</v>
          </cell>
          <cell r="C5066" t="str">
            <v>UN</v>
          </cell>
          <cell r="D5066" t="str">
            <v>MP</v>
          </cell>
          <cell r="E5066">
            <v>462530.98</v>
          </cell>
          <cell r="F5066">
            <v>462530.98</v>
          </cell>
        </row>
        <row r="5067">
          <cell r="A5067" t="str">
            <v>00025017</v>
          </cell>
          <cell r="B5067" t="str">
            <v>COMPRESSOR DE AR - REBOCAVEL - ATLAS COPCO XA-175 MWD - DESCARGA LIVRE EFETIVA 350 PCM - PRESSAO
DE TRABALHO 102 PSI - MOTOR A DIESEL 135 CV**CAIXA**</v>
          </cell>
          <cell r="C5067" t="str">
            <v>UN</v>
          </cell>
          <cell r="D5067" t="str">
            <v>MP</v>
          </cell>
          <cell r="E5067">
            <v>143093.25</v>
          </cell>
          <cell r="F5067">
            <v>143093.25</v>
          </cell>
        </row>
        <row r="5068">
          <cell r="A5068" t="str">
            <v>00025018</v>
          </cell>
          <cell r="B5068" t="str">
            <v>COMPRESSOR DE AR - REBOCAVEL - ATLAS COPCO XA-420 SB - DESCARGA LIVRE EFETIVA 764 PCM - MOTOR A
DIESEL 180 CV**CAIXA**</v>
          </cell>
          <cell r="C5068" t="str">
            <v>UN</v>
          </cell>
          <cell r="D5068" t="str">
            <v>MP</v>
          </cell>
          <cell r="E5068">
            <v>260772.93</v>
          </cell>
          <cell r="F5068">
            <v>260772.93</v>
          </cell>
        </row>
        <row r="5069">
          <cell r="A5069" t="str">
            <v>00025019</v>
          </cell>
          <cell r="B5069" t="str">
            <v>GRUPO GERADOR, 150/170 KVA, MOTOR A DIESEL 210 CV, ESTACIONÁRIO</v>
          </cell>
          <cell r="C5069" t="str">
            <v>UN</v>
          </cell>
          <cell r="D5069" t="str">
            <v>MP</v>
          </cell>
          <cell r="E5069">
            <v>73851.78</v>
          </cell>
          <cell r="F5069">
            <v>73851.78</v>
          </cell>
        </row>
        <row r="5070">
          <cell r="A5070" t="str">
            <v>00025020</v>
          </cell>
          <cell r="B5070" t="str">
            <v>TRATOR DE ESTEIRAS CATERPILLAR D8R COM LAMINA E ESCARIFICADOR - POTENCIA 305 HP - PESO
OPERACIONAL 37 T**CAIXA**</v>
          </cell>
          <cell r="C5070" t="str">
            <v>UN</v>
          </cell>
          <cell r="D5070" t="str">
            <v>MP</v>
          </cell>
          <cell r="E5070">
            <v>2330437.4300000002</v>
          </cell>
          <cell r="F5070">
            <v>2330437.4300000002</v>
          </cell>
        </row>
        <row r="5071">
          <cell r="A5071" t="str">
            <v>00025021</v>
          </cell>
          <cell r="B5071" t="str">
            <v>TRATOR DE ESTEIRAS CATERPILLAR D8R COM ESCARIFICADOR - POTENCIA 305 HP - PESO OPERACIONAL 37
T**CAIXA**</v>
          </cell>
          <cell r="C5071" t="str">
            <v>UN</v>
          </cell>
          <cell r="D5071" t="str">
            <v>MP</v>
          </cell>
          <cell r="E5071">
            <v>2133902.3199999998</v>
          </cell>
          <cell r="F5071">
            <v>2133902.3199999998</v>
          </cell>
        </row>
        <row r="5072">
          <cell r="A5072" t="str">
            <v>00025022</v>
          </cell>
          <cell r="B5072" t="str">
            <v>PECA DE MADEIRA DE LEI  *4 X 5* CM (1.1/2" X 2") NAO APARELHADA</v>
          </cell>
          <cell r="C5072" t="str">
            <v>M</v>
          </cell>
          <cell r="D5072" t="str">
            <v>MP</v>
          </cell>
          <cell r="E5072">
            <v>4.1900000000000004</v>
          </cell>
          <cell r="F5072">
            <v>4.1900000000000004</v>
          </cell>
        </row>
        <row r="5073">
          <cell r="A5073" t="str">
            <v>00025067</v>
          </cell>
          <cell r="B5073" t="str">
            <v>BLOCO CONCRETO ESTRUTURAL 19 X 19 X 39 CM, FBK 4,5 MPA (NBR 6136)</v>
          </cell>
          <cell r="C5073" t="str">
            <v>UN</v>
          </cell>
          <cell r="D5073" t="str">
            <v>MP</v>
          </cell>
          <cell r="E5073">
            <v>3.16</v>
          </cell>
          <cell r="F5073">
            <v>3.16</v>
          </cell>
        </row>
        <row r="5074">
          <cell r="A5074" t="str">
            <v>00025069</v>
          </cell>
          <cell r="B5074" t="str">
            <v>TELA NYLON P/REVESTIMENTO POCO FILTRANTE</v>
          </cell>
          <cell r="C5074" t="str">
            <v>M2</v>
          </cell>
          <cell r="D5074" t="str">
            <v>MP</v>
          </cell>
          <cell r="E5074">
            <v>7.91</v>
          </cell>
          <cell r="F5074">
            <v>7.91</v>
          </cell>
        </row>
        <row r="5075">
          <cell r="A5075" t="str">
            <v>00025070</v>
          </cell>
          <cell r="B5075" t="str">
            <v>BLOCO CONCRETO ESTRUTURAL 14 X 19 X 39 CM, FBK 4,5 MPA (NBR 6136)</v>
          </cell>
          <cell r="C5075" t="str">
            <v>UN</v>
          </cell>
          <cell r="D5075" t="str">
            <v>MP</v>
          </cell>
          <cell r="E5075">
            <v>2.5099999999999998</v>
          </cell>
          <cell r="F5075">
            <v>2.5099999999999998</v>
          </cell>
        </row>
        <row r="5076">
          <cell r="A5076" t="str">
            <v>00025071</v>
          </cell>
          <cell r="B5076" t="str">
            <v>BLOCO CONCRETO ESTRUTURAL 9 X 19 X 39 CM, FBK 4,5 MPA (NBR 6136)</v>
          </cell>
          <cell r="C5076" t="str">
            <v>UN</v>
          </cell>
          <cell r="D5076" t="str">
            <v>MP</v>
          </cell>
          <cell r="E5076">
            <v>1.78</v>
          </cell>
          <cell r="F5076">
            <v>1.78</v>
          </cell>
        </row>
        <row r="5077">
          <cell r="A5077" t="str">
            <v>00025398</v>
          </cell>
          <cell r="B5077" t="str">
            <v>CONJUNTO PARA FUTSAL ( PAR DE  TRAVES   OFICIAL - 3,00X2,00M -  EM  TUBO DE AÇO GALV A FOGO  3"  COM
REQUADRO  E  REDES POLIETILENO  FIO 4MM).</v>
          </cell>
          <cell r="C5077" t="str">
            <v>UN</v>
          </cell>
          <cell r="D5077" t="str">
            <v>MP</v>
          </cell>
          <cell r="E5077">
            <v>2787.55</v>
          </cell>
          <cell r="F5077">
            <v>2787.55</v>
          </cell>
        </row>
        <row r="5078">
          <cell r="A5078" t="str">
            <v>00025399</v>
          </cell>
          <cell r="B5078" t="str">
            <v>CONJUNTO P/VOLEI(POSTES FOGO H=255 REDE NYLON 2 MM</v>
          </cell>
          <cell r="C5078" t="str">
            <v>UN</v>
          </cell>
          <cell r="D5078" t="str">
            <v>MP</v>
          </cell>
          <cell r="E5078">
            <v>637.16999999999996</v>
          </cell>
          <cell r="F5078">
            <v>637.16999999999996</v>
          </cell>
        </row>
        <row r="5079">
          <cell r="A5079" t="str">
            <v>00025400</v>
          </cell>
          <cell r="B5079" t="str">
            <v>PAR DE TABELAS DE BASQUETE EM COMPENSADO NAVAL 180X120 CM COM ARO DE METAL E REDE</v>
          </cell>
          <cell r="C5079" t="str">
            <v>UN</v>
          </cell>
          <cell r="D5079" t="str">
            <v>MP</v>
          </cell>
          <cell r="E5079">
            <v>853.37</v>
          </cell>
          <cell r="F5079">
            <v>853.37</v>
          </cell>
        </row>
        <row r="5080">
          <cell r="A5080" t="str">
            <v>00025860</v>
          </cell>
          <cell r="B5080" t="str">
            <v>MANTA TERMOPLÁSTICA, PEAD, GEOMEMBRANA LISA, E = 0,50 MM, NBR 15352</v>
          </cell>
          <cell r="C5080" t="str">
            <v>M2</v>
          </cell>
          <cell r="D5080" t="str">
            <v>MP</v>
          </cell>
          <cell r="E5080">
            <v>3.82</v>
          </cell>
          <cell r="F5080">
            <v>3.82</v>
          </cell>
        </row>
        <row r="5081">
          <cell r="A5081" t="str">
            <v>00025861</v>
          </cell>
          <cell r="B5081" t="str">
            <v>MANTA TERMOPLÁSTICA, PEAD, GEOMEMBRANA LISA, E = 0,75 MM, NBR 15352</v>
          </cell>
          <cell r="C5081" t="str">
            <v>M2</v>
          </cell>
          <cell r="D5081" t="str">
            <v>MP</v>
          </cell>
          <cell r="E5081">
            <v>5.73</v>
          </cell>
          <cell r="F5081">
            <v>5.73</v>
          </cell>
        </row>
        <row r="5082">
          <cell r="A5082" t="str">
            <v>00025862</v>
          </cell>
          <cell r="B5082" t="str">
            <v>MANTA TERMOPLÁSTICA, PEAD, GEOMEMBRANA LISA, E = 0,80 MM, NBR 15352</v>
          </cell>
          <cell r="C5082" t="str">
            <v>M2</v>
          </cell>
          <cell r="D5082" t="str">
            <v>MP</v>
          </cell>
          <cell r="E5082">
            <v>6.11</v>
          </cell>
          <cell r="F5082">
            <v>6.11</v>
          </cell>
        </row>
        <row r="5083">
          <cell r="A5083" t="str">
            <v>00025863</v>
          </cell>
          <cell r="B5083" t="str">
            <v>MANTA TERMOPLÁSTICA, PEAD, GEOMEMBRANA LISA, E = 1,00 MM, NBR 15352</v>
          </cell>
          <cell r="C5083" t="str">
            <v>M2</v>
          </cell>
          <cell r="D5083" t="str">
            <v>MP</v>
          </cell>
          <cell r="E5083">
            <v>7.63</v>
          </cell>
          <cell r="F5083">
            <v>7.63</v>
          </cell>
        </row>
        <row r="5084">
          <cell r="A5084" t="str">
            <v>00025864</v>
          </cell>
          <cell r="B5084" t="str">
            <v>MANTA TERMOPLÁSTICA, PEAD, GEOMEMBRANA LISA, E = 1,50 MM, NBR 15352</v>
          </cell>
          <cell r="C5084" t="str">
            <v>M2</v>
          </cell>
          <cell r="D5084" t="str">
            <v>MP</v>
          </cell>
          <cell r="E5084">
            <v>11.45</v>
          </cell>
          <cell r="F5084">
            <v>11.45</v>
          </cell>
        </row>
        <row r="5085">
          <cell r="A5085" t="str">
            <v>00025865</v>
          </cell>
          <cell r="B5085" t="str">
            <v>MANTA TERMOPLÁSTICA, PEAD, GEOMEMBRANA LISA, E = 2,00 MM, NBR 15352</v>
          </cell>
          <cell r="C5085" t="str">
            <v>M2</v>
          </cell>
          <cell r="D5085" t="str">
            <v>MP</v>
          </cell>
          <cell r="E5085">
            <v>15.27</v>
          </cell>
          <cell r="F5085">
            <v>15.27</v>
          </cell>
        </row>
        <row r="5086">
          <cell r="A5086" t="str">
            <v>00025866</v>
          </cell>
          <cell r="B5086" t="str">
            <v>MANTA TERMOPLÁSTICA, PEAD, GEOMEMBRANA LISA, E = 2,50 MM, NBR 15352</v>
          </cell>
          <cell r="C5086" t="str">
            <v>M2</v>
          </cell>
          <cell r="D5086" t="str">
            <v>MP</v>
          </cell>
          <cell r="E5086">
            <v>19.09</v>
          </cell>
          <cell r="F5086">
            <v>19.09</v>
          </cell>
        </row>
        <row r="5087">
          <cell r="A5087" t="str">
            <v>00025867</v>
          </cell>
          <cell r="B5087" t="str">
            <v>MANTA TERMOPLÁSTICA, PEAD, GEOMEMBRANA TEXTURIZADA EM AMBAS AS FACES, E = 1,50 MM, NBR 15352</v>
          </cell>
          <cell r="C5087" t="str">
            <v>M2</v>
          </cell>
          <cell r="D5087" t="str">
            <v>MP</v>
          </cell>
          <cell r="E5087">
            <v>12.46</v>
          </cell>
          <cell r="F5087">
            <v>12.46</v>
          </cell>
        </row>
        <row r="5088">
          <cell r="A5088" t="str">
            <v>00025868</v>
          </cell>
          <cell r="B5088" t="str">
            <v>MANTA TERMOPLÁSTICA, PEAD, GEOMEMBRANA TEXTURIZADA EM AMBAS AS FACES,  E = 0,50 MM, NBR 15352</v>
          </cell>
          <cell r="C5088" t="str">
            <v>M2</v>
          </cell>
          <cell r="D5088" t="str">
            <v>MP</v>
          </cell>
          <cell r="E5088">
            <v>4.2300000000000004</v>
          </cell>
          <cell r="F5088">
            <v>4.2300000000000004</v>
          </cell>
        </row>
        <row r="5089">
          <cell r="A5089" t="str">
            <v>00025869</v>
          </cell>
          <cell r="B5089" t="str">
            <v>MANTA TERMOPLÁSTICA, PEAD, GEOMEMBRANA TEXTURIZADA EM AMBAS AS FACES, E = 0,75 MM, NBR 15352</v>
          </cell>
          <cell r="C5089" t="str">
            <v>M2</v>
          </cell>
          <cell r="D5089" t="str">
            <v>MP</v>
          </cell>
          <cell r="E5089">
            <v>6.36</v>
          </cell>
          <cell r="F5089">
            <v>6.36</v>
          </cell>
        </row>
        <row r="5090">
          <cell r="A5090" t="str">
            <v>00025870</v>
          </cell>
          <cell r="B5090" t="str">
            <v>MANTA TERMOPLÁSTICA, PEAD, GEOMEMBRANA TEXTURIZADA, EM AMBAS AS FACES E = 0,80 MM, NBR 15352</v>
          </cell>
          <cell r="C5090" t="str">
            <v>M2</v>
          </cell>
          <cell r="D5090" t="str">
            <v>MP</v>
          </cell>
          <cell r="E5090">
            <v>6.76</v>
          </cell>
          <cell r="F5090">
            <v>6.76</v>
          </cell>
        </row>
        <row r="5091">
          <cell r="A5091" t="str">
            <v>00025871</v>
          </cell>
          <cell r="B5091" t="str">
            <v>MANTA TERMOPLÁSTICA, PEAD, GEOMEMBRANA TEXTURIZADA, E = 1,00 MM, NBR 15352</v>
          </cell>
          <cell r="C5091" t="str">
            <v>M2</v>
          </cell>
          <cell r="D5091" t="str">
            <v>MP</v>
          </cell>
          <cell r="E5091">
            <v>8.39</v>
          </cell>
          <cell r="F5091">
            <v>8.39</v>
          </cell>
        </row>
        <row r="5092">
          <cell r="A5092" t="str">
            <v>00025872</v>
          </cell>
          <cell r="B5092" t="str">
            <v>MANTA TERMOPLÁSTICA, PEAD, GEOMEMBRANA TEXTURIZADA EM AMBAS AS FACES, E = 2,00 MM, NBR 15352</v>
          </cell>
          <cell r="C5092" t="str">
            <v>M2</v>
          </cell>
          <cell r="D5092" t="str">
            <v>MP</v>
          </cell>
          <cell r="E5092">
            <v>16.600000000000001</v>
          </cell>
          <cell r="F5092">
            <v>16.600000000000001</v>
          </cell>
        </row>
        <row r="5093">
          <cell r="A5093" t="str">
            <v>00025873</v>
          </cell>
          <cell r="B5093" t="str">
            <v>MANTA TERMOPLÁSTICA, PEAD, GEOMEMBRANA TEXTURIZADA EM AMBAS AS FACES, E = 2,50 MM, NBR 15352</v>
          </cell>
          <cell r="C5093" t="str">
            <v>M2</v>
          </cell>
          <cell r="D5093" t="str">
            <v>MP</v>
          </cell>
          <cell r="E5093">
            <v>20.76</v>
          </cell>
          <cell r="F5093">
            <v>20.76</v>
          </cell>
        </row>
        <row r="5094">
          <cell r="A5094" t="str">
            <v>00025874</v>
          </cell>
          <cell r="B5094" t="str">
            <v>TUBO DE POLIETILENO DE ALTA DENSIDADE, PEAD, PE-80, DE 1200 MM X 37,2 MM PAREDE, ( SDR 32,25 - PN 04 )
P/REDE DE AGUA, ISO 4427/96</v>
          </cell>
          <cell r="C5094" t="str">
            <v>M</v>
          </cell>
          <cell r="D5094" t="str">
            <v>MP</v>
          </cell>
          <cell r="E5094">
            <v>2071.7600000000002</v>
          </cell>
          <cell r="F5094">
            <v>2071.7600000000002</v>
          </cell>
        </row>
        <row r="5095">
          <cell r="A5095" t="str">
            <v>00025875</v>
          </cell>
          <cell r="B5095" t="str">
            <v>TUBO DE POLIETILENO DE ALTA DENSIDADE, PEAD, PE-80, DE 800 MM X 30,8 MM PAREDE, ( SDR 26 - PN 05 )
P/REDE DE AGUA, ISO 4427/96</v>
          </cell>
          <cell r="C5095" t="str">
            <v>M</v>
          </cell>
          <cell r="D5095" t="str">
            <v>MP</v>
          </cell>
          <cell r="E5095">
            <v>1131.57</v>
          </cell>
          <cell r="F5095">
            <v>1131.57</v>
          </cell>
        </row>
        <row r="5096">
          <cell r="A5096" t="str">
            <v>00025876</v>
          </cell>
          <cell r="B5096" t="str">
            <v>TUBO DE POLIETILENO DE ALTA DENSIDADE, PEAD, PE-80, DE 1000 MM X 38,5 MM PAREDE, ( SDR 26 - PN 05 )
P/REDE DE AGUA, ISO 4427/96</v>
          </cell>
          <cell r="C5096" t="str">
            <v>M</v>
          </cell>
          <cell r="D5096" t="str">
            <v>MP</v>
          </cell>
          <cell r="E5096">
            <v>1768.35</v>
          </cell>
          <cell r="F5096">
            <v>1768.35</v>
          </cell>
        </row>
        <row r="5097">
          <cell r="A5097" t="str">
            <v>00025877</v>
          </cell>
          <cell r="B5097" t="str">
            <v>TUBO DE POLIETILENO DE ALTA DENSIDADE, PEAD, PE-80, DE 1400 MM X 42,9 MM PAREDE, (SDR 32,25 - PN 04 )
P/REDE DE AGUA, ISO 4427/96</v>
          </cell>
          <cell r="C5097" t="str">
            <v>M</v>
          </cell>
          <cell r="D5097" t="str">
            <v>MP</v>
          </cell>
          <cell r="E5097">
            <v>2789.34</v>
          </cell>
          <cell r="F5097">
            <v>2789.34</v>
          </cell>
        </row>
        <row r="5098">
          <cell r="A5098" t="str">
            <v>00025878</v>
          </cell>
          <cell r="B5098" t="str">
            <v>TUBO DE POLIETILENO DE ALTA DENSIDADE, PEAD, PE-80, DE 160 MM X 14,6 MM PAREDE, (SDR 11 - PN 12,5 )
P/REDE DE AGUA, ISO 4427/96</v>
          </cell>
          <cell r="C5098" t="str">
            <v>M</v>
          </cell>
          <cell r="D5098" t="str">
            <v>MP</v>
          </cell>
          <cell r="E5098">
            <v>95.51</v>
          </cell>
          <cell r="F5098">
            <v>95.51</v>
          </cell>
        </row>
        <row r="5099">
          <cell r="A5099" t="str">
            <v>00025879</v>
          </cell>
          <cell r="B5099" t="str">
            <v>TUBO DE POLIETILENO DE ALTA DENSIDADE, PEAD, PE-80, DE 1600 MM X 49,0 MM PAREDE, ( SDR 32,25 - PN 04 )
P/REDE DE AGUA, ISO 4427/96</v>
          </cell>
          <cell r="C5099" t="str">
            <v>M</v>
          </cell>
          <cell r="D5099" t="str">
            <v>MP</v>
          </cell>
          <cell r="E5099">
            <v>3638.78</v>
          </cell>
          <cell r="F5099">
            <v>3638.78</v>
          </cell>
        </row>
        <row r="5100">
          <cell r="A5100" t="str">
            <v>00025880</v>
          </cell>
          <cell r="B5100" t="str">
            <v>TUBO DE POLIETILENO DE ALTA DENSIDADE, PEAD, PE-80, DE 200 MM X 18,2 MM PAREDE, ( SDR 11 - PN 12,5 )
P/REDE DE AGUA, ISO 4427/96</v>
          </cell>
          <cell r="C5100" t="str">
            <v>M</v>
          </cell>
          <cell r="D5100" t="str">
            <v>MP</v>
          </cell>
          <cell r="E5100">
            <v>148.88999999999999</v>
          </cell>
          <cell r="F5100">
            <v>148.88999999999999</v>
          </cell>
        </row>
        <row r="5101">
          <cell r="A5101" t="str">
            <v>00025881</v>
          </cell>
          <cell r="B5101" t="str">
            <v>TUBO DE POLIETILENO DE ALTA DENSIDADE, PEAD, PE-80, DE 315 MM X 28,7 MM PAREDE, ( SDR 11 - PN 12,5 )
P/REDE DE AGUA,  ISO 4427/96</v>
          </cell>
          <cell r="C5101" t="str">
            <v>M</v>
          </cell>
          <cell r="D5101" t="str">
            <v>MP</v>
          </cell>
          <cell r="E5101">
            <v>368.89</v>
          </cell>
          <cell r="F5101">
            <v>368.89</v>
          </cell>
        </row>
        <row r="5102">
          <cell r="A5102" t="str">
            <v>00025882</v>
          </cell>
          <cell r="B5102" t="str">
            <v>TUBO DE POLIETILENO DE ALTA DENSIDADE, PEAD, PE-80, DE 400 MM X 36,4 MM PAREDE, ( SDR 11 - PN 12,5 )
P/REDE DE AGUA, ISO 4427/96</v>
          </cell>
          <cell r="C5102" t="str">
            <v>M</v>
          </cell>
          <cell r="D5102" t="str">
            <v>MP</v>
          </cell>
          <cell r="E5102">
            <v>594.16</v>
          </cell>
          <cell r="F5102">
            <v>594.16</v>
          </cell>
        </row>
        <row r="5103">
          <cell r="A5103" t="str">
            <v>00025883</v>
          </cell>
          <cell r="B5103" t="str">
            <v>TUBO DE POLIETILENO DE ALTA DENSIDADE, PEAD, PE-80, DE 50 MM X 4,6 MM PAREDE, (SDR 11 - PN 12,5)  ISO
4427/96, P/ REDE DE AGUA, ISO 4427/96</v>
          </cell>
          <cell r="C5103" t="str">
            <v>M</v>
          </cell>
          <cell r="D5103" t="str">
            <v>MP</v>
          </cell>
          <cell r="E5103">
            <v>9.49</v>
          </cell>
          <cell r="F5103">
            <v>9.49</v>
          </cell>
        </row>
        <row r="5104">
          <cell r="A5104" t="str">
            <v>00025884</v>
          </cell>
          <cell r="B5104" t="str">
            <v>TUBO DE POLIETILENO DE ALTA DENSIDADE, PEAD, PE-80, DE 500 MM X 45,5 MM PAREDE, ( SDR 11 - PN 12,5 )
P/REDE DE AGUA, ISO 4427/96</v>
          </cell>
          <cell r="C5104" t="str">
            <v>M</v>
          </cell>
          <cell r="D5104" t="str">
            <v>MP</v>
          </cell>
          <cell r="E5104">
            <v>927.92</v>
          </cell>
          <cell r="F5104">
            <v>927.92</v>
          </cell>
        </row>
        <row r="5105">
          <cell r="A5105" t="str">
            <v>00025885</v>
          </cell>
          <cell r="B5105" t="str">
            <v>TUBO DE POLIETILENO DE ALTA DENSIDADE, PEAD, PE-80, DE 630 MM X 57,3 MM PAREDE, SDR 11 - PN 12,5 )
P/REDE DE AGUA, ISO 4427/96</v>
          </cell>
          <cell r="C5105" t="str">
            <v>M</v>
          </cell>
          <cell r="D5105" t="str">
            <v>MP</v>
          </cell>
          <cell r="E5105">
            <v>1057.48</v>
          </cell>
          <cell r="F5105">
            <v>1057.48</v>
          </cell>
        </row>
        <row r="5106">
          <cell r="A5106" t="str">
            <v>00025886</v>
          </cell>
          <cell r="B5106" t="str">
            <v>TUBO DE POLIETILENO DE ALTA DENSIDADE, PEAD, PE-80, DE 75 MM X 6,9 MM PAREDE, ( SRD 11 - PN 12,5 )
P/REDE DE AGUA, ISO 4427/96</v>
          </cell>
          <cell r="C5106" t="str">
            <v>M</v>
          </cell>
          <cell r="D5106" t="str">
            <v>MP</v>
          </cell>
          <cell r="E5106">
            <v>21.2</v>
          </cell>
          <cell r="F5106">
            <v>21.2</v>
          </cell>
        </row>
        <row r="5107">
          <cell r="A5107" t="str">
            <v>00025887</v>
          </cell>
          <cell r="B5107" t="str">
            <v>TUBO DE POLIETILENO DE ALTA DENSIDADE, PEAD, PE-80, DE 900 MM X 34,7 MM PAREDE, ( SDR 26 - PN 05 )
P/REDE DE AGUA, ISO 4427/96</v>
          </cell>
          <cell r="C5107" t="str">
            <v>M</v>
          </cell>
          <cell r="D5107" t="str">
            <v>MP</v>
          </cell>
          <cell r="E5107">
            <v>1434.75</v>
          </cell>
          <cell r="F5107">
            <v>1434.75</v>
          </cell>
        </row>
        <row r="5108">
          <cell r="A5108" t="str">
            <v>00025888</v>
          </cell>
          <cell r="B5108" t="str">
            <v>TUBO DE POLIETILENO DE ALTA DENSIDADE, PEAD, PE-80, 110 MM X 10,0 MM PAREDE, ( SDR 11 - PN 12,5 ) P/REDE
DE AGUA, ISO 4427/96</v>
          </cell>
          <cell r="C5108" t="str">
            <v>M</v>
          </cell>
          <cell r="D5108" t="str">
            <v>MP</v>
          </cell>
          <cell r="E5108">
            <v>44.99</v>
          </cell>
          <cell r="F5108">
            <v>44.99</v>
          </cell>
        </row>
        <row r="5109">
          <cell r="A5109" t="str">
            <v>00025889</v>
          </cell>
          <cell r="B5109" t="str">
            <v>TUBO DE POLIETILENO DE ALTA DENSIDADE, PEAD, PE-80, DE 730 MM X 34,1 MM PAREDE, ( SDR 21 - PN 06 )
P/REDE DE AGUA, ISO 4427/96</v>
          </cell>
          <cell r="C5109" t="str">
            <v>M</v>
          </cell>
          <cell r="D5109" t="str">
            <v>MP</v>
          </cell>
          <cell r="E5109">
            <v>1154.68</v>
          </cell>
          <cell r="F5109">
            <v>1154.68</v>
          </cell>
        </row>
        <row r="5110">
          <cell r="A5110" t="str">
            <v>00025930</v>
          </cell>
          <cell r="B5110" t="str">
            <v>GRANALHA DE ACO, ESFERICA (SHOT), PARA JATEAMENTO, PENEIRA ASTM = 18 (SAE S 390)</v>
          </cell>
          <cell r="C5110" t="str">
            <v>SC25KG</v>
          </cell>
          <cell r="D5110" t="str">
            <v>MP</v>
          </cell>
          <cell r="E5110">
            <v>88.75</v>
          </cell>
          <cell r="F5110">
            <v>88.75</v>
          </cell>
        </row>
        <row r="5111">
          <cell r="A5111" t="str">
            <v>00025931</v>
          </cell>
          <cell r="B5111" t="str">
            <v>DISCO DE CORTE DIAMANTADO, SEGMENTADO, DE 7" (180 MM) E 3 MM DE ESP., PARA ESMERILHADEIRA</v>
          </cell>
          <cell r="C5111" t="str">
            <v>UN</v>
          </cell>
          <cell r="D5111" t="str">
            <v>MP</v>
          </cell>
          <cell r="E5111">
            <v>82.5</v>
          </cell>
          <cell r="F5111">
            <v>82.5</v>
          </cell>
        </row>
        <row r="5112">
          <cell r="A5112" t="str">
            <v>00025932</v>
          </cell>
          <cell r="B5112" t="str">
            <v>BOMBA HIDRAULICA ALTA PRESSÃO (UNIDADE MOTRIZ), VAZÃO DE 3,0L/MIN, ATINGINDO PRESSÕES
MANOMÉTRICAS DE ATÉ 100KGF/CM2 - LOCAÇÃO</v>
          </cell>
          <cell r="C5112" t="str">
            <v>DIA</v>
          </cell>
          <cell r="D5112" t="str">
            <v>MP</v>
          </cell>
          <cell r="E5112">
            <v>185</v>
          </cell>
          <cell r="F5112">
            <v>185</v>
          </cell>
        </row>
        <row r="5113">
          <cell r="A5113" t="str">
            <v>00025950</v>
          </cell>
          <cell r="B5113" t="str">
            <v>SERVIÇO DE BOMBEAMENTO DE CONCRETO</v>
          </cell>
          <cell r="C5113" t="str">
            <v>M3</v>
          </cell>
          <cell r="D5113" t="str">
            <v>MP</v>
          </cell>
          <cell r="E5113">
            <v>33.64</v>
          </cell>
          <cell r="F5113">
            <v>33.64</v>
          </cell>
        </row>
        <row r="5114">
          <cell r="A5114" t="str">
            <v>00025951</v>
          </cell>
          <cell r="B5114" t="str">
            <v>FERTILIZANTE NPK - 10:10:10</v>
          </cell>
          <cell r="C5114" t="str">
            <v>KG</v>
          </cell>
          <cell r="D5114" t="str">
            <v>MP</v>
          </cell>
          <cell r="E5114">
            <v>1.48</v>
          </cell>
          <cell r="F5114">
            <v>1.48</v>
          </cell>
        </row>
        <row r="5115">
          <cell r="A5115" t="str">
            <v>00025952</v>
          </cell>
          <cell r="B5115" t="str">
            <v>GUINDASTE HIDRAULICO AUTOPROPELIDO ROUGH TERRAIN CRENE, TEREX RT 230, COM LANÇA TELESCOPICA
DE 27 M, CAP 30 T, MOTOR DÍESEL, 97 KW, TRACAO 4 X 4 ( IMPORTADO )</v>
          </cell>
          <cell r="C5115" t="str">
            <v>UN</v>
          </cell>
          <cell r="D5115" t="str">
            <v>MP</v>
          </cell>
          <cell r="E5115">
            <v>1015824.72</v>
          </cell>
          <cell r="F5115">
            <v>1015824.72</v>
          </cell>
        </row>
        <row r="5116">
          <cell r="A5116" t="str">
            <v>00025953</v>
          </cell>
          <cell r="B5116" t="str">
            <v>16 T
GUINDASTE HIDRAULICO AUTOPROPELIDO, SOBRE RODAS, CAP ATÉ 100 T - TEREX AC  100. ( IMPORTADO )</v>
          </cell>
          <cell r="C5116" t="str">
            <v>UN</v>
          </cell>
          <cell r="D5116" t="str">
            <v>MP</v>
          </cell>
          <cell r="E5116">
            <v>4672804.05</v>
          </cell>
          <cell r="F5116">
            <v>4672804.05</v>
          </cell>
        </row>
        <row r="5117">
          <cell r="A5117" t="str">
            <v>00025954</v>
          </cell>
          <cell r="B5117" t="str">
            <v>GUINDASTE HIDRAULICO AUTOPROPELIDO, SOBRE RODAS, CAP ATÉ 55 T - TEREX  AC  55 CITY ( IMPORTADO )</v>
          </cell>
          <cell r="C5117" t="str">
            <v>UN</v>
          </cell>
          <cell r="D5117" t="str">
            <v>MP</v>
          </cell>
          <cell r="E5117">
            <v>2531102.2000000002</v>
          </cell>
          <cell r="F5117">
            <v>2531102.2000000002</v>
          </cell>
        </row>
        <row r="5118">
          <cell r="A5118" t="str">
            <v>00025955</v>
          </cell>
          <cell r="B5118" t="str">
            <v>JATEADORA DE AREIA PNEUMATICO, PRESSAO MAX 100 LB/POL2, SOBRE CHASSIS COM RODAS</v>
          </cell>
          <cell r="C5118" t="str">
            <v>UN</v>
          </cell>
          <cell r="D5118" t="str">
            <v>MP</v>
          </cell>
          <cell r="E5118">
            <v>6486.29</v>
          </cell>
          <cell r="F5118">
            <v>6486.29</v>
          </cell>
        </row>
        <row r="5119">
          <cell r="A5119" t="str">
            <v>00025956</v>
          </cell>
          <cell r="B5119" t="str">
            <v>MARTELO DEMOLIDOR PNEUMÁTICO MANUAL, MARCA  ATLAS COPCO, MODELO TEX-33KG,  CONSUMO DE AR
90PCM</v>
          </cell>
          <cell r="C5119" t="str">
            <v>UN</v>
          </cell>
          <cell r="D5119" t="str">
            <v>MP</v>
          </cell>
          <cell r="E5119">
            <v>5067.5600000000004</v>
          </cell>
          <cell r="F5119">
            <v>5067.5600000000004</v>
          </cell>
        </row>
        <row r="5120">
          <cell r="A5120" t="str">
            <v>00025957</v>
          </cell>
          <cell r="B5120" t="str">
            <v>MONTADOR DE ESTRUTURA METALICA</v>
          </cell>
          <cell r="C5120" t="str">
            <v>H</v>
          </cell>
          <cell r="D5120" t="str">
            <v>MO</v>
          </cell>
          <cell r="E5120">
            <v>10.07</v>
          </cell>
          <cell r="F5120">
            <v>11.64</v>
          </cell>
        </row>
        <row r="5121">
          <cell r="A5121" t="str">
            <v>00025958</v>
          </cell>
          <cell r="B5121" t="str">
            <v>AJUDANTE DE ESTRUTURA METALICA</v>
          </cell>
          <cell r="C5121" t="str">
            <v>H</v>
          </cell>
          <cell r="D5121" t="str">
            <v>MO</v>
          </cell>
          <cell r="E5121">
            <v>6.38</v>
          </cell>
          <cell r="F5121">
            <v>7.38</v>
          </cell>
        </row>
        <row r="5122">
          <cell r="A5122" t="str">
            <v>00025959</v>
          </cell>
          <cell r="B5122" t="str">
            <v>OPERADOR DE PAVIMENTADORA</v>
          </cell>
          <cell r="C5122" t="str">
            <v>H</v>
          </cell>
          <cell r="D5122" t="str">
            <v>MO</v>
          </cell>
          <cell r="E5122">
            <v>14.5</v>
          </cell>
          <cell r="F5122">
            <v>16.75</v>
          </cell>
        </row>
        <row r="5123">
          <cell r="A5123" t="str">
            <v>00025960</v>
          </cell>
          <cell r="B5123" t="str">
            <v>OPERADOR DE DEMARCADORA DE FAIXAS</v>
          </cell>
          <cell r="C5123" t="str">
            <v>H</v>
          </cell>
          <cell r="D5123" t="str">
            <v>MO</v>
          </cell>
          <cell r="E5123">
            <v>11.21</v>
          </cell>
          <cell r="F5123">
            <v>12.96</v>
          </cell>
        </row>
        <row r="5124">
          <cell r="A5124" t="str">
            <v>00025961</v>
          </cell>
          <cell r="B5124" t="str">
            <v>RASTELEIRO</v>
          </cell>
          <cell r="C5124" t="str">
            <v>H</v>
          </cell>
          <cell r="D5124" t="str">
            <v>MO</v>
          </cell>
          <cell r="E5124">
            <v>6.8</v>
          </cell>
          <cell r="F5124">
            <v>7.86</v>
          </cell>
        </row>
        <row r="5125">
          <cell r="A5125" t="str">
            <v>00025962</v>
          </cell>
          <cell r="B5125" t="str">
            <v>PASTILHA DE VIDRO BRANCA 2 x 2 CM</v>
          </cell>
          <cell r="C5125" t="str">
            <v>M2</v>
          </cell>
          <cell r="D5125" t="str">
            <v>MP</v>
          </cell>
          <cell r="E5125">
            <v>37.549999999999997</v>
          </cell>
          <cell r="F5125">
            <v>37.549999999999997</v>
          </cell>
        </row>
        <row r="5126">
          <cell r="A5126" t="str">
            <v>00025963</v>
          </cell>
          <cell r="B5126" t="str">
            <v>CALCARIO DOLOMITICO  A - POSTO PEDREIRA / FORNECEDOR (SEM FRETE)</v>
          </cell>
          <cell r="C5126" t="str">
            <v>KG</v>
          </cell>
          <cell r="D5126" t="str">
            <v>MP</v>
          </cell>
          <cell r="E5126">
            <v>0.05</v>
          </cell>
          <cell r="F5126">
            <v>0.05</v>
          </cell>
        </row>
        <row r="5127">
          <cell r="A5127" t="str">
            <v>00025964</v>
          </cell>
          <cell r="B5127" t="str">
            <v>JARDINEIRO</v>
          </cell>
          <cell r="C5127" t="str">
            <v>H</v>
          </cell>
          <cell r="D5127" t="str">
            <v>MO</v>
          </cell>
          <cell r="E5127">
            <v>8.4499999999999993</v>
          </cell>
          <cell r="F5127">
            <v>9.76</v>
          </cell>
        </row>
        <row r="5128">
          <cell r="A5128" t="str">
            <v>00025965</v>
          </cell>
          <cell r="B5128" t="str">
            <v>PISO DE BORRACHA SINTÉTICA 50X50CM - ESP 4.00 MM, MODELO CANELADO, COR VERDE MUSGO</v>
          </cell>
          <cell r="C5128" t="str">
            <v>M2</v>
          </cell>
          <cell r="D5128" t="str">
            <v>MP</v>
          </cell>
          <cell r="E5128">
            <v>114.77</v>
          </cell>
          <cell r="F5128">
            <v>114.77</v>
          </cell>
        </row>
        <row r="5129">
          <cell r="A5129" t="str">
            <v>00025966</v>
          </cell>
          <cell r="B5129" t="str">
            <v>REDUTOR TIPO 2002 PRIMEIRA QUALIDADE</v>
          </cell>
          <cell r="C5129" t="str">
            <v>L</v>
          </cell>
          <cell r="D5129" t="str">
            <v>MP</v>
          </cell>
          <cell r="E5129">
            <v>13.42</v>
          </cell>
          <cell r="F5129">
            <v>13.42</v>
          </cell>
        </row>
        <row r="5130">
          <cell r="A5130" t="str">
            <v>00025967</v>
          </cell>
          <cell r="B5130" t="str">
            <v>APOIO DO PORTA DENTE FRESADORA CIBER W 1900 .</v>
          </cell>
          <cell r="C5130" t="str">
            <v>UN</v>
          </cell>
          <cell r="D5130" t="str">
            <v>MP</v>
          </cell>
          <cell r="E5130">
            <v>1120.6600000000001</v>
          </cell>
          <cell r="F5130">
            <v>1120.6600000000001</v>
          </cell>
        </row>
        <row r="5131">
          <cell r="A5131" t="str">
            <v>00025968</v>
          </cell>
          <cell r="B5131" t="str">
            <v>DENTE PARA FRESADORA CIBER W 1900.</v>
          </cell>
          <cell r="C5131" t="str">
            <v>UN</v>
          </cell>
          <cell r="D5131" t="str">
            <v>MP</v>
          </cell>
          <cell r="E5131">
            <v>53.36</v>
          </cell>
          <cell r="F5131">
            <v>53.36</v>
          </cell>
        </row>
        <row r="5132">
          <cell r="A5132" t="str">
            <v>00025969</v>
          </cell>
          <cell r="B5132" t="str">
            <v>PORTA DENTE PARA FRESADORA  CIBER W 1900.</v>
          </cell>
          <cell r="C5132" t="str">
            <v>UN</v>
          </cell>
          <cell r="D5132" t="str">
            <v>MP</v>
          </cell>
          <cell r="E5132">
            <v>284.27999999999997</v>
          </cell>
          <cell r="F5132">
            <v>284.27999999999997</v>
          </cell>
        </row>
        <row r="5133">
          <cell r="A5133" t="str">
            <v>00025970</v>
          </cell>
          <cell r="B5133" t="str">
            <v>VIBROACABADORA DE ASFALTO SOBRE ESTEIRA, CIFALI - TEREX  MOD. VDA 400,  A DIESEL, 76 CV (57 KW),
PRODUCAO 400 T/H -</v>
          </cell>
          <cell r="C5133" t="str">
            <v>UN</v>
          </cell>
          <cell r="D5133" t="str">
            <v>MP</v>
          </cell>
          <cell r="E5133">
            <v>689295.79</v>
          </cell>
          <cell r="F5133">
            <v>689295.79</v>
          </cell>
        </row>
        <row r="5134">
          <cell r="A5134" t="str">
            <v>00025971</v>
          </cell>
          <cell r="B5134" t="str">
            <v>VIBROACABADORA DE ASFALTO SOBRE ESTEIRA, VÖGELE SUPER AF 5500,  A DIESEL, 100 KW, PRODUCAO 600
T/H. (NACIONAL)</v>
          </cell>
          <cell r="C5134" t="str">
            <v>UN</v>
          </cell>
          <cell r="D5134" t="str">
            <v>MP</v>
          </cell>
          <cell r="E5134">
            <v>1026011.16</v>
          </cell>
          <cell r="F5134">
            <v>1026011.16</v>
          </cell>
        </row>
        <row r="5135">
          <cell r="A5135" t="str">
            <v>00025972</v>
          </cell>
          <cell r="B5135" t="str">
            <v>MICRO ESFERAS DE  VIDRO TIPO I-B PRE-MIX (PADRÃO INFRAERO) - NBR 8169</v>
          </cell>
          <cell r="C5135" t="str">
            <v>KG</v>
          </cell>
          <cell r="D5135" t="str">
            <v>MP</v>
          </cell>
          <cell r="E5135">
            <v>7.99</v>
          </cell>
          <cell r="F5135">
            <v>7.99</v>
          </cell>
        </row>
        <row r="5136">
          <cell r="A5136" t="str">
            <v>00025973</v>
          </cell>
          <cell r="B5136" t="str">
            <v>MICRO ESFERAS DE VIDRO DO TIPO II-A - DROP-ON (PADRÃO INFRAERO) - NBR 8169</v>
          </cell>
          <cell r="C5136" t="str">
            <v>KG</v>
          </cell>
          <cell r="D5136" t="str">
            <v>MP</v>
          </cell>
          <cell r="E5136">
            <v>7.99</v>
          </cell>
          <cell r="F5136">
            <v>7.99</v>
          </cell>
        </row>
        <row r="5137">
          <cell r="A5137" t="str">
            <v>00025974</v>
          </cell>
          <cell r="B5137" t="str">
            <v>CIMENTO PORTLAND ESTRUTURAL BRANCO CPB-32</v>
          </cell>
          <cell r="C5137" t="str">
            <v>KG</v>
          </cell>
          <cell r="D5137" t="str">
            <v>MP</v>
          </cell>
          <cell r="E5137">
            <v>1.05</v>
          </cell>
          <cell r="F5137">
            <v>1.05</v>
          </cell>
        </row>
        <row r="5138">
          <cell r="A5138" t="str">
            <v>00025975</v>
          </cell>
          <cell r="B5138" t="str">
            <v>BETONEIRA 580L , A GASOLINA, 10 KW, CONSUMO 3L/H, ROTATIVA, COM CARREGADOR DE MATERIAL E MEDIDOR
DE AGUA</v>
          </cell>
          <cell r="C5138" t="str">
            <v>UN</v>
          </cell>
          <cell r="D5138" t="str">
            <v>MP</v>
          </cell>
          <cell r="E5138">
            <v>19810.91</v>
          </cell>
          <cell r="F5138">
            <v>19810.91</v>
          </cell>
        </row>
        <row r="5139">
          <cell r="A5139" t="str">
            <v>00025976</v>
          </cell>
          <cell r="B5139" t="str">
            <v>DIVISORIA EM GRANITO BRANCO ESP=3CM COM DUAS FACES POLIDAS LEVIGADO</v>
          </cell>
          <cell r="C5139" t="str">
            <v>M2</v>
          </cell>
          <cell r="D5139" t="str">
            <v>MP</v>
          </cell>
          <cell r="E5139">
            <v>543.53</v>
          </cell>
          <cell r="F5139">
            <v>543.53</v>
          </cell>
        </row>
        <row r="5140">
          <cell r="A5140" t="str">
            <v>00025977</v>
          </cell>
          <cell r="B5140" t="str">
            <v>PISO EM GRANITO BRANCO MARFIM 30X30CM E=2CM LEVIGADO</v>
          </cell>
          <cell r="C5140" t="str">
            <v>M2</v>
          </cell>
          <cell r="D5140" t="str">
            <v>MP</v>
          </cell>
          <cell r="E5140">
            <v>247.06</v>
          </cell>
          <cell r="F5140">
            <v>247.06</v>
          </cell>
        </row>
        <row r="5141">
          <cell r="A5141" t="str">
            <v>00025978</v>
          </cell>
          <cell r="B5141" t="str">
            <v>PISO EM GRANITO BRANCO MARFIM 50X50CM E=2CM LEVIGADO</v>
          </cell>
          <cell r="C5141" t="str">
            <v>M2</v>
          </cell>
          <cell r="D5141" t="str">
            <v>MP</v>
          </cell>
          <cell r="E5141">
            <v>271.76</v>
          </cell>
          <cell r="F5141">
            <v>271.76</v>
          </cell>
        </row>
        <row r="5142">
          <cell r="A5142" t="str">
            <v>00025979</v>
          </cell>
          <cell r="B5142" t="str">
            <v>PISO EM GRANITO BRANCO MONET 50X50CM E=2CM LEVIGADO</v>
          </cell>
          <cell r="C5142" t="str">
            <v>M2</v>
          </cell>
          <cell r="D5142" t="str">
            <v>MP</v>
          </cell>
          <cell r="E5142">
            <v>263.52999999999997</v>
          </cell>
          <cell r="F5142">
            <v>263.52999999999997</v>
          </cell>
        </row>
        <row r="5143">
          <cell r="A5143" t="str">
            <v>00025980</v>
          </cell>
          <cell r="B5143" t="str">
            <v>PISO EM GRANITO BRANCO QUARTZ  E=2CM LEVIGADO</v>
          </cell>
          <cell r="C5143" t="str">
            <v>M2</v>
          </cell>
          <cell r="D5143" t="str">
            <v>MP</v>
          </cell>
          <cell r="E5143">
            <v>271.76</v>
          </cell>
          <cell r="F5143">
            <v>271.76</v>
          </cell>
        </row>
        <row r="5144">
          <cell r="A5144" t="str">
            <v>00025981</v>
          </cell>
          <cell r="B5144" t="str">
            <v>PISO EM GRANITO BRANCO QUARTZ 30X30CM E=2CM LEVIGADO</v>
          </cell>
          <cell r="C5144" t="str">
            <v>M2</v>
          </cell>
          <cell r="D5144" t="str">
            <v>MP</v>
          </cell>
          <cell r="E5144">
            <v>327.76</v>
          </cell>
          <cell r="F5144">
            <v>327.76</v>
          </cell>
        </row>
        <row r="5145">
          <cell r="A5145" t="str">
            <v>00025982</v>
          </cell>
          <cell r="B5145" t="str">
            <v>PISO EM GRANITO BRANCO QUARTZ 50X50CM E=2CM LEVIGADO</v>
          </cell>
          <cell r="C5145" t="str">
            <v>M2</v>
          </cell>
          <cell r="D5145" t="str">
            <v>MP</v>
          </cell>
          <cell r="E5145">
            <v>326.12</v>
          </cell>
          <cell r="F5145">
            <v>326.12</v>
          </cell>
        </row>
        <row r="5146">
          <cell r="A5146" t="str">
            <v>00025983</v>
          </cell>
          <cell r="B5146" t="str">
            <v>RODAPÉ EM GRANITO BRANCO MARFIM E=2CM, H=10CM, LEVIGADO</v>
          </cell>
          <cell r="C5146" t="str">
            <v>M2</v>
          </cell>
          <cell r="D5146" t="str">
            <v>MP</v>
          </cell>
          <cell r="E5146">
            <v>378.82</v>
          </cell>
          <cell r="F5146">
            <v>378.82</v>
          </cell>
        </row>
        <row r="5147">
          <cell r="A5147" t="str">
            <v>00025985</v>
          </cell>
          <cell r="B5147" t="str">
            <v>SERRA DE DISCO DIAMANTADO, 57 CV ,  Á  DISSEL , MARCA EDCO , MODELO  SS - 65 ,  CONSUMO 14,4 L/H,
CAPACIDADE DE CORTE 800 MM (0,8M/M3) = 1000M3 DE PAVIMENTADO. (IMPORTADO)</v>
          </cell>
          <cell r="C5147" t="str">
            <v>UN</v>
          </cell>
          <cell r="D5147" t="str">
            <v>MP</v>
          </cell>
          <cell r="E5147">
            <v>52255.44</v>
          </cell>
          <cell r="F5147">
            <v>52255.44</v>
          </cell>
        </row>
        <row r="5148">
          <cell r="A5148" t="str">
            <v>00025986</v>
          </cell>
          <cell r="B5148" t="str">
            <v>GRUPO GERADOR COM SILENCIADOR, MOTOR A DIESEL DE 180 KVA (144 KW), CONSUMO 31,68 L/H</v>
          </cell>
          <cell r="C5148" t="str">
            <v>UN</v>
          </cell>
          <cell r="D5148" t="str">
            <v>MP</v>
          </cell>
          <cell r="E5148">
            <v>73412.53</v>
          </cell>
          <cell r="F5148">
            <v>73412.53</v>
          </cell>
        </row>
        <row r="5149">
          <cell r="A5149" t="str">
            <v>00025987</v>
          </cell>
          <cell r="B5149" t="str">
            <v>GRUPO GERADOR COM SILENCIADOR, MOTOR A DIESEL DE 40/44 KVA (32/35 KW), CONSUMO 7,04 L/H</v>
          </cell>
          <cell r="C5149" t="str">
            <v>UN</v>
          </cell>
          <cell r="D5149" t="str">
            <v>MP</v>
          </cell>
          <cell r="E5149">
            <v>39617.9</v>
          </cell>
          <cell r="F5149">
            <v>39617.9</v>
          </cell>
        </row>
        <row r="5150">
          <cell r="A5150" t="str">
            <v>00025988</v>
          </cell>
          <cell r="B5150" t="str">
            <v>SACO DE ANINHAGEM</v>
          </cell>
          <cell r="C5150" t="str">
            <v>M2</v>
          </cell>
          <cell r="D5150" t="str">
            <v>MP</v>
          </cell>
          <cell r="E5150">
            <v>3.75</v>
          </cell>
          <cell r="F5150">
            <v>3.75</v>
          </cell>
        </row>
        <row r="5151">
          <cell r="A5151" t="str">
            <v>00026017</v>
          </cell>
          <cell r="B5151" t="str">
            <v>DISCO DE BORRACHA PARA LIXADEIRA ELETRICA  7" (180 MM)</v>
          </cell>
          <cell r="C5151" t="str">
            <v>UN</v>
          </cell>
          <cell r="D5151" t="str">
            <v>MP</v>
          </cell>
          <cell r="E5151">
            <v>19.73</v>
          </cell>
          <cell r="F5151">
            <v>19.73</v>
          </cell>
        </row>
        <row r="5152">
          <cell r="A5152" t="str">
            <v>00026018</v>
          </cell>
          <cell r="B5152" t="str">
            <v>DISCO DE CORTE  PARA ESTRUTURA METÁLICA 300 X 3,2 X 19,05 MM</v>
          </cell>
          <cell r="C5152" t="str">
            <v>UN</v>
          </cell>
          <cell r="D5152" t="str">
            <v>MP</v>
          </cell>
          <cell r="E5152">
            <v>4.04</v>
          </cell>
          <cell r="F5152">
            <v>4.04</v>
          </cell>
        </row>
        <row r="5153">
          <cell r="A5153" t="str">
            <v>00026019</v>
          </cell>
          <cell r="B5153" t="str">
            <v>DISCO DE DESBASTE PARA ESTRUTURA METÁLICA DE 9"  X 1/4"  X 7/8" ( 225 X 6,25 X 21,87 MM)</v>
          </cell>
          <cell r="C5153" t="str">
            <v>UN</v>
          </cell>
          <cell r="D5153" t="str">
            <v>MP</v>
          </cell>
          <cell r="E5153">
            <v>16.89</v>
          </cell>
          <cell r="F5153">
            <v>16.89</v>
          </cell>
        </row>
        <row r="5154">
          <cell r="A5154" t="str">
            <v>00026020</v>
          </cell>
          <cell r="B5154" t="str">
            <v>DISCO DE LIXA GRÃO GROSSO 180 MM</v>
          </cell>
          <cell r="C5154" t="str">
            <v>UN</v>
          </cell>
          <cell r="D5154" t="str">
            <v>MP</v>
          </cell>
          <cell r="E5154">
            <v>6.14</v>
          </cell>
          <cell r="F5154">
            <v>6.14</v>
          </cell>
        </row>
        <row r="5155">
          <cell r="A5155" t="str">
            <v>00026021</v>
          </cell>
          <cell r="B5155" t="str">
            <v>ESCOVA CIRCULAR EM AÇO LATONADO, COM CERDAS DE 0,30 MM, DE 6" X 1 (INDICAR FABRICANTE)</v>
          </cell>
          <cell r="C5155" t="str">
            <v>UN</v>
          </cell>
          <cell r="D5155" t="str">
            <v>MP</v>
          </cell>
          <cell r="E5155">
            <v>23.73</v>
          </cell>
          <cell r="F5155">
            <v>23.73</v>
          </cell>
        </row>
        <row r="5156">
          <cell r="A5156" t="str">
            <v>00026022</v>
          </cell>
          <cell r="B5156" t="str">
            <v>PONTEIRO PARA ROMPEDOR 1 1/4" ( 32MM) , SEXTAVADO, TIPO TORNIBRÁS REF. 3083.3047-00 OU SIMILAR</v>
          </cell>
          <cell r="C5156" t="str">
            <v>UN</v>
          </cell>
          <cell r="D5156" t="str">
            <v>MP</v>
          </cell>
          <cell r="E5156">
            <v>97.5</v>
          </cell>
          <cell r="F5156">
            <v>97.5</v>
          </cell>
        </row>
        <row r="5157">
          <cell r="A5157" t="str">
            <v>00026023</v>
          </cell>
          <cell r="B5157" t="str">
            <v>REBOLO ABRASIVO, DIVERSAS GRANAS, TIPO RETO, DIM. 6" ( 152,4MM X 25,4MM X 31,75MM)</v>
          </cell>
          <cell r="C5157" t="str">
            <v>UN</v>
          </cell>
          <cell r="D5157" t="str">
            <v>MP</v>
          </cell>
          <cell r="E5157">
            <v>37.159999999999997</v>
          </cell>
          <cell r="F5157">
            <v>37.159999999999997</v>
          </cell>
        </row>
        <row r="5158">
          <cell r="A5158" t="str">
            <v>00026026</v>
          </cell>
          <cell r="B5158" t="str">
            <v>SILICA ATIVA PARA ADIÇÃO EM ARGAMASSA E CONCRETO</v>
          </cell>
          <cell r="C5158" t="str">
            <v>KG</v>
          </cell>
          <cell r="D5158" t="str">
            <v>MP</v>
          </cell>
          <cell r="E5158">
            <v>1.49</v>
          </cell>
          <cell r="F5158">
            <v>1.49</v>
          </cell>
        </row>
        <row r="5159">
          <cell r="A5159" t="str">
            <v>00026027</v>
          </cell>
          <cell r="B5159" t="str">
            <v>ADITIVO INCORPORADOR DE AR PARA CONCRETO</v>
          </cell>
          <cell r="C5159" t="str">
            <v>L</v>
          </cell>
          <cell r="D5159" t="str">
            <v>MP</v>
          </cell>
          <cell r="E5159">
            <v>3.06</v>
          </cell>
          <cell r="F5159">
            <v>3.06</v>
          </cell>
        </row>
        <row r="5160">
          <cell r="A5160" t="str">
            <v>00026028</v>
          </cell>
          <cell r="B5160" t="str">
            <v>POZOLANA</v>
          </cell>
          <cell r="C5160" t="str">
            <v>SC50KG</v>
          </cell>
          <cell r="D5160" t="str">
            <v>MP</v>
          </cell>
          <cell r="E5160">
            <v>18.84</v>
          </cell>
          <cell r="F5160">
            <v>18.84</v>
          </cell>
        </row>
        <row r="5161">
          <cell r="A5161" t="str">
            <v>00026029</v>
          </cell>
          <cell r="B5161" t="str">
            <v>COLA À BASE DE RESINA EPÓXI, PARA TELHA DE AMIANTO</v>
          </cell>
          <cell r="C5161" t="str">
            <v>KG</v>
          </cell>
          <cell r="D5161" t="str">
            <v>MP</v>
          </cell>
          <cell r="E5161">
            <v>36.020000000000003</v>
          </cell>
          <cell r="F5161">
            <v>36.020000000000003</v>
          </cell>
        </row>
        <row r="5162">
          <cell r="A5162" t="str">
            <v>00026030</v>
          </cell>
          <cell r="B5162" t="str">
            <v>ADESIVO A BASE DE RESINA ACRÍLICA</v>
          </cell>
          <cell r="C5162" t="str">
            <v>L</v>
          </cell>
          <cell r="D5162" t="str">
            <v>MP</v>
          </cell>
          <cell r="E5162">
            <v>8.11</v>
          </cell>
          <cell r="F5162">
            <v>8.11</v>
          </cell>
        </row>
        <row r="5163">
          <cell r="A5163" t="str">
            <v>00026031</v>
          </cell>
          <cell r="B5163" t="str">
            <v>TINTA À BASE DE RESINA ACRÍLICA, PARA SINALIZAÇÃO DE PISTAS DE POUSO E PÁTIOS DE AERONAVES (NBR
8169)</v>
          </cell>
          <cell r="C5163" t="str">
            <v>L</v>
          </cell>
          <cell r="D5163" t="str">
            <v>MP</v>
          </cell>
          <cell r="E5163">
            <v>21.39</v>
          </cell>
          <cell r="F5163">
            <v>21.39</v>
          </cell>
        </row>
        <row r="5164">
          <cell r="A5164" t="str">
            <v>00026032</v>
          </cell>
          <cell r="B5164" t="str">
            <v>TINTA RETRORREFLETIVAS A BASE DE RESINA ACRÍLICA COM MICROESFERA DE VIDRO, DB-800 COR BRANCA N 9,5</v>
          </cell>
          <cell r="C5164" t="str">
            <v>L</v>
          </cell>
          <cell r="D5164" t="str">
            <v>MP</v>
          </cell>
          <cell r="E5164">
            <v>21.27</v>
          </cell>
          <cell r="F5164">
            <v>21.27</v>
          </cell>
        </row>
        <row r="5165">
          <cell r="A5165" t="str">
            <v>00026033</v>
          </cell>
          <cell r="B5165" t="str">
            <v>USINA DE ASFALTO A QUENTE FIXA "CONTRA FLUXO" TEREX MODELO MAGNUM 80, CAPACIDADE 60 A 80 T/H, 188
KW, C/ MISTURADOR</v>
          </cell>
          <cell r="C5165" t="str">
            <v>UN</v>
          </cell>
          <cell r="D5165" t="str">
            <v>MP</v>
          </cell>
          <cell r="E5165">
            <v>2129526.98</v>
          </cell>
          <cell r="F5165">
            <v>2129526.98</v>
          </cell>
        </row>
        <row r="5166">
          <cell r="A5166" t="str">
            <v>00026034</v>
          </cell>
          <cell r="B5166" t="str">
            <v>USINA DE ASFALTO GRAVIMETRICA, TEREX, MOD. H 50 C,  CAPACIDADE  100/150 T/H, POT. 400 KW.</v>
          </cell>
          <cell r="C5166" t="str">
            <v>UN</v>
          </cell>
          <cell r="D5166" t="str">
            <v>MP</v>
          </cell>
          <cell r="E5166">
            <v>5555287.9500000002</v>
          </cell>
          <cell r="F5166">
            <v>5555287.9500000002</v>
          </cell>
        </row>
        <row r="5167">
          <cell r="A5167" t="str">
            <v>00026035</v>
          </cell>
          <cell r="B5167" t="str">
            <v>USINA MISTURADORA DE SOLOS, TEREX,  MOD. USF 600, CAPACIDADE  300/600 T/H, POT. 100 KW,</v>
          </cell>
          <cell r="C5167" t="str">
            <v>UN</v>
          </cell>
          <cell r="D5167" t="str">
            <v>MP</v>
          </cell>
          <cell r="E5167">
            <v>851810.82</v>
          </cell>
          <cell r="F5167">
            <v>851810.82</v>
          </cell>
        </row>
        <row r="5168">
          <cell r="A5168" t="str">
            <v>00026036</v>
          </cell>
          <cell r="B5168" t="str">
            <v>AUTOBETONEIRA CAPACIDADE 5 M3 (11,5T), 160 KW, 24,0 L/H  PESO BRUTO TOTAL 23.000 KG A SER MONTADA EM
CAMINHÃO - (INCLUSIVE CAMINHÃO)</v>
          </cell>
          <cell r="C5168" t="str">
            <v>UN</v>
          </cell>
          <cell r="D5168" t="str">
            <v>MP</v>
          </cell>
          <cell r="E5168">
            <v>361945.99</v>
          </cell>
          <cell r="F5168">
            <v>361945.99</v>
          </cell>
        </row>
        <row r="5169">
          <cell r="A5169" t="str">
            <v>00026037</v>
          </cell>
          <cell r="B5169" t="str">
            <v>MACACO PARA PROTENSÃO DE UMA CORDOALHA DE ATÉ 31,5 - LOCAÇÃO</v>
          </cell>
          <cell r="C5169" t="str">
            <v>DIA</v>
          </cell>
          <cell r="D5169" t="str">
            <v>MP</v>
          </cell>
          <cell r="E5169">
            <v>520.55999999999995</v>
          </cell>
          <cell r="F5169">
            <v>520.55999999999995</v>
          </cell>
        </row>
        <row r="5170">
          <cell r="A5170" t="str">
            <v>00026038</v>
          </cell>
          <cell r="B5170" t="str">
            <v>AQUECEDOR DE ÓLEO BPF (FLUIDO) TÉRMICO, MARCA TENGE, MODELO TH - III E,  CAPACIDADE DE 300.000
KCAL/H, OU EQUIVALENTE EM OUTRA MARCA.</v>
          </cell>
          <cell r="C5170" t="str">
            <v>UN</v>
          </cell>
          <cell r="D5170" t="str">
            <v>MP</v>
          </cell>
          <cell r="E5170">
            <v>141010.23999999999</v>
          </cell>
          <cell r="F5170">
            <v>141010.23999999999</v>
          </cell>
        </row>
        <row r="5171">
          <cell r="A5171" t="str">
            <v>00026039</v>
          </cell>
          <cell r="B5171" t="str">
            <v>DISTRIBUIDOR DE AGREGADOS AUTOPROPELIDO ROMANELLI DAR 5000 , CAP 3 M3, A DIESEL, 6 CC, 140 CV, OU EQUIVALENTE</v>
          </cell>
          <cell r="C5171" t="str">
            <v>UN</v>
          </cell>
          <cell r="D5171" t="str">
            <v>MP</v>
          </cell>
          <cell r="E5171">
            <v>873967.36</v>
          </cell>
          <cell r="F5171">
            <v>873967.36</v>
          </cell>
        </row>
        <row r="5172">
          <cell r="A5172" t="str">
            <v>00026040</v>
          </cell>
          <cell r="B5172" t="str">
            <v>DISTRIBUIDOR DE ASFALTO, MOTOR DIESEL 10  CV ,  C/ TANQUE 5000 L,  A SER MONTADO SOBRE CAMINHÃO
(TIPO ROMANELLI, MODELO  ERH 100 OU EQUIVALENTE)</v>
          </cell>
          <cell r="C5172" t="str">
            <v>UN</v>
          </cell>
          <cell r="D5172" t="str">
            <v>MP</v>
          </cell>
          <cell r="E5172">
            <v>226688</v>
          </cell>
          <cell r="F5172">
            <v>226688</v>
          </cell>
        </row>
        <row r="5173">
          <cell r="A5173" t="str">
            <v>00026047</v>
          </cell>
          <cell r="B5173" t="str">
            <v>CAP PVC JE P/REDE ESGOTO 150 MM</v>
          </cell>
          <cell r="C5173" t="str">
            <v>UN</v>
          </cell>
          <cell r="D5173" t="str">
            <v>MP</v>
          </cell>
          <cell r="E5173">
            <v>61.68</v>
          </cell>
          <cell r="F5173">
            <v>61.68</v>
          </cell>
        </row>
        <row r="5174">
          <cell r="A5174" t="str">
            <v>00026048</v>
          </cell>
          <cell r="B5174" t="str">
            <v>CAP PVC JE P/REDE ESGOTO 200MM</v>
          </cell>
          <cell r="C5174" t="str">
            <v>UN</v>
          </cell>
          <cell r="D5174" t="str">
            <v>MP</v>
          </cell>
          <cell r="E5174">
            <v>104.88</v>
          </cell>
          <cell r="F5174">
            <v>104.88</v>
          </cell>
        </row>
        <row r="5175">
          <cell r="A5175" t="str">
            <v>00026525</v>
          </cell>
          <cell r="B5175" t="str">
            <v>ADAPTADOR PONTA PVC X BOLSA PVC RÍGIDO DN150</v>
          </cell>
          <cell r="C5175" t="str">
            <v>UN</v>
          </cell>
          <cell r="D5175" t="str">
            <v>MP</v>
          </cell>
          <cell r="E5175">
            <v>42.54</v>
          </cell>
          <cell r="F5175">
            <v>42.54</v>
          </cell>
        </row>
        <row r="5176">
          <cell r="A5176" t="str">
            <v>00026526</v>
          </cell>
          <cell r="B5176" t="str">
            <v>ADAPTADOR PONTA PVC RIGIDO X BOLSA ESGOTO 110 X 101,6 MM- SIST. CONDOMINIAL</v>
          </cell>
          <cell r="C5176" t="str">
            <v>UN</v>
          </cell>
          <cell r="D5176" t="str">
            <v>MP</v>
          </cell>
          <cell r="E5176">
            <v>15.43</v>
          </cell>
          <cell r="F5176">
            <v>15.43</v>
          </cell>
        </row>
        <row r="5177">
          <cell r="A5177" t="str">
            <v>00027056</v>
          </cell>
          <cell r="B5177" t="str">
            <v>BLOCO VEDAÇÃO CONCRETO 9 X 19 X 39 CM.</v>
          </cell>
          <cell r="C5177" t="str">
            <v>UN</v>
          </cell>
          <cell r="D5177" t="str">
            <v>MP</v>
          </cell>
          <cell r="E5177">
            <v>1.45</v>
          </cell>
          <cell r="F5177">
            <v>1.45</v>
          </cell>
        </row>
        <row r="5178">
          <cell r="A5178" t="str">
            <v>00027367</v>
          </cell>
          <cell r="B5178" t="str">
            <v>SALÁRIO MÍNIMO REGIONAL MENSAL (SEM ENCARGOS - NÃO SE REFERE AO PISO  SALARIAL DA CONSTRUÇÃO
CIVIL)</v>
          </cell>
          <cell r="C5178" t="str">
            <v>MES</v>
          </cell>
          <cell r="D5178" t="str">
            <v>MP</v>
          </cell>
          <cell r="E5178">
            <v>820</v>
          </cell>
          <cell r="F5178">
            <v>820</v>
          </cell>
        </row>
        <row r="5179">
          <cell r="A5179" t="str">
            <v>00027399</v>
          </cell>
          <cell r="B5179" t="str">
            <v>BARRA DE APOIO TUBULAR COM ALMA EM FERRO, ESPESSURA DE 2,25MM, COMPRIMENTO DE 80CM,
ACABAMENTO COM PINTURA EM ESMALTE SINTÉTICO,</v>
          </cell>
          <cell r="C5179" t="str">
            <v>UN</v>
          </cell>
          <cell r="D5179" t="str">
            <v>MP</v>
          </cell>
          <cell r="E5179">
            <v>69.459999999999994</v>
          </cell>
          <cell r="F5179">
            <v>69.459999999999994</v>
          </cell>
        </row>
        <row r="5180">
          <cell r="A5180" t="str">
            <v>00027478</v>
          </cell>
          <cell r="B5180" t="str">
            <v>SALÁRIO MÍNIMO NACIONAL</v>
          </cell>
          <cell r="C5180" t="str">
            <v>MES</v>
          </cell>
          <cell r="D5180" t="str">
            <v>MP</v>
          </cell>
          <cell r="E5180">
            <v>1088.9000000000001</v>
          </cell>
          <cell r="F5180">
            <v>1259.04</v>
          </cell>
        </row>
        <row r="5181">
          <cell r="A5181" t="str">
            <v>00033939</v>
          </cell>
          <cell r="B5181" t="str">
            <v>ARQUITETO DE OBRA JUNIOR</v>
          </cell>
          <cell r="C5181" t="str">
            <v>H</v>
          </cell>
          <cell r="D5181" t="str">
            <v>MO</v>
          </cell>
          <cell r="E5181">
            <v>55.64</v>
          </cell>
          <cell r="F5181">
            <v>64.3</v>
          </cell>
        </row>
        <row r="5182">
          <cell r="A5182" t="str">
            <v>00033952</v>
          </cell>
          <cell r="B5182" t="str">
            <v>ARQUITETO DE OBRA PLENO</v>
          </cell>
          <cell r="C5182" t="str">
            <v>H</v>
          </cell>
          <cell r="D5182" t="str">
            <v>MO</v>
          </cell>
          <cell r="E5182">
            <v>102.33</v>
          </cell>
          <cell r="F5182">
            <v>118.25</v>
          </cell>
        </row>
        <row r="5183">
          <cell r="A5183" t="str">
            <v>00033953</v>
          </cell>
          <cell r="B5183" t="str">
            <v>ARQUITETO DE OBRA SENIOR</v>
          </cell>
          <cell r="C5183" t="str">
            <v>H</v>
          </cell>
          <cell r="D5183" t="str">
            <v>MO</v>
          </cell>
          <cell r="E5183">
            <v>174.26</v>
          </cell>
          <cell r="F5183">
            <v>201.37</v>
          </cell>
        </row>
      </sheetData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ões Analíticas"/>
      <sheetName val="Relatório Sintético"/>
      <sheetName val="Insumos"/>
      <sheetName val="Instruções"/>
    </sheetNames>
    <sheetDataSet>
      <sheetData sheetId="0" refreshError="1">
        <row r="8">
          <cell r="A8" t="str">
            <v>ASTU</v>
          </cell>
          <cell r="B8" t="str">
            <v>73887/001</v>
          </cell>
          <cell r="C8" t="str">
            <v>ASSENTAMENTO SIMPLES DE TUBOS DE FERRO FUNDIDO (FOFO) C/ JUNTA ELASTICA - DN 75 MM - INCLUSIVE TRANSPORTE</v>
          </cell>
          <cell r="D8" t="str">
            <v>M</v>
          </cell>
        </row>
        <row r="9">
          <cell r="A9" t="str">
            <v>COMPOSICAO</v>
          </cell>
          <cell r="B9" t="str">
            <v>73598</v>
          </cell>
          <cell r="C9" t="str">
            <v>TRANSPORTE DE TUBOS DE FERRO DUTIL DN 75</v>
          </cell>
          <cell r="D9" t="str">
            <v>M</v>
          </cell>
          <cell r="E9">
            <v>1</v>
          </cell>
          <cell r="F9">
            <v>0.48</v>
          </cell>
          <cell r="G9">
            <v>0.48</v>
          </cell>
        </row>
        <row r="10">
          <cell r="A10" t="str">
            <v>INSUMO</v>
          </cell>
          <cell r="B10" t="str">
            <v>00002699</v>
          </cell>
          <cell r="C10" t="str">
            <v>ASSENTADOR DE TUBOS</v>
          </cell>
          <cell r="D10" t="str">
            <v>H</v>
          </cell>
          <cell r="E10">
            <v>4.9000000000000002E-2</v>
          </cell>
          <cell r="F10">
            <v>18.68</v>
          </cell>
          <cell r="G10">
            <v>0.92</v>
          </cell>
        </row>
        <row r="11">
          <cell r="A11" t="str">
            <v>INSUMO</v>
          </cell>
          <cell r="B11" t="str">
            <v>00006111</v>
          </cell>
          <cell r="C11" t="str">
            <v>SERVENTE</v>
          </cell>
          <cell r="D11" t="str">
            <v>H</v>
          </cell>
          <cell r="E11">
            <v>9.8000000000000004E-2</v>
          </cell>
          <cell r="F11">
            <v>10.59</v>
          </cell>
          <cell r="G11">
            <v>1.04</v>
          </cell>
        </row>
        <row r="12">
          <cell r="A12" t="str">
            <v>73887/001</v>
          </cell>
          <cell r="C12" t="str">
            <v>SUBTOTAL</v>
          </cell>
          <cell r="G12">
            <v>2.44</v>
          </cell>
        </row>
        <row r="13">
          <cell r="C13" t="str">
            <v>BDI</v>
          </cell>
          <cell r="E13">
            <v>0.35</v>
          </cell>
          <cell r="G13">
            <v>0.85</v>
          </cell>
        </row>
        <row r="14">
          <cell r="C14" t="str">
            <v>TOTAL</v>
          </cell>
          <cell r="G14">
            <v>3.29</v>
          </cell>
        </row>
        <row r="16">
          <cell r="A16" t="str">
            <v>ASTU</v>
          </cell>
          <cell r="B16" t="str">
            <v>73887/002</v>
          </cell>
          <cell r="C16" t="str">
            <v>ASSENTAMENTO SIMPLES DE TUBOS DE FERRO FUNDIDO (FOFO) C/ JUNTA ELASTICA - DN 100 - INCLUSIVE TRANSPORTE</v>
          </cell>
          <cell r="D16" t="str">
            <v>M</v>
          </cell>
        </row>
        <row r="17">
          <cell r="A17" t="str">
            <v>COMPOSICAO</v>
          </cell>
          <cell r="B17" t="str">
            <v>73597</v>
          </cell>
          <cell r="C17" t="str">
            <v>TRANSPORTE DE TUBOS DE FERRO DUTIL DN 100</v>
          </cell>
          <cell r="D17" t="str">
            <v>M</v>
          </cell>
          <cell r="E17">
            <v>1</v>
          </cell>
          <cell r="F17">
            <v>0.7</v>
          </cell>
          <cell r="G17">
            <v>0.7</v>
          </cell>
        </row>
        <row r="18">
          <cell r="A18" t="str">
            <v>INSUMO</v>
          </cell>
          <cell r="B18" t="str">
            <v>00002699</v>
          </cell>
          <cell r="C18" t="str">
            <v>ASSENTADOR DE TUBOS</v>
          </cell>
          <cell r="D18" t="str">
            <v>H</v>
          </cell>
          <cell r="E18">
            <v>5.6000000000000001E-2</v>
          </cell>
          <cell r="F18">
            <v>18.68</v>
          </cell>
          <cell r="G18">
            <v>1.05</v>
          </cell>
        </row>
        <row r="19">
          <cell r="A19" t="str">
            <v>INSUMO</v>
          </cell>
          <cell r="B19" t="str">
            <v>00006111</v>
          </cell>
          <cell r="C19" t="str">
            <v>SERVENTE</v>
          </cell>
          <cell r="D19" t="str">
            <v>H</v>
          </cell>
          <cell r="E19">
            <v>0.112</v>
          </cell>
          <cell r="F19">
            <v>10.59</v>
          </cell>
          <cell r="G19">
            <v>1.19</v>
          </cell>
        </row>
        <row r="20">
          <cell r="A20" t="str">
            <v>73887/002</v>
          </cell>
          <cell r="C20" t="str">
            <v>SUBTOTAL</v>
          </cell>
          <cell r="G20">
            <v>2.94</v>
          </cell>
        </row>
        <row r="21">
          <cell r="C21" t="str">
            <v>BDI</v>
          </cell>
          <cell r="E21">
            <v>0.35</v>
          </cell>
          <cell r="G21">
            <v>1.03</v>
          </cell>
        </row>
        <row r="22">
          <cell r="C22" t="str">
            <v>TOTAL</v>
          </cell>
          <cell r="G22">
            <v>3.9699999999999998</v>
          </cell>
        </row>
        <row r="24">
          <cell r="A24" t="str">
            <v>ASTU</v>
          </cell>
          <cell r="B24" t="str">
            <v>73887/003</v>
          </cell>
          <cell r="C24" t="str">
            <v>ASSENTAMENTO SIMPLES DE TUBOS DE FERRO FUNDIDO (FOFO) C/ JUNTA ELASTICA - DN 150 - INCLUSIVE TRANSPORTE</v>
          </cell>
          <cell r="D24" t="str">
            <v>M</v>
          </cell>
        </row>
        <row r="25">
          <cell r="A25" t="str">
            <v>COMPOSICAO</v>
          </cell>
          <cell r="B25" t="str">
            <v>73480</v>
          </cell>
          <cell r="C25" t="str">
            <v>CUSTO HORARIO PRODUTIVO - GUINDASTE MUNK 640/18 - 8T S/CAMINHAO MERCEDES BENZ 1418/51 - 184 HP</v>
          </cell>
          <cell r="D25" t="str">
            <v>H</v>
          </cell>
          <cell r="E25">
            <v>1.0999999999999999E-2</v>
          </cell>
          <cell r="F25">
            <v>114.05</v>
          </cell>
          <cell r="G25">
            <v>1.25</v>
          </cell>
        </row>
        <row r="26">
          <cell r="A26" t="str">
            <v>COMPOSICAO</v>
          </cell>
          <cell r="B26" t="str">
            <v>73524</v>
          </cell>
          <cell r="C26" t="str">
            <v>TRANSPORTE DE TUBOS DE FERRO DUTIL DN 150</v>
          </cell>
          <cell r="D26" t="str">
            <v>M</v>
          </cell>
          <cell r="E26">
            <v>1</v>
          </cell>
          <cell r="F26">
            <v>0.91</v>
          </cell>
          <cell r="G26">
            <v>0.91</v>
          </cell>
        </row>
        <row r="27">
          <cell r="A27" t="str">
            <v>INSUMO</v>
          </cell>
          <cell r="B27" t="str">
            <v>00002699</v>
          </cell>
          <cell r="C27" t="str">
            <v>ASSENTADOR DE TUBOS</v>
          </cell>
          <cell r="D27" t="str">
            <v>H</v>
          </cell>
          <cell r="E27">
            <v>7.3999999999999996E-2</v>
          </cell>
          <cell r="F27">
            <v>18.68</v>
          </cell>
          <cell r="G27">
            <v>1.38</v>
          </cell>
        </row>
        <row r="28">
          <cell r="A28" t="str">
            <v>INSUMO</v>
          </cell>
          <cell r="B28" t="str">
            <v>00006111</v>
          </cell>
          <cell r="C28" t="str">
            <v>SERVENTE</v>
          </cell>
          <cell r="D28" t="str">
            <v>H</v>
          </cell>
          <cell r="E28">
            <v>0.14799999999999999</v>
          </cell>
          <cell r="F28">
            <v>10.59</v>
          </cell>
          <cell r="G28">
            <v>1.57</v>
          </cell>
        </row>
        <row r="29">
          <cell r="A29" t="str">
            <v>73887/003</v>
          </cell>
          <cell r="C29" t="str">
            <v>SUBTOTAL</v>
          </cell>
          <cell r="G29">
            <v>5.1100000000000003</v>
          </cell>
        </row>
        <row r="30">
          <cell r="C30" t="str">
            <v>BDI</v>
          </cell>
          <cell r="E30">
            <v>0.35</v>
          </cell>
          <cell r="G30">
            <v>1.79</v>
          </cell>
        </row>
        <row r="31">
          <cell r="C31" t="str">
            <v>TOTAL</v>
          </cell>
          <cell r="G31">
            <v>6.9</v>
          </cell>
        </row>
        <row r="33">
          <cell r="A33" t="str">
            <v>ASTU</v>
          </cell>
          <cell r="B33" t="str">
            <v>73887/004</v>
          </cell>
          <cell r="C33" t="str">
            <v>ASSENTAMENTO SIMPLES DE TUBOS DE FERRO FUNDIDO (FOFO) C/ JUNTA ELASTICA - DN 200 - INCLUSIVE TRANSPORTE</v>
          </cell>
          <cell r="D33" t="str">
            <v>M</v>
          </cell>
        </row>
        <row r="34">
          <cell r="A34" t="str">
            <v>COMPOSICAO</v>
          </cell>
          <cell r="B34" t="str">
            <v>73480</v>
          </cell>
          <cell r="C34" t="str">
            <v>CUSTO HORARIO PRODUTIVO - GUINDASTE MUNK 640/18 - 8T S/CAMINHAO MERCEDES BENZ 1418/51 - 184 HP</v>
          </cell>
          <cell r="D34" t="str">
            <v>H</v>
          </cell>
          <cell r="E34">
            <v>1.4E-2</v>
          </cell>
          <cell r="F34">
            <v>114.05</v>
          </cell>
          <cell r="G34">
            <v>1.6</v>
          </cell>
        </row>
        <row r="35">
          <cell r="A35" t="str">
            <v>COMPOSICAO</v>
          </cell>
          <cell r="B35" t="str">
            <v>73523</v>
          </cell>
          <cell r="C35" t="str">
            <v>TRANSPORTE DE TUBOS DE FERRO DUTIL DN 200</v>
          </cell>
          <cell r="D35" t="str">
            <v>M</v>
          </cell>
          <cell r="E35">
            <v>1</v>
          </cell>
          <cell r="F35">
            <v>1.1499999999999999</v>
          </cell>
          <cell r="G35">
            <v>1.1499999999999999</v>
          </cell>
        </row>
        <row r="36">
          <cell r="A36" t="str">
            <v>INSUMO</v>
          </cell>
          <cell r="B36" t="str">
            <v>00002699</v>
          </cell>
          <cell r="C36" t="str">
            <v>ASSENTADOR DE TUBOS</v>
          </cell>
          <cell r="D36" t="str">
            <v>H</v>
          </cell>
          <cell r="E36">
            <v>9.5000000000000001E-2</v>
          </cell>
          <cell r="F36">
            <v>18.68</v>
          </cell>
          <cell r="G36">
            <v>1.77</v>
          </cell>
        </row>
        <row r="37">
          <cell r="A37" t="str">
            <v>INSUMO</v>
          </cell>
          <cell r="B37" t="str">
            <v>00006111</v>
          </cell>
          <cell r="C37" t="str">
            <v>SERVENTE</v>
          </cell>
          <cell r="D37" t="str">
            <v>H</v>
          </cell>
          <cell r="E37">
            <v>0.19</v>
          </cell>
          <cell r="F37">
            <v>10.59</v>
          </cell>
          <cell r="G37">
            <v>2.0099999999999998</v>
          </cell>
        </row>
        <row r="38">
          <cell r="A38" t="str">
            <v>73887/004</v>
          </cell>
          <cell r="C38" t="str">
            <v>SUBTOTAL</v>
          </cell>
          <cell r="G38">
            <v>6.5299999999999994</v>
          </cell>
        </row>
        <row r="39">
          <cell r="C39" t="str">
            <v>BDI</v>
          </cell>
          <cell r="E39">
            <v>0.35</v>
          </cell>
          <cell r="G39">
            <v>2.29</v>
          </cell>
        </row>
        <row r="40">
          <cell r="C40" t="str">
            <v>TOTAL</v>
          </cell>
          <cell r="G40">
            <v>8.82</v>
          </cell>
        </row>
        <row r="42">
          <cell r="A42" t="str">
            <v>ASTU</v>
          </cell>
          <cell r="B42" t="str">
            <v>73887/005</v>
          </cell>
          <cell r="C42" t="str">
            <v>ASSENTAMENTO SIMPLES DE TUBOS DE FERRO FUNDIDO (FOFO) C/ JUNTA ELASTICA - DN 250 MM - INCLUSIVE TRANSPORTE</v>
          </cell>
          <cell r="D42" t="str">
            <v>M</v>
          </cell>
        </row>
        <row r="43">
          <cell r="A43" t="str">
            <v>COMPOSICAO</v>
          </cell>
          <cell r="B43" t="str">
            <v>73480</v>
          </cell>
          <cell r="C43" t="str">
            <v>CUSTO HORARIO PRODUTIVO - GUINDASTE MUNK 640/18 - 8T S/CAMINHAO MERCEDES BENZ 1418/51 - 184 HP</v>
          </cell>
          <cell r="D43" t="str">
            <v>H</v>
          </cell>
          <cell r="E43">
            <v>1.7000000000000001E-2</v>
          </cell>
          <cell r="F43">
            <v>114.05</v>
          </cell>
          <cell r="G43">
            <v>1.94</v>
          </cell>
        </row>
        <row r="44">
          <cell r="A44" t="str">
            <v>COMPOSICAO</v>
          </cell>
          <cell r="B44" t="str">
            <v>73522</v>
          </cell>
          <cell r="C44" t="str">
            <v>TRANSPORTE DE TUBOS DE FERRO DUTIL DN 250</v>
          </cell>
          <cell r="D44" t="str">
            <v>M</v>
          </cell>
          <cell r="E44">
            <v>1</v>
          </cell>
          <cell r="F44">
            <v>1.55</v>
          </cell>
          <cell r="G44">
            <v>1.55</v>
          </cell>
        </row>
        <row r="45">
          <cell r="A45" t="str">
            <v>INSUMO</v>
          </cell>
          <cell r="B45" t="str">
            <v>00002699</v>
          </cell>
          <cell r="C45" t="str">
            <v>ASSENTADOR DE TUBOS</v>
          </cell>
          <cell r="D45" t="str">
            <v>H</v>
          </cell>
          <cell r="E45">
            <v>0.111</v>
          </cell>
          <cell r="F45">
            <v>18.68</v>
          </cell>
          <cell r="G45">
            <v>2.0699999999999998</v>
          </cell>
        </row>
        <row r="46">
          <cell r="A46" t="str">
            <v>INSUMO</v>
          </cell>
          <cell r="B46" t="str">
            <v>00006111</v>
          </cell>
          <cell r="C46" t="str">
            <v>SERVENTE</v>
          </cell>
          <cell r="D46" t="str">
            <v>H</v>
          </cell>
          <cell r="E46">
            <v>0.222</v>
          </cell>
          <cell r="F46">
            <v>10.59</v>
          </cell>
          <cell r="G46">
            <v>2.35</v>
          </cell>
        </row>
        <row r="47">
          <cell r="A47" t="str">
            <v>73887/005</v>
          </cell>
          <cell r="C47" t="str">
            <v>SUBTOTAL</v>
          </cell>
          <cell r="G47">
            <v>7.91</v>
          </cell>
        </row>
        <row r="48">
          <cell r="C48" t="str">
            <v>BDI</v>
          </cell>
          <cell r="E48">
            <v>0.35</v>
          </cell>
          <cell r="G48">
            <v>2.77</v>
          </cell>
        </row>
        <row r="49">
          <cell r="C49" t="str">
            <v>TOTAL</v>
          </cell>
          <cell r="G49">
            <v>10.68</v>
          </cell>
        </row>
        <row r="51">
          <cell r="A51" t="str">
            <v>ASTU</v>
          </cell>
          <cell r="B51" t="str">
            <v>73887/006</v>
          </cell>
          <cell r="C51" t="str">
            <v>ASSENTAMENTO SIMPLES DE TUBOS DE FERRO FUNDIDO (FOFO) C/ JUNTA ELASTICA - DN 300 - INCLUSIVE TRANSPORTE</v>
          </cell>
          <cell r="D51" t="str">
            <v>M</v>
          </cell>
        </row>
        <row r="52">
          <cell r="A52" t="str">
            <v>COMPOSICAO</v>
          </cell>
          <cell r="B52" t="str">
            <v>73480</v>
          </cell>
          <cell r="C52" t="str">
            <v>CUSTO HORARIO PRODUTIVO - GUINDASTE MUNK 640/18 - 8T S/CAMINHAO MERCEDES BENZ 1418/51 - 184 HP</v>
          </cell>
          <cell r="D52" t="str">
            <v>H</v>
          </cell>
          <cell r="E52">
            <v>1.9E-2</v>
          </cell>
          <cell r="F52">
            <v>114.05</v>
          </cell>
          <cell r="G52">
            <v>2.17</v>
          </cell>
        </row>
        <row r="53">
          <cell r="A53" t="str">
            <v>COMPOSICAO</v>
          </cell>
          <cell r="B53" t="str">
            <v>73521</v>
          </cell>
          <cell r="C53" t="str">
            <v>TRANSPORTE DE TUBOS DE FERRO DUTIL DN 300</v>
          </cell>
          <cell r="D53" t="str">
            <v>M</v>
          </cell>
          <cell r="E53">
            <v>1</v>
          </cell>
          <cell r="F53">
            <v>1.9400000000000002</v>
          </cell>
          <cell r="G53">
            <v>1.94</v>
          </cell>
        </row>
        <row r="54">
          <cell r="A54" t="str">
            <v>INSUMO</v>
          </cell>
          <cell r="B54" t="str">
            <v>00002699</v>
          </cell>
          <cell r="C54" t="str">
            <v>ASSENTADOR DE TUBOS</v>
          </cell>
          <cell r="D54" t="str">
            <v>H</v>
          </cell>
          <cell r="E54">
            <v>0.121</v>
          </cell>
          <cell r="F54">
            <v>18.68</v>
          </cell>
          <cell r="G54">
            <v>2.2599999999999998</v>
          </cell>
        </row>
        <row r="55">
          <cell r="A55" t="str">
            <v>INSUMO</v>
          </cell>
          <cell r="B55" t="str">
            <v>00006111</v>
          </cell>
          <cell r="C55" t="str">
            <v>SERVENTE</v>
          </cell>
          <cell r="D55" t="str">
            <v>H</v>
          </cell>
          <cell r="E55">
            <v>0.24199999999999999</v>
          </cell>
          <cell r="F55">
            <v>10.59</v>
          </cell>
          <cell r="G55">
            <v>2.56</v>
          </cell>
        </row>
        <row r="56">
          <cell r="A56" t="str">
            <v>73887/006</v>
          </cell>
          <cell r="C56" t="str">
            <v>SUBTOTAL</v>
          </cell>
          <cell r="G56">
            <v>8.93</v>
          </cell>
        </row>
        <row r="57">
          <cell r="C57" t="str">
            <v>BDI</v>
          </cell>
          <cell r="E57">
            <v>0.35</v>
          </cell>
          <cell r="G57">
            <v>3.13</v>
          </cell>
        </row>
        <row r="58">
          <cell r="C58" t="str">
            <v>TOTAL</v>
          </cell>
          <cell r="G58">
            <v>12.059999999999999</v>
          </cell>
        </row>
        <row r="60">
          <cell r="A60" t="str">
            <v>ASTU</v>
          </cell>
          <cell r="B60" t="str">
            <v>73887/007</v>
          </cell>
          <cell r="C60" t="str">
            <v>ASSENTAMENTO SIMPLES DE TUBOS DE FERRO FUNDIDO (FOFO) C/ JUNTA ELASTICA - DN 350 MM - INCLUSIVE TRANSPORTE</v>
          </cell>
          <cell r="D60" t="str">
            <v>M</v>
          </cell>
        </row>
        <row r="61">
          <cell r="A61" t="str">
            <v>COMPOSICAO</v>
          </cell>
          <cell r="B61" t="str">
            <v>73480</v>
          </cell>
          <cell r="C61" t="str">
            <v>CUSTO HORARIO PRODUTIVO - GUINDASTE MUNK 640/18 - 8T S/CAMINHAO MERCEDES BENZ 1418/51 - 184 HP</v>
          </cell>
          <cell r="D61" t="str">
            <v>H</v>
          </cell>
          <cell r="E61">
            <v>2.4E-2</v>
          </cell>
          <cell r="F61">
            <v>114.05</v>
          </cell>
          <cell r="G61">
            <v>2.74</v>
          </cell>
        </row>
        <row r="62">
          <cell r="A62" t="str">
            <v>COMPOSICAO</v>
          </cell>
          <cell r="B62" t="str">
            <v>73520</v>
          </cell>
          <cell r="C62" t="str">
            <v>TRANSPORTE DE TUBOS DE FERRO DUTIL DN 350</v>
          </cell>
          <cell r="D62" t="str">
            <v>M</v>
          </cell>
          <cell r="E62">
            <v>1</v>
          </cell>
          <cell r="F62">
            <v>2.4200000000000004</v>
          </cell>
          <cell r="G62">
            <v>2.42</v>
          </cell>
        </row>
        <row r="63">
          <cell r="A63" t="str">
            <v>INSUMO</v>
          </cell>
          <cell r="B63" t="str">
            <v>00002699</v>
          </cell>
          <cell r="C63" t="str">
            <v>ASSENTADOR DE TUBOS</v>
          </cell>
          <cell r="D63" t="str">
            <v>H</v>
          </cell>
          <cell r="E63">
            <v>0.13300000000000001</v>
          </cell>
          <cell r="F63">
            <v>18.68</v>
          </cell>
          <cell r="G63">
            <v>2.48</v>
          </cell>
        </row>
        <row r="64">
          <cell r="A64" t="str">
            <v>INSUMO</v>
          </cell>
          <cell r="B64" t="str">
            <v>00006111</v>
          </cell>
          <cell r="C64" t="str">
            <v>SERVENTE</v>
          </cell>
          <cell r="D64" t="str">
            <v>H</v>
          </cell>
          <cell r="E64">
            <v>0.26600000000000001</v>
          </cell>
          <cell r="F64">
            <v>10.59</v>
          </cell>
          <cell r="G64">
            <v>2.82</v>
          </cell>
        </row>
        <row r="65">
          <cell r="A65" t="str">
            <v>73887/007</v>
          </cell>
          <cell r="C65" t="str">
            <v>SUBTOTAL</v>
          </cell>
          <cell r="G65">
            <v>10.46</v>
          </cell>
        </row>
        <row r="66">
          <cell r="C66" t="str">
            <v>BDI</v>
          </cell>
          <cell r="E66">
            <v>0.35</v>
          </cell>
          <cell r="G66">
            <v>3.66</v>
          </cell>
        </row>
        <row r="67">
          <cell r="C67" t="str">
            <v>TOTAL</v>
          </cell>
          <cell r="G67">
            <v>14.120000000000001</v>
          </cell>
        </row>
        <row r="69">
          <cell r="A69" t="str">
            <v>ASTU</v>
          </cell>
          <cell r="B69" t="str">
            <v>73887/008</v>
          </cell>
          <cell r="C69" t="str">
            <v>ASSENTAMENTO SIMPLES DE TUBOS DE FERRO FUNDIDO (FOFO) C/ JUNTA ELASTICA - DN 400 MM - INCLUSIVE TRANSPORTE</v>
          </cell>
          <cell r="D69" t="str">
            <v>M</v>
          </cell>
        </row>
        <row r="70">
          <cell r="A70" t="str">
            <v>COMPOSICAO</v>
          </cell>
          <cell r="B70" t="str">
            <v>73480</v>
          </cell>
          <cell r="C70" t="str">
            <v>CUSTO HORARIO PRODUTIVO - GUINDASTE MUNK 640/18 - 8T S/CAMINHAO MERCEDES BENZ 1418/51 - 184 HP</v>
          </cell>
          <cell r="D70" t="str">
            <v>H</v>
          </cell>
          <cell r="E70">
            <v>2.8000000000000001E-2</v>
          </cell>
          <cell r="F70">
            <v>114.05</v>
          </cell>
          <cell r="G70">
            <v>3.19</v>
          </cell>
        </row>
        <row r="71">
          <cell r="A71" t="str">
            <v>COMPOSICAO</v>
          </cell>
          <cell r="B71" t="str">
            <v>73519</v>
          </cell>
          <cell r="C71" t="str">
            <v>TRANSPORTE DE TUBOS DE FERRO DUTIL DN 400</v>
          </cell>
          <cell r="D71" t="str">
            <v>M</v>
          </cell>
          <cell r="E71">
            <v>1</v>
          </cell>
          <cell r="F71">
            <v>2.88</v>
          </cell>
          <cell r="G71">
            <v>2.88</v>
          </cell>
        </row>
        <row r="72">
          <cell r="A72" t="str">
            <v>INSUMO</v>
          </cell>
          <cell r="B72" t="str">
            <v>00002699</v>
          </cell>
          <cell r="C72" t="str">
            <v>ASSENTADOR DE TUBOS</v>
          </cell>
          <cell r="D72" t="str">
            <v>H</v>
          </cell>
          <cell r="E72">
            <v>0.14799999999999999</v>
          </cell>
          <cell r="F72">
            <v>18.68</v>
          </cell>
          <cell r="G72">
            <v>2.76</v>
          </cell>
        </row>
        <row r="73">
          <cell r="A73" t="str">
            <v>INSUMO</v>
          </cell>
          <cell r="B73" t="str">
            <v>00006111</v>
          </cell>
          <cell r="C73" t="str">
            <v>SERVENTE</v>
          </cell>
          <cell r="D73" t="str">
            <v>H</v>
          </cell>
          <cell r="E73">
            <v>0.29599999999999999</v>
          </cell>
          <cell r="F73">
            <v>10.59</v>
          </cell>
          <cell r="G73">
            <v>3.13</v>
          </cell>
        </row>
        <row r="74">
          <cell r="A74" t="str">
            <v>73887/008</v>
          </cell>
          <cell r="C74" t="str">
            <v>SUBTOTAL</v>
          </cell>
          <cell r="G74">
            <v>11.96</v>
          </cell>
        </row>
        <row r="75">
          <cell r="C75" t="str">
            <v>BDI</v>
          </cell>
          <cell r="E75">
            <v>0.35</v>
          </cell>
          <cell r="G75">
            <v>4.1900000000000004</v>
          </cell>
        </row>
        <row r="76">
          <cell r="C76" t="str">
            <v>TOTAL</v>
          </cell>
          <cell r="G76">
            <v>16.150000000000002</v>
          </cell>
        </row>
        <row r="78">
          <cell r="A78" t="str">
            <v>ASTU</v>
          </cell>
          <cell r="B78" t="str">
            <v>73887/009</v>
          </cell>
          <cell r="C78" t="str">
            <v>ASSENTAMENTO SIMPLES DE TUBOS DE FERRO FUNDIDO (FOFO) C/ JUNTA ELASTICA - DN 450 MM - INCLUSIVE TRANSPORTE</v>
          </cell>
          <cell r="D78" t="str">
            <v>M</v>
          </cell>
        </row>
        <row r="79">
          <cell r="A79" t="str">
            <v>COMPOSICAO</v>
          </cell>
          <cell r="B79" t="str">
            <v>73480</v>
          </cell>
          <cell r="C79" t="str">
            <v>CUSTO HORARIO PRODUTIVO - GUINDASTE MUNK 640/18 - 8T S/CAMINHAO MERCEDES BENZ 1418/51 - 184 HP</v>
          </cell>
          <cell r="D79" t="str">
            <v>H</v>
          </cell>
          <cell r="E79">
            <v>3.1E-2</v>
          </cell>
          <cell r="F79">
            <v>114.05</v>
          </cell>
          <cell r="G79">
            <v>3.54</v>
          </cell>
        </row>
        <row r="80">
          <cell r="A80" t="str">
            <v>COMPOSICAO</v>
          </cell>
          <cell r="B80" t="str">
            <v>73518</v>
          </cell>
          <cell r="C80" t="str">
            <v>TRANSPORTE DE TUBOS DE FERRO DUTIL DN 450</v>
          </cell>
          <cell r="D80" t="str">
            <v>M</v>
          </cell>
          <cell r="E80">
            <v>1</v>
          </cell>
          <cell r="F80">
            <v>3.4399999999999995</v>
          </cell>
          <cell r="G80">
            <v>3.44</v>
          </cell>
        </row>
        <row r="81">
          <cell r="A81" t="str">
            <v>INSUMO</v>
          </cell>
          <cell r="B81" t="str">
            <v>00002699</v>
          </cell>
          <cell r="C81" t="str">
            <v>ASSENTADOR DE TUBOS</v>
          </cell>
          <cell r="D81" t="str">
            <v>H</v>
          </cell>
          <cell r="E81">
            <v>0.16300000000000001</v>
          </cell>
          <cell r="F81">
            <v>18.68</v>
          </cell>
          <cell r="G81">
            <v>3.04</v>
          </cell>
        </row>
        <row r="82">
          <cell r="A82" t="str">
            <v>INSUMO</v>
          </cell>
          <cell r="B82" t="str">
            <v>00006111</v>
          </cell>
          <cell r="C82" t="str">
            <v>SERVENTE</v>
          </cell>
          <cell r="D82" t="str">
            <v>H</v>
          </cell>
          <cell r="E82">
            <v>0.32600000000000001</v>
          </cell>
          <cell r="F82">
            <v>10.59</v>
          </cell>
          <cell r="G82">
            <v>3.45</v>
          </cell>
        </row>
        <row r="83">
          <cell r="A83" t="str">
            <v>73887/009</v>
          </cell>
          <cell r="C83" t="str">
            <v>SUBTOTAL</v>
          </cell>
          <cell r="G83">
            <v>13.469999999999999</v>
          </cell>
        </row>
        <row r="84">
          <cell r="C84" t="str">
            <v>BDI</v>
          </cell>
          <cell r="E84">
            <v>0.35</v>
          </cell>
          <cell r="G84">
            <v>4.71</v>
          </cell>
        </row>
        <row r="85">
          <cell r="C85" t="str">
            <v>TOTAL</v>
          </cell>
          <cell r="G85">
            <v>18.18</v>
          </cell>
        </row>
        <row r="87">
          <cell r="A87" t="str">
            <v>ASTU</v>
          </cell>
          <cell r="B87" t="str">
            <v>73887/010</v>
          </cell>
          <cell r="C87" t="str">
            <v>ASSENTAMENTO SIMPLES DE TUBOS DE FERRO FUNDIDO (FOFO) C/ JUNTA ELASTICA - DN 500 MM - INCLUSIVE TRANSPORTE</v>
          </cell>
          <cell r="D87" t="str">
            <v>M</v>
          </cell>
        </row>
        <row r="88">
          <cell r="A88" t="str">
            <v>COMPOSICAO</v>
          </cell>
          <cell r="B88" t="str">
            <v>73480</v>
          </cell>
          <cell r="C88" t="str">
            <v>CUSTO HORARIO PRODUTIVO - GUINDASTE MUNK 640/18 - 8T S/CAMINHAO MERCEDES BENZ 1418/51 - 184 HP</v>
          </cell>
          <cell r="D88" t="str">
            <v>H</v>
          </cell>
          <cell r="E88">
            <v>3.7999999999999999E-2</v>
          </cell>
          <cell r="F88">
            <v>114.05</v>
          </cell>
          <cell r="G88">
            <v>4.33</v>
          </cell>
        </row>
        <row r="89">
          <cell r="A89" t="str">
            <v>COMPOSICAO</v>
          </cell>
          <cell r="B89" t="str">
            <v>73517</v>
          </cell>
          <cell r="C89" t="str">
            <v>TRANSPORTE DE TUBOS DE FERRO DUTIL DN 500</v>
          </cell>
          <cell r="D89" t="str">
            <v>M</v>
          </cell>
          <cell r="E89">
            <v>1</v>
          </cell>
          <cell r="F89">
            <v>3.97</v>
          </cell>
          <cell r="G89">
            <v>3.97</v>
          </cell>
        </row>
        <row r="90">
          <cell r="A90" t="str">
            <v>INSUMO</v>
          </cell>
          <cell r="B90" t="str">
            <v>00002699</v>
          </cell>
          <cell r="C90" t="str">
            <v>ASSENTADOR DE TUBOS</v>
          </cell>
          <cell r="D90" t="str">
            <v>H</v>
          </cell>
          <cell r="E90">
            <v>0.16700000000000001</v>
          </cell>
          <cell r="F90">
            <v>18.68</v>
          </cell>
          <cell r="G90">
            <v>3.12</v>
          </cell>
        </row>
        <row r="91">
          <cell r="A91" t="str">
            <v>INSUMO</v>
          </cell>
          <cell r="B91" t="str">
            <v>00006111</v>
          </cell>
          <cell r="C91" t="str">
            <v>SERVENTE</v>
          </cell>
          <cell r="D91" t="str">
            <v>H</v>
          </cell>
          <cell r="E91">
            <v>0.33400000000000002</v>
          </cell>
          <cell r="F91">
            <v>10.59</v>
          </cell>
          <cell r="G91">
            <v>3.54</v>
          </cell>
        </row>
        <row r="92">
          <cell r="A92" t="str">
            <v>73887/010</v>
          </cell>
          <cell r="C92" t="str">
            <v>SUBTOTAL</v>
          </cell>
          <cell r="G92">
            <v>14.96</v>
          </cell>
        </row>
        <row r="93">
          <cell r="C93" t="str">
            <v>BDI</v>
          </cell>
          <cell r="E93">
            <v>0.35</v>
          </cell>
          <cell r="G93">
            <v>5.24</v>
          </cell>
        </row>
        <row r="94">
          <cell r="C94" t="str">
            <v>TOTAL</v>
          </cell>
          <cell r="G94">
            <v>20.200000000000003</v>
          </cell>
        </row>
        <row r="96">
          <cell r="A96" t="str">
            <v>ASTU</v>
          </cell>
          <cell r="B96" t="str">
            <v>73887/011</v>
          </cell>
          <cell r="C96" t="str">
            <v>ASSENTAMENTO SIMPLES DE TUBOS DE FERRO FUNDIDO (FOFO) C/ JUNTA ELASTICA - DN 600 MM - INCLUSIVE TRANSPORTE</v>
          </cell>
          <cell r="D96" t="str">
            <v>M</v>
          </cell>
        </row>
        <row r="97">
          <cell r="A97" t="str">
            <v>COMPOSICAO</v>
          </cell>
          <cell r="B97" t="str">
            <v>73480</v>
          </cell>
          <cell r="C97" t="str">
            <v>CUSTO HORARIO PRODUTIVO - GUINDASTE MUNK 640/18 - 8T S/CAMINHAO MERCEDES BENZ 1418/51 - 184 HP</v>
          </cell>
          <cell r="D97" t="str">
            <v>H</v>
          </cell>
          <cell r="E97">
            <v>4.5999999999999999E-2</v>
          </cell>
          <cell r="F97">
            <v>114.05</v>
          </cell>
          <cell r="G97">
            <v>5.25</v>
          </cell>
        </row>
        <row r="98">
          <cell r="A98" t="str">
            <v>COMPOSICAO</v>
          </cell>
          <cell r="B98" t="str">
            <v>73516</v>
          </cell>
          <cell r="C98" t="str">
            <v>TRANSPORTE DE TUBOS DE FERRO DUTIL DN 600</v>
          </cell>
          <cell r="D98" t="str">
            <v>M</v>
          </cell>
          <cell r="E98">
            <v>1</v>
          </cell>
          <cell r="F98">
            <v>5.23</v>
          </cell>
          <cell r="G98">
            <v>5.23</v>
          </cell>
        </row>
        <row r="99">
          <cell r="A99" t="str">
            <v>INSUMO</v>
          </cell>
          <cell r="B99" t="str">
            <v>00002699</v>
          </cell>
          <cell r="C99" t="str">
            <v>ASSENTADOR DE TUBOS</v>
          </cell>
          <cell r="D99" t="str">
            <v>H</v>
          </cell>
          <cell r="E99">
            <v>0.19</v>
          </cell>
          <cell r="F99">
            <v>18.68</v>
          </cell>
          <cell r="G99">
            <v>3.55</v>
          </cell>
        </row>
        <row r="100">
          <cell r="A100" t="str">
            <v>INSUMO</v>
          </cell>
          <cell r="B100" t="str">
            <v>00006111</v>
          </cell>
          <cell r="C100" t="str">
            <v>SERVENTE</v>
          </cell>
          <cell r="D100" t="str">
            <v>H</v>
          </cell>
          <cell r="E100">
            <v>0.38</v>
          </cell>
          <cell r="F100">
            <v>10.59</v>
          </cell>
          <cell r="G100">
            <v>4.0199999999999996</v>
          </cell>
        </row>
        <row r="101">
          <cell r="A101" t="str">
            <v>73887/011</v>
          </cell>
          <cell r="C101" t="str">
            <v>SUBTOTAL</v>
          </cell>
          <cell r="G101">
            <v>18.05</v>
          </cell>
        </row>
        <row r="102">
          <cell r="C102" t="str">
            <v>BDI</v>
          </cell>
          <cell r="E102">
            <v>0.35</v>
          </cell>
          <cell r="G102">
            <v>6.32</v>
          </cell>
        </row>
        <row r="103">
          <cell r="C103" t="str">
            <v>TOTAL</v>
          </cell>
          <cell r="G103">
            <v>24.37</v>
          </cell>
        </row>
        <row r="105">
          <cell r="A105" t="str">
            <v>ASTU</v>
          </cell>
          <cell r="B105" t="str">
            <v>73887/012</v>
          </cell>
          <cell r="C105" t="str">
            <v>ASSENTAMENTO SIMPLES DE TUBOS DE FERRO FUNDIDO (FOFO) C/ JUNTA ELASTICA - DN 700 MM - INCLUSIVE TRANSPORTE</v>
          </cell>
          <cell r="D105" t="str">
            <v>M</v>
          </cell>
        </row>
        <row r="106">
          <cell r="A106" t="str">
            <v>COMPOSICAO</v>
          </cell>
          <cell r="B106" t="str">
            <v>73480</v>
          </cell>
          <cell r="C106" t="str">
            <v>CUSTO HORARIO PRODUTIVO - GUINDASTE MUNK 640/18 - 8T S/CAMINHAO MERCEDES BENZ 1418/51 - 184 HP</v>
          </cell>
          <cell r="D106" t="str">
            <v>H</v>
          </cell>
          <cell r="E106">
            <v>4.9000000000000002E-2</v>
          </cell>
          <cell r="F106">
            <v>114.05</v>
          </cell>
          <cell r="G106">
            <v>5.59</v>
          </cell>
        </row>
        <row r="107">
          <cell r="A107" t="str">
            <v>COMPOSICAO</v>
          </cell>
          <cell r="B107" t="str">
            <v>73515</v>
          </cell>
          <cell r="C107" t="str">
            <v>TRANSPORTE DE TUBOS DE FERRO DUTIL DN 700</v>
          </cell>
          <cell r="D107" t="str">
            <v>M</v>
          </cell>
          <cell r="E107">
            <v>1</v>
          </cell>
          <cell r="F107">
            <v>6.6499999999999995</v>
          </cell>
          <cell r="G107">
            <v>6.65</v>
          </cell>
        </row>
        <row r="108">
          <cell r="A108" t="str">
            <v>INSUMO</v>
          </cell>
          <cell r="B108" t="str">
            <v>00002699</v>
          </cell>
          <cell r="C108" t="str">
            <v>ASSENTADOR DE TUBOS</v>
          </cell>
          <cell r="D108" t="str">
            <v>H</v>
          </cell>
          <cell r="E108">
            <v>0.20499999999999999</v>
          </cell>
          <cell r="F108">
            <v>18.68</v>
          </cell>
          <cell r="G108">
            <v>3.83</v>
          </cell>
        </row>
        <row r="109">
          <cell r="A109" t="str">
            <v>INSUMO</v>
          </cell>
          <cell r="B109" t="str">
            <v>00006111</v>
          </cell>
          <cell r="C109" t="str">
            <v>SERVENTE</v>
          </cell>
          <cell r="D109" t="str">
            <v>H</v>
          </cell>
          <cell r="E109">
            <v>0.61499999999999999</v>
          </cell>
          <cell r="F109">
            <v>10.59</v>
          </cell>
          <cell r="G109">
            <v>6.51</v>
          </cell>
        </row>
        <row r="110">
          <cell r="A110" t="str">
            <v>73887/012</v>
          </cell>
          <cell r="C110" t="str">
            <v>SUBTOTAL</v>
          </cell>
          <cell r="G110">
            <v>22.58</v>
          </cell>
        </row>
        <row r="111">
          <cell r="C111" t="str">
            <v>BDI</v>
          </cell>
          <cell r="E111">
            <v>0.35</v>
          </cell>
          <cell r="G111">
            <v>7.9</v>
          </cell>
        </row>
        <row r="112">
          <cell r="C112" t="str">
            <v>TOTAL</v>
          </cell>
          <cell r="G112">
            <v>30.479999999999997</v>
          </cell>
        </row>
        <row r="114">
          <cell r="A114" t="str">
            <v>ASTU</v>
          </cell>
          <cell r="B114" t="str">
            <v>73887/013</v>
          </cell>
          <cell r="C114" t="str">
            <v>ASSENTAMENTO SIMPLES DE TUBOS DE FERRO FUNDIDO (FOFO) C/ JUNTA ELASTICA - DN 800 MM - INCLUSIVE TRANSPORTES</v>
          </cell>
          <cell r="D114" t="str">
            <v>M</v>
          </cell>
        </row>
        <row r="115">
          <cell r="A115" t="str">
            <v>COMPOSICAO</v>
          </cell>
          <cell r="B115" t="str">
            <v>73480</v>
          </cell>
          <cell r="C115" t="str">
            <v>CUSTO HORARIO PRODUTIVO - GUINDASTE MUNK 640/18 - 8T S/CAMINHAO MERCEDES BENZ 1418/51 - 184 HP</v>
          </cell>
          <cell r="D115" t="str">
            <v>H</v>
          </cell>
          <cell r="E115">
            <v>5.8000000000000003E-2</v>
          </cell>
          <cell r="F115">
            <v>114.05</v>
          </cell>
          <cell r="G115">
            <v>6.61</v>
          </cell>
        </row>
        <row r="116">
          <cell r="A116" t="str">
            <v>COMPOSICAO</v>
          </cell>
          <cell r="B116" t="str">
            <v>73514</v>
          </cell>
          <cell r="C116" t="str">
            <v>TRANSPORTE DE TUBOS DE FERRO DUTIL DN 800</v>
          </cell>
          <cell r="D116" t="str">
            <v>M</v>
          </cell>
          <cell r="E116">
            <v>1</v>
          </cell>
          <cell r="F116">
            <v>8.2100000000000009</v>
          </cell>
          <cell r="G116">
            <v>8.2100000000000009</v>
          </cell>
        </row>
        <row r="117">
          <cell r="A117" t="str">
            <v>INSUMO</v>
          </cell>
          <cell r="B117" t="str">
            <v>00002699</v>
          </cell>
          <cell r="C117" t="str">
            <v>ASSENTADOR DE TUBOS</v>
          </cell>
          <cell r="D117" t="str">
            <v>H</v>
          </cell>
          <cell r="E117">
            <v>0.222</v>
          </cell>
          <cell r="F117">
            <v>18.68</v>
          </cell>
          <cell r="G117">
            <v>4.1500000000000004</v>
          </cell>
        </row>
        <row r="118">
          <cell r="A118" t="str">
            <v>INSUMO</v>
          </cell>
          <cell r="B118" t="str">
            <v>00006111</v>
          </cell>
          <cell r="C118" t="str">
            <v>SERVENTE</v>
          </cell>
          <cell r="D118" t="str">
            <v>H</v>
          </cell>
          <cell r="E118">
            <v>0.66600000000000004</v>
          </cell>
          <cell r="F118">
            <v>10.59</v>
          </cell>
          <cell r="G118">
            <v>7.05</v>
          </cell>
        </row>
        <row r="119">
          <cell r="A119" t="str">
            <v>73887/013</v>
          </cell>
          <cell r="C119" t="str">
            <v>SUBTOTAL</v>
          </cell>
          <cell r="G119">
            <v>26.02</v>
          </cell>
        </row>
        <row r="120">
          <cell r="C120" t="str">
            <v>BDI</v>
          </cell>
          <cell r="E120">
            <v>0.35</v>
          </cell>
          <cell r="G120">
            <v>9.11</v>
          </cell>
        </row>
        <row r="121">
          <cell r="C121" t="str">
            <v>TOTAL</v>
          </cell>
          <cell r="G121">
            <v>35.129999999999995</v>
          </cell>
        </row>
        <row r="123">
          <cell r="A123" t="str">
            <v>ASTU</v>
          </cell>
          <cell r="B123" t="str">
            <v>73887/014</v>
          </cell>
          <cell r="C123" t="str">
            <v>ASSENTAMENTO SIMPLES DE TUBOS DE FERRO FUNDIDO (FOFO) C/ JUNTA ELASTICA - DN 900 MM - INCLUSIVE TRANSPORTE</v>
          </cell>
          <cell r="D123" t="str">
            <v>M</v>
          </cell>
        </row>
        <row r="124">
          <cell r="A124" t="str">
            <v>COMPOSICAO</v>
          </cell>
          <cell r="B124" t="str">
            <v>73480</v>
          </cell>
          <cell r="C124" t="str">
            <v>CUSTO HORARIO PRODUTIVO - GUINDASTE MUNK 640/18 - 8T S/CAMINHAO MERCEDES BENZ 1418/51 - 184 HP</v>
          </cell>
          <cell r="D124" t="str">
            <v>H</v>
          </cell>
          <cell r="E124">
            <v>7.5999999999999998E-2</v>
          </cell>
          <cell r="F124">
            <v>114.05</v>
          </cell>
          <cell r="G124">
            <v>8.67</v>
          </cell>
        </row>
        <row r="125">
          <cell r="A125" t="str">
            <v>COMPOSICAO</v>
          </cell>
          <cell r="B125" t="str">
            <v>73513</v>
          </cell>
          <cell r="C125" t="str">
            <v>TRANSPORTE DE TUBOS DE FERRO DUTIL DN 900</v>
          </cell>
          <cell r="D125" t="str">
            <v>M</v>
          </cell>
          <cell r="E125">
            <v>1</v>
          </cell>
          <cell r="F125">
            <v>9.9</v>
          </cell>
          <cell r="G125">
            <v>9.9</v>
          </cell>
        </row>
        <row r="126">
          <cell r="A126" t="str">
            <v>INSUMO</v>
          </cell>
          <cell r="B126" t="str">
            <v>00002699</v>
          </cell>
          <cell r="C126" t="str">
            <v>ASSENTADOR DE TUBOS</v>
          </cell>
          <cell r="D126" t="str">
            <v>H</v>
          </cell>
          <cell r="E126">
            <v>0.23599999999999999</v>
          </cell>
          <cell r="F126">
            <v>18.68</v>
          </cell>
          <cell r="G126">
            <v>4.41</v>
          </cell>
        </row>
        <row r="127">
          <cell r="A127" t="str">
            <v>INSUMO</v>
          </cell>
          <cell r="B127" t="str">
            <v>00006111</v>
          </cell>
          <cell r="C127" t="str">
            <v>SERVENTE</v>
          </cell>
          <cell r="D127" t="str">
            <v>H</v>
          </cell>
          <cell r="E127">
            <v>0.70799999999999996</v>
          </cell>
          <cell r="F127">
            <v>10.59</v>
          </cell>
          <cell r="G127">
            <v>7.5</v>
          </cell>
        </row>
        <row r="128">
          <cell r="A128" t="str">
            <v>73887/014</v>
          </cell>
          <cell r="C128" t="str">
            <v>SUBTOTAL</v>
          </cell>
          <cell r="G128">
            <v>30.48</v>
          </cell>
        </row>
        <row r="129">
          <cell r="C129" t="str">
            <v>BDI</v>
          </cell>
          <cell r="E129">
            <v>0.35</v>
          </cell>
          <cell r="G129">
            <v>10.67</v>
          </cell>
        </row>
        <row r="130">
          <cell r="C130" t="str">
            <v>TOTAL</v>
          </cell>
          <cell r="G130">
            <v>41.15</v>
          </cell>
        </row>
        <row r="132">
          <cell r="A132" t="str">
            <v>ASTU</v>
          </cell>
          <cell r="B132" t="str">
            <v>73887/015</v>
          </cell>
          <cell r="C132" t="str">
            <v>ASSENTAMENTO SIMPLES DE TUBOS DE FERRO FUNDIDO (FOFO) C/ JUNTA ELASTICA - DN 1000 MM - INCLUSIVE TRANSPORTE</v>
          </cell>
          <cell r="D132" t="str">
            <v>M</v>
          </cell>
        </row>
        <row r="133">
          <cell r="A133" t="str">
            <v>COMPOSICAO</v>
          </cell>
          <cell r="B133" t="str">
            <v>73480</v>
          </cell>
          <cell r="C133" t="str">
            <v>CUSTO HORARIO PRODUTIVO - GUINDASTE MUNK 640/18 - 8T S/CAMINHAO MERCEDES BENZ 1418/51 - 184 HP</v>
          </cell>
          <cell r="D133" t="str">
            <v>H</v>
          </cell>
          <cell r="E133">
            <v>7.8E-2</v>
          </cell>
          <cell r="F133">
            <v>114.05</v>
          </cell>
          <cell r="G133">
            <v>8.9</v>
          </cell>
        </row>
        <row r="134">
          <cell r="A134" t="str">
            <v>COMPOSICAO</v>
          </cell>
          <cell r="B134" t="str">
            <v>73512</v>
          </cell>
          <cell r="C134" t="str">
            <v>TRANSPORTE DE TUBOS DE FERRO DUTIL DN 1000</v>
          </cell>
          <cell r="D134" t="str">
            <v>M</v>
          </cell>
          <cell r="E134">
            <v>1</v>
          </cell>
          <cell r="F134">
            <v>11.74</v>
          </cell>
          <cell r="G134">
            <v>11.74</v>
          </cell>
        </row>
        <row r="135">
          <cell r="A135" t="str">
            <v>INSUMO</v>
          </cell>
          <cell r="B135" t="str">
            <v>00002699</v>
          </cell>
          <cell r="C135" t="str">
            <v>ASSENTADOR DE TUBOS</v>
          </cell>
          <cell r="D135" t="str">
            <v>H</v>
          </cell>
          <cell r="E135">
            <v>0.24</v>
          </cell>
          <cell r="F135">
            <v>18.68</v>
          </cell>
          <cell r="G135">
            <v>4.4800000000000004</v>
          </cell>
        </row>
        <row r="136">
          <cell r="A136" t="str">
            <v>INSUMO</v>
          </cell>
          <cell r="B136" t="str">
            <v>00006111</v>
          </cell>
          <cell r="C136" t="str">
            <v>SERVENTE</v>
          </cell>
          <cell r="D136" t="str">
            <v>H</v>
          </cell>
          <cell r="E136">
            <v>0.72</v>
          </cell>
          <cell r="F136">
            <v>10.59</v>
          </cell>
          <cell r="G136">
            <v>7.62</v>
          </cell>
        </row>
        <row r="137">
          <cell r="A137" t="str">
            <v>73887/015</v>
          </cell>
          <cell r="C137" t="str">
            <v>SUBTOTAL</v>
          </cell>
          <cell r="G137">
            <v>32.74</v>
          </cell>
        </row>
        <row r="138">
          <cell r="C138" t="str">
            <v>BDI</v>
          </cell>
          <cell r="E138">
            <v>0.35</v>
          </cell>
          <cell r="G138">
            <v>11.46</v>
          </cell>
        </row>
        <row r="139">
          <cell r="C139" t="str">
            <v>TOTAL</v>
          </cell>
          <cell r="G139">
            <v>44.2</v>
          </cell>
        </row>
        <row r="141">
          <cell r="A141" t="str">
            <v>ASTU</v>
          </cell>
          <cell r="B141" t="str">
            <v>73887/016</v>
          </cell>
          <cell r="C141" t="str">
            <v>ASSENTAMENTO SIMPLES DE TUBOS DE FERRO FUNDIDO (FOFO) C/ JUNTA ELASTICA - DN 1100 MM - INCLUSIVE TRANSPORTE</v>
          </cell>
          <cell r="D141" t="str">
            <v>M</v>
          </cell>
        </row>
        <row r="142">
          <cell r="A142" t="str">
            <v>COMPOSICAO</v>
          </cell>
          <cell r="B142" t="str">
            <v>73480</v>
          </cell>
          <cell r="C142" t="str">
            <v>CUSTO HORARIO PRODUTIVO - GUINDASTE MUNK 640/18 - 8T S/CAMINHAO MERCEDES BENZ 1418/51 - 184 HP</v>
          </cell>
          <cell r="D142" t="str">
            <v>H</v>
          </cell>
          <cell r="E142">
            <v>9.0999999999999998E-2</v>
          </cell>
          <cell r="F142">
            <v>114.05</v>
          </cell>
          <cell r="G142">
            <v>10.38</v>
          </cell>
        </row>
        <row r="143">
          <cell r="A143" t="str">
            <v>COMPOSICAO</v>
          </cell>
          <cell r="B143" t="str">
            <v>73511</v>
          </cell>
          <cell r="C143" t="str">
            <v>TRANSPORTE DE TUBOS DE FERRO DUTIL DN 1100</v>
          </cell>
          <cell r="D143" t="str">
            <v>M</v>
          </cell>
          <cell r="E143">
            <v>1</v>
          </cell>
          <cell r="F143">
            <v>13.53</v>
          </cell>
          <cell r="G143">
            <v>13.53</v>
          </cell>
        </row>
        <row r="144">
          <cell r="A144" t="str">
            <v>INSUMO</v>
          </cell>
          <cell r="B144" t="str">
            <v>00002699</v>
          </cell>
          <cell r="C144" t="str">
            <v>ASSENTADOR DE TUBOS</v>
          </cell>
          <cell r="D144" t="str">
            <v>H</v>
          </cell>
          <cell r="E144">
            <v>0.29499999999999998</v>
          </cell>
          <cell r="F144">
            <v>18.68</v>
          </cell>
          <cell r="G144">
            <v>5.51</v>
          </cell>
        </row>
        <row r="145">
          <cell r="A145" t="str">
            <v>INSUMO</v>
          </cell>
          <cell r="B145" t="str">
            <v>00006111</v>
          </cell>
          <cell r="C145" t="str">
            <v>SERVENTE</v>
          </cell>
          <cell r="D145" t="str">
            <v>H</v>
          </cell>
          <cell r="E145">
            <v>0.88500000000000001</v>
          </cell>
          <cell r="F145">
            <v>10.59</v>
          </cell>
          <cell r="G145">
            <v>9.3699999999999992</v>
          </cell>
        </row>
        <row r="146">
          <cell r="A146" t="str">
            <v>73887/016</v>
          </cell>
          <cell r="C146" t="str">
            <v>SUBTOTAL</v>
          </cell>
          <cell r="G146">
            <v>38.79</v>
          </cell>
        </row>
        <row r="147">
          <cell r="C147" t="str">
            <v>BDI</v>
          </cell>
          <cell r="E147">
            <v>0.35</v>
          </cell>
          <cell r="G147">
            <v>13.58</v>
          </cell>
        </row>
        <row r="148">
          <cell r="C148" t="str">
            <v>TOTAL</v>
          </cell>
          <cell r="G148">
            <v>52.37</v>
          </cell>
        </row>
        <row r="150">
          <cell r="A150" t="str">
            <v>ASTU</v>
          </cell>
          <cell r="B150" t="str">
            <v>73887/017</v>
          </cell>
          <cell r="C150" t="str">
            <v>ASSENTAMENTO SIMPLES DE TUBOS DE FERRO FUNDIDO (FOFO) C/ JUNTA ELASTICA - DN 1200 MM - INCLUSIVE TRANSPORTE</v>
          </cell>
          <cell r="D150" t="str">
            <v>M</v>
          </cell>
        </row>
        <row r="151">
          <cell r="A151" t="str">
            <v>COMPOSICAO</v>
          </cell>
          <cell r="B151" t="str">
            <v>73480</v>
          </cell>
          <cell r="C151" t="str">
            <v>CUSTO HORARIO PRODUTIVO - GUINDASTE MUNK 640/18 - 8T S/CAMINHAO MERCEDES BENZ 1418/51 - 184 HP</v>
          </cell>
          <cell r="D151" t="str">
            <v>H</v>
          </cell>
          <cell r="E151">
            <v>0.113</v>
          </cell>
          <cell r="F151">
            <v>114.05</v>
          </cell>
          <cell r="G151">
            <v>12.89</v>
          </cell>
        </row>
        <row r="152">
          <cell r="A152" t="str">
            <v>COMPOSICAO</v>
          </cell>
          <cell r="B152" t="str">
            <v>73510</v>
          </cell>
          <cell r="C152" t="str">
            <v>TRANSPORTE DE TUBOS DE FERRO DUTIL DN 1200</v>
          </cell>
          <cell r="D152" t="str">
            <v>M</v>
          </cell>
          <cell r="E152">
            <v>1</v>
          </cell>
          <cell r="F152">
            <v>15.66</v>
          </cell>
          <cell r="G152">
            <v>15.66</v>
          </cell>
        </row>
        <row r="153">
          <cell r="A153" t="str">
            <v>INSUMO</v>
          </cell>
          <cell r="B153" t="str">
            <v>00002699</v>
          </cell>
          <cell r="C153" t="str">
            <v>ASSENTADOR DE TUBOS</v>
          </cell>
          <cell r="D153" t="str">
            <v>H</v>
          </cell>
          <cell r="E153">
            <v>0.34200000000000003</v>
          </cell>
          <cell r="F153">
            <v>18.68</v>
          </cell>
          <cell r="G153">
            <v>6.39</v>
          </cell>
        </row>
        <row r="154">
          <cell r="A154" t="str">
            <v>INSUMO</v>
          </cell>
          <cell r="B154" t="str">
            <v>00006111</v>
          </cell>
          <cell r="C154" t="str">
            <v>SERVENTE</v>
          </cell>
          <cell r="D154" t="str">
            <v>H</v>
          </cell>
          <cell r="E154">
            <v>1.026</v>
          </cell>
          <cell r="F154">
            <v>10.59</v>
          </cell>
          <cell r="G154">
            <v>10.87</v>
          </cell>
        </row>
        <row r="155">
          <cell r="A155" t="str">
            <v>73887/017</v>
          </cell>
          <cell r="C155" t="str">
            <v>SUBTOTAL</v>
          </cell>
          <cell r="G155">
            <v>45.809999999999995</v>
          </cell>
        </row>
        <row r="156">
          <cell r="C156" t="str">
            <v>BDI</v>
          </cell>
          <cell r="E156">
            <v>0.35</v>
          </cell>
          <cell r="G156">
            <v>16.03</v>
          </cell>
        </row>
        <row r="157">
          <cell r="C157" t="str">
            <v>TOTAL</v>
          </cell>
          <cell r="G157">
            <v>61.839999999999996</v>
          </cell>
        </row>
        <row r="159">
          <cell r="A159" t="str">
            <v>ASTU</v>
          </cell>
          <cell r="B159" t="str">
            <v>74213/001</v>
          </cell>
          <cell r="C159" t="str">
            <v>MODULO TIPO: REDE DE AGUA, COM FORNECIMENTO E ASSEN TAMENTO DE TUBO F”F” DN 200 MM-K7, COMPREENDENDO: LOCACAO, CADASTRAMENTO DE INTERFERCIAS, ESCAVACAO E REATERRO COMPACTADO DE VALA, EXCETO ROCHA, ATE 1,50 M. INCLUSIVE TOPOGR AFO. ATENÇÃO: VIDE DESCR</v>
          </cell>
          <cell r="D159" t="str">
            <v>M</v>
          </cell>
        </row>
        <row r="160">
          <cell r="A160" t="str">
            <v>INSUMO</v>
          </cell>
          <cell r="B160" t="str">
            <v>00000244</v>
          </cell>
          <cell r="C160" t="str">
            <v>AUXILIAR DE TOPÓGRAFO</v>
          </cell>
          <cell r="D160" t="str">
            <v>H</v>
          </cell>
          <cell r="E160">
            <v>8.0000000000000002E-3</v>
          </cell>
          <cell r="F160">
            <v>10.6</v>
          </cell>
          <cell r="G160">
            <v>0.08</v>
          </cell>
        </row>
        <row r="161">
          <cell r="A161" t="str">
            <v>INSUMO</v>
          </cell>
          <cell r="B161" t="str">
            <v>00001133</v>
          </cell>
          <cell r="C161" t="str">
            <v>CAMINHAO BASCULANTE COM CAPACIDADE DE *5* M3 / *11* T, MOTOR DIESEL DE 142 HP (LOCACAO)</v>
          </cell>
          <cell r="D161" t="str">
            <v>H</v>
          </cell>
          <cell r="E161">
            <v>9.0731000000000006E-3</v>
          </cell>
          <cell r="F161">
            <v>56.25</v>
          </cell>
          <cell r="G161">
            <v>0.51</v>
          </cell>
        </row>
        <row r="162">
          <cell r="A162" t="str">
            <v>INSUMO</v>
          </cell>
          <cell r="B162" t="str">
            <v>00001160</v>
          </cell>
          <cell r="C162" t="str">
            <v>VEICULO COMERCIAL LEVE (PICK-UP) COM CAPACIDADE DE CARGA DE 700 KG, MOTOR FLEX (LOCACAO)</v>
          </cell>
          <cell r="D162" t="str">
            <v>H</v>
          </cell>
          <cell r="E162">
            <v>0.01</v>
          </cell>
          <cell r="F162">
            <v>14.94</v>
          </cell>
          <cell r="G162">
            <v>0.15</v>
          </cell>
        </row>
        <row r="163">
          <cell r="A163" t="str">
            <v>INSUMO</v>
          </cell>
          <cell r="B163" t="str">
            <v>00001453</v>
          </cell>
          <cell r="C163" t="str">
            <v>COMPACTADOR SOLOS C/ PLACA VIBRATÓRIA MOTOR DIESEL/GASOLINA 7 A 10HP 400KG NÃO REVERSÍVEL TIPO DYNAPAC CM-20 OU EQUIV</v>
          </cell>
          <cell r="D163" t="str">
            <v>H</v>
          </cell>
          <cell r="E163">
            <v>3.1899999999999998E-2</v>
          </cell>
          <cell r="F163">
            <v>3.59</v>
          </cell>
          <cell r="G163">
            <v>0.11</v>
          </cell>
        </row>
        <row r="164">
          <cell r="A164" t="str">
            <v>INSUMO</v>
          </cell>
          <cell r="B164" t="str">
            <v>00002696</v>
          </cell>
          <cell r="C164" t="str">
            <v>ENCANADOR OU BOMBEIRO HIDRAULICO</v>
          </cell>
          <cell r="D164" t="str">
            <v>H</v>
          </cell>
          <cell r="E164">
            <v>0.15</v>
          </cell>
          <cell r="F164">
            <v>15.02</v>
          </cell>
          <cell r="G164">
            <v>2.25</v>
          </cell>
        </row>
        <row r="165">
          <cell r="A165" t="str">
            <v>INSUMO</v>
          </cell>
          <cell r="B165" t="str">
            <v>00002727</v>
          </cell>
          <cell r="C165" t="str">
            <v>ESCAVADEIRA HIDRAULICA C/ CLAMSHEL SOBRE PNEUS (INCL MANUTENCAO/OPERACAO)</v>
          </cell>
          <cell r="D165" t="str">
            <v>H</v>
          </cell>
          <cell r="E165">
            <v>1.61E-2</v>
          </cell>
          <cell r="F165">
            <v>163.54</v>
          </cell>
          <cell r="G165">
            <v>2.63</v>
          </cell>
        </row>
        <row r="166">
          <cell r="A166" t="str">
            <v>INSUMO</v>
          </cell>
          <cell r="B166" t="str">
            <v>00003366</v>
          </cell>
          <cell r="C166" t="str">
            <v>GUINDASTE TIPO MUNCK CAP * 5T * MONTADO EM CAMINHAO CARROCERIA ( LOCAÇÃO COM OPERADOR,COMBUSTIVEL E MANUTENÇÃO).</v>
          </cell>
          <cell r="D166" t="str">
            <v>H</v>
          </cell>
          <cell r="E166">
            <v>2.4E-2</v>
          </cell>
          <cell r="F166">
            <v>126</v>
          </cell>
          <cell r="G166">
            <v>3.02</v>
          </cell>
        </row>
        <row r="167">
          <cell r="A167" t="str">
            <v>INSUMO</v>
          </cell>
          <cell r="B167" t="str">
            <v>00006044</v>
          </cell>
          <cell r="C167" t="str">
            <v>RETROESCAVADEIRA C/ CARREGADEIRA SOBRE PNEUS 75HP C/CONVERSOR DE TORQUE (INCL MANUTENCAO/OPERACAO E COMBUSTÍVEL)</v>
          </cell>
          <cell r="D167" t="str">
            <v>H</v>
          </cell>
          <cell r="E167">
            <v>2.8E-3</v>
          </cell>
          <cell r="F167">
            <v>95.76</v>
          </cell>
          <cell r="G167">
            <v>0.27</v>
          </cell>
        </row>
        <row r="168">
          <cell r="A168" t="str">
            <v>INSUMO</v>
          </cell>
          <cell r="B168" t="str">
            <v>00006111</v>
          </cell>
          <cell r="C168" t="str">
            <v>SERVENTE</v>
          </cell>
          <cell r="D168" t="str">
            <v>H</v>
          </cell>
          <cell r="E168">
            <v>0.78480000000000005</v>
          </cell>
          <cell r="F168">
            <v>10.59</v>
          </cell>
          <cell r="G168">
            <v>8.31</v>
          </cell>
        </row>
        <row r="169">
          <cell r="A169" t="str">
            <v>INSUMO</v>
          </cell>
          <cell r="B169" t="str">
            <v>00007370</v>
          </cell>
          <cell r="C169" t="str">
            <v>GUINCHO MANUAL DE ARRASTE CAPACIDADE DE 2 T COM 20 M DE CABO DE AÇO - (LOCAÇÃO)</v>
          </cell>
          <cell r="D169" t="str">
            <v>H</v>
          </cell>
          <cell r="E169">
            <v>0.15</v>
          </cell>
          <cell r="F169">
            <v>1.8</v>
          </cell>
          <cell r="G169">
            <v>0.27</v>
          </cell>
        </row>
        <row r="170">
          <cell r="A170" t="str">
            <v>INSUMO</v>
          </cell>
          <cell r="B170" t="str">
            <v>00007592</v>
          </cell>
          <cell r="C170" t="str">
            <v>TOPOGRAFO</v>
          </cell>
          <cell r="D170" t="str">
            <v>H</v>
          </cell>
          <cell r="E170">
            <v>4.0000000000000001E-3</v>
          </cell>
          <cell r="F170">
            <v>14.1</v>
          </cell>
          <cell r="G170">
            <v>0.06</v>
          </cell>
        </row>
        <row r="171">
          <cell r="A171" t="str">
            <v>74213/001</v>
          </cell>
          <cell r="C171" t="str">
            <v>SUBTOTAL</v>
          </cell>
          <cell r="G171">
            <v>17.659999999999997</v>
          </cell>
        </row>
        <row r="172">
          <cell r="C172" t="str">
            <v>BDI</v>
          </cell>
          <cell r="E172">
            <v>0.35</v>
          </cell>
          <cell r="G172">
            <v>6.18</v>
          </cell>
        </row>
        <row r="173">
          <cell r="C173" t="str">
            <v>TOTAL</v>
          </cell>
          <cell r="G173">
            <v>23.839999999999996</v>
          </cell>
        </row>
        <row r="175">
          <cell r="A175" t="str">
            <v>ASTU</v>
          </cell>
          <cell r="B175" t="str">
            <v>83655</v>
          </cell>
          <cell r="C175" t="str">
            <v>ASSENTAMENTO SIMPLES DE TUBOS DE FERRO FUN DIDO (FOFO), COM JUNTA ELASTICA, DN 50 MM.</v>
          </cell>
          <cell r="D175" t="str">
            <v>M</v>
          </cell>
        </row>
        <row r="176">
          <cell r="A176" t="str">
            <v>INSUMO</v>
          </cell>
          <cell r="B176" t="str">
            <v>00001143</v>
          </cell>
          <cell r="C176" t="str">
            <v>CAMINHAO TRUCADO (3 EIXOS) COM CARROCERIA DE MADEIRA FIXA, CAPACIDADE DE *10 A 12* T (LOCACAO SEM MOTORISTA)</v>
          </cell>
          <cell r="D176" t="str">
            <v>H</v>
          </cell>
          <cell r="E176">
            <v>7.4999999999999997E-3</v>
          </cell>
          <cell r="F176">
            <v>56.25</v>
          </cell>
          <cell r="G176">
            <v>0.42</v>
          </cell>
        </row>
        <row r="177">
          <cell r="A177" t="str">
            <v>INSUMO</v>
          </cell>
          <cell r="B177" t="str">
            <v>00002699</v>
          </cell>
          <cell r="C177" t="str">
            <v>ASSENTADOR DE TUBOS</v>
          </cell>
          <cell r="D177" t="str">
            <v>H</v>
          </cell>
          <cell r="E177">
            <v>4.3999999999999997E-2</v>
          </cell>
          <cell r="F177">
            <v>18.68</v>
          </cell>
          <cell r="G177">
            <v>0.82</v>
          </cell>
        </row>
        <row r="178">
          <cell r="A178" t="str">
            <v>INSUMO</v>
          </cell>
          <cell r="B178" t="str">
            <v>00006111</v>
          </cell>
          <cell r="C178" t="str">
            <v>SERVENTE</v>
          </cell>
          <cell r="D178" t="str">
            <v>H</v>
          </cell>
          <cell r="E178">
            <v>8.7999999999999995E-2</v>
          </cell>
          <cell r="F178">
            <v>10.59</v>
          </cell>
          <cell r="G178">
            <v>0.93</v>
          </cell>
        </row>
        <row r="179">
          <cell r="A179" t="str">
            <v>83655</v>
          </cell>
          <cell r="C179" t="str">
            <v>SUBTOTAL</v>
          </cell>
          <cell r="G179">
            <v>2.17</v>
          </cell>
        </row>
        <row r="180">
          <cell r="C180" t="str">
            <v>BDI</v>
          </cell>
          <cell r="E180">
            <v>0.35</v>
          </cell>
          <cell r="G180">
            <v>0.76</v>
          </cell>
        </row>
        <row r="181">
          <cell r="C181" t="str">
            <v>TOTAL</v>
          </cell>
          <cell r="G181">
            <v>2.9299999999999997</v>
          </cell>
        </row>
        <row r="183">
          <cell r="A183" t="str">
            <v>ASTU</v>
          </cell>
          <cell r="B183" t="str">
            <v>73840/001</v>
          </cell>
          <cell r="C183" t="str">
            <v>ASSENTAMENTO TUBO PVC COM JUNTA ELASTICA , DN 100 MM - (OU RPVC, OU PRFV) - PARA ESGOTO.</v>
          </cell>
          <cell r="D183" t="str">
            <v>M</v>
          </cell>
        </row>
        <row r="184">
          <cell r="A184" t="str">
            <v>INSUMO</v>
          </cell>
          <cell r="B184" t="str">
            <v>00002699</v>
          </cell>
          <cell r="C184" t="str">
            <v>ASSENTADOR DE TUBOS</v>
          </cell>
          <cell r="D184" t="str">
            <v>H</v>
          </cell>
          <cell r="E184">
            <v>7.0000000000000007E-2</v>
          </cell>
          <cell r="F184">
            <v>18.68</v>
          </cell>
          <cell r="G184">
            <v>1.31</v>
          </cell>
        </row>
        <row r="185">
          <cell r="A185" t="str">
            <v>INSUMO</v>
          </cell>
          <cell r="B185" t="str">
            <v>00006111</v>
          </cell>
          <cell r="C185" t="str">
            <v>SERVENTE</v>
          </cell>
          <cell r="D185" t="str">
            <v>H</v>
          </cell>
          <cell r="E185">
            <v>0.14000000000000001</v>
          </cell>
          <cell r="F185">
            <v>10.59</v>
          </cell>
          <cell r="G185">
            <v>1.48</v>
          </cell>
        </row>
        <row r="186">
          <cell r="A186" t="str">
            <v>73840/001</v>
          </cell>
          <cell r="C186" t="str">
            <v>SUBTOTAL</v>
          </cell>
          <cell r="G186">
            <v>2.79</v>
          </cell>
        </row>
        <row r="187">
          <cell r="C187" t="str">
            <v>BDI</v>
          </cell>
          <cell r="E187">
            <v>0.35</v>
          </cell>
          <cell r="G187">
            <v>0.98</v>
          </cell>
        </row>
        <row r="188">
          <cell r="C188" t="str">
            <v>TOTAL</v>
          </cell>
          <cell r="G188">
            <v>3.77</v>
          </cell>
        </row>
        <row r="190">
          <cell r="A190" t="str">
            <v>ASTU</v>
          </cell>
          <cell r="B190" t="str">
            <v>73840/002</v>
          </cell>
          <cell r="C190" t="str">
            <v>ASSENTAMENTO TUBO PVC COM JUNTA ELASTICA , DN 125 MM - (OU RPVC, OU PRFV) - PARA ESGOTO.</v>
          </cell>
          <cell r="D190" t="str">
            <v>M</v>
          </cell>
        </row>
        <row r="191">
          <cell r="A191" t="str">
            <v>INSUMO</v>
          </cell>
          <cell r="B191" t="str">
            <v>00002699</v>
          </cell>
          <cell r="C191" t="str">
            <v>ASSENTADOR DE TUBOS</v>
          </cell>
          <cell r="D191" t="str">
            <v>H</v>
          </cell>
          <cell r="E191">
            <v>7.4999999999999997E-2</v>
          </cell>
          <cell r="F191">
            <v>18.68</v>
          </cell>
          <cell r="G191">
            <v>1.4</v>
          </cell>
        </row>
        <row r="192">
          <cell r="A192" t="str">
            <v>INSUMO</v>
          </cell>
          <cell r="B192" t="str">
            <v>00006111</v>
          </cell>
          <cell r="C192" t="str">
            <v>SERVENTE</v>
          </cell>
          <cell r="D192" t="str">
            <v>H</v>
          </cell>
          <cell r="E192">
            <v>0.15</v>
          </cell>
          <cell r="F192">
            <v>10.59</v>
          </cell>
          <cell r="G192">
            <v>1.59</v>
          </cell>
        </row>
        <row r="193">
          <cell r="A193" t="str">
            <v>73840/002</v>
          </cell>
          <cell r="C193" t="str">
            <v>SUBTOTAL</v>
          </cell>
          <cell r="G193">
            <v>2.99</v>
          </cell>
        </row>
        <row r="194">
          <cell r="C194" t="str">
            <v>BDI</v>
          </cell>
          <cell r="E194">
            <v>0.35</v>
          </cell>
          <cell r="G194">
            <v>1.05</v>
          </cell>
        </row>
        <row r="195">
          <cell r="C195" t="str">
            <v>TOTAL</v>
          </cell>
          <cell r="G195">
            <v>4.04</v>
          </cell>
        </row>
        <row r="197">
          <cell r="A197" t="str">
            <v>ASTU</v>
          </cell>
          <cell r="B197" t="str">
            <v>73840/003</v>
          </cell>
          <cell r="C197" t="str">
            <v>ASSENTAMENTO TUBO PVC COM JUNTA ELASTICA , DN 150 MM - (OU RPVC, OU PRFV) - PARA ESGOTO.</v>
          </cell>
          <cell r="D197" t="str">
            <v>M</v>
          </cell>
        </row>
        <row r="198">
          <cell r="A198" t="str">
            <v>INSUMO</v>
          </cell>
          <cell r="B198" t="str">
            <v>00002699</v>
          </cell>
          <cell r="C198" t="str">
            <v>ASSENTADOR DE TUBOS</v>
          </cell>
          <cell r="D198" t="str">
            <v>H</v>
          </cell>
          <cell r="E198">
            <v>0.08</v>
          </cell>
          <cell r="F198">
            <v>18.68</v>
          </cell>
          <cell r="G198">
            <v>1.49</v>
          </cell>
        </row>
        <row r="199">
          <cell r="A199" t="str">
            <v>INSUMO</v>
          </cell>
          <cell r="B199" t="str">
            <v>00006111</v>
          </cell>
          <cell r="C199" t="str">
            <v>SERVENTE</v>
          </cell>
          <cell r="D199" t="str">
            <v>H</v>
          </cell>
          <cell r="E199">
            <v>0.16</v>
          </cell>
          <cell r="F199">
            <v>10.59</v>
          </cell>
          <cell r="G199">
            <v>1.69</v>
          </cell>
        </row>
        <row r="200">
          <cell r="A200" t="str">
            <v>73840/003</v>
          </cell>
          <cell r="C200" t="str">
            <v>SUBTOTAL</v>
          </cell>
          <cell r="G200">
            <v>3.1799999999999997</v>
          </cell>
        </row>
        <row r="201">
          <cell r="C201" t="str">
            <v>BDI</v>
          </cell>
          <cell r="E201">
            <v>0.35</v>
          </cell>
          <cell r="G201">
            <v>1.1100000000000001</v>
          </cell>
        </row>
        <row r="202">
          <cell r="C202" t="str">
            <v>TOTAL</v>
          </cell>
          <cell r="G202">
            <v>4.29</v>
          </cell>
        </row>
        <row r="204">
          <cell r="A204" t="str">
            <v>ASTU</v>
          </cell>
          <cell r="B204" t="str">
            <v>73840/004</v>
          </cell>
          <cell r="C204" t="str">
            <v>ASSENTAMENTO TUBO PVC COM JUNTA ELASTICA , DN 200 MM - (OU RPVC, OU PRFV) - PARA ESGOTO.</v>
          </cell>
          <cell r="D204" t="str">
            <v>M</v>
          </cell>
        </row>
        <row r="205">
          <cell r="A205" t="str">
            <v>INSUMO</v>
          </cell>
          <cell r="B205" t="str">
            <v>00002699</v>
          </cell>
          <cell r="C205" t="str">
            <v>ASSENTADOR DE TUBOS</v>
          </cell>
          <cell r="D205" t="str">
            <v>H</v>
          </cell>
          <cell r="E205">
            <v>0.09</v>
          </cell>
          <cell r="F205">
            <v>18.68</v>
          </cell>
          <cell r="G205">
            <v>1.68</v>
          </cell>
        </row>
        <row r="206">
          <cell r="A206" t="str">
            <v>INSUMO</v>
          </cell>
          <cell r="B206" t="str">
            <v>00006111</v>
          </cell>
          <cell r="C206" t="str">
            <v>SERVENTE</v>
          </cell>
          <cell r="D206" t="str">
            <v>H</v>
          </cell>
          <cell r="E206">
            <v>0.18</v>
          </cell>
          <cell r="F206">
            <v>10.59</v>
          </cell>
          <cell r="G206">
            <v>1.91</v>
          </cell>
        </row>
        <row r="207">
          <cell r="A207" t="str">
            <v>73840/004</v>
          </cell>
          <cell r="C207" t="str">
            <v>SUBTOTAL</v>
          </cell>
          <cell r="G207">
            <v>3.59</v>
          </cell>
        </row>
        <row r="208">
          <cell r="C208" t="str">
            <v>BDI</v>
          </cell>
          <cell r="E208">
            <v>0.35</v>
          </cell>
          <cell r="G208">
            <v>1.26</v>
          </cell>
        </row>
        <row r="209">
          <cell r="C209" t="str">
            <v>TOTAL</v>
          </cell>
          <cell r="G209">
            <v>4.8499999999999996</v>
          </cell>
        </row>
        <row r="211">
          <cell r="A211" t="str">
            <v>ASTU</v>
          </cell>
          <cell r="B211" t="str">
            <v>73840/005</v>
          </cell>
          <cell r="C211" t="str">
            <v>ASSENTAMENTO TUBO PVC COM JUNTA ELASTICA , DN 250 MM - (OU RPVC, OU PRFV) - PARA ESGOTO.</v>
          </cell>
          <cell r="D211" t="str">
            <v>M</v>
          </cell>
        </row>
        <row r="212">
          <cell r="A212" t="str">
            <v>INSUMO</v>
          </cell>
          <cell r="B212" t="str">
            <v>00002699</v>
          </cell>
          <cell r="C212" t="str">
            <v>ASSENTADOR DE TUBOS</v>
          </cell>
          <cell r="D212" t="str">
            <v>H</v>
          </cell>
          <cell r="E212">
            <v>0.1</v>
          </cell>
          <cell r="F212">
            <v>18.68</v>
          </cell>
          <cell r="G212">
            <v>1.87</v>
          </cell>
        </row>
        <row r="213">
          <cell r="A213" t="str">
            <v>INSUMO</v>
          </cell>
          <cell r="B213" t="str">
            <v>00006111</v>
          </cell>
          <cell r="C213" t="str">
            <v>SERVENTE</v>
          </cell>
          <cell r="D213" t="str">
            <v>H</v>
          </cell>
          <cell r="E213">
            <v>0.2</v>
          </cell>
          <cell r="F213">
            <v>10.59</v>
          </cell>
          <cell r="G213">
            <v>2.12</v>
          </cell>
        </row>
        <row r="214">
          <cell r="A214" t="str">
            <v>73840/005</v>
          </cell>
          <cell r="C214" t="str">
            <v>SUBTOTAL</v>
          </cell>
          <cell r="G214">
            <v>3.99</v>
          </cell>
        </row>
        <row r="215">
          <cell r="C215" t="str">
            <v>BDI</v>
          </cell>
          <cell r="E215">
            <v>0.35</v>
          </cell>
          <cell r="G215">
            <v>1.4</v>
          </cell>
        </row>
        <row r="216">
          <cell r="C216" t="str">
            <v>TOTAL</v>
          </cell>
          <cell r="G216">
            <v>5.3900000000000006</v>
          </cell>
        </row>
        <row r="218">
          <cell r="A218" t="str">
            <v>ASTU</v>
          </cell>
          <cell r="B218" t="str">
            <v>73840/006</v>
          </cell>
          <cell r="C218" t="str">
            <v>ASSENTAMENTO TUBO PVC COM JUNTA ELASTICA , DN 300 MM - (OU RPVC, OU PRFV) - PARA ESGOTO.</v>
          </cell>
          <cell r="D218" t="str">
            <v>M</v>
          </cell>
        </row>
        <row r="219">
          <cell r="A219" t="str">
            <v>INSUMO</v>
          </cell>
          <cell r="B219" t="str">
            <v>00002699</v>
          </cell>
          <cell r="C219" t="str">
            <v>ASSENTADOR DE TUBOS</v>
          </cell>
          <cell r="D219" t="str">
            <v>H</v>
          </cell>
          <cell r="E219">
            <v>0.11</v>
          </cell>
          <cell r="F219">
            <v>18.68</v>
          </cell>
          <cell r="G219">
            <v>2.0499999999999998</v>
          </cell>
        </row>
        <row r="220">
          <cell r="A220" t="str">
            <v>INSUMO</v>
          </cell>
          <cell r="B220" t="str">
            <v>00006111</v>
          </cell>
          <cell r="C220" t="str">
            <v>SERVENTE</v>
          </cell>
          <cell r="D220" t="str">
            <v>H</v>
          </cell>
          <cell r="E220">
            <v>0.22</v>
          </cell>
          <cell r="F220">
            <v>10.59</v>
          </cell>
          <cell r="G220">
            <v>2.33</v>
          </cell>
        </row>
        <row r="221">
          <cell r="A221" t="str">
            <v>73840/006</v>
          </cell>
          <cell r="C221" t="str">
            <v>SUBTOTAL</v>
          </cell>
          <cell r="G221">
            <v>4.38</v>
          </cell>
        </row>
        <row r="222">
          <cell r="C222" t="str">
            <v>BDI</v>
          </cell>
          <cell r="E222">
            <v>0.35</v>
          </cell>
          <cell r="G222">
            <v>1.53</v>
          </cell>
        </row>
        <row r="223">
          <cell r="C223" t="str">
            <v>TOTAL</v>
          </cell>
          <cell r="G223">
            <v>5.91</v>
          </cell>
        </row>
        <row r="225">
          <cell r="A225" t="str">
            <v>ASTU</v>
          </cell>
          <cell r="B225" t="str">
            <v>73888/001</v>
          </cell>
          <cell r="C225" t="str">
            <v>ASSENTAMENTO TUBO PVC COM JUNTA ELASTICA, DN 50 MM - (OU RPVC, OU PVC DEFOFO, OU PRFV) - PARA AGUA.</v>
          </cell>
          <cell r="D225" t="str">
            <v>M</v>
          </cell>
        </row>
        <row r="226">
          <cell r="A226" t="str">
            <v>INSUMO</v>
          </cell>
          <cell r="B226" t="str">
            <v>00002699</v>
          </cell>
          <cell r="C226" t="str">
            <v>ASSENTADOR DE TUBOS</v>
          </cell>
          <cell r="D226" t="str">
            <v>H</v>
          </cell>
          <cell r="E226">
            <v>0.03</v>
          </cell>
          <cell r="F226">
            <v>18.68</v>
          </cell>
          <cell r="G226">
            <v>0.56000000000000005</v>
          </cell>
        </row>
        <row r="227">
          <cell r="A227" t="str">
            <v>INSUMO</v>
          </cell>
          <cell r="B227" t="str">
            <v>00006111</v>
          </cell>
          <cell r="C227" t="str">
            <v>SERVENTE</v>
          </cell>
          <cell r="D227" t="str">
            <v>H</v>
          </cell>
          <cell r="E227">
            <v>0.06</v>
          </cell>
          <cell r="F227">
            <v>10.59</v>
          </cell>
          <cell r="G227">
            <v>0.64</v>
          </cell>
        </row>
        <row r="228">
          <cell r="A228" t="str">
            <v>73888/001</v>
          </cell>
          <cell r="C228" t="str">
            <v>SUBTOTAL</v>
          </cell>
          <cell r="G228">
            <v>1.2000000000000002</v>
          </cell>
        </row>
        <row r="229">
          <cell r="C229" t="str">
            <v>BDI</v>
          </cell>
          <cell r="E229">
            <v>0.35</v>
          </cell>
          <cell r="G229">
            <v>0.42</v>
          </cell>
        </row>
        <row r="230">
          <cell r="C230" t="str">
            <v>TOTAL</v>
          </cell>
          <cell r="G230">
            <v>1.62</v>
          </cell>
        </row>
        <row r="232">
          <cell r="A232" t="str">
            <v>ASTU</v>
          </cell>
          <cell r="B232" t="str">
            <v>73888/002</v>
          </cell>
          <cell r="C232" t="str">
            <v>ASSENTAMENTO TUBO PVC COM JUNTA ELASTICA, DN 75 MM - (OU RPVC, OU PVC DEFOFO, OU PRFV) - PARA AGUA.</v>
          </cell>
          <cell r="D232" t="str">
            <v>M</v>
          </cell>
        </row>
        <row r="233">
          <cell r="A233" t="str">
            <v>INSUMO</v>
          </cell>
          <cell r="B233" t="str">
            <v>00002699</v>
          </cell>
          <cell r="C233" t="str">
            <v>ASSENTADOR DE TUBOS</v>
          </cell>
          <cell r="D233" t="str">
            <v>H</v>
          </cell>
          <cell r="E233">
            <v>0.04</v>
          </cell>
          <cell r="F233">
            <v>18.68</v>
          </cell>
          <cell r="G233">
            <v>0.75</v>
          </cell>
        </row>
        <row r="234">
          <cell r="A234" t="str">
            <v>INSUMO</v>
          </cell>
          <cell r="B234" t="str">
            <v>00006111</v>
          </cell>
          <cell r="C234" t="str">
            <v>SERVENTE</v>
          </cell>
          <cell r="D234" t="str">
            <v>H</v>
          </cell>
          <cell r="E234">
            <v>0.08</v>
          </cell>
          <cell r="F234">
            <v>10.59</v>
          </cell>
          <cell r="G234">
            <v>0.85</v>
          </cell>
        </row>
        <row r="235">
          <cell r="A235" t="str">
            <v>73888/002</v>
          </cell>
          <cell r="C235" t="str">
            <v>SUBTOTAL</v>
          </cell>
          <cell r="G235">
            <v>1.6</v>
          </cell>
        </row>
        <row r="236">
          <cell r="C236" t="str">
            <v>BDI</v>
          </cell>
          <cell r="E236">
            <v>0.35</v>
          </cell>
          <cell r="G236">
            <v>0.56000000000000005</v>
          </cell>
        </row>
        <row r="237">
          <cell r="C237" t="str">
            <v>TOTAL</v>
          </cell>
          <cell r="G237">
            <v>2.16</v>
          </cell>
        </row>
        <row r="239">
          <cell r="A239" t="str">
            <v>ASTU</v>
          </cell>
          <cell r="B239" t="str">
            <v>73888/003</v>
          </cell>
          <cell r="C239" t="str">
            <v>ASSENTAMENTO TUBO PVC COM JUNTA ELASTICA, DN 100 MM - (OU RPVC, OU PVC DEFOFO, OU PRFV) - PARA AGUA.</v>
          </cell>
          <cell r="D239" t="str">
            <v>M</v>
          </cell>
        </row>
        <row r="240">
          <cell r="A240" t="str">
            <v>INSUMO</v>
          </cell>
          <cell r="B240" t="str">
            <v>00002699</v>
          </cell>
          <cell r="C240" t="str">
            <v>ASSENTADOR DE TUBOS</v>
          </cell>
          <cell r="D240" t="str">
            <v>H</v>
          </cell>
          <cell r="E240">
            <v>0.05</v>
          </cell>
          <cell r="F240">
            <v>18.68</v>
          </cell>
          <cell r="G240">
            <v>0.93</v>
          </cell>
        </row>
        <row r="241">
          <cell r="A241" t="str">
            <v>INSUMO</v>
          </cell>
          <cell r="B241" t="str">
            <v>00006111</v>
          </cell>
          <cell r="C241" t="str">
            <v>SERVENTE</v>
          </cell>
          <cell r="D241" t="str">
            <v>H</v>
          </cell>
          <cell r="E241">
            <v>0.1</v>
          </cell>
          <cell r="F241">
            <v>10.59</v>
          </cell>
          <cell r="G241">
            <v>1.06</v>
          </cell>
        </row>
        <row r="242">
          <cell r="A242" t="str">
            <v>73888/003</v>
          </cell>
          <cell r="C242" t="str">
            <v>SUBTOTAL</v>
          </cell>
          <cell r="G242">
            <v>1.9900000000000002</v>
          </cell>
        </row>
        <row r="243">
          <cell r="C243" t="str">
            <v>BDI</v>
          </cell>
          <cell r="E243">
            <v>0.35</v>
          </cell>
          <cell r="G243">
            <v>0.7</v>
          </cell>
        </row>
        <row r="244">
          <cell r="C244" t="str">
            <v>TOTAL</v>
          </cell>
          <cell r="G244">
            <v>2.6900000000000004</v>
          </cell>
        </row>
        <row r="246">
          <cell r="A246" t="str">
            <v>ASTU</v>
          </cell>
          <cell r="B246" t="str">
            <v>73888/004</v>
          </cell>
          <cell r="C246" t="str">
            <v>ASSENTAMENTO TUBO PVC COM JUNTA ELASTICA, DN 150 MM - (OU RPVC, OU PVC DEFOFO, OU PRFV P/ AGUA)</v>
          </cell>
          <cell r="D246" t="str">
            <v>M</v>
          </cell>
        </row>
        <row r="247">
          <cell r="A247" t="str">
            <v>INSUMO</v>
          </cell>
          <cell r="B247" t="str">
            <v>00002699</v>
          </cell>
          <cell r="C247" t="str">
            <v>ASSENTADOR DE TUBOS</v>
          </cell>
          <cell r="D247" t="str">
            <v>H</v>
          </cell>
          <cell r="E247">
            <v>0.06</v>
          </cell>
          <cell r="F247">
            <v>18.68</v>
          </cell>
          <cell r="G247">
            <v>1.1200000000000001</v>
          </cell>
        </row>
        <row r="248">
          <cell r="A248" t="str">
            <v>INSUMO</v>
          </cell>
          <cell r="B248" t="str">
            <v>00006111</v>
          </cell>
          <cell r="C248" t="str">
            <v>SERVENTE</v>
          </cell>
          <cell r="D248" t="str">
            <v>H</v>
          </cell>
          <cell r="E248">
            <v>0.12</v>
          </cell>
          <cell r="F248">
            <v>10.59</v>
          </cell>
          <cell r="G248">
            <v>1.27</v>
          </cell>
        </row>
        <row r="249">
          <cell r="A249" t="str">
            <v>73888/004</v>
          </cell>
          <cell r="C249" t="str">
            <v>SUBTOTAL</v>
          </cell>
          <cell r="G249">
            <v>2.39</v>
          </cell>
        </row>
        <row r="250">
          <cell r="C250" t="str">
            <v>BDI</v>
          </cell>
          <cell r="E250">
            <v>0.35</v>
          </cell>
          <cell r="G250">
            <v>0.84</v>
          </cell>
        </row>
        <row r="251">
          <cell r="C251" t="str">
            <v>TOTAL</v>
          </cell>
          <cell r="G251">
            <v>3.23</v>
          </cell>
        </row>
        <row r="253">
          <cell r="A253" t="str">
            <v>ASTU</v>
          </cell>
          <cell r="B253" t="str">
            <v>73888/005</v>
          </cell>
          <cell r="C253" t="str">
            <v>ASSENTAMENTO TUBO PVC COM JUNTA ELASTICA, DN 200 MM - (OU RPVC, OU PVC DEFOFO, OU PRFV P/ AGUA)</v>
          </cell>
          <cell r="D253" t="str">
            <v>M</v>
          </cell>
        </row>
        <row r="254">
          <cell r="A254" t="str">
            <v>INSUMO</v>
          </cell>
          <cell r="B254" t="str">
            <v>00002699</v>
          </cell>
          <cell r="C254" t="str">
            <v>ASSENTADOR DE TUBOS</v>
          </cell>
          <cell r="D254" t="str">
            <v>H</v>
          </cell>
          <cell r="E254">
            <v>7.0000000000000007E-2</v>
          </cell>
          <cell r="F254">
            <v>18.68</v>
          </cell>
          <cell r="G254">
            <v>1.31</v>
          </cell>
        </row>
        <row r="255">
          <cell r="A255" t="str">
            <v>INSUMO</v>
          </cell>
          <cell r="B255" t="str">
            <v>00006111</v>
          </cell>
          <cell r="C255" t="str">
            <v>SERVENTE</v>
          </cell>
          <cell r="D255" t="str">
            <v>H</v>
          </cell>
          <cell r="E255">
            <v>0.14000000000000001</v>
          </cell>
          <cell r="F255">
            <v>10.59</v>
          </cell>
          <cell r="G255">
            <v>1.48</v>
          </cell>
        </row>
        <row r="256">
          <cell r="A256" t="str">
            <v>73888/005</v>
          </cell>
          <cell r="C256" t="str">
            <v>SUBTOTAL</v>
          </cell>
          <cell r="G256">
            <v>2.79</v>
          </cell>
        </row>
        <row r="257">
          <cell r="C257" t="str">
            <v>BDI</v>
          </cell>
          <cell r="E257">
            <v>0.35</v>
          </cell>
          <cell r="G257">
            <v>0.98</v>
          </cell>
        </row>
        <row r="258">
          <cell r="C258" t="str">
            <v>TOTAL</v>
          </cell>
          <cell r="G258">
            <v>3.77</v>
          </cell>
        </row>
        <row r="260">
          <cell r="A260" t="str">
            <v>ASTU</v>
          </cell>
          <cell r="B260" t="str">
            <v>73888/006</v>
          </cell>
          <cell r="C260" t="str">
            <v>ASSENTAMENTO TUBO PVC COM JUNTA ELASTICA, DN 250 MM - (OU RPVC, OU PVC DEFOFO, OU PRFV P/ AGUA)</v>
          </cell>
          <cell r="D260" t="str">
            <v>M</v>
          </cell>
        </row>
        <row r="261">
          <cell r="A261" t="str">
            <v>INSUMO</v>
          </cell>
          <cell r="B261" t="str">
            <v>00002699</v>
          </cell>
          <cell r="C261" t="str">
            <v>ASSENTADOR DE TUBOS</v>
          </cell>
          <cell r="D261" t="str">
            <v>H</v>
          </cell>
          <cell r="E261">
            <v>0.08</v>
          </cell>
          <cell r="F261">
            <v>18.68</v>
          </cell>
          <cell r="G261">
            <v>1.49</v>
          </cell>
        </row>
        <row r="262">
          <cell r="A262" t="str">
            <v>INSUMO</v>
          </cell>
          <cell r="B262" t="str">
            <v>00006111</v>
          </cell>
          <cell r="C262" t="str">
            <v>SERVENTE</v>
          </cell>
          <cell r="D262" t="str">
            <v>H</v>
          </cell>
          <cell r="E262">
            <v>0.16</v>
          </cell>
          <cell r="F262">
            <v>10.59</v>
          </cell>
          <cell r="G262">
            <v>1.69</v>
          </cell>
        </row>
        <row r="263">
          <cell r="A263" t="str">
            <v>73888/006</v>
          </cell>
          <cell r="C263" t="str">
            <v>SUBTOTAL</v>
          </cell>
          <cell r="G263">
            <v>3.1799999999999997</v>
          </cell>
        </row>
        <row r="264">
          <cell r="C264" t="str">
            <v>BDI</v>
          </cell>
          <cell r="E264">
            <v>0.35</v>
          </cell>
          <cell r="G264">
            <v>1.1100000000000001</v>
          </cell>
        </row>
        <row r="265">
          <cell r="C265" t="str">
            <v>TOTAL</v>
          </cell>
          <cell r="G265">
            <v>4.29</v>
          </cell>
        </row>
        <row r="267">
          <cell r="A267" t="str">
            <v>ASTU</v>
          </cell>
          <cell r="B267" t="str">
            <v>73888/007</v>
          </cell>
          <cell r="C267" t="str">
            <v>ASSENTAMENTO TUBO PVC COM JUNTA ELASTICA, DN 300 MM - (OU RPVC, OU PVC DEFOFO, OU PRFV P/ AGUA)</v>
          </cell>
          <cell r="D267" t="str">
            <v>M</v>
          </cell>
        </row>
        <row r="268">
          <cell r="A268" t="str">
            <v>INSUMO</v>
          </cell>
          <cell r="B268" t="str">
            <v>00002699</v>
          </cell>
          <cell r="C268" t="str">
            <v>ASSENTADOR DE TUBOS</v>
          </cell>
          <cell r="D268" t="str">
            <v>H</v>
          </cell>
          <cell r="E268">
            <v>0.1</v>
          </cell>
          <cell r="F268">
            <v>18.68</v>
          </cell>
          <cell r="G268">
            <v>1.87</v>
          </cell>
        </row>
        <row r="269">
          <cell r="A269" t="str">
            <v>INSUMO</v>
          </cell>
          <cell r="B269" t="str">
            <v>00006111</v>
          </cell>
          <cell r="C269" t="str">
            <v>SERVENTE</v>
          </cell>
          <cell r="D269" t="str">
            <v>H</v>
          </cell>
          <cell r="E269">
            <v>0.2</v>
          </cell>
          <cell r="F269">
            <v>10.59</v>
          </cell>
          <cell r="G269">
            <v>2.12</v>
          </cell>
        </row>
        <row r="270">
          <cell r="A270" t="str">
            <v>73888/007</v>
          </cell>
          <cell r="C270" t="str">
            <v>SUBTOTAL</v>
          </cell>
          <cell r="G270">
            <v>3.99</v>
          </cell>
        </row>
        <row r="271">
          <cell r="C271" t="str">
            <v>BDI</v>
          </cell>
          <cell r="E271">
            <v>0.35</v>
          </cell>
          <cell r="G271">
            <v>1.4</v>
          </cell>
        </row>
        <row r="272">
          <cell r="C272" t="str">
            <v>TOTAL</v>
          </cell>
          <cell r="G272">
            <v>5.3900000000000006</v>
          </cell>
        </row>
        <row r="274">
          <cell r="A274" t="str">
            <v>ASTU</v>
          </cell>
          <cell r="B274" t="str">
            <v>73888/008</v>
          </cell>
          <cell r="C274" t="str">
            <v>ASSENTAMENTO TUBO PVC COM JUNTA ELASTICA, DN 350 MM - (OU RPVC, OU PVC DEFOFO, OU PRFV) PARA AGUA</v>
          </cell>
          <cell r="D274" t="str">
            <v>M</v>
          </cell>
        </row>
        <row r="275">
          <cell r="A275" t="str">
            <v>INSUMO</v>
          </cell>
          <cell r="B275" t="str">
            <v>00002699</v>
          </cell>
          <cell r="C275" t="str">
            <v>ASSENTADOR DE TUBOS</v>
          </cell>
          <cell r="D275" t="str">
            <v>H</v>
          </cell>
          <cell r="E275">
            <v>0.11</v>
          </cell>
          <cell r="F275">
            <v>18.68</v>
          </cell>
          <cell r="G275">
            <v>2.0499999999999998</v>
          </cell>
        </row>
        <row r="276">
          <cell r="A276" t="str">
            <v>INSUMO</v>
          </cell>
          <cell r="B276" t="str">
            <v>00006111</v>
          </cell>
          <cell r="C276" t="str">
            <v>SERVENTE</v>
          </cell>
          <cell r="D276" t="str">
            <v>H</v>
          </cell>
          <cell r="E276">
            <v>0.22</v>
          </cell>
          <cell r="F276">
            <v>10.59</v>
          </cell>
          <cell r="G276">
            <v>2.33</v>
          </cell>
        </row>
        <row r="277">
          <cell r="A277" t="str">
            <v>73888/008</v>
          </cell>
          <cell r="C277" t="str">
            <v>SUBTOTAL</v>
          </cell>
          <cell r="G277">
            <v>4.38</v>
          </cell>
        </row>
        <row r="278">
          <cell r="C278" t="str">
            <v>BDI</v>
          </cell>
          <cell r="E278">
            <v>0.35</v>
          </cell>
          <cell r="G278">
            <v>1.53</v>
          </cell>
        </row>
        <row r="279">
          <cell r="C279" t="str">
            <v>TOTAL</v>
          </cell>
          <cell r="G279">
            <v>5.91</v>
          </cell>
        </row>
        <row r="281">
          <cell r="A281" t="str">
            <v>ASTU</v>
          </cell>
          <cell r="B281" t="str">
            <v>73888/009</v>
          </cell>
          <cell r="C281" t="str">
            <v>ASSENTAMENTO TUBO PVC COM JUNTA ELASTICA, DN 400 MM - (OU RPVC, OU PVC DEFOFO, OU PRFV) - PARA AGUA.</v>
          </cell>
          <cell r="D281" t="str">
            <v>M</v>
          </cell>
        </row>
        <row r="282">
          <cell r="A282" t="str">
            <v>COMPOSICAO</v>
          </cell>
          <cell r="B282" t="str">
            <v>73480</v>
          </cell>
          <cell r="C282" t="str">
            <v>CUSTO HORARIO PRODUTIVO - GUINDASTE MUNK 640/18 - 8T S/CAMINHAO MERCEDES BENZ 1418/51 - 184 HP</v>
          </cell>
          <cell r="D282" t="str">
            <v>H</v>
          </cell>
          <cell r="E282">
            <v>1.0999999999999999E-2</v>
          </cell>
          <cell r="F282">
            <v>114.05</v>
          </cell>
          <cell r="G282">
            <v>1.25</v>
          </cell>
        </row>
        <row r="283">
          <cell r="A283" t="str">
            <v>INSUMO</v>
          </cell>
          <cell r="B283" t="str">
            <v>00002699</v>
          </cell>
          <cell r="C283" t="str">
            <v>ASSENTADOR DE TUBOS</v>
          </cell>
          <cell r="D283" t="str">
            <v>H</v>
          </cell>
          <cell r="E283">
            <v>0.12</v>
          </cell>
          <cell r="F283">
            <v>18.68</v>
          </cell>
          <cell r="G283">
            <v>2.2400000000000002</v>
          </cell>
        </row>
        <row r="284">
          <cell r="A284" t="str">
            <v>INSUMO</v>
          </cell>
          <cell r="B284" t="str">
            <v>00006111</v>
          </cell>
          <cell r="C284" t="str">
            <v>SERVENTE</v>
          </cell>
          <cell r="D284" t="str">
            <v>H</v>
          </cell>
          <cell r="E284">
            <v>0.24</v>
          </cell>
          <cell r="F284">
            <v>10.59</v>
          </cell>
          <cell r="G284">
            <v>2.54</v>
          </cell>
        </row>
        <row r="285">
          <cell r="A285" t="str">
            <v>73888/009</v>
          </cell>
          <cell r="C285" t="str">
            <v>SUBTOTAL</v>
          </cell>
          <cell r="G285">
            <v>6.03</v>
          </cell>
        </row>
        <row r="286">
          <cell r="C286" t="str">
            <v>BDI</v>
          </cell>
          <cell r="E286">
            <v>0.35</v>
          </cell>
          <cell r="G286">
            <v>2.11</v>
          </cell>
        </row>
        <row r="287">
          <cell r="C287" t="str">
            <v>TOTAL</v>
          </cell>
          <cell r="G287">
            <v>8.14</v>
          </cell>
        </row>
        <row r="289">
          <cell r="A289" t="str">
            <v>ASTU</v>
          </cell>
          <cell r="B289" t="str">
            <v>73888/010</v>
          </cell>
          <cell r="C289" t="str">
            <v>ASSENTAMENTO TUBO PVC COM JUNTA ELASTICA, DN 500 MM - (OU RPVC, OU PVC DEFOFO, OU PRFV) - PARA AGUA.</v>
          </cell>
          <cell r="D289" t="str">
            <v>M</v>
          </cell>
        </row>
        <row r="290">
          <cell r="A290" t="str">
            <v>COMPOSICAO</v>
          </cell>
          <cell r="B290" t="str">
            <v>73480</v>
          </cell>
          <cell r="C290" t="str">
            <v>CUSTO HORARIO PRODUTIVO - GUINDASTE MUNK 640/18 - 8T S/CAMINHAO MERCEDES BENZ 1418/51 - 184 HP</v>
          </cell>
          <cell r="D290" t="str">
            <v>H</v>
          </cell>
          <cell r="E290">
            <v>1.2999999999999999E-2</v>
          </cell>
          <cell r="F290">
            <v>114.05</v>
          </cell>
          <cell r="G290">
            <v>1.48</v>
          </cell>
        </row>
        <row r="291">
          <cell r="A291" t="str">
            <v>INSUMO</v>
          </cell>
          <cell r="B291" t="str">
            <v>00002699</v>
          </cell>
          <cell r="C291" t="str">
            <v>ASSENTADOR DE TUBOS</v>
          </cell>
          <cell r="D291" t="str">
            <v>H</v>
          </cell>
          <cell r="E291">
            <v>0.13</v>
          </cell>
          <cell r="F291">
            <v>18.68</v>
          </cell>
          <cell r="G291">
            <v>2.4300000000000002</v>
          </cell>
        </row>
        <row r="292">
          <cell r="A292" t="str">
            <v>INSUMO</v>
          </cell>
          <cell r="B292" t="str">
            <v>00006111</v>
          </cell>
          <cell r="C292" t="str">
            <v>SERVENTE</v>
          </cell>
          <cell r="D292" t="str">
            <v>H</v>
          </cell>
          <cell r="E292">
            <v>0.26</v>
          </cell>
          <cell r="F292">
            <v>10.59</v>
          </cell>
          <cell r="G292">
            <v>2.75</v>
          </cell>
        </row>
        <row r="293">
          <cell r="A293" t="str">
            <v>73888/010</v>
          </cell>
          <cell r="C293" t="str">
            <v>SUBTOTAL</v>
          </cell>
          <cell r="G293">
            <v>6.66</v>
          </cell>
        </row>
        <row r="294">
          <cell r="C294" t="str">
            <v>BDI</v>
          </cell>
          <cell r="E294">
            <v>0.35</v>
          </cell>
          <cell r="G294">
            <v>2.33</v>
          </cell>
        </row>
        <row r="295">
          <cell r="C295" t="str">
            <v>TOTAL</v>
          </cell>
          <cell r="G295">
            <v>8.99</v>
          </cell>
        </row>
        <row r="297">
          <cell r="A297" t="str">
            <v>ASTU</v>
          </cell>
          <cell r="B297" t="str">
            <v>73888/011</v>
          </cell>
          <cell r="C297" t="str">
            <v>ASSENTAMENTO TUBO PVC COM JUNTA ELASTICA, DN 600 MM - (OU RPVC, OU PVC DEFOFO, OU PRFV) - PARA AGUA.</v>
          </cell>
          <cell r="D297" t="str">
            <v>M</v>
          </cell>
        </row>
        <row r="298">
          <cell r="A298" t="str">
            <v>COMPOSICAO</v>
          </cell>
          <cell r="B298" t="str">
            <v>73480</v>
          </cell>
          <cell r="C298" t="str">
            <v>CUSTO HORARIO PRODUTIVO - GUINDASTE MUNK 640/18 - 8T S/CAMINHAO MERCEDES BENZ 1418/51 - 184 HP</v>
          </cell>
          <cell r="D298" t="str">
            <v>H</v>
          </cell>
          <cell r="E298">
            <v>1.66E-2</v>
          </cell>
          <cell r="F298">
            <v>114.05</v>
          </cell>
          <cell r="G298">
            <v>1.89</v>
          </cell>
        </row>
        <row r="299">
          <cell r="A299" t="str">
            <v>INSUMO</v>
          </cell>
          <cell r="B299" t="str">
            <v>00002699</v>
          </cell>
          <cell r="C299" t="str">
            <v>ASSENTADOR DE TUBOS</v>
          </cell>
          <cell r="D299" t="str">
            <v>H</v>
          </cell>
          <cell r="E299">
            <v>0.14000000000000001</v>
          </cell>
          <cell r="F299">
            <v>18.68</v>
          </cell>
          <cell r="G299">
            <v>2.62</v>
          </cell>
        </row>
        <row r="300">
          <cell r="A300" t="str">
            <v>INSUMO</v>
          </cell>
          <cell r="B300" t="str">
            <v>00006111</v>
          </cell>
          <cell r="C300" t="str">
            <v>SERVENTE</v>
          </cell>
          <cell r="D300" t="str">
            <v>H</v>
          </cell>
          <cell r="E300">
            <v>0.28000000000000003</v>
          </cell>
          <cell r="F300">
            <v>10.59</v>
          </cell>
          <cell r="G300">
            <v>2.97</v>
          </cell>
        </row>
        <row r="301">
          <cell r="A301" t="str">
            <v>73888/011</v>
          </cell>
          <cell r="C301" t="str">
            <v>SUBTOTAL</v>
          </cell>
          <cell r="G301">
            <v>7.48</v>
          </cell>
        </row>
        <row r="302">
          <cell r="C302" t="str">
            <v>BDI</v>
          </cell>
          <cell r="E302">
            <v>0.35</v>
          </cell>
          <cell r="G302">
            <v>2.62</v>
          </cell>
        </row>
        <row r="303">
          <cell r="C303" t="str">
            <v>TOTAL</v>
          </cell>
          <cell r="G303">
            <v>10.100000000000001</v>
          </cell>
        </row>
        <row r="305">
          <cell r="A305" t="str">
            <v>ASTU</v>
          </cell>
          <cell r="B305" t="str">
            <v>73888/012</v>
          </cell>
          <cell r="C305" t="str">
            <v>ASSENTAMENTO TUBO PVC COM JUNTA ELASTICA, DN 700 MM - (OU RPVC, OU PVC DEFOFO, OU PRFV) - PARA AGUA.</v>
          </cell>
          <cell r="D305" t="str">
            <v>M</v>
          </cell>
        </row>
        <row r="306">
          <cell r="A306" t="str">
            <v>COMPOSICAO</v>
          </cell>
          <cell r="B306" t="str">
            <v>73480</v>
          </cell>
          <cell r="C306" t="str">
            <v>CUSTO HORARIO PRODUTIVO - GUINDASTE MUNK 640/18 - 8T S/CAMINHAO MERCEDES BENZ 1418/51 - 184 HP</v>
          </cell>
          <cell r="D306" t="str">
            <v>H</v>
          </cell>
          <cell r="E306">
            <v>1.9E-2</v>
          </cell>
          <cell r="F306">
            <v>114.05</v>
          </cell>
          <cell r="G306">
            <v>2.17</v>
          </cell>
        </row>
        <row r="307">
          <cell r="A307" t="str">
            <v>INSUMO</v>
          </cell>
          <cell r="B307" t="str">
            <v>00002699</v>
          </cell>
          <cell r="C307" t="str">
            <v>ASSENTADOR DE TUBOS</v>
          </cell>
          <cell r="D307" t="str">
            <v>H</v>
          </cell>
          <cell r="E307">
            <v>0.15</v>
          </cell>
          <cell r="F307">
            <v>18.68</v>
          </cell>
          <cell r="G307">
            <v>2.8</v>
          </cell>
        </row>
        <row r="308">
          <cell r="A308" t="str">
            <v>INSUMO</v>
          </cell>
          <cell r="B308" t="str">
            <v>00006111</v>
          </cell>
          <cell r="C308" t="str">
            <v>SERVENTE</v>
          </cell>
          <cell r="D308" t="str">
            <v>H</v>
          </cell>
          <cell r="E308">
            <v>0.3</v>
          </cell>
          <cell r="F308">
            <v>10.59</v>
          </cell>
          <cell r="G308">
            <v>3.18</v>
          </cell>
        </row>
        <row r="309">
          <cell r="A309" t="str">
            <v>73888/012</v>
          </cell>
          <cell r="C309" t="str">
            <v>SUBTOTAL</v>
          </cell>
          <cell r="G309">
            <v>8.15</v>
          </cell>
        </row>
        <row r="310">
          <cell r="C310" t="str">
            <v>BDI</v>
          </cell>
          <cell r="E310">
            <v>0.35</v>
          </cell>
          <cell r="G310">
            <v>2.85</v>
          </cell>
        </row>
        <row r="311">
          <cell r="C311" t="str">
            <v>TOTAL</v>
          </cell>
          <cell r="G311">
            <v>11</v>
          </cell>
        </row>
        <row r="313">
          <cell r="A313" t="str">
            <v>ASTU</v>
          </cell>
          <cell r="B313" t="str">
            <v>73888/013</v>
          </cell>
          <cell r="C313" t="str">
            <v>ASSENTAMENTO TUBO PVC COM JUNTA ELASTICA, DN 800 MM - (OU RPVC, OU PVC DEFOFO, OU PRFV) - PARA AGUA.</v>
          </cell>
          <cell r="D313" t="str">
            <v>M</v>
          </cell>
        </row>
        <row r="314">
          <cell r="A314" t="str">
            <v>COMPOSICAO</v>
          </cell>
          <cell r="B314" t="str">
            <v>73480</v>
          </cell>
          <cell r="C314" t="str">
            <v>CUSTO HORARIO PRODUTIVO - GUINDASTE MUNK 640/18 - 8T S/CAMINHAO MERCEDES BENZ 1418/51 - 184 HP</v>
          </cell>
          <cell r="D314" t="str">
            <v>H</v>
          </cell>
          <cell r="E314">
            <v>2.2200000000000001E-2</v>
          </cell>
          <cell r="F314">
            <v>114.05</v>
          </cell>
          <cell r="G314">
            <v>2.5299999999999998</v>
          </cell>
        </row>
        <row r="315">
          <cell r="A315" t="str">
            <v>INSUMO</v>
          </cell>
          <cell r="B315" t="str">
            <v>00002699</v>
          </cell>
          <cell r="C315" t="str">
            <v>ASSENTADOR DE TUBOS</v>
          </cell>
          <cell r="D315" t="str">
            <v>H</v>
          </cell>
          <cell r="E315">
            <v>0.16</v>
          </cell>
          <cell r="F315">
            <v>18.68</v>
          </cell>
          <cell r="G315">
            <v>2.99</v>
          </cell>
        </row>
        <row r="316">
          <cell r="A316" t="str">
            <v>INSUMO</v>
          </cell>
          <cell r="B316" t="str">
            <v>00006111</v>
          </cell>
          <cell r="C316" t="str">
            <v>SERVENTE</v>
          </cell>
          <cell r="D316" t="str">
            <v>H</v>
          </cell>
          <cell r="E316">
            <v>0.32</v>
          </cell>
          <cell r="F316">
            <v>10.59</v>
          </cell>
          <cell r="G316">
            <v>3.39</v>
          </cell>
        </row>
        <row r="317">
          <cell r="A317" t="str">
            <v>73888/013</v>
          </cell>
          <cell r="C317" t="str">
            <v>SUBTOTAL</v>
          </cell>
          <cell r="G317">
            <v>8.91</v>
          </cell>
        </row>
        <row r="318">
          <cell r="C318" t="str">
            <v>BDI</v>
          </cell>
          <cell r="E318">
            <v>0.35</v>
          </cell>
          <cell r="G318">
            <v>3.12</v>
          </cell>
        </row>
        <row r="319">
          <cell r="C319" t="str">
            <v>TOTAL</v>
          </cell>
          <cell r="G319">
            <v>12.030000000000001</v>
          </cell>
        </row>
        <row r="321">
          <cell r="A321" t="str">
            <v>ASTU</v>
          </cell>
          <cell r="B321" t="str">
            <v>73888/014</v>
          </cell>
          <cell r="C321" t="str">
            <v>ASSENTAMENTO TUBO PVC COM JUNTA ELASTICA, DN 900 MM - (OU RPVC, OU PVC DEFOFO, OU PRFV) - PARA AGUA.</v>
          </cell>
          <cell r="D321" t="str">
            <v>M</v>
          </cell>
        </row>
        <row r="322">
          <cell r="A322" t="str">
            <v>COMPOSICAO</v>
          </cell>
          <cell r="B322" t="str">
            <v>73480</v>
          </cell>
          <cell r="C322" t="str">
            <v>CUSTO HORARIO PRODUTIVO - GUINDASTE MUNK 640/18 - 8T S/CAMINHAO MERCEDES BENZ 1418/51 - 184 HP</v>
          </cell>
          <cell r="D322" t="str">
            <v>H</v>
          </cell>
          <cell r="E322">
            <v>2.5000000000000001E-2</v>
          </cell>
          <cell r="F322">
            <v>114.05</v>
          </cell>
          <cell r="G322">
            <v>2.85</v>
          </cell>
        </row>
        <row r="323">
          <cell r="A323" t="str">
            <v>INSUMO</v>
          </cell>
          <cell r="B323" t="str">
            <v>00002699</v>
          </cell>
          <cell r="C323" t="str">
            <v>ASSENTADOR DE TUBOS</v>
          </cell>
          <cell r="D323" t="str">
            <v>H</v>
          </cell>
          <cell r="E323">
            <v>0.17</v>
          </cell>
          <cell r="F323">
            <v>18.68</v>
          </cell>
          <cell r="G323">
            <v>3.18</v>
          </cell>
        </row>
        <row r="324">
          <cell r="A324" t="str">
            <v>INSUMO</v>
          </cell>
          <cell r="B324" t="str">
            <v>00006111</v>
          </cell>
          <cell r="C324" t="str">
            <v>SERVENTE</v>
          </cell>
          <cell r="D324" t="str">
            <v>H</v>
          </cell>
          <cell r="E324">
            <v>0.34</v>
          </cell>
          <cell r="F324">
            <v>10.59</v>
          </cell>
          <cell r="G324">
            <v>3.6</v>
          </cell>
        </row>
        <row r="325">
          <cell r="A325" t="str">
            <v>73888/014</v>
          </cell>
          <cell r="C325" t="str">
            <v>SUBTOTAL</v>
          </cell>
          <cell r="G325">
            <v>9.6300000000000008</v>
          </cell>
        </row>
        <row r="326">
          <cell r="C326" t="str">
            <v>BDI</v>
          </cell>
          <cell r="E326">
            <v>0.35</v>
          </cell>
          <cell r="G326">
            <v>3.37</v>
          </cell>
        </row>
        <row r="327">
          <cell r="C327" t="str">
            <v>TOTAL</v>
          </cell>
          <cell r="G327">
            <v>13</v>
          </cell>
        </row>
        <row r="329">
          <cell r="A329" t="str">
            <v>ASTU</v>
          </cell>
          <cell r="B329" t="str">
            <v>73888/015</v>
          </cell>
          <cell r="C329" t="str">
            <v>ASSENTAMENTO TUBO PVC COM JUNTA ELASTICA, DN 1000 M M - (OU RPVC, OU PVC DEFOFO, OU PRFV) - PARA AGUA.</v>
          </cell>
          <cell r="D329" t="str">
            <v>M</v>
          </cell>
        </row>
        <row r="330">
          <cell r="A330" t="str">
            <v>COMPOSICAO</v>
          </cell>
          <cell r="B330" t="str">
            <v>73480</v>
          </cell>
          <cell r="C330" t="str">
            <v>CUSTO HORARIO PRODUTIVO - GUINDASTE MUNK 640/18 - 8T S/CAMINHAO MERCEDES BENZ 1418/51 - 184 HP</v>
          </cell>
          <cell r="D330" t="str">
            <v>H</v>
          </cell>
          <cell r="E330">
            <v>2.7E-2</v>
          </cell>
          <cell r="F330">
            <v>114.05</v>
          </cell>
          <cell r="G330">
            <v>3.08</v>
          </cell>
        </row>
        <row r="331">
          <cell r="A331" t="str">
            <v>INSUMO</v>
          </cell>
          <cell r="B331" t="str">
            <v>00002699</v>
          </cell>
          <cell r="C331" t="str">
            <v>ASSENTADOR DE TUBOS</v>
          </cell>
          <cell r="D331" t="str">
            <v>H</v>
          </cell>
          <cell r="E331">
            <v>0.18</v>
          </cell>
          <cell r="F331">
            <v>18.68</v>
          </cell>
          <cell r="G331">
            <v>3.36</v>
          </cell>
        </row>
        <row r="332">
          <cell r="A332" t="str">
            <v>INSUMO</v>
          </cell>
          <cell r="B332" t="str">
            <v>00006111</v>
          </cell>
          <cell r="C332" t="str">
            <v>SERVENTE</v>
          </cell>
          <cell r="D332" t="str">
            <v>H</v>
          </cell>
          <cell r="E332">
            <v>0.36</v>
          </cell>
          <cell r="F332">
            <v>10.59</v>
          </cell>
          <cell r="G332">
            <v>3.81</v>
          </cell>
        </row>
        <row r="333">
          <cell r="A333" t="str">
            <v>73888/015</v>
          </cell>
          <cell r="C333" t="str">
            <v>SUBTOTAL</v>
          </cell>
          <cell r="G333">
            <v>10.25</v>
          </cell>
        </row>
        <row r="334">
          <cell r="C334" t="str">
            <v>BDI</v>
          </cell>
          <cell r="E334">
            <v>0.35</v>
          </cell>
          <cell r="G334">
            <v>3.59</v>
          </cell>
        </row>
        <row r="335">
          <cell r="C335" t="str">
            <v>TOTAL</v>
          </cell>
          <cell r="G335">
            <v>13.84</v>
          </cell>
        </row>
        <row r="337">
          <cell r="A337" t="str">
            <v>ASTU</v>
          </cell>
          <cell r="B337" t="str">
            <v>83652</v>
          </cell>
          <cell r="C337" t="str">
            <v>TUBO PVC PARA ESGOTO, EB 644, D = 200 MM, COM JUNTA ELASTICA</v>
          </cell>
          <cell r="D337" t="str">
            <v>M</v>
          </cell>
        </row>
        <row r="338">
          <cell r="A338" t="str">
            <v>INSUMO</v>
          </cell>
          <cell r="B338" t="str">
            <v>00000246</v>
          </cell>
          <cell r="C338" t="str">
            <v>AUXILIAR DE ENCANADOR OU BOMBEIRO HIDRAULICO</v>
          </cell>
          <cell r="D338" t="str">
            <v>H</v>
          </cell>
          <cell r="E338">
            <v>0.72</v>
          </cell>
          <cell r="F338">
            <v>11.29</v>
          </cell>
          <cell r="G338">
            <v>8.1300000000000008</v>
          </cell>
        </row>
        <row r="339">
          <cell r="A339" t="str">
            <v>INSUMO</v>
          </cell>
          <cell r="B339" t="str">
            <v>00000306</v>
          </cell>
          <cell r="C339" t="str">
            <v>ANEL BORRACHA P/ TUBO PVC REDE ESGOTO EB 644 DN 200MM</v>
          </cell>
          <cell r="D339" t="str">
            <v>UN</v>
          </cell>
          <cell r="E339">
            <v>1</v>
          </cell>
          <cell r="F339">
            <v>7.31</v>
          </cell>
          <cell r="G339">
            <v>7.31</v>
          </cell>
        </row>
        <row r="340">
          <cell r="A340" t="str">
            <v>INSUMO</v>
          </cell>
          <cell r="B340" t="str">
            <v>00002696</v>
          </cell>
          <cell r="C340" t="str">
            <v>ENCANADOR OU BOMBEIRO HIDRAULICO</v>
          </cell>
          <cell r="D340" t="str">
            <v>H</v>
          </cell>
          <cell r="E340">
            <v>0.72</v>
          </cell>
          <cell r="F340">
            <v>15.02</v>
          </cell>
          <cell r="G340">
            <v>10.81</v>
          </cell>
        </row>
        <row r="341">
          <cell r="A341" t="str">
            <v>INSUMO</v>
          </cell>
          <cell r="B341" t="str">
            <v>00009819</v>
          </cell>
          <cell r="C341" t="str">
            <v>TUBO PVC EB 644 P/ REDE COLET ESG JE DN 200MM</v>
          </cell>
          <cell r="D341" t="str">
            <v>M</v>
          </cell>
          <cell r="E341">
            <v>1.05</v>
          </cell>
          <cell r="F341">
            <v>44.05</v>
          </cell>
          <cell r="G341">
            <v>46.25</v>
          </cell>
        </row>
        <row r="342">
          <cell r="A342" t="str">
            <v>INSUMO</v>
          </cell>
          <cell r="B342" t="str">
            <v>00020079</v>
          </cell>
          <cell r="C342" t="str">
            <v>PASTA LUBRIFICANTE PARA TUBOS DE PVC C/ ANEL DE BORRACHA ( POTE 5000G)</v>
          </cell>
          <cell r="D342" t="str">
            <v>UN</v>
          </cell>
          <cell r="E342">
            <v>0.01</v>
          </cell>
          <cell r="F342">
            <v>256.86</v>
          </cell>
          <cell r="G342">
            <v>2.57</v>
          </cell>
        </row>
        <row r="343">
          <cell r="A343" t="str">
            <v>83652</v>
          </cell>
          <cell r="C343" t="str">
            <v>SUBTOTAL</v>
          </cell>
          <cell r="G343">
            <v>75.069999999999993</v>
          </cell>
        </row>
        <row r="344">
          <cell r="C344" t="str">
            <v>BDI</v>
          </cell>
          <cell r="E344">
            <v>0.35</v>
          </cell>
          <cell r="G344">
            <v>26.27</v>
          </cell>
        </row>
        <row r="345">
          <cell r="C345" t="str">
            <v>TOTAL</v>
          </cell>
          <cell r="G345">
            <v>101.33999999999999</v>
          </cell>
        </row>
        <row r="347">
          <cell r="A347" t="str">
            <v>ASTU</v>
          </cell>
          <cell r="B347" t="str">
            <v>75028/001</v>
          </cell>
          <cell r="C347" t="str">
            <v>TUBO CERAMICO 75MM REJUNTADO COM ARGAMASSA DE CIM TO E AREIA TRACO 1:3 - FORNECIMENTO E INSTALACAO</v>
          </cell>
          <cell r="D347" t="str">
            <v>M</v>
          </cell>
        </row>
        <row r="348">
          <cell r="A348" t="str">
            <v>INSUMO</v>
          </cell>
          <cell r="B348" t="str">
            <v>00000366</v>
          </cell>
          <cell r="C348" t="str">
            <v>AREIA FINA - POSTO JAZIDA / FORNECEDOR (SEM FRETE)</v>
          </cell>
          <cell r="D348" t="str">
            <v>M3</v>
          </cell>
          <cell r="E348">
            <v>2.0000000000000001E-4</v>
          </cell>
          <cell r="F348">
            <v>56</v>
          </cell>
          <cell r="G348">
            <v>0.01</v>
          </cell>
        </row>
        <row r="349">
          <cell r="A349" t="str">
            <v>INSUMO</v>
          </cell>
          <cell r="B349" t="str">
            <v>00001382</v>
          </cell>
          <cell r="C349" t="str">
            <v>CIMENTO PORTLAND POZOLANICO CP IV- 32</v>
          </cell>
          <cell r="D349" t="str">
            <v>50KG</v>
          </cell>
          <cell r="E349">
            <v>1.5E-3</v>
          </cell>
          <cell r="F349">
            <v>22.92</v>
          </cell>
          <cell r="G349">
            <v>0.03</v>
          </cell>
        </row>
        <row r="350">
          <cell r="A350" t="str">
            <v>INSUMO</v>
          </cell>
          <cell r="B350" t="str">
            <v>00004750</v>
          </cell>
          <cell r="C350" t="str">
            <v>PEDREIRO</v>
          </cell>
          <cell r="D350" t="str">
            <v>H</v>
          </cell>
          <cell r="E350">
            <v>0.25</v>
          </cell>
          <cell r="F350">
            <v>12.88</v>
          </cell>
          <cell r="G350">
            <v>3.22</v>
          </cell>
        </row>
        <row r="351">
          <cell r="A351" t="str">
            <v>INSUMO</v>
          </cell>
          <cell r="B351" t="str">
            <v>00006111</v>
          </cell>
          <cell r="C351" t="str">
            <v>SERVENTE</v>
          </cell>
          <cell r="D351" t="str">
            <v>H</v>
          </cell>
          <cell r="E351">
            <v>0.25</v>
          </cell>
          <cell r="F351">
            <v>10.59</v>
          </cell>
          <cell r="G351">
            <v>2.65</v>
          </cell>
        </row>
        <row r="352">
          <cell r="A352" t="str">
            <v>INSUMO</v>
          </cell>
          <cell r="B352" t="str">
            <v>00007702</v>
          </cell>
          <cell r="C352" t="str">
            <v>TUBO CERAMICA ESG EB-5 PB DN 75</v>
          </cell>
          <cell r="D352" t="str">
            <v>M</v>
          </cell>
          <cell r="E352">
            <v>1.01</v>
          </cell>
          <cell r="F352">
            <v>13.06</v>
          </cell>
          <cell r="G352">
            <v>13.19</v>
          </cell>
        </row>
        <row r="353">
          <cell r="A353" t="str">
            <v>75028/001</v>
          </cell>
          <cell r="C353" t="str">
            <v>SUBTOTAL</v>
          </cell>
          <cell r="G353">
            <v>19.100000000000001</v>
          </cell>
        </row>
        <row r="354">
          <cell r="C354" t="str">
            <v>BDI</v>
          </cell>
          <cell r="E354">
            <v>0.35</v>
          </cell>
          <cell r="G354">
            <v>6.69</v>
          </cell>
        </row>
        <row r="355">
          <cell r="C355" t="str">
            <v>TOTAL</v>
          </cell>
          <cell r="G355">
            <v>25.790000000000003</v>
          </cell>
        </row>
        <row r="357">
          <cell r="A357" t="str">
            <v>ASTU</v>
          </cell>
          <cell r="B357" t="str">
            <v>75028/002</v>
          </cell>
          <cell r="C357" t="str">
            <v>TUBO CERÂMICO 100MM REJUNTADO COM ARGAMASSA DE CIMNTO E AREIA TRACO 1:3 - FORNECIMENTO E INSTALACAO</v>
          </cell>
          <cell r="D357" t="str">
            <v>M</v>
          </cell>
        </row>
        <row r="358">
          <cell r="A358" t="str">
            <v>INSUMO</v>
          </cell>
          <cell r="B358" t="str">
            <v>00000366</v>
          </cell>
          <cell r="C358" t="str">
            <v>AREIA FINA - POSTO JAZIDA / FORNECEDOR (SEM FRETE)</v>
          </cell>
          <cell r="D358" t="str">
            <v>M3</v>
          </cell>
          <cell r="E358">
            <v>2.0000000000000001E-4</v>
          </cell>
          <cell r="F358">
            <v>56</v>
          </cell>
          <cell r="G358">
            <v>0.01</v>
          </cell>
        </row>
        <row r="359">
          <cell r="A359" t="str">
            <v>INSUMO</v>
          </cell>
          <cell r="B359" t="str">
            <v>00001382</v>
          </cell>
          <cell r="C359" t="str">
            <v>CIMENTO PORTLAND POZOLANICO CP IV- 32</v>
          </cell>
          <cell r="D359" t="str">
            <v>50KG</v>
          </cell>
          <cell r="E359">
            <v>1.5E-3</v>
          </cell>
          <cell r="F359">
            <v>22.92</v>
          </cell>
          <cell r="G359">
            <v>0.03</v>
          </cell>
        </row>
        <row r="360">
          <cell r="A360" t="str">
            <v>INSUMO</v>
          </cell>
          <cell r="B360" t="str">
            <v>00004750</v>
          </cell>
          <cell r="C360" t="str">
            <v>PEDREIRO</v>
          </cell>
          <cell r="D360" t="str">
            <v>H</v>
          </cell>
          <cell r="E360">
            <v>0.25</v>
          </cell>
          <cell r="F360">
            <v>12.88</v>
          </cell>
          <cell r="G360">
            <v>3.22</v>
          </cell>
        </row>
        <row r="361">
          <cell r="A361" t="str">
            <v>INSUMO</v>
          </cell>
          <cell r="B361" t="str">
            <v>00006111</v>
          </cell>
          <cell r="C361" t="str">
            <v>SERVENTE</v>
          </cell>
          <cell r="D361" t="str">
            <v>H</v>
          </cell>
          <cell r="E361">
            <v>0.25</v>
          </cell>
          <cell r="F361">
            <v>10.59</v>
          </cell>
          <cell r="G361">
            <v>2.65</v>
          </cell>
        </row>
        <row r="362">
          <cell r="A362" t="str">
            <v>INSUMO</v>
          </cell>
          <cell r="B362" t="str">
            <v>00007706</v>
          </cell>
          <cell r="C362" t="str">
            <v>TUBO CERAMICA ESG EB-5 PB DN 100</v>
          </cell>
          <cell r="D362" t="str">
            <v>M</v>
          </cell>
          <cell r="E362">
            <v>1.01</v>
          </cell>
          <cell r="F362">
            <v>13.45</v>
          </cell>
          <cell r="G362">
            <v>13.58</v>
          </cell>
        </row>
        <row r="363">
          <cell r="A363" t="str">
            <v>75028/002</v>
          </cell>
          <cell r="C363" t="str">
            <v>SUBTOTAL</v>
          </cell>
          <cell r="G363">
            <v>19.490000000000002</v>
          </cell>
        </row>
        <row r="364">
          <cell r="C364" t="str">
            <v>BDI</v>
          </cell>
          <cell r="E364">
            <v>0.35</v>
          </cell>
          <cell r="G364">
            <v>6.82</v>
          </cell>
        </row>
        <row r="365">
          <cell r="C365" t="str">
            <v>TOTAL</v>
          </cell>
          <cell r="G365">
            <v>26.310000000000002</v>
          </cell>
        </row>
        <row r="367">
          <cell r="A367" t="str">
            <v>ASTU</v>
          </cell>
          <cell r="B367" t="str">
            <v>75028/003</v>
          </cell>
          <cell r="C367" t="str">
            <v>TUBO CERÂMICO 150MM REJUNTADO COM ARGAMASSA DE CIMNTO E AREIA TRACO 1:3 - FORNECIMENTO E INSTALACAO</v>
          </cell>
          <cell r="D367" t="str">
            <v>M</v>
          </cell>
        </row>
        <row r="368">
          <cell r="A368" t="str">
            <v>INSUMO</v>
          </cell>
          <cell r="B368" t="str">
            <v>00000366</v>
          </cell>
          <cell r="C368" t="str">
            <v>AREIA FINA - POSTO JAZIDA / FORNECEDOR (SEM FRETE)</v>
          </cell>
          <cell r="D368" t="str">
            <v>M3</v>
          </cell>
          <cell r="E368">
            <v>2.0000000000000001E-4</v>
          </cell>
          <cell r="F368">
            <v>56</v>
          </cell>
          <cell r="G368">
            <v>0.01</v>
          </cell>
        </row>
        <row r="369">
          <cell r="A369" t="str">
            <v>INSUMO</v>
          </cell>
          <cell r="B369" t="str">
            <v>00001382</v>
          </cell>
          <cell r="C369" t="str">
            <v>CIMENTO PORTLAND POZOLANICO CP IV- 32</v>
          </cell>
          <cell r="D369" t="str">
            <v>50KG</v>
          </cell>
          <cell r="E369">
            <v>1.5E-3</v>
          </cell>
          <cell r="F369">
            <v>22.92</v>
          </cell>
          <cell r="G369">
            <v>0.03</v>
          </cell>
        </row>
        <row r="370">
          <cell r="A370" t="str">
            <v>INSUMO</v>
          </cell>
          <cell r="B370" t="str">
            <v>00004750</v>
          </cell>
          <cell r="C370" t="str">
            <v>PEDREIRO</v>
          </cell>
          <cell r="D370" t="str">
            <v>H</v>
          </cell>
          <cell r="E370">
            <v>0.25</v>
          </cell>
          <cell r="F370">
            <v>12.88</v>
          </cell>
          <cell r="G370">
            <v>3.22</v>
          </cell>
        </row>
        <row r="371">
          <cell r="A371" t="str">
            <v>INSUMO</v>
          </cell>
          <cell r="B371" t="str">
            <v>00006111</v>
          </cell>
          <cell r="C371" t="str">
            <v>SERVENTE</v>
          </cell>
          <cell r="D371" t="str">
            <v>H</v>
          </cell>
          <cell r="E371">
            <v>0.25</v>
          </cell>
          <cell r="F371">
            <v>10.59</v>
          </cell>
          <cell r="G371">
            <v>2.65</v>
          </cell>
        </row>
        <row r="372">
          <cell r="A372" t="str">
            <v>INSUMO</v>
          </cell>
          <cell r="B372" t="str">
            <v>00007703</v>
          </cell>
          <cell r="C372" t="str">
            <v>TUBO CERAMICA ESG EB-5 PB DN 150</v>
          </cell>
          <cell r="D372" t="str">
            <v>M</v>
          </cell>
          <cell r="E372">
            <v>1.01</v>
          </cell>
          <cell r="F372">
            <v>18.66</v>
          </cell>
          <cell r="G372">
            <v>18.850000000000001</v>
          </cell>
        </row>
        <row r="373">
          <cell r="A373" t="str">
            <v>75028/003</v>
          </cell>
          <cell r="C373" t="str">
            <v>SUBTOTAL</v>
          </cell>
          <cell r="G373">
            <v>24.76</v>
          </cell>
        </row>
        <row r="374">
          <cell r="C374" t="str">
            <v>BDI</v>
          </cell>
          <cell r="E374">
            <v>0.35</v>
          </cell>
          <cell r="G374">
            <v>8.67</v>
          </cell>
        </row>
        <row r="375">
          <cell r="C375" t="str">
            <v>TOTAL</v>
          </cell>
          <cell r="G375">
            <v>33.43</v>
          </cell>
        </row>
        <row r="377">
          <cell r="A377" t="str">
            <v>ASTU</v>
          </cell>
          <cell r="B377" t="str">
            <v>75028/004</v>
          </cell>
          <cell r="C377" t="str">
            <v>TUBO CERÂMICO 200MM REJUNTADO COM ARGAMASSA DE CIMNTO E AREIA TRACO 1:3 - FORNECIMENTO E INSTALACAO</v>
          </cell>
          <cell r="D377" t="str">
            <v>M</v>
          </cell>
        </row>
        <row r="378">
          <cell r="A378" t="str">
            <v>INSUMO</v>
          </cell>
          <cell r="B378" t="str">
            <v>00000366</v>
          </cell>
          <cell r="C378" t="str">
            <v>AREIA FINA - POSTO JAZIDA / FORNECEDOR (SEM FRETE)</v>
          </cell>
          <cell r="D378" t="str">
            <v>M3</v>
          </cell>
          <cell r="E378">
            <v>2.0000000000000001E-4</v>
          </cell>
          <cell r="F378">
            <v>56</v>
          </cell>
          <cell r="G378">
            <v>0.01</v>
          </cell>
        </row>
        <row r="379">
          <cell r="A379" t="str">
            <v>INSUMO</v>
          </cell>
          <cell r="B379" t="str">
            <v>00001382</v>
          </cell>
          <cell r="C379" t="str">
            <v>CIMENTO PORTLAND POZOLANICO CP IV- 32</v>
          </cell>
          <cell r="D379" t="str">
            <v>50KG</v>
          </cell>
          <cell r="E379">
            <v>1.5E-3</v>
          </cell>
          <cell r="F379">
            <v>22.92</v>
          </cell>
          <cell r="G379">
            <v>0.03</v>
          </cell>
        </row>
        <row r="380">
          <cell r="A380" t="str">
            <v>INSUMO</v>
          </cell>
          <cell r="B380" t="str">
            <v>00004750</v>
          </cell>
          <cell r="C380" t="str">
            <v>PEDREIRO</v>
          </cell>
          <cell r="D380" t="str">
            <v>H</v>
          </cell>
          <cell r="E380">
            <v>0.25</v>
          </cell>
          <cell r="F380">
            <v>12.88</v>
          </cell>
          <cell r="G380">
            <v>3.22</v>
          </cell>
        </row>
        <row r="381">
          <cell r="A381" t="str">
            <v>INSUMO</v>
          </cell>
          <cell r="B381" t="str">
            <v>00006111</v>
          </cell>
          <cell r="C381" t="str">
            <v>SERVENTE</v>
          </cell>
          <cell r="D381" t="str">
            <v>H</v>
          </cell>
          <cell r="E381">
            <v>0.25</v>
          </cell>
          <cell r="F381">
            <v>10.59</v>
          </cell>
          <cell r="G381">
            <v>2.65</v>
          </cell>
        </row>
        <row r="382">
          <cell r="A382" t="str">
            <v>INSUMO</v>
          </cell>
          <cell r="B382" t="str">
            <v>00007708</v>
          </cell>
          <cell r="C382" t="str">
            <v>TUBO CERAMICA ESG EB-5 PB DN 200</v>
          </cell>
          <cell r="D382" t="str">
            <v>M</v>
          </cell>
          <cell r="E382">
            <v>1.01</v>
          </cell>
          <cell r="F382">
            <v>31.24</v>
          </cell>
          <cell r="G382">
            <v>31.55</v>
          </cell>
        </row>
        <row r="383">
          <cell r="A383" t="str">
            <v>75028/004</v>
          </cell>
          <cell r="C383" t="str">
            <v>SUBTOTAL</v>
          </cell>
          <cell r="G383">
            <v>37.46</v>
          </cell>
        </row>
        <row r="384">
          <cell r="C384" t="str">
            <v>BDI</v>
          </cell>
          <cell r="E384">
            <v>0.35</v>
          </cell>
          <cell r="G384">
            <v>13.11</v>
          </cell>
        </row>
        <row r="385">
          <cell r="C385" t="str">
            <v>TOTAL</v>
          </cell>
          <cell r="G385">
            <v>50.57</v>
          </cell>
        </row>
        <row r="387">
          <cell r="A387" t="str">
            <v>ASTU</v>
          </cell>
          <cell r="B387" t="str">
            <v>75028/005</v>
          </cell>
          <cell r="C387" t="str">
            <v>TUBO CERAMICO 250MM REJUNTADO COM ARGAMASSA DE CIMNTO E AREIA TRACO 1:3 - FORNECIMENTO E INSTALACAO</v>
          </cell>
          <cell r="D387" t="str">
            <v>M</v>
          </cell>
        </row>
        <row r="388">
          <cell r="A388" t="str">
            <v>INSUMO</v>
          </cell>
          <cell r="B388" t="str">
            <v>00000366</v>
          </cell>
          <cell r="C388" t="str">
            <v>AREIA FINA - POSTO JAZIDA / FORNECEDOR (SEM FRETE)</v>
          </cell>
          <cell r="D388" t="str">
            <v>M3</v>
          </cell>
          <cell r="E388">
            <v>2.0000000000000001E-4</v>
          </cell>
          <cell r="F388">
            <v>56</v>
          </cell>
          <cell r="G388">
            <v>0.01</v>
          </cell>
        </row>
        <row r="389">
          <cell r="A389" t="str">
            <v>INSUMO</v>
          </cell>
          <cell r="B389" t="str">
            <v>00001382</v>
          </cell>
          <cell r="C389" t="str">
            <v>CIMENTO PORTLAND POZOLANICO CP IV- 32</v>
          </cell>
          <cell r="D389" t="str">
            <v>50KG</v>
          </cell>
          <cell r="E389">
            <v>1.5E-3</v>
          </cell>
          <cell r="F389">
            <v>22.92</v>
          </cell>
          <cell r="G389">
            <v>0.03</v>
          </cell>
        </row>
        <row r="390">
          <cell r="A390" t="str">
            <v>INSUMO</v>
          </cell>
          <cell r="B390" t="str">
            <v>00004750</v>
          </cell>
          <cell r="C390" t="str">
            <v>PEDREIRO</v>
          </cell>
          <cell r="D390" t="str">
            <v>H</v>
          </cell>
          <cell r="E390">
            <v>0.25</v>
          </cell>
          <cell r="F390">
            <v>12.88</v>
          </cell>
          <cell r="G390">
            <v>3.22</v>
          </cell>
        </row>
        <row r="391">
          <cell r="A391" t="str">
            <v>INSUMO</v>
          </cell>
          <cell r="B391" t="str">
            <v>00006111</v>
          </cell>
          <cell r="C391" t="str">
            <v>SERVENTE</v>
          </cell>
          <cell r="D391" t="str">
            <v>H</v>
          </cell>
          <cell r="E391">
            <v>0.25</v>
          </cell>
          <cell r="F391">
            <v>10.59</v>
          </cell>
          <cell r="G391">
            <v>2.65</v>
          </cell>
        </row>
        <row r="392">
          <cell r="A392" t="str">
            <v>INSUMO</v>
          </cell>
          <cell r="B392" t="str">
            <v>00007704</v>
          </cell>
          <cell r="C392" t="str">
            <v>TUBO CERAMICA ESG EB-5 PB DN 250</v>
          </cell>
          <cell r="D392" t="str">
            <v>M</v>
          </cell>
          <cell r="E392">
            <v>1.01</v>
          </cell>
          <cell r="F392">
            <v>53.71</v>
          </cell>
          <cell r="G392">
            <v>54.25</v>
          </cell>
        </row>
        <row r="393">
          <cell r="A393" t="str">
            <v>75028/005</v>
          </cell>
          <cell r="C393" t="str">
            <v>SUBTOTAL</v>
          </cell>
          <cell r="G393">
            <v>60.16</v>
          </cell>
        </row>
        <row r="394">
          <cell r="C394" t="str">
            <v>BDI</v>
          </cell>
          <cell r="E394">
            <v>0.35</v>
          </cell>
          <cell r="G394">
            <v>21.06</v>
          </cell>
        </row>
        <row r="395">
          <cell r="C395" t="str">
            <v>TOTAL</v>
          </cell>
          <cell r="G395">
            <v>81.22</v>
          </cell>
        </row>
        <row r="397">
          <cell r="A397" t="str">
            <v>ASTU</v>
          </cell>
          <cell r="B397" t="str">
            <v>75028/006</v>
          </cell>
          <cell r="C397" t="str">
            <v>TUBO CERAMICO 300MM REJUNTADO COM ARGAMASSA DE CIMNTO E AREIA TRACO 1:3 - FORNECIMENTO E INSTALACAO</v>
          </cell>
          <cell r="D397" t="str">
            <v>M</v>
          </cell>
        </row>
        <row r="398">
          <cell r="A398" t="str">
            <v>INSUMO</v>
          </cell>
          <cell r="B398" t="str">
            <v>00000366</v>
          </cell>
          <cell r="C398" t="str">
            <v>AREIA FINA - POSTO JAZIDA / FORNECEDOR (SEM FRETE)</v>
          </cell>
          <cell r="D398" t="str">
            <v>M3</v>
          </cell>
          <cell r="E398">
            <v>2.0000000000000001E-4</v>
          </cell>
          <cell r="F398">
            <v>56</v>
          </cell>
          <cell r="G398">
            <v>0.01</v>
          </cell>
        </row>
        <row r="399">
          <cell r="A399" t="str">
            <v>INSUMO</v>
          </cell>
          <cell r="B399" t="str">
            <v>00001382</v>
          </cell>
          <cell r="C399" t="str">
            <v>CIMENTO PORTLAND POZOLANICO CP IV- 32</v>
          </cell>
          <cell r="D399" t="str">
            <v>50KG</v>
          </cell>
          <cell r="E399">
            <v>1.5E-3</v>
          </cell>
          <cell r="F399">
            <v>22.92</v>
          </cell>
          <cell r="G399">
            <v>0.03</v>
          </cell>
        </row>
        <row r="400">
          <cell r="A400" t="str">
            <v>INSUMO</v>
          </cell>
          <cell r="B400" t="str">
            <v>00004750</v>
          </cell>
          <cell r="C400" t="str">
            <v>PEDREIRO</v>
          </cell>
          <cell r="D400" t="str">
            <v>H</v>
          </cell>
          <cell r="E400">
            <v>0.25</v>
          </cell>
          <cell r="F400">
            <v>12.88</v>
          </cell>
          <cell r="G400">
            <v>3.22</v>
          </cell>
        </row>
        <row r="401">
          <cell r="A401" t="str">
            <v>INSUMO</v>
          </cell>
          <cell r="B401" t="str">
            <v>00006111</v>
          </cell>
          <cell r="C401" t="str">
            <v>SERVENTE</v>
          </cell>
          <cell r="D401" t="str">
            <v>H</v>
          </cell>
          <cell r="E401">
            <v>0.25</v>
          </cell>
          <cell r="F401">
            <v>10.59</v>
          </cell>
          <cell r="G401">
            <v>2.65</v>
          </cell>
        </row>
        <row r="402">
          <cell r="A402" t="str">
            <v>INSUMO</v>
          </cell>
          <cell r="B402" t="str">
            <v>00007705</v>
          </cell>
          <cell r="C402" t="str">
            <v>TUBO CERAMICA ESG EB-5 PB DN 300</v>
          </cell>
          <cell r="D402" t="str">
            <v>M</v>
          </cell>
          <cell r="E402">
            <v>1.01</v>
          </cell>
          <cell r="F402">
            <v>81.22</v>
          </cell>
          <cell r="G402">
            <v>82.03</v>
          </cell>
        </row>
        <row r="403">
          <cell r="A403" t="str">
            <v>75028/006</v>
          </cell>
          <cell r="C403" t="str">
            <v>SUBTOTAL</v>
          </cell>
          <cell r="G403">
            <v>87.94</v>
          </cell>
        </row>
        <row r="404">
          <cell r="C404" t="str">
            <v>BDI</v>
          </cell>
          <cell r="E404">
            <v>0.35</v>
          </cell>
          <cell r="G404">
            <v>30.78</v>
          </cell>
        </row>
        <row r="405">
          <cell r="C405" t="str">
            <v>TOTAL</v>
          </cell>
          <cell r="G405">
            <v>118.72</v>
          </cell>
        </row>
        <row r="407">
          <cell r="A407" t="str">
            <v>ASTU</v>
          </cell>
          <cell r="B407" t="str">
            <v>73684</v>
          </cell>
          <cell r="C407" t="str">
            <v>ASSENTAMENTO DE TUBOS CERÂMICOS DIAMETRO 1 50MM, COM JUNTA ASFÁLTICA</v>
          </cell>
          <cell r="D407" t="str">
            <v>M</v>
          </cell>
        </row>
        <row r="408">
          <cell r="A408" t="str">
            <v>COMPOSICAO</v>
          </cell>
          <cell r="B408" t="str">
            <v>73585</v>
          </cell>
          <cell r="C408" t="str">
            <v>CAMINHAO CARROCERIA FIXA FORD F-12000 12T / 142CV</v>
          </cell>
          <cell r="D408" t="str">
            <v>CHP</v>
          </cell>
          <cell r="E408">
            <v>1.19246E-2</v>
          </cell>
          <cell r="F408">
            <v>119.70000000000002</v>
          </cell>
          <cell r="G408">
            <v>1.43</v>
          </cell>
        </row>
        <row r="409">
          <cell r="A409" t="str">
            <v>INSUMO</v>
          </cell>
          <cell r="B409" t="str">
            <v>00000014</v>
          </cell>
          <cell r="C409" t="str">
            <v>ESTOPA OU CORDA ALCATROADA P/ JUNTA DE TUBOS CONCRETO/CERAMICO</v>
          </cell>
          <cell r="D409" t="str">
            <v>KG</v>
          </cell>
          <cell r="E409">
            <v>6.59E-2</v>
          </cell>
          <cell r="F409">
            <v>9.82</v>
          </cell>
          <cell r="G409">
            <v>0.65</v>
          </cell>
        </row>
        <row r="410">
          <cell r="A410" t="str">
            <v>INSUMO</v>
          </cell>
          <cell r="B410" t="str">
            <v>00000516</v>
          </cell>
          <cell r="C410" t="str">
            <v>ASFALTO OXIDADO P/ IMPERM C/ COEFICIENTE DE PENETRACAO 20-35</v>
          </cell>
          <cell r="D410" t="str">
            <v>KG</v>
          </cell>
          <cell r="E410">
            <v>0.72277230000000003</v>
          </cell>
          <cell r="F410">
            <v>2.85</v>
          </cell>
          <cell r="G410">
            <v>2.06</v>
          </cell>
        </row>
        <row r="411">
          <cell r="A411" t="str">
            <v>INSUMO</v>
          </cell>
          <cell r="B411" t="str">
            <v>00002700</v>
          </cell>
          <cell r="C411" t="str">
            <v>MONTADOR</v>
          </cell>
          <cell r="D411" t="str">
            <v>H</v>
          </cell>
          <cell r="E411">
            <v>0.50060000000000004</v>
          </cell>
          <cell r="F411">
            <v>18.68</v>
          </cell>
          <cell r="G411">
            <v>9.35</v>
          </cell>
        </row>
        <row r="412">
          <cell r="A412" t="str">
            <v>INSUMO</v>
          </cell>
          <cell r="B412" t="str">
            <v>00006111</v>
          </cell>
          <cell r="C412" t="str">
            <v>SERVENTE</v>
          </cell>
          <cell r="D412" t="str">
            <v>H</v>
          </cell>
          <cell r="E412">
            <v>0.6522</v>
          </cell>
          <cell r="F412">
            <v>10.59</v>
          </cell>
          <cell r="G412">
            <v>6.91</v>
          </cell>
        </row>
        <row r="413">
          <cell r="A413" t="str">
            <v>73684</v>
          </cell>
          <cell r="C413" t="str">
            <v>SUBTOTAL</v>
          </cell>
          <cell r="G413">
            <v>20.399999999999999</v>
          </cell>
        </row>
        <row r="414">
          <cell r="C414" t="str">
            <v>BDI</v>
          </cell>
          <cell r="E414">
            <v>0.35</v>
          </cell>
          <cell r="G414">
            <v>7.14</v>
          </cell>
        </row>
        <row r="415">
          <cell r="C415" t="str">
            <v>TOTAL</v>
          </cell>
          <cell r="G415">
            <v>27.54</v>
          </cell>
        </row>
        <row r="417">
          <cell r="A417" t="str">
            <v>ASTU</v>
          </cell>
          <cell r="B417" t="str">
            <v>73811/001</v>
          </cell>
          <cell r="C417" t="str">
            <v>ASSENTAMENTO SIMPLES DE TUBOS DE CERÂMIC A COM JUNTA ASFÁLTICA - DN 100 MM</v>
          </cell>
          <cell r="D417" t="str">
            <v>M</v>
          </cell>
        </row>
        <row r="418">
          <cell r="A418" t="str">
            <v>INSUMO</v>
          </cell>
          <cell r="B418" t="str">
            <v>00000013</v>
          </cell>
          <cell r="C418" t="str">
            <v>ESTOPA</v>
          </cell>
          <cell r="D418" t="str">
            <v>KG</v>
          </cell>
          <cell r="E418">
            <v>0.05</v>
          </cell>
          <cell r="F418">
            <v>5.44</v>
          </cell>
          <cell r="G418">
            <v>0.27</v>
          </cell>
        </row>
        <row r="419">
          <cell r="A419" t="str">
            <v>INSUMO</v>
          </cell>
          <cell r="B419" t="str">
            <v>00000509</v>
          </cell>
          <cell r="C419" t="str">
            <v>ASFALTO OXIDADO PARA IMPERMEABILIZAÇÃO, COEFICIENTE DE PENETRAÇÃO 15-25</v>
          </cell>
          <cell r="D419" t="str">
            <v>KG</v>
          </cell>
          <cell r="E419">
            <v>0.87</v>
          </cell>
          <cell r="F419">
            <v>4.0999999999999996</v>
          </cell>
          <cell r="G419">
            <v>3.57</v>
          </cell>
        </row>
        <row r="420">
          <cell r="A420" t="str">
            <v>INSUMO</v>
          </cell>
          <cell r="B420" t="str">
            <v>00002696</v>
          </cell>
          <cell r="C420" t="str">
            <v>ENCANADOR OU BOMBEIRO HIDRAULICO</v>
          </cell>
          <cell r="D420" t="str">
            <v>H</v>
          </cell>
          <cell r="E420">
            <v>0.15</v>
          </cell>
          <cell r="F420">
            <v>15.02</v>
          </cell>
          <cell r="G420">
            <v>2.25</v>
          </cell>
        </row>
        <row r="421">
          <cell r="A421" t="str">
            <v>INSUMO</v>
          </cell>
          <cell r="B421" t="str">
            <v>00006111</v>
          </cell>
          <cell r="C421" t="str">
            <v>SERVENTE</v>
          </cell>
          <cell r="D421" t="str">
            <v>H</v>
          </cell>
          <cell r="E421">
            <v>0.3</v>
          </cell>
          <cell r="F421">
            <v>10.59</v>
          </cell>
          <cell r="G421">
            <v>3.18</v>
          </cell>
        </row>
        <row r="422">
          <cell r="A422" t="str">
            <v>73811/001</v>
          </cell>
          <cell r="C422" t="str">
            <v>SUBTOTAL</v>
          </cell>
          <cell r="G422">
            <v>9.27</v>
          </cell>
        </row>
        <row r="423">
          <cell r="C423" t="str">
            <v>BDI</v>
          </cell>
          <cell r="E423">
            <v>0.35</v>
          </cell>
          <cell r="G423">
            <v>3.24</v>
          </cell>
        </row>
        <row r="424">
          <cell r="C424" t="str">
            <v>TOTAL</v>
          </cell>
          <cell r="G424">
            <v>12.51</v>
          </cell>
        </row>
        <row r="426">
          <cell r="A426" t="str">
            <v>ASTU</v>
          </cell>
          <cell r="B426" t="str">
            <v>73811/002</v>
          </cell>
          <cell r="C426" t="str">
            <v>ASSENTAMENTO SIMPLES DE TUBOS DE CERÂMIC A COM JUNTA ASFÁLTICA - DN 200 MM</v>
          </cell>
          <cell r="D426" t="str">
            <v>M</v>
          </cell>
        </row>
        <row r="427">
          <cell r="A427" t="str">
            <v>INSUMO</v>
          </cell>
          <cell r="B427" t="str">
            <v>00000013</v>
          </cell>
          <cell r="C427" t="str">
            <v>ESTOPA</v>
          </cell>
          <cell r="D427" t="str">
            <v>KG</v>
          </cell>
          <cell r="E427">
            <v>0.09</v>
          </cell>
          <cell r="F427">
            <v>5.44</v>
          </cell>
          <cell r="G427">
            <v>0.49</v>
          </cell>
        </row>
        <row r="428">
          <cell r="A428" t="str">
            <v>INSUMO</v>
          </cell>
          <cell r="B428" t="str">
            <v>00000509</v>
          </cell>
          <cell r="C428" t="str">
            <v>ASFALTO OXIDADO PARA IMPERMEABILIZAÇÃO, COEFICIENTE DE PENETRAÇÃO 15-25</v>
          </cell>
          <cell r="D428" t="str">
            <v>KG</v>
          </cell>
          <cell r="E428">
            <v>1.1298999999999999</v>
          </cell>
          <cell r="F428">
            <v>4.0999999999999996</v>
          </cell>
          <cell r="G428">
            <v>4.63</v>
          </cell>
        </row>
        <row r="429">
          <cell r="A429" t="str">
            <v>INSUMO</v>
          </cell>
          <cell r="B429" t="str">
            <v>00002696</v>
          </cell>
          <cell r="C429" t="str">
            <v>ENCANADOR OU BOMBEIRO HIDRAULICO</v>
          </cell>
          <cell r="D429" t="str">
            <v>H</v>
          </cell>
          <cell r="E429">
            <v>0.25</v>
          </cell>
          <cell r="F429">
            <v>15.02</v>
          </cell>
          <cell r="G429">
            <v>3.76</v>
          </cell>
        </row>
        <row r="430">
          <cell r="A430" t="str">
            <v>INSUMO</v>
          </cell>
          <cell r="B430" t="str">
            <v>00006111</v>
          </cell>
          <cell r="C430" t="str">
            <v>SERVENTE</v>
          </cell>
          <cell r="D430" t="str">
            <v>H</v>
          </cell>
          <cell r="E430">
            <v>0.5</v>
          </cell>
          <cell r="F430">
            <v>10.59</v>
          </cell>
          <cell r="G430">
            <v>5.3</v>
          </cell>
        </row>
        <row r="431">
          <cell r="A431" t="str">
            <v>73811/002</v>
          </cell>
          <cell r="C431" t="str">
            <v>SUBTOTAL</v>
          </cell>
          <cell r="G431">
            <v>14.18</v>
          </cell>
        </row>
        <row r="432">
          <cell r="C432" t="str">
            <v>BDI</v>
          </cell>
          <cell r="E432">
            <v>0.35</v>
          </cell>
          <cell r="G432">
            <v>4.96</v>
          </cell>
        </row>
        <row r="433">
          <cell r="C433" t="str">
            <v>TOTAL</v>
          </cell>
          <cell r="G433">
            <v>19.14</v>
          </cell>
        </row>
        <row r="435">
          <cell r="A435" t="str">
            <v>ASTU</v>
          </cell>
          <cell r="B435" t="str">
            <v>73811/003</v>
          </cell>
          <cell r="C435" t="str">
            <v>ASSENTAMENTO SIMPLES DE TUBOS DE CERÂMIC A COM JUNTA ASFÁLTICA - DN 250 MM</v>
          </cell>
          <cell r="D435" t="str">
            <v>M</v>
          </cell>
        </row>
        <row r="436">
          <cell r="A436" t="str">
            <v>INSUMO</v>
          </cell>
          <cell r="B436" t="str">
            <v>00000013</v>
          </cell>
          <cell r="C436" t="str">
            <v>ESTOPA</v>
          </cell>
          <cell r="D436" t="str">
            <v>KG</v>
          </cell>
          <cell r="E436">
            <v>0.11</v>
          </cell>
          <cell r="F436">
            <v>5.44</v>
          </cell>
          <cell r="G436">
            <v>0.6</v>
          </cell>
        </row>
        <row r="437">
          <cell r="A437" t="str">
            <v>INSUMO</v>
          </cell>
          <cell r="B437" t="str">
            <v>00000509</v>
          </cell>
          <cell r="C437" t="str">
            <v>ASFALTO OXIDADO PARA IMPERMEABILIZAÇÃO, COEFICIENTE DE PENETRAÇÃO 15-25</v>
          </cell>
          <cell r="D437" t="str">
            <v>KG</v>
          </cell>
          <cell r="E437">
            <v>1.53</v>
          </cell>
          <cell r="F437">
            <v>4.0999999999999996</v>
          </cell>
          <cell r="G437">
            <v>6.27</v>
          </cell>
        </row>
        <row r="438">
          <cell r="A438" t="str">
            <v>INSUMO</v>
          </cell>
          <cell r="B438" t="str">
            <v>00002696</v>
          </cell>
          <cell r="C438" t="str">
            <v>ENCANADOR OU BOMBEIRO HIDRAULICO</v>
          </cell>
          <cell r="D438" t="str">
            <v>H</v>
          </cell>
          <cell r="E438">
            <v>0.28000000000000003</v>
          </cell>
          <cell r="F438">
            <v>15.02</v>
          </cell>
          <cell r="G438">
            <v>4.21</v>
          </cell>
        </row>
        <row r="439">
          <cell r="A439" t="str">
            <v>INSUMO</v>
          </cell>
          <cell r="B439" t="str">
            <v>00006111</v>
          </cell>
          <cell r="C439" t="str">
            <v>SERVENTE</v>
          </cell>
          <cell r="D439" t="str">
            <v>H</v>
          </cell>
          <cell r="E439">
            <v>0.56000000000000005</v>
          </cell>
          <cell r="F439">
            <v>10.59</v>
          </cell>
          <cell r="G439">
            <v>5.93</v>
          </cell>
        </row>
        <row r="440">
          <cell r="A440" t="str">
            <v>73811/003</v>
          </cell>
          <cell r="C440" t="str">
            <v>SUBTOTAL</v>
          </cell>
          <cell r="G440">
            <v>17.009999999999998</v>
          </cell>
        </row>
        <row r="441">
          <cell r="C441" t="str">
            <v>BDI</v>
          </cell>
          <cell r="E441">
            <v>0.35</v>
          </cell>
          <cell r="G441">
            <v>5.95</v>
          </cell>
        </row>
        <row r="442">
          <cell r="C442" t="str">
            <v>TOTAL</v>
          </cell>
          <cell r="G442">
            <v>22.959999999999997</v>
          </cell>
        </row>
        <row r="444">
          <cell r="A444" t="str">
            <v>ASTU</v>
          </cell>
          <cell r="B444" t="str">
            <v>73811/004</v>
          </cell>
          <cell r="C444" t="str">
            <v>ASSENTAMENTO SIMPLES DE TUBOS DE CERÂMIC A COM JUNTA ASFÁLTICA - DN 300 MM</v>
          </cell>
          <cell r="D444" t="str">
            <v>M</v>
          </cell>
        </row>
        <row r="445">
          <cell r="A445" t="str">
            <v>INSUMO</v>
          </cell>
          <cell r="B445" t="str">
            <v>00000013</v>
          </cell>
          <cell r="C445" t="str">
            <v>ESTOPA</v>
          </cell>
          <cell r="D445" t="str">
            <v>KG</v>
          </cell>
          <cell r="E445">
            <v>0.13</v>
          </cell>
          <cell r="F445">
            <v>5.44</v>
          </cell>
          <cell r="G445">
            <v>0.71</v>
          </cell>
        </row>
        <row r="446">
          <cell r="A446" t="str">
            <v>INSUMO</v>
          </cell>
          <cell r="B446" t="str">
            <v>00000509</v>
          </cell>
          <cell r="C446" t="str">
            <v>ASFALTO OXIDADO PARA IMPERMEABILIZAÇÃO, COEFICIENTE DE PENETRAÇÃO 15-25</v>
          </cell>
          <cell r="D446" t="str">
            <v>KG</v>
          </cell>
          <cell r="E446">
            <v>1.93</v>
          </cell>
          <cell r="F446">
            <v>4.0999999999999996</v>
          </cell>
          <cell r="G446">
            <v>7.91</v>
          </cell>
        </row>
        <row r="447">
          <cell r="A447" t="str">
            <v>INSUMO</v>
          </cell>
          <cell r="B447" t="str">
            <v>00002696</v>
          </cell>
          <cell r="C447" t="str">
            <v>ENCANADOR OU BOMBEIRO HIDRAULICO</v>
          </cell>
          <cell r="D447" t="str">
            <v>H</v>
          </cell>
          <cell r="E447">
            <v>0.3</v>
          </cell>
          <cell r="F447">
            <v>15.02</v>
          </cell>
          <cell r="G447">
            <v>4.51</v>
          </cell>
        </row>
        <row r="448">
          <cell r="A448" t="str">
            <v>INSUMO</v>
          </cell>
          <cell r="B448" t="str">
            <v>00006111</v>
          </cell>
          <cell r="C448" t="str">
            <v>SERVENTE</v>
          </cell>
          <cell r="D448" t="str">
            <v>H</v>
          </cell>
          <cell r="E448">
            <v>0.6</v>
          </cell>
          <cell r="F448">
            <v>10.59</v>
          </cell>
          <cell r="G448">
            <v>6.35</v>
          </cell>
        </row>
        <row r="449">
          <cell r="A449" t="str">
            <v>73811/004</v>
          </cell>
          <cell r="C449" t="str">
            <v>SUBTOTAL</v>
          </cell>
          <cell r="G449">
            <v>19.48</v>
          </cell>
        </row>
        <row r="450">
          <cell r="C450" t="str">
            <v>BDI</v>
          </cell>
          <cell r="E450">
            <v>0.35</v>
          </cell>
          <cell r="G450">
            <v>6.82</v>
          </cell>
        </row>
        <row r="451">
          <cell r="C451" t="str">
            <v>TOTAL</v>
          </cell>
          <cell r="G451">
            <v>26.3</v>
          </cell>
        </row>
        <row r="453">
          <cell r="A453" t="str">
            <v>ASTU</v>
          </cell>
          <cell r="B453" t="str">
            <v>73811/005</v>
          </cell>
          <cell r="C453" t="str">
            <v>ASSENTAMENTO SIMPLES DE TUBOS DE CERÂMIC A COM JUNTA ASFÁLTICA - DN 375 MM</v>
          </cell>
          <cell r="D453" t="str">
            <v>M</v>
          </cell>
        </row>
        <row r="454">
          <cell r="A454" t="str">
            <v>INSUMO</v>
          </cell>
          <cell r="B454" t="str">
            <v>00000013</v>
          </cell>
          <cell r="C454" t="str">
            <v>ESTOPA</v>
          </cell>
          <cell r="D454" t="str">
            <v>KG</v>
          </cell>
          <cell r="E454">
            <v>0.16</v>
          </cell>
          <cell r="F454">
            <v>5.44</v>
          </cell>
          <cell r="G454">
            <v>0.87</v>
          </cell>
        </row>
        <row r="455">
          <cell r="A455" t="str">
            <v>INSUMO</v>
          </cell>
          <cell r="B455" t="str">
            <v>00000509</v>
          </cell>
          <cell r="C455" t="str">
            <v>ASFALTO OXIDADO PARA IMPERMEABILIZAÇÃO, COEFICIENTE DE PENETRAÇÃO 15-25</v>
          </cell>
          <cell r="D455" t="str">
            <v>KG</v>
          </cell>
          <cell r="E455">
            <v>2.4</v>
          </cell>
          <cell r="F455">
            <v>4.0999999999999996</v>
          </cell>
          <cell r="G455">
            <v>9.84</v>
          </cell>
        </row>
        <row r="456">
          <cell r="A456" t="str">
            <v>INSUMO</v>
          </cell>
          <cell r="B456" t="str">
            <v>00002696</v>
          </cell>
          <cell r="C456" t="str">
            <v>ENCANADOR OU BOMBEIRO HIDRAULICO</v>
          </cell>
          <cell r="D456" t="str">
            <v>H</v>
          </cell>
          <cell r="E456">
            <v>0.32</v>
          </cell>
          <cell r="F456">
            <v>15.02</v>
          </cell>
          <cell r="G456">
            <v>4.8099999999999996</v>
          </cell>
        </row>
        <row r="457">
          <cell r="A457" t="str">
            <v>INSUMO</v>
          </cell>
          <cell r="B457" t="str">
            <v>00006111</v>
          </cell>
          <cell r="C457" t="str">
            <v>SERVENTE</v>
          </cell>
          <cell r="D457" t="str">
            <v>H</v>
          </cell>
          <cell r="E457">
            <v>0.64</v>
          </cell>
          <cell r="F457">
            <v>10.59</v>
          </cell>
          <cell r="G457">
            <v>6.78</v>
          </cell>
        </row>
        <row r="458">
          <cell r="A458" t="str">
            <v>73811/005</v>
          </cell>
          <cell r="C458" t="str">
            <v>SUBTOTAL</v>
          </cell>
          <cell r="G458">
            <v>22.3</v>
          </cell>
        </row>
        <row r="459">
          <cell r="C459" t="str">
            <v>BDI</v>
          </cell>
          <cell r="E459">
            <v>0.35</v>
          </cell>
          <cell r="G459">
            <v>7.81</v>
          </cell>
        </row>
        <row r="460">
          <cell r="C460" t="str">
            <v>TOTAL</v>
          </cell>
          <cell r="G460">
            <v>30.11</v>
          </cell>
        </row>
        <row r="462">
          <cell r="A462" t="str">
            <v>ASTU</v>
          </cell>
          <cell r="B462" t="str">
            <v>73879/001</v>
          </cell>
          <cell r="C462" t="str">
            <v>ASSENTAMENTO DE TUBOS DE CONCRETO COM JU NTA ELÁSTICA - DN 300 MM</v>
          </cell>
          <cell r="D462" t="str">
            <v>M</v>
          </cell>
        </row>
        <row r="463">
          <cell r="A463" t="str">
            <v>COMPOSICAO</v>
          </cell>
          <cell r="B463" t="str">
            <v>73467</v>
          </cell>
          <cell r="C463" t="str">
            <v>CUSTO HORARIO PRODUTIVO DIURNO - CAMINHAO CARROCERIA MERCEDES BENZ - 1418/48 184 HP</v>
          </cell>
          <cell r="D463" t="str">
            <v>CHP</v>
          </cell>
          <cell r="E463">
            <v>1.1429999999999999E-2</v>
          </cell>
          <cell r="F463">
            <v>134.05000000000001</v>
          </cell>
          <cell r="G463">
            <v>1.53</v>
          </cell>
        </row>
        <row r="464">
          <cell r="A464" t="str">
            <v>COMPOSICAO</v>
          </cell>
          <cell r="B464" t="str">
            <v>73501</v>
          </cell>
          <cell r="C464" t="str">
            <v>CUSTO HORARIO PRODUTIVO DIURNO - GUINCHO 8 T MUNCK - 640/18 SEM CAMINHAO MERCEDES BENZ 1418/51 184 HP</v>
          </cell>
          <cell r="D464" t="str">
            <v>CHP</v>
          </cell>
          <cell r="E464">
            <v>1E-3</v>
          </cell>
          <cell r="F464">
            <v>110.78</v>
          </cell>
          <cell r="G464">
            <v>0.11</v>
          </cell>
        </row>
        <row r="465">
          <cell r="A465" t="str">
            <v>COMPOSICAO</v>
          </cell>
          <cell r="B465" t="str">
            <v>73502</v>
          </cell>
          <cell r="C465" t="str">
            <v>CUSTO HORARIO PRODUTIVO DIURNO - GUINDASTE AUTOPROPELIDO MADAL - MD 10A 45 HP</v>
          </cell>
          <cell r="D465" t="str">
            <v>CHP</v>
          </cell>
          <cell r="E465">
            <v>8.8800000000000004E-2</v>
          </cell>
          <cell r="F465">
            <v>115.35</v>
          </cell>
          <cell r="G465">
            <v>10.24</v>
          </cell>
        </row>
        <row r="466">
          <cell r="A466" t="str">
            <v>INSUMO</v>
          </cell>
          <cell r="B466" t="str">
            <v>00004750</v>
          </cell>
          <cell r="C466" t="str">
            <v>PEDREIRO</v>
          </cell>
          <cell r="D466" t="str">
            <v>H</v>
          </cell>
          <cell r="E466">
            <v>0.1085</v>
          </cell>
          <cell r="F466">
            <v>12.88</v>
          </cell>
          <cell r="G466">
            <v>1.4</v>
          </cell>
        </row>
        <row r="467">
          <cell r="A467" t="str">
            <v>INSUMO</v>
          </cell>
          <cell r="B467" t="str">
            <v>00006111</v>
          </cell>
          <cell r="C467" t="str">
            <v>SERVENTE</v>
          </cell>
          <cell r="D467" t="str">
            <v>H</v>
          </cell>
          <cell r="E467">
            <v>0.40450000000000003</v>
          </cell>
          <cell r="F467">
            <v>10.59</v>
          </cell>
          <cell r="G467">
            <v>4.28</v>
          </cell>
        </row>
        <row r="468">
          <cell r="A468" t="str">
            <v>73879/001</v>
          </cell>
          <cell r="C468" t="str">
            <v>SUBTOTAL</v>
          </cell>
          <cell r="G468">
            <v>17.560000000000002</v>
          </cell>
        </row>
        <row r="469">
          <cell r="C469" t="str">
            <v>BDI</v>
          </cell>
          <cell r="E469">
            <v>0.35</v>
          </cell>
          <cell r="G469">
            <v>6.15</v>
          </cell>
        </row>
        <row r="470">
          <cell r="C470" t="str">
            <v>TOTAL</v>
          </cell>
          <cell r="G470">
            <v>23.71</v>
          </cell>
        </row>
        <row r="472">
          <cell r="A472" t="str">
            <v>ASTU</v>
          </cell>
          <cell r="B472" t="str">
            <v>73879/002</v>
          </cell>
          <cell r="C472" t="str">
            <v>ASSENTAMENTO DE TUBO DE CONCRETO DIAMETRO 400 MM, J UNTAS COM ANEL DE BORRACHA, MONTAGEM COM AUX˝LIO DE EQUIPAMENTOS</v>
          </cell>
          <cell r="D472" t="str">
            <v>M</v>
          </cell>
        </row>
        <row r="473">
          <cell r="A473" t="str">
            <v>COMPOSICAO</v>
          </cell>
          <cell r="B473" t="str">
            <v>73467</v>
          </cell>
          <cell r="C473" t="str">
            <v>CUSTO HORARIO PRODUTIVO DIURNO - CAMINHAO CARROCERIA MERCEDES BENZ - 1418/48 184 HP</v>
          </cell>
          <cell r="D473" t="str">
            <v>CHP</v>
          </cell>
          <cell r="E473">
            <v>1.668E-2</v>
          </cell>
          <cell r="F473">
            <v>134.05000000000001</v>
          </cell>
          <cell r="G473">
            <v>2.2400000000000002</v>
          </cell>
        </row>
        <row r="474">
          <cell r="A474" t="str">
            <v>COMPOSICAO</v>
          </cell>
          <cell r="B474" t="str">
            <v>73501</v>
          </cell>
          <cell r="C474" t="str">
            <v>CUSTO HORARIO PRODUTIVO DIURNO - GUINCHO 8 T MUNCK - 640/18 SEM CAMINHAO MERCEDES BENZ 1418/51 184 HP</v>
          </cell>
          <cell r="D474" t="str">
            <v>CHP</v>
          </cell>
          <cell r="E474">
            <v>1.4500000000000001E-2</v>
          </cell>
          <cell r="F474">
            <v>110.78</v>
          </cell>
          <cell r="G474">
            <v>1.61</v>
          </cell>
        </row>
        <row r="475">
          <cell r="A475" t="str">
            <v>COMPOSICAO</v>
          </cell>
          <cell r="B475" t="str">
            <v>73502</v>
          </cell>
          <cell r="C475" t="str">
            <v>CUSTO HORARIO PRODUTIVO DIURNO - GUINDASTE AUTOPROPELIDO MADAL - MD 10A 45 HP</v>
          </cell>
          <cell r="D475" t="str">
            <v>CHP</v>
          </cell>
          <cell r="E475">
            <v>0.12959999999999999</v>
          </cell>
          <cell r="F475">
            <v>115.35</v>
          </cell>
          <cell r="G475">
            <v>14.95</v>
          </cell>
        </row>
        <row r="476">
          <cell r="A476" t="str">
            <v>INSUMO</v>
          </cell>
          <cell r="B476" t="str">
            <v>00004750</v>
          </cell>
          <cell r="C476" t="str">
            <v>PEDREIRO</v>
          </cell>
          <cell r="D476" t="str">
            <v>H</v>
          </cell>
          <cell r="E476">
            <v>0.1583</v>
          </cell>
          <cell r="F476">
            <v>12.88</v>
          </cell>
          <cell r="G476">
            <v>2.04</v>
          </cell>
        </row>
        <row r="477">
          <cell r="A477" t="str">
            <v>INSUMO</v>
          </cell>
          <cell r="B477" t="str">
            <v>00006111</v>
          </cell>
          <cell r="C477" t="str">
            <v>SERVENTE</v>
          </cell>
          <cell r="D477" t="str">
            <v>H</v>
          </cell>
          <cell r="E477">
            <v>0.59030000000000005</v>
          </cell>
          <cell r="F477">
            <v>10.59</v>
          </cell>
          <cell r="G477">
            <v>6.25</v>
          </cell>
        </row>
        <row r="478">
          <cell r="A478" t="str">
            <v>73879/002</v>
          </cell>
          <cell r="C478" t="str">
            <v>SUBTOTAL</v>
          </cell>
          <cell r="G478">
            <v>27.09</v>
          </cell>
        </row>
        <row r="479">
          <cell r="C479" t="str">
            <v>BDI</v>
          </cell>
          <cell r="E479">
            <v>0.35</v>
          </cell>
          <cell r="G479">
            <v>9.48</v>
          </cell>
        </row>
        <row r="480">
          <cell r="C480" t="str">
            <v>TOTAL</v>
          </cell>
          <cell r="G480">
            <v>36.57</v>
          </cell>
        </row>
        <row r="482">
          <cell r="A482" t="str">
            <v>ASTU</v>
          </cell>
          <cell r="B482" t="str">
            <v>73879/003</v>
          </cell>
          <cell r="C482" t="str">
            <v>ASSENTAMENTO DE TUBO DE CONCRETO DIAMETRO 500 MM, J UNTAS COM ANEL DE BORRACHA, MONTAGEM COM AUX˝LIO DE EQUIPAMENTOS</v>
          </cell>
          <cell r="D482" t="str">
            <v>M</v>
          </cell>
        </row>
        <row r="483">
          <cell r="A483" t="str">
            <v>COMPOSICAO</v>
          </cell>
          <cell r="B483" t="str">
            <v>73467</v>
          </cell>
          <cell r="C483" t="str">
            <v>CUSTO HORARIO PRODUTIVO DIURNO - CAMINHAO CARROCERIA MERCEDES BENZ - 1418/48 184 HP</v>
          </cell>
          <cell r="D483" t="str">
            <v>CHP</v>
          </cell>
          <cell r="E483">
            <v>2.5319999999999999E-2</v>
          </cell>
          <cell r="F483">
            <v>134.05000000000001</v>
          </cell>
          <cell r="G483">
            <v>3.39</v>
          </cell>
        </row>
        <row r="484">
          <cell r="A484" t="str">
            <v>COMPOSICAO</v>
          </cell>
          <cell r="B484" t="str">
            <v>73501</v>
          </cell>
          <cell r="C484" t="str">
            <v>CUSTO HORARIO PRODUTIVO DIURNO - GUINCHO 8 T MUNCK - 640/18 SEM CAMINHAO MERCEDES BENZ 1418/51 184 HP</v>
          </cell>
          <cell r="D484" t="str">
            <v>CHP</v>
          </cell>
          <cell r="E484">
            <v>2.1999999999999999E-2</v>
          </cell>
          <cell r="F484">
            <v>110.78</v>
          </cell>
          <cell r="G484">
            <v>2.44</v>
          </cell>
        </row>
        <row r="485">
          <cell r="A485" t="str">
            <v>COMPOSICAO</v>
          </cell>
          <cell r="B485" t="str">
            <v>73502</v>
          </cell>
          <cell r="C485" t="str">
            <v>CUSTO HORARIO PRODUTIVO DIURNO - GUINDASTE AUTOPROPELIDO MADAL - MD 10A 45 HP</v>
          </cell>
          <cell r="D485" t="str">
            <v>CHP</v>
          </cell>
          <cell r="E485">
            <v>0.1968</v>
          </cell>
          <cell r="F485">
            <v>115.35</v>
          </cell>
          <cell r="G485">
            <v>22.7</v>
          </cell>
        </row>
        <row r="486">
          <cell r="A486" t="str">
            <v>INSUMO</v>
          </cell>
          <cell r="B486" t="str">
            <v>00004750</v>
          </cell>
          <cell r="C486" t="str">
            <v>PEDREIRO</v>
          </cell>
          <cell r="D486" t="str">
            <v>H</v>
          </cell>
          <cell r="E486">
            <v>0.2404</v>
          </cell>
          <cell r="F486">
            <v>12.88</v>
          </cell>
          <cell r="G486">
            <v>3.1</v>
          </cell>
        </row>
        <row r="487">
          <cell r="A487" t="str">
            <v>INSUMO</v>
          </cell>
          <cell r="B487" t="str">
            <v>00006111</v>
          </cell>
          <cell r="C487" t="str">
            <v>SERVENTE</v>
          </cell>
          <cell r="D487" t="str">
            <v>H</v>
          </cell>
          <cell r="E487">
            <v>0.89639999999999997</v>
          </cell>
          <cell r="F487">
            <v>10.59</v>
          </cell>
          <cell r="G487">
            <v>9.49</v>
          </cell>
        </row>
        <row r="488">
          <cell r="A488" t="str">
            <v>73879/003</v>
          </cell>
          <cell r="C488" t="str">
            <v>SUBTOTAL</v>
          </cell>
          <cell r="G488">
            <v>41.120000000000005</v>
          </cell>
        </row>
        <row r="489">
          <cell r="C489" t="str">
            <v>BDI</v>
          </cell>
          <cell r="E489">
            <v>0.35</v>
          </cell>
          <cell r="G489">
            <v>14.39</v>
          </cell>
        </row>
        <row r="490">
          <cell r="C490" t="str">
            <v>TOTAL</v>
          </cell>
          <cell r="G490">
            <v>55.510000000000005</v>
          </cell>
        </row>
        <row r="492">
          <cell r="A492" t="str">
            <v>ASTU</v>
          </cell>
          <cell r="B492" t="str">
            <v>73879/004</v>
          </cell>
          <cell r="C492" t="str">
            <v>ASSENTAMENTO DE TUBO DE CONCRETO DIAMETRO 600 MM, J UNTAS COM ANEL DE BORRACHA, MONTAGEM COM AUX˝LIO DE EQUIPAMENTOS</v>
          </cell>
          <cell r="D492" t="str">
            <v>M</v>
          </cell>
        </row>
        <row r="493">
          <cell r="A493" t="str">
            <v>COMPOSICAO</v>
          </cell>
          <cell r="B493" t="str">
            <v>73467</v>
          </cell>
          <cell r="C493" t="str">
            <v>CUSTO HORARIO PRODUTIVO DIURNO - CAMINHAO CARROCERIA MERCEDES BENZ - 1418/48 184 HP</v>
          </cell>
          <cell r="D493" t="str">
            <v>CHP</v>
          </cell>
          <cell r="E493">
            <v>3.2730000000000002E-2</v>
          </cell>
          <cell r="F493">
            <v>134.05000000000001</v>
          </cell>
          <cell r="G493">
            <v>4.3899999999999997</v>
          </cell>
        </row>
        <row r="494">
          <cell r="A494" t="str">
            <v>COMPOSICAO</v>
          </cell>
          <cell r="B494" t="str">
            <v>73501</v>
          </cell>
          <cell r="C494" t="str">
            <v>CUSTO HORARIO PRODUTIVO DIURNO - GUINCHO 8 T MUNCK - 640/18 SEM CAMINHAO MERCEDES BENZ 1418/51 184 HP</v>
          </cell>
          <cell r="D494" t="str">
            <v>CHP</v>
          </cell>
          <cell r="E494">
            <v>2.8400000000000002E-2</v>
          </cell>
          <cell r="F494">
            <v>110.78</v>
          </cell>
          <cell r="G494">
            <v>3.15</v>
          </cell>
        </row>
        <row r="495">
          <cell r="A495" t="str">
            <v>COMPOSICAO</v>
          </cell>
          <cell r="B495" t="str">
            <v>73502</v>
          </cell>
          <cell r="C495" t="str">
            <v>CUSTO HORARIO PRODUTIVO DIURNO - GUINDASTE AUTOPROPELIDO MADAL - MD 10A 45 HP</v>
          </cell>
          <cell r="D495" t="str">
            <v>CHP</v>
          </cell>
          <cell r="E495">
            <v>0.25440000000000002</v>
          </cell>
          <cell r="F495">
            <v>115.35</v>
          </cell>
          <cell r="G495">
            <v>29.35</v>
          </cell>
        </row>
        <row r="496">
          <cell r="A496" t="str">
            <v>INSUMO</v>
          </cell>
          <cell r="B496" t="str">
            <v>00004750</v>
          </cell>
          <cell r="C496" t="str">
            <v>PEDREIRO</v>
          </cell>
          <cell r="D496" t="str">
            <v>H</v>
          </cell>
          <cell r="E496">
            <v>0.31080000000000002</v>
          </cell>
          <cell r="F496">
            <v>12.88</v>
          </cell>
          <cell r="G496">
            <v>4</v>
          </cell>
        </row>
        <row r="497">
          <cell r="A497" t="str">
            <v>INSUMO</v>
          </cell>
          <cell r="B497" t="str">
            <v>00006111</v>
          </cell>
          <cell r="C497" t="str">
            <v>SERVENTE</v>
          </cell>
          <cell r="D497" t="str">
            <v>H</v>
          </cell>
          <cell r="E497">
            <v>1.1588000000000001</v>
          </cell>
          <cell r="F497">
            <v>10.59</v>
          </cell>
          <cell r="G497">
            <v>12.27</v>
          </cell>
        </row>
        <row r="498">
          <cell r="A498" t="str">
            <v>73879/004</v>
          </cell>
          <cell r="C498" t="str">
            <v>SUBTOTAL</v>
          </cell>
          <cell r="G498">
            <v>53.16</v>
          </cell>
        </row>
        <row r="499">
          <cell r="C499" t="str">
            <v>BDI</v>
          </cell>
          <cell r="E499">
            <v>0.35</v>
          </cell>
          <cell r="G499">
            <v>18.61</v>
          </cell>
        </row>
        <row r="500">
          <cell r="C500" t="str">
            <v>TOTAL</v>
          </cell>
          <cell r="G500">
            <v>71.77</v>
          </cell>
        </row>
        <row r="502">
          <cell r="A502" t="str">
            <v>ASTU</v>
          </cell>
          <cell r="B502" t="str">
            <v>73879/005</v>
          </cell>
          <cell r="C502" t="str">
            <v>ASSENTAMENTO DE TUBO DE CONCRETO DIAMETRO 700 MM, J UNTAS COM ANEL DE BORRACHA, MONTAGEM COM AUX˝LIO DE EQUIPAMENTOS</v>
          </cell>
          <cell r="D502" t="str">
            <v>M</v>
          </cell>
        </row>
        <row r="503">
          <cell r="A503" t="str">
            <v>COMPOSICAO</v>
          </cell>
          <cell r="B503" t="str">
            <v>73467</v>
          </cell>
          <cell r="C503" t="str">
            <v>CUSTO HORARIO PRODUTIVO DIURNO - CAMINHAO CARROCERIA MERCEDES BENZ - 1418/48 184 HP</v>
          </cell>
          <cell r="D503" t="str">
            <v>CHP</v>
          </cell>
          <cell r="E503">
            <v>4.9599999999999998E-2</v>
          </cell>
          <cell r="F503">
            <v>134.05000000000001</v>
          </cell>
          <cell r="G503">
            <v>6.65</v>
          </cell>
        </row>
        <row r="504">
          <cell r="A504" t="str">
            <v>COMPOSICAO</v>
          </cell>
          <cell r="B504" t="str">
            <v>73501</v>
          </cell>
          <cell r="C504" t="str">
            <v>CUSTO HORARIO PRODUTIVO DIURNO - GUINCHO 8 T MUNCK - 640/18 SEM CAMINHAO MERCEDES BENZ 1418/51 184 HP</v>
          </cell>
          <cell r="D504" t="str">
            <v>CHP</v>
          </cell>
          <cell r="E504">
            <v>3.6999999999999998E-2</v>
          </cell>
          <cell r="F504">
            <v>110.78</v>
          </cell>
          <cell r="G504">
            <v>4.0999999999999996</v>
          </cell>
        </row>
        <row r="505">
          <cell r="A505" t="str">
            <v>COMPOSICAO</v>
          </cell>
          <cell r="B505" t="str">
            <v>73502</v>
          </cell>
          <cell r="C505" t="str">
            <v>CUSTO HORARIO PRODUTIVO DIURNO - GUINDASTE AUTOPROPELIDO MADAL - MD 10A 45 HP</v>
          </cell>
          <cell r="D505" t="str">
            <v>CHP</v>
          </cell>
          <cell r="E505">
            <v>0.38450000000000001</v>
          </cell>
          <cell r="F505">
            <v>115.35</v>
          </cell>
          <cell r="G505">
            <v>44.35</v>
          </cell>
        </row>
        <row r="506">
          <cell r="A506" t="str">
            <v>INSUMO</v>
          </cell>
          <cell r="B506" t="str">
            <v>00004750</v>
          </cell>
          <cell r="C506" t="str">
            <v>PEDREIRO</v>
          </cell>
          <cell r="D506" t="str">
            <v>H</v>
          </cell>
          <cell r="E506">
            <v>0.40200000000000002</v>
          </cell>
          <cell r="F506">
            <v>12.88</v>
          </cell>
          <cell r="G506">
            <v>5.18</v>
          </cell>
        </row>
        <row r="507">
          <cell r="A507" t="str">
            <v>INSUMO</v>
          </cell>
          <cell r="B507" t="str">
            <v>00006111</v>
          </cell>
          <cell r="C507" t="str">
            <v>SERVENTE</v>
          </cell>
          <cell r="D507" t="str">
            <v>H</v>
          </cell>
          <cell r="E507">
            <v>1.609</v>
          </cell>
          <cell r="F507">
            <v>10.59</v>
          </cell>
          <cell r="G507">
            <v>17.04</v>
          </cell>
        </row>
        <row r="508">
          <cell r="A508" t="str">
            <v>73879/005</v>
          </cell>
          <cell r="C508" t="str">
            <v>SUBTOTAL</v>
          </cell>
          <cell r="G508">
            <v>77.319999999999993</v>
          </cell>
        </row>
        <row r="509">
          <cell r="C509" t="str">
            <v>BDI</v>
          </cell>
          <cell r="E509">
            <v>0.35</v>
          </cell>
          <cell r="G509">
            <v>27.06</v>
          </cell>
        </row>
        <row r="510">
          <cell r="C510" t="str">
            <v>TOTAL</v>
          </cell>
          <cell r="G510">
            <v>104.38</v>
          </cell>
        </row>
        <row r="512">
          <cell r="A512" t="str">
            <v>ASTU</v>
          </cell>
          <cell r="B512" t="str">
            <v>73879/006</v>
          </cell>
          <cell r="C512" t="str">
            <v>ASSENTAMENTO DE TUBO DE CONCRETO DIAMETRO 800 MM, J UNTAS COM ANEL DE BORRACHA, MONTAGEM COM AUX˝LIO DE EQUIPAMENTOS</v>
          </cell>
          <cell r="D512" t="str">
            <v>M</v>
          </cell>
        </row>
        <row r="513">
          <cell r="A513" t="str">
            <v>COMPOSICAO</v>
          </cell>
          <cell r="B513" t="str">
            <v>73467</v>
          </cell>
          <cell r="C513" t="str">
            <v>CUSTO HORARIO PRODUTIVO DIURNO - CAMINHAO CARROCERIA MERCEDES BENZ - 1418/48 184 HP</v>
          </cell>
          <cell r="D513" t="str">
            <v>CHP</v>
          </cell>
          <cell r="E513">
            <v>5.296E-2</v>
          </cell>
          <cell r="F513">
            <v>134.05000000000001</v>
          </cell>
          <cell r="G513">
            <v>7.1</v>
          </cell>
        </row>
        <row r="514">
          <cell r="A514" t="str">
            <v>COMPOSICAO</v>
          </cell>
          <cell r="B514" t="str">
            <v>73501</v>
          </cell>
          <cell r="C514" t="str">
            <v>CUSTO HORARIO PRODUTIVO DIURNO - GUINCHO 8 T MUNCK - 640/18 SEM CAMINHAO MERCEDES BENZ 1418/51 184 HP</v>
          </cell>
          <cell r="D514" t="str">
            <v>CHP</v>
          </cell>
          <cell r="E514">
            <v>4.5999999999999999E-2</v>
          </cell>
          <cell r="F514">
            <v>110.78</v>
          </cell>
          <cell r="G514">
            <v>5.0999999999999996</v>
          </cell>
        </row>
        <row r="515">
          <cell r="A515" t="str">
            <v>COMPOSICAO</v>
          </cell>
          <cell r="B515" t="str">
            <v>73502</v>
          </cell>
          <cell r="C515" t="str">
            <v>CUSTO HORARIO PRODUTIVO DIURNO - GUINDASTE AUTOPROPELIDO MADAL - MD 10A 45 HP</v>
          </cell>
          <cell r="D515" t="str">
            <v>CHP</v>
          </cell>
          <cell r="E515">
            <v>0.41160000000000002</v>
          </cell>
          <cell r="F515">
            <v>115.35</v>
          </cell>
          <cell r="G515">
            <v>47.48</v>
          </cell>
        </row>
        <row r="516">
          <cell r="A516" t="str">
            <v>INSUMO</v>
          </cell>
          <cell r="B516" t="str">
            <v>00004750</v>
          </cell>
          <cell r="C516" t="str">
            <v>PEDREIRO</v>
          </cell>
          <cell r="D516" t="str">
            <v>H</v>
          </cell>
          <cell r="E516">
            <v>0.50280000000000002</v>
          </cell>
          <cell r="F516">
            <v>12.88</v>
          </cell>
          <cell r="G516">
            <v>6.48</v>
          </cell>
        </row>
        <row r="517">
          <cell r="A517" t="str">
            <v>INSUMO</v>
          </cell>
          <cell r="B517" t="str">
            <v>00006111</v>
          </cell>
          <cell r="C517" t="str">
            <v>SERVENTE</v>
          </cell>
          <cell r="D517" t="str">
            <v>H</v>
          </cell>
          <cell r="E517">
            <v>1.8748</v>
          </cell>
          <cell r="F517">
            <v>10.59</v>
          </cell>
          <cell r="G517">
            <v>19.850000000000001</v>
          </cell>
        </row>
        <row r="518">
          <cell r="A518" t="str">
            <v>73879/006</v>
          </cell>
          <cell r="C518" t="str">
            <v>SUBTOTAL</v>
          </cell>
          <cell r="G518">
            <v>86.009999999999991</v>
          </cell>
        </row>
        <row r="519">
          <cell r="C519" t="str">
            <v>BDI</v>
          </cell>
          <cell r="E519">
            <v>0.35</v>
          </cell>
          <cell r="G519">
            <v>30.1</v>
          </cell>
        </row>
        <row r="520">
          <cell r="C520" t="str">
            <v>TOTAL</v>
          </cell>
          <cell r="G520">
            <v>116.10999999999999</v>
          </cell>
        </row>
        <row r="522">
          <cell r="A522" t="str">
            <v>ASTU</v>
          </cell>
          <cell r="B522" t="str">
            <v>73879/007</v>
          </cell>
          <cell r="C522" t="str">
            <v>ASSENTAMENTO DE TUBO DE CONCRETO DIAMETRO 900 MM, J UNTAS COM ANEL DE BORRACHA, MONTAGEM COM AUX˝LIO DE EQUIPAMENTOS</v>
          </cell>
          <cell r="D522" t="str">
            <v>M</v>
          </cell>
        </row>
        <row r="523">
          <cell r="A523" t="str">
            <v>COMPOSICAO</v>
          </cell>
          <cell r="B523" t="str">
            <v>73467</v>
          </cell>
          <cell r="C523" t="str">
            <v>CUSTO HORARIO PRODUTIVO DIURNO - CAMINHAO CARROCERIA MERCEDES BENZ - 1418/48 184 HP</v>
          </cell>
          <cell r="D523" t="str">
            <v>CHP</v>
          </cell>
          <cell r="E523">
            <v>7.9000000000000001E-2</v>
          </cell>
          <cell r="F523">
            <v>134.05000000000001</v>
          </cell>
          <cell r="G523">
            <v>10.59</v>
          </cell>
        </row>
        <row r="524">
          <cell r="A524" t="str">
            <v>COMPOSICAO</v>
          </cell>
          <cell r="B524" t="str">
            <v>73501</v>
          </cell>
          <cell r="C524" t="str">
            <v>CUSTO HORARIO PRODUTIVO DIURNO - GUINCHO 8 T MUNCK - 640/18 SEM CAMINHAO MERCEDES BENZ 1418/51 184 HP</v>
          </cell>
          <cell r="D524" t="str">
            <v>CHP</v>
          </cell>
          <cell r="E524">
            <v>5.7000000000000002E-2</v>
          </cell>
          <cell r="F524">
            <v>110.78</v>
          </cell>
          <cell r="G524">
            <v>6.31</v>
          </cell>
        </row>
        <row r="525">
          <cell r="A525" t="str">
            <v>COMPOSICAO</v>
          </cell>
          <cell r="B525" t="str">
            <v>73502</v>
          </cell>
          <cell r="C525" t="str">
            <v>CUSTO HORARIO PRODUTIVO DIURNO - GUINDASTE AUTOPROPELIDO MADAL - MD 10A 45 HP</v>
          </cell>
          <cell r="D525" t="str">
            <v>CHP</v>
          </cell>
          <cell r="E525">
            <v>0.61350000000000005</v>
          </cell>
          <cell r="F525">
            <v>115.35</v>
          </cell>
          <cell r="G525">
            <v>70.77</v>
          </cell>
        </row>
        <row r="526">
          <cell r="A526" t="str">
            <v>INSUMO</v>
          </cell>
          <cell r="B526" t="str">
            <v>00004750</v>
          </cell>
          <cell r="C526" t="str">
            <v>PEDREIRO</v>
          </cell>
          <cell r="D526" t="str">
            <v>H</v>
          </cell>
          <cell r="E526">
            <v>0.629</v>
          </cell>
          <cell r="F526">
            <v>12.88</v>
          </cell>
          <cell r="G526">
            <v>8.1</v>
          </cell>
        </row>
        <row r="527">
          <cell r="A527" t="str">
            <v>INSUMO</v>
          </cell>
          <cell r="B527" t="str">
            <v>00006111</v>
          </cell>
          <cell r="C527" t="str">
            <v>SERVENTE</v>
          </cell>
          <cell r="D527" t="str">
            <v>H</v>
          </cell>
          <cell r="E527">
            <v>2.5438999999999998</v>
          </cell>
          <cell r="F527">
            <v>10.59</v>
          </cell>
          <cell r="G527">
            <v>26.94</v>
          </cell>
        </row>
        <row r="528">
          <cell r="A528" t="str">
            <v>73879/007</v>
          </cell>
          <cell r="C528" t="str">
            <v>SUBTOTAL</v>
          </cell>
          <cell r="G528">
            <v>122.70999999999998</v>
          </cell>
        </row>
        <row r="529">
          <cell r="C529" t="str">
            <v>BDI</v>
          </cell>
          <cell r="E529">
            <v>0.35</v>
          </cell>
          <cell r="G529">
            <v>42.95</v>
          </cell>
        </row>
        <row r="530">
          <cell r="C530" t="str">
            <v>TOTAL</v>
          </cell>
          <cell r="G530">
            <v>165.65999999999997</v>
          </cell>
        </row>
        <row r="532">
          <cell r="A532" t="str">
            <v>ASTU</v>
          </cell>
          <cell r="B532" t="str">
            <v>73879/008</v>
          </cell>
          <cell r="C532" t="str">
            <v>ASSENTAMENTO DE TUBO DE CONCRETO DIAMETRO 1000MM, J UNTAS COM ANEL DE BORRACHA, MONTAGEM COM AUX˝LIO DE EQUIPAMENTOS</v>
          </cell>
          <cell r="D532" t="str">
            <v>M</v>
          </cell>
        </row>
        <row r="533">
          <cell r="A533" t="str">
            <v>COMPOSICAO</v>
          </cell>
          <cell r="B533" t="str">
            <v>73467</v>
          </cell>
          <cell r="C533" t="str">
            <v>CUSTO HORARIO PRODUTIVO DIURNO - CAMINHAO CARROCERIA MERCEDES BENZ - 1418/48 184 HP</v>
          </cell>
          <cell r="D533" t="str">
            <v>CHP</v>
          </cell>
          <cell r="E533">
            <v>8.276E-2</v>
          </cell>
          <cell r="F533">
            <v>134.05000000000001</v>
          </cell>
          <cell r="G533">
            <v>11.09</v>
          </cell>
        </row>
        <row r="534">
          <cell r="A534" t="str">
            <v>COMPOSICAO</v>
          </cell>
          <cell r="B534" t="str">
            <v>73501</v>
          </cell>
          <cell r="C534" t="str">
            <v>CUSTO HORARIO PRODUTIVO DIURNO - GUINCHO 8 T MUNCK - 640/18 SEM CAMINHAO MERCEDES BENZ 1418/51 184 HP</v>
          </cell>
          <cell r="D534" t="str">
            <v>CHP</v>
          </cell>
          <cell r="E534">
            <v>7.1800000000000003E-2</v>
          </cell>
          <cell r="F534">
            <v>110.78</v>
          </cell>
          <cell r="G534">
            <v>7.95</v>
          </cell>
        </row>
        <row r="535">
          <cell r="A535" t="str">
            <v>COMPOSICAO</v>
          </cell>
          <cell r="B535" t="str">
            <v>73502</v>
          </cell>
          <cell r="C535" t="str">
            <v>CUSTO HORARIO PRODUTIVO DIURNO - GUINDASTE AUTOPROPELIDO MADAL - MD 10A 45 HP</v>
          </cell>
          <cell r="D535" t="str">
            <v>CHP</v>
          </cell>
          <cell r="E535">
            <v>0.64319999999999999</v>
          </cell>
          <cell r="F535">
            <v>115.35</v>
          </cell>
          <cell r="G535">
            <v>74.19</v>
          </cell>
        </row>
        <row r="536">
          <cell r="A536" t="str">
            <v>INSUMO</v>
          </cell>
          <cell r="B536" t="str">
            <v>00004750</v>
          </cell>
          <cell r="C536" t="str">
            <v>PEDREIRO</v>
          </cell>
          <cell r="D536" t="str">
            <v>H</v>
          </cell>
          <cell r="E536">
            <v>0.78580000000000005</v>
          </cell>
          <cell r="F536">
            <v>12.88</v>
          </cell>
          <cell r="G536">
            <v>10.119999999999999</v>
          </cell>
        </row>
        <row r="537">
          <cell r="A537" t="str">
            <v>INSUMO</v>
          </cell>
          <cell r="B537" t="str">
            <v>00006111</v>
          </cell>
          <cell r="C537" t="str">
            <v>SERVENTE</v>
          </cell>
          <cell r="D537" t="str">
            <v>H</v>
          </cell>
          <cell r="E537">
            <v>2.9298000000000002</v>
          </cell>
          <cell r="F537">
            <v>10.59</v>
          </cell>
          <cell r="G537">
            <v>31.03</v>
          </cell>
        </row>
        <row r="538">
          <cell r="A538" t="str">
            <v>73879/008</v>
          </cell>
          <cell r="C538" t="str">
            <v>SUBTOTAL</v>
          </cell>
          <cell r="G538">
            <v>134.38</v>
          </cell>
        </row>
        <row r="539">
          <cell r="C539" t="str">
            <v>BDI</v>
          </cell>
          <cell r="E539">
            <v>0.35</v>
          </cell>
          <cell r="G539">
            <v>47.03</v>
          </cell>
        </row>
        <row r="540">
          <cell r="C540" t="str">
            <v>TOTAL</v>
          </cell>
          <cell r="G540">
            <v>181.41</v>
          </cell>
        </row>
        <row r="542">
          <cell r="A542" t="str">
            <v>ASTU</v>
          </cell>
          <cell r="B542" t="str">
            <v>73879/009</v>
          </cell>
          <cell r="C542" t="str">
            <v>ASSENTAMENTO DE TUBO DE CONCRETO DIAMETRO 1200 MM, JUNTAS COM ANEL DE BORRACHA, MONTAGEM COM AUX˝LIO DE EQUIPAMENTOS</v>
          </cell>
          <cell r="D542" t="str">
            <v>M</v>
          </cell>
        </row>
        <row r="543">
          <cell r="A543" t="str">
            <v>COMPOSICAO</v>
          </cell>
          <cell r="B543" t="str">
            <v>73467</v>
          </cell>
          <cell r="C543" t="str">
            <v>CUSTO HORARIO PRODUTIVO DIURNO - CAMINHAO CARROCERIA MERCEDES BENZ - 1418/48 184 HP</v>
          </cell>
          <cell r="D543" t="str">
            <v>CHP</v>
          </cell>
          <cell r="E543">
            <v>0.11117</v>
          </cell>
          <cell r="F543">
            <v>134.05000000000001</v>
          </cell>
          <cell r="G543">
            <v>14.9</v>
          </cell>
        </row>
        <row r="544">
          <cell r="A544" t="str">
            <v>COMPOSICAO</v>
          </cell>
          <cell r="B544" t="str">
            <v>73501</v>
          </cell>
          <cell r="C544" t="str">
            <v>CUSTO HORARIO PRODUTIVO DIURNO - GUINCHO 8 T MUNCK - 640/18 SEM CAMINHAO MERCEDES BENZ 1418/51 184 HP</v>
          </cell>
          <cell r="D544" t="str">
            <v>CHP</v>
          </cell>
          <cell r="E544">
            <v>9.6500000000000002E-2</v>
          </cell>
          <cell r="F544">
            <v>110.78</v>
          </cell>
          <cell r="G544">
            <v>10.69</v>
          </cell>
        </row>
        <row r="545">
          <cell r="A545" t="str">
            <v>COMPOSICAO</v>
          </cell>
          <cell r="B545" t="str">
            <v>73502</v>
          </cell>
          <cell r="C545" t="str">
            <v>CUSTO HORARIO PRODUTIVO DIURNO - GUINDASTE AUTOPROPELIDO MADAL - MD 10A 45 HP</v>
          </cell>
          <cell r="D545" t="str">
            <v>CHP</v>
          </cell>
          <cell r="E545">
            <v>0.86399999999999999</v>
          </cell>
          <cell r="F545">
            <v>115.35</v>
          </cell>
          <cell r="G545">
            <v>99.66</v>
          </cell>
        </row>
        <row r="546">
          <cell r="A546" t="str">
            <v>INSUMO</v>
          </cell>
          <cell r="B546" t="str">
            <v>00004750</v>
          </cell>
          <cell r="C546" t="str">
            <v>PEDREIRO</v>
          </cell>
          <cell r="D546" t="str">
            <v>H</v>
          </cell>
          <cell r="E546">
            <v>1.0555000000000001</v>
          </cell>
          <cell r="F546">
            <v>12.88</v>
          </cell>
          <cell r="G546">
            <v>13.59</v>
          </cell>
        </row>
        <row r="547">
          <cell r="A547" t="str">
            <v>INSUMO</v>
          </cell>
          <cell r="B547" t="str">
            <v>00006111</v>
          </cell>
          <cell r="C547" t="str">
            <v>SERVENTE</v>
          </cell>
          <cell r="D547" t="str">
            <v>H</v>
          </cell>
          <cell r="E547">
            <v>3.9355000000000002</v>
          </cell>
          <cell r="F547">
            <v>10.59</v>
          </cell>
          <cell r="G547">
            <v>41.68</v>
          </cell>
        </row>
        <row r="548">
          <cell r="A548" t="str">
            <v>73879/009</v>
          </cell>
          <cell r="C548" t="str">
            <v>SUBTOTAL</v>
          </cell>
          <cell r="G548">
            <v>180.52</v>
          </cell>
        </row>
        <row r="549">
          <cell r="C549" t="str">
            <v>BDI</v>
          </cell>
          <cell r="E549">
            <v>0.35</v>
          </cell>
          <cell r="G549">
            <v>63.18</v>
          </cell>
        </row>
        <row r="550">
          <cell r="C550" t="str">
            <v>TOTAL</v>
          </cell>
          <cell r="G550">
            <v>243.70000000000002</v>
          </cell>
        </row>
        <row r="552">
          <cell r="A552" t="str">
            <v>ASTU</v>
          </cell>
          <cell r="B552" t="str">
            <v>73720</v>
          </cell>
          <cell r="C552" t="str">
            <v>ASSENTAMENTO DE TUBOS DE CONCRETO DIAMETRO = 800MM, SIMPLES OU ARMADO, JUNTA EM ARGAMASSA 1:3 CIMENTO:AREIA</v>
          </cell>
          <cell r="D552" t="str">
            <v>M</v>
          </cell>
        </row>
        <row r="553">
          <cell r="A553" t="str">
            <v>COMPOSICAO</v>
          </cell>
          <cell r="B553" t="str">
            <v>4884</v>
          </cell>
          <cell r="C553" t="str">
            <v>ARGAMASSA TRACO 1:3 (CIMENTO E AREIA), PREPARO MANUAL</v>
          </cell>
          <cell r="D553" t="str">
            <v>M3</v>
          </cell>
          <cell r="E553">
            <v>1.6E-2</v>
          </cell>
          <cell r="F553">
            <v>387.46000000000004</v>
          </cell>
          <cell r="G553">
            <v>6.2</v>
          </cell>
        </row>
        <row r="554">
          <cell r="A554" t="str">
            <v>COMPOSICAO</v>
          </cell>
          <cell r="B554" t="str">
            <v>73535</v>
          </cell>
          <cell r="C554" t="str">
            <v>CHP - CAMINHAO C/GUINCHO 6T, MOTOR DIESEL 136HP, M. BENZ MOD L1214, MUNCK MOD, M 640/18, OU SIMILAR</v>
          </cell>
          <cell r="D554" t="str">
            <v>H</v>
          </cell>
          <cell r="E554">
            <v>0.13400000000000001</v>
          </cell>
          <cell r="F554">
            <v>126</v>
          </cell>
          <cell r="G554">
            <v>16.88</v>
          </cell>
        </row>
        <row r="555">
          <cell r="A555" t="str">
            <v>INSUMO</v>
          </cell>
          <cell r="B555" t="str">
            <v>00004750</v>
          </cell>
          <cell r="C555" t="str">
            <v>PEDREIRO</v>
          </cell>
          <cell r="D555" t="str">
            <v>H</v>
          </cell>
          <cell r="E555">
            <v>1.474</v>
          </cell>
          <cell r="F555">
            <v>12.88</v>
          </cell>
          <cell r="G555">
            <v>18.989999999999998</v>
          </cell>
        </row>
        <row r="556">
          <cell r="A556" t="str">
            <v>INSUMO</v>
          </cell>
          <cell r="B556" t="str">
            <v>00006111</v>
          </cell>
          <cell r="C556" t="str">
            <v>SERVENTE</v>
          </cell>
          <cell r="D556" t="str">
            <v>H</v>
          </cell>
          <cell r="E556">
            <v>3.0819999999999999</v>
          </cell>
          <cell r="F556">
            <v>10.59</v>
          </cell>
          <cell r="G556">
            <v>32.64</v>
          </cell>
        </row>
        <row r="557">
          <cell r="A557" t="str">
            <v>73720</v>
          </cell>
          <cell r="C557" t="str">
            <v>SUBTOTAL</v>
          </cell>
          <cell r="G557">
            <v>74.709999999999994</v>
          </cell>
        </row>
        <row r="558">
          <cell r="C558" t="str">
            <v>BDI</v>
          </cell>
          <cell r="E558">
            <v>0.35</v>
          </cell>
          <cell r="G558">
            <v>26.15</v>
          </cell>
        </row>
        <row r="559">
          <cell r="C559" t="str">
            <v>TOTAL</v>
          </cell>
          <cell r="G559">
            <v>100.85999999999999</v>
          </cell>
        </row>
        <row r="561">
          <cell r="A561" t="str">
            <v>ASTU</v>
          </cell>
          <cell r="B561" t="str">
            <v>73721</v>
          </cell>
          <cell r="C561" t="str">
            <v>ASSENTAMENTO DE TUBOS DE CONCRETO DIAMETRO = 1000MM, SIMPLES OU ARMADO, JUNTA EM ARGAMASSA 1:3 CIMENTO:AREIA</v>
          </cell>
          <cell r="D561" t="str">
            <v>M</v>
          </cell>
        </row>
        <row r="562">
          <cell r="A562" t="str">
            <v>COMPOSICAO</v>
          </cell>
          <cell r="B562" t="str">
            <v>4884</v>
          </cell>
          <cell r="C562" t="str">
            <v>ARGAMASSA TRACO 1:3 (CIMENTO E AREIA), PREPARO MANUAL</v>
          </cell>
          <cell r="D562" t="str">
            <v>M3</v>
          </cell>
          <cell r="E562">
            <v>0.03</v>
          </cell>
          <cell r="F562">
            <v>387.46000000000004</v>
          </cell>
          <cell r="G562">
            <v>11.62</v>
          </cell>
        </row>
        <row r="563">
          <cell r="A563" t="str">
            <v>COMPOSICAO</v>
          </cell>
          <cell r="B563" t="str">
            <v>73535</v>
          </cell>
          <cell r="C563" t="str">
            <v>CHP - CAMINHAO C/GUINCHO 6T, MOTOR DIESEL 136HP, M. BENZ MOD L1214, MUNCK MOD, M 640/18, OU SIMILAR</v>
          </cell>
          <cell r="D563" t="str">
            <v>H</v>
          </cell>
          <cell r="E563">
            <v>0.19600000000000001</v>
          </cell>
          <cell r="F563">
            <v>126</v>
          </cell>
          <cell r="G563">
            <v>24.7</v>
          </cell>
        </row>
        <row r="564">
          <cell r="A564" t="str">
            <v>INSUMO</v>
          </cell>
          <cell r="B564" t="str">
            <v>00004750</v>
          </cell>
          <cell r="C564" t="str">
            <v>PEDREIRO</v>
          </cell>
          <cell r="D564" t="str">
            <v>H</v>
          </cell>
          <cell r="E564">
            <v>2.1560000000000001</v>
          </cell>
          <cell r="F564">
            <v>12.88</v>
          </cell>
          <cell r="G564">
            <v>27.77</v>
          </cell>
        </row>
        <row r="565">
          <cell r="A565" t="str">
            <v>INSUMO</v>
          </cell>
          <cell r="B565" t="str">
            <v>00006111</v>
          </cell>
          <cell r="C565" t="str">
            <v>SERVENTE</v>
          </cell>
          <cell r="D565" t="str">
            <v>H</v>
          </cell>
          <cell r="E565">
            <v>4.508</v>
          </cell>
          <cell r="F565">
            <v>10.59</v>
          </cell>
          <cell r="G565">
            <v>47.74</v>
          </cell>
        </row>
        <row r="566">
          <cell r="A566" t="str">
            <v>73721</v>
          </cell>
          <cell r="C566" t="str">
            <v>SUBTOTAL</v>
          </cell>
          <cell r="G566">
            <v>111.83000000000001</v>
          </cell>
        </row>
        <row r="567">
          <cell r="C567" t="str">
            <v>BDI</v>
          </cell>
          <cell r="E567">
            <v>0.35</v>
          </cell>
          <cell r="G567">
            <v>39.14</v>
          </cell>
        </row>
        <row r="568">
          <cell r="C568" t="str">
            <v>TOTAL</v>
          </cell>
          <cell r="G568">
            <v>150.97000000000003</v>
          </cell>
        </row>
        <row r="570">
          <cell r="A570" t="str">
            <v>ASTU</v>
          </cell>
          <cell r="B570" t="str">
            <v>73722</v>
          </cell>
          <cell r="C570" t="str">
            <v>ASSENTAMENTO DE TUBOS DE CONCRETO DIAMETRO = 600MM, SIMPLES OU ARMADO, JUNTA EM ARGAMASSA 1:3 CIMENTO:AREIA</v>
          </cell>
          <cell r="D570" t="str">
            <v>M</v>
          </cell>
        </row>
        <row r="571">
          <cell r="A571" t="str">
            <v>COMPOSICAO</v>
          </cell>
          <cell r="B571" t="str">
            <v>4884</v>
          </cell>
          <cell r="C571" t="str">
            <v>ARGAMASSA TRACO 1:3 (CIMENTO E AREIA), PREPARO MANUAL</v>
          </cell>
          <cell r="D571" t="str">
            <v>M3</v>
          </cell>
          <cell r="E571">
            <v>6.0000000000000001E-3</v>
          </cell>
          <cell r="F571">
            <v>387.46000000000004</v>
          </cell>
          <cell r="G571">
            <v>2.3199999999999998</v>
          </cell>
        </row>
        <row r="572">
          <cell r="A572" t="str">
            <v>COMPOSICAO</v>
          </cell>
          <cell r="B572" t="str">
            <v>73535</v>
          </cell>
          <cell r="C572" t="str">
            <v>CHP - CAMINHAO C/GUINCHO 6T, MOTOR DIESEL 136HP, M. BENZ MOD L1214, MUNCK MOD, M 640/18, OU SIMILAR</v>
          </cell>
          <cell r="D572" t="str">
            <v>H</v>
          </cell>
          <cell r="E572">
            <v>6.6000000000000003E-2</v>
          </cell>
          <cell r="F572">
            <v>126</v>
          </cell>
          <cell r="G572">
            <v>8.32</v>
          </cell>
        </row>
        <row r="573">
          <cell r="A573" t="str">
            <v>INSUMO</v>
          </cell>
          <cell r="B573" t="str">
            <v>00004750</v>
          </cell>
          <cell r="C573" t="str">
            <v>PEDREIRO</v>
          </cell>
          <cell r="D573" t="str">
            <v>H</v>
          </cell>
          <cell r="E573">
            <v>0.72599999999999998</v>
          </cell>
          <cell r="F573">
            <v>12.88</v>
          </cell>
          <cell r="G573">
            <v>9.35</v>
          </cell>
        </row>
        <row r="574">
          <cell r="A574" t="str">
            <v>INSUMO</v>
          </cell>
          <cell r="B574" t="str">
            <v>00006111</v>
          </cell>
          <cell r="C574" t="str">
            <v>SERVENTE</v>
          </cell>
          <cell r="D574" t="str">
            <v>H</v>
          </cell>
          <cell r="E574">
            <v>1.518</v>
          </cell>
          <cell r="F574">
            <v>10.59</v>
          </cell>
          <cell r="G574">
            <v>16.079999999999998</v>
          </cell>
        </row>
        <row r="575">
          <cell r="A575" t="str">
            <v>73722</v>
          </cell>
          <cell r="C575" t="str">
            <v>SUBTOTAL</v>
          </cell>
          <cell r="G575">
            <v>36.07</v>
          </cell>
        </row>
        <row r="576">
          <cell r="C576" t="str">
            <v>BDI</v>
          </cell>
          <cell r="E576">
            <v>0.35</v>
          </cell>
          <cell r="G576">
            <v>12.62</v>
          </cell>
        </row>
        <row r="577">
          <cell r="C577" t="str">
            <v>TOTAL</v>
          </cell>
          <cell r="G577">
            <v>48.69</v>
          </cell>
        </row>
        <row r="579">
          <cell r="A579" t="str">
            <v>ASTU</v>
          </cell>
          <cell r="B579" t="str">
            <v>73723</v>
          </cell>
          <cell r="C579" t="str">
            <v>ASSENTAMENTO DE TUBOS DE CONCRETO DIAMETRO = 500MM, SIMPLES OU ARMADO, JUNTA EM ARGAMASSA 1:3 CIMENTO:AREIA</v>
          </cell>
          <cell r="D579" t="str">
            <v>M</v>
          </cell>
        </row>
        <row r="580">
          <cell r="A580" t="str">
            <v>COMPOSICAO</v>
          </cell>
          <cell r="B580" t="str">
            <v>4884</v>
          </cell>
          <cell r="C580" t="str">
            <v>ARGAMASSA TRACO 1:3 (CIMENTO E AREIA), PREPARO MANUAL</v>
          </cell>
          <cell r="D580" t="str">
            <v>M3</v>
          </cell>
          <cell r="E580">
            <v>4.0000000000000001E-3</v>
          </cell>
          <cell r="F580">
            <v>387.46000000000004</v>
          </cell>
          <cell r="G580">
            <v>1.55</v>
          </cell>
        </row>
        <row r="581">
          <cell r="A581" t="str">
            <v>COMPOSICAO</v>
          </cell>
          <cell r="B581" t="str">
            <v>73535</v>
          </cell>
          <cell r="C581" t="str">
            <v>CHP - CAMINHAO C/GUINCHO 6T, MOTOR DIESEL 136HP, M. BENZ MOD L1214, MUNCK MOD, M 640/18, OU SIMILAR</v>
          </cell>
          <cell r="D581" t="str">
            <v>H</v>
          </cell>
          <cell r="E581">
            <v>5.1999999999999998E-2</v>
          </cell>
          <cell r="F581">
            <v>126</v>
          </cell>
          <cell r="G581">
            <v>6.55</v>
          </cell>
        </row>
        <row r="582">
          <cell r="A582" t="str">
            <v>INSUMO</v>
          </cell>
          <cell r="B582" t="str">
            <v>00004750</v>
          </cell>
          <cell r="C582" t="str">
            <v>PEDREIRO</v>
          </cell>
          <cell r="D582" t="str">
            <v>H</v>
          </cell>
          <cell r="E582">
            <v>0.57199999999999995</v>
          </cell>
          <cell r="F582">
            <v>12.88</v>
          </cell>
          <cell r="G582">
            <v>7.37</v>
          </cell>
        </row>
        <row r="583">
          <cell r="A583" t="str">
            <v>INSUMO</v>
          </cell>
          <cell r="B583" t="str">
            <v>00006111</v>
          </cell>
          <cell r="C583" t="str">
            <v>SERVENTE</v>
          </cell>
          <cell r="D583" t="str">
            <v>H</v>
          </cell>
          <cell r="E583">
            <v>1.196</v>
          </cell>
          <cell r="F583">
            <v>10.59</v>
          </cell>
          <cell r="G583">
            <v>12.67</v>
          </cell>
        </row>
        <row r="584">
          <cell r="A584" t="str">
            <v>73723</v>
          </cell>
          <cell r="C584" t="str">
            <v>SUBTOTAL</v>
          </cell>
          <cell r="G584">
            <v>28.14</v>
          </cell>
        </row>
        <row r="585">
          <cell r="C585" t="str">
            <v>BDI</v>
          </cell>
          <cell r="E585">
            <v>0.35</v>
          </cell>
          <cell r="G585">
            <v>9.85</v>
          </cell>
        </row>
        <row r="586">
          <cell r="C586" t="str">
            <v>TOTAL</v>
          </cell>
          <cell r="G586">
            <v>37.99</v>
          </cell>
        </row>
        <row r="588">
          <cell r="A588" t="str">
            <v>ASTU</v>
          </cell>
          <cell r="B588" t="str">
            <v>73724</v>
          </cell>
          <cell r="C588" t="str">
            <v>ASSENTAMENTO DE TUBOS DE CONCRETO DIAMETRO = 400MM, SIMPLES OU ARMADO, JUNTA EM ARGAMASSA 1:3 CIMENTO:AREIA</v>
          </cell>
          <cell r="D588" t="str">
            <v>M</v>
          </cell>
        </row>
        <row r="589">
          <cell r="A589" t="str">
            <v>COMPOSICAO</v>
          </cell>
          <cell r="B589" t="str">
            <v>4884</v>
          </cell>
          <cell r="C589" t="str">
            <v>ARGAMASSA TRACO 1:3 (CIMENTO E AREIA), PREPARO MANUAL</v>
          </cell>
          <cell r="D589" t="str">
            <v>M3</v>
          </cell>
          <cell r="E589">
            <v>3.0000000000000001E-3</v>
          </cell>
          <cell r="F589">
            <v>387.46000000000004</v>
          </cell>
          <cell r="G589">
            <v>1.1599999999999999</v>
          </cell>
        </row>
        <row r="590">
          <cell r="A590" t="str">
            <v>COMPOSICAO</v>
          </cell>
          <cell r="B590" t="str">
            <v>73535</v>
          </cell>
          <cell r="C590" t="str">
            <v>CHP - CAMINHAO C/GUINCHO 6T, MOTOR DIESEL 136HP, M. BENZ MOD L1214, MUNCK MOD, M 640/18, OU SIMILAR</v>
          </cell>
          <cell r="D590" t="str">
            <v>H</v>
          </cell>
          <cell r="E590">
            <v>3.4000000000000002E-2</v>
          </cell>
          <cell r="F590">
            <v>126</v>
          </cell>
          <cell r="G590">
            <v>4.28</v>
          </cell>
        </row>
        <row r="591">
          <cell r="A591" t="str">
            <v>INSUMO</v>
          </cell>
          <cell r="B591" t="str">
            <v>00004750</v>
          </cell>
          <cell r="C591" t="str">
            <v>PEDREIRO</v>
          </cell>
          <cell r="D591" t="str">
            <v>H</v>
          </cell>
          <cell r="E591">
            <v>0.374</v>
          </cell>
          <cell r="F591">
            <v>12.88</v>
          </cell>
          <cell r="G591">
            <v>4.82</v>
          </cell>
        </row>
        <row r="592">
          <cell r="A592" t="str">
            <v>INSUMO</v>
          </cell>
          <cell r="B592" t="str">
            <v>00006111</v>
          </cell>
          <cell r="C592" t="str">
            <v>SERVENTE</v>
          </cell>
          <cell r="D592" t="str">
            <v>H</v>
          </cell>
          <cell r="E592">
            <v>0.78200000000000003</v>
          </cell>
          <cell r="F592">
            <v>10.59</v>
          </cell>
          <cell r="G592">
            <v>8.2799999999999994</v>
          </cell>
        </row>
        <row r="593">
          <cell r="A593" t="str">
            <v>73724</v>
          </cell>
          <cell r="C593" t="str">
            <v>SUBTOTAL</v>
          </cell>
          <cell r="G593">
            <v>18.54</v>
          </cell>
        </row>
        <row r="594">
          <cell r="C594" t="str">
            <v>BDI</v>
          </cell>
          <cell r="E594">
            <v>0.35</v>
          </cell>
          <cell r="G594">
            <v>6.49</v>
          </cell>
        </row>
        <row r="595">
          <cell r="C595" t="str">
            <v>TOTAL</v>
          </cell>
          <cell r="G595">
            <v>25.03</v>
          </cell>
        </row>
        <row r="597">
          <cell r="A597" t="str">
            <v>ASTU</v>
          </cell>
          <cell r="B597" t="str">
            <v>73730</v>
          </cell>
          <cell r="C597" t="str">
            <v>ASSENTAMENTO DE TUBOS DE CONCRETO DIAMETRO = 300MM, SIMPLES OU ARMADO, JUNTA EM ARGAMASSA 1:3 CIMENTO:AREIA</v>
          </cell>
          <cell r="D597" t="str">
            <v>M</v>
          </cell>
        </row>
        <row r="598">
          <cell r="A598" t="str">
            <v>COMPOSICAO</v>
          </cell>
          <cell r="B598" t="str">
            <v>4884</v>
          </cell>
          <cell r="C598" t="str">
            <v>ARGAMASSA TRACO 1:3 (CIMENTO E AREIA), PREPARO MANUAL</v>
          </cell>
          <cell r="D598" t="str">
            <v>M3</v>
          </cell>
          <cell r="E598">
            <v>2E-3</v>
          </cell>
          <cell r="F598">
            <v>387.46000000000004</v>
          </cell>
          <cell r="G598">
            <v>0.77</v>
          </cell>
        </row>
        <row r="599">
          <cell r="A599" t="str">
            <v>COMPOSICAO</v>
          </cell>
          <cell r="B599" t="str">
            <v>73535</v>
          </cell>
          <cell r="C599" t="str">
            <v>CHP - CAMINHAO C/GUINCHO 6T, MOTOR DIESEL 136HP, M. BENZ MOD L1214, MUNCK MOD, M 640/18, OU SIMILAR</v>
          </cell>
          <cell r="D599" t="str">
            <v>H</v>
          </cell>
          <cell r="E599">
            <v>2.4E-2</v>
          </cell>
          <cell r="F599">
            <v>126</v>
          </cell>
          <cell r="G599">
            <v>3.02</v>
          </cell>
        </row>
        <row r="600">
          <cell r="A600" t="str">
            <v>INSUMO</v>
          </cell>
          <cell r="B600" t="str">
            <v>00004750</v>
          </cell>
          <cell r="C600" t="str">
            <v>PEDREIRO</v>
          </cell>
          <cell r="D600" t="str">
            <v>H</v>
          </cell>
          <cell r="E600">
            <v>0.26400000000000001</v>
          </cell>
          <cell r="F600">
            <v>12.88</v>
          </cell>
          <cell r="G600">
            <v>3.4</v>
          </cell>
        </row>
        <row r="601">
          <cell r="A601" t="str">
            <v>INSUMO</v>
          </cell>
          <cell r="B601" t="str">
            <v>00006111</v>
          </cell>
          <cell r="C601" t="str">
            <v>SERVENTE</v>
          </cell>
          <cell r="D601" t="str">
            <v>H</v>
          </cell>
          <cell r="E601">
            <v>0.55200000000000005</v>
          </cell>
          <cell r="F601">
            <v>10.59</v>
          </cell>
          <cell r="G601">
            <v>5.85</v>
          </cell>
        </row>
        <row r="602">
          <cell r="A602" t="str">
            <v>73730</v>
          </cell>
          <cell r="C602" t="str">
            <v>SUBTOTAL</v>
          </cell>
          <cell r="G602">
            <v>13.04</v>
          </cell>
        </row>
        <row r="603">
          <cell r="C603" t="str">
            <v>BDI</v>
          </cell>
          <cell r="E603">
            <v>0.35</v>
          </cell>
          <cell r="G603">
            <v>4.5599999999999996</v>
          </cell>
        </row>
        <row r="604">
          <cell r="C604" t="str">
            <v>TOTAL</v>
          </cell>
          <cell r="G604">
            <v>17.599999999999998</v>
          </cell>
        </row>
        <row r="606">
          <cell r="A606" t="str">
            <v>ASTU</v>
          </cell>
          <cell r="B606" t="str">
            <v>73606</v>
          </cell>
          <cell r="C606" t="str">
            <v>ASSENTAMENTO DE TAMPAO DE FERRO FUNDIDO 90 0 MM</v>
          </cell>
          <cell r="D606" t="str">
            <v>UN</v>
          </cell>
        </row>
        <row r="607">
          <cell r="A607" t="str">
            <v>INSUMO</v>
          </cell>
          <cell r="B607" t="str">
            <v>00000370</v>
          </cell>
          <cell r="C607" t="str">
            <v>AREIA MEDIA - POSTO JAZIDA / FORNECEDOR (SEM FRETE)</v>
          </cell>
          <cell r="D607" t="str">
            <v>M3</v>
          </cell>
          <cell r="E607">
            <v>0.06</v>
          </cell>
          <cell r="F607">
            <v>55.5</v>
          </cell>
          <cell r="G607">
            <v>3.33</v>
          </cell>
        </row>
        <row r="608">
          <cell r="A608" t="str">
            <v>INSUMO</v>
          </cell>
          <cell r="B608" t="str">
            <v>00001379</v>
          </cell>
          <cell r="C608" t="str">
            <v>CIMENTO PORTLAND COMPOSTO CP II- 32</v>
          </cell>
          <cell r="D608" t="str">
            <v>KG</v>
          </cell>
          <cell r="E608">
            <v>21</v>
          </cell>
          <cell r="F608">
            <v>0.46</v>
          </cell>
          <cell r="G608">
            <v>9.66</v>
          </cell>
        </row>
        <row r="609">
          <cell r="A609" t="str">
            <v>INSUMO</v>
          </cell>
          <cell r="B609" t="str">
            <v>00004750</v>
          </cell>
          <cell r="C609" t="str">
            <v>PEDREIRO</v>
          </cell>
          <cell r="D609" t="str">
            <v>H</v>
          </cell>
          <cell r="E609">
            <v>3</v>
          </cell>
          <cell r="F609">
            <v>12.88</v>
          </cell>
          <cell r="G609">
            <v>38.64</v>
          </cell>
        </row>
        <row r="610">
          <cell r="A610" t="str">
            <v>INSUMO</v>
          </cell>
          <cell r="B610" t="str">
            <v>00006111</v>
          </cell>
          <cell r="C610" t="str">
            <v>SERVENTE</v>
          </cell>
          <cell r="D610" t="str">
            <v>H</v>
          </cell>
          <cell r="E610">
            <v>3</v>
          </cell>
          <cell r="F610">
            <v>10.59</v>
          </cell>
          <cell r="G610">
            <v>31.77</v>
          </cell>
        </row>
        <row r="611">
          <cell r="A611" t="str">
            <v>73606</v>
          </cell>
          <cell r="C611" t="str">
            <v>SUBTOTAL</v>
          </cell>
          <cell r="G611">
            <v>83.4</v>
          </cell>
        </row>
        <row r="612">
          <cell r="C612" t="str">
            <v>BDI</v>
          </cell>
          <cell r="E612">
            <v>0.35</v>
          </cell>
          <cell r="G612">
            <v>29.19</v>
          </cell>
        </row>
        <row r="613">
          <cell r="C613" t="str">
            <v>TOTAL</v>
          </cell>
          <cell r="G613">
            <v>112.59</v>
          </cell>
        </row>
        <row r="615">
          <cell r="A615" t="str">
            <v>ASTU</v>
          </cell>
          <cell r="B615" t="str">
            <v>73607</v>
          </cell>
          <cell r="C615" t="str">
            <v>ASSENTAMENTO DE TAMPAO DE FERRO FUNDIDO 60 0 MM</v>
          </cell>
          <cell r="D615" t="str">
            <v>UN</v>
          </cell>
        </row>
        <row r="616">
          <cell r="A616" t="str">
            <v>INSUMO</v>
          </cell>
          <cell r="B616" t="str">
            <v>00000370</v>
          </cell>
          <cell r="C616" t="str">
            <v>AREIA MEDIA - POSTO JAZIDA / FORNECEDOR (SEM FRETE)</v>
          </cell>
          <cell r="D616" t="str">
            <v>M3</v>
          </cell>
          <cell r="E616">
            <v>0.04</v>
          </cell>
          <cell r="F616">
            <v>55.5</v>
          </cell>
          <cell r="G616">
            <v>2.2200000000000002</v>
          </cell>
        </row>
        <row r="617">
          <cell r="A617" t="str">
            <v>INSUMO</v>
          </cell>
          <cell r="B617" t="str">
            <v>00001379</v>
          </cell>
          <cell r="C617" t="str">
            <v>CIMENTO PORTLAND COMPOSTO CP II- 32</v>
          </cell>
          <cell r="D617" t="str">
            <v>KG</v>
          </cell>
          <cell r="E617">
            <v>14</v>
          </cell>
          <cell r="F617">
            <v>0.46</v>
          </cell>
          <cell r="G617">
            <v>6.44</v>
          </cell>
        </row>
        <row r="618">
          <cell r="A618" t="str">
            <v>INSUMO</v>
          </cell>
          <cell r="B618" t="str">
            <v>00004750</v>
          </cell>
          <cell r="C618" t="str">
            <v>PEDREIRO</v>
          </cell>
          <cell r="D618" t="str">
            <v>H</v>
          </cell>
          <cell r="E618">
            <v>2</v>
          </cell>
          <cell r="F618">
            <v>12.88</v>
          </cell>
          <cell r="G618">
            <v>25.76</v>
          </cell>
        </row>
        <row r="619">
          <cell r="A619" t="str">
            <v>INSUMO</v>
          </cell>
          <cell r="B619" t="str">
            <v>00006111</v>
          </cell>
          <cell r="C619" t="str">
            <v>SERVENTE</v>
          </cell>
          <cell r="D619" t="str">
            <v>H</v>
          </cell>
          <cell r="E619">
            <v>2</v>
          </cell>
          <cell r="F619">
            <v>10.59</v>
          </cell>
          <cell r="G619">
            <v>21.18</v>
          </cell>
        </row>
        <row r="620">
          <cell r="A620" t="str">
            <v>73607</v>
          </cell>
          <cell r="C620" t="str">
            <v>SUBTOTAL</v>
          </cell>
          <cell r="G620">
            <v>55.6</v>
          </cell>
        </row>
        <row r="621">
          <cell r="C621" t="str">
            <v>BDI</v>
          </cell>
          <cell r="E621">
            <v>0.35</v>
          </cell>
          <cell r="G621">
            <v>19.46</v>
          </cell>
        </row>
        <row r="622">
          <cell r="C622" t="str">
            <v>TOTAL</v>
          </cell>
          <cell r="G622">
            <v>75.06</v>
          </cell>
        </row>
        <row r="624">
          <cell r="A624" t="str">
            <v>ASTU</v>
          </cell>
          <cell r="B624" t="str">
            <v>83622</v>
          </cell>
          <cell r="C624" t="str">
            <v>GRELHA DE FERRO FUNDIDO PARA CANALETA LARG = 40CM, FORNECIMENTO E ASSENTAMENTO</v>
          </cell>
          <cell r="D624" t="str">
            <v>M</v>
          </cell>
        </row>
        <row r="625">
          <cell r="A625" t="str">
            <v>INSUMO</v>
          </cell>
          <cell r="B625" t="str">
            <v>00006111</v>
          </cell>
          <cell r="C625" t="str">
            <v>SERVENTE</v>
          </cell>
          <cell r="D625" t="str">
            <v>H</v>
          </cell>
          <cell r="E625">
            <v>0.16</v>
          </cell>
          <cell r="F625">
            <v>10.59</v>
          </cell>
          <cell r="G625">
            <v>1.69</v>
          </cell>
        </row>
        <row r="626">
          <cell r="A626" t="str">
            <v>INSUMO</v>
          </cell>
          <cell r="B626" t="str">
            <v>00021055</v>
          </cell>
          <cell r="C626" t="str">
            <v>GRELHA FOFO P/ CANALETA 40 X 400 X 1000MM P/ GARAGEM E ESTACIONAMENTO</v>
          </cell>
          <cell r="D626" t="str">
            <v>UN</v>
          </cell>
          <cell r="E626">
            <v>1</v>
          </cell>
          <cell r="F626">
            <v>174.2</v>
          </cell>
          <cell r="G626">
            <v>174.2</v>
          </cell>
        </row>
        <row r="627">
          <cell r="A627" t="str">
            <v>83622</v>
          </cell>
          <cell r="C627" t="str">
            <v>SUBTOTAL</v>
          </cell>
          <cell r="G627">
            <v>175.89</v>
          </cell>
        </row>
        <row r="628">
          <cell r="C628" t="str">
            <v>BDI</v>
          </cell>
          <cell r="E628">
            <v>0.35</v>
          </cell>
          <cell r="G628">
            <v>61.56</v>
          </cell>
        </row>
        <row r="629">
          <cell r="C629" t="str">
            <v>TOTAL</v>
          </cell>
          <cell r="G629">
            <v>237.45</v>
          </cell>
        </row>
        <row r="631">
          <cell r="A631" t="str">
            <v>ASTU</v>
          </cell>
          <cell r="B631" t="str">
            <v>83623</v>
          </cell>
          <cell r="C631" t="str">
            <v>GRELHA DE FERRO FUNDIDO PARA CANALETA LARG = 30CM, FORNECIMENTO E ASSENTAMENTO</v>
          </cell>
          <cell r="D631" t="str">
            <v>M</v>
          </cell>
        </row>
        <row r="632">
          <cell r="A632" t="str">
            <v>INSUMO</v>
          </cell>
          <cell r="B632" t="str">
            <v>00006111</v>
          </cell>
          <cell r="C632" t="str">
            <v>SERVENTE</v>
          </cell>
          <cell r="D632" t="str">
            <v>H</v>
          </cell>
          <cell r="E632">
            <v>0.16</v>
          </cell>
          <cell r="F632">
            <v>10.59</v>
          </cell>
          <cell r="G632">
            <v>1.69</v>
          </cell>
        </row>
        <row r="633">
          <cell r="A633" t="str">
            <v>INSUMO</v>
          </cell>
          <cell r="B633" t="str">
            <v>00021051</v>
          </cell>
          <cell r="C633" t="str">
            <v>GRELHA FOFO P/ CANALETA 18 X 300 X 1000MM P/ GARAGEM E ESTACIONAMENTO</v>
          </cell>
          <cell r="D633" t="str">
            <v>UN</v>
          </cell>
          <cell r="E633">
            <v>1</v>
          </cell>
          <cell r="F633">
            <v>127.78</v>
          </cell>
          <cell r="G633">
            <v>127.78</v>
          </cell>
        </row>
        <row r="634">
          <cell r="A634" t="str">
            <v>83623</v>
          </cell>
          <cell r="C634" t="str">
            <v>SUBTOTAL</v>
          </cell>
          <cell r="G634">
            <v>129.47</v>
          </cell>
        </row>
        <row r="635">
          <cell r="C635" t="str">
            <v>BDI</v>
          </cell>
          <cell r="E635">
            <v>0.35</v>
          </cell>
          <cell r="G635">
            <v>45.31</v>
          </cell>
        </row>
        <row r="636">
          <cell r="C636" t="str">
            <v>TOTAL</v>
          </cell>
          <cell r="G636">
            <v>174.78</v>
          </cell>
        </row>
        <row r="638">
          <cell r="A638" t="str">
            <v>ASTU</v>
          </cell>
          <cell r="B638" t="str">
            <v>83624</v>
          </cell>
          <cell r="C638" t="str">
            <v>GRELHA DE FERRO FUNDIDO PARA CANALETA LARG = 20CM, FORNECIMENTO E ASSENTAMENTO</v>
          </cell>
          <cell r="D638" t="str">
            <v>M</v>
          </cell>
        </row>
        <row r="639">
          <cell r="A639" t="str">
            <v>INSUMO</v>
          </cell>
          <cell r="B639" t="str">
            <v>00006111</v>
          </cell>
          <cell r="C639" t="str">
            <v>SERVENTE</v>
          </cell>
          <cell r="D639" t="str">
            <v>H</v>
          </cell>
          <cell r="E639">
            <v>0.16</v>
          </cell>
          <cell r="F639">
            <v>10.59</v>
          </cell>
          <cell r="G639">
            <v>1.69</v>
          </cell>
        </row>
        <row r="640">
          <cell r="A640" t="str">
            <v>INSUMO</v>
          </cell>
          <cell r="B640" t="str">
            <v>00011236</v>
          </cell>
          <cell r="C640" t="str">
            <v>GRELHA FOFO P/ CANALETA 15 X 200 X 1000MM P/ GARAGEM E ESTACIONAMENTO</v>
          </cell>
          <cell r="D640" t="str">
            <v>UN</v>
          </cell>
          <cell r="E640">
            <v>1</v>
          </cell>
          <cell r="F640">
            <v>63.89</v>
          </cell>
          <cell r="G640">
            <v>63.89</v>
          </cell>
        </row>
        <row r="641">
          <cell r="A641" t="str">
            <v>83624</v>
          </cell>
          <cell r="C641" t="str">
            <v>SUBTOTAL</v>
          </cell>
          <cell r="G641">
            <v>65.58</v>
          </cell>
        </row>
        <row r="642">
          <cell r="C642" t="str">
            <v>BDI</v>
          </cell>
          <cell r="E642">
            <v>0.35</v>
          </cell>
          <cell r="G642">
            <v>22.95</v>
          </cell>
        </row>
        <row r="643">
          <cell r="C643" t="str">
            <v>TOTAL</v>
          </cell>
          <cell r="G643">
            <v>88.53</v>
          </cell>
        </row>
        <row r="645">
          <cell r="A645" t="str">
            <v>ASTU</v>
          </cell>
          <cell r="B645" t="str">
            <v>83626</v>
          </cell>
          <cell r="C645" t="str">
            <v>GRELHA DE FERRO FUNDIDO PARA CANALETA LARG = 15CM, FORNECIMENTO E ASSENTAMENTO</v>
          </cell>
          <cell r="D645" t="str">
            <v>M</v>
          </cell>
        </row>
        <row r="646">
          <cell r="A646" t="str">
            <v>INSUMO</v>
          </cell>
          <cell r="B646" t="str">
            <v>00006111</v>
          </cell>
          <cell r="C646" t="str">
            <v>SERVENTE</v>
          </cell>
          <cell r="D646" t="str">
            <v>H</v>
          </cell>
          <cell r="E646">
            <v>0.16</v>
          </cell>
          <cell r="F646">
            <v>10.59</v>
          </cell>
          <cell r="G646">
            <v>1.69</v>
          </cell>
        </row>
        <row r="647">
          <cell r="A647" t="str">
            <v>INSUMO</v>
          </cell>
          <cell r="B647" t="str">
            <v>00011235</v>
          </cell>
          <cell r="C647" t="str">
            <v>GRELHA FOFO P/ CANALETA 15 X 150 X 1000MM P/ GARAGEM E ESTACIONAMENTO</v>
          </cell>
          <cell r="D647" t="str">
            <v>UN</v>
          </cell>
          <cell r="E647">
            <v>1</v>
          </cell>
          <cell r="F647">
            <v>48.98</v>
          </cell>
          <cell r="G647">
            <v>48.98</v>
          </cell>
        </row>
        <row r="648">
          <cell r="A648" t="str">
            <v>83626</v>
          </cell>
          <cell r="C648" t="str">
            <v>SUBTOTAL</v>
          </cell>
          <cell r="G648">
            <v>50.669999999999995</v>
          </cell>
        </row>
        <row r="649">
          <cell r="C649" t="str">
            <v>BDI</v>
          </cell>
          <cell r="E649">
            <v>0.35</v>
          </cell>
          <cell r="G649">
            <v>17.73</v>
          </cell>
        </row>
        <row r="650">
          <cell r="C650" t="str">
            <v>TOTAL</v>
          </cell>
          <cell r="G650">
            <v>68.399999999999991</v>
          </cell>
        </row>
        <row r="652">
          <cell r="A652" t="str">
            <v>ASTU</v>
          </cell>
          <cell r="B652" t="str">
            <v>83627</v>
          </cell>
          <cell r="C652" t="str">
            <v>TAMPAO DE FERRO FUNDIDO, D = 60CM, 175KG, P = CHAMI NE CX AREIA/POCO VISITA ASSENTADO COM ARG CIM/AREIA 1:4, FORNECIMENTO E ASSENTAMENTO</v>
          </cell>
          <cell r="D652" t="str">
            <v>UN</v>
          </cell>
        </row>
        <row r="653">
          <cell r="A653" t="str">
            <v>COMPOSICAO</v>
          </cell>
          <cell r="B653" t="str">
            <v>73455</v>
          </cell>
          <cell r="C653" t="str">
            <v>ARGAMASSA CIMENTO/AREIA 1:4 - PREPARO MECANICO</v>
          </cell>
          <cell r="D653" t="str">
            <v>M3</v>
          </cell>
          <cell r="E653">
            <v>5.0000000000000001E-3</v>
          </cell>
          <cell r="F653">
            <v>291.58</v>
          </cell>
          <cell r="G653">
            <v>1.46</v>
          </cell>
        </row>
        <row r="654">
          <cell r="A654" t="str">
            <v>INSUMO</v>
          </cell>
          <cell r="B654" t="str">
            <v>00004750</v>
          </cell>
          <cell r="C654" t="str">
            <v>PEDREIRO</v>
          </cell>
          <cell r="D654" t="str">
            <v>H</v>
          </cell>
          <cell r="E654">
            <v>2</v>
          </cell>
          <cell r="F654">
            <v>12.88</v>
          </cell>
          <cell r="G654">
            <v>25.76</v>
          </cell>
        </row>
        <row r="655">
          <cell r="A655" t="str">
            <v>INSUMO</v>
          </cell>
          <cell r="B655" t="str">
            <v>00006111</v>
          </cell>
          <cell r="C655" t="str">
            <v>SERVENTE</v>
          </cell>
          <cell r="D655" t="str">
            <v>H</v>
          </cell>
          <cell r="E655">
            <v>2</v>
          </cell>
          <cell r="F655">
            <v>10.59</v>
          </cell>
          <cell r="G655">
            <v>21.18</v>
          </cell>
        </row>
        <row r="656">
          <cell r="A656" t="str">
            <v>INSUMO</v>
          </cell>
          <cell r="B656" t="str">
            <v>00011291</v>
          </cell>
          <cell r="C656" t="str">
            <v>TAMPAO FOFO 175 KG P/ POCO VISITA T-175</v>
          </cell>
          <cell r="D656" t="str">
            <v>UN</v>
          </cell>
          <cell r="E656">
            <v>1</v>
          </cell>
          <cell r="F656">
            <v>468.52</v>
          </cell>
          <cell r="G656">
            <v>468.52</v>
          </cell>
        </row>
        <row r="657">
          <cell r="A657" t="str">
            <v>83627</v>
          </cell>
          <cell r="C657" t="str">
            <v>SUBTOTAL</v>
          </cell>
          <cell r="G657">
            <v>516.91999999999996</v>
          </cell>
        </row>
        <row r="658">
          <cell r="C658" t="str">
            <v>BDI</v>
          </cell>
          <cell r="E658">
            <v>0.35</v>
          </cell>
          <cell r="G658">
            <v>180.92</v>
          </cell>
        </row>
        <row r="659">
          <cell r="C659" t="str">
            <v>TOTAL</v>
          </cell>
          <cell r="G659">
            <v>697.83999999999992</v>
          </cell>
        </row>
        <row r="661">
          <cell r="A661" t="str">
            <v>ASTU</v>
          </cell>
          <cell r="B661" t="str">
            <v>83724</v>
          </cell>
          <cell r="C661" t="str">
            <v>ASSENTAMENTO DE PECAS, CONEXOES, APARELHOS E ACESSO RIOS DE FERRO FUNDIDO DUCTIL, JUNTA ELASTICA, MECANICA OU FLANGEADA, COM DIAMETROS DE 5 0 A 300 MM.</v>
          </cell>
          <cell r="D661" t="str">
            <v>KG</v>
          </cell>
        </row>
        <row r="662">
          <cell r="A662" t="str">
            <v>INSUMO</v>
          </cell>
          <cell r="B662" t="str">
            <v>00002700</v>
          </cell>
          <cell r="C662" t="str">
            <v>MONTADOR</v>
          </cell>
          <cell r="D662" t="str">
            <v>H</v>
          </cell>
          <cell r="E662">
            <v>0.03</v>
          </cell>
          <cell r="F662">
            <v>18.68</v>
          </cell>
          <cell r="G662">
            <v>0.56000000000000005</v>
          </cell>
        </row>
        <row r="663">
          <cell r="A663" t="str">
            <v>INSUMO</v>
          </cell>
          <cell r="B663" t="str">
            <v>00006111</v>
          </cell>
          <cell r="C663" t="str">
            <v>SERVENTE</v>
          </cell>
          <cell r="D663" t="str">
            <v>H</v>
          </cell>
          <cell r="E663">
            <v>0.06</v>
          </cell>
          <cell r="F663">
            <v>10.59</v>
          </cell>
          <cell r="G663">
            <v>0.64</v>
          </cell>
        </row>
        <row r="664">
          <cell r="A664" t="str">
            <v>83724</v>
          </cell>
          <cell r="C664" t="str">
            <v>SUBTOTAL</v>
          </cell>
          <cell r="G664">
            <v>1.2000000000000002</v>
          </cell>
        </row>
        <row r="665">
          <cell r="C665" t="str">
            <v>BDI</v>
          </cell>
          <cell r="E665">
            <v>0.35</v>
          </cell>
          <cell r="G665">
            <v>0.42</v>
          </cell>
        </row>
        <row r="666">
          <cell r="C666" t="str">
            <v>TOTAL</v>
          </cell>
          <cell r="G666">
            <v>1.62</v>
          </cell>
        </row>
        <row r="668">
          <cell r="A668" t="str">
            <v>ASTU</v>
          </cell>
          <cell r="B668" t="str">
            <v>83725</v>
          </cell>
          <cell r="C668" t="str">
            <v>ASSENTAMENTO DE PECAS, CONEXOES, APARELHOS E ACESSO RIOS DE FERRO FUNDIDO DUCTIL, JUNTA ELASTICA, MECANICA OU FLANGEADA, COM DIAMETROS DE 3 50 A 600 MM.</v>
          </cell>
          <cell r="D668" t="str">
            <v>KG</v>
          </cell>
        </row>
        <row r="669">
          <cell r="A669" t="str">
            <v>INSUMO</v>
          </cell>
          <cell r="B669" t="str">
            <v>00002700</v>
          </cell>
          <cell r="C669" t="str">
            <v>MONTADOR</v>
          </cell>
          <cell r="D669" t="str">
            <v>H</v>
          </cell>
          <cell r="E669">
            <v>1.2E-2</v>
          </cell>
          <cell r="F669">
            <v>18.68</v>
          </cell>
          <cell r="G669">
            <v>0.22</v>
          </cell>
        </row>
        <row r="670">
          <cell r="A670" t="str">
            <v>INSUMO</v>
          </cell>
          <cell r="B670" t="str">
            <v>00003367</v>
          </cell>
          <cell r="C670" t="str">
            <v>GUINDASTE AUTO-PROPELIDO, SOBRE PNEUS, C/ LANCA TELESCOPICA CAP * 15T * (INCL MANUTENCAO/OPERACAO)</v>
          </cell>
          <cell r="D670" t="str">
            <v>H</v>
          </cell>
          <cell r="E670">
            <v>2E-3</v>
          </cell>
          <cell r="F670">
            <v>162</v>
          </cell>
          <cell r="G670">
            <v>0.32</v>
          </cell>
        </row>
        <row r="671">
          <cell r="A671" t="str">
            <v>INSUMO</v>
          </cell>
          <cell r="B671" t="str">
            <v>00006111</v>
          </cell>
          <cell r="C671" t="str">
            <v>SERVENTE</v>
          </cell>
          <cell r="D671" t="str">
            <v>H</v>
          </cell>
          <cell r="E671">
            <v>0.03</v>
          </cell>
          <cell r="F671">
            <v>10.59</v>
          </cell>
          <cell r="G671">
            <v>0.32</v>
          </cell>
        </row>
        <row r="672">
          <cell r="A672" t="str">
            <v>83725</v>
          </cell>
          <cell r="C672" t="str">
            <v>SUBTOTAL</v>
          </cell>
          <cell r="G672">
            <v>0.8600000000000001</v>
          </cell>
        </row>
        <row r="673">
          <cell r="C673" t="str">
            <v>BDI</v>
          </cell>
          <cell r="E673">
            <v>0.35</v>
          </cell>
          <cell r="G673">
            <v>0.3</v>
          </cell>
        </row>
        <row r="674">
          <cell r="C674" t="str">
            <v>TOTAL</v>
          </cell>
          <cell r="G674">
            <v>1.1600000000000001</v>
          </cell>
        </row>
        <row r="676">
          <cell r="A676" t="str">
            <v>ASTU</v>
          </cell>
          <cell r="B676" t="str">
            <v>83726</v>
          </cell>
          <cell r="C676" t="str">
            <v>ASSENTAMENTO DE PECAS, CONEXOES, APARELHOS E ACESSO RIOS DE FERRO FUNDIDO DUCTIL, JUNTA ELASTICA, MECANICA OU FLANGEADA, COM DIAMETROS DE 7 00 A 1200 MM.</v>
          </cell>
          <cell r="D676" t="str">
            <v>KG</v>
          </cell>
        </row>
        <row r="677">
          <cell r="A677" t="str">
            <v>INSUMO</v>
          </cell>
          <cell r="B677" t="str">
            <v>00002700</v>
          </cell>
          <cell r="C677" t="str">
            <v>MONTADOR</v>
          </cell>
          <cell r="D677" t="str">
            <v>H</v>
          </cell>
          <cell r="E677">
            <v>1.0800000000000001E-2</v>
          </cell>
          <cell r="F677">
            <v>18.68</v>
          </cell>
          <cell r="G677">
            <v>0.2</v>
          </cell>
        </row>
        <row r="678">
          <cell r="A678" t="str">
            <v>INSUMO</v>
          </cell>
          <cell r="B678" t="str">
            <v>00003367</v>
          </cell>
          <cell r="C678" t="str">
            <v>GUINDASTE AUTO-PROPELIDO, SOBRE PNEUS, C/ LANCA TELESCOPICA CAP * 15T * (INCL MANUTENCAO/OPERACAO)</v>
          </cell>
          <cell r="D678" t="str">
            <v>H</v>
          </cell>
          <cell r="E678">
            <v>7.2000000000000005E-4</v>
          </cell>
          <cell r="F678">
            <v>162</v>
          </cell>
          <cell r="G678">
            <v>0.12</v>
          </cell>
        </row>
        <row r="679">
          <cell r="A679" t="str">
            <v>INSUMO</v>
          </cell>
          <cell r="B679" t="str">
            <v>00006111</v>
          </cell>
          <cell r="C679" t="str">
            <v>SERVENTE</v>
          </cell>
          <cell r="D679" t="str">
            <v>H</v>
          </cell>
          <cell r="E679">
            <v>2.7E-2</v>
          </cell>
          <cell r="F679">
            <v>10.59</v>
          </cell>
          <cell r="G679">
            <v>0.28999999999999998</v>
          </cell>
        </row>
        <row r="680">
          <cell r="A680" t="str">
            <v>83726</v>
          </cell>
          <cell r="C680" t="str">
            <v>SUBTOTAL</v>
          </cell>
          <cell r="G680">
            <v>0.61</v>
          </cell>
        </row>
        <row r="681">
          <cell r="C681" t="str">
            <v>BDI</v>
          </cell>
          <cell r="E681">
            <v>0.35</v>
          </cell>
          <cell r="G681">
            <v>0.21</v>
          </cell>
        </row>
        <row r="682">
          <cell r="C682" t="str">
            <v>TOTAL</v>
          </cell>
          <cell r="G682">
            <v>0.82</v>
          </cell>
        </row>
        <row r="684">
          <cell r="A684" t="str">
            <v>ASTU</v>
          </cell>
          <cell r="B684" t="str">
            <v>83536</v>
          </cell>
          <cell r="C684" t="str">
            <v>FORNECIMENTO E ASSENTAMENTO DE TUBO CERAMICO DN 375 MM, JUNTA ELASTICA.</v>
          </cell>
          <cell r="D684" t="str">
            <v>M</v>
          </cell>
        </row>
        <row r="685">
          <cell r="A685" t="str">
            <v>COMPOSICAO</v>
          </cell>
          <cell r="B685" t="str">
            <v>73585</v>
          </cell>
          <cell r="C685" t="str">
            <v>CAMINHAO CARROCERIA FIXA FORD F-12000 12T / 142CV</v>
          </cell>
          <cell r="D685" t="str">
            <v>CHP</v>
          </cell>
          <cell r="E685">
            <v>3.2500000000000001E-2</v>
          </cell>
          <cell r="F685">
            <v>119.70000000000002</v>
          </cell>
          <cell r="G685">
            <v>3.89</v>
          </cell>
        </row>
        <row r="686">
          <cell r="A686" t="str">
            <v>INSUMO</v>
          </cell>
          <cell r="B686" t="str">
            <v>00002700</v>
          </cell>
          <cell r="C686" t="str">
            <v>MONTADOR</v>
          </cell>
          <cell r="D686" t="str">
            <v>H</v>
          </cell>
          <cell r="E686">
            <v>0.83</v>
          </cell>
          <cell r="F686">
            <v>18.68</v>
          </cell>
          <cell r="G686">
            <v>15.5</v>
          </cell>
        </row>
        <row r="687">
          <cell r="A687" t="str">
            <v>INSUMO</v>
          </cell>
          <cell r="B687" t="str">
            <v>00006111</v>
          </cell>
          <cell r="C687" t="str">
            <v>SERVENTE</v>
          </cell>
          <cell r="D687" t="str">
            <v>H</v>
          </cell>
          <cell r="E687">
            <v>1.095</v>
          </cell>
          <cell r="F687">
            <v>10.59</v>
          </cell>
          <cell r="G687">
            <v>11.6</v>
          </cell>
        </row>
        <row r="688">
          <cell r="A688" t="str">
            <v>INSUMO</v>
          </cell>
          <cell r="B688" t="str">
            <v>00007712</v>
          </cell>
          <cell r="C688" t="str">
            <v>TUBO CERAMICA ESG EB-5 PB DN 375</v>
          </cell>
          <cell r="D688" t="str">
            <v>M</v>
          </cell>
          <cell r="E688">
            <v>1.1499999999999999</v>
          </cell>
          <cell r="F688">
            <v>121.83</v>
          </cell>
          <cell r="G688">
            <v>140.1</v>
          </cell>
        </row>
        <row r="689">
          <cell r="A689" t="str">
            <v>83536</v>
          </cell>
          <cell r="C689" t="str">
            <v>SUBTOTAL</v>
          </cell>
          <cell r="G689">
            <v>171.09</v>
          </cell>
        </row>
        <row r="690">
          <cell r="C690" t="str">
            <v>BDI</v>
          </cell>
          <cell r="E690">
            <v>0.35</v>
          </cell>
          <cell r="G690">
            <v>59.88</v>
          </cell>
        </row>
        <row r="691">
          <cell r="C691" t="str">
            <v>TOTAL</v>
          </cell>
          <cell r="G691">
            <v>230.97</v>
          </cell>
        </row>
        <row r="693">
          <cell r="A693" t="str">
            <v>ASTU</v>
          </cell>
          <cell r="B693" t="str">
            <v>83537</v>
          </cell>
          <cell r="C693" t="str">
            <v>FORNECIMENTO E ASSENTAMENTO DE TUBO CERAMICO DN 300 MM, JUNTA ELASTICA.</v>
          </cell>
          <cell r="D693" t="str">
            <v>M</v>
          </cell>
        </row>
        <row r="694">
          <cell r="A694" t="str">
            <v>COMPOSICAO</v>
          </cell>
          <cell r="B694" t="str">
            <v>73585</v>
          </cell>
          <cell r="C694" t="str">
            <v>CAMINHAO CARROCERIA FIXA FORD F-12000 12T / 142CV</v>
          </cell>
          <cell r="D694" t="str">
            <v>CHP</v>
          </cell>
          <cell r="E694">
            <v>2.5700000000000001E-2</v>
          </cell>
          <cell r="F694">
            <v>119.70000000000002</v>
          </cell>
          <cell r="G694">
            <v>3.08</v>
          </cell>
        </row>
        <row r="695">
          <cell r="A695" t="str">
            <v>INSUMO</v>
          </cell>
          <cell r="B695" t="str">
            <v>00002700</v>
          </cell>
          <cell r="C695" t="str">
            <v>MONTADOR</v>
          </cell>
          <cell r="D695" t="str">
            <v>H</v>
          </cell>
          <cell r="E695">
            <v>0.79</v>
          </cell>
          <cell r="F695">
            <v>18.68</v>
          </cell>
          <cell r="G695">
            <v>14.76</v>
          </cell>
        </row>
        <row r="696">
          <cell r="A696" t="str">
            <v>INSUMO</v>
          </cell>
          <cell r="B696" t="str">
            <v>00006111</v>
          </cell>
          <cell r="C696" t="str">
            <v>SERVENTE</v>
          </cell>
          <cell r="D696" t="str">
            <v>H</v>
          </cell>
          <cell r="E696">
            <v>0.95499999999999996</v>
          </cell>
          <cell r="F696">
            <v>10.59</v>
          </cell>
          <cell r="G696">
            <v>10.11</v>
          </cell>
        </row>
        <row r="697">
          <cell r="A697" t="str">
            <v>INSUMO</v>
          </cell>
          <cell r="B697" t="str">
            <v>00007705</v>
          </cell>
          <cell r="C697" t="str">
            <v>TUBO CERAMICA ESG EB-5 PB DN 300</v>
          </cell>
          <cell r="D697" t="str">
            <v>M</v>
          </cell>
          <cell r="E697">
            <v>1.1499999999999999</v>
          </cell>
          <cell r="F697">
            <v>81.22</v>
          </cell>
          <cell r="G697">
            <v>93.4</v>
          </cell>
        </row>
        <row r="698">
          <cell r="A698" t="str">
            <v>83537</v>
          </cell>
          <cell r="C698" t="str">
            <v>SUBTOTAL</v>
          </cell>
          <cell r="G698">
            <v>121.35000000000001</v>
          </cell>
        </row>
        <row r="699">
          <cell r="C699" t="str">
            <v>BDI</v>
          </cell>
          <cell r="E699">
            <v>0.35</v>
          </cell>
          <cell r="G699">
            <v>42.47</v>
          </cell>
        </row>
        <row r="700">
          <cell r="C700" t="str">
            <v>TOTAL</v>
          </cell>
          <cell r="G700">
            <v>163.82</v>
          </cell>
        </row>
        <row r="702">
          <cell r="A702" t="str">
            <v>ASTU</v>
          </cell>
          <cell r="B702" t="str">
            <v>83538</v>
          </cell>
          <cell r="C702" t="str">
            <v>FORNECIMENTO E ASSENTAMENTO DE TUBO CERAMICO DN 250 MM, JUNTA ELASTICA.</v>
          </cell>
          <cell r="D702" t="str">
            <v>M</v>
          </cell>
        </row>
        <row r="703">
          <cell r="A703" t="str">
            <v>COMPOSICAO</v>
          </cell>
          <cell r="B703" t="str">
            <v>73585</v>
          </cell>
          <cell r="C703" t="str">
            <v>CAMINHAO CARROCERIA FIXA FORD F-12000 12T / 142CV</v>
          </cell>
          <cell r="D703" t="str">
            <v>CHP</v>
          </cell>
          <cell r="E703">
            <v>1.9E-2</v>
          </cell>
          <cell r="F703">
            <v>119.70000000000002</v>
          </cell>
          <cell r="G703">
            <v>2.27</v>
          </cell>
        </row>
        <row r="704">
          <cell r="A704" t="str">
            <v>INSUMO</v>
          </cell>
          <cell r="B704" t="str">
            <v>00002700</v>
          </cell>
          <cell r="C704" t="str">
            <v>MONTADOR</v>
          </cell>
          <cell r="D704" t="str">
            <v>H</v>
          </cell>
          <cell r="E704">
            <v>0.76</v>
          </cell>
          <cell r="F704">
            <v>18.68</v>
          </cell>
          <cell r="G704">
            <v>14.2</v>
          </cell>
        </row>
        <row r="705">
          <cell r="A705" t="str">
            <v>INSUMO</v>
          </cell>
          <cell r="B705" t="str">
            <v>00006111</v>
          </cell>
          <cell r="C705" t="str">
            <v>SERVENTE</v>
          </cell>
          <cell r="D705" t="str">
            <v>H</v>
          </cell>
          <cell r="E705">
            <v>0.85499999999999998</v>
          </cell>
          <cell r="F705">
            <v>10.59</v>
          </cell>
          <cell r="G705">
            <v>9.0500000000000007</v>
          </cell>
        </row>
        <row r="706">
          <cell r="A706" t="str">
            <v>INSUMO</v>
          </cell>
          <cell r="B706" t="str">
            <v>00007704</v>
          </cell>
          <cell r="C706" t="str">
            <v>TUBO CERAMICA ESG EB-5 PB DN 250</v>
          </cell>
          <cell r="D706" t="str">
            <v>M</v>
          </cell>
          <cell r="E706">
            <v>1.1499999999999999</v>
          </cell>
          <cell r="F706">
            <v>53.71</v>
          </cell>
          <cell r="G706">
            <v>61.77</v>
          </cell>
        </row>
        <row r="707">
          <cell r="A707" t="str">
            <v>83538</v>
          </cell>
          <cell r="C707" t="str">
            <v>SUBTOTAL</v>
          </cell>
          <cell r="G707">
            <v>87.29</v>
          </cell>
        </row>
        <row r="708">
          <cell r="C708" t="str">
            <v>BDI</v>
          </cell>
          <cell r="E708">
            <v>0.35</v>
          </cell>
          <cell r="G708">
            <v>30.55</v>
          </cell>
        </row>
        <row r="709">
          <cell r="C709" t="str">
            <v>TOTAL</v>
          </cell>
          <cell r="G709">
            <v>117.84</v>
          </cell>
        </row>
        <row r="711">
          <cell r="A711" t="str">
            <v>ASTU</v>
          </cell>
          <cell r="B711" t="str">
            <v>83539</v>
          </cell>
          <cell r="C711" t="str">
            <v>FORNECIMENTO E ASSENTAMENTO DE TUBO CERAMICO DN 200, JUNTA ELASTICA.</v>
          </cell>
          <cell r="D711" t="str">
            <v>M</v>
          </cell>
        </row>
        <row r="712">
          <cell r="A712" t="str">
            <v>COMPOSICAO</v>
          </cell>
          <cell r="B712" t="str">
            <v>73585</v>
          </cell>
          <cell r="C712" t="str">
            <v>CAMINHAO CARROCERIA FIXA FORD F-12000 12T / 142CV</v>
          </cell>
          <cell r="D712" t="str">
            <v>CHP</v>
          </cell>
          <cell r="E712">
            <v>1.2500000000000001E-2</v>
          </cell>
          <cell r="F712">
            <v>119.70000000000002</v>
          </cell>
          <cell r="G712">
            <v>1.5</v>
          </cell>
        </row>
        <row r="713">
          <cell r="A713" t="str">
            <v>INSUMO</v>
          </cell>
          <cell r="B713" t="str">
            <v>00002700</v>
          </cell>
          <cell r="C713" t="str">
            <v>MONTADOR</v>
          </cell>
          <cell r="D713" t="str">
            <v>H</v>
          </cell>
          <cell r="E713">
            <v>0.73499999999999999</v>
          </cell>
          <cell r="F713">
            <v>18.68</v>
          </cell>
          <cell r="G713">
            <v>13.73</v>
          </cell>
        </row>
        <row r="714">
          <cell r="A714" t="str">
            <v>INSUMO</v>
          </cell>
          <cell r="B714" t="str">
            <v>00006111</v>
          </cell>
          <cell r="C714" t="str">
            <v>SERVENTE</v>
          </cell>
          <cell r="D714" t="str">
            <v>H</v>
          </cell>
          <cell r="E714">
            <v>0.755</v>
          </cell>
          <cell r="F714">
            <v>10.59</v>
          </cell>
          <cell r="G714">
            <v>8</v>
          </cell>
        </row>
        <row r="715">
          <cell r="A715" t="str">
            <v>INSUMO</v>
          </cell>
          <cell r="B715" t="str">
            <v>00007708</v>
          </cell>
          <cell r="C715" t="str">
            <v>TUBO CERAMICA ESG EB-5 PB DN 200</v>
          </cell>
          <cell r="D715" t="str">
            <v>M</v>
          </cell>
          <cell r="E715">
            <v>1.1499999999999999</v>
          </cell>
          <cell r="F715">
            <v>31.24</v>
          </cell>
          <cell r="G715">
            <v>35.93</v>
          </cell>
        </row>
        <row r="716">
          <cell r="A716" t="str">
            <v>83539</v>
          </cell>
          <cell r="C716" t="str">
            <v>SUBTOTAL</v>
          </cell>
          <cell r="G716">
            <v>59.16</v>
          </cell>
        </row>
        <row r="717">
          <cell r="C717" t="str">
            <v>BDI</v>
          </cell>
          <cell r="E717">
            <v>0.35</v>
          </cell>
          <cell r="G717">
            <v>20.71</v>
          </cell>
        </row>
        <row r="718">
          <cell r="C718" t="str">
            <v>TOTAL</v>
          </cell>
          <cell r="G718">
            <v>79.87</v>
          </cell>
        </row>
        <row r="720">
          <cell r="A720" t="str">
            <v>ASTU</v>
          </cell>
          <cell r="B720" t="str">
            <v>83619</v>
          </cell>
          <cell r="C720" t="str">
            <v>FORNECIMENTO E ASSENTAMENTO DE TUBO CERAMICO DN 150, COM JUNTA ELASTICA.</v>
          </cell>
          <cell r="D720" t="str">
            <v>M</v>
          </cell>
        </row>
        <row r="721">
          <cell r="A721" t="str">
            <v>COMPOSICAO</v>
          </cell>
          <cell r="B721" t="str">
            <v>73585</v>
          </cell>
          <cell r="C721" t="str">
            <v>CAMINHAO CARROCERIA FIXA FORD F-12000 12T / 142CV</v>
          </cell>
          <cell r="D721" t="str">
            <v>CHP</v>
          </cell>
          <cell r="E721">
            <v>8.9999999999999993E-3</v>
          </cell>
          <cell r="F721">
            <v>119.70000000000002</v>
          </cell>
          <cell r="G721">
            <v>1.08</v>
          </cell>
        </row>
        <row r="722">
          <cell r="A722" t="str">
            <v>INSUMO</v>
          </cell>
          <cell r="B722" t="str">
            <v>00002700</v>
          </cell>
          <cell r="C722" t="str">
            <v>MONTADOR</v>
          </cell>
          <cell r="D722" t="str">
            <v>H</v>
          </cell>
          <cell r="E722">
            <v>0.42499999999999999</v>
          </cell>
          <cell r="F722">
            <v>18.68</v>
          </cell>
          <cell r="G722">
            <v>7.94</v>
          </cell>
        </row>
        <row r="723">
          <cell r="A723" t="str">
            <v>INSUMO</v>
          </cell>
          <cell r="B723" t="str">
            <v>00006111</v>
          </cell>
          <cell r="C723" t="str">
            <v>SERVENTE</v>
          </cell>
          <cell r="D723" t="str">
            <v>H</v>
          </cell>
          <cell r="E723">
            <v>0.55000000000000004</v>
          </cell>
          <cell r="F723">
            <v>10.59</v>
          </cell>
          <cell r="G723">
            <v>5.82</v>
          </cell>
        </row>
        <row r="724">
          <cell r="A724" t="str">
            <v>INSUMO</v>
          </cell>
          <cell r="B724" t="str">
            <v>00007703</v>
          </cell>
          <cell r="C724" t="str">
            <v>TUBO CERAMICA ESG EB-5 PB DN 150</v>
          </cell>
          <cell r="D724" t="str">
            <v>M</v>
          </cell>
          <cell r="E724">
            <v>1.1499999999999999</v>
          </cell>
          <cell r="F724">
            <v>18.66</v>
          </cell>
          <cell r="G724">
            <v>21.46</v>
          </cell>
        </row>
        <row r="725">
          <cell r="A725" t="str">
            <v>83619</v>
          </cell>
          <cell r="C725" t="str">
            <v>SUBTOTAL</v>
          </cell>
          <cell r="G725">
            <v>36.299999999999997</v>
          </cell>
        </row>
        <row r="726">
          <cell r="C726" t="str">
            <v>BDI</v>
          </cell>
          <cell r="E726">
            <v>0.35</v>
          </cell>
          <cell r="G726">
            <v>12.71</v>
          </cell>
        </row>
        <row r="727">
          <cell r="C727" t="str">
            <v>TOTAL</v>
          </cell>
          <cell r="G727">
            <v>49.01</v>
          </cell>
        </row>
        <row r="729">
          <cell r="A729" t="str">
            <v>ASTU</v>
          </cell>
          <cell r="B729" t="str">
            <v>83620</v>
          </cell>
          <cell r="C729" t="str">
            <v>FORNECIMENTO E ASSENTAMENTO DE TUBO CERAMICO DN 100 MM, COM JUNTA ELASTICA</v>
          </cell>
          <cell r="D729" t="str">
            <v>M</v>
          </cell>
        </row>
        <row r="730">
          <cell r="A730" t="str">
            <v>COMPOSICAO</v>
          </cell>
          <cell r="B730" t="str">
            <v>73585</v>
          </cell>
          <cell r="C730" t="str">
            <v>CAMINHAO CARROCERIA FIXA FORD F-12000 12T / 142CV</v>
          </cell>
          <cell r="D730" t="str">
            <v>CHP</v>
          </cell>
          <cell r="E730">
            <v>5.0000000000000001E-3</v>
          </cell>
          <cell r="F730">
            <v>119.70000000000002</v>
          </cell>
          <cell r="G730">
            <v>0.6</v>
          </cell>
        </row>
        <row r="731">
          <cell r="A731" t="str">
            <v>INSUMO</v>
          </cell>
          <cell r="B731" t="str">
            <v>00002700</v>
          </cell>
          <cell r="C731" t="str">
            <v>MONTADOR</v>
          </cell>
          <cell r="D731" t="str">
            <v>H</v>
          </cell>
          <cell r="E731">
            <v>0.33</v>
          </cell>
          <cell r="F731">
            <v>18.68</v>
          </cell>
          <cell r="G731">
            <v>6.16</v>
          </cell>
        </row>
        <row r="732">
          <cell r="A732" t="str">
            <v>INSUMO</v>
          </cell>
          <cell r="B732" t="str">
            <v>00006111</v>
          </cell>
          <cell r="C732" t="str">
            <v>SERVENTE</v>
          </cell>
          <cell r="D732" t="str">
            <v>H</v>
          </cell>
          <cell r="E732">
            <v>0.4</v>
          </cell>
          <cell r="F732">
            <v>10.59</v>
          </cell>
          <cell r="G732">
            <v>4.24</v>
          </cell>
        </row>
        <row r="733">
          <cell r="A733" t="str">
            <v>INSUMO</v>
          </cell>
          <cell r="B733" t="str">
            <v>00007706</v>
          </cell>
          <cell r="C733" t="str">
            <v>TUBO CERAMICA ESG EB-5 PB DN 100</v>
          </cell>
          <cell r="D733" t="str">
            <v>M</v>
          </cell>
          <cell r="E733">
            <v>1.1499999999999999</v>
          </cell>
          <cell r="F733">
            <v>13.45</v>
          </cell>
          <cell r="G733">
            <v>15.47</v>
          </cell>
        </row>
        <row r="734">
          <cell r="A734" t="str">
            <v>83620</v>
          </cell>
          <cell r="C734" t="str">
            <v>SUBTOTAL</v>
          </cell>
          <cell r="G734">
            <v>26.47</v>
          </cell>
        </row>
        <row r="735">
          <cell r="C735" t="str">
            <v>BDI</v>
          </cell>
          <cell r="E735">
            <v>0.35</v>
          </cell>
          <cell r="G735">
            <v>9.26</v>
          </cell>
        </row>
        <row r="736">
          <cell r="C736" t="str">
            <v>TOTAL</v>
          </cell>
          <cell r="G736">
            <v>35.729999999999997</v>
          </cell>
        </row>
        <row r="738">
          <cell r="A738" t="str">
            <v>ASTU</v>
          </cell>
          <cell r="B738" t="str">
            <v>74215/001</v>
          </cell>
          <cell r="C738" t="str">
            <v>MODULO TIPO: REDE DE AGUA, COM FORNECIMENTO E ASSEN TAMENTO DE TUBO PVC DEFOFO 200MM EB- 1208 P/ REDE AGUA JE 1 MPA, COMPREENDENDO: LOCACAO, CADASTRAMENTO DE INTERFERENCIAS, ESCAVACAO E REATERRO COMPACTADO DE VALA, EXCETO ROCHA, ATE 1,50 M, INCLUSIVE T</v>
          </cell>
          <cell r="D738" t="str">
            <v>M</v>
          </cell>
        </row>
        <row r="739">
          <cell r="A739" t="str">
            <v>INSUMO</v>
          </cell>
          <cell r="B739" t="str">
            <v>00000244</v>
          </cell>
          <cell r="C739" t="str">
            <v>AUXILIAR DE TOPÓGRAFO</v>
          </cell>
          <cell r="D739" t="str">
            <v>H</v>
          </cell>
          <cell r="E739">
            <v>8.0000000000000002E-3</v>
          </cell>
          <cell r="F739">
            <v>10.6</v>
          </cell>
          <cell r="G739">
            <v>0.08</v>
          </cell>
        </row>
        <row r="740">
          <cell r="A740" t="str">
            <v>INSUMO</v>
          </cell>
          <cell r="B740" t="str">
            <v>00001133</v>
          </cell>
          <cell r="C740" t="str">
            <v>CAMINHAO BASCULANTE COM CAPACIDADE DE *5* M3 / *11* T, MOTOR DIESEL DE 142 HP (LOCACAO)</v>
          </cell>
          <cell r="D740" t="str">
            <v>H</v>
          </cell>
          <cell r="E740">
            <v>9.0731000000000006E-3</v>
          </cell>
          <cell r="F740">
            <v>56.25</v>
          </cell>
          <cell r="G740">
            <v>0.51</v>
          </cell>
        </row>
        <row r="741">
          <cell r="A741" t="str">
            <v>INSUMO</v>
          </cell>
          <cell r="B741" t="str">
            <v>00001160</v>
          </cell>
          <cell r="C741" t="str">
            <v>VEICULO COMERCIAL LEVE (PICK-UP) COM CAPACIDADE DE CARGA DE 700 KG, MOTOR FLEX (LOCACAO)</v>
          </cell>
          <cell r="D741" t="str">
            <v>H</v>
          </cell>
          <cell r="E741">
            <v>0.01</v>
          </cell>
          <cell r="F741">
            <v>14.94</v>
          </cell>
          <cell r="G741">
            <v>0.15</v>
          </cell>
        </row>
        <row r="742">
          <cell r="A742" t="str">
            <v>INSUMO</v>
          </cell>
          <cell r="B742" t="str">
            <v>00001453</v>
          </cell>
          <cell r="C742" t="str">
            <v>COMPACTADOR SOLOS C/ PLACA VIBRATÓRIA MOTOR DIESEL/GASOLINA 7 A 10HP 400KG NÃO REVERSÍVEL TIPO DYNAPAC CM-20 OU EQUIV</v>
          </cell>
          <cell r="D742" t="str">
            <v>H</v>
          </cell>
          <cell r="E742">
            <v>3.1910000000000001E-2</v>
          </cell>
          <cell r="F742">
            <v>3.59</v>
          </cell>
          <cell r="G742">
            <v>0.11</v>
          </cell>
        </row>
        <row r="743">
          <cell r="A743" t="str">
            <v>INSUMO</v>
          </cell>
          <cell r="B743" t="str">
            <v>00002696</v>
          </cell>
          <cell r="C743" t="str">
            <v>ENCANADOR OU BOMBEIRO HIDRAULICO</v>
          </cell>
          <cell r="D743" t="str">
            <v>H</v>
          </cell>
          <cell r="E743">
            <v>0.125</v>
          </cell>
          <cell r="F743">
            <v>15.02</v>
          </cell>
          <cell r="G743">
            <v>1.88</v>
          </cell>
        </row>
        <row r="744">
          <cell r="A744" t="str">
            <v>INSUMO</v>
          </cell>
          <cell r="B744" t="str">
            <v>00002727</v>
          </cell>
          <cell r="C744" t="str">
            <v>ESCAVADEIRA HIDRAULICA C/ CLAMSHEL SOBRE PNEUS (INCL MANUTENCAO/OPERACAO)</v>
          </cell>
          <cell r="D744" t="str">
            <v>H</v>
          </cell>
          <cell r="E744">
            <v>1.61E-2</v>
          </cell>
          <cell r="F744">
            <v>163.54</v>
          </cell>
          <cell r="G744">
            <v>2.63</v>
          </cell>
        </row>
        <row r="745">
          <cell r="A745" t="str">
            <v>INSUMO</v>
          </cell>
          <cell r="B745" t="str">
            <v>00006044</v>
          </cell>
          <cell r="C745" t="str">
            <v>RETROESCAVADEIRA C/ CARREGADEIRA SOBRE PNEUS 75HP C/CONVERSOR DE TORQUE (INCL MANUTENCAO/OPERACAO E COMBUSTÍVEL)</v>
          </cell>
          <cell r="D745" t="str">
            <v>H</v>
          </cell>
          <cell r="E745">
            <v>2.8000000000000001E-2</v>
          </cell>
          <cell r="F745">
            <v>95.76</v>
          </cell>
          <cell r="G745">
            <v>2.68</v>
          </cell>
        </row>
        <row r="746">
          <cell r="A746" t="str">
            <v>INSUMO</v>
          </cell>
          <cell r="B746" t="str">
            <v>00006111</v>
          </cell>
          <cell r="C746" t="str">
            <v>SERVENTE</v>
          </cell>
          <cell r="D746" t="str">
            <v>H</v>
          </cell>
          <cell r="E746">
            <v>0.65980000000000005</v>
          </cell>
          <cell r="F746">
            <v>10.59</v>
          </cell>
          <cell r="G746">
            <v>6.99</v>
          </cell>
        </row>
        <row r="747">
          <cell r="A747" t="str">
            <v>INSUMO</v>
          </cell>
          <cell r="B747" t="str">
            <v>00007592</v>
          </cell>
          <cell r="C747" t="str">
            <v>TOPOGRAFO</v>
          </cell>
          <cell r="D747" t="str">
            <v>H</v>
          </cell>
          <cell r="E747">
            <v>4.0000000000000001E-3</v>
          </cell>
          <cell r="F747">
            <v>14.1</v>
          </cell>
          <cell r="G747">
            <v>0.06</v>
          </cell>
        </row>
        <row r="748">
          <cell r="A748" t="str">
            <v>INSUMO</v>
          </cell>
          <cell r="B748" t="str">
            <v>00009829</v>
          </cell>
          <cell r="C748" t="str">
            <v>TUBO PVC DEFOFO EB-1208 P/ REDE AGUA JE 1 MPA DN 200MM</v>
          </cell>
          <cell r="D748" t="str">
            <v>M</v>
          </cell>
          <cell r="E748">
            <v>1.1000000000000001</v>
          </cell>
          <cell r="F748">
            <v>161.55000000000001</v>
          </cell>
          <cell r="G748">
            <v>177.71</v>
          </cell>
        </row>
        <row r="749">
          <cell r="A749" t="str">
            <v>74215/001</v>
          </cell>
          <cell r="C749" t="str">
            <v>SUBTOTAL</v>
          </cell>
          <cell r="G749">
            <v>192.8</v>
          </cell>
        </row>
        <row r="750">
          <cell r="C750" t="str">
            <v>BDI</v>
          </cell>
          <cell r="E750">
            <v>0.35</v>
          </cell>
          <cell r="G750">
            <v>67.48</v>
          </cell>
        </row>
        <row r="751">
          <cell r="C751" t="str">
            <v>TOTAL</v>
          </cell>
          <cell r="G751">
            <v>260.28000000000003</v>
          </cell>
        </row>
        <row r="753">
          <cell r="A753" t="str">
            <v>ASTU</v>
          </cell>
          <cell r="B753" t="str">
            <v>74215/002</v>
          </cell>
          <cell r="C753" t="str">
            <v>MODULO TIPO: REDE DE AGUA, COM FORNECIMENTO E ASSEN TAMENTO DE TUBO PVC DEFOFO 150MM EB- 1208 P/ REDE AGUA JE 1 MPA, COMPREENDENDO: LOCACAO, CADASTRAMENTO DE INTERFERENCIAS, ESCAVACAO E REATERRO COMPACTADO DE VALA, EXCETO ROCHA, ATE 1,50 M, INCLUSIVE T</v>
          </cell>
          <cell r="D753" t="str">
            <v>M</v>
          </cell>
        </row>
        <row r="754">
          <cell r="A754" t="str">
            <v>INSUMO</v>
          </cell>
          <cell r="B754" t="str">
            <v>00000244</v>
          </cell>
          <cell r="C754" t="str">
            <v>AUXILIAR DE TOPÓGRAFO</v>
          </cell>
          <cell r="D754" t="str">
            <v>H</v>
          </cell>
          <cell r="E754">
            <v>8.0000000000000002E-3</v>
          </cell>
          <cell r="F754">
            <v>10.6</v>
          </cell>
          <cell r="G754">
            <v>0.08</v>
          </cell>
        </row>
        <row r="755">
          <cell r="A755" t="str">
            <v>INSUMO</v>
          </cell>
          <cell r="B755" t="str">
            <v>00001133</v>
          </cell>
          <cell r="C755" t="str">
            <v>CAMINHAO BASCULANTE COM CAPACIDADE DE *5* M3 / *11* T, MOTOR DIESEL DE 142 HP (LOCACAO)</v>
          </cell>
          <cell r="D755" t="str">
            <v>H</v>
          </cell>
          <cell r="E755">
            <v>7.8308000000000006E-3</v>
          </cell>
          <cell r="F755">
            <v>56.25</v>
          </cell>
          <cell r="G755">
            <v>0.44</v>
          </cell>
        </row>
        <row r="756">
          <cell r="A756" t="str">
            <v>INSUMO</v>
          </cell>
          <cell r="B756" t="str">
            <v>00001160</v>
          </cell>
          <cell r="C756" t="str">
            <v>VEICULO COMERCIAL LEVE (PICK-UP) COM CAPACIDADE DE CARGA DE 700 KG, MOTOR FLEX (LOCACAO)</v>
          </cell>
          <cell r="D756" t="str">
            <v>H</v>
          </cell>
          <cell r="E756">
            <v>0.01</v>
          </cell>
          <cell r="F756">
            <v>14.94</v>
          </cell>
          <cell r="G756">
            <v>0.15</v>
          </cell>
        </row>
        <row r="757">
          <cell r="A757" t="str">
            <v>INSUMO</v>
          </cell>
          <cell r="B757" t="str">
            <v>00001453</v>
          </cell>
          <cell r="C757" t="str">
            <v>COMPACTADOR SOLOS C/ PLACA VIBRATÓRIA MOTOR DIESEL/GASOLINA 7 A 10HP 400KG NÃO REVERSÍVEL TIPO DYNAPAC CM-20 OU EQUIV</v>
          </cell>
          <cell r="D757" t="str">
            <v>H</v>
          </cell>
          <cell r="E757">
            <v>2.8299999999999999E-2</v>
          </cell>
          <cell r="F757">
            <v>3.59</v>
          </cell>
          <cell r="G757">
            <v>0.1</v>
          </cell>
        </row>
        <row r="758">
          <cell r="A758" t="str">
            <v>INSUMO</v>
          </cell>
          <cell r="B758" t="str">
            <v>00002696</v>
          </cell>
          <cell r="C758" t="str">
            <v>ENCANADOR OU BOMBEIRO HIDRAULICO</v>
          </cell>
          <cell r="D758" t="str">
            <v>H</v>
          </cell>
          <cell r="E758">
            <v>0.1</v>
          </cell>
          <cell r="F758">
            <v>15.02</v>
          </cell>
          <cell r="G758">
            <v>1.5</v>
          </cell>
        </row>
        <row r="759">
          <cell r="A759" t="str">
            <v>INSUMO</v>
          </cell>
          <cell r="B759" t="str">
            <v>00002727</v>
          </cell>
          <cell r="C759" t="str">
            <v>ESCAVADEIRA HIDRAULICA C/ CLAMSHEL SOBRE PNEUS (INCL MANUTENCAO/OPERACAO)</v>
          </cell>
          <cell r="D759" t="str">
            <v>H</v>
          </cell>
          <cell r="E759">
            <v>1.4E-2</v>
          </cell>
          <cell r="F759">
            <v>163.54</v>
          </cell>
          <cell r="G759">
            <v>2.29</v>
          </cell>
        </row>
        <row r="760">
          <cell r="A760" t="str">
            <v>INSUMO</v>
          </cell>
          <cell r="B760" t="str">
            <v>00006044</v>
          </cell>
          <cell r="C760" t="str">
            <v>RETROESCAVADEIRA C/ CARREGADEIRA SOBRE PNEUS 75HP C/CONVERSOR DE TORQUE (INCL MANUTENCAO/OPERACAO E COMBUSTÍVEL)</v>
          </cell>
          <cell r="D760" t="str">
            <v>H</v>
          </cell>
          <cell r="E760">
            <v>2.3E-3</v>
          </cell>
          <cell r="F760">
            <v>95.76</v>
          </cell>
          <cell r="G760">
            <v>0.22</v>
          </cell>
        </row>
        <row r="761">
          <cell r="A761" t="str">
            <v>INSUMO</v>
          </cell>
          <cell r="B761" t="str">
            <v>00006111</v>
          </cell>
          <cell r="C761" t="str">
            <v>SERVENTE</v>
          </cell>
          <cell r="D761" t="str">
            <v>H</v>
          </cell>
          <cell r="E761">
            <v>0.57340000000000002</v>
          </cell>
          <cell r="F761">
            <v>10.59</v>
          </cell>
          <cell r="G761">
            <v>6.07</v>
          </cell>
        </row>
        <row r="762">
          <cell r="A762" t="str">
            <v>INSUMO</v>
          </cell>
          <cell r="B762" t="str">
            <v>00007592</v>
          </cell>
          <cell r="C762" t="str">
            <v>TOPOGRAFO</v>
          </cell>
          <cell r="D762" t="str">
            <v>H</v>
          </cell>
          <cell r="E762">
            <v>4.0000000000000001E-3</v>
          </cell>
          <cell r="F762">
            <v>14.1</v>
          </cell>
          <cell r="G762">
            <v>0.06</v>
          </cell>
        </row>
        <row r="763">
          <cell r="A763" t="str">
            <v>INSUMO</v>
          </cell>
          <cell r="B763" t="str">
            <v>00009828</v>
          </cell>
          <cell r="C763" t="str">
            <v>TUBO PVC DEFOFO EB-1208 P/ REDE AGUA JE 1 MPA DN 150MM</v>
          </cell>
          <cell r="D763" t="str">
            <v>M</v>
          </cell>
          <cell r="E763">
            <v>1.1000000000000001</v>
          </cell>
          <cell r="F763">
            <v>94.92</v>
          </cell>
          <cell r="G763">
            <v>104.41</v>
          </cell>
        </row>
        <row r="764">
          <cell r="A764" t="str">
            <v>74215/002</v>
          </cell>
          <cell r="C764" t="str">
            <v>SUBTOTAL</v>
          </cell>
          <cell r="G764">
            <v>115.32</v>
          </cell>
        </row>
        <row r="765">
          <cell r="C765" t="str">
            <v>BDI</v>
          </cell>
          <cell r="E765">
            <v>0.35</v>
          </cell>
          <cell r="G765">
            <v>40.36</v>
          </cell>
        </row>
        <row r="766">
          <cell r="C766" t="str">
            <v>TOTAL</v>
          </cell>
          <cell r="G766">
            <v>155.68</v>
          </cell>
        </row>
        <row r="768">
          <cell r="A768" t="str">
            <v>ASTU</v>
          </cell>
          <cell r="B768" t="str">
            <v>74215/003</v>
          </cell>
          <cell r="C768" t="str">
            <v>MODULO TIPO: REDE DE AGUA, COM FORNECIMENTO E ASSEN TAMENTO DE TUBO PVC DEFOFO 100MM EB- 1208 P/ REDE AGUA JE 1 MPA, COMPREENDENDO: LOCACAO, CADASTRAMENTO DE INTERFERENCIAS, ESCAVACAO E REATERRO COMPACTADO DE VALA, EXCETO ROCHA, ATE 1,50 M, INCLUSIVE T</v>
          </cell>
          <cell r="D768" t="str">
            <v>M</v>
          </cell>
        </row>
        <row r="769">
          <cell r="A769" t="str">
            <v>INSUMO</v>
          </cell>
          <cell r="B769" t="str">
            <v>00000244</v>
          </cell>
          <cell r="C769" t="str">
            <v>AUXILIAR DE TOPÓGRAFO</v>
          </cell>
          <cell r="D769" t="str">
            <v>H</v>
          </cell>
          <cell r="E769">
            <v>8.0000000000000002E-3</v>
          </cell>
          <cell r="F769">
            <v>10.6</v>
          </cell>
          <cell r="G769">
            <v>0.08</v>
          </cell>
        </row>
        <row r="770">
          <cell r="A770" t="str">
            <v>INSUMO</v>
          </cell>
          <cell r="B770" t="str">
            <v>00001133</v>
          </cell>
          <cell r="C770" t="str">
            <v>CAMINHAO BASCULANTE COM CAPACIDADE DE *5* M3 / *11* T, MOTOR DIESEL DE 142 HP (LOCACAO)</v>
          </cell>
          <cell r="D770" t="str">
            <v>H</v>
          </cell>
          <cell r="E770">
            <v>7.5307999999999998E-3</v>
          </cell>
          <cell r="F770">
            <v>56.25</v>
          </cell>
          <cell r="G770">
            <v>0.42</v>
          </cell>
        </row>
        <row r="771">
          <cell r="A771" t="str">
            <v>INSUMO</v>
          </cell>
          <cell r="B771" t="str">
            <v>00001160</v>
          </cell>
          <cell r="C771" t="str">
            <v>VEICULO COMERCIAL LEVE (PICK-UP) COM CAPACIDADE DE CARGA DE 700 KG, MOTOR FLEX (LOCACAO)</v>
          </cell>
          <cell r="D771" t="str">
            <v>H</v>
          </cell>
          <cell r="E771">
            <v>0.01</v>
          </cell>
          <cell r="F771">
            <v>14.94</v>
          </cell>
          <cell r="G771">
            <v>0.15</v>
          </cell>
        </row>
        <row r="772">
          <cell r="A772" t="str">
            <v>INSUMO</v>
          </cell>
          <cell r="B772" t="str">
            <v>00001453</v>
          </cell>
          <cell r="C772" t="str">
            <v>COMPACTADOR SOLOS C/ PLACA VIBRATÓRIA MOTOR DIESEL/GASOLINA 7 A 10HP 400KG NÃO REVERSÍVEL TIPO DYNAPAC CM-20 OU EQUIV</v>
          </cell>
          <cell r="D772" t="str">
            <v>H</v>
          </cell>
          <cell r="E772">
            <v>2.75E-2</v>
          </cell>
          <cell r="F772">
            <v>3.59</v>
          </cell>
          <cell r="G772">
            <v>0.1</v>
          </cell>
        </row>
        <row r="773">
          <cell r="A773" t="str">
            <v>INSUMO</v>
          </cell>
          <cell r="B773" t="str">
            <v>00002696</v>
          </cell>
          <cell r="C773" t="str">
            <v>ENCANADOR OU BOMBEIRO HIDRAULICO</v>
          </cell>
          <cell r="D773" t="str">
            <v>H</v>
          </cell>
          <cell r="E773">
            <v>7.0000000000000007E-2</v>
          </cell>
          <cell r="F773">
            <v>15.02</v>
          </cell>
          <cell r="G773">
            <v>1.05</v>
          </cell>
        </row>
        <row r="774">
          <cell r="A774" t="str">
            <v>INSUMO</v>
          </cell>
          <cell r="B774" t="str">
            <v>00002727</v>
          </cell>
          <cell r="C774" t="str">
            <v>ESCAVADEIRA HIDRAULICA C/ CLAMSHEL SOBRE PNEUS (INCL MANUTENCAO/OPERACAO)</v>
          </cell>
          <cell r="D774" t="str">
            <v>H</v>
          </cell>
          <cell r="E774">
            <v>1.34E-2</v>
          </cell>
          <cell r="F774">
            <v>163.54</v>
          </cell>
          <cell r="G774">
            <v>2.19</v>
          </cell>
        </row>
        <row r="775">
          <cell r="A775" t="str">
            <v>INSUMO</v>
          </cell>
          <cell r="B775" t="str">
            <v>00006044</v>
          </cell>
          <cell r="C775" t="str">
            <v>RETROESCAVADEIRA C/ CARREGADEIRA SOBRE PNEUS 75HP C/CONVERSOR DE TORQUE (INCL MANUTENCAO/OPERACAO E COMBUSTÍVEL)</v>
          </cell>
          <cell r="D775" t="str">
            <v>H</v>
          </cell>
          <cell r="E775">
            <v>2.3E-3</v>
          </cell>
          <cell r="F775">
            <v>95.76</v>
          </cell>
          <cell r="G775">
            <v>0.22</v>
          </cell>
        </row>
        <row r="776">
          <cell r="A776" t="str">
            <v>INSUMO</v>
          </cell>
          <cell r="B776" t="str">
            <v>00006111</v>
          </cell>
          <cell r="C776" t="str">
            <v>SERVENTE</v>
          </cell>
          <cell r="D776" t="str">
            <v>H</v>
          </cell>
          <cell r="E776">
            <v>0.52959999999999996</v>
          </cell>
          <cell r="F776">
            <v>10.59</v>
          </cell>
          <cell r="G776">
            <v>5.61</v>
          </cell>
        </row>
        <row r="777">
          <cell r="A777" t="str">
            <v>INSUMO</v>
          </cell>
          <cell r="B777" t="str">
            <v>00007592</v>
          </cell>
          <cell r="C777" t="str">
            <v>TOPOGRAFO</v>
          </cell>
          <cell r="D777" t="str">
            <v>H</v>
          </cell>
          <cell r="E777">
            <v>4.0000000000000001E-3</v>
          </cell>
          <cell r="F777">
            <v>14.1</v>
          </cell>
          <cell r="G777">
            <v>0.06</v>
          </cell>
        </row>
        <row r="778">
          <cell r="A778" t="str">
            <v>INSUMO</v>
          </cell>
          <cell r="B778" t="str">
            <v>00009825</v>
          </cell>
          <cell r="C778" t="str">
            <v>TUBO PVC DEFOFO EB-1208 P/ REDE AGUA JE 1 MPA DN 100MM</v>
          </cell>
          <cell r="D778" t="str">
            <v>M</v>
          </cell>
          <cell r="E778">
            <v>1.1000000000000001</v>
          </cell>
          <cell r="F778">
            <v>46.75</v>
          </cell>
          <cell r="G778">
            <v>51.43</v>
          </cell>
        </row>
        <row r="779">
          <cell r="A779" t="str">
            <v>74215/003</v>
          </cell>
          <cell r="C779" t="str">
            <v>SUBTOTAL</v>
          </cell>
          <cell r="G779">
            <v>61.31</v>
          </cell>
        </row>
        <row r="780">
          <cell r="C780" t="str">
            <v>BDI</v>
          </cell>
          <cell r="E780">
            <v>0.35</v>
          </cell>
          <cell r="G780">
            <v>21.46</v>
          </cell>
        </row>
        <row r="781">
          <cell r="C781" t="str">
            <v>TOTAL</v>
          </cell>
          <cell r="G781">
            <v>82.77000000000001</v>
          </cell>
        </row>
        <row r="783">
          <cell r="A783" t="str">
            <v>ASTU</v>
          </cell>
          <cell r="B783" t="str">
            <v>83520</v>
          </cell>
          <cell r="C783" t="str">
            <v>TE PVC PARA COLETOR ESGOTO, EB644, D=100MM , COM JUNTA ELASTICA.</v>
          </cell>
          <cell r="D783" t="str">
            <v>UN</v>
          </cell>
        </row>
        <row r="784">
          <cell r="A784" t="str">
            <v>INSUMO</v>
          </cell>
          <cell r="B784" t="str">
            <v>00000246</v>
          </cell>
          <cell r="C784" t="str">
            <v>AUXILIAR DE ENCANADOR OU BOMBEIRO HIDRAULICO</v>
          </cell>
          <cell r="D784" t="str">
            <v>H</v>
          </cell>
          <cell r="E784">
            <v>1.2</v>
          </cell>
          <cell r="F784">
            <v>11.29</v>
          </cell>
          <cell r="G784">
            <v>13.55</v>
          </cell>
        </row>
        <row r="785">
          <cell r="A785" t="str">
            <v>INSUMO</v>
          </cell>
          <cell r="B785" t="str">
            <v>00000303</v>
          </cell>
          <cell r="C785" t="str">
            <v>ANEL BORRACHA P/ TUBO PVC REDE ESGOTO EB 644 DN 100MM</v>
          </cell>
          <cell r="D785" t="str">
            <v>UN</v>
          </cell>
          <cell r="E785">
            <v>3</v>
          </cell>
          <cell r="F785">
            <v>2.0099999999999998</v>
          </cell>
          <cell r="G785">
            <v>6.03</v>
          </cell>
        </row>
        <row r="786">
          <cell r="A786" t="str">
            <v>INSUMO</v>
          </cell>
          <cell r="B786" t="str">
            <v>00002696</v>
          </cell>
          <cell r="C786" t="str">
            <v>ENCANADOR OU BOMBEIRO HIDRAULICO</v>
          </cell>
          <cell r="D786" t="str">
            <v>H</v>
          </cell>
          <cell r="E786">
            <v>0.8</v>
          </cell>
          <cell r="F786">
            <v>15.02</v>
          </cell>
          <cell r="G786">
            <v>12.02</v>
          </cell>
        </row>
        <row r="787">
          <cell r="A787" t="str">
            <v>INSUMO</v>
          </cell>
          <cell r="B787" t="str">
            <v>00007082</v>
          </cell>
          <cell r="C787" t="str">
            <v>TE PVC 90G NBR 10569 P/ REDE COLET ESG JE BBB DN 100MM</v>
          </cell>
          <cell r="D787" t="str">
            <v>UN</v>
          </cell>
          <cell r="E787">
            <v>1</v>
          </cell>
          <cell r="F787">
            <v>76.78</v>
          </cell>
          <cell r="G787">
            <v>76.78</v>
          </cell>
        </row>
        <row r="788">
          <cell r="A788" t="str">
            <v>INSUMO</v>
          </cell>
          <cell r="B788" t="str">
            <v>00020079</v>
          </cell>
          <cell r="C788" t="str">
            <v>PASTA LUBRIFICANTE PARA TUBOS DE PVC C/ ANEL DE BORRACHA ( POTE 5000G)</v>
          </cell>
          <cell r="D788" t="str">
            <v>UN</v>
          </cell>
          <cell r="E788">
            <v>0.01</v>
          </cell>
          <cell r="F788">
            <v>256.86</v>
          </cell>
          <cell r="G788">
            <v>2.57</v>
          </cell>
        </row>
        <row r="789">
          <cell r="A789" t="str">
            <v>83520</v>
          </cell>
          <cell r="C789" t="str">
            <v>SUBTOTAL</v>
          </cell>
          <cell r="G789">
            <v>110.94999999999999</v>
          </cell>
        </row>
        <row r="790">
          <cell r="C790" t="str">
            <v>BDI</v>
          </cell>
          <cell r="E790">
            <v>0.35</v>
          </cell>
          <cell r="G790">
            <v>38.83</v>
          </cell>
        </row>
        <row r="791">
          <cell r="C791" t="str">
            <v>TOTAL</v>
          </cell>
          <cell r="G791">
            <v>149.77999999999997</v>
          </cell>
        </row>
        <row r="793">
          <cell r="A793" t="str">
            <v>ASTU</v>
          </cell>
          <cell r="B793" t="str">
            <v>83521</v>
          </cell>
          <cell r="C793" t="str">
            <v>TE CERAMICO REDUCAO 300 X 100MM, COM JUNTA ARGAMASSADA.</v>
          </cell>
          <cell r="D793" t="str">
            <v>UN</v>
          </cell>
        </row>
        <row r="794">
          <cell r="A794" t="str">
            <v>COMPOSICAO</v>
          </cell>
          <cell r="B794" t="str">
            <v>73455</v>
          </cell>
          <cell r="C794" t="str">
            <v>ARGAMASSA CIMENTO/AREIA 1:4 - PREPARO MECANICO</v>
          </cell>
          <cell r="D794" t="str">
            <v>M3</v>
          </cell>
          <cell r="E794">
            <v>8.0000000000000004E-4</v>
          </cell>
          <cell r="F794">
            <v>291.58</v>
          </cell>
          <cell r="G794">
            <v>0.23</v>
          </cell>
        </row>
        <row r="795">
          <cell r="A795" t="str">
            <v>INSUMO</v>
          </cell>
          <cell r="B795" t="str">
            <v>00004750</v>
          </cell>
          <cell r="C795" t="str">
            <v>PEDREIRO</v>
          </cell>
          <cell r="D795" t="str">
            <v>H</v>
          </cell>
          <cell r="E795">
            <v>0.8</v>
          </cell>
          <cell r="F795">
            <v>12.88</v>
          </cell>
          <cell r="G795">
            <v>10.3</v>
          </cell>
        </row>
        <row r="796">
          <cell r="A796" t="str">
            <v>INSUMO</v>
          </cell>
          <cell r="B796" t="str">
            <v>00006111</v>
          </cell>
          <cell r="C796" t="str">
            <v>SERVENTE</v>
          </cell>
          <cell r="D796" t="str">
            <v>H</v>
          </cell>
          <cell r="E796">
            <v>1.2</v>
          </cell>
          <cell r="F796">
            <v>10.59</v>
          </cell>
          <cell r="G796">
            <v>12.71</v>
          </cell>
        </row>
        <row r="797">
          <cell r="A797" t="str">
            <v>INSUMO</v>
          </cell>
          <cell r="B797" t="str">
            <v>00006261</v>
          </cell>
          <cell r="C797" t="str">
            <v>TE CERAMICO 90G ESG BBP DN 300 X 100</v>
          </cell>
          <cell r="D797" t="str">
            <v>UN</v>
          </cell>
          <cell r="E797">
            <v>1</v>
          </cell>
          <cell r="F797">
            <v>92.28</v>
          </cell>
          <cell r="G797">
            <v>92.28</v>
          </cell>
        </row>
        <row r="798">
          <cell r="A798" t="str">
            <v>83521</v>
          </cell>
          <cell r="C798" t="str">
            <v>SUBTOTAL</v>
          </cell>
          <cell r="G798">
            <v>115.52000000000001</v>
          </cell>
        </row>
        <row r="799">
          <cell r="C799" t="str">
            <v>BDI</v>
          </cell>
          <cell r="E799">
            <v>0.35</v>
          </cell>
          <cell r="G799">
            <v>40.43</v>
          </cell>
        </row>
        <row r="800">
          <cell r="C800" t="str">
            <v>TOTAL</v>
          </cell>
          <cell r="G800">
            <v>155.95000000000002</v>
          </cell>
        </row>
        <row r="802">
          <cell r="A802" t="str">
            <v>ASTU</v>
          </cell>
          <cell r="B802" t="str">
            <v>83522</v>
          </cell>
          <cell r="C802" t="str">
            <v>TE CERAMICO REDUCAO 200 X 100MM, COM JUNTA ARGAMASSADA.</v>
          </cell>
          <cell r="D802" t="str">
            <v>UN</v>
          </cell>
        </row>
        <row r="803">
          <cell r="A803" t="str">
            <v>COMPOSICAO</v>
          </cell>
          <cell r="B803" t="str">
            <v>73455</v>
          </cell>
          <cell r="C803" t="str">
            <v>ARGAMASSA CIMENTO/AREIA 1:4 - PREPARO MECANICO</v>
          </cell>
          <cell r="D803" t="str">
            <v>M3</v>
          </cell>
          <cell r="E803">
            <v>5.9999999999999995E-4</v>
          </cell>
          <cell r="F803">
            <v>291.58</v>
          </cell>
          <cell r="G803">
            <v>0.17</v>
          </cell>
        </row>
        <row r="804">
          <cell r="A804" t="str">
            <v>INSUMO</v>
          </cell>
          <cell r="B804" t="str">
            <v>00004750</v>
          </cell>
          <cell r="C804" t="str">
            <v>PEDREIRO</v>
          </cell>
          <cell r="D804" t="str">
            <v>H</v>
          </cell>
          <cell r="E804">
            <v>0.8</v>
          </cell>
          <cell r="F804">
            <v>12.88</v>
          </cell>
          <cell r="G804">
            <v>10.3</v>
          </cell>
        </row>
        <row r="805">
          <cell r="A805" t="str">
            <v>INSUMO</v>
          </cell>
          <cell r="B805" t="str">
            <v>00006111</v>
          </cell>
          <cell r="C805" t="str">
            <v>SERVENTE</v>
          </cell>
          <cell r="D805" t="str">
            <v>H</v>
          </cell>
          <cell r="E805">
            <v>0.96</v>
          </cell>
          <cell r="F805">
            <v>10.59</v>
          </cell>
          <cell r="G805">
            <v>10.17</v>
          </cell>
        </row>
        <row r="806">
          <cell r="A806" t="str">
            <v>INSUMO</v>
          </cell>
          <cell r="B806" t="str">
            <v>00006256</v>
          </cell>
          <cell r="C806" t="str">
            <v>TE CERAMICO 90G ESG BBP DN 200 X 100</v>
          </cell>
          <cell r="D806" t="str">
            <v>UN</v>
          </cell>
          <cell r="E806">
            <v>1</v>
          </cell>
          <cell r="F806">
            <v>36.619999999999997</v>
          </cell>
          <cell r="G806">
            <v>36.619999999999997</v>
          </cell>
        </row>
        <row r="807">
          <cell r="A807" t="str">
            <v>83522</v>
          </cell>
          <cell r="C807" t="str">
            <v>SUBTOTAL</v>
          </cell>
          <cell r="G807">
            <v>57.26</v>
          </cell>
        </row>
        <row r="808">
          <cell r="C808" t="str">
            <v>BDI</v>
          </cell>
          <cell r="E808">
            <v>0.35</v>
          </cell>
          <cell r="G808">
            <v>20.04</v>
          </cell>
        </row>
        <row r="809">
          <cell r="C809" t="str">
            <v>TOTAL</v>
          </cell>
          <cell r="G809">
            <v>77.3</v>
          </cell>
        </row>
        <row r="811">
          <cell r="A811" t="str">
            <v>ASTU</v>
          </cell>
          <cell r="B811" t="str">
            <v>83523</v>
          </cell>
          <cell r="C811" t="str">
            <v>TE CERAMICO REDUCAO 150 X 100MM, COM JUNTA ARGAMASSADA.</v>
          </cell>
          <cell r="D811" t="str">
            <v>UN</v>
          </cell>
        </row>
        <row r="812">
          <cell r="A812" t="str">
            <v>COMPOSICAO</v>
          </cell>
          <cell r="B812" t="str">
            <v>73455</v>
          </cell>
          <cell r="C812" t="str">
            <v>ARGAMASSA CIMENTO/AREIA 1:4 - PREPARO MECANICO</v>
          </cell>
          <cell r="D812" t="str">
            <v>M3</v>
          </cell>
          <cell r="E812">
            <v>4.0000000000000002E-4</v>
          </cell>
          <cell r="F812">
            <v>291.58</v>
          </cell>
          <cell r="G812">
            <v>0.12</v>
          </cell>
        </row>
        <row r="813">
          <cell r="A813" t="str">
            <v>INSUMO</v>
          </cell>
          <cell r="B813" t="str">
            <v>00004750</v>
          </cell>
          <cell r="C813" t="str">
            <v>PEDREIRO</v>
          </cell>
          <cell r="D813" t="str">
            <v>H</v>
          </cell>
          <cell r="E813">
            <v>0.78</v>
          </cell>
          <cell r="F813">
            <v>12.88</v>
          </cell>
          <cell r="G813">
            <v>10.050000000000001</v>
          </cell>
        </row>
        <row r="814">
          <cell r="A814" t="str">
            <v>INSUMO</v>
          </cell>
          <cell r="B814" t="str">
            <v>00006111</v>
          </cell>
          <cell r="C814" t="str">
            <v>SERVENTE</v>
          </cell>
          <cell r="D814" t="str">
            <v>H</v>
          </cell>
          <cell r="E814">
            <v>0.94</v>
          </cell>
          <cell r="F814">
            <v>10.59</v>
          </cell>
          <cell r="G814">
            <v>9.9499999999999993</v>
          </cell>
        </row>
        <row r="815">
          <cell r="A815" t="str">
            <v>INSUMO</v>
          </cell>
          <cell r="B815" t="str">
            <v>00006255</v>
          </cell>
          <cell r="C815" t="str">
            <v>TE CERAMICO 90G ESG BBP DN 150 X 100</v>
          </cell>
          <cell r="D815" t="str">
            <v>UN</v>
          </cell>
          <cell r="E815">
            <v>1</v>
          </cell>
          <cell r="F815">
            <v>22.3</v>
          </cell>
          <cell r="G815">
            <v>22.3</v>
          </cell>
        </row>
        <row r="816">
          <cell r="A816" t="str">
            <v>INSUMO</v>
          </cell>
          <cell r="B816" t="str">
            <v>00004750</v>
          </cell>
          <cell r="C816" t="str">
            <v>PEDREIRO</v>
          </cell>
          <cell r="D816" t="str">
            <v>H</v>
          </cell>
          <cell r="E816">
            <v>0.8</v>
          </cell>
          <cell r="F816">
            <v>12.88</v>
          </cell>
          <cell r="G816">
            <v>10.3</v>
          </cell>
        </row>
        <row r="817">
          <cell r="A817" t="str">
            <v>INSUMO</v>
          </cell>
          <cell r="B817" t="str">
            <v>00006281</v>
          </cell>
          <cell r="C817" t="str">
            <v>TE CERAMICO 90G ESG BBP DN 150 X 150</v>
          </cell>
          <cell r="D817" t="str">
            <v>UN</v>
          </cell>
          <cell r="E817">
            <v>1</v>
          </cell>
          <cell r="F817">
            <v>26.94</v>
          </cell>
          <cell r="G817">
            <v>26.94</v>
          </cell>
        </row>
        <row r="818">
          <cell r="A818" t="str">
            <v>83523</v>
          </cell>
          <cell r="C818" t="str">
            <v>SUBTOTAL</v>
          </cell>
          <cell r="G818">
            <v>79.66</v>
          </cell>
        </row>
        <row r="819">
          <cell r="C819" t="str">
            <v>BDI</v>
          </cell>
          <cell r="E819">
            <v>0.35</v>
          </cell>
          <cell r="G819">
            <v>27.88</v>
          </cell>
        </row>
        <row r="820">
          <cell r="C820" t="str">
            <v>TOTAL</v>
          </cell>
          <cell r="G820">
            <v>107.53999999999999</v>
          </cell>
        </row>
        <row r="822">
          <cell r="A822" t="str">
            <v>ASTU</v>
          </cell>
          <cell r="B822" t="str">
            <v>83528</v>
          </cell>
          <cell r="C822" t="str">
            <v>TE CERAMICO 100 X 100MM, COM JUNTA ARGAMAS SADA.</v>
          </cell>
          <cell r="D822" t="str">
            <v>UN</v>
          </cell>
        </row>
        <row r="823">
          <cell r="A823" t="str">
            <v>COMPOSICAO</v>
          </cell>
          <cell r="B823" t="str">
            <v>73455</v>
          </cell>
          <cell r="C823" t="str">
            <v>ARGAMASSA CIMENTO/AREIA 1:4 - PREPARO MECANICO</v>
          </cell>
          <cell r="D823" t="str">
            <v>M3</v>
          </cell>
          <cell r="E823">
            <v>2.0000000000000001E-4</v>
          </cell>
          <cell r="F823">
            <v>291.58</v>
          </cell>
          <cell r="G823">
            <v>0.06</v>
          </cell>
        </row>
        <row r="824">
          <cell r="A824" t="str">
            <v>INSUMO</v>
          </cell>
          <cell r="B824" t="str">
            <v>00004750</v>
          </cell>
          <cell r="C824" t="str">
            <v>PEDREIRO</v>
          </cell>
          <cell r="D824" t="str">
            <v>H</v>
          </cell>
          <cell r="E824">
            <v>0.7</v>
          </cell>
          <cell r="F824">
            <v>12.88</v>
          </cell>
          <cell r="G824">
            <v>9.02</v>
          </cell>
        </row>
        <row r="825">
          <cell r="A825" t="str">
            <v>INSUMO</v>
          </cell>
          <cell r="B825" t="str">
            <v>00006116</v>
          </cell>
          <cell r="C825" t="str">
            <v>|EM PROCESSO DE DESATIVAÇÃO| AJUDANTE DE ENCANADOR</v>
          </cell>
          <cell r="D825" t="str">
            <v>H</v>
          </cell>
          <cell r="E825">
            <v>0.85</v>
          </cell>
          <cell r="F825">
            <v>11.68</v>
          </cell>
          <cell r="G825">
            <v>9.93</v>
          </cell>
        </row>
        <row r="826">
          <cell r="A826" t="str">
            <v>INSUMO</v>
          </cell>
          <cell r="B826" t="str">
            <v>00006254</v>
          </cell>
          <cell r="C826" t="str">
            <v>TE CERAMICO 90G ESG BBP DN 100 X 100</v>
          </cell>
          <cell r="D826" t="str">
            <v>UN</v>
          </cell>
          <cell r="E826">
            <v>1</v>
          </cell>
          <cell r="F826">
            <v>22.3</v>
          </cell>
          <cell r="G826">
            <v>22.3</v>
          </cell>
        </row>
        <row r="827">
          <cell r="A827" t="str">
            <v>83528</v>
          </cell>
          <cell r="C827" t="str">
            <v>SUBTOTAL</v>
          </cell>
          <cell r="G827">
            <v>41.31</v>
          </cell>
        </row>
        <row r="828">
          <cell r="C828" t="str">
            <v>BDI</v>
          </cell>
          <cell r="E828">
            <v>0.35</v>
          </cell>
          <cell r="G828">
            <v>14.46</v>
          </cell>
        </row>
        <row r="829">
          <cell r="C829" t="str">
            <v>TOTAL</v>
          </cell>
          <cell r="G829">
            <v>55.77</v>
          </cell>
        </row>
        <row r="831">
          <cell r="A831" t="str">
            <v>ASTU</v>
          </cell>
          <cell r="B831" t="str">
            <v>83529</v>
          </cell>
          <cell r="C831" t="str">
            <v>JUNCAO REDUCAO CERAMICA 200 X 100MM, COM J UNTA ARGAMASSADA.</v>
          </cell>
          <cell r="D831" t="str">
            <v>UN</v>
          </cell>
        </row>
        <row r="832">
          <cell r="A832" t="str">
            <v>COMPOSICAO</v>
          </cell>
          <cell r="B832" t="str">
            <v>73455</v>
          </cell>
          <cell r="C832" t="str">
            <v>ARGAMASSA CIMENTO/AREIA 1:4 - PREPARO MECANICO</v>
          </cell>
          <cell r="D832" t="str">
            <v>M3</v>
          </cell>
          <cell r="E832">
            <v>5.9999999999999995E-4</v>
          </cell>
          <cell r="F832">
            <v>291.58</v>
          </cell>
          <cell r="G832">
            <v>0.17</v>
          </cell>
        </row>
        <row r="833">
          <cell r="A833" t="str">
            <v>INSUMO</v>
          </cell>
          <cell r="B833" t="str">
            <v>00003546</v>
          </cell>
          <cell r="C833" t="str">
            <v>JUNCAO CERAMICA 45G ESG BBP DN 200X100</v>
          </cell>
          <cell r="D833" t="str">
            <v>UN</v>
          </cell>
          <cell r="E833">
            <v>1</v>
          </cell>
          <cell r="F833">
            <v>38.049999999999997</v>
          </cell>
          <cell r="G833">
            <v>38.049999999999997</v>
          </cell>
        </row>
        <row r="834">
          <cell r="A834" t="str">
            <v>INSUMO</v>
          </cell>
          <cell r="B834" t="str">
            <v>00004750</v>
          </cell>
          <cell r="C834" t="str">
            <v>PEDREIRO</v>
          </cell>
          <cell r="D834" t="str">
            <v>H</v>
          </cell>
          <cell r="E834">
            <v>0.8</v>
          </cell>
          <cell r="F834">
            <v>12.88</v>
          </cell>
          <cell r="G834">
            <v>10.3</v>
          </cell>
        </row>
        <row r="835">
          <cell r="A835" t="str">
            <v>INSUMO</v>
          </cell>
          <cell r="B835" t="str">
            <v>00006111</v>
          </cell>
          <cell r="C835" t="str">
            <v>SERVENTE</v>
          </cell>
          <cell r="D835" t="str">
            <v>H</v>
          </cell>
          <cell r="E835">
            <v>0.96</v>
          </cell>
          <cell r="F835">
            <v>10.59</v>
          </cell>
          <cell r="G835">
            <v>10.17</v>
          </cell>
        </row>
        <row r="836">
          <cell r="A836" t="str">
            <v>83529</v>
          </cell>
          <cell r="C836" t="str">
            <v>SUBTOTAL</v>
          </cell>
          <cell r="G836">
            <v>58.69</v>
          </cell>
        </row>
        <row r="837">
          <cell r="C837" t="str">
            <v>BDI</v>
          </cell>
          <cell r="E837">
            <v>0.35</v>
          </cell>
          <cell r="G837">
            <v>20.54</v>
          </cell>
        </row>
        <row r="838">
          <cell r="C838" t="str">
            <v>TOTAL</v>
          </cell>
          <cell r="G838">
            <v>79.22999999999999</v>
          </cell>
        </row>
        <row r="840">
          <cell r="A840" t="str">
            <v>ASTU</v>
          </cell>
          <cell r="B840" t="str">
            <v>83530</v>
          </cell>
          <cell r="C840" t="str">
            <v>JUNCAO CERAMICA 45G ESG BBP DN 150 X 100</v>
          </cell>
          <cell r="D840" t="str">
            <v>UN</v>
          </cell>
        </row>
        <row r="841">
          <cell r="A841" t="str">
            <v>COMPOSICAO</v>
          </cell>
          <cell r="B841" t="str">
            <v>73455</v>
          </cell>
          <cell r="C841" t="str">
            <v>ARGAMASSA CIMENTO/AREIA 1:4 - PREPARO MECANICO</v>
          </cell>
          <cell r="D841" t="str">
            <v>M3</v>
          </cell>
          <cell r="E841">
            <v>4.0000000000000002E-4</v>
          </cell>
          <cell r="F841">
            <v>291.58</v>
          </cell>
          <cell r="G841">
            <v>0.12</v>
          </cell>
        </row>
        <row r="842">
          <cell r="A842" t="str">
            <v>INSUMO</v>
          </cell>
          <cell r="B842" t="str">
            <v>00003572</v>
          </cell>
          <cell r="C842" t="str">
            <v>JUNCAO CERAMICA 45G ESG BBP DN 150X100</v>
          </cell>
          <cell r="D842" t="str">
            <v>UN</v>
          </cell>
          <cell r="E842">
            <v>1</v>
          </cell>
          <cell r="F842">
            <v>22.95</v>
          </cell>
          <cell r="G842">
            <v>22.95</v>
          </cell>
        </row>
        <row r="843">
          <cell r="A843" t="str">
            <v>INSUMO</v>
          </cell>
          <cell r="B843" t="str">
            <v>00004750</v>
          </cell>
          <cell r="C843" t="str">
            <v>PEDREIRO</v>
          </cell>
          <cell r="D843" t="str">
            <v>H</v>
          </cell>
          <cell r="E843">
            <v>0.78</v>
          </cell>
          <cell r="F843">
            <v>12.88</v>
          </cell>
          <cell r="G843">
            <v>10.050000000000001</v>
          </cell>
        </row>
        <row r="844">
          <cell r="A844" t="str">
            <v>INSUMO</v>
          </cell>
          <cell r="B844" t="str">
            <v>00006111</v>
          </cell>
          <cell r="C844" t="str">
            <v>SERVENTE</v>
          </cell>
          <cell r="D844" t="str">
            <v>H</v>
          </cell>
          <cell r="E844">
            <v>0.94</v>
          </cell>
          <cell r="F844">
            <v>10.59</v>
          </cell>
          <cell r="G844">
            <v>9.9499999999999993</v>
          </cell>
        </row>
        <row r="845">
          <cell r="A845" t="str">
            <v>83530</v>
          </cell>
          <cell r="C845" t="str">
            <v>SUBTOTAL</v>
          </cell>
          <cell r="G845">
            <v>43.070000000000007</v>
          </cell>
        </row>
        <row r="846">
          <cell r="C846" t="str">
            <v>BDI</v>
          </cell>
          <cell r="E846">
            <v>0.35</v>
          </cell>
          <cell r="G846">
            <v>15.07</v>
          </cell>
        </row>
        <row r="847">
          <cell r="C847" t="str">
            <v>TOTAL</v>
          </cell>
          <cell r="G847">
            <v>58.140000000000008</v>
          </cell>
        </row>
        <row r="849">
          <cell r="A849" t="str">
            <v>ASTU</v>
          </cell>
          <cell r="B849" t="str">
            <v>83531</v>
          </cell>
          <cell r="C849" t="str">
            <v>CURVA PARA REDE COLETOR ESGOTO, EB 644, 90 GR, DN=200MM, COM JUNTA ELASTICA</v>
          </cell>
          <cell r="D849" t="str">
            <v>UN</v>
          </cell>
        </row>
        <row r="850">
          <cell r="A850" t="str">
            <v>INSUMO</v>
          </cell>
          <cell r="B850" t="str">
            <v>00000246</v>
          </cell>
          <cell r="C850" t="str">
            <v>AUXILIAR DE ENCANADOR OU BOMBEIRO HIDRAULICO</v>
          </cell>
          <cell r="D850" t="str">
            <v>H</v>
          </cell>
          <cell r="E850">
            <v>0.7</v>
          </cell>
          <cell r="F850">
            <v>11.29</v>
          </cell>
          <cell r="G850">
            <v>7.9</v>
          </cell>
        </row>
        <row r="851">
          <cell r="A851" t="str">
            <v>INSUMO</v>
          </cell>
          <cell r="B851" t="str">
            <v>00000306</v>
          </cell>
          <cell r="C851" t="str">
            <v>ANEL BORRACHA P/ TUBO PVC REDE ESGOTO EB 644 DN 200MM</v>
          </cell>
          <cell r="D851" t="str">
            <v>UN</v>
          </cell>
          <cell r="E851">
            <v>2</v>
          </cell>
          <cell r="F851">
            <v>7.31</v>
          </cell>
          <cell r="G851">
            <v>14.62</v>
          </cell>
        </row>
        <row r="852">
          <cell r="A852" t="str">
            <v>INSUMO</v>
          </cell>
          <cell r="B852" t="str">
            <v>00001866</v>
          </cell>
          <cell r="C852" t="str">
            <v>CURVA PVC 90G NBR-10569 P/ REDE COLET ESG PB JE DN 200MM</v>
          </cell>
          <cell r="D852" t="str">
            <v>UN</v>
          </cell>
          <cell r="E852">
            <v>1</v>
          </cell>
          <cell r="F852">
            <v>365.13</v>
          </cell>
          <cell r="G852">
            <v>365.13</v>
          </cell>
        </row>
        <row r="853">
          <cell r="A853" t="str">
            <v>INSUMO</v>
          </cell>
          <cell r="B853" t="str">
            <v>00002696</v>
          </cell>
          <cell r="C853" t="str">
            <v>ENCANADOR OU BOMBEIRO HIDRAULICO</v>
          </cell>
          <cell r="D853" t="str">
            <v>H</v>
          </cell>
          <cell r="E853">
            <v>0.7</v>
          </cell>
          <cell r="F853">
            <v>15.02</v>
          </cell>
          <cell r="G853">
            <v>10.51</v>
          </cell>
        </row>
        <row r="854">
          <cell r="A854" t="str">
            <v>INSUMO</v>
          </cell>
          <cell r="B854" t="str">
            <v>00020079</v>
          </cell>
          <cell r="C854" t="str">
            <v>PASTA LUBRIFICANTE PARA TUBOS DE PVC C/ ANEL DE BORRACHA ( POTE 5000G)</v>
          </cell>
          <cell r="D854" t="str">
            <v>UN</v>
          </cell>
          <cell r="E854">
            <v>0.01</v>
          </cell>
          <cell r="F854">
            <v>256.86</v>
          </cell>
          <cell r="G854">
            <v>2.57</v>
          </cell>
        </row>
        <row r="855">
          <cell r="A855" t="str">
            <v>83531</v>
          </cell>
          <cell r="C855" t="str">
            <v>SUBTOTAL</v>
          </cell>
          <cell r="G855">
            <v>400.72999999999996</v>
          </cell>
        </row>
        <row r="856">
          <cell r="C856" t="str">
            <v>BDI</v>
          </cell>
          <cell r="E856">
            <v>0.35</v>
          </cell>
          <cell r="G856">
            <v>140.26</v>
          </cell>
        </row>
        <row r="857">
          <cell r="C857" t="str">
            <v>TOTAL</v>
          </cell>
          <cell r="G857">
            <v>540.99</v>
          </cell>
        </row>
        <row r="859">
          <cell r="A859" t="str">
            <v>ASTU</v>
          </cell>
          <cell r="B859" t="str">
            <v>83535</v>
          </cell>
          <cell r="C859" t="str">
            <v>CURVA PVC PARA REDE COLETOR ESGOTO, EB-644 , 45 GR, 200 MM, COM JUNTA ELASTICA.</v>
          </cell>
          <cell r="D859" t="str">
            <v>UN</v>
          </cell>
        </row>
        <row r="860">
          <cell r="A860" t="str">
            <v>INSUMO</v>
          </cell>
          <cell r="B860" t="str">
            <v>00000246</v>
          </cell>
          <cell r="C860" t="str">
            <v>AUXILIAR DE ENCANADOR OU BOMBEIRO HIDRAULICO</v>
          </cell>
          <cell r="D860" t="str">
            <v>H</v>
          </cell>
          <cell r="E860">
            <v>0.7</v>
          </cell>
          <cell r="F860">
            <v>11.29</v>
          </cell>
          <cell r="G860">
            <v>7.9</v>
          </cell>
        </row>
        <row r="861">
          <cell r="A861" t="str">
            <v>INSUMO</v>
          </cell>
          <cell r="B861" t="str">
            <v>00000306</v>
          </cell>
          <cell r="C861" t="str">
            <v>ANEL BORRACHA P/ TUBO PVC REDE ESGOTO EB 644 DN 200MM</v>
          </cell>
          <cell r="D861" t="str">
            <v>UN</v>
          </cell>
          <cell r="E861">
            <v>2</v>
          </cell>
          <cell r="F861">
            <v>7.31</v>
          </cell>
          <cell r="G861">
            <v>14.62</v>
          </cell>
        </row>
        <row r="862">
          <cell r="A862" t="str">
            <v>INSUMO</v>
          </cell>
          <cell r="B862" t="str">
            <v>00001836</v>
          </cell>
          <cell r="C862" t="str">
            <v>CURVA PVC 45G NBR-10569 P/ REDE COLET ESG PB JE DN 200MM</v>
          </cell>
          <cell r="D862" t="str">
            <v>UN</v>
          </cell>
          <cell r="E862">
            <v>1</v>
          </cell>
          <cell r="F862">
            <v>281.43</v>
          </cell>
          <cell r="G862">
            <v>281.43</v>
          </cell>
        </row>
        <row r="863">
          <cell r="A863" t="str">
            <v>INSUMO</v>
          </cell>
          <cell r="B863" t="str">
            <v>00002696</v>
          </cell>
          <cell r="C863" t="str">
            <v>ENCANADOR OU BOMBEIRO HIDRAULICO</v>
          </cell>
          <cell r="D863" t="str">
            <v>H</v>
          </cell>
          <cell r="E863">
            <v>0.7</v>
          </cell>
          <cell r="F863">
            <v>15.02</v>
          </cell>
          <cell r="G863">
            <v>10.51</v>
          </cell>
        </row>
        <row r="864">
          <cell r="A864" t="str">
            <v>INSUMO</v>
          </cell>
          <cell r="B864" t="str">
            <v>00020079</v>
          </cell>
          <cell r="C864" t="str">
            <v>PASTA LUBRIFICANTE PARA TUBOS DE PVC C/ ANEL DE BORRACHA ( POTE 5000G)</v>
          </cell>
          <cell r="D864" t="str">
            <v>UN</v>
          </cell>
          <cell r="E864">
            <v>0.01</v>
          </cell>
          <cell r="F864">
            <v>256.86</v>
          </cell>
          <cell r="G864">
            <v>2.57</v>
          </cell>
        </row>
        <row r="865">
          <cell r="A865" t="str">
            <v>83535</v>
          </cell>
          <cell r="C865" t="str">
            <v>SUBTOTAL</v>
          </cell>
          <cell r="G865">
            <v>317.02999999999997</v>
          </cell>
        </row>
        <row r="866">
          <cell r="C866" t="str">
            <v>BDI</v>
          </cell>
          <cell r="E866">
            <v>0.35</v>
          </cell>
          <cell r="G866">
            <v>110.96</v>
          </cell>
        </row>
        <row r="867">
          <cell r="C867" t="str">
            <v>TOTAL</v>
          </cell>
          <cell r="G867">
            <v>427.98999999999995</v>
          </cell>
        </row>
        <row r="869">
          <cell r="A869" t="str">
            <v>ASTU</v>
          </cell>
          <cell r="B869" t="str">
            <v>73884/001</v>
          </cell>
          <cell r="C869" t="str">
            <v>INSTALAÇÃO DE VÁLVULAS OU REGISTROS COM JUNTA FLANGEADA - DN 50</v>
          </cell>
          <cell r="D869" t="str">
            <v>UN</v>
          </cell>
        </row>
        <row r="870">
          <cell r="A870" t="str">
            <v>INSUMO</v>
          </cell>
          <cell r="B870" t="str">
            <v>00002700</v>
          </cell>
          <cell r="C870" t="str">
            <v>MONTADOR</v>
          </cell>
          <cell r="D870" t="str">
            <v>H</v>
          </cell>
          <cell r="E870">
            <v>1.6</v>
          </cell>
          <cell r="F870">
            <v>18.68</v>
          </cell>
          <cell r="G870">
            <v>29.89</v>
          </cell>
        </row>
        <row r="871">
          <cell r="A871" t="str">
            <v>INSUMO</v>
          </cell>
          <cell r="B871" t="str">
            <v>00006111</v>
          </cell>
          <cell r="C871" t="str">
            <v>SERVENTE</v>
          </cell>
          <cell r="D871" t="str">
            <v>H</v>
          </cell>
          <cell r="E871">
            <v>1.2</v>
          </cell>
          <cell r="F871">
            <v>10.59</v>
          </cell>
          <cell r="G871">
            <v>12.71</v>
          </cell>
        </row>
        <row r="872">
          <cell r="A872" t="str">
            <v>73884/001</v>
          </cell>
          <cell r="C872" t="str">
            <v>SUBTOTAL</v>
          </cell>
          <cell r="G872">
            <v>42.6</v>
          </cell>
        </row>
        <row r="873">
          <cell r="C873" t="str">
            <v>BDI</v>
          </cell>
          <cell r="E873">
            <v>0.35</v>
          </cell>
          <cell r="G873">
            <v>14.91</v>
          </cell>
        </row>
        <row r="874">
          <cell r="C874" t="str">
            <v>TOTAL</v>
          </cell>
          <cell r="G874">
            <v>57.510000000000005</v>
          </cell>
        </row>
        <row r="876">
          <cell r="A876" t="str">
            <v>ASTU</v>
          </cell>
          <cell r="B876" t="str">
            <v>73884/002</v>
          </cell>
          <cell r="C876" t="str">
            <v>INSTALAÇÃO DE VÁLVULAS OU REGISTROS COM JUNTA FLANGEADA - DN 75</v>
          </cell>
          <cell r="D876" t="str">
            <v>UN</v>
          </cell>
        </row>
        <row r="877">
          <cell r="A877" t="str">
            <v>COMPOSICAO</v>
          </cell>
          <cell r="B877" t="str">
            <v>73532</v>
          </cell>
          <cell r="C877" t="str">
            <v>CUSTO HORARIO PRODUTIVO - TALHA MANUAL</v>
          </cell>
          <cell r="D877" t="str">
            <v>CHP</v>
          </cell>
          <cell r="E877">
            <v>1.6</v>
          </cell>
          <cell r="F877">
            <v>0.45</v>
          </cell>
          <cell r="G877">
            <v>0.72</v>
          </cell>
        </row>
        <row r="878">
          <cell r="A878" t="str">
            <v>INSUMO</v>
          </cell>
          <cell r="B878" t="str">
            <v>00002700</v>
          </cell>
          <cell r="C878" t="str">
            <v>MONTADOR</v>
          </cell>
          <cell r="D878" t="str">
            <v>H</v>
          </cell>
          <cell r="E878">
            <v>1.6</v>
          </cell>
          <cell r="F878">
            <v>18.68</v>
          </cell>
          <cell r="G878">
            <v>29.89</v>
          </cell>
        </row>
        <row r="879">
          <cell r="A879" t="str">
            <v>INSUMO</v>
          </cell>
          <cell r="B879" t="str">
            <v>00006111</v>
          </cell>
          <cell r="C879" t="str">
            <v>SERVENTE</v>
          </cell>
          <cell r="D879" t="str">
            <v>H</v>
          </cell>
          <cell r="E879">
            <v>3.2</v>
          </cell>
          <cell r="F879">
            <v>10.59</v>
          </cell>
          <cell r="G879">
            <v>33.89</v>
          </cell>
        </row>
        <row r="880">
          <cell r="A880" t="str">
            <v>73884/002</v>
          </cell>
          <cell r="C880" t="str">
            <v>SUBTOTAL</v>
          </cell>
          <cell r="G880">
            <v>64.5</v>
          </cell>
        </row>
        <row r="881">
          <cell r="C881" t="str">
            <v>BDI</v>
          </cell>
          <cell r="E881">
            <v>0.35</v>
          </cell>
          <cell r="G881">
            <v>22.58</v>
          </cell>
        </row>
        <row r="882">
          <cell r="C882" t="str">
            <v>TOTAL</v>
          </cell>
          <cell r="G882">
            <v>87.08</v>
          </cell>
        </row>
        <row r="884">
          <cell r="A884" t="str">
            <v>ASTU</v>
          </cell>
          <cell r="B884" t="str">
            <v>73884/003</v>
          </cell>
          <cell r="C884" t="str">
            <v>INSTALAÇÃO DE VÁLVULAS OU REGISTROS COM JUNTA FLANGEADA - DN 100</v>
          </cell>
          <cell r="D884" t="str">
            <v>UN</v>
          </cell>
        </row>
        <row r="885">
          <cell r="A885" t="str">
            <v>COMPOSICAO</v>
          </cell>
          <cell r="B885" t="str">
            <v>73532</v>
          </cell>
          <cell r="C885" t="str">
            <v>CUSTO HORARIO PRODUTIVO - TALHA MANUAL</v>
          </cell>
          <cell r="D885" t="str">
            <v>CHP</v>
          </cell>
          <cell r="E885">
            <v>2</v>
          </cell>
          <cell r="F885">
            <v>0.45</v>
          </cell>
          <cell r="G885">
            <v>0.9</v>
          </cell>
        </row>
        <row r="886">
          <cell r="A886" t="str">
            <v>INSUMO</v>
          </cell>
          <cell r="B886" t="str">
            <v>00002700</v>
          </cell>
          <cell r="C886" t="str">
            <v>MONTADOR</v>
          </cell>
          <cell r="D886" t="str">
            <v>H</v>
          </cell>
          <cell r="E886">
            <v>2</v>
          </cell>
          <cell r="F886">
            <v>18.68</v>
          </cell>
          <cell r="G886">
            <v>37.36</v>
          </cell>
        </row>
        <row r="887">
          <cell r="A887" t="str">
            <v>INSUMO</v>
          </cell>
          <cell r="B887" t="str">
            <v>00006111</v>
          </cell>
          <cell r="C887" t="str">
            <v>SERVENTE</v>
          </cell>
          <cell r="D887" t="str">
            <v>H</v>
          </cell>
          <cell r="E887">
            <v>4</v>
          </cell>
          <cell r="F887">
            <v>10.59</v>
          </cell>
          <cell r="G887">
            <v>42.36</v>
          </cell>
        </row>
        <row r="888">
          <cell r="A888" t="str">
            <v>73884/003</v>
          </cell>
          <cell r="C888" t="str">
            <v>SUBTOTAL</v>
          </cell>
          <cell r="G888">
            <v>80.62</v>
          </cell>
        </row>
        <row r="889">
          <cell r="C889" t="str">
            <v>BDI</v>
          </cell>
          <cell r="E889">
            <v>0.35</v>
          </cell>
          <cell r="G889">
            <v>28.22</v>
          </cell>
        </row>
        <row r="890">
          <cell r="C890" t="str">
            <v>TOTAL</v>
          </cell>
          <cell r="G890">
            <v>108.84</v>
          </cell>
        </row>
        <row r="892">
          <cell r="A892" t="str">
            <v>ASTU</v>
          </cell>
          <cell r="B892" t="str">
            <v>73884/004</v>
          </cell>
          <cell r="C892" t="str">
            <v>INSTALAÇÃO DE VÁLVULAS OU REGISTROS COM JUNTA FLANGEADA - DN 150</v>
          </cell>
          <cell r="D892" t="str">
            <v>UN</v>
          </cell>
        </row>
        <row r="893">
          <cell r="A893" t="str">
            <v>COMPOSICAO</v>
          </cell>
          <cell r="B893" t="str">
            <v>73480</v>
          </cell>
          <cell r="C893" t="str">
            <v>CUSTO HORARIO PRODUTIVO - GUINDASTE MUNK 640/18 - 8T S/CAMINHAO MERCEDES BENZ 1418/51 - 184 HP</v>
          </cell>
          <cell r="D893" t="str">
            <v>H</v>
          </cell>
          <cell r="E893">
            <v>2.4</v>
          </cell>
          <cell r="F893">
            <v>114.05</v>
          </cell>
          <cell r="G893">
            <v>273.72000000000003</v>
          </cell>
        </row>
        <row r="894">
          <cell r="A894" t="str">
            <v>73884/004</v>
          </cell>
          <cell r="C894" t="str">
            <v>SUBTOTAL</v>
          </cell>
          <cell r="G894">
            <v>273.72000000000003</v>
          </cell>
        </row>
        <row r="895">
          <cell r="C895" t="str">
            <v>BDI</v>
          </cell>
          <cell r="E895">
            <v>0.35</v>
          </cell>
          <cell r="G895">
            <v>95.8</v>
          </cell>
        </row>
        <row r="896">
          <cell r="C896" t="str">
            <v>TOTAL</v>
          </cell>
          <cell r="G896">
            <v>369.52000000000004</v>
          </cell>
        </row>
        <row r="898">
          <cell r="A898" t="str">
            <v>ASTU</v>
          </cell>
          <cell r="B898" t="str">
            <v>83524</v>
          </cell>
          <cell r="C898" t="str">
            <v>TE CERAMICO 90GR 200 X 200MM, COM JUNTA ARGAMASSADA</v>
          </cell>
          <cell r="D898" t="str">
            <v>UN</v>
          </cell>
        </row>
        <row r="899">
          <cell r="A899" t="str">
            <v>COMPOSICAO</v>
          </cell>
          <cell r="B899" t="str">
            <v>73455</v>
          </cell>
          <cell r="C899" t="str">
            <v>ARGAMASSA CIMENTO/AREIA 1:4 - PREPARO MECANICO</v>
          </cell>
          <cell r="D899" t="str">
            <v>M3</v>
          </cell>
          <cell r="E899">
            <v>5.9999999999999995E-4</v>
          </cell>
          <cell r="F899">
            <v>291.58</v>
          </cell>
          <cell r="G899">
            <v>0.17</v>
          </cell>
        </row>
        <row r="900">
          <cell r="A900" t="str">
            <v>INSUMO</v>
          </cell>
          <cell r="B900" t="str">
            <v>00004750</v>
          </cell>
          <cell r="C900" t="str">
            <v>PEDREIRO</v>
          </cell>
          <cell r="D900" t="str">
            <v>H</v>
          </cell>
          <cell r="E900">
            <v>0.8</v>
          </cell>
          <cell r="F900">
            <v>12.88</v>
          </cell>
          <cell r="G900">
            <v>10.3</v>
          </cell>
        </row>
        <row r="901">
          <cell r="A901" t="str">
            <v>INSUMO</v>
          </cell>
          <cell r="B901" t="str">
            <v>00006111</v>
          </cell>
          <cell r="C901" t="str">
            <v>SERVENTE</v>
          </cell>
          <cell r="D901" t="str">
            <v>H</v>
          </cell>
          <cell r="E901">
            <v>1.2</v>
          </cell>
          <cell r="F901">
            <v>10.59</v>
          </cell>
          <cell r="G901">
            <v>12.71</v>
          </cell>
        </row>
        <row r="902">
          <cell r="A902" t="str">
            <v>INSUMO</v>
          </cell>
          <cell r="B902" t="str">
            <v>00006258</v>
          </cell>
          <cell r="C902" t="str">
            <v>TE CERAMICO 90G ESG BBP DN 200 X 200</v>
          </cell>
          <cell r="D902" t="str">
            <v>UN</v>
          </cell>
          <cell r="E902">
            <v>1</v>
          </cell>
          <cell r="F902">
            <v>62.48</v>
          </cell>
          <cell r="G902">
            <v>62.48</v>
          </cell>
        </row>
        <row r="903">
          <cell r="A903" t="str">
            <v>83524</v>
          </cell>
          <cell r="C903" t="str">
            <v>SUBTOTAL</v>
          </cell>
          <cell r="G903">
            <v>85.66</v>
          </cell>
        </row>
        <row r="904">
          <cell r="C904" t="str">
            <v>BDI</v>
          </cell>
          <cell r="E904">
            <v>0.35</v>
          </cell>
          <cell r="G904">
            <v>29.98</v>
          </cell>
        </row>
        <row r="905">
          <cell r="C905" t="str">
            <v>TOTAL</v>
          </cell>
          <cell r="G905">
            <v>115.64</v>
          </cell>
        </row>
        <row r="907">
          <cell r="A907" t="str">
            <v>ASTU</v>
          </cell>
          <cell r="B907" t="str">
            <v>83527</v>
          </cell>
          <cell r="C907" t="str">
            <v>TE CERAMICO 150 X 150MM, COM JUNTA ARGAMAS SADA.</v>
          </cell>
          <cell r="D907" t="str">
            <v>UN</v>
          </cell>
        </row>
        <row r="908">
          <cell r="A908" t="str">
            <v>COMPOSICAO</v>
          </cell>
          <cell r="B908" t="str">
            <v>73455</v>
          </cell>
          <cell r="C908" t="str">
            <v>ARGAMASSA CIMENTO/AREIA 1:4 - PREPARO MECANICO</v>
          </cell>
          <cell r="D908" t="str">
            <v>M3</v>
          </cell>
          <cell r="E908">
            <v>4.0000000000000002E-4</v>
          </cell>
          <cell r="F908">
            <v>291.58</v>
          </cell>
          <cell r="G908">
            <v>0.12</v>
          </cell>
        </row>
        <row r="909">
          <cell r="A909" t="str">
            <v>INSUMO</v>
          </cell>
          <cell r="B909" t="str">
            <v>00000246</v>
          </cell>
          <cell r="C909" t="str">
            <v>AUXILIAR DE ENCANADOR OU BOMBEIRO HIDRAULICO</v>
          </cell>
          <cell r="D909" t="str">
            <v>H</v>
          </cell>
          <cell r="E909">
            <v>0.96</v>
          </cell>
          <cell r="F909">
            <v>11.29</v>
          </cell>
          <cell r="G909">
            <v>10.84</v>
          </cell>
        </row>
        <row r="910">
          <cell r="A910" t="str">
            <v>COMPOSICAO</v>
          </cell>
          <cell r="B910" t="str">
            <v>73480</v>
          </cell>
          <cell r="C910" t="str">
            <v>CUSTO HORARIO PRODUTIVO - GUINDASTE MUNK 640/18 - 8T S/CAMINHAO MERCEDES BENZ 1418/51 - 184 HP</v>
          </cell>
          <cell r="D910" t="str">
            <v>H</v>
          </cell>
          <cell r="E910">
            <v>1.9</v>
          </cell>
          <cell r="F910">
            <v>114.05</v>
          </cell>
          <cell r="G910">
            <v>216.7</v>
          </cell>
        </row>
        <row r="911">
          <cell r="A911" t="str">
            <v>INSUMO</v>
          </cell>
          <cell r="B911" t="str">
            <v>00002700</v>
          </cell>
          <cell r="C911" t="str">
            <v>MONTADOR</v>
          </cell>
          <cell r="D911" t="str">
            <v>H</v>
          </cell>
          <cell r="E911">
            <v>1.9</v>
          </cell>
          <cell r="F911">
            <v>18.68</v>
          </cell>
          <cell r="G911">
            <v>35.49</v>
          </cell>
        </row>
        <row r="912">
          <cell r="A912" t="str">
            <v>INSUMO</v>
          </cell>
          <cell r="B912" t="str">
            <v>00006111</v>
          </cell>
          <cell r="C912" t="str">
            <v>SERVENTE</v>
          </cell>
          <cell r="D912" t="str">
            <v>H</v>
          </cell>
          <cell r="E912">
            <v>3.8</v>
          </cell>
          <cell r="F912">
            <v>10.59</v>
          </cell>
          <cell r="G912">
            <v>40.24</v>
          </cell>
        </row>
        <row r="913">
          <cell r="A913" t="str">
            <v>83527</v>
          </cell>
          <cell r="C913" t="str">
            <v>SUBTOTAL</v>
          </cell>
          <cell r="G913">
            <v>303.39</v>
          </cell>
        </row>
        <row r="914">
          <cell r="C914" t="str">
            <v>BDI</v>
          </cell>
          <cell r="E914">
            <v>0.35</v>
          </cell>
          <cell r="G914">
            <v>106.19</v>
          </cell>
        </row>
        <row r="915">
          <cell r="C915" t="str">
            <v>TOTAL</v>
          </cell>
          <cell r="G915">
            <v>409.58</v>
          </cell>
        </row>
        <row r="917">
          <cell r="A917" t="str">
            <v>ASTU</v>
          </cell>
          <cell r="B917" t="str">
            <v>73885/011</v>
          </cell>
          <cell r="C917" t="str">
            <v>INSTALAÇÃO DE VÁLVULAS OU REGISTROS COM JUNTA ELÁSTICA - DN 500</v>
          </cell>
          <cell r="D917" t="str">
            <v>UN</v>
          </cell>
        </row>
        <row r="918">
          <cell r="A918" t="str">
            <v>COMPOSICAO</v>
          </cell>
          <cell r="B918" t="str">
            <v>73480</v>
          </cell>
          <cell r="C918" t="str">
            <v>CUSTO HORARIO PRODUTIVO - GUINDASTE MUNK 640/18 - 8T S/CAMINHAO MERCEDES BENZ 1418/51 - 184 HP</v>
          </cell>
          <cell r="D918" t="str">
            <v>H</v>
          </cell>
          <cell r="E918">
            <v>2</v>
          </cell>
          <cell r="F918">
            <v>114.05</v>
          </cell>
          <cell r="G918">
            <v>228.1</v>
          </cell>
        </row>
        <row r="919">
          <cell r="A919" t="str">
            <v>INSUMO</v>
          </cell>
          <cell r="B919" t="str">
            <v>00002700</v>
          </cell>
          <cell r="C919" t="str">
            <v>MONTADOR</v>
          </cell>
          <cell r="D919" t="str">
            <v>H</v>
          </cell>
          <cell r="E919">
            <v>2</v>
          </cell>
          <cell r="F919">
            <v>18.68</v>
          </cell>
          <cell r="G919">
            <v>37.36</v>
          </cell>
        </row>
        <row r="920">
          <cell r="A920" t="str">
            <v>INSUMO</v>
          </cell>
          <cell r="B920" t="str">
            <v>00006111</v>
          </cell>
          <cell r="C920" t="str">
            <v>SERVENTE</v>
          </cell>
          <cell r="D920" t="str">
            <v>H</v>
          </cell>
          <cell r="E920">
            <v>4</v>
          </cell>
          <cell r="F920">
            <v>10.59</v>
          </cell>
          <cell r="G920">
            <v>42.36</v>
          </cell>
        </row>
        <row r="921">
          <cell r="A921" t="str">
            <v>73885/011</v>
          </cell>
          <cell r="C921" t="str">
            <v>SUBTOTAL</v>
          </cell>
          <cell r="G921">
            <v>307.82</v>
          </cell>
        </row>
        <row r="922">
          <cell r="C922" t="str">
            <v>BDI</v>
          </cell>
          <cell r="E922">
            <v>0.35</v>
          </cell>
          <cell r="G922">
            <v>107.74</v>
          </cell>
        </row>
        <row r="923">
          <cell r="C923" t="str">
            <v>TOTAL</v>
          </cell>
          <cell r="G923">
            <v>415.56</v>
          </cell>
        </row>
        <row r="925">
          <cell r="A925" t="str">
            <v>ASTU</v>
          </cell>
          <cell r="B925" t="str">
            <v>73885/012</v>
          </cell>
          <cell r="C925" t="str">
            <v>INSTALAÇÃO DE VÁLVULAS OU REGISTROS COM JUNTA ELÁSTICA - DN 600</v>
          </cell>
          <cell r="D925" t="str">
            <v>UN</v>
          </cell>
        </row>
        <row r="926">
          <cell r="A926" t="str">
            <v>COMPOSICAO</v>
          </cell>
          <cell r="B926" t="str">
            <v>73480</v>
          </cell>
          <cell r="C926" t="str">
            <v>CUSTO HORARIO PRODUTIVO - GUINDASTE MUNK 640/18 - 8T S/CAMINHAO MERCEDES BENZ 1418/51 - 184 HP</v>
          </cell>
          <cell r="D926" t="str">
            <v>H</v>
          </cell>
          <cell r="E926">
            <v>2.2799999999999998</v>
          </cell>
          <cell r="F926">
            <v>114.05</v>
          </cell>
          <cell r="G926">
            <v>260.02999999999997</v>
          </cell>
        </row>
        <row r="927">
          <cell r="A927" t="str">
            <v>INSUMO</v>
          </cell>
          <cell r="B927" t="str">
            <v>00002700</v>
          </cell>
          <cell r="C927" t="str">
            <v>MONTADOR</v>
          </cell>
          <cell r="D927" t="str">
            <v>H</v>
          </cell>
          <cell r="E927">
            <v>2.2799999999999998</v>
          </cell>
          <cell r="F927">
            <v>18.68</v>
          </cell>
          <cell r="G927">
            <v>42.59</v>
          </cell>
        </row>
        <row r="928">
          <cell r="A928" t="str">
            <v>INSUMO</v>
          </cell>
          <cell r="B928" t="str">
            <v>00006111</v>
          </cell>
          <cell r="C928" t="str">
            <v>SERVENTE</v>
          </cell>
          <cell r="D928" t="str">
            <v>H</v>
          </cell>
          <cell r="E928">
            <v>4.5599999999999996</v>
          </cell>
          <cell r="F928">
            <v>10.59</v>
          </cell>
          <cell r="G928">
            <v>48.29</v>
          </cell>
        </row>
        <row r="929">
          <cell r="A929" t="str">
            <v>73885/012</v>
          </cell>
          <cell r="C929" t="str">
            <v>SUBTOTAL</v>
          </cell>
          <cell r="G929">
            <v>350.91</v>
          </cell>
        </row>
        <row r="930">
          <cell r="C930" t="str">
            <v>BDI</v>
          </cell>
          <cell r="E930">
            <v>0.35</v>
          </cell>
          <cell r="G930">
            <v>122.82</v>
          </cell>
        </row>
        <row r="931">
          <cell r="C931" t="str">
            <v>TOTAL</v>
          </cell>
          <cell r="G931">
            <v>473.73</v>
          </cell>
        </row>
        <row r="933">
          <cell r="A933" t="str">
            <v>ASTU</v>
          </cell>
          <cell r="B933" t="str">
            <v>73839/001</v>
          </cell>
          <cell r="C933" t="str">
            <v>ASSENTAMENTO DE TUBOS DE AÇO, COM JUNTA ELÁSTICA (COMPRIMENTO DE 6,00 M) - DN 150 MM</v>
          </cell>
          <cell r="D933" t="str">
            <v>M</v>
          </cell>
        </row>
        <row r="934">
          <cell r="A934" t="str">
            <v>COMPOSICAO</v>
          </cell>
          <cell r="B934" t="str">
            <v>73480</v>
          </cell>
          <cell r="C934" t="str">
            <v>CUSTO HORARIO PRODUTIVO - GUINDASTE MUNK 640/18 - 8T S/CAMINHAO MERCEDES BENZ 1418/51 - 184 HP</v>
          </cell>
          <cell r="D934" t="str">
            <v>H</v>
          </cell>
          <cell r="E934">
            <v>1.21E-2</v>
          </cell>
          <cell r="F934">
            <v>114.05</v>
          </cell>
          <cell r="G934">
            <v>1.38</v>
          </cell>
        </row>
        <row r="935">
          <cell r="A935" t="str">
            <v>COMPOSICAO</v>
          </cell>
          <cell r="B935" t="str">
            <v>73524</v>
          </cell>
          <cell r="C935" t="str">
            <v>TRANSPORTE DE TUBOS DE FERRO DUTIL DN 150</v>
          </cell>
          <cell r="D935" t="str">
            <v>M</v>
          </cell>
          <cell r="E935">
            <v>1</v>
          </cell>
          <cell r="F935">
            <v>0.91</v>
          </cell>
          <cell r="G935">
            <v>0.91</v>
          </cell>
        </row>
        <row r="936">
          <cell r="A936" t="str">
            <v>INSUMO</v>
          </cell>
          <cell r="B936" t="str">
            <v>00002700</v>
          </cell>
          <cell r="C936" t="str">
            <v>MONTADOR</v>
          </cell>
          <cell r="D936" t="str">
            <v>H</v>
          </cell>
          <cell r="E936">
            <v>8.14E-2</v>
          </cell>
          <cell r="F936">
            <v>18.68</v>
          </cell>
          <cell r="G936">
            <v>1.52</v>
          </cell>
        </row>
        <row r="937">
          <cell r="A937" t="str">
            <v>INSUMO</v>
          </cell>
          <cell r="B937" t="str">
            <v>00006111</v>
          </cell>
          <cell r="C937" t="str">
            <v>SERVENTE</v>
          </cell>
          <cell r="D937" t="str">
            <v>H</v>
          </cell>
          <cell r="E937">
            <v>0.1628</v>
          </cell>
          <cell r="F937">
            <v>10.59</v>
          </cell>
          <cell r="G937">
            <v>1.72</v>
          </cell>
        </row>
        <row r="938">
          <cell r="A938" t="str">
            <v>73839/001</v>
          </cell>
          <cell r="C938" t="str">
            <v>SUBTOTAL</v>
          </cell>
          <cell r="G938">
            <v>5.53</v>
          </cell>
        </row>
        <row r="939">
          <cell r="C939" t="str">
            <v>BDI</v>
          </cell>
          <cell r="E939">
            <v>0.35</v>
          </cell>
          <cell r="G939">
            <v>1.94</v>
          </cell>
        </row>
        <row r="940">
          <cell r="C940" t="str">
            <v>TOTAL</v>
          </cell>
          <cell r="G940">
            <v>7.4700000000000006</v>
          </cell>
        </row>
        <row r="942">
          <cell r="A942" t="str">
            <v>ASTU</v>
          </cell>
          <cell r="B942" t="str">
            <v>73839/002</v>
          </cell>
          <cell r="C942" t="str">
            <v>ASSENTAMENTO DE TUBOS DE AÇO, COM JUNTA ELÁSTICA (COMPRIMENTO DE 6,00 M) - DN 200 MM</v>
          </cell>
          <cell r="D942" t="str">
            <v>M</v>
          </cell>
        </row>
        <row r="943">
          <cell r="A943" t="str">
            <v>COMPOSICAO</v>
          </cell>
          <cell r="B943" t="str">
            <v>73480</v>
          </cell>
          <cell r="C943" t="str">
            <v>CUSTO HORARIO PRODUTIVO - GUINDASTE MUNK 640/18 - 8T S/CAMINHAO MERCEDES BENZ 1418/51 - 184 HP</v>
          </cell>
          <cell r="D943" t="str">
            <v>H</v>
          </cell>
          <cell r="E943">
            <v>1.54E-2</v>
          </cell>
          <cell r="F943">
            <v>114.05</v>
          </cell>
          <cell r="G943">
            <v>1.76</v>
          </cell>
        </row>
        <row r="944">
          <cell r="A944" t="str">
            <v>COMPOSICAO</v>
          </cell>
          <cell r="B944" t="str">
            <v>73523</v>
          </cell>
          <cell r="C944" t="str">
            <v>TRANSPORTE DE TUBOS DE FERRO DUTIL DN 200</v>
          </cell>
          <cell r="D944" t="str">
            <v>M</v>
          </cell>
          <cell r="E944">
            <v>1</v>
          </cell>
          <cell r="F944">
            <v>1.1499999999999999</v>
          </cell>
          <cell r="G944">
            <v>1.1499999999999999</v>
          </cell>
        </row>
        <row r="945">
          <cell r="A945" t="str">
            <v>INSUMO</v>
          </cell>
          <cell r="B945" t="str">
            <v>00002700</v>
          </cell>
          <cell r="C945" t="str">
            <v>MONTADOR</v>
          </cell>
          <cell r="D945" t="str">
            <v>H</v>
          </cell>
          <cell r="E945">
            <v>0.1045</v>
          </cell>
          <cell r="F945">
            <v>18.68</v>
          </cell>
          <cell r="G945">
            <v>1.95</v>
          </cell>
        </row>
        <row r="946">
          <cell r="A946" t="str">
            <v>INSUMO</v>
          </cell>
          <cell r="B946" t="str">
            <v>00006111</v>
          </cell>
          <cell r="C946" t="str">
            <v>SERVENTE</v>
          </cell>
          <cell r="D946" t="str">
            <v>H</v>
          </cell>
          <cell r="E946">
            <v>0.20899999999999999</v>
          </cell>
          <cell r="F946">
            <v>10.59</v>
          </cell>
          <cell r="G946">
            <v>2.21</v>
          </cell>
        </row>
        <row r="947">
          <cell r="A947" t="str">
            <v>73839/002</v>
          </cell>
          <cell r="C947" t="str">
            <v>SUBTOTAL</v>
          </cell>
          <cell r="G947">
            <v>7.07</v>
          </cell>
        </row>
        <row r="948">
          <cell r="C948" t="str">
            <v>BDI</v>
          </cell>
          <cell r="E948">
            <v>0.35</v>
          </cell>
          <cell r="G948">
            <v>2.4700000000000002</v>
          </cell>
        </row>
        <row r="949">
          <cell r="C949" t="str">
            <v>TOTAL</v>
          </cell>
          <cell r="G949">
            <v>9.5400000000000009</v>
          </cell>
        </row>
        <row r="951">
          <cell r="A951" t="str">
            <v>ASTU</v>
          </cell>
          <cell r="B951" t="str">
            <v>73839/003</v>
          </cell>
          <cell r="C951" t="str">
            <v>ASSENTAMENTO DE TUBOS DE AÇO, COM JUNTA ELÁSTICA (COMPRIMENTO DE 6,00 M) - DN 250 MM</v>
          </cell>
          <cell r="D951" t="str">
            <v>M</v>
          </cell>
        </row>
        <row r="952">
          <cell r="A952" t="str">
            <v>COMPOSICAO</v>
          </cell>
          <cell r="B952" t="str">
            <v>73480</v>
          </cell>
          <cell r="C952" t="str">
            <v>CUSTO HORARIO PRODUTIVO - GUINDASTE MUNK 640/18 - 8T S/CAMINHAO MERCEDES BENZ 1418/51 - 184 HP</v>
          </cell>
          <cell r="D952" t="str">
            <v>H</v>
          </cell>
          <cell r="E952">
            <v>1.8700000000000001E-2</v>
          </cell>
          <cell r="F952">
            <v>114.05</v>
          </cell>
          <cell r="G952">
            <v>2.13</v>
          </cell>
        </row>
        <row r="953">
          <cell r="A953" t="str">
            <v>COMPOSICAO</v>
          </cell>
          <cell r="B953" t="str">
            <v>73522</v>
          </cell>
          <cell r="C953" t="str">
            <v>TRANSPORTE DE TUBOS DE FERRO DUTIL DN 250</v>
          </cell>
          <cell r="D953" t="str">
            <v>M</v>
          </cell>
          <cell r="E953">
            <v>1</v>
          </cell>
          <cell r="F953">
            <v>1.55</v>
          </cell>
          <cell r="G953">
            <v>1.55</v>
          </cell>
        </row>
        <row r="954">
          <cell r="A954" t="str">
            <v>INSUMO</v>
          </cell>
          <cell r="B954" t="str">
            <v>00002700</v>
          </cell>
          <cell r="C954" t="str">
            <v>MONTADOR</v>
          </cell>
          <cell r="D954" t="str">
            <v>H</v>
          </cell>
          <cell r="E954">
            <v>0.1221</v>
          </cell>
          <cell r="F954">
            <v>18.68</v>
          </cell>
          <cell r="G954">
            <v>2.2799999999999998</v>
          </cell>
        </row>
        <row r="955">
          <cell r="A955" t="str">
            <v>INSUMO</v>
          </cell>
          <cell r="B955" t="str">
            <v>00006111</v>
          </cell>
          <cell r="C955" t="str">
            <v>SERVENTE</v>
          </cell>
          <cell r="D955" t="str">
            <v>H</v>
          </cell>
          <cell r="E955">
            <v>0.2442</v>
          </cell>
          <cell r="F955">
            <v>10.59</v>
          </cell>
          <cell r="G955">
            <v>2.59</v>
          </cell>
        </row>
        <row r="956">
          <cell r="A956" t="str">
            <v>73839/003</v>
          </cell>
          <cell r="C956" t="str">
            <v>SUBTOTAL</v>
          </cell>
          <cell r="G956">
            <v>8.5499999999999989</v>
          </cell>
        </row>
        <row r="957">
          <cell r="C957" t="str">
            <v>BDI</v>
          </cell>
          <cell r="E957">
            <v>0.35</v>
          </cell>
          <cell r="G957">
            <v>2.99</v>
          </cell>
        </row>
        <row r="958">
          <cell r="C958" t="str">
            <v>TOTAL</v>
          </cell>
          <cell r="G958">
            <v>11.54</v>
          </cell>
        </row>
        <row r="960">
          <cell r="A960" t="str">
            <v>ASTU</v>
          </cell>
          <cell r="B960" t="str">
            <v>73839/004</v>
          </cell>
          <cell r="C960" t="str">
            <v>ASSENTAMENTO DE TUBOS DE AÇO, COM JUNTA ELÁSTICA (COMPRIMENTO DE 6,00 M) - DN 300 MM</v>
          </cell>
          <cell r="D960" t="str">
            <v>M</v>
          </cell>
        </row>
        <row r="961">
          <cell r="A961" t="str">
            <v>COMPOSICAO</v>
          </cell>
          <cell r="B961" t="str">
            <v>73480</v>
          </cell>
          <cell r="C961" t="str">
            <v>CUSTO HORARIO PRODUTIVO - GUINDASTE MUNK 640/18 - 8T S/CAMINHAO MERCEDES BENZ 1418/51 - 184 HP</v>
          </cell>
          <cell r="D961" t="str">
            <v>H</v>
          </cell>
          <cell r="E961">
            <v>2.0899999999999998E-2</v>
          </cell>
          <cell r="F961">
            <v>114.05</v>
          </cell>
          <cell r="G961">
            <v>2.38</v>
          </cell>
        </row>
        <row r="962">
          <cell r="A962" t="str">
            <v>COMPOSICAO</v>
          </cell>
          <cell r="B962" t="str">
            <v>73521</v>
          </cell>
          <cell r="C962" t="str">
            <v>TRANSPORTE DE TUBOS DE FERRO DUTIL DN 300</v>
          </cell>
          <cell r="D962" t="str">
            <v>M</v>
          </cell>
          <cell r="E962">
            <v>1</v>
          </cell>
          <cell r="F962">
            <v>1.9400000000000002</v>
          </cell>
          <cell r="G962">
            <v>1.94</v>
          </cell>
        </row>
        <row r="963">
          <cell r="A963" t="str">
            <v>INSUMO</v>
          </cell>
          <cell r="B963" t="str">
            <v>00002700</v>
          </cell>
          <cell r="C963" t="str">
            <v>MONTADOR</v>
          </cell>
          <cell r="D963" t="str">
            <v>H</v>
          </cell>
          <cell r="E963">
            <v>0.1331</v>
          </cell>
          <cell r="F963">
            <v>18.68</v>
          </cell>
          <cell r="G963">
            <v>2.4900000000000002</v>
          </cell>
        </row>
        <row r="964">
          <cell r="A964" t="str">
            <v>INSUMO</v>
          </cell>
          <cell r="B964" t="str">
            <v>00006111</v>
          </cell>
          <cell r="C964" t="str">
            <v>SERVENTE</v>
          </cell>
          <cell r="D964" t="str">
            <v>H</v>
          </cell>
          <cell r="E964">
            <v>0.26619999999999999</v>
          </cell>
          <cell r="F964">
            <v>10.59</v>
          </cell>
          <cell r="G964">
            <v>2.82</v>
          </cell>
        </row>
        <row r="965">
          <cell r="A965" t="str">
            <v>73839/004</v>
          </cell>
          <cell r="C965" t="str">
            <v>SUBTOTAL</v>
          </cell>
          <cell r="G965">
            <v>9.6300000000000008</v>
          </cell>
        </row>
        <row r="966">
          <cell r="C966" t="str">
            <v>BDI</v>
          </cell>
          <cell r="E966">
            <v>0.35</v>
          </cell>
          <cell r="G966">
            <v>3.37</v>
          </cell>
        </row>
        <row r="967">
          <cell r="C967" t="str">
            <v>TOTAL</v>
          </cell>
          <cell r="G967">
            <v>13</v>
          </cell>
        </row>
        <row r="969">
          <cell r="A969" t="str">
            <v>ASTU</v>
          </cell>
          <cell r="B969" t="str">
            <v>73839/005</v>
          </cell>
          <cell r="C969" t="str">
            <v>ASSENTAMENTO DE TUBOS DE AÇO, COM JUNTA ELÁSTICA (COMPRIMENTO DE 6,00 M) - DN 350 MM</v>
          </cell>
          <cell r="D969" t="str">
            <v>M</v>
          </cell>
        </row>
        <row r="970">
          <cell r="A970" t="str">
            <v>COMPOSICAO</v>
          </cell>
          <cell r="B970" t="str">
            <v>73480</v>
          </cell>
          <cell r="C970" t="str">
            <v>CUSTO HORARIO PRODUTIVO - GUINDASTE MUNK 640/18 - 8T S/CAMINHAO MERCEDES BENZ 1418/51 - 184 HP</v>
          </cell>
          <cell r="D970" t="str">
            <v>H</v>
          </cell>
          <cell r="E970">
            <v>2.64E-2</v>
          </cell>
          <cell r="F970">
            <v>114.05</v>
          </cell>
          <cell r="G970">
            <v>3.01</v>
          </cell>
        </row>
        <row r="971">
          <cell r="A971" t="str">
            <v>COMPOSICAO</v>
          </cell>
          <cell r="B971" t="str">
            <v>73520</v>
          </cell>
          <cell r="C971" t="str">
            <v>TRANSPORTE DE TUBOS DE FERRO DUTIL DN 350</v>
          </cell>
          <cell r="D971" t="str">
            <v>M</v>
          </cell>
          <cell r="E971">
            <v>1</v>
          </cell>
          <cell r="F971">
            <v>2.4200000000000004</v>
          </cell>
          <cell r="G971">
            <v>2.42</v>
          </cell>
        </row>
        <row r="972">
          <cell r="A972" t="str">
            <v>INSUMO</v>
          </cell>
          <cell r="B972" t="str">
            <v>00002700</v>
          </cell>
          <cell r="C972" t="str">
            <v>MONTADOR</v>
          </cell>
          <cell r="D972" t="str">
            <v>H</v>
          </cell>
          <cell r="E972">
            <v>0.14630000000000001</v>
          </cell>
          <cell r="F972">
            <v>18.68</v>
          </cell>
          <cell r="G972">
            <v>2.73</v>
          </cell>
        </row>
        <row r="973">
          <cell r="A973" t="str">
            <v>INSUMO</v>
          </cell>
          <cell r="B973" t="str">
            <v>00006111</v>
          </cell>
          <cell r="C973" t="str">
            <v>SERVENTE</v>
          </cell>
          <cell r="D973" t="str">
            <v>H</v>
          </cell>
          <cell r="E973">
            <v>0.29260000000000003</v>
          </cell>
          <cell r="F973">
            <v>10.59</v>
          </cell>
          <cell r="G973">
            <v>3.1</v>
          </cell>
        </row>
        <row r="974">
          <cell r="A974" t="str">
            <v>73839/005</v>
          </cell>
          <cell r="C974" t="str">
            <v>SUBTOTAL</v>
          </cell>
          <cell r="G974">
            <v>11.26</v>
          </cell>
        </row>
        <row r="975">
          <cell r="C975" t="str">
            <v>BDI</v>
          </cell>
          <cell r="E975">
            <v>0.35</v>
          </cell>
          <cell r="G975">
            <v>3.94</v>
          </cell>
        </row>
        <row r="976">
          <cell r="C976" t="str">
            <v>TOTAL</v>
          </cell>
          <cell r="G976">
            <v>15.2</v>
          </cell>
        </row>
        <row r="978">
          <cell r="A978" t="str">
            <v>ASTU</v>
          </cell>
          <cell r="B978" t="str">
            <v>73839/006</v>
          </cell>
          <cell r="C978" t="str">
            <v>ASSENTAMENTO DE TUBOS DE AÇO, COM JUNTA ELÁSTICA (COMPRIMENTO DE 6,00 M) - DN 400 MM</v>
          </cell>
          <cell r="D978" t="str">
            <v>M</v>
          </cell>
        </row>
        <row r="979">
          <cell r="A979" t="str">
            <v>INSUMO</v>
          </cell>
          <cell r="B979" t="str">
            <v>00002700</v>
          </cell>
          <cell r="C979" t="str">
            <v>MONTADOR</v>
          </cell>
          <cell r="D979" t="str">
            <v>H</v>
          </cell>
          <cell r="E979">
            <v>2.4</v>
          </cell>
          <cell r="F979">
            <v>18.68</v>
          </cell>
          <cell r="G979">
            <v>44.83</v>
          </cell>
        </row>
        <row r="980">
          <cell r="A980" t="str">
            <v>INSUMO</v>
          </cell>
          <cell r="B980" t="str">
            <v>00006111</v>
          </cell>
          <cell r="C980" t="str">
            <v>SERVENTE</v>
          </cell>
          <cell r="D980" t="str">
            <v>H</v>
          </cell>
          <cell r="E980">
            <v>4.8</v>
          </cell>
          <cell r="F980">
            <v>10.59</v>
          </cell>
          <cell r="G980">
            <v>50.83</v>
          </cell>
        </row>
        <row r="981">
          <cell r="A981" t="str">
            <v>73839/006</v>
          </cell>
          <cell r="C981" t="str">
            <v>SUBTOTAL</v>
          </cell>
          <cell r="G981">
            <v>95.66</v>
          </cell>
        </row>
        <row r="982">
          <cell r="C982" t="str">
            <v>BDI</v>
          </cell>
          <cell r="E982">
            <v>0.35</v>
          </cell>
          <cell r="G982">
            <v>33.479999999999997</v>
          </cell>
        </row>
        <row r="983">
          <cell r="C983" t="str">
            <v>TOTAL</v>
          </cell>
          <cell r="G983">
            <v>129.13999999999999</v>
          </cell>
        </row>
        <row r="985">
          <cell r="A985" t="str">
            <v>ASTU</v>
          </cell>
          <cell r="B985" t="str">
            <v>73884/005</v>
          </cell>
          <cell r="C985" t="str">
            <v>INSTALAÇÃO DE VÁLVULAS OU REGISTROS COM JUNTA FLANGEADA - DN 200</v>
          </cell>
          <cell r="D985" t="str">
            <v>UN</v>
          </cell>
        </row>
        <row r="986">
          <cell r="A986" t="str">
            <v>COMPOSICAO</v>
          </cell>
          <cell r="B986" t="str">
            <v>73480</v>
          </cell>
          <cell r="C986" t="str">
            <v>CUSTO HORARIO PRODUTIVO - GUINDASTE MUNK 640/18 - 8T S/CAMINHAO MERCEDES BENZ 1418/51 - 184 HP</v>
          </cell>
          <cell r="D986" t="str">
            <v>H</v>
          </cell>
          <cell r="E986">
            <v>2.8</v>
          </cell>
          <cell r="F986">
            <v>114.05</v>
          </cell>
          <cell r="G986">
            <v>319.33999999999997</v>
          </cell>
        </row>
        <row r="987">
          <cell r="A987" t="str">
            <v>INSUMO</v>
          </cell>
          <cell r="B987" t="str">
            <v>00002700</v>
          </cell>
          <cell r="C987" t="str">
            <v>MONTADOR</v>
          </cell>
          <cell r="D987" t="str">
            <v>H</v>
          </cell>
          <cell r="E987">
            <v>2.8</v>
          </cell>
          <cell r="F987">
            <v>18.68</v>
          </cell>
          <cell r="G987">
            <v>52.3</v>
          </cell>
        </row>
        <row r="988">
          <cell r="A988" t="str">
            <v>INSUMO</v>
          </cell>
          <cell r="B988" t="str">
            <v>00006111</v>
          </cell>
          <cell r="C988" t="str">
            <v>SERVENTE</v>
          </cell>
          <cell r="D988" t="str">
            <v>H</v>
          </cell>
          <cell r="E988">
            <v>5.6</v>
          </cell>
          <cell r="F988">
            <v>10.59</v>
          </cell>
          <cell r="G988">
            <v>59.3</v>
          </cell>
        </row>
        <row r="989">
          <cell r="A989" t="str">
            <v>73884/005</v>
          </cell>
          <cell r="C989" t="str">
            <v>SUBTOTAL</v>
          </cell>
          <cell r="G989">
            <v>430.94</v>
          </cell>
        </row>
        <row r="990">
          <cell r="C990" t="str">
            <v>BDI</v>
          </cell>
          <cell r="E990">
            <v>0.35</v>
          </cell>
          <cell r="G990">
            <v>150.83000000000001</v>
          </cell>
        </row>
        <row r="991">
          <cell r="C991" t="str">
            <v>TOTAL</v>
          </cell>
          <cell r="G991">
            <v>581.77</v>
          </cell>
        </row>
        <row r="993">
          <cell r="A993" t="str">
            <v>ASTU</v>
          </cell>
          <cell r="B993" t="str">
            <v>73884/006</v>
          </cell>
          <cell r="C993" t="str">
            <v>INSTALAÇÃO DE VÁLVULAS OU REGISTROS COM JUNTA FLANGEADA - DN 250</v>
          </cell>
          <cell r="D993" t="str">
            <v>UN</v>
          </cell>
        </row>
        <row r="994">
          <cell r="A994" t="str">
            <v>COMPOSICAO</v>
          </cell>
          <cell r="B994" t="str">
            <v>73480</v>
          </cell>
          <cell r="C994" t="str">
            <v>CUSTO HORARIO PRODUTIVO - GUINDASTE MUNK 640/18 - 8T S/CAMINHAO MERCEDES BENZ 1418/51 - 184 HP</v>
          </cell>
          <cell r="D994" t="str">
            <v>H</v>
          </cell>
          <cell r="E994">
            <v>3.4</v>
          </cell>
          <cell r="F994">
            <v>114.05</v>
          </cell>
          <cell r="G994">
            <v>387.77</v>
          </cell>
        </row>
        <row r="995">
          <cell r="A995" t="str">
            <v>INSUMO</v>
          </cell>
          <cell r="B995" t="str">
            <v>00002700</v>
          </cell>
          <cell r="C995" t="str">
            <v>MONTADOR</v>
          </cell>
          <cell r="D995" t="str">
            <v>H</v>
          </cell>
          <cell r="E995">
            <v>3.4</v>
          </cell>
          <cell r="F995">
            <v>18.68</v>
          </cell>
          <cell r="G995">
            <v>63.51</v>
          </cell>
        </row>
        <row r="996">
          <cell r="A996" t="str">
            <v>INSUMO</v>
          </cell>
          <cell r="B996" t="str">
            <v>00006111</v>
          </cell>
          <cell r="C996" t="str">
            <v>SERVENTE</v>
          </cell>
          <cell r="D996" t="str">
            <v>H</v>
          </cell>
          <cell r="E996">
            <v>6.8</v>
          </cell>
          <cell r="F996">
            <v>10.59</v>
          </cell>
          <cell r="G996">
            <v>72.010000000000005</v>
          </cell>
        </row>
        <row r="997">
          <cell r="A997" t="str">
            <v>73884/006</v>
          </cell>
          <cell r="C997" t="str">
            <v>SUBTOTAL</v>
          </cell>
          <cell r="G997">
            <v>523.29</v>
          </cell>
        </row>
        <row r="998">
          <cell r="C998" t="str">
            <v>BDI</v>
          </cell>
          <cell r="E998">
            <v>0.35</v>
          </cell>
          <cell r="G998">
            <v>183.15</v>
          </cell>
        </row>
        <row r="999">
          <cell r="C999" t="str">
            <v>TOTAL</v>
          </cell>
          <cell r="G999">
            <v>706.43999999999994</v>
          </cell>
        </row>
        <row r="1001">
          <cell r="A1001" t="str">
            <v>ASTU</v>
          </cell>
          <cell r="B1001" t="str">
            <v>73884/007</v>
          </cell>
          <cell r="C1001" t="str">
            <v>INSTALAÇÃO DE VÁLVULAS OU REGISTROS COM JUNTA FLANGEADA - DN 300</v>
          </cell>
          <cell r="D1001" t="str">
            <v>UN</v>
          </cell>
        </row>
        <row r="1002">
          <cell r="A1002" t="str">
            <v>COMPOSICAO</v>
          </cell>
          <cell r="B1002" t="str">
            <v>73480</v>
          </cell>
          <cell r="C1002" t="str">
            <v>CUSTO HORARIO PRODUTIVO - GUINDASTE MUNK 640/18 - 8T S/CAMINHAO MERCEDES BENZ 1418/51 - 184 HP</v>
          </cell>
          <cell r="D1002" t="str">
            <v>H</v>
          </cell>
          <cell r="E1002">
            <v>3.8</v>
          </cell>
          <cell r="F1002">
            <v>114.05</v>
          </cell>
          <cell r="G1002">
            <v>433.39</v>
          </cell>
        </row>
        <row r="1003">
          <cell r="A1003" t="str">
            <v>INSUMO</v>
          </cell>
          <cell r="B1003" t="str">
            <v>00002700</v>
          </cell>
          <cell r="C1003" t="str">
            <v>MONTADOR</v>
          </cell>
          <cell r="D1003" t="str">
            <v>H</v>
          </cell>
          <cell r="E1003">
            <v>3.8</v>
          </cell>
          <cell r="F1003">
            <v>18.68</v>
          </cell>
          <cell r="G1003">
            <v>70.98</v>
          </cell>
        </row>
        <row r="1004">
          <cell r="A1004" t="str">
            <v>INSUMO</v>
          </cell>
          <cell r="B1004" t="str">
            <v>00006111</v>
          </cell>
          <cell r="C1004" t="str">
            <v>SERVENTE</v>
          </cell>
          <cell r="D1004" t="str">
            <v>H</v>
          </cell>
          <cell r="E1004">
            <v>7.6</v>
          </cell>
          <cell r="F1004">
            <v>10.59</v>
          </cell>
          <cell r="G1004">
            <v>80.48</v>
          </cell>
        </row>
        <row r="1005">
          <cell r="A1005" t="str">
            <v>73884/007</v>
          </cell>
          <cell r="C1005" t="str">
            <v>SUBTOTAL</v>
          </cell>
          <cell r="G1005">
            <v>584.85</v>
          </cell>
        </row>
        <row r="1006">
          <cell r="C1006" t="str">
            <v>BDI</v>
          </cell>
          <cell r="E1006">
            <v>0.35</v>
          </cell>
          <cell r="G1006">
            <v>204.7</v>
          </cell>
        </row>
        <row r="1007">
          <cell r="C1007" t="str">
            <v>TOTAL</v>
          </cell>
          <cell r="G1007">
            <v>789.55</v>
          </cell>
        </row>
        <row r="1009">
          <cell r="A1009" t="str">
            <v>ASTU</v>
          </cell>
          <cell r="B1009" t="str">
            <v>73884/008</v>
          </cell>
          <cell r="C1009" t="str">
            <v>INSTALAÇÃO DE VÁLVULAS OU REGISTROS COM JUNTA FLANGEADA - DN 350</v>
          </cell>
          <cell r="D1009" t="str">
            <v>UN</v>
          </cell>
        </row>
        <row r="1010">
          <cell r="A1010" t="str">
            <v>COMPOSICAO</v>
          </cell>
          <cell r="B1010" t="str">
            <v>73480</v>
          </cell>
          <cell r="C1010" t="str">
            <v>CUSTO HORARIO PRODUTIVO - GUINDASTE MUNK 640/18 - 8T S/CAMINHAO MERCEDES BENZ 1418/51 - 184 HP</v>
          </cell>
          <cell r="D1010" t="str">
            <v>H</v>
          </cell>
          <cell r="E1010">
            <v>4</v>
          </cell>
          <cell r="F1010">
            <v>114.05</v>
          </cell>
          <cell r="G1010">
            <v>456.2</v>
          </cell>
        </row>
        <row r="1011">
          <cell r="A1011" t="str">
            <v>INSUMO</v>
          </cell>
          <cell r="B1011" t="str">
            <v>00002700</v>
          </cell>
          <cell r="C1011" t="str">
            <v>MONTADOR</v>
          </cell>
          <cell r="D1011" t="str">
            <v>H</v>
          </cell>
          <cell r="E1011">
            <v>4</v>
          </cell>
          <cell r="F1011">
            <v>18.68</v>
          </cell>
          <cell r="G1011">
            <v>74.72</v>
          </cell>
        </row>
        <row r="1012">
          <cell r="A1012" t="str">
            <v>INSUMO</v>
          </cell>
          <cell r="B1012" t="str">
            <v>00006111</v>
          </cell>
          <cell r="C1012" t="str">
            <v>SERVENTE</v>
          </cell>
          <cell r="D1012" t="str">
            <v>H</v>
          </cell>
          <cell r="E1012">
            <v>8</v>
          </cell>
          <cell r="F1012">
            <v>10.59</v>
          </cell>
          <cell r="G1012">
            <v>84.72</v>
          </cell>
        </row>
        <row r="1013">
          <cell r="A1013" t="str">
            <v>73884/008</v>
          </cell>
          <cell r="C1013" t="str">
            <v>SUBTOTAL</v>
          </cell>
          <cell r="G1013">
            <v>615.64</v>
          </cell>
        </row>
        <row r="1014">
          <cell r="C1014" t="str">
            <v>BDI</v>
          </cell>
          <cell r="E1014">
            <v>0.35</v>
          </cell>
          <cell r="G1014">
            <v>215.47</v>
          </cell>
        </row>
        <row r="1015">
          <cell r="C1015" t="str">
            <v>TOTAL</v>
          </cell>
          <cell r="G1015">
            <v>831.11</v>
          </cell>
        </row>
        <row r="1017">
          <cell r="A1017" t="str">
            <v>ASTU</v>
          </cell>
          <cell r="B1017" t="str">
            <v>73884/009</v>
          </cell>
          <cell r="C1017" t="str">
            <v>INSTALAÇÃO DE VÁLVULAS OU REGISTROS COM JUNTA FLANGEADA - DN 400</v>
          </cell>
          <cell r="D1017" t="str">
            <v>UN</v>
          </cell>
        </row>
        <row r="1018">
          <cell r="A1018" t="str">
            <v>COMPOSICAO</v>
          </cell>
          <cell r="B1018" t="str">
            <v>73480</v>
          </cell>
          <cell r="C1018" t="str">
            <v>CUSTO HORARIO PRODUTIVO - GUINDASTE MUNK 640/18 - 8T S/CAMINHAO MERCEDES BENZ 1418/51 - 184 HP</v>
          </cell>
          <cell r="D1018" t="str">
            <v>H</v>
          </cell>
          <cell r="E1018">
            <v>4.4000000000000004</v>
          </cell>
          <cell r="F1018">
            <v>114.05</v>
          </cell>
          <cell r="G1018">
            <v>501.82</v>
          </cell>
        </row>
        <row r="1019">
          <cell r="A1019" t="str">
            <v>INSUMO</v>
          </cell>
          <cell r="B1019" t="str">
            <v>00002700</v>
          </cell>
          <cell r="C1019" t="str">
            <v>MONTADOR</v>
          </cell>
          <cell r="D1019" t="str">
            <v>H</v>
          </cell>
          <cell r="E1019">
            <v>4.4000000000000004</v>
          </cell>
          <cell r="F1019">
            <v>18.68</v>
          </cell>
          <cell r="G1019">
            <v>82.19</v>
          </cell>
        </row>
        <row r="1020">
          <cell r="A1020" t="str">
            <v>INSUMO</v>
          </cell>
          <cell r="B1020" t="str">
            <v>00006111</v>
          </cell>
          <cell r="C1020" t="str">
            <v>SERVENTE</v>
          </cell>
          <cell r="D1020" t="str">
            <v>H</v>
          </cell>
          <cell r="E1020">
            <v>8.8000000000000007</v>
          </cell>
          <cell r="F1020">
            <v>10.59</v>
          </cell>
          <cell r="G1020">
            <v>93.19</v>
          </cell>
        </row>
        <row r="1021">
          <cell r="A1021" t="str">
            <v>73884/009</v>
          </cell>
          <cell r="C1021" t="str">
            <v>SUBTOTAL</v>
          </cell>
          <cell r="G1021">
            <v>677.2</v>
          </cell>
        </row>
        <row r="1022">
          <cell r="C1022" t="str">
            <v>BDI</v>
          </cell>
          <cell r="E1022">
            <v>0.35</v>
          </cell>
          <cell r="G1022">
            <v>237.02</v>
          </cell>
        </row>
        <row r="1023">
          <cell r="C1023" t="str">
            <v>TOTAL</v>
          </cell>
          <cell r="G1023">
            <v>914.22</v>
          </cell>
        </row>
        <row r="1025">
          <cell r="A1025" t="str">
            <v>ASTU</v>
          </cell>
          <cell r="B1025" t="str">
            <v>73884/010</v>
          </cell>
          <cell r="C1025" t="str">
            <v>INSTALAÇÃO DE VÁLVULAS OU REGISTROS COM JUNTA FLANGEADA - DN 450</v>
          </cell>
          <cell r="D1025" t="str">
            <v>UN</v>
          </cell>
        </row>
        <row r="1026">
          <cell r="A1026" t="str">
            <v>COMPOSICAO</v>
          </cell>
          <cell r="B1026" t="str">
            <v>73480</v>
          </cell>
          <cell r="C1026" t="str">
            <v>CUSTO HORARIO PRODUTIVO - GUINDASTE MUNK 640/18 - 8T S/CAMINHAO MERCEDES BENZ 1418/51 - 184 HP</v>
          </cell>
          <cell r="D1026" t="str">
            <v>H</v>
          </cell>
          <cell r="E1026">
            <v>4.5999999999999996</v>
          </cell>
          <cell r="F1026">
            <v>114.05</v>
          </cell>
          <cell r="G1026">
            <v>524.63</v>
          </cell>
        </row>
        <row r="1027">
          <cell r="A1027" t="str">
            <v>INSUMO</v>
          </cell>
          <cell r="B1027" t="str">
            <v>00002700</v>
          </cell>
          <cell r="C1027" t="str">
            <v>MONTADOR</v>
          </cell>
          <cell r="D1027" t="str">
            <v>H</v>
          </cell>
          <cell r="E1027">
            <v>4.5999999999999996</v>
          </cell>
          <cell r="F1027">
            <v>18.68</v>
          </cell>
          <cell r="G1027">
            <v>85.93</v>
          </cell>
        </row>
        <row r="1028">
          <cell r="A1028" t="str">
            <v>INSUMO</v>
          </cell>
          <cell r="B1028" t="str">
            <v>00006111</v>
          </cell>
          <cell r="C1028" t="str">
            <v>SERVENTE</v>
          </cell>
          <cell r="D1028" t="str">
            <v>H</v>
          </cell>
          <cell r="E1028">
            <v>9.1999999999999993</v>
          </cell>
          <cell r="F1028">
            <v>10.59</v>
          </cell>
          <cell r="G1028">
            <v>97.43</v>
          </cell>
        </row>
        <row r="1029">
          <cell r="A1029" t="str">
            <v>73884/010</v>
          </cell>
          <cell r="C1029" t="str">
            <v>SUBTOTAL</v>
          </cell>
          <cell r="G1029">
            <v>707.99</v>
          </cell>
        </row>
        <row r="1030">
          <cell r="C1030" t="str">
            <v>BDI</v>
          </cell>
          <cell r="E1030">
            <v>0.35</v>
          </cell>
          <cell r="G1030">
            <v>247.8</v>
          </cell>
        </row>
        <row r="1031">
          <cell r="C1031" t="str">
            <v>TOTAL</v>
          </cell>
          <cell r="G1031">
            <v>955.79</v>
          </cell>
        </row>
        <row r="1033">
          <cell r="A1033" t="str">
            <v>ASTU</v>
          </cell>
          <cell r="B1033" t="str">
            <v>73884/011</v>
          </cell>
          <cell r="C1033" t="str">
            <v>INSTALAÇÃO DE VÁLVULAS OU REGISTROS COM JUNTA FLANGEADA - DN 500</v>
          </cell>
          <cell r="D1033" t="str">
            <v>UN</v>
          </cell>
        </row>
        <row r="1034">
          <cell r="A1034" t="str">
            <v>COMPOSICAO</v>
          </cell>
          <cell r="B1034" t="str">
            <v>73480</v>
          </cell>
          <cell r="C1034" t="str">
            <v>CUSTO HORARIO PRODUTIVO - GUINDASTE MUNK 640/18 - 8T S/CAMINHAO MERCEDES BENZ 1418/51 - 184 HP</v>
          </cell>
          <cell r="D1034" t="str">
            <v>H</v>
          </cell>
          <cell r="E1034">
            <v>5</v>
          </cell>
          <cell r="F1034">
            <v>114.05</v>
          </cell>
          <cell r="G1034">
            <v>570.25</v>
          </cell>
        </row>
        <row r="1035">
          <cell r="A1035" t="str">
            <v>INSUMO</v>
          </cell>
          <cell r="B1035" t="str">
            <v>00002700</v>
          </cell>
          <cell r="C1035" t="str">
            <v>MONTADOR</v>
          </cell>
          <cell r="D1035" t="str">
            <v>H</v>
          </cell>
          <cell r="E1035">
            <v>5</v>
          </cell>
          <cell r="F1035">
            <v>18.68</v>
          </cell>
          <cell r="G1035">
            <v>93.4</v>
          </cell>
        </row>
        <row r="1036">
          <cell r="A1036" t="str">
            <v>INSUMO</v>
          </cell>
          <cell r="B1036" t="str">
            <v>00006111</v>
          </cell>
          <cell r="C1036" t="str">
            <v>SERVENTE</v>
          </cell>
          <cell r="D1036" t="str">
            <v>H</v>
          </cell>
          <cell r="E1036">
            <v>10</v>
          </cell>
          <cell r="F1036">
            <v>10.59</v>
          </cell>
          <cell r="G1036">
            <v>105.9</v>
          </cell>
        </row>
        <row r="1037">
          <cell r="A1037" t="str">
            <v>73884/011</v>
          </cell>
          <cell r="C1037" t="str">
            <v>SUBTOTAL</v>
          </cell>
          <cell r="G1037">
            <v>769.55</v>
          </cell>
        </row>
        <row r="1038">
          <cell r="C1038" t="str">
            <v>BDI</v>
          </cell>
          <cell r="E1038">
            <v>0.35</v>
          </cell>
          <cell r="G1038">
            <v>269.33999999999997</v>
          </cell>
        </row>
        <row r="1039">
          <cell r="C1039" t="str">
            <v>TOTAL</v>
          </cell>
          <cell r="G1039">
            <v>1038.8899999999999</v>
          </cell>
        </row>
        <row r="1041">
          <cell r="A1041" t="str">
            <v>ASTU</v>
          </cell>
          <cell r="B1041" t="str">
            <v>73884/012</v>
          </cell>
          <cell r="C1041" t="str">
            <v>INSTALAÇÃO DE VÁLVULAS OU REGISTROS COM JUNTA FLANGEADA - DN 600</v>
          </cell>
          <cell r="D1041" t="str">
            <v>UN</v>
          </cell>
        </row>
        <row r="1042">
          <cell r="A1042" t="str">
            <v>COMPOSICAO</v>
          </cell>
          <cell r="B1042" t="str">
            <v>73480</v>
          </cell>
          <cell r="C1042" t="str">
            <v>CUSTO HORARIO PRODUTIVO - GUINDASTE MUNK 640/18 - 8T S/CAMINHAO MERCEDES BENZ 1418/51 - 184 HP</v>
          </cell>
          <cell r="D1042" t="str">
            <v>H</v>
          </cell>
          <cell r="E1042">
            <v>5.4</v>
          </cell>
          <cell r="F1042">
            <v>114.05</v>
          </cell>
          <cell r="G1042">
            <v>615.87</v>
          </cell>
        </row>
        <row r="1043">
          <cell r="A1043" t="str">
            <v>INSUMO</v>
          </cell>
          <cell r="B1043" t="str">
            <v>00002700</v>
          </cell>
          <cell r="C1043" t="str">
            <v>MONTADOR</v>
          </cell>
          <cell r="D1043" t="str">
            <v>H</v>
          </cell>
          <cell r="E1043">
            <v>5.4</v>
          </cell>
          <cell r="F1043">
            <v>18.68</v>
          </cell>
          <cell r="G1043">
            <v>100.87</v>
          </cell>
        </row>
        <row r="1044">
          <cell r="A1044" t="str">
            <v>INSUMO</v>
          </cell>
          <cell r="B1044" t="str">
            <v>00006111</v>
          </cell>
          <cell r="C1044" t="str">
            <v>SERVENTE</v>
          </cell>
          <cell r="D1044" t="str">
            <v>H</v>
          </cell>
          <cell r="E1044">
            <v>10.8</v>
          </cell>
          <cell r="F1044">
            <v>10.59</v>
          </cell>
          <cell r="G1044">
            <v>114.37</v>
          </cell>
        </row>
        <row r="1045">
          <cell r="A1045" t="str">
            <v>73884/012</v>
          </cell>
          <cell r="C1045" t="str">
            <v>SUBTOTAL</v>
          </cell>
          <cell r="G1045">
            <v>831.11</v>
          </cell>
        </row>
        <row r="1046">
          <cell r="C1046" t="str">
            <v>BDI</v>
          </cell>
          <cell r="E1046">
            <v>0.35</v>
          </cell>
          <cell r="G1046">
            <v>290.89</v>
          </cell>
        </row>
        <row r="1047">
          <cell r="C1047" t="str">
            <v>TOTAL</v>
          </cell>
          <cell r="G1047">
            <v>1122</v>
          </cell>
        </row>
        <row r="1049">
          <cell r="A1049" t="str">
            <v>ASTU</v>
          </cell>
          <cell r="B1049" t="str">
            <v>73884/013</v>
          </cell>
          <cell r="C1049" t="str">
            <v>INSTALAÇÃO DE VÁLVULAS OU REGISTROS COM JUNTA FLANGEADA - DN 700</v>
          </cell>
          <cell r="D1049" t="str">
            <v>UN</v>
          </cell>
        </row>
        <row r="1050">
          <cell r="A1050" t="str">
            <v>COMPOSICAO</v>
          </cell>
          <cell r="B1050" t="str">
            <v>73480</v>
          </cell>
          <cell r="C1050" t="str">
            <v>CUSTO HORARIO PRODUTIVO - GUINDASTE MUNK 640/18 - 8T S/CAMINHAO MERCEDES BENZ 1418/51 - 184 HP</v>
          </cell>
          <cell r="D1050" t="str">
            <v>H</v>
          </cell>
          <cell r="E1050">
            <v>5.6</v>
          </cell>
          <cell r="F1050">
            <v>114.05</v>
          </cell>
          <cell r="G1050">
            <v>638.67999999999995</v>
          </cell>
        </row>
        <row r="1051">
          <cell r="A1051" t="str">
            <v>INSUMO</v>
          </cell>
          <cell r="B1051" t="str">
            <v>00002700</v>
          </cell>
          <cell r="C1051" t="str">
            <v>MONTADOR</v>
          </cell>
          <cell r="D1051" t="str">
            <v>H</v>
          </cell>
          <cell r="E1051">
            <v>5.6</v>
          </cell>
          <cell r="F1051">
            <v>18.68</v>
          </cell>
          <cell r="G1051">
            <v>104.61</v>
          </cell>
        </row>
        <row r="1052">
          <cell r="A1052" t="str">
            <v>INSUMO</v>
          </cell>
          <cell r="B1052" t="str">
            <v>00006111</v>
          </cell>
          <cell r="C1052" t="str">
            <v>SERVENTE</v>
          </cell>
          <cell r="D1052" t="str">
            <v>H</v>
          </cell>
          <cell r="E1052">
            <v>16.8</v>
          </cell>
          <cell r="F1052">
            <v>10.59</v>
          </cell>
          <cell r="G1052">
            <v>177.91</v>
          </cell>
        </row>
        <row r="1053">
          <cell r="A1053" t="str">
            <v>73884/013</v>
          </cell>
          <cell r="C1053" t="str">
            <v>SUBTOTAL</v>
          </cell>
          <cell r="G1053">
            <v>921.19999999999993</v>
          </cell>
        </row>
        <row r="1054">
          <cell r="C1054" t="str">
            <v>BDI</v>
          </cell>
          <cell r="E1054">
            <v>0.35</v>
          </cell>
          <cell r="G1054">
            <v>322.42</v>
          </cell>
        </row>
        <row r="1055">
          <cell r="C1055" t="str">
            <v>TOTAL</v>
          </cell>
          <cell r="G1055">
            <v>1243.6199999999999</v>
          </cell>
        </row>
        <row r="1057">
          <cell r="A1057" t="str">
            <v>ASTU</v>
          </cell>
          <cell r="B1057" t="str">
            <v>73884/014</v>
          </cell>
          <cell r="C1057" t="str">
            <v>INSTALAÇÃO DE VÁLVULAS OU REGISTROS COM JUNTA FLANGEADA - DN 800</v>
          </cell>
          <cell r="D1057" t="str">
            <v>UN</v>
          </cell>
        </row>
        <row r="1058">
          <cell r="A1058" t="str">
            <v>COMPOSICAO</v>
          </cell>
          <cell r="B1058" t="str">
            <v>73480</v>
          </cell>
          <cell r="C1058" t="str">
            <v>CUSTO HORARIO PRODUTIVO - GUINDASTE MUNK 640/18 - 8T S/CAMINHAO MERCEDES BENZ 1418/51 - 184 HP</v>
          </cell>
          <cell r="D1058" t="str">
            <v>H</v>
          </cell>
          <cell r="E1058">
            <v>5.6</v>
          </cell>
          <cell r="F1058">
            <v>114.05</v>
          </cell>
          <cell r="G1058">
            <v>638.67999999999995</v>
          </cell>
        </row>
        <row r="1059">
          <cell r="A1059" t="str">
            <v>INSUMO</v>
          </cell>
          <cell r="B1059" t="str">
            <v>00002700</v>
          </cell>
          <cell r="C1059" t="str">
            <v>MONTADOR</v>
          </cell>
          <cell r="D1059" t="str">
            <v>H</v>
          </cell>
          <cell r="E1059">
            <v>5.6</v>
          </cell>
          <cell r="F1059">
            <v>18.68</v>
          </cell>
          <cell r="G1059">
            <v>104.61</v>
          </cell>
        </row>
        <row r="1060">
          <cell r="A1060" t="str">
            <v>INSUMO</v>
          </cell>
          <cell r="B1060" t="str">
            <v>00006111</v>
          </cell>
          <cell r="C1060" t="str">
            <v>SERVENTE</v>
          </cell>
          <cell r="D1060" t="str">
            <v>H</v>
          </cell>
          <cell r="E1060">
            <v>16.8</v>
          </cell>
          <cell r="F1060">
            <v>10.59</v>
          </cell>
          <cell r="G1060">
            <v>177.91</v>
          </cell>
        </row>
        <row r="1061">
          <cell r="A1061" t="str">
            <v>73884/014</v>
          </cell>
          <cell r="C1061" t="str">
            <v>SUBTOTAL</v>
          </cell>
          <cell r="G1061">
            <v>921.19999999999993</v>
          </cell>
        </row>
        <row r="1062">
          <cell r="C1062" t="str">
            <v>BDI</v>
          </cell>
          <cell r="E1062">
            <v>0.35</v>
          </cell>
          <cell r="G1062">
            <v>322.42</v>
          </cell>
        </row>
        <row r="1063">
          <cell r="C1063" t="str">
            <v>TOTAL</v>
          </cell>
          <cell r="G1063">
            <v>1243.6199999999999</v>
          </cell>
        </row>
        <row r="1065">
          <cell r="A1065" t="str">
            <v>ASTU</v>
          </cell>
          <cell r="B1065" t="str">
            <v>73884/015</v>
          </cell>
          <cell r="C1065" t="str">
            <v>INSTALAÇÃO DE VÁLVULAS OU REGISTROS COM JUNTA FLANGEADA - DN 900</v>
          </cell>
          <cell r="D1065" t="str">
            <v>UN</v>
          </cell>
        </row>
        <row r="1066">
          <cell r="A1066" t="str">
            <v>COMPOSICAO</v>
          </cell>
          <cell r="B1066" t="str">
            <v>73480</v>
          </cell>
          <cell r="C1066" t="str">
            <v>CUSTO HORARIO PRODUTIVO - GUINDASTE MUNK 640/18 - 8T S/CAMINHAO MERCEDES BENZ 1418/51 - 184 HP</v>
          </cell>
          <cell r="D1066" t="str">
            <v>H</v>
          </cell>
          <cell r="E1066">
            <v>5.8</v>
          </cell>
          <cell r="F1066">
            <v>114.05</v>
          </cell>
          <cell r="G1066">
            <v>661.49</v>
          </cell>
        </row>
        <row r="1067">
          <cell r="A1067" t="str">
            <v>INSUMO</v>
          </cell>
          <cell r="B1067" t="str">
            <v>00002700</v>
          </cell>
          <cell r="C1067" t="str">
            <v>MONTADOR</v>
          </cell>
          <cell r="D1067" t="str">
            <v>H</v>
          </cell>
          <cell r="E1067">
            <v>5.8</v>
          </cell>
          <cell r="F1067">
            <v>18.68</v>
          </cell>
          <cell r="G1067">
            <v>108.34</v>
          </cell>
        </row>
        <row r="1068">
          <cell r="A1068" t="str">
            <v>INSUMO</v>
          </cell>
          <cell r="B1068" t="str">
            <v>00006111</v>
          </cell>
          <cell r="C1068" t="str">
            <v>SERVENTE</v>
          </cell>
          <cell r="D1068" t="str">
            <v>H</v>
          </cell>
          <cell r="E1068">
            <v>17.399999999999999</v>
          </cell>
          <cell r="F1068">
            <v>10.59</v>
          </cell>
          <cell r="G1068">
            <v>184.27</v>
          </cell>
        </row>
        <row r="1069">
          <cell r="A1069" t="str">
            <v>73884/015</v>
          </cell>
          <cell r="C1069" t="str">
            <v>SUBTOTAL</v>
          </cell>
          <cell r="G1069">
            <v>954.1</v>
          </cell>
        </row>
        <row r="1070">
          <cell r="C1070" t="str">
            <v>BDI</v>
          </cell>
          <cell r="E1070">
            <v>0.35</v>
          </cell>
          <cell r="G1070">
            <v>333.94</v>
          </cell>
        </row>
        <row r="1071">
          <cell r="C1071" t="str">
            <v>TOTAL</v>
          </cell>
          <cell r="G1071">
            <v>1288.04</v>
          </cell>
        </row>
        <row r="1073">
          <cell r="A1073" t="str">
            <v>ASTU</v>
          </cell>
          <cell r="B1073" t="str">
            <v>73884/016</v>
          </cell>
          <cell r="C1073" t="str">
            <v>INSTALAÇÃO DE VÁLVULAS OU REGISTROS COM JUNTA FLANGEADA - DN 1000</v>
          </cell>
          <cell r="D1073" t="str">
            <v>UN</v>
          </cell>
        </row>
        <row r="1074">
          <cell r="A1074" t="str">
            <v>COMPOSICAO</v>
          </cell>
          <cell r="B1074" t="str">
            <v>73480</v>
          </cell>
          <cell r="C1074" t="str">
            <v>CUSTO HORARIO PRODUTIVO - GUINDASTE MUNK 640/18 - 8T S/CAMINHAO MERCEDES BENZ 1418/51 - 184 HP</v>
          </cell>
          <cell r="D1074" t="str">
            <v>H</v>
          </cell>
          <cell r="E1074">
            <v>6.4</v>
          </cell>
          <cell r="F1074">
            <v>114.05</v>
          </cell>
          <cell r="G1074">
            <v>729.92</v>
          </cell>
        </row>
        <row r="1075">
          <cell r="A1075" t="str">
            <v>INSUMO</v>
          </cell>
          <cell r="B1075" t="str">
            <v>00002700</v>
          </cell>
          <cell r="C1075" t="str">
            <v>MONTADOR</v>
          </cell>
          <cell r="D1075" t="str">
            <v>H</v>
          </cell>
          <cell r="E1075">
            <v>6.4</v>
          </cell>
          <cell r="F1075">
            <v>18.68</v>
          </cell>
          <cell r="G1075">
            <v>119.55</v>
          </cell>
        </row>
        <row r="1076">
          <cell r="A1076" t="str">
            <v>INSUMO</v>
          </cell>
          <cell r="B1076" t="str">
            <v>00006111</v>
          </cell>
          <cell r="C1076" t="str">
            <v>SERVENTE</v>
          </cell>
          <cell r="D1076" t="str">
            <v>H</v>
          </cell>
          <cell r="E1076">
            <v>19.2</v>
          </cell>
          <cell r="F1076">
            <v>10.59</v>
          </cell>
          <cell r="G1076">
            <v>203.33</v>
          </cell>
        </row>
        <row r="1077">
          <cell r="A1077" t="str">
            <v>73884/016</v>
          </cell>
          <cell r="C1077" t="str">
            <v>SUBTOTAL</v>
          </cell>
          <cell r="G1077">
            <v>1052.8</v>
          </cell>
        </row>
        <row r="1078">
          <cell r="C1078" t="str">
            <v>BDI</v>
          </cell>
          <cell r="E1078">
            <v>0.35</v>
          </cell>
          <cell r="G1078">
            <v>368.48</v>
          </cell>
        </row>
        <row r="1079">
          <cell r="C1079" t="str">
            <v>TOTAL</v>
          </cell>
          <cell r="G1079">
            <v>1421.28</v>
          </cell>
        </row>
        <row r="1081">
          <cell r="A1081" t="str">
            <v>ASTU</v>
          </cell>
          <cell r="B1081" t="str">
            <v>73885/001</v>
          </cell>
          <cell r="C1081" t="str">
            <v>INSTALAÇÃO DE VÁLVULAS OU REGISTROS COM JUNTA ELÁSTICA - DN 50</v>
          </cell>
          <cell r="D1081" t="str">
            <v>UN</v>
          </cell>
        </row>
        <row r="1082">
          <cell r="A1082" t="str">
            <v>INSUMO</v>
          </cell>
          <cell r="B1082" t="str">
            <v>00002700</v>
          </cell>
          <cell r="C1082" t="str">
            <v>MONTADOR</v>
          </cell>
          <cell r="D1082" t="str">
            <v>H</v>
          </cell>
          <cell r="E1082">
            <v>0.5</v>
          </cell>
          <cell r="F1082">
            <v>18.68</v>
          </cell>
          <cell r="G1082">
            <v>9.34</v>
          </cell>
        </row>
        <row r="1083">
          <cell r="A1083" t="str">
            <v>INSUMO</v>
          </cell>
          <cell r="B1083" t="str">
            <v>00006111</v>
          </cell>
          <cell r="C1083" t="str">
            <v>SERVENTE</v>
          </cell>
          <cell r="D1083" t="str">
            <v>H</v>
          </cell>
          <cell r="E1083">
            <v>1</v>
          </cell>
          <cell r="F1083">
            <v>10.59</v>
          </cell>
          <cell r="G1083">
            <v>10.59</v>
          </cell>
        </row>
        <row r="1084">
          <cell r="A1084" t="str">
            <v>73885/001</v>
          </cell>
          <cell r="C1084" t="str">
            <v>SUBTOTAL</v>
          </cell>
          <cell r="G1084">
            <v>19.93</v>
          </cell>
        </row>
        <row r="1085">
          <cell r="C1085" t="str">
            <v>BDI</v>
          </cell>
          <cell r="E1085">
            <v>0.35</v>
          </cell>
          <cell r="G1085">
            <v>6.98</v>
          </cell>
        </row>
        <row r="1086">
          <cell r="C1086" t="str">
            <v>TOTAL</v>
          </cell>
          <cell r="G1086">
            <v>26.91</v>
          </cell>
        </row>
        <row r="1088">
          <cell r="A1088" t="str">
            <v>ASTU</v>
          </cell>
          <cell r="B1088" t="str">
            <v>73885/002</v>
          </cell>
          <cell r="C1088" t="str">
            <v>INSTALAÇÃO DE VÁLVULAS OU REGISTROS COM JUNTA ELÁSTICA - DN 75</v>
          </cell>
          <cell r="D1088" t="str">
            <v>UN</v>
          </cell>
        </row>
        <row r="1089">
          <cell r="A1089" t="str">
            <v>COMPOSICAO</v>
          </cell>
          <cell r="B1089" t="str">
            <v>73532</v>
          </cell>
          <cell r="C1089" t="str">
            <v>CUSTO HORARIO PRODUTIVO - TALHA MANUAL</v>
          </cell>
          <cell r="D1089" t="str">
            <v>CHP</v>
          </cell>
          <cell r="E1089">
            <v>0.6</v>
          </cell>
          <cell r="F1089">
            <v>0.45</v>
          </cell>
          <cell r="G1089">
            <v>0.27</v>
          </cell>
        </row>
        <row r="1090">
          <cell r="A1090" t="str">
            <v>INSUMO</v>
          </cell>
          <cell r="B1090" t="str">
            <v>00002700</v>
          </cell>
          <cell r="C1090" t="str">
            <v>MONTADOR</v>
          </cell>
          <cell r="D1090" t="str">
            <v>H</v>
          </cell>
          <cell r="E1090">
            <v>0.6</v>
          </cell>
          <cell r="F1090">
            <v>18.68</v>
          </cell>
          <cell r="G1090">
            <v>11.21</v>
          </cell>
        </row>
        <row r="1091">
          <cell r="A1091" t="str">
            <v>INSUMO</v>
          </cell>
          <cell r="B1091" t="str">
            <v>00006111</v>
          </cell>
          <cell r="C1091" t="str">
            <v>SERVENTE</v>
          </cell>
          <cell r="D1091" t="str">
            <v>H</v>
          </cell>
          <cell r="E1091">
            <v>1.2</v>
          </cell>
          <cell r="F1091">
            <v>10.59</v>
          </cell>
          <cell r="G1091">
            <v>12.71</v>
          </cell>
        </row>
        <row r="1092">
          <cell r="A1092" t="str">
            <v>73885/002</v>
          </cell>
          <cell r="C1092" t="str">
            <v>SUBTOTAL</v>
          </cell>
          <cell r="G1092">
            <v>24.19</v>
          </cell>
        </row>
        <row r="1093">
          <cell r="C1093" t="str">
            <v>BDI</v>
          </cell>
          <cell r="E1093">
            <v>0.35</v>
          </cell>
          <cell r="G1093">
            <v>8.4700000000000006</v>
          </cell>
        </row>
        <row r="1094">
          <cell r="C1094" t="str">
            <v>TOTAL</v>
          </cell>
          <cell r="G1094">
            <v>32.660000000000004</v>
          </cell>
        </row>
        <row r="1096">
          <cell r="A1096" t="str">
            <v>ASTU</v>
          </cell>
          <cell r="B1096" t="str">
            <v>73885/003</v>
          </cell>
          <cell r="C1096" t="str">
            <v>INSTALAÇÃO DE VÁLVULAS OU REGISTROS COM JUNTA ELÁSTICA - DN 100</v>
          </cell>
          <cell r="D1096" t="str">
            <v>UN</v>
          </cell>
        </row>
        <row r="1097">
          <cell r="A1097" t="str">
            <v>COMPOSICAO</v>
          </cell>
          <cell r="B1097" t="str">
            <v>73532</v>
          </cell>
          <cell r="C1097" t="str">
            <v>CUSTO HORARIO PRODUTIVO - TALHA MANUAL</v>
          </cell>
          <cell r="D1097" t="str">
            <v>CHP</v>
          </cell>
          <cell r="E1097">
            <v>0.68</v>
          </cell>
          <cell r="F1097">
            <v>0.45</v>
          </cell>
          <cell r="G1097">
            <v>0.31</v>
          </cell>
        </row>
        <row r="1098">
          <cell r="A1098" t="str">
            <v>INSUMO</v>
          </cell>
          <cell r="B1098" t="str">
            <v>00002700</v>
          </cell>
          <cell r="C1098" t="str">
            <v>MONTADOR</v>
          </cell>
          <cell r="D1098" t="str">
            <v>H</v>
          </cell>
          <cell r="E1098">
            <v>0.68</v>
          </cell>
          <cell r="F1098">
            <v>18.68</v>
          </cell>
          <cell r="G1098">
            <v>12.7</v>
          </cell>
        </row>
        <row r="1099">
          <cell r="A1099" t="str">
            <v>INSUMO</v>
          </cell>
          <cell r="B1099" t="str">
            <v>00006111</v>
          </cell>
          <cell r="C1099" t="str">
            <v>SERVENTE</v>
          </cell>
          <cell r="D1099" t="str">
            <v>H</v>
          </cell>
          <cell r="E1099">
            <v>1.36</v>
          </cell>
          <cell r="F1099">
            <v>10.59</v>
          </cell>
          <cell r="G1099">
            <v>14.4</v>
          </cell>
        </row>
        <row r="1100">
          <cell r="A1100" t="str">
            <v>73885/003</v>
          </cell>
          <cell r="C1100" t="str">
            <v>SUBTOTAL</v>
          </cell>
          <cell r="G1100">
            <v>27.41</v>
          </cell>
        </row>
        <row r="1101">
          <cell r="C1101" t="str">
            <v>BDI</v>
          </cell>
          <cell r="E1101">
            <v>0.35</v>
          </cell>
          <cell r="G1101">
            <v>9.59</v>
          </cell>
        </row>
        <row r="1102">
          <cell r="C1102" t="str">
            <v>TOTAL</v>
          </cell>
          <cell r="G1102">
            <v>37</v>
          </cell>
        </row>
        <row r="1104">
          <cell r="A1104" t="str">
            <v>ASTU</v>
          </cell>
          <cell r="B1104" t="str">
            <v>73885/004</v>
          </cell>
          <cell r="C1104" t="str">
            <v>INSTALAÇÃO DE VÁLVULAS OU REGISTROS COM JUNTA ELÁSTICA - DN 150</v>
          </cell>
          <cell r="D1104" t="str">
            <v>UN</v>
          </cell>
        </row>
        <row r="1105">
          <cell r="A1105" t="str">
            <v>COMPOSICAO</v>
          </cell>
          <cell r="B1105" t="str">
            <v>73480</v>
          </cell>
          <cell r="C1105" t="str">
            <v>CUSTO HORARIO PRODUTIVO - GUINDASTE MUNK 640/18 - 8T S/CAMINHAO MERCEDES BENZ 1418/51 - 184 HP</v>
          </cell>
          <cell r="D1105" t="str">
            <v>H</v>
          </cell>
          <cell r="E1105">
            <v>0.88</v>
          </cell>
          <cell r="F1105">
            <v>114.05</v>
          </cell>
          <cell r="G1105">
            <v>100.36</v>
          </cell>
        </row>
        <row r="1106">
          <cell r="A1106" t="str">
            <v>INSUMO</v>
          </cell>
          <cell r="B1106" t="str">
            <v>00002700</v>
          </cell>
          <cell r="C1106" t="str">
            <v>MONTADOR</v>
          </cell>
          <cell r="D1106" t="str">
            <v>H</v>
          </cell>
          <cell r="E1106">
            <v>0.88</v>
          </cell>
          <cell r="F1106">
            <v>18.68</v>
          </cell>
          <cell r="G1106">
            <v>16.440000000000001</v>
          </cell>
        </row>
        <row r="1107">
          <cell r="A1107" t="str">
            <v>INSUMO</v>
          </cell>
          <cell r="B1107" t="str">
            <v>00006111</v>
          </cell>
          <cell r="C1107" t="str">
            <v>SERVENTE</v>
          </cell>
          <cell r="D1107" t="str">
            <v>H</v>
          </cell>
          <cell r="E1107">
            <v>1.76</v>
          </cell>
          <cell r="F1107">
            <v>10.59</v>
          </cell>
          <cell r="G1107">
            <v>18.64</v>
          </cell>
        </row>
        <row r="1108">
          <cell r="A1108" t="str">
            <v>73885/004</v>
          </cell>
          <cell r="C1108" t="str">
            <v>SUBTOTAL</v>
          </cell>
          <cell r="G1108">
            <v>135.44</v>
          </cell>
        </row>
        <row r="1109">
          <cell r="C1109" t="str">
            <v>BDI</v>
          </cell>
          <cell r="E1109">
            <v>0.35</v>
          </cell>
          <cell r="G1109">
            <v>47.4</v>
          </cell>
        </row>
        <row r="1110">
          <cell r="C1110" t="str">
            <v>TOTAL</v>
          </cell>
          <cell r="G1110">
            <v>182.84</v>
          </cell>
        </row>
        <row r="1112">
          <cell r="A1112" t="str">
            <v>ASTU</v>
          </cell>
          <cell r="B1112" t="str">
            <v>73885/005</v>
          </cell>
          <cell r="C1112" t="str">
            <v>INSTALAÇÃO DE VÁLVULAS OU REGISTROS COM JUNTA ELÁSTICA - DN 200</v>
          </cell>
          <cell r="D1112" t="str">
            <v>UN</v>
          </cell>
        </row>
        <row r="1113">
          <cell r="A1113" t="str">
            <v>COMPOSICAO</v>
          </cell>
          <cell r="B1113" t="str">
            <v>73480</v>
          </cell>
          <cell r="C1113" t="str">
            <v>CUSTO HORARIO PRODUTIVO - GUINDASTE MUNK 640/18 - 8T S/CAMINHAO MERCEDES BENZ 1418/51 - 184 HP</v>
          </cell>
          <cell r="D1113" t="str">
            <v>H</v>
          </cell>
          <cell r="E1113">
            <v>1.1399999999999999</v>
          </cell>
          <cell r="F1113">
            <v>114.05</v>
          </cell>
          <cell r="G1113">
            <v>130.02000000000001</v>
          </cell>
        </row>
        <row r="1114">
          <cell r="A1114" t="str">
            <v>INSUMO</v>
          </cell>
          <cell r="B1114" t="str">
            <v>00002700</v>
          </cell>
          <cell r="C1114" t="str">
            <v>MONTADOR</v>
          </cell>
          <cell r="D1114" t="str">
            <v>H</v>
          </cell>
          <cell r="E1114">
            <v>1.1399999999999999</v>
          </cell>
          <cell r="F1114">
            <v>18.68</v>
          </cell>
          <cell r="G1114">
            <v>21.3</v>
          </cell>
        </row>
        <row r="1115">
          <cell r="A1115" t="str">
            <v>INSUMO</v>
          </cell>
          <cell r="B1115" t="str">
            <v>00006111</v>
          </cell>
          <cell r="C1115" t="str">
            <v>SERVENTE</v>
          </cell>
          <cell r="D1115" t="str">
            <v>H</v>
          </cell>
          <cell r="E1115">
            <v>2.2799999999999998</v>
          </cell>
          <cell r="F1115">
            <v>10.59</v>
          </cell>
          <cell r="G1115">
            <v>24.15</v>
          </cell>
        </row>
        <row r="1116">
          <cell r="A1116" t="str">
            <v>73885/005</v>
          </cell>
          <cell r="C1116" t="str">
            <v>SUBTOTAL</v>
          </cell>
          <cell r="G1116">
            <v>175.47000000000003</v>
          </cell>
        </row>
        <row r="1117">
          <cell r="C1117" t="str">
            <v>BDI</v>
          </cell>
          <cell r="E1117">
            <v>0.35</v>
          </cell>
          <cell r="G1117">
            <v>61.41</v>
          </cell>
        </row>
        <row r="1118">
          <cell r="C1118" t="str">
            <v>TOTAL</v>
          </cell>
          <cell r="G1118">
            <v>236.88000000000002</v>
          </cell>
        </row>
        <row r="1120">
          <cell r="A1120" t="str">
            <v>ASTU</v>
          </cell>
          <cell r="B1120" t="str">
            <v>73885/006</v>
          </cell>
          <cell r="C1120" t="str">
            <v>INSTALAÇÃO DE VÁLVULAS OU REGISTROS COM JUNTA ELÁSTICA - DN 250</v>
          </cell>
          <cell r="D1120" t="str">
            <v>UN</v>
          </cell>
        </row>
        <row r="1121">
          <cell r="A1121" t="str">
            <v>COMPOSICAO</v>
          </cell>
          <cell r="B1121" t="str">
            <v>73480</v>
          </cell>
          <cell r="C1121" t="str">
            <v>CUSTO HORARIO PRODUTIVO - GUINDASTE MUNK 640/18 - 8T S/CAMINHAO MERCEDES BENZ 1418/51 - 184 HP</v>
          </cell>
          <cell r="D1121" t="str">
            <v>H</v>
          </cell>
          <cell r="E1121">
            <v>1.34</v>
          </cell>
          <cell r="F1121">
            <v>114.05</v>
          </cell>
          <cell r="G1121">
            <v>152.83000000000001</v>
          </cell>
        </row>
        <row r="1122">
          <cell r="A1122" t="str">
            <v>INSUMO</v>
          </cell>
          <cell r="B1122" t="str">
            <v>00002700</v>
          </cell>
          <cell r="C1122" t="str">
            <v>MONTADOR</v>
          </cell>
          <cell r="D1122" t="str">
            <v>H</v>
          </cell>
          <cell r="E1122">
            <v>1.34</v>
          </cell>
          <cell r="F1122">
            <v>18.68</v>
          </cell>
          <cell r="G1122">
            <v>25.03</v>
          </cell>
        </row>
        <row r="1123">
          <cell r="A1123" t="str">
            <v>INSUMO</v>
          </cell>
          <cell r="B1123" t="str">
            <v>00006111</v>
          </cell>
          <cell r="C1123" t="str">
            <v>SERVENTE</v>
          </cell>
          <cell r="D1123" t="str">
            <v>H</v>
          </cell>
          <cell r="E1123">
            <v>2.68</v>
          </cell>
          <cell r="F1123">
            <v>10.59</v>
          </cell>
          <cell r="G1123">
            <v>28.38</v>
          </cell>
        </row>
        <row r="1124">
          <cell r="A1124" t="str">
            <v>73885/006</v>
          </cell>
          <cell r="C1124" t="str">
            <v>SUBTOTAL</v>
          </cell>
          <cell r="G1124">
            <v>206.24</v>
          </cell>
        </row>
        <row r="1125">
          <cell r="C1125" t="str">
            <v>BDI</v>
          </cell>
          <cell r="E1125">
            <v>0.35</v>
          </cell>
          <cell r="G1125">
            <v>72.180000000000007</v>
          </cell>
        </row>
        <row r="1126">
          <cell r="C1126" t="str">
            <v>TOTAL</v>
          </cell>
          <cell r="G1126">
            <v>278.42</v>
          </cell>
        </row>
        <row r="1128">
          <cell r="A1128" t="str">
            <v>ASTU</v>
          </cell>
          <cell r="B1128" t="str">
            <v>73885/007</v>
          </cell>
          <cell r="C1128" t="str">
            <v>INSTALAÇÃO DE VÁLVULAS OU REGISTROS COM JUNTA ELÁSTICA - DN 300</v>
          </cell>
          <cell r="D1128" t="str">
            <v>UN</v>
          </cell>
        </row>
        <row r="1129">
          <cell r="A1129" t="str">
            <v>COMPOSICAO</v>
          </cell>
          <cell r="B1129" t="str">
            <v>73480</v>
          </cell>
          <cell r="C1129" t="str">
            <v>CUSTO HORARIO PRODUTIVO - GUINDASTE MUNK 640/18 - 8T S/CAMINHAO MERCEDES BENZ 1418/51 - 184 HP</v>
          </cell>
          <cell r="D1129" t="str">
            <v>H</v>
          </cell>
          <cell r="E1129">
            <v>1.46</v>
          </cell>
          <cell r="F1129">
            <v>114.05</v>
          </cell>
          <cell r="G1129">
            <v>166.51</v>
          </cell>
        </row>
        <row r="1130">
          <cell r="A1130" t="str">
            <v>INSUMO</v>
          </cell>
          <cell r="B1130" t="str">
            <v>00002700</v>
          </cell>
          <cell r="C1130" t="str">
            <v>MONTADOR</v>
          </cell>
          <cell r="D1130" t="str">
            <v>H</v>
          </cell>
          <cell r="E1130">
            <v>1.46</v>
          </cell>
          <cell r="F1130">
            <v>18.68</v>
          </cell>
          <cell r="G1130">
            <v>27.27</v>
          </cell>
        </row>
        <row r="1131">
          <cell r="A1131" t="str">
            <v>INSUMO</v>
          </cell>
          <cell r="B1131" t="str">
            <v>00006111</v>
          </cell>
          <cell r="C1131" t="str">
            <v>SERVENTE</v>
          </cell>
          <cell r="D1131" t="str">
            <v>H</v>
          </cell>
          <cell r="E1131">
            <v>2.92</v>
          </cell>
          <cell r="F1131">
            <v>10.59</v>
          </cell>
          <cell r="G1131">
            <v>30.92</v>
          </cell>
        </row>
        <row r="1132">
          <cell r="A1132" t="str">
            <v>73885/007</v>
          </cell>
          <cell r="C1132" t="str">
            <v>SUBTOTAL</v>
          </cell>
          <cell r="G1132">
            <v>224.7</v>
          </cell>
        </row>
        <row r="1133">
          <cell r="C1133" t="str">
            <v>BDI</v>
          </cell>
          <cell r="E1133">
            <v>0.35</v>
          </cell>
          <cell r="G1133">
            <v>78.650000000000006</v>
          </cell>
        </row>
        <row r="1134">
          <cell r="C1134" t="str">
            <v>TOTAL</v>
          </cell>
          <cell r="G1134">
            <v>303.35000000000002</v>
          </cell>
        </row>
        <row r="1136">
          <cell r="A1136" t="str">
            <v>ASTU</v>
          </cell>
          <cell r="B1136" t="str">
            <v>73885/008</v>
          </cell>
          <cell r="C1136" t="str">
            <v>INSTALAÇÃO DE VÁLVULAS OU REGISTROS COM JUNTA ELÁSTICA - DN 350</v>
          </cell>
          <cell r="D1136" t="str">
            <v>UN</v>
          </cell>
        </row>
        <row r="1137">
          <cell r="A1137" t="str">
            <v>COMPOSICAO</v>
          </cell>
          <cell r="B1137" t="str">
            <v>73480</v>
          </cell>
          <cell r="C1137" t="str">
            <v>CUSTO HORARIO PRODUTIVO - GUINDASTE MUNK 640/18 - 8T S/CAMINHAO MERCEDES BENZ 1418/51 - 184 HP</v>
          </cell>
          <cell r="D1137" t="str">
            <v>H</v>
          </cell>
          <cell r="E1137">
            <v>1.6</v>
          </cell>
          <cell r="F1137">
            <v>114.05</v>
          </cell>
          <cell r="G1137">
            <v>182.48</v>
          </cell>
        </row>
        <row r="1138">
          <cell r="A1138" t="str">
            <v>INSUMO</v>
          </cell>
          <cell r="B1138" t="str">
            <v>00002700</v>
          </cell>
          <cell r="C1138" t="str">
            <v>MONTADOR</v>
          </cell>
          <cell r="D1138" t="str">
            <v>H</v>
          </cell>
          <cell r="E1138">
            <v>1.6</v>
          </cell>
          <cell r="F1138">
            <v>18.68</v>
          </cell>
          <cell r="G1138">
            <v>29.89</v>
          </cell>
        </row>
        <row r="1139">
          <cell r="A1139" t="str">
            <v>INSUMO</v>
          </cell>
          <cell r="B1139" t="str">
            <v>00006111</v>
          </cell>
          <cell r="C1139" t="str">
            <v>SERVENTE</v>
          </cell>
          <cell r="D1139" t="str">
            <v>H</v>
          </cell>
          <cell r="E1139">
            <v>3.2</v>
          </cell>
          <cell r="F1139">
            <v>10.59</v>
          </cell>
          <cell r="G1139">
            <v>33.89</v>
          </cell>
        </row>
        <row r="1140">
          <cell r="A1140" t="str">
            <v>73885/008</v>
          </cell>
          <cell r="C1140" t="str">
            <v>SUBTOTAL</v>
          </cell>
          <cell r="G1140">
            <v>246.26</v>
          </cell>
        </row>
        <row r="1141">
          <cell r="C1141" t="str">
            <v>BDI</v>
          </cell>
          <cell r="E1141">
            <v>0.35</v>
          </cell>
          <cell r="G1141">
            <v>86.19</v>
          </cell>
        </row>
        <row r="1142">
          <cell r="C1142" t="str">
            <v>TOTAL</v>
          </cell>
          <cell r="G1142">
            <v>332.45</v>
          </cell>
        </row>
        <row r="1144">
          <cell r="A1144" t="str">
            <v>ASTU</v>
          </cell>
          <cell r="B1144" t="str">
            <v>73885/009</v>
          </cell>
          <cell r="C1144" t="str">
            <v>INSTALAÇÃO DE VÁLVULAS OU REGISTROS COM JUNTA ELÁSTICA - DN 400</v>
          </cell>
          <cell r="D1144" t="str">
            <v>UN</v>
          </cell>
        </row>
        <row r="1145">
          <cell r="A1145" t="str">
            <v>COMPOSICAO</v>
          </cell>
          <cell r="B1145" t="str">
            <v>73480</v>
          </cell>
          <cell r="C1145" t="str">
            <v>CUSTO HORARIO PRODUTIVO - GUINDASTE MUNK 640/18 - 8T S/CAMINHAO MERCEDES BENZ 1418/51 - 184 HP</v>
          </cell>
          <cell r="D1145" t="str">
            <v>H</v>
          </cell>
          <cell r="E1145">
            <v>1.76</v>
          </cell>
          <cell r="F1145">
            <v>114.05</v>
          </cell>
          <cell r="G1145">
            <v>200.73</v>
          </cell>
        </row>
        <row r="1146">
          <cell r="A1146" t="str">
            <v>INSUMO</v>
          </cell>
          <cell r="B1146" t="str">
            <v>00002700</v>
          </cell>
          <cell r="C1146" t="str">
            <v>MONTADOR</v>
          </cell>
          <cell r="D1146" t="str">
            <v>H</v>
          </cell>
          <cell r="E1146">
            <v>1.76</v>
          </cell>
          <cell r="F1146">
            <v>18.68</v>
          </cell>
          <cell r="G1146">
            <v>32.880000000000003</v>
          </cell>
        </row>
        <row r="1147">
          <cell r="A1147" t="str">
            <v>INSUMO</v>
          </cell>
          <cell r="B1147" t="str">
            <v>00006111</v>
          </cell>
          <cell r="C1147" t="str">
            <v>SERVENTE</v>
          </cell>
          <cell r="D1147" t="str">
            <v>H</v>
          </cell>
          <cell r="E1147">
            <v>3.52</v>
          </cell>
          <cell r="F1147">
            <v>10.59</v>
          </cell>
          <cell r="G1147">
            <v>37.28</v>
          </cell>
        </row>
        <row r="1148">
          <cell r="A1148" t="str">
            <v>73885/009</v>
          </cell>
          <cell r="C1148" t="str">
            <v>SUBTOTAL</v>
          </cell>
          <cell r="G1148">
            <v>270.89</v>
          </cell>
        </row>
        <row r="1149">
          <cell r="C1149" t="str">
            <v>BDI</v>
          </cell>
          <cell r="E1149">
            <v>0.35</v>
          </cell>
          <cell r="G1149">
            <v>94.81</v>
          </cell>
        </row>
        <row r="1150">
          <cell r="C1150" t="str">
            <v>TOTAL</v>
          </cell>
          <cell r="G1150">
            <v>365.7</v>
          </cell>
        </row>
        <row r="1152">
          <cell r="A1152" t="str">
            <v>ASTU</v>
          </cell>
          <cell r="B1152" t="str">
            <v>73885/010</v>
          </cell>
          <cell r="C1152" t="str">
            <v>INSTALAÇÃO DE VÁLVULAS OU REGISTROS COM JUNTA ELÁSTICA - DN 450</v>
          </cell>
          <cell r="D1152" t="str">
            <v>UN</v>
          </cell>
        </row>
        <row r="1153">
          <cell r="A1153" t="str">
            <v>COMPOSICAO</v>
          </cell>
          <cell r="B1153" t="str">
            <v>73480</v>
          </cell>
          <cell r="C1153" t="str">
            <v>CUSTO HORARIO PRODUTIVO - GUINDASTE MUNK 640/18 - 8T S/CAMINHAO MERCEDES BENZ 1418/51 - 184 HP</v>
          </cell>
          <cell r="D1153" t="str">
            <v>H</v>
          </cell>
          <cell r="E1153">
            <v>3.0800000000000001E-2</v>
          </cell>
          <cell r="F1153">
            <v>114.05</v>
          </cell>
          <cell r="G1153">
            <v>3.51</v>
          </cell>
        </row>
        <row r="1154">
          <cell r="A1154" t="str">
            <v>COMPOSICAO</v>
          </cell>
          <cell r="B1154" t="str">
            <v>73519</v>
          </cell>
          <cell r="C1154" t="str">
            <v>TRANSPORTE DE TUBOS DE FERRO DUTIL DN 400</v>
          </cell>
          <cell r="D1154" t="str">
            <v>M</v>
          </cell>
          <cell r="E1154">
            <v>1</v>
          </cell>
          <cell r="F1154">
            <v>2.88</v>
          </cell>
          <cell r="G1154">
            <v>2.88</v>
          </cell>
        </row>
        <row r="1155">
          <cell r="A1155" t="str">
            <v>INSUMO</v>
          </cell>
          <cell r="B1155" t="str">
            <v>00002700</v>
          </cell>
          <cell r="C1155" t="str">
            <v>MONTADOR</v>
          </cell>
          <cell r="D1155" t="str">
            <v>H</v>
          </cell>
          <cell r="E1155">
            <v>0.1628</v>
          </cell>
          <cell r="F1155">
            <v>18.68</v>
          </cell>
          <cell r="G1155">
            <v>3.04</v>
          </cell>
        </row>
        <row r="1156">
          <cell r="A1156" t="str">
            <v>INSUMO</v>
          </cell>
          <cell r="B1156" t="str">
            <v>00006111</v>
          </cell>
          <cell r="C1156" t="str">
            <v>SERVENTE</v>
          </cell>
          <cell r="D1156" t="str">
            <v>H</v>
          </cell>
          <cell r="E1156">
            <v>0.3256</v>
          </cell>
          <cell r="F1156">
            <v>10.59</v>
          </cell>
          <cell r="G1156">
            <v>3.45</v>
          </cell>
        </row>
        <row r="1157">
          <cell r="A1157" t="str">
            <v>73885/010</v>
          </cell>
          <cell r="C1157" t="str">
            <v>SUBTOTAL</v>
          </cell>
          <cell r="G1157">
            <v>12.879999999999999</v>
          </cell>
        </row>
        <row r="1158">
          <cell r="C1158" t="str">
            <v>BDI</v>
          </cell>
          <cell r="E1158">
            <v>0.35</v>
          </cell>
          <cell r="G1158">
            <v>4.51</v>
          </cell>
        </row>
        <row r="1159">
          <cell r="C1159" t="str">
            <v>TOTAL</v>
          </cell>
          <cell r="G1159">
            <v>17.39</v>
          </cell>
        </row>
        <row r="1161">
          <cell r="A1161" t="str">
            <v>ASTU</v>
          </cell>
          <cell r="B1161" t="str">
            <v>73839/007</v>
          </cell>
          <cell r="C1161" t="str">
            <v>ASSENTAMENTO DE TUBOS DE AÇO, COM JUNTA ELÁSTICA (COMPRIMENTO DE 6,00 M) - DN 450 MM</v>
          </cell>
          <cell r="D1161" t="str">
            <v>M</v>
          </cell>
        </row>
        <row r="1162">
          <cell r="A1162" t="str">
            <v>COMPOSICAO</v>
          </cell>
          <cell r="B1162" t="str">
            <v>73480</v>
          </cell>
          <cell r="C1162" t="str">
            <v>CUSTO HORARIO PRODUTIVO - GUINDASTE MUNK 640/18 - 8T S/CAMINHAO MERCEDES BENZ 1418/51 - 184 HP</v>
          </cell>
          <cell r="D1162" t="str">
            <v>H</v>
          </cell>
          <cell r="E1162">
            <v>3.4099999999999998E-2</v>
          </cell>
          <cell r="F1162">
            <v>114.05</v>
          </cell>
          <cell r="G1162">
            <v>3.89</v>
          </cell>
        </row>
        <row r="1163">
          <cell r="A1163" t="str">
            <v>COMPOSICAO</v>
          </cell>
          <cell r="B1163" t="str">
            <v>73518</v>
          </cell>
          <cell r="C1163" t="str">
            <v>TRANSPORTE DE TUBOS DE FERRO DUTIL DN 450</v>
          </cell>
          <cell r="D1163" t="str">
            <v>M</v>
          </cell>
          <cell r="E1163">
            <v>1</v>
          </cell>
          <cell r="F1163">
            <v>3.4399999999999995</v>
          </cell>
          <cell r="G1163">
            <v>3.44</v>
          </cell>
        </row>
        <row r="1164">
          <cell r="A1164" t="str">
            <v>INSUMO</v>
          </cell>
          <cell r="B1164" t="str">
            <v>00002700</v>
          </cell>
          <cell r="C1164" t="str">
            <v>MONTADOR</v>
          </cell>
          <cell r="D1164" t="str">
            <v>H</v>
          </cell>
          <cell r="E1164">
            <v>0.17929999999999999</v>
          </cell>
          <cell r="F1164">
            <v>18.68</v>
          </cell>
          <cell r="G1164">
            <v>3.35</v>
          </cell>
        </row>
        <row r="1165">
          <cell r="A1165" t="str">
            <v>INSUMO</v>
          </cell>
          <cell r="B1165" t="str">
            <v>00006111</v>
          </cell>
          <cell r="C1165" t="str">
            <v>SERVENTE</v>
          </cell>
          <cell r="D1165" t="str">
            <v>H</v>
          </cell>
          <cell r="E1165">
            <v>0.35859999999999997</v>
          </cell>
          <cell r="F1165">
            <v>10.59</v>
          </cell>
          <cell r="G1165">
            <v>3.8</v>
          </cell>
        </row>
        <row r="1166">
          <cell r="A1166" t="str">
            <v>73839/007</v>
          </cell>
          <cell r="C1166" t="str">
            <v>SUBTOTAL</v>
          </cell>
          <cell r="G1166">
            <v>14.48</v>
          </cell>
        </row>
        <row r="1167">
          <cell r="C1167" t="str">
            <v>BDI</v>
          </cell>
          <cell r="E1167">
            <v>0.35</v>
          </cell>
          <cell r="G1167">
            <v>5.07</v>
          </cell>
        </row>
        <row r="1168">
          <cell r="C1168" t="str">
            <v>TOTAL</v>
          </cell>
          <cell r="G1168">
            <v>19.55</v>
          </cell>
        </row>
        <row r="1170">
          <cell r="A1170" t="str">
            <v>ASTU</v>
          </cell>
          <cell r="B1170" t="str">
            <v>73839/008</v>
          </cell>
          <cell r="C1170" t="str">
            <v>ASSENTAMENTO DE TUBOS DE AÇO, COM JUNTA ELÁSTICA (COMPRIMENTO DE 6,00 M) - DN 500 MM</v>
          </cell>
          <cell r="D1170" t="str">
            <v>M</v>
          </cell>
        </row>
        <row r="1171">
          <cell r="A1171" t="str">
            <v>COMPOSICAO</v>
          </cell>
          <cell r="B1171" t="str">
            <v>73480</v>
          </cell>
          <cell r="C1171" t="str">
            <v>CUSTO HORARIO PRODUTIVO - GUINDASTE MUNK 640/18 - 8T S/CAMINHAO MERCEDES BENZ 1418/51 - 184 HP</v>
          </cell>
          <cell r="D1171" t="str">
            <v>H</v>
          </cell>
          <cell r="E1171">
            <v>4.1799999999999997E-2</v>
          </cell>
          <cell r="F1171">
            <v>114.05</v>
          </cell>
          <cell r="G1171">
            <v>4.7699999999999996</v>
          </cell>
        </row>
        <row r="1172">
          <cell r="A1172" t="str">
            <v>COMPOSICAO</v>
          </cell>
          <cell r="B1172" t="str">
            <v>73517</v>
          </cell>
          <cell r="C1172" t="str">
            <v>TRANSPORTE DE TUBOS DE FERRO DUTIL DN 500</v>
          </cell>
          <cell r="D1172" t="str">
            <v>M</v>
          </cell>
          <cell r="E1172">
            <v>1</v>
          </cell>
          <cell r="F1172">
            <v>3.97</v>
          </cell>
          <cell r="G1172">
            <v>3.97</v>
          </cell>
        </row>
        <row r="1173">
          <cell r="A1173" t="str">
            <v>INSUMO</v>
          </cell>
          <cell r="B1173" t="str">
            <v>00002700</v>
          </cell>
          <cell r="C1173" t="str">
            <v>MONTADOR</v>
          </cell>
          <cell r="D1173" t="str">
            <v>H</v>
          </cell>
          <cell r="E1173">
            <v>0.1837</v>
          </cell>
          <cell r="F1173">
            <v>18.68</v>
          </cell>
          <cell r="G1173">
            <v>3.43</v>
          </cell>
        </row>
        <row r="1174">
          <cell r="A1174" t="str">
            <v>INSUMO</v>
          </cell>
          <cell r="B1174" t="str">
            <v>00006111</v>
          </cell>
          <cell r="C1174" t="str">
            <v>SERVENTE</v>
          </cell>
          <cell r="D1174" t="str">
            <v>H</v>
          </cell>
          <cell r="E1174">
            <v>0.3674</v>
          </cell>
          <cell r="F1174">
            <v>10.59</v>
          </cell>
          <cell r="G1174">
            <v>3.89</v>
          </cell>
        </row>
        <row r="1175">
          <cell r="A1175" t="str">
            <v>73839/008</v>
          </cell>
          <cell r="C1175" t="str">
            <v>SUBTOTAL</v>
          </cell>
          <cell r="G1175">
            <v>16.059999999999999</v>
          </cell>
        </row>
        <row r="1176">
          <cell r="C1176" t="str">
            <v>BDI</v>
          </cell>
          <cell r="E1176">
            <v>0.35</v>
          </cell>
          <cell r="G1176">
            <v>5.62</v>
          </cell>
        </row>
        <row r="1177">
          <cell r="C1177" t="str">
            <v>TOTAL</v>
          </cell>
          <cell r="G1177">
            <v>21.68</v>
          </cell>
        </row>
        <row r="1179">
          <cell r="A1179" t="str">
            <v>ASTU</v>
          </cell>
          <cell r="B1179" t="str">
            <v>73839/009</v>
          </cell>
          <cell r="C1179" t="str">
            <v>ASSENTAMENTO DE TUBOS DE AÇO, COM JUNTA ELÁSTICA (COMPRIMENTO DE 6,00 M) - DN 600 MM</v>
          </cell>
          <cell r="D1179" t="str">
            <v>M</v>
          </cell>
        </row>
        <row r="1180">
          <cell r="A1180" t="str">
            <v>COMPOSICAO</v>
          </cell>
          <cell r="B1180" t="str">
            <v>73480</v>
          </cell>
          <cell r="C1180" t="str">
            <v>CUSTO HORARIO PRODUTIVO - GUINDASTE MUNK 640/18 - 8T S/CAMINHAO MERCEDES BENZ 1418/51 - 184 HP</v>
          </cell>
          <cell r="D1180" t="str">
            <v>H</v>
          </cell>
          <cell r="E1180">
            <v>5.0599999999999999E-2</v>
          </cell>
          <cell r="F1180">
            <v>114.05</v>
          </cell>
          <cell r="G1180">
            <v>5.77</v>
          </cell>
        </row>
        <row r="1181">
          <cell r="A1181" t="str">
            <v>COMPOSICAO</v>
          </cell>
          <cell r="B1181" t="str">
            <v>73516</v>
          </cell>
          <cell r="C1181" t="str">
            <v>TRANSPORTE DE TUBOS DE FERRO DUTIL DN 600</v>
          </cell>
          <cell r="D1181" t="str">
            <v>M</v>
          </cell>
          <cell r="E1181">
            <v>1</v>
          </cell>
          <cell r="F1181">
            <v>5.23</v>
          </cell>
          <cell r="G1181">
            <v>5.23</v>
          </cell>
        </row>
        <row r="1182">
          <cell r="A1182" t="str">
            <v>INSUMO</v>
          </cell>
          <cell r="B1182" t="str">
            <v>00002700</v>
          </cell>
          <cell r="C1182" t="str">
            <v>MONTADOR</v>
          </cell>
          <cell r="D1182" t="str">
            <v>H</v>
          </cell>
          <cell r="E1182">
            <v>0.20899999999999999</v>
          </cell>
          <cell r="F1182">
            <v>18.68</v>
          </cell>
          <cell r="G1182">
            <v>3.9</v>
          </cell>
        </row>
        <row r="1183">
          <cell r="A1183" t="str">
            <v>INSUMO</v>
          </cell>
          <cell r="B1183" t="str">
            <v>00006111</v>
          </cell>
          <cell r="C1183" t="str">
            <v>SERVENTE</v>
          </cell>
          <cell r="D1183" t="str">
            <v>H</v>
          </cell>
          <cell r="E1183">
            <v>0.41799999999999998</v>
          </cell>
          <cell r="F1183">
            <v>10.59</v>
          </cell>
          <cell r="G1183">
            <v>4.43</v>
          </cell>
        </row>
        <row r="1184">
          <cell r="A1184" t="str">
            <v>73839/009</v>
          </cell>
          <cell r="C1184" t="str">
            <v>SUBTOTAL</v>
          </cell>
          <cell r="G1184">
            <v>19.329999999999998</v>
          </cell>
        </row>
        <row r="1185">
          <cell r="C1185" t="str">
            <v>BDI</v>
          </cell>
          <cell r="E1185">
            <v>0.35</v>
          </cell>
          <cell r="G1185">
            <v>6.77</v>
          </cell>
        </row>
        <row r="1186">
          <cell r="C1186" t="str">
            <v>TOTAL</v>
          </cell>
          <cell r="G1186">
            <v>26.099999999999998</v>
          </cell>
        </row>
        <row r="1188">
          <cell r="A1188" t="str">
            <v>ASTU</v>
          </cell>
          <cell r="B1188" t="str">
            <v>73839/010</v>
          </cell>
          <cell r="C1188" t="str">
            <v>ASSENTAMENTO DE TUBOS DE AÇO, COM JUNTA ELÁSTICA (COMPRIMENTO DE 6,00 M) - DN 700 MM</v>
          </cell>
          <cell r="D1188" t="str">
            <v>M</v>
          </cell>
        </row>
        <row r="1189">
          <cell r="A1189" t="str">
            <v>COMPOSICAO</v>
          </cell>
          <cell r="B1189" t="str">
            <v>73480</v>
          </cell>
          <cell r="C1189" t="str">
            <v>CUSTO HORARIO PRODUTIVO - GUINDASTE MUNK 640/18 - 8T S/CAMINHAO MERCEDES BENZ 1418/51 - 184 HP</v>
          </cell>
          <cell r="D1189" t="str">
            <v>H</v>
          </cell>
          <cell r="E1189">
            <v>5.3900000000000003E-2</v>
          </cell>
          <cell r="F1189">
            <v>114.05</v>
          </cell>
          <cell r="G1189">
            <v>6.15</v>
          </cell>
        </row>
        <row r="1190">
          <cell r="A1190" t="str">
            <v>COMPOSICAO</v>
          </cell>
          <cell r="B1190" t="str">
            <v>73515</v>
          </cell>
          <cell r="C1190" t="str">
            <v>TRANSPORTE DE TUBOS DE FERRO DUTIL DN 700</v>
          </cell>
          <cell r="D1190" t="str">
            <v>M</v>
          </cell>
          <cell r="E1190">
            <v>1</v>
          </cell>
          <cell r="F1190">
            <v>6.6499999999999995</v>
          </cell>
          <cell r="G1190">
            <v>6.65</v>
          </cell>
        </row>
        <row r="1191">
          <cell r="A1191" t="str">
            <v>INSUMO</v>
          </cell>
          <cell r="B1191" t="str">
            <v>00002700</v>
          </cell>
          <cell r="C1191" t="str">
            <v>MONTADOR</v>
          </cell>
          <cell r="D1191" t="str">
            <v>H</v>
          </cell>
          <cell r="E1191">
            <v>0.22550000000000001</v>
          </cell>
          <cell r="F1191">
            <v>18.68</v>
          </cell>
          <cell r="G1191">
            <v>4.21</v>
          </cell>
        </row>
        <row r="1192">
          <cell r="A1192" t="str">
            <v>INSUMO</v>
          </cell>
          <cell r="B1192" t="str">
            <v>00006111</v>
          </cell>
          <cell r="C1192" t="str">
            <v>SERVENTE</v>
          </cell>
          <cell r="D1192" t="str">
            <v>H</v>
          </cell>
          <cell r="E1192">
            <v>0.67649999999999999</v>
          </cell>
          <cell r="F1192">
            <v>10.59</v>
          </cell>
          <cell r="G1192">
            <v>7.16</v>
          </cell>
        </row>
        <row r="1193">
          <cell r="A1193" t="str">
            <v>73839/010</v>
          </cell>
          <cell r="C1193" t="str">
            <v>SUBTOTAL</v>
          </cell>
          <cell r="G1193">
            <v>24.17</v>
          </cell>
        </row>
        <row r="1194">
          <cell r="C1194" t="str">
            <v>BDI</v>
          </cell>
          <cell r="E1194">
            <v>0.35</v>
          </cell>
          <cell r="G1194">
            <v>8.4600000000000009</v>
          </cell>
        </row>
        <row r="1195">
          <cell r="C1195" t="str">
            <v>TOTAL</v>
          </cell>
          <cell r="G1195">
            <v>32.630000000000003</v>
          </cell>
        </row>
        <row r="1197">
          <cell r="A1197" t="str">
            <v>ASTU</v>
          </cell>
          <cell r="B1197" t="str">
            <v>73839/011</v>
          </cell>
          <cell r="C1197" t="str">
            <v>ASSENTAMENTO DE TUBOS DE AÇO, COM JUNTA ELÁSTICA (COMPRIMENTO DE 6,00 M) - DN 800 MM</v>
          </cell>
          <cell r="D1197" t="str">
            <v>M</v>
          </cell>
        </row>
        <row r="1198">
          <cell r="A1198" t="str">
            <v>COMPOSICAO</v>
          </cell>
          <cell r="B1198" t="str">
            <v>73480</v>
          </cell>
          <cell r="C1198" t="str">
            <v>CUSTO HORARIO PRODUTIVO - GUINDASTE MUNK 640/18 - 8T S/CAMINHAO MERCEDES BENZ 1418/51 - 184 HP</v>
          </cell>
          <cell r="D1198" t="str">
            <v>H</v>
          </cell>
          <cell r="E1198">
            <v>6.3799999999999996E-2</v>
          </cell>
          <cell r="F1198">
            <v>114.05</v>
          </cell>
          <cell r="G1198">
            <v>7.28</v>
          </cell>
        </row>
        <row r="1199">
          <cell r="A1199" t="str">
            <v>COMPOSICAO</v>
          </cell>
          <cell r="B1199" t="str">
            <v>73514</v>
          </cell>
          <cell r="C1199" t="str">
            <v>TRANSPORTE DE TUBOS DE FERRO DUTIL DN 800</v>
          </cell>
          <cell r="D1199" t="str">
            <v>M</v>
          </cell>
          <cell r="E1199">
            <v>1</v>
          </cell>
          <cell r="F1199">
            <v>8.2100000000000009</v>
          </cell>
          <cell r="G1199">
            <v>8.2100000000000009</v>
          </cell>
        </row>
        <row r="1200">
          <cell r="A1200" t="str">
            <v>INSUMO</v>
          </cell>
          <cell r="B1200" t="str">
            <v>00002700</v>
          </cell>
          <cell r="C1200" t="str">
            <v>MONTADOR</v>
          </cell>
          <cell r="D1200" t="str">
            <v>H</v>
          </cell>
          <cell r="E1200">
            <v>0.2442</v>
          </cell>
          <cell r="F1200">
            <v>18.68</v>
          </cell>
          <cell r="G1200">
            <v>4.5599999999999996</v>
          </cell>
        </row>
        <row r="1201">
          <cell r="A1201" t="str">
            <v>INSUMO</v>
          </cell>
          <cell r="B1201" t="str">
            <v>00006111</v>
          </cell>
          <cell r="C1201" t="str">
            <v>SERVENTE</v>
          </cell>
          <cell r="D1201" t="str">
            <v>H</v>
          </cell>
          <cell r="E1201">
            <v>0.73260000000000003</v>
          </cell>
          <cell r="F1201">
            <v>10.59</v>
          </cell>
          <cell r="G1201">
            <v>7.76</v>
          </cell>
        </row>
        <row r="1202">
          <cell r="A1202" t="str">
            <v>73839/011</v>
          </cell>
          <cell r="C1202" t="str">
            <v>SUBTOTAL</v>
          </cell>
          <cell r="G1202">
            <v>27.810000000000002</v>
          </cell>
        </row>
        <row r="1203">
          <cell r="C1203" t="str">
            <v>BDI</v>
          </cell>
          <cell r="E1203">
            <v>0.35</v>
          </cell>
          <cell r="G1203">
            <v>9.73</v>
          </cell>
        </row>
        <row r="1204">
          <cell r="C1204" t="str">
            <v>TOTAL</v>
          </cell>
          <cell r="G1204">
            <v>37.540000000000006</v>
          </cell>
        </row>
        <row r="1206">
          <cell r="A1206" t="str">
            <v>ASTU</v>
          </cell>
          <cell r="B1206" t="str">
            <v>73839/012</v>
          </cell>
          <cell r="C1206" t="str">
            <v>ASSENTAMENTO DE TUBOS DE AÇO, COM JUNTA ELÁSTICA (COMPRIMENTO DE 6,00 M) - DN 900 MM</v>
          </cell>
          <cell r="D1206" t="str">
            <v>M</v>
          </cell>
        </row>
        <row r="1207">
          <cell r="A1207" t="str">
            <v>COMPOSICAO</v>
          </cell>
          <cell r="B1207" t="str">
            <v>73480</v>
          </cell>
          <cell r="C1207" t="str">
            <v>CUSTO HORARIO PRODUTIVO - GUINDASTE MUNK 640/18 - 8T S/CAMINHAO MERCEDES BENZ 1418/51 - 184 HP</v>
          </cell>
          <cell r="D1207" t="str">
            <v>H</v>
          </cell>
          <cell r="E1207">
            <v>8.3599999999999994E-2</v>
          </cell>
          <cell r="F1207">
            <v>114.05</v>
          </cell>
          <cell r="G1207">
            <v>9.5299999999999994</v>
          </cell>
        </row>
        <row r="1208">
          <cell r="A1208" t="str">
            <v>COMPOSICAO</v>
          </cell>
          <cell r="B1208" t="str">
            <v>73513</v>
          </cell>
          <cell r="C1208" t="str">
            <v>TRANSPORTE DE TUBOS DE FERRO DUTIL DN 900</v>
          </cell>
          <cell r="D1208" t="str">
            <v>M</v>
          </cell>
          <cell r="E1208">
            <v>1</v>
          </cell>
          <cell r="F1208">
            <v>9.9</v>
          </cell>
          <cell r="G1208">
            <v>9.9</v>
          </cell>
        </row>
        <row r="1209">
          <cell r="A1209" t="str">
            <v>INSUMO</v>
          </cell>
          <cell r="B1209" t="str">
            <v>00002700</v>
          </cell>
          <cell r="C1209" t="str">
            <v>MONTADOR</v>
          </cell>
          <cell r="D1209" t="str">
            <v>H</v>
          </cell>
          <cell r="E1209">
            <v>0.2596</v>
          </cell>
          <cell r="F1209">
            <v>18.68</v>
          </cell>
          <cell r="G1209">
            <v>4.8499999999999996</v>
          </cell>
        </row>
        <row r="1210">
          <cell r="A1210" t="str">
            <v>INSUMO</v>
          </cell>
          <cell r="B1210" t="str">
            <v>00006111</v>
          </cell>
          <cell r="C1210" t="str">
            <v>SERVENTE</v>
          </cell>
          <cell r="D1210" t="str">
            <v>H</v>
          </cell>
          <cell r="E1210">
            <v>0.77880000000000005</v>
          </cell>
          <cell r="F1210">
            <v>10.59</v>
          </cell>
          <cell r="G1210">
            <v>8.25</v>
          </cell>
        </row>
        <row r="1211">
          <cell r="A1211" t="str">
            <v>73839/012</v>
          </cell>
          <cell r="C1211" t="str">
            <v>SUBTOTAL</v>
          </cell>
          <cell r="G1211">
            <v>32.53</v>
          </cell>
        </row>
        <row r="1212">
          <cell r="C1212" t="str">
            <v>BDI</v>
          </cell>
          <cell r="E1212">
            <v>0.35</v>
          </cell>
          <cell r="G1212">
            <v>11.39</v>
          </cell>
        </row>
        <row r="1213">
          <cell r="C1213" t="str">
            <v>TOTAL</v>
          </cell>
          <cell r="G1213">
            <v>43.92</v>
          </cell>
        </row>
        <row r="1215">
          <cell r="A1215" t="str">
            <v>ASTU</v>
          </cell>
          <cell r="B1215" t="str">
            <v>73839/013</v>
          </cell>
          <cell r="C1215" t="str">
            <v>ASSENTAMENTO DE TUBOS DE AÇO, COM JUNTA ELÁSTICA (COMPRIMENTO DE 6,00 M) - DN 1000 MM</v>
          </cell>
          <cell r="D1215" t="str">
            <v>M</v>
          </cell>
        </row>
        <row r="1216">
          <cell r="A1216" t="str">
            <v>COMPOSICAO</v>
          </cell>
          <cell r="B1216" t="str">
            <v>73480</v>
          </cell>
          <cell r="C1216" t="str">
            <v>CUSTO HORARIO PRODUTIVO - GUINDASTE MUNK 640/18 - 8T S/CAMINHAO MERCEDES BENZ 1418/51 - 184 HP</v>
          </cell>
          <cell r="D1216" t="str">
            <v>H</v>
          </cell>
          <cell r="E1216">
            <v>8.5800000000000001E-2</v>
          </cell>
          <cell r="F1216">
            <v>114.05</v>
          </cell>
          <cell r="G1216">
            <v>9.7899999999999991</v>
          </cell>
        </row>
        <row r="1217">
          <cell r="A1217" t="str">
            <v>COMPOSICAO</v>
          </cell>
          <cell r="B1217" t="str">
            <v>73512</v>
          </cell>
          <cell r="C1217" t="str">
            <v>TRANSPORTE DE TUBOS DE FERRO DUTIL DN 1000</v>
          </cell>
          <cell r="D1217" t="str">
            <v>M</v>
          </cell>
          <cell r="E1217">
            <v>1</v>
          </cell>
          <cell r="F1217">
            <v>11.74</v>
          </cell>
          <cell r="G1217">
            <v>11.74</v>
          </cell>
        </row>
        <row r="1218">
          <cell r="A1218" t="str">
            <v>INSUMO</v>
          </cell>
          <cell r="B1218" t="str">
            <v>00002700</v>
          </cell>
          <cell r="C1218" t="str">
            <v>MONTADOR</v>
          </cell>
          <cell r="D1218" t="str">
            <v>H</v>
          </cell>
          <cell r="E1218">
            <v>0.26400000000000001</v>
          </cell>
          <cell r="F1218">
            <v>18.68</v>
          </cell>
          <cell r="G1218">
            <v>4.93</v>
          </cell>
        </row>
        <row r="1219">
          <cell r="A1219" t="str">
            <v>INSUMO</v>
          </cell>
          <cell r="B1219" t="str">
            <v>00006111</v>
          </cell>
          <cell r="C1219" t="str">
            <v>SERVENTE</v>
          </cell>
          <cell r="D1219" t="str">
            <v>H</v>
          </cell>
          <cell r="E1219">
            <v>0.79200000000000004</v>
          </cell>
          <cell r="F1219">
            <v>10.59</v>
          </cell>
          <cell r="G1219">
            <v>8.39</v>
          </cell>
        </row>
        <row r="1220">
          <cell r="A1220" t="str">
            <v>73839/013</v>
          </cell>
          <cell r="C1220" t="str">
            <v>SUBTOTAL</v>
          </cell>
          <cell r="G1220">
            <v>34.85</v>
          </cell>
        </row>
        <row r="1221">
          <cell r="C1221" t="str">
            <v>BDI</v>
          </cell>
          <cell r="E1221">
            <v>0.35</v>
          </cell>
          <cell r="G1221">
            <v>12.2</v>
          </cell>
        </row>
        <row r="1222">
          <cell r="C1222" t="str">
            <v>TOTAL</v>
          </cell>
          <cell r="G1222">
            <v>47.05</v>
          </cell>
        </row>
        <row r="1224">
          <cell r="A1224" t="str">
            <v>ASTU</v>
          </cell>
          <cell r="B1224" t="str">
            <v>73839/014</v>
          </cell>
          <cell r="C1224" t="str">
            <v>ASSENTAMENTO DE TUBOS DE AÇO, COM JUNTA ELÁSTICA (COMPRIMENTO DE 6,00 M) - DN 1100 MM</v>
          </cell>
          <cell r="D1224" t="str">
            <v>M</v>
          </cell>
        </row>
        <row r="1225">
          <cell r="A1225" t="str">
            <v>COMPOSICAO</v>
          </cell>
          <cell r="B1225" t="str">
            <v>73480</v>
          </cell>
          <cell r="C1225" t="str">
            <v>CUSTO HORARIO PRODUTIVO - GUINDASTE MUNK 640/18 - 8T S/CAMINHAO MERCEDES BENZ 1418/51 - 184 HP</v>
          </cell>
          <cell r="D1225" t="str">
            <v>H</v>
          </cell>
          <cell r="E1225">
            <v>0.10009999999999999</v>
          </cell>
          <cell r="F1225">
            <v>114.05</v>
          </cell>
          <cell r="G1225">
            <v>11.42</v>
          </cell>
        </row>
        <row r="1226">
          <cell r="A1226" t="str">
            <v>COMPOSICAO</v>
          </cell>
          <cell r="B1226" t="str">
            <v>73511</v>
          </cell>
          <cell r="C1226" t="str">
            <v>TRANSPORTE DE TUBOS DE FERRO DUTIL DN 1100</v>
          </cell>
          <cell r="D1226" t="str">
            <v>M</v>
          </cell>
          <cell r="E1226">
            <v>1</v>
          </cell>
          <cell r="F1226">
            <v>13.53</v>
          </cell>
          <cell r="G1226">
            <v>13.53</v>
          </cell>
        </row>
        <row r="1227">
          <cell r="A1227" t="str">
            <v>INSUMO</v>
          </cell>
          <cell r="B1227" t="str">
            <v>00002700</v>
          </cell>
          <cell r="C1227" t="str">
            <v>MONTADOR</v>
          </cell>
          <cell r="D1227" t="str">
            <v>H</v>
          </cell>
          <cell r="E1227">
            <v>0.32450000000000001</v>
          </cell>
          <cell r="F1227">
            <v>18.68</v>
          </cell>
          <cell r="G1227">
            <v>6.06</v>
          </cell>
        </row>
        <row r="1228">
          <cell r="A1228" t="str">
            <v>INSUMO</v>
          </cell>
          <cell r="B1228" t="str">
            <v>00006111</v>
          </cell>
          <cell r="C1228" t="str">
            <v>SERVENTE</v>
          </cell>
          <cell r="D1228" t="str">
            <v>H</v>
          </cell>
          <cell r="E1228">
            <v>0.97350000000000003</v>
          </cell>
          <cell r="F1228">
            <v>10.59</v>
          </cell>
          <cell r="G1228">
            <v>10.31</v>
          </cell>
        </row>
        <row r="1229">
          <cell r="A1229" t="str">
            <v>73839/014</v>
          </cell>
          <cell r="C1229" t="str">
            <v>SUBTOTAL</v>
          </cell>
          <cell r="G1229">
            <v>41.32</v>
          </cell>
        </row>
        <row r="1230">
          <cell r="C1230" t="str">
            <v>BDI</v>
          </cell>
          <cell r="E1230">
            <v>0.35</v>
          </cell>
          <cell r="G1230">
            <v>14.46</v>
          </cell>
        </row>
        <row r="1231">
          <cell r="C1231" t="str">
            <v>TOTAL</v>
          </cell>
          <cell r="G1231">
            <v>55.78</v>
          </cell>
        </row>
        <row r="1233">
          <cell r="A1233" t="str">
            <v>ASTU</v>
          </cell>
          <cell r="B1233" t="str">
            <v>73839/015</v>
          </cell>
          <cell r="C1233" t="str">
            <v>ASSENTAMENTO DE TUBOS DE AÇO, COM JUNTA ELÁSTICA (COMPRIMENTO DE 6,00 M) - DN 1200 MM</v>
          </cell>
          <cell r="D1233" t="str">
            <v>M</v>
          </cell>
        </row>
        <row r="1234">
          <cell r="A1234" t="str">
            <v>COMPOSICAO</v>
          </cell>
          <cell r="B1234" t="str">
            <v>73480</v>
          </cell>
          <cell r="C1234" t="str">
            <v>CUSTO HORARIO PRODUTIVO - GUINDASTE MUNK 640/18 - 8T S/CAMINHAO MERCEDES BENZ 1418/51 - 184 HP</v>
          </cell>
          <cell r="D1234" t="str">
            <v>H</v>
          </cell>
          <cell r="E1234">
            <v>0.12429999999999999</v>
          </cell>
          <cell r="F1234">
            <v>114.05</v>
          </cell>
          <cell r="G1234">
            <v>14.18</v>
          </cell>
        </row>
        <row r="1235">
          <cell r="A1235" t="str">
            <v>COMPOSICAO</v>
          </cell>
          <cell r="B1235" t="str">
            <v>73510</v>
          </cell>
          <cell r="C1235" t="str">
            <v>TRANSPORTE DE TUBOS DE FERRO DUTIL DN 1200</v>
          </cell>
          <cell r="D1235" t="str">
            <v>M</v>
          </cell>
          <cell r="E1235">
            <v>1</v>
          </cell>
          <cell r="F1235">
            <v>15.66</v>
          </cell>
          <cell r="G1235">
            <v>15.66</v>
          </cell>
        </row>
        <row r="1236">
          <cell r="A1236" t="str">
            <v>INSUMO</v>
          </cell>
          <cell r="B1236" t="str">
            <v>00002700</v>
          </cell>
          <cell r="C1236" t="str">
            <v>MONTADOR</v>
          </cell>
          <cell r="D1236" t="str">
            <v>H</v>
          </cell>
          <cell r="E1236">
            <v>0.37619999999999998</v>
          </cell>
          <cell r="F1236">
            <v>18.68</v>
          </cell>
          <cell r="G1236">
            <v>7.03</v>
          </cell>
        </row>
        <row r="1237">
          <cell r="A1237" t="str">
            <v>INSUMO</v>
          </cell>
          <cell r="B1237" t="str">
            <v>00006111</v>
          </cell>
          <cell r="C1237" t="str">
            <v>SERVENTE</v>
          </cell>
          <cell r="D1237" t="str">
            <v>H</v>
          </cell>
          <cell r="E1237">
            <v>1.1286</v>
          </cell>
          <cell r="F1237">
            <v>10.59</v>
          </cell>
          <cell r="G1237">
            <v>11.95</v>
          </cell>
        </row>
        <row r="1238">
          <cell r="A1238" t="str">
            <v>73839/015</v>
          </cell>
          <cell r="C1238" t="str">
            <v>SUBTOTAL</v>
          </cell>
          <cell r="G1238">
            <v>48.819999999999993</v>
          </cell>
        </row>
        <row r="1239">
          <cell r="C1239" t="str">
            <v>BDI</v>
          </cell>
          <cell r="E1239">
            <v>0.35</v>
          </cell>
          <cell r="G1239">
            <v>17.09</v>
          </cell>
        </row>
        <row r="1240">
          <cell r="C1240" t="str">
            <v>TOTAL</v>
          </cell>
          <cell r="G1240">
            <v>65.91</v>
          </cell>
        </row>
        <row r="1242">
          <cell r="A1242" t="str">
            <v>CANT</v>
          </cell>
          <cell r="B1242" t="str">
            <v>73752/001</v>
          </cell>
          <cell r="C1242" t="str">
            <v>SANITARIO COM VASO E CHUVEIRO PARA PESSOAL DE OBRA, COLETIVO DE 2 MODULOS, INCLUSIVE INSTALACAO E APARELHOS, REAPROVEITADO 2 VEZES</v>
          </cell>
          <cell r="D1242" t="str">
            <v>UN</v>
          </cell>
        </row>
        <row r="1243">
          <cell r="A1243" t="str">
            <v>COMPOSICAO</v>
          </cell>
          <cell r="B1243" t="str">
            <v>6042</v>
          </cell>
          <cell r="C1243" t="str">
            <v>CONCRETO NAO ESTRUTURAL, CONSUMO 210KG/M3, PREPARO COM BETONEIRA, SEM LANCAMENTO</v>
          </cell>
          <cell r="D1243" t="str">
            <v>M3</v>
          </cell>
          <cell r="E1243">
            <v>0.24</v>
          </cell>
          <cell r="F1243">
            <v>243.67999999999998</v>
          </cell>
          <cell r="G1243">
            <v>58.48</v>
          </cell>
        </row>
        <row r="1244">
          <cell r="A1244" t="str">
            <v>COMPOSICAO</v>
          </cell>
          <cell r="B1244" t="str">
            <v>73372</v>
          </cell>
          <cell r="C1244" t="str">
            <v>PINHO DE TERCEIRA 1" X 12" E 1" X 9"</v>
          </cell>
          <cell r="D1244" t="str">
            <v>M2</v>
          </cell>
          <cell r="E1244">
            <v>23.1</v>
          </cell>
          <cell r="F1244">
            <v>26.59</v>
          </cell>
          <cell r="G1244">
            <v>614.23</v>
          </cell>
        </row>
        <row r="1245">
          <cell r="A1245" t="str">
            <v>COMPOSICAO</v>
          </cell>
          <cell r="B1245" t="str">
            <v>73465</v>
          </cell>
          <cell r="C1245" t="str">
            <v>PISO CIMENTADO E=1,5CM C/ARGAMASSA 1:3 CIMENTO AREIA ALISADO COLHER SOBRE BASE EXISTENTE.</v>
          </cell>
          <cell r="D1245" t="str">
            <v>M2</v>
          </cell>
          <cell r="E1245">
            <v>4</v>
          </cell>
          <cell r="F1245">
            <v>23.18</v>
          </cell>
          <cell r="G1245">
            <v>92.72</v>
          </cell>
        </row>
        <row r="1246">
          <cell r="A1246" t="str">
            <v>COMPOSICAO</v>
          </cell>
          <cell r="B1246" t="str">
            <v>74157/003</v>
          </cell>
          <cell r="C1246" t="str">
            <v>LANCAMENTO/APLICACAO MANUAL DE CONCRETO EM ESTRUTURAS</v>
          </cell>
          <cell r="D1246" t="str">
            <v>M3</v>
          </cell>
          <cell r="E1246">
            <v>0.24</v>
          </cell>
          <cell r="F1246">
            <v>24.970000000000002</v>
          </cell>
          <cell r="G1246">
            <v>5.99</v>
          </cell>
        </row>
        <row r="1247">
          <cell r="A1247" t="str">
            <v>INSUMO</v>
          </cell>
          <cell r="B1247" t="str">
            <v>00000119</v>
          </cell>
          <cell r="C1247" t="str">
            <v>ADESIVO PARA PVC BISNAGA COM 75 GR</v>
          </cell>
          <cell r="D1247" t="str">
            <v>UN</v>
          </cell>
          <cell r="E1247">
            <v>0.25</v>
          </cell>
          <cell r="F1247">
            <v>4.05</v>
          </cell>
          <cell r="G1247">
            <v>1.01</v>
          </cell>
        </row>
        <row r="1248">
          <cell r="A1248" t="str">
            <v>INSUMO</v>
          </cell>
          <cell r="B1248" t="str">
            <v>00000377</v>
          </cell>
          <cell r="C1248" t="str">
            <v>ASSENTO SANITARIO DE PLASTICO, TIPO CONVENCIONAL</v>
          </cell>
          <cell r="D1248" t="str">
            <v>UN</v>
          </cell>
          <cell r="E1248">
            <v>1</v>
          </cell>
          <cell r="F1248">
            <v>18.899999999999999</v>
          </cell>
          <cell r="G1248">
            <v>18.899999999999999</v>
          </cell>
        </row>
        <row r="1249">
          <cell r="A1249" t="str">
            <v>INSUMO</v>
          </cell>
          <cell r="B1249" t="str">
            <v>00001030</v>
          </cell>
          <cell r="C1249" t="str">
            <v>CAIXA DE DESCARGA DE PLASTICO, EXTERNA, DE *9* L, PUXADOR FIO DE NYLON, NAO INCLUSO CANO, BOLSA, ENGATE</v>
          </cell>
          <cell r="D1249" t="str">
            <v>UN</v>
          </cell>
          <cell r="E1249">
            <v>1</v>
          </cell>
          <cell r="F1249">
            <v>21.5</v>
          </cell>
          <cell r="G1249">
            <v>21.5</v>
          </cell>
        </row>
        <row r="1250">
          <cell r="A1250" t="str">
            <v>INSUMO</v>
          </cell>
          <cell r="B1250" t="str">
            <v>00001213</v>
          </cell>
          <cell r="C1250" t="str">
            <v>CARPINTEIRO DE FORMAS</v>
          </cell>
          <cell r="D1250" t="str">
            <v>H</v>
          </cell>
          <cell r="E1250">
            <v>35</v>
          </cell>
          <cell r="F1250">
            <v>12.88</v>
          </cell>
          <cell r="G1250">
            <v>450.8</v>
          </cell>
        </row>
        <row r="1251">
          <cell r="A1251" t="str">
            <v>INSUMO</v>
          </cell>
          <cell r="B1251" t="str">
            <v>00001966</v>
          </cell>
          <cell r="C1251" t="str">
            <v>CURVA PVC 90G CURTA PVC P/ ESG PREDIAL DN 100MM</v>
          </cell>
          <cell r="D1251" t="str">
            <v>UN</v>
          </cell>
          <cell r="E1251">
            <v>1</v>
          </cell>
          <cell r="F1251">
            <v>14.04</v>
          </cell>
          <cell r="G1251">
            <v>14.04</v>
          </cell>
        </row>
        <row r="1252">
          <cell r="A1252" t="str">
            <v>INSUMO</v>
          </cell>
          <cell r="B1252" t="str">
            <v>00002436</v>
          </cell>
          <cell r="C1252" t="str">
            <v>ELETRICISTA</v>
          </cell>
          <cell r="D1252" t="str">
            <v>H</v>
          </cell>
          <cell r="E1252">
            <v>2.5</v>
          </cell>
          <cell r="F1252">
            <v>14.71</v>
          </cell>
          <cell r="G1252">
            <v>36.78</v>
          </cell>
        </row>
        <row r="1253">
          <cell r="A1253" t="str">
            <v>INSUMO</v>
          </cell>
          <cell r="B1253" t="str">
            <v>00002696</v>
          </cell>
          <cell r="C1253" t="str">
            <v>ENCANADOR OU BOMBEIRO HIDRAULICO</v>
          </cell>
          <cell r="D1253" t="str">
            <v>H</v>
          </cell>
          <cell r="E1253">
            <v>10</v>
          </cell>
          <cell r="F1253">
            <v>15.02</v>
          </cell>
          <cell r="G1253">
            <v>150.19999999999999</v>
          </cell>
        </row>
        <row r="1254">
          <cell r="A1254" t="str">
            <v>INSUMO</v>
          </cell>
          <cell r="B1254" t="str">
            <v>00003118</v>
          </cell>
          <cell r="C1254" t="str">
            <v>FERROLHO/FECHO/TARJETA OU TRINCO PINO REDONDO 2" SOBREPOR FERRO CROMADO</v>
          </cell>
          <cell r="D1254" t="str">
            <v>UN</v>
          </cell>
          <cell r="E1254">
            <v>2</v>
          </cell>
          <cell r="F1254">
            <v>1.49</v>
          </cell>
          <cell r="G1254">
            <v>2.98</v>
          </cell>
        </row>
        <row r="1255">
          <cell r="A1255" t="str">
            <v>INSUMO</v>
          </cell>
          <cell r="B1255" t="str">
            <v>00003543</v>
          </cell>
          <cell r="C1255" t="str">
            <v>JOELHO PVC C/ROSCA 90G P/AGUA FRIA PREDIAL 1/2"</v>
          </cell>
          <cell r="D1255" t="str">
            <v>UN</v>
          </cell>
          <cell r="E1255">
            <v>2</v>
          </cell>
          <cell r="F1255">
            <v>1.1499999999999999</v>
          </cell>
          <cell r="G1255">
            <v>2.2999999999999998</v>
          </cell>
        </row>
        <row r="1256">
          <cell r="A1256" t="str">
            <v>INSUMO</v>
          </cell>
          <cell r="B1256" t="str">
            <v>00004351</v>
          </cell>
          <cell r="C1256" t="str">
            <v>PARAFUSO NIQUELADO P/ FIXAR PECA SANITARIA - INCL PORCA CEGA, ARRUELA E BUCHA DE NYLON S- 8</v>
          </cell>
          <cell r="D1256" t="str">
            <v>UN</v>
          </cell>
          <cell r="E1256">
            <v>2</v>
          </cell>
          <cell r="F1256">
            <v>1.62</v>
          </cell>
          <cell r="G1256">
            <v>3.24</v>
          </cell>
        </row>
        <row r="1257">
          <cell r="A1257" t="str">
            <v>INSUMO</v>
          </cell>
          <cell r="B1257" t="str">
            <v>00004381</v>
          </cell>
          <cell r="C1257" t="str">
            <v>PARAFUSO ROSCA SOBERBA ACO ZINC CABECA CHATA FENDA SIMPLES 8 X 100MM</v>
          </cell>
          <cell r="D1257" t="str">
            <v>UN</v>
          </cell>
          <cell r="E1257">
            <v>12</v>
          </cell>
          <cell r="F1257">
            <v>0.48</v>
          </cell>
          <cell r="G1257">
            <v>5.76</v>
          </cell>
        </row>
        <row r="1258">
          <cell r="A1258" t="str">
            <v>INSUMO</v>
          </cell>
          <cell r="B1258" t="str">
            <v>00004491</v>
          </cell>
          <cell r="C1258" t="str">
            <v>PECA DE MADEIRA NATIVA / REGIONAL 7,5 X 7,5CM (3X3) NAO APARELHADA (P/FORMA)</v>
          </cell>
          <cell r="D1258" t="str">
            <v>M</v>
          </cell>
          <cell r="E1258">
            <v>36.75</v>
          </cell>
          <cell r="F1258">
            <v>4.68</v>
          </cell>
          <cell r="G1258">
            <v>171.99</v>
          </cell>
        </row>
        <row r="1259">
          <cell r="A1259" t="str">
            <v>INSUMO</v>
          </cell>
          <cell r="B1259" t="str">
            <v>00005075</v>
          </cell>
          <cell r="C1259" t="str">
            <v>PREGO POLIDO COM CABECA 18 X 30</v>
          </cell>
          <cell r="D1259" t="str">
            <v>KG</v>
          </cell>
          <cell r="E1259">
            <v>3.05</v>
          </cell>
          <cell r="F1259">
            <v>4.9800000000000004</v>
          </cell>
          <cell r="G1259">
            <v>15.19</v>
          </cell>
        </row>
        <row r="1260">
          <cell r="A1260" t="str">
            <v>INSUMO</v>
          </cell>
          <cell r="B1260" t="str">
            <v>00006020</v>
          </cell>
          <cell r="C1260" t="str">
            <v>REGISTRO GAVETA 1/2" BRUTO LATAO REF 1502-B</v>
          </cell>
          <cell r="D1260" t="str">
            <v>UN</v>
          </cell>
          <cell r="E1260">
            <v>1.5</v>
          </cell>
          <cell r="F1260">
            <v>19.34</v>
          </cell>
          <cell r="G1260">
            <v>29.01</v>
          </cell>
        </row>
        <row r="1261">
          <cell r="A1261" t="str">
            <v>INSUMO</v>
          </cell>
          <cell r="B1261" t="str">
            <v>00006111</v>
          </cell>
          <cell r="C1261" t="str">
            <v>SERVENTE</v>
          </cell>
          <cell r="D1261" t="str">
            <v>H</v>
          </cell>
          <cell r="E1261">
            <v>47.5</v>
          </cell>
          <cell r="F1261">
            <v>10.59</v>
          </cell>
          <cell r="G1261">
            <v>503.03</v>
          </cell>
        </row>
        <row r="1262">
          <cell r="A1262" t="str">
            <v>INSUMO</v>
          </cell>
          <cell r="B1262" t="str">
            <v>00006140</v>
          </cell>
          <cell r="C1262" t="str">
            <v>BOLSA DE LIGACAO EM PVC FLEXIVEL P/ VASO SANITARIO 1.1/2" (40MM)</v>
          </cell>
          <cell r="D1262" t="str">
            <v>UN</v>
          </cell>
          <cell r="E1262">
            <v>1</v>
          </cell>
          <cell r="F1262">
            <v>1.77</v>
          </cell>
          <cell r="G1262">
            <v>1.77</v>
          </cell>
        </row>
        <row r="1263">
          <cell r="A1263" t="str">
            <v>INSUMO</v>
          </cell>
          <cell r="B1263" t="str">
            <v>00006141</v>
          </cell>
          <cell r="C1263" t="str">
            <v>ENGATE OU RABICHO FLEXIVEL PLASTICO (PVC OU ABS) BRANCO 1/2" X 30CM</v>
          </cell>
          <cell r="D1263" t="str">
            <v>UN</v>
          </cell>
          <cell r="E1263">
            <v>1</v>
          </cell>
          <cell r="F1263">
            <v>2.31</v>
          </cell>
          <cell r="G1263">
            <v>2.31</v>
          </cell>
        </row>
        <row r="1264">
          <cell r="A1264" t="str">
            <v>INSUMO</v>
          </cell>
          <cell r="B1264" t="str">
            <v>00006149</v>
          </cell>
          <cell r="C1264" t="str">
            <v>SIFAO PLASTICO P/ LAVATORIO/PIA TIPO COPO 1"</v>
          </cell>
          <cell r="D1264" t="str">
            <v>UN</v>
          </cell>
          <cell r="E1264">
            <v>4</v>
          </cell>
          <cell r="F1264">
            <v>7.57</v>
          </cell>
          <cell r="G1264">
            <v>30.28</v>
          </cell>
        </row>
        <row r="1265">
          <cell r="A1265" t="str">
            <v>INSUMO</v>
          </cell>
          <cell r="B1265" t="str">
            <v>00007098</v>
          </cell>
          <cell r="C1265" t="str">
            <v>TE PVC C/ROSCA 90G P/ AGUA FRIA PREDIAL 1/2"</v>
          </cell>
          <cell r="D1265" t="str">
            <v>UN</v>
          </cell>
          <cell r="E1265">
            <v>1.5</v>
          </cell>
          <cell r="F1265">
            <v>1.55</v>
          </cell>
          <cell r="G1265">
            <v>2.33</v>
          </cell>
        </row>
        <row r="1266">
          <cell r="A1266" t="str">
            <v>INSUMO</v>
          </cell>
          <cell r="B1266" t="str">
            <v>00007194</v>
          </cell>
          <cell r="C1266" t="str">
            <v>TELHA FIBROCIMENTO ONDULADA 6MM - 2,44 X 1,10M</v>
          </cell>
          <cell r="D1266" t="str">
            <v>M2</v>
          </cell>
          <cell r="E1266">
            <v>6.25</v>
          </cell>
          <cell r="F1266">
            <v>16.12</v>
          </cell>
          <cell r="G1266">
            <v>100.75</v>
          </cell>
        </row>
        <row r="1267">
          <cell r="A1267" t="str">
            <v>INSUMO</v>
          </cell>
          <cell r="B1267" t="str">
            <v>00007608</v>
          </cell>
          <cell r="C1267" t="str">
            <v>CHUVEIRO PLASTICO BRANCO SIMPLES 5'' - AGUA FRIA - PARA ACOPLAR EM HASTE 1/2'</v>
          </cell>
          <cell r="D1267" t="str">
            <v>UN</v>
          </cell>
          <cell r="E1267">
            <v>1</v>
          </cell>
          <cell r="F1267">
            <v>5.86</v>
          </cell>
          <cell r="G1267">
            <v>5.86</v>
          </cell>
        </row>
        <row r="1268">
          <cell r="A1268" t="str">
            <v>INSUMO</v>
          </cell>
          <cell r="B1268" t="str">
            <v>00009836</v>
          </cell>
          <cell r="C1268" t="str">
            <v>TUBO PVC SERIE NORMAL - ESGOTO PREDIAL DN 100MM - NBR 5688</v>
          </cell>
          <cell r="D1268" t="str">
            <v>M</v>
          </cell>
          <cell r="E1268">
            <v>1.5</v>
          </cell>
          <cell r="F1268">
            <v>8.5299999999999994</v>
          </cell>
          <cell r="G1268">
            <v>12.8</v>
          </cell>
        </row>
        <row r="1269">
          <cell r="A1269" t="str">
            <v>INSUMO</v>
          </cell>
          <cell r="B1269" t="str">
            <v>00009837</v>
          </cell>
          <cell r="C1269" t="str">
            <v>TUBO PVC SERIE NORMAL - ESGOTO PREDIAL DN 75MM - NBR 5688</v>
          </cell>
          <cell r="D1269" t="str">
            <v>M</v>
          </cell>
          <cell r="E1269">
            <v>1.5</v>
          </cell>
          <cell r="F1269">
            <v>7.05</v>
          </cell>
          <cell r="G1269">
            <v>10.58</v>
          </cell>
        </row>
        <row r="1270">
          <cell r="A1270" t="str">
            <v>INSUMO</v>
          </cell>
          <cell r="B1270" t="str">
            <v>00009856</v>
          </cell>
          <cell r="C1270" t="str">
            <v>TUBO DE PVC ROSCAVEL, DE 1/2" (NBR-5648)</v>
          </cell>
          <cell r="D1270" t="str">
            <v>M</v>
          </cell>
          <cell r="E1270">
            <v>4.5</v>
          </cell>
          <cell r="F1270">
            <v>4.21</v>
          </cell>
          <cell r="G1270">
            <v>18.95</v>
          </cell>
        </row>
        <row r="1271">
          <cell r="A1271" t="str">
            <v>INSUMO</v>
          </cell>
          <cell r="B1271" t="str">
            <v>00010420</v>
          </cell>
          <cell r="C1271" t="str">
            <v>BACIA SANITARIA (VASO) CONVENCIONAL DE LOUCA BRANCA</v>
          </cell>
          <cell r="D1271" t="str">
            <v>UN</v>
          </cell>
          <cell r="E1271">
            <v>1</v>
          </cell>
          <cell r="F1271">
            <v>104.1</v>
          </cell>
          <cell r="G1271">
            <v>104.1</v>
          </cell>
        </row>
        <row r="1272">
          <cell r="A1272" t="str">
            <v>INSUMO</v>
          </cell>
          <cell r="B1272" t="str">
            <v>00011443</v>
          </cell>
          <cell r="C1272" t="str">
            <v>DOBRADICA FERRO POLIDO OU GALV 3 X 3" E=2MM PINO SOLTO OU REVERSIVEL SEM ANEIS</v>
          </cell>
          <cell r="D1272" t="str">
            <v>UN</v>
          </cell>
          <cell r="E1272">
            <v>6</v>
          </cell>
          <cell r="F1272">
            <v>6.13</v>
          </cell>
          <cell r="G1272">
            <v>36.78</v>
          </cell>
        </row>
        <row r="1273">
          <cell r="A1273" t="str">
            <v>INSUMO</v>
          </cell>
          <cell r="B1273" t="str">
            <v>00011680</v>
          </cell>
          <cell r="C1273" t="str">
            <v>BRACO OU HASTE C/CANOPLA PLASTICA 1/2" P/ CHUVEIRO SIMPLES</v>
          </cell>
          <cell r="D1273" t="str">
            <v>UN</v>
          </cell>
          <cell r="E1273">
            <v>1</v>
          </cell>
          <cell r="F1273">
            <v>4.2</v>
          </cell>
          <cell r="G1273">
            <v>4.2</v>
          </cell>
        </row>
        <row r="1274">
          <cell r="A1274" t="str">
            <v>INSUMO</v>
          </cell>
          <cell r="B1274" t="str">
            <v>00011714</v>
          </cell>
          <cell r="C1274" t="str">
            <v>CAIXA SIFONADA PVC 150 X 185 X 75MM C/ GRELHA QUADRADA BRANCA</v>
          </cell>
          <cell r="D1274" t="str">
            <v>UN</v>
          </cell>
          <cell r="E1274">
            <v>1</v>
          </cell>
          <cell r="F1274">
            <v>21.58</v>
          </cell>
          <cell r="G1274">
            <v>21.58</v>
          </cell>
        </row>
        <row r="1275">
          <cell r="A1275" t="str">
            <v>INSUMO</v>
          </cell>
          <cell r="B1275" t="str">
            <v>00011891</v>
          </cell>
          <cell r="C1275" t="str">
            <v>FIO/CORDAO COBRE ISOLADO PARALELO OU TORCIDO 2 X 2,5MM2, TIPO PLASTIFLEX PIRELLI OU EQUIV</v>
          </cell>
          <cell r="D1275" t="str">
            <v>M</v>
          </cell>
          <cell r="E1275">
            <v>6</v>
          </cell>
          <cell r="F1275">
            <v>2.25</v>
          </cell>
          <cell r="G1275">
            <v>13.5</v>
          </cell>
        </row>
        <row r="1276">
          <cell r="A1276" t="str">
            <v>INSUMO</v>
          </cell>
          <cell r="B1276" t="str">
            <v>00012128</v>
          </cell>
          <cell r="C1276" t="str">
            <v>INTERRUPTOR SOBREPOR 1 TECLA SIMPLES, TIPO SILENTOQUE PIAL OU EQUIV</v>
          </cell>
          <cell r="D1276" t="str">
            <v>UN</v>
          </cell>
          <cell r="E1276">
            <v>1</v>
          </cell>
          <cell r="F1276">
            <v>4.67</v>
          </cell>
          <cell r="G1276">
            <v>4.67</v>
          </cell>
        </row>
        <row r="1277">
          <cell r="A1277" t="str">
            <v>INSUMO</v>
          </cell>
          <cell r="B1277" t="str">
            <v>00012296</v>
          </cell>
          <cell r="C1277" t="str">
            <v>BOCAL/SOQUETE/RECEPTACULO DE PORCELANA</v>
          </cell>
          <cell r="D1277" t="str">
            <v>UN</v>
          </cell>
          <cell r="E1277">
            <v>1</v>
          </cell>
          <cell r="F1277">
            <v>1.59</v>
          </cell>
          <cell r="G1277">
            <v>1.59</v>
          </cell>
        </row>
        <row r="1278">
          <cell r="A1278" t="str">
            <v>INSUMO</v>
          </cell>
          <cell r="B1278" t="str">
            <v>00012298</v>
          </cell>
          <cell r="C1278" t="str">
            <v>GLOBO ESFERICO DE VIDRO LISO TAMANHO MEDIO</v>
          </cell>
          <cell r="D1278" t="str">
            <v>UN</v>
          </cell>
          <cell r="E1278">
            <v>1</v>
          </cell>
          <cell r="F1278">
            <v>8.27</v>
          </cell>
          <cell r="G1278">
            <v>8.27</v>
          </cell>
        </row>
        <row r="1279">
          <cell r="A1279" t="str">
            <v>INSUMO</v>
          </cell>
          <cell r="B1279" t="str">
            <v>00012530</v>
          </cell>
          <cell r="C1279" t="str">
            <v>ANEL OU ADUELA CONCRETO ARMADO D = 0,60M, H = 0,30M</v>
          </cell>
          <cell r="D1279" t="str">
            <v>UN</v>
          </cell>
          <cell r="E1279">
            <v>0.5</v>
          </cell>
          <cell r="F1279">
            <v>31.9</v>
          </cell>
          <cell r="G1279">
            <v>15.95</v>
          </cell>
        </row>
        <row r="1280">
          <cell r="A1280" t="str">
            <v>INSUMO</v>
          </cell>
          <cell r="B1280" t="str">
            <v>00013114</v>
          </cell>
          <cell r="C1280" t="str">
            <v>ANEL OU ADUELA CONCRETO ARMADO D = 0,60M, H = 0,15M</v>
          </cell>
          <cell r="D1280" t="str">
            <v>UN</v>
          </cell>
          <cell r="E1280">
            <v>0.5</v>
          </cell>
          <cell r="F1280">
            <v>14.51</v>
          </cell>
          <cell r="G1280">
            <v>7.26</v>
          </cell>
        </row>
        <row r="1281">
          <cell r="A1281" t="str">
            <v>INSUMO</v>
          </cell>
          <cell r="B1281" t="str">
            <v>00013255</v>
          </cell>
          <cell r="C1281" t="str">
            <v>TAMPA CONCRETO P/PV E/OU CX. INSPECAO 60 X 60 X 8CM</v>
          </cell>
          <cell r="D1281" t="str">
            <v>UN</v>
          </cell>
          <cell r="E1281">
            <v>0.25</v>
          </cell>
          <cell r="F1281">
            <v>39.61</v>
          </cell>
          <cell r="G1281">
            <v>9.9</v>
          </cell>
        </row>
        <row r="1282">
          <cell r="A1282" t="str">
            <v>INSUMO</v>
          </cell>
          <cell r="B1282" t="str">
            <v>00021127</v>
          </cell>
          <cell r="C1282" t="str">
            <v>FITA ISOLANTE ADESIVA ANTI-CHAMA EM ROLOS 19MM X 5M</v>
          </cell>
          <cell r="D1282" t="str">
            <v>UN</v>
          </cell>
          <cell r="E1282">
            <v>0.32</v>
          </cell>
          <cell r="F1282">
            <v>2.0299999999999998</v>
          </cell>
          <cell r="G1282">
            <v>0.65</v>
          </cell>
        </row>
        <row r="1283">
          <cell r="A1283" t="str">
            <v>73752/001</v>
          </cell>
          <cell r="C1283" t="str">
            <v>SUBTOTAL</v>
          </cell>
          <cell r="G1283">
            <v>2612.2300000000005</v>
          </cell>
        </row>
        <row r="1284">
          <cell r="C1284" t="str">
            <v>BDI</v>
          </cell>
          <cell r="E1284">
            <v>0.35</v>
          </cell>
          <cell r="G1284">
            <v>914.28</v>
          </cell>
        </row>
        <row r="1285">
          <cell r="C1285" t="str">
            <v>TOTAL</v>
          </cell>
          <cell r="G1285">
            <v>3526.51</v>
          </cell>
        </row>
        <row r="1287">
          <cell r="A1287" t="str">
            <v>CANT</v>
          </cell>
          <cell r="B1287" t="str">
            <v>73803/001</v>
          </cell>
          <cell r="C1287" t="str">
            <v>GALPAO ABERTO PARA OFICINA E DEPOSITO DE CANTEIRO DE OBRAS, EM MADEIRA DE LEI</v>
          </cell>
          <cell r="D1287" t="str">
            <v>M2</v>
          </cell>
        </row>
        <row r="1288">
          <cell r="A1288" t="str">
            <v>INSUMO</v>
          </cell>
          <cell r="B1288" t="str">
            <v>00000367</v>
          </cell>
          <cell r="C1288" t="str">
            <v>AREIA GROSSA - POSTO JAZIDA / FORNECEDOR (SEM FRETE)</v>
          </cell>
          <cell r="D1288" t="str">
            <v>M3</v>
          </cell>
          <cell r="E1288">
            <v>1.7999999999999999E-2</v>
          </cell>
          <cell r="F1288">
            <v>56</v>
          </cell>
          <cell r="G1288">
            <v>1.01</v>
          </cell>
        </row>
        <row r="1289">
          <cell r="A1289" t="str">
            <v>INSUMO</v>
          </cell>
          <cell r="B1289" t="str">
            <v>00001213</v>
          </cell>
          <cell r="C1289" t="str">
            <v>CARPINTEIRO DE FORMAS</v>
          </cell>
          <cell r="D1289" t="str">
            <v>H</v>
          </cell>
          <cell r="E1289">
            <v>3.2</v>
          </cell>
          <cell r="F1289">
            <v>12.88</v>
          </cell>
          <cell r="G1289">
            <v>41.22</v>
          </cell>
        </row>
        <row r="1290">
          <cell r="A1290" t="str">
            <v>INSUMO</v>
          </cell>
          <cell r="B1290" t="str">
            <v>00001379</v>
          </cell>
          <cell r="C1290" t="str">
            <v>CIMENTO PORTLAND COMPOSTO CP II- 32</v>
          </cell>
          <cell r="D1290" t="str">
            <v>KG</v>
          </cell>
          <cell r="E1290">
            <v>6.8</v>
          </cell>
          <cell r="F1290">
            <v>0.46</v>
          </cell>
          <cell r="G1290">
            <v>3.13</v>
          </cell>
        </row>
        <row r="1291">
          <cell r="A1291" t="str">
            <v>INSUMO</v>
          </cell>
          <cell r="B1291" t="str">
            <v>00001607</v>
          </cell>
          <cell r="C1291" t="str">
            <v>CONJUNTO ARRUELAS DE VEDACAO 5/16" P/ TELHA FIBROCIMENTO (UMA ARRUELA METALICA E UMA ARRULA PVC - CONICAS)</v>
          </cell>
          <cell r="D1291" t="str">
            <v>CJ</v>
          </cell>
          <cell r="E1291">
            <v>1.9</v>
          </cell>
          <cell r="F1291">
            <v>0.13</v>
          </cell>
          <cell r="G1291">
            <v>0.25</v>
          </cell>
        </row>
        <row r="1292">
          <cell r="A1292" t="str">
            <v>INSUMO</v>
          </cell>
          <cell r="B1292" t="str">
            <v>00004491</v>
          </cell>
          <cell r="C1292" t="str">
            <v>PECA DE MADEIRA NATIVA / REGIONAL 7,5 X 7,5CM (3X3) NAO APARELHADA (P/FORMA)</v>
          </cell>
          <cell r="D1292" t="str">
            <v>M</v>
          </cell>
          <cell r="E1292">
            <v>4</v>
          </cell>
          <cell r="F1292">
            <v>4.68</v>
          </cell>
          <cell r="G1292">
            <v>18.72</v>
          </cell>
        </row>
        <row r="1293">
          <cell r="A1293" t="str">
            <v>INSUMO</v>
          </cell>
          <cell r="B1293" t="str">
            <v>00004750</v>
          </cell>
          <cell r="C1293" t="str">
            <v>PEDREIRO</v>
          </cell>
          <cell r="D1293" t="str">
            <v>H</v>
          </cell>
          <cell r="E1293">
            <v>1.1000000000000001</v>
          </cell>
          <cell r="F1293">
            <v>12.88</v>
          </cell>
          <cell r="G1293">
            <v>14.17</v>
          </cell>
        </row>
        <row r="1294">
          <cell r="A1294" t="str">
            <v>INSUMO</v>
          </cell>
          <cell r="B1294" t="str">
            <v>00005075</v>
          </cell>
          <cell r="C1294" t="str">
            <v>PREGO POLIDO COM CABECA 18 X 30</v>
          </cell>
          <cell r="D1294" t="str">
            <v>KG</v>
          </cell>
          <cell r="E1294">
            <v>8.5000000000000006E-2</v>
          </cell>
          <cell r="F1294">
            <v>4.9800000000000004</v>
          </cell>
          <cell r="G1294">
            <v>0.42</v>
          </cell>
        </row>
        <row r="1295">
          <cell r="A1295" t="str">
            <v>INSUMO</v>
          </cell>
          <cell r="B1295" t="str">
            <v>00006111</v>
          </cell>
          <cell r="C1295" t="str">
            <v>SERVENTE</v>
          </cell>
          <cell r="D1295" t="str">
            <v>H</v>
          </cell>
          <cell r="E1295">
            <v>7.2</v>
          </cell>
          <cell r="F1295">
            <v>10.59</v>
          </cell>
          <cell r="G1295">
            <v>76.25</v>
          </cell>
        </row>
        <row r="1296">
          <cell r="A1296" t="str">
            <v>INSUMO</v>
          </cell>
          <cell r="B1296" t="str">
            <v>00007194</v>
          </cell>
          <cell r="C1296" t="str">
            <v>TELHA FIBROCIMENTO ONDULADA 6MM - 2,44 X 1,10M</v>
          </cell>
          <cell r="D1296" t="str">
            <v>M2</v>
          </cell>
          <cell r="E1296">
            <v>1.77</v>
          </cell>
          <cell r="F1296">
            <v>16.12</v>
          </cell>
          <cell r="G1296">
            <v>28.53</v>
          </cell>
        </row>
        <row r="1297">
          <cell r="A1297" t="str">
            <v>73803/001</v>
          </cell>
          <cell r="C1297" t="str">
            <v>SUBTOTAL</v>
          </cell>
          <cell r="G1297">
            <v>183.70000000000002</v>
          </cell>
        </row>
        <row r="1298">
          <cell r="C1298" t="str">
            <v>BDI</v>
          </cell>
          <cell r="E1298">
            <v>0.35</v>
          </cell>
          <cell r="G1298">
            <v>64.3</v>
          </cell>
        </row>
        <row r="1299">
          <cell r="C1299" t="str">
            <v>TOTAL</v>
          </cell>
          <cell r="G1299">
            <v>248</v>
          </cell>
        </row>
        <row r="1301">
          <cell r="A1301" t="str">
            <v>CANT</v>
          </cell>
          <cell r="B1301" t="str">
            <v>73805/001</v>
          </cell>
          <cell r="C1301" t="str">
            <v>BARRACAO DE OBRA PARA ALOJAMENTO/ESCRITORIO, PISO E M PINHO 3A, PAREDES EM COMPENSADO 10MM, COBERTURA EM TELHA AMIANTO 6MM, INCLUSO INSTA LACOES ELETRICAS E ESQUADRIAS</v>
          </cell>
          <cell r="D1301" t="str">
            <v>M2</v>
          </cell>
        </row>
        <row r="1302">
          <cell r="A1302" t="str">
            <v>COMPOSICAO</v>
          </cell>
          <cell r="B1302" t="str">
            <v>6045</v>
          </cell>
          <cell r="C1302" t="str">
            <v>CONCRETO FCK=15MPA, PREPARO COM BETONEIRA, SEM LANCAMENTO</v>
          </cell>
          <cell r="D1302" t="str">
            <v>M3</v>
          </cell>
          <cell r="E1302">
            <v>1.4999999999999999E-2</v>
          </cell>
          <cell r="F1302">
            <v>294.83999999999997</v>
          </cell>
          <cell r="G1302">
            <v>4.42</v>
          </cell>
        </row>
        <row r="1303">
          <cell r="A1303" t="str">
            <v>COMPOSICAO</v>
          </cell>
          <cell r="B1303" t="str">
            <v>73372</v>
          </cell>
          <cell r="C1303" t="str">
            <v>PINHO DE TERCEIRA 1" X 12" E 1" X 9"</v>
          </cell>
          <cell r="D1303" t="str">
            <v>M2</v>
          </cell>
          <cell r="E1303">
            <v>1.02</v>
          </cell>
          <cell r="F1303">
            <v>26.59</v>
          </cell>
          <cell r="G1303">
            <v>27.12</v>
          </cell>
        </row>
        <row r="1304">
          <cell r="A1304" t="str">
            <v>COMPOSICAO</v>
          </cell>
          <cell r="B1304" t="str">
            <v>74157/003</v>
          </cell>
          <cell r="C1304" t="str">
            <v>LANCAMENTO/APLICACAO MANUAL DE CONCRETO EM ESTRUTURAS</v>
          </cell>
          <cell r="D1304" t="str">
            <v>M3</v>
          </cell>
          <cell r="E1304">
            <v>1.4999999999999999E-2</v>
          </cell>
          <cell r="F1304">
            <v>24.970000000000002</v>
          </cell>
          <cell r="G1304">
            <v>0.37</v>
          </cell>
        </row>
        <row r="1305">
          <cell r="A1305" t="str">
            <v>INSUMO</v>
          </cell>
          <cell r="B1305" t="str">
            <v>00000252</v>
          </cell>
          <cell r="C1305" t="str">
            <v>AUXILIAR DE SERRALHEIRO</v>
          </cell>
          <cell r="D1305" t="str">
            <v>H</v>
          </cell>
          <cell r="E1305">
            <v>7.0000000000000007E-2</v>
          </cell>
          <cell r="F1305">
            <v>9.15</v>
          </cell>
          <cell r="G1305">
            <v>0.64</v>
          </cell>
        </row>
        <row r="1306">
          <cell r="A1306" t="str">
            <v>INSUMO</v>
          </cell>
          <cell r="B1306" t="str">
            <v>00001214</v>
          </cell>
          <cell r="C1306" t="str">
            <v>CARPINTEIRO DE ESQUADRIA</v>
          </cell>
          <cell r="D1306" t="str">
            <v>H</v>
          </cell>
          <cell r="E1306">
            <v>6.34</v>
          </cell>
          <cell r="F1306">
            <v>12.69</v>
          </cell>
          <cell r="G1306">
            <v>80.45</v>
          </cell>
        </row>
        <row r="1307">
          <cell r="A1307" t="str">
            <v>INSUMO</v>
          </cell>
          <cell r="B1307" t="str">
            <v>00001346</v>
          </cell>
          <cell r="C1307" t="str">
            <v>CHAPA MADEIRA COMPENSADA PLASTIFICADA 2,2 X 1,1M X 10MM P/ FORMA CONCRETO</v>
          </cell>
          <cell r="D1307" t="str">
            <v>M2</v>
          </cell>
          <cell r="E1307">
            <v>0.38600000000000001</v>
          </cell>
          <cell r="F1307">
            <v>18.920000000000002</v>
          </cell>
          <cell r="G1307">
            <v>7.3</v>
          </cell>
        </row>
        <row r="1308">
          <cell r="A1308" t="str">
            <v>INSUMO</v>
          </cell>
          <cell r="B1308" t="str">
            <v>00001607</v>
          </cell>
          <cell r="C1308" t="str">
            <v>CONJUNTO ARRUELAS DE VEDACAO 5/16" P/ TELHA FIBROCIMENTO (UMA ARRUELA METALICA E UMA ARRULA PVC - CONICAS)</v>
          </cell>
          <cell r="D1308" t="str">
            <v>CJ</v>
          </cell>
          <cell r="E1308">
            <v>0.214</v>
          </cell>
          <cell r="F1308">
            <v>0.13</v>
          </cell>
          <cell r="G1308">
            <v>0.03</v>
          </cell>
        </row>
        <row r="1309">
          <cell r="A1309" t="str">
            <v>INSUMO</v>
          </cell>
          <cell r="B1309" t="str">
            <v>00002370</v>
          </cell>
          <cell r="C1309" t="str">
            <v>DISJUNTOR TERMOMAGNETICO, UNIPOLAR, DE 30 A (QUICK-LAG)</v>
          </cell>
          <cell r="D1309" t="str">
            <v>UN</v>
          </cell>
          <cell r="E1309">
            <v>5.7000000000000002E-3</v>
          </cell>
          <cell r="F1309">
            <v>7.2</v>
          </cell>
          <cell r="G1309">
            <v>0.04</v>
          </cell>
        </row>
        <row r="1310">
          <cell r="A1310" t="str">
            <v>INSUMO</v>
          </cell>
          <cell r="B1310" t="str">
            <v>00002436</v>
          </cell>
          <cell r="C1310" t="str">
            <v>ELETRICISTA</v>
          </cell>
          <cell r="D1310" t="str">
            <v>H</v>
          </cell>
          <cell r="E1310">
            <v>0.3</v>
          </cell>
          <cell r="F1310">
            <v>14.71</v>
          </cell>
          <cell r="G1310">
            <v>4.41</v>
          </cell>
        </row>
        <row r="1311">
          <cell r="A1311" t="str">
            <v>INSUMO</v>
          </cell>
          <cell r="B1311" t="str">
            <v>00004448</v>
          </cell>
          <cell r="C1311" t="str">
            <v>PECA DE MADEIRA NATIVA/REGIONAL 7,5 X 12,50 CM (3X5") NAO APARELHADA (P/FORMA)</v>
          </cell>
          <cell r="D1311" t="str">
            <v>M</v>
          </cell>
          <cell r="E1311">
            <v>0.7</v>
          </cell>
          <cell r="F1311">
            <v>8.5500000000000007</v>
          </cell>
          <cell r="G1311">
            <v>5.99</v>
          </cell>
        </row>
        <row r="1312">
          <cell r="A1312" t="str">
            <v>INSUMO</v>
          </cell>
          <cell r="B1312" t="str">
            <v>00004491</v>
          </cell>
          <cell r="C1312" t="str">
            <v>PECA DE MADEIRA NATIVA / REGIONAL 7,5 X 7,5CM (3X3) NAO APARELHADA (P/FORMA)</v>
          </cell>
          <cell r="D1312" t="str">
            <v>M</v>
          </cell>
          <cell r="E1312">
            <v>0.9</v>
          </cell>
          <cell r="F1312">
            <v>4.68</v>
          </cell>
          <cell r="G1312">
            <v>4.21</v>
          </cell>
        </row>
        <row r="1313">
          <cell r="A1313" t="str">
            <v>INSUMO</v>
          </cell>
          <cell r="B1313" t="str">
            <v>00005075</v>
          </cell>
          <cell r="C1313" t="str">
            <v>PREGO POLIDO COM CABECA 18 X 30</v>
          </cell>
          <cell r="D1313" t="str">
            <v>KG</v>
          </cell>
          <cell r="E1313">
            <v>0.1</v>
          </cell>
          <cell r="F1313">
            <v>4.9800000000000004</v>
          </cell>
          <cell r="G1313">
            <v>0.5</v>
          </cell>
        </row>
        <row r="1314">
          <cell r="A1314" t="str">
            <v>INSUMO</v>
          </cell>
          <cell r="B1314" t="str">
            <v>00005085</v>
          </cell>
          <cell r="C1314" t="str">
            <v>CADEADO LATAO CROMADO H = 35MM / 5 PINOS / HASTE CROMADA H = 30MM</v>
          </cell>
          <cell r="D1314" t="str">
            <v>UN</v>
          </cell>
          <cell r="E1314">
            <v>5.7999999999999996E-3</v>
          </cell>
          <cell r="F1314">
            <v>18.600000000000001</v>
          </cell>
          <cell r="G1314">
            <v>0.11</v>
          </cell>
        </row>
        <row r="1315">
          <cell r="A1315" t="str">
            <v>INSUMO</v>
          </cell>
          <cell r="B1315" t="str">
            <v>00005088</v>
          </cell>
          <cell r="C1315" t="str">
            <v>PORTA CADEADO ZINCADO OXIDADO PRETO</v>
          </cell>
          <cell r="D1315" t="str">
            <v>UN</v>
          </cell>
          <cell r="E1315">
            <v>5.7999999999999996E-3</v>
          </cell>
          <cell r="F1315">
            <v>5.58</v>
          </cell>
          <cell r="G1315">
            <v>0.03</v>
          </cell>
        </row>
        <row r="1316">
          <cell r="A1316" t="str">
            <v>INSUMO</v>
          </cell>
          <cell r="B1316" t="str">
            <v>00006110</v>
          </cell>
          <cell r="C1316" t="str">
            <v>SERRALHEIRO</v>
          </cell>
          <cell r="D1316" t="str">
            <v>H</v>
          </cell>
          <cell r="E1316">
            <v>7.0000000000000007E-2</v>
          </cell>
          <cell r="F1316">
            <v>12.17</v>
          </cell>
          <cell r="G1316">
            <v>0.85</v>
          </cell>
        </row>
        <row r="1317">
          <cell r="A1317" t="str">
            <v>INSUMO</v>
          </cell>
          <cell r="B1317" t="str">
            <v>00006111</v>
          </cell>
          <cell r="C1317" t="str">
            <v>SERVENTE</v>
          </cell>
          <cell r="D1317" t="str">
            <v>H</v>
          </cell>
          <cell r="E1317">
            <v>7.03</v>
          </cell>
          <cell r="F1317">
            <v>10.59</v>
          </cell>
          <cell r="G1317">
            <v>74.45</v>
          </cell>
        </row>
        <row r="1318">
          <cell r="A1318" t="str">
            <v>INSUMO</v>
          </cell>
          <cell r="B1318" t="str">
            <v>00007194</v>
          </cell>
          <cell r="C1318" t="str">
            <v>TELHA FIBROCIMENTO ONDULADA 6MM - 2,44 X 1,10M</v>
          </cell>
          <cell r="D1318" t="str">
            <v>M2</v>
          </cell>
          <cell r="E1318">
            <v>0.14299999999999999</v>
          </cell>
          <cell r="F1318">
            <v>16.12</v>
          </cell>
          <cell r="G1318">
            <v>2.31</v>
          </cell>
        </row>
        <row r="1319">
          <cell r="A1319" t="str">
            <v>INSUMO</v>
          </cell>
          <cell r="B1319" t="str">
            <v>00010490</v>
          </cell>
          <cell r="C1319" t="str">
            <v>VIDRO LISO INCOLOR 3MM - SEM COLOCACAO</v>
          </cell>
          <cell r="D1319" t="str">
            <v>M2</v>
          </cell>
          <cell r="E1319">
            <v>2.3E-2</v>
          </cell>
          <cell r="F1319">
            <v>57.08</v>
          </cell>
          <cell r="G1319">
            <v>1.31</v>
          </cell>
        </row>
        <row r="1320">
          <cell r="A1320" t="str">
            <v>INSUMO</v>
          </cell>
          <cell r="B1320" t="str">
            <v>00010555</v>
          </cell>
          <cell r="C1320" t="str">
            <v>PORTA MADEIRA COMPENSADA LISA PARA PINTURA 80 X 210 X 3,5CM</v>
          </cell>
          <cell r="D1320" t="str">
            <v>UN</v>
          </cell>
          <cell r="E1320">
            <v>1.15E-2</v>
          </cell>
          <cell r="F1320">
            <v>62.53</v>
          </cell>
          <cell r="G1320">
            <v>0.72</v>
          </cell>
        </row>
        <row r="1321">
          <cell r="A1321" t="str">
            <v>INSUMO</v>
          </cell>
          <cell r="B1321" t="str">
            <v>00010567</v>
          </cell>
          <cell r="C1321" t="str">
            <v>TABUA MADEIRA 3A QUALIDADE 2,5 X 23,0CM (1 X 9") NAO APARELHADA</v>
          </cell>
          <cell r="D1321" t="str">
            <v>M</v>
          </cell>
          <cell r="E1321">
            <v>0.25</v>
          </cell>
          <cell r="F1321">
            <v>5.62</v>
          </cell>
          <cell r="G1321">
            <v>1.41</v>
          </cell>
        </row>
        <row r="1322">
          <cell r="A1322" t="str">
            <v>INSUMO</v>
          </cell>
          <cell r="B1322" t="str">
            <v>00010952</v>
          </cell>
          <cell r="C1322" t="str">
            <v>CANTONEIRA ACO ABAS IGUAIS (QUALQUER BITOLA) E = 1/8"</v>
          </cell>
          <cell r="D1322" t="str">
            <v>KG</v>
          </cell>
          <cell r="E1322">
            <v>0.30299999999999999</v>
          </cell>
          <cell r="F1322">
            <v>2.82</v>
          </cell>
          <cell r="G1322">
            <v>0.85</v>
          </cell>
        </row>
        <row r="1323">
          <cell r="A1323" t="str">
            <v>INSUMO</v>
          </cell>
          <cell r="B1323" t="str">
            <v>00011056</v>
          </cell>
          <cell r="C1323" t="str">
            <v>PARAFUSO ROSCA SOBERBA ZINCADO CAB CHATA FENDA SIMPLES 3,8 X 30MM (1.1/4")</v>
          </cell>
          <cell r="D1323" t="str">
            <v>UN</v>
          </cell>
          <cell r="E1323">
            <v>1.28</v>
          </cell>
          <cell r="F1323">
            <v>0.11</v>
          </cell>
          <cell r="G1323">
            <v>0.14000000000000001</v>
          </cell>
        </row>
        <row r="1324">
          <cell r="A1324" t="str">
            <v>INSUMO</v>
          </cell>
          <cell r="B1324" t="str">
            <v>00011443</v>
          </cell>
          <cell r="C1324" t="str">
            <v>DOBRADICA FERRO POLIDO OU GALV 3 X 3" E=2MM PINO SOLTO OU REVERSIVEL SEM ANEIS</v>
          </cell>
          <cell r="D1324" t="str">
            <v>UN</v>
          </cell>
          <cell r="E1324">
            <v>3.4599999999999999E-2</v>
          </cell>
          <cell r="F1324">
            <v>6.13</v>
          </cell>
          <cell r="G1324">
            <v>0.21</v>
          </cell>
        </row>
        <row r="1325">
          <cell r="A1325" t="str">
            <v>INSUMO</v>
          </cell>
          <cell r="B1325" t="str">
            <v>00011467</v>
          </cell>
          <cell r="C1325" t="str">
            <v>FECHADURA SOBREPOR FERRO PINTADO CHAVE GRANDE</v>
          </cell>
          <cell r="D1325" t="str">
            <v>UN</v>
          </cell>
          <cell r="E1325">
            <v>5.7999999999999996E-3</v>
          </cell>
          <cell r="F1325">
            <v>8.9700000000000006</v>
          </cell>
          <cell r="G1325">
            <v>0.05</v>
          </cell>
        </row>
        <row r="1326">
          <cell r="A1326" t="str">
            <v>INSUMO</v>
          </cell>
          <cell r="B1326" t="str">
            <v>00011891</v>
          </cell>
          <cell r="C1326" t="str">
            <v>FIO/CORDAO COBRE ISOLADO PARALELO OU TORCIDO 2 X 2,5MM2, TIPO PLASTIFLEX PIRELLI OU EQUIV</v>
          </cell>
          <cell r="D1326" t="str">
            <v>M</v>
          </cell>
          <cell r="E1326">
            <v>0.53600000000000003</v>
          </cell>
          <cell r="F1326">
            <v>2.25</v>
          </cell>
          <cell r="G1326">
            <v>1.21</v>
          </cell>
        </row>
        <row r="1327">
          <cell r="A1327" t="str">
            <v>INSUMO</v>
          </cell>
          <cell r="B1327" t="str">
            <v>00012128</v>
          </cell>
          <cell r="C1327" t="str">
            <v>INTERRUPTOR SOBREPOR 1 TECLA SIMPLES, TIPO SILENTOQUE PIAL OU EQUIV</v>
          </cell>
          <cell r="D1327" t="str">
            <v>UN</v>
          </cell>
          <cell r="E1327">
            <v>1.15E-2</v>
          </cell>
          <cell r="F1327">
            <v>4.67</v>
          </cell>
          <cell r="G1327">
            <v>0.05</v>
          </cell>
        </row>
        <row r="1328">
          <cell r="A1328" t="str">
            <v>INSUMO</v>
          </cell>
          <cell r="B1328" t="str">
            <v>00012147</v>
          </cell>
          <cell r="C1328" t="str">
            <v>TOMADA SOBREPOR 2P UNIVERSAL 10A/250V, TIPO SILENTOQUE PIAL OU EQUIV</v>
          </cell>
          <cell r="D1328" t="str">
            <v>UN</v>
          </cell>
          <cell r="E1328">
            <v>5.7000000000000002E-3</v>
          </cell>
          <cell r="F1328">
            <v>10.58</v>
          </cell>
          <cell r="G1328">
            <v>0.06</v>
          </cell>
        </row>
        <row r="1329">
          <cell r="A1329" t="str">
            <v>INSUMO</v>
          </cell>
          <cell r="B1329" t="str">
            <v>00012296</v>
          </cell>
          <cell r="C1329" t="str">
            <v>BOCAL/SOQUETE/RECEPTACULO DE PORCELANA</v>
          </cell>
          <cell r="D1329" t="str">
            <v>UN</v>
          </cell>
          <cell r="E1329">
            <v>4.6100000000000002E-2</v>
          </cell>
          <cell r="F1329">
            <v>1.59</v>
          </cell>
          <cell r="G1329">
            <v>7.0000000000000007E-2</v>
          </cell>
        </row>
        <row r="1330">
          <cell r="A1330" t="str">
            <v>INSUMO</v>
          </cell>
          <cell r="B1330" t="str">
            <v>00012298</v>
          </cell>
          <cell r="C1330" t="str">
            <v>GLOBO ESFERICO DE VIDRO LISO TAMANHO MEDIO</v>
          </cell>
          <cell r="D1330" t="str">
            <v>UN</v>
          </cell>
          <cell r="E1330">
            <v>4.6100000000000002E-2</v>
          </cell>
          <cell r="F1330">
            <v>8.27</v>
          </cell>
          <cell r="G1330">
            <v>0.38</v>
          </cell>
        </row>
        <row r="1331">
          <cell r="A1331" t="str">
            <v>INSUMO</v>
          </cell>
          <cell r="B1331" t="str">
            <v>00021127</v>
          </cell>
          <cell r="C1331" t="str">
            <v>FITA ISOLANTE ADESIVA ANTI-CHAMA EM ROLOS 19MM X 5M</v>
          </cell>
          <cell r="D1331" t="str">
            <v>UN</v>
          </cell>
          <cell r="E1331">
            <v>2.4E-2</v>
          </cell>
          <cell r="F1331">
            <v>2.0299999999999998</v>
          </cell>
          <cell r="G1331">
            <v>0.05</v>
          </cell>
        </row>
        <row r="1332">
          <cell r="A1332" t="str">
            <v>73805/001</v>
          </cell>
          <cell r="C1332" t="str">
            <v>SUBTOTAL</v>
          </cell>
          <cell r="G1332">
            <v>219.74000000000004</v>
          </cell>
        </row>
        <row r="1333">
          <cell r="C1333" t="str">
            <v>BDI</v>
          </cell>
          <cell r="E1333">
            <v>0.35</v>
          </cell>
          <cell r="G1333">
            <v>76.91</v>
          </cell>
        </row>
        <row r="1334">
          <cell r="C1334" t="str">
            <v>TOTAL</v>
          </cell>
          <cell r="G1334">
            <v>296.65000000000003</v>
          </cell>
        </row>
        <row r="1336">
          <cell r="A1336" t="str">
            <v>CANT</v>
          </cell>
          <cell r="B1336" t="str">
            <v>74210/001</v>
          </cell>
          <cell r="C1336" t="str">
            <v>BARRACAO PARA DEPOSITO EM TABUAS DE MADEIRA, COBERT URA EM FIBROCIMENTO 4 MM, INCLUSO PISO ARGAMASSA TRAÇO 1:6 (CIMENTO E AREIA)</v>
          </cell>
          <cell r="D1336" t="str">
            <v>M2</v>
          </cell>
        </row>
        <row r="1337">
          <cell r="A1337" t="str">
            <v>COMPOSICAO</v>
          </cell>
          <cell r="B1337" t="str">
            <v>73965/010</v>
          </cell>
          <cell r="C1337" t="str">
            <v>ESCAVACAO MANUAL DE VALA EM MATERIAL DE 1A CATEGORIA ATE 1,5M EXCLUINDO ESGOTAMENTO / ESCORAMENTO</v>
          </cell>
          <cell r="D1337" t="str">
            <v>M3</v>
          </cell>
          <cell r="E1337">
            <v>0.06</v>
          </cell>
          <cell r="F1337">
            <v>37.07</v>
          </cell>
          <cell r="G1337">
            <v>2.2200000000000002</v>
          </cell>
        </row>
        <row r="1338">
          <cell r="A1338" t="str">
            <v>INSUMO</v>
          </cell>
          <cell r="B1338" t="str">
            <v>00000367</v>
          </cell>
          <cell r="C1338" t="str">
            <v>AREIA GROSSA - POSTO JAZIDA / FORNECEDOR (SEM FRETE)</v>
          </cell>
          <cell r="D1338" t="str">
            <v>M3</v>
          </cell>
          <cell r="E1338">
            <v>0.02</v>
          </cell>
          <cell r="F1338">
            <v>56</v>
          </cell>
          <cell r="G1338">
            <v>1.1200000000000001</v>
          </cell>
        </row>
        <row r="1339">
          <cell r="A1339" t="str">
            <v>INSUMO</v>
          </cell>
          <cell r="B1339" t="str">
            <v>00001213</v>
          </cell>
          <cell r="C1339" t="str">
            <v>CARPINTEIRO DE FORMAS</v>
          </cell>
          <cell r="D1339" t="str">
            <v>H</v>
          </cell>
          <cell r="E1339">
            <v>6</v>
          </cell>
          <cell r="F1339">
            <v>12.88</v>
          </cell>
          <cell r="G1339">
            <v>77.28</v>
          </cell>
        </row>
        <row r="1340">
          <cell r="A1340" t="str">
            <v>INSUMO</v>
          </cell>
          <cell r="B1340" t="str">
            <v>00001379</v>
          </cell>
          <cell r="C1340" t="str">
            <v>CIMENTO PORTLAND COMPOSTO CP II- 32</v>
          </cell>
          <cell r="D1340" t="str">
            <v>KG</v>
          </cell>
          <cell r="E1340">
            <v>3.62</v>
          </cell>
          <cell r="F1340">
            <v>0.46</v>
          </cell>
          <cell r="G1340">
            <v>1.67</v>
          </cell>
        </row>
        <row r="1341">
          <cell r="A1341" t="str">
            <v>INSUMO</v>
          </cell>
          <cell r="B1341" t="str">
            <v>00002418</v>
          </cell>
          <cell r="C1341" t="str">
            <v>DOBRADICA (TIPO LEVE) DE FERRO, COM ACABAMENTO GALVANIZADO (ZINCADO), PARA PORTA INTERNA, COM PINO E PARAFUSOS, SEM ANEIS, DE * 3" X 2 1/2</v>
          </cell>
          <cell r="D1341" t="str">
            <v>UN</v>
          </cell>
          <cell r="E1341">
            <v>0.33</v>
          </cell>
          <cell r="F1341">
            <v>9.5299999999999994</v>
          </cell>
          <cell r="G1341">
            <v>3.14</v>
          </cell>
        </row>
        <row r="1342">
          <cell r="A1342" t="str">
            <v>INSUMO</v>
          </cell>
          <cell r="B1342" t="str">
            <v>00002728</v>
          </cell>
          <cell r="C1342" t="str">
            <v>PECA DE MADEIRA ROLICA, SEM TRATAMENTO (EUCALIPTO OU REGIONAL EQUIVALENTE) D = 8 A 11 CM, P/ ESCORAMENTOS, H=3 M</v>
          </cell>
          <cell r="D1342" t="str">
            <v>M</v>
          </cell>
          <cell r="E1342">
            <v>4.5</v>
          </cell>
          <cell r="F1342">
            <v>1.52</v>
          </cell>
          <cell r="G1342">
            <v>6.84</v>
          </cell>
        </row>
        <row r="1343">
          <cell r="A1343" t="str">
            <v>INSUMO</v>
          </cell>
          <cell r="B1343" t="str">
            <v>00004403</v>
          </cell>
          <cell r="C1343" t="str">
            <v>PECA DE MADEIRA DE LEI NATIVA/REGIONAL 1 X 5 CM NAO APARELHADA</v>
          </cell>
          <cell r="D1343" t="str">
            <v>M</v>
          </cell>
          <cell r="E1343">
            <v>5</v>
          </cell>
          <cell r="F1343">
            <v>1.0900000000000001</v>
          </cell>
          <cell r="G1343">
            <v>5.45</v>
          </cell>
        </row>
        <row r="1344">
          <cell r="A1344" t="str">
            <v>INSUMO</v>
          </cell>
          <cell r="B1344" t="str">
            <v>00004750</v>
          </cell>
          <cell r="C1344" t="str">
            <v>PEDREIRO</v>
          </cell>
          <cell r="D1344" t="str">
            <v>H</v>
          </cell>
          <cell r="E1344">
            <v>0.8</v>
          </cell>
          <cell r="F1344">
            <v>12.88</v>
          </cell>
          <cell r="G1344">
            <v>10.3</v>
          </cell>
        </row>
        <row r="1345">
          <cell r="A1345" t="str">
            <v>INSUMO</v>
          </cell>
          <cell r="B1345" t="str">
            <v>00005064</v>
          </cell>
          <cell r="C1345" t="str">
            <v>PREGO POLIDO COM CABECA 2 1/2 X 10</v>
          </cell>
          <cell r="D1345" t="str">
            <v>KG</v>
          </cell>
          <cell r="E1345">
            <v>0.5</v>
          </cell>
          <cell r="F1345">
            <v>5.35</v>
          </cell>
          <cell r="G1345">
            <v>2.68</v>
          </cell>
        </row>
        <row r="1346">
          <cell r="A1346" t="str">
            <v>INSUMO</v>
          </cell>
          <cell r="B1346" t="str">
            <v>00006111</v>
          </cell>
          <cell r="C1346" t="str">
            <v>SERVENTE</v>
          </cell>
          <cell r="D1346" t="str">
            <v>H</v>
          </cell>
          <cell r="E1346">
            <v>8</v>
          </cell>
          <cell r="F1346">
            <v>10.59</v>
          </cell>
          <cell r="G1346">
            <v>84.72</v>
          </cell>
        </row>
        <row r="1347">
          <cell r="A1347" t="str">
            <v>INSUMO</v>
          </cell>
          <cell r="B1347" t="str">
            <v>00006189</v>
          </cell>
          <cell r="C1347" t="str">
            <v>TABUA MADEIRA 2A QUALIDADE 2,5 X 30,0CM (1 X 12") NAO APARELHADA</v>
          </cell>
          <cell r="D1347" t="str">
            <v>M</v>
          </cell>
          <cell r="E1347">
            <v>8</v>
          </cell>
          <cell r="F1347">
            <v>8.2899999999999991</v>
          </cell>
          <cell r="G1347">
            <v>66.319999999999993</v>
          </cell>
        </row>
        <row r="1348">
          <cell r="A1348" t="str">
            <v>INSUMO</v>
          </cell>
          <cell r="B1348" t="str">
            <v>00007213</v>
          </cell>
          <cell r="C1348" t="str">
            <v>TELHA FIBROCIMENTO ONDULADA 4 MM 2,44 X 0,50 M</v>
          </cell>
          <cell r="D1348" t="str">
            <v>M2</v>
          </cell>
          <cell r="E1348">
            <v>1.2</v>
          </cell>
          <cell r="F1348">
            <v>10.02</v>
          </cell>
          <cell r="G1348">
            <v>12.02</v>
          </cell>
        </row>
        <row r="1349">
          <cell r="A1349" t="str">
            <v>INSUMO</v>
          </cell>
          <cell r="B1349" t="str">
            <v>00011467</v>
          </cell>
          <cell r="C1349" t="str">
            <v>FECHADURA SOBREPOR FERRO PINTADO CHAVE GRANDE</v>
          </cell>
          <cell r="D1349" t="str">
            <v>UN</v>
          </cell>
          <cell r="E1349">
            <v>0.11</v>
          </cell>
          <cell r="F1349">
            <v>8.9700000000000006</v>
          </cell>
          <cell r="G1349">
            <v>0.99</v>
          </cell>
        </row>
        <row r="1350">
          <cell r="A1350" t="str">
            <v>74210/001</v>
          </cell>
          <cell r="C1350" t="str">
            <v>SUBTOTAL</v>
          </cell>
          <cell r="G1350">
            <v>274.75</v>
          </cell>
        </row>
        <row r="1351">
          <cell r="C1351" t="str">
            <v>BDI</v>
          </cell>
          <cell r="E1351">
            <v>0.35</v>
          </cell>
          <cell r="G1351">
            <v>96.16</v>
          </cell>
        </row>
        <row r="1352">
          <cell r="C1352" t="str">
            <v>TOTAL</v>
          </cell>
          <cell r="G1352">
            <v>370.90999999999997</v>
          </cell>
        </row>
        <row r="1354">
          <cell r="A1354" t="str">
            <v>CANT</v>
          </cell>
          <cell r="B1354" t="str">
            <v>74242/001</v>
          </cell>
          <cell r="C1354" t="str">
            <v>BARRACAO DE OBRA EM CHAPA DE MADEIRA COMPENSADA COBANHEIRO, COBERTURA EM FIBROCIMENTO 4 MM, INCLUSO INSTALACOES HIDRO-SANITARIAS E ELETRICA S</v>
          </cell>
          <cell r="D1354" t="str">
            <v>M2</v>
          </cell>
        </row>
        <row r="1355">
          <cell r="A1355" t="str">
            <v>INSUMO</v>
          </cell>
          <cell r="B1355" t="str">
            <v>00000367</v>
          </cell>
          <cell r="C1355" t="str">
            <v>AREIA GROSSA - POSTO JAZIDA / FORNECEDOR (SEM FRETE)</v>
          </cell>
          <cell r="D1355" t="str">
            <v>M3</v>
          </cell>
          <cell r="E1355">
            <v>0.03</v>
          </cell>
          <cell r="F1355">
            <v>56</v>
          </cell>
          <cell r="G1355">
            <v>1.68</v>
          </cell>
        </row>
        <row r="1356">
          <cell r="A1356" t="str">
            <v>INSUMO</v>
          </cell>
          <cell r="B1356" t="str">
            <v>00000938</v>
          </cell>
          <cell r="C1356" t="str">
            <v>FIO RIGIDO, ISOLACAO EM PVC 450/750V 1,5MM2</v>
          </cell>
          <cell r="D1356" t="str">
            <v>M</v>
          </cell>
          <cell r="E1356">
            <v>1.5299999999999999E-2</v>
          </cell>
          <cell r="F1356">
            <v>0.52</v>
          </cell>
          <cell r="G1356">
            <v>0.01</v>
          </cell>
        </row>
        <row r="1357">
          <cell r="A1357" t="str">
            <v>INSUMO</v>
          </cell>
          <cell r="B1357" t="str">
            <v>00001030</v>
          </cell>
          <cell r="C1357" t="str">
            <v>CAIXA DE DESCARGA DE PLASTICO, EXTERNA, DE *9* L, PUXADOR FIO DE NYLON, NAO INCLUSO CANO, BOLSA, ENGATE</v>
          </cell>
          <cell r="D1357" t="str">
            <v>UN</v>
          </cell>
          <cell r="E1357">
            <v>0.03</v>
          </cell>
          <cell r="F1357">
            <v>21.5</v>
          </cell>
          <cell r="G1357">
            <v>0.65</v>
          </cell>
        </row>
        <row r="1358">
          <cell r="A1358" t="str">
            <v>INSUMO</v>
          </cell>
          <cell r="B1358" t="str">
            <v>00001031</v>
          </cell>
          <cell r="C1358" t="str">
            <v>TUBO DE DESCIDA (DESCARGA) EXTERNO PVC P/ CX DESCARGA EXTERNA - 40MM X 1,60M</v>
          </cell>
          <cell r="D1358" t="str">
            <v>UN</v>
          </cell>
          <cell r="E1358">
            <v>0.03</v>
          </cell>
          <cell r="F1358">
            <v>3.59</v>
          </cell>
          <cell r="G1358">
            <v>0.11</v>
          </cell>
        </row>
        <row r="1359">
          <cell r="A1359" t="str">
            <v>INSUMO</v>
          </cell>
          <cell r="B1359" t="str">
            <v>00001213</v>
          </cell>
          <cell r="C1359" t="str">
            <v>CARPINTEIRO DE FORMAS</v>
          </cell>
          <cell r="D1359" t="str">
            <v>H</v>
          </cell>
          <cell r="E1359">
            <v>0.95</v>
          </cell>
          <cell r="F1359">
            <v>12.88</v>
          </cell>
          <cell r="G1359">
            <v>12.24</v>
          </cell>
        </row>
        <row r="1360">
          <cell r="A1360" t="str">
            <v>INSUMO</v>
          </cell>
          <cell r="B1360" t="str">
            <v>00001357</v>
          </cell>
          <cell r="C1360" t="str">
            <v>CHAPA MADEIRA COMPENSADA RESINADA 2,2 X 1,1M (12MM) P/ FORMA CONCRETO</v>
          </cell>
          <cell r="D1360" t="str">
            <v>UN</v>
          </cell>
          <cell r="E1360">
            <v>0.51</v>
          </cell>
          <cell r="F1360">
            <v>33.53</v>
          </cell>
          <cell r="G1360">
            <v>17.100000000000001</v>
          </cell>
        </row>
        <row r="1361">
          <cell r="A1361" t="str">
            <v>INSUMO</v>
          </cell>
          <cell r="B1361" t="str">
            <v>00001379</v>
          </cell>
          <cell r="C1361" t="str">
            <v>CIMENTO PORTLAND COMPOSTO CP II- 32</v>
          </cell>
          <cell r="D1361" t="str">
            <v>KG</v>
          </cell>
          <cell r="E1361">
            <v>12.67</v>
          </cell>
          <cell r="F1361">
            <v>0.46</v>
          </cell>
          <cell r="G1361">
            <v>5.83</v>
          </cell>
        </row>
        <row r="1362">
          <cell r="A1362" t="str">
            <v>INSUMO</v>
          </cell>
          <cell r="B1362" t="str">
            <v>00001966</v>
          </cell>
          <cell r="C1362" t="str">
            <v>CURVA PVC 90G CURTA PVC P/ ESG PREDIAL DN 100MM</v>
          </cell>
          <cell r="D1362" t="str">
            <v>UN</v>
          </cell>
          <cell r="E1362">
            <v>0.03</v>
          </cell>
          <cell r="F1362">
            <v>14.04</v>
          </cell>
          <cell r="G1362">
            <v>0.42</v>
          </cell>
        </row>
        <row r="1363">
          <cell r="A1363" t="str">
            <v>INSUMO</v>
          </cell>
          <cell r="B1363" t="str">
            <v>00002425</v>
          </cell>
          <cell r="C1363" t="str">
            <v>DOBRADICA ACO ZINCADO 3 X 3" SEM ANEIS</v>
          </cell>
          <cell r="D1363" t="str">
            <v>UN</v>
          </cell>
          <cell r="E1363">
            <v>4.9000000000000004</v>
          </cell>
          <cell r="F1363">
            <v>5.18</v>
          </cell>
          <cell r="G1363">
            <v>25.38</v>
          </cell>
        </row>
        <row r="1364">
          <cell r="A1364" t="str">
            <v>INSUMO</v>
          </cell>
          <cell r="B1364" t="str">
            <v>00002436</v>
          </cell>
          <cell r="C1364" t="str">
            <v>ELETRICISTA</v>
          </cell>
          <cell r="D1364" t="str">
            <v>H</v>
          </cell>
          <cell r="E1364">
            <v>0.16</v>
          </cell>
          <cell r="F1364">
            <v>14.71</v>
          </cell>
          <cell r="G1364">
            <v>2.35</v>
          </cell>
        </row>
        <row r="1365">
          <cell r="A1365" t="str">
            <v>INSUMO</v>
          </cell>
          <cell r="B1365" t="str">
            <v>00002696</v>
          </cell>
          <cell r="C1365" t="str">
            <v>ENCANADOR OU BOMBEIRO HIDRAULICO</v>
          </cell>
          <cell r="D1365" t="str">
            <v>H</v>
          </cell>
          <cell r="E1365">
            <v>0.16</v>
          </cell>
          <cell r="F1365">
            <v>15.02</v>
          </cell>
          <cell r="G1365">
            <v>2.4</v>
          </cell>
        </row>
        <row r="1366">
          <cell r="A1366" t="str">
            <v>INSUMO</v>
          </cell>
          <cell r="B1366" t="str">
            <v>00003080</v>
          </cell>
          <cell r="C1366" t="str">
            <v>FECHADURA DE EMBUTIR PARA PORTA EXTERNA, MACANETA E ESPELHO EM METAL CROMADO</v>
          </cell>
          <cell r="D1366" t="str">
            <v>CJ</v>
          </cell>
          <cell r="E1366">
            <v>0.09</v>
          </cell>
          <cell r="F1366">
            <v>32.700000000000003</v>
          </cell>
          <cell r="G1366">
            <v>2.94</v>
          </cell>
        </row>
        <row r="1367">
          <cell r="A1367" t="str">
            <v>INSUMO</v>
          </cell>
          <cell r="B1367" t="str">
            <v>00003764</v>
          </cell>
          <cell r="C1367" t="str">
            <v>LAMPADA INCANDESCENTE 60W</v>
          </cell>
          <cell r="D1367" t="str">
            <v>UN</v>
          </cell>
          <cell r="E1367">
            <v>0.15</v>
          </cell>
          <cell r="F1367">
            <v>0.83</v>
          </cell>
          <cell r="G1367">
            <v>0.12</v>
          </cell>
        </row>
        <row r="1368">
          <cell r="A1368" t="str">
            <v>INSUMO</v>
          </cell>
          <cell r="B1368" t="str">
            <v>00004425</v>
          </cell>
          <cell r="C1368" t="str">
            <v>PECA DE MADEIRA DE LEI *6 X 12* CM, NÃO APARELHADA, (VIGA - P/TELHADO)</v>
          </cell>
          <cell r="D1368" t="str">
            <v>M</v>
          </cell>
          <cell r="E1368">
            <v>0.03</v>
          </cell>
          <cell r="F1368">
            <v>15.85</v>
          </cell>
          <cell r="G1368">
            <v>0.48</v>
          </cell>
        </row>
        <row r="1369">
          <cell r="A1369" t="str">
            <v>INSUMO</v>
          </cell>
          <cell r="B1369" t="str">
            <v>00004430</v>
          </cell>
          <cell r="C1369" t="str">
            <v>PECA DE MADEIRA DE LEI *5 X 6* CM, NÃO APARELHADA, (CAIBRO-P/TELHADO)</v>
          </cell>
          <cell r="D1369" t="str">
            <v>M</v>
          </cell>
          <cell r="E1369">
            <v>1.3</v>
          </cell>
          <cell r="F1369">
            <v>6.59</v>
          </cell>
          <cell r="G1369">
            <v>8.57</v>
          </cell>
        </row>
        <row r="1370">
          <cell r="A1370" t="str">
            <v>INSUMO</v>
          </cell>
          <cell r="B1370" t="str">
            <v>00004506</v>
          </cell>
          <cell r="C1370" t="str">
            <v>PECA DE MADEIRANATIVA/REGIONAL 2,5 X 10CM (1X4") NAO APARELHADA (SARRAFO P/FORMA)</v>
          </cell>
          <cell r="D1370" t="str">
            <v>M</v>
          </cell>
          <cell r="E1370">
            <v>3.83</v>
          </cell>
          <cell r="F1370">
            <v>2.9</v>
          </cell>
          <cell r="G1370">
            <v>11.11</v>
          </cell>
        </row>
        <row r="1371">
          <cell r="A1371" t="str">
            <v>INSUMO</v>
          </cell>
          <cell r="B1371" t="str">
            <v>00004721</v>
          </cell>
          <cell r="C1371" t="str">
            <v>PEDRA BRITADA N. 1 - POSTO PEDREIRA / FORNECEDOR (SEM FRETE)</v>
          </cell>
          <cell r="D1371" t="str">
            <v>M3</v>
          </cell>
          <cell r="E1371">
            <v>0.03</v>
          </cell>
          <cell r="F1371">
            <v>54.87</v>
          </cell>
          <cell r="G1371">
            <v>1.65</v>
          </cell>
        </row>
        <row r="1372">
          <cell r="A1372" t="str">
            <v>INSUMO</v>
          </cell>
          <cell r="B1372" t="str">
            <v>00005075</v>
          </cell>
          <cell r="C1372" t="str">
            <v>PREGO POLIDO COM CABECA 18 X 30</v>
          </cell>
          <cell r="D1372" t="str">
            <v>KG</v>
          </cell>
          <cell r="E1372">
            <v>8.5000000000000006E-2</v>
          </cell>
          <cell r="F1372">
            <v>4.9800000000000004</v>
          </cell>
          <cell r="G1372">
            <v>0.42</v>
          </cell>
        </row>
        <row r="1373">
          <cell r="A1373" t="str">
            <v>INSUMO</v>
          </cell>
          <cell r="B1373" t="str">
            <v>00006111</v>
          </cell>
          <cell r="C1373" t="str">
            <v>SERVENTE</v>
          </cell>
          <cell r="D1373" t="str">
            <v>H</v>
          </cell>
          <cell r="E1373">
            <v>7.2</v>
          </cell>
          <cell r="F1373">
            <v>10.59</v>
          </cell>
          <cell r="G1373">
            <v>76.25</v>
          </cell>
        </row>
        <row r="1374">
          <cell r="A1374" t="str">
            <v>INSUMO</v>
          </cell>
          <cell r="B1374" t="str">
            <v>00007194</v>
          </cell>
          <cell r="C1374" t="str">
            <v>TELHA FIBROCIMENTO ONDULADA 6MM - 2,44 X 1,10M</v>
          </cell>
          <cell r="D1374" t="str">
            <v>M2</v>
          </cell>
          <cell r="E1374">
            <v>0.5</v>
          </cell>
          <cell r="F1374">
            <v>16.12</v>
          </cell>
          <cell r="G1374">
            <v>8.06</v>
          </cell>
        </row>
        <row r="1375">
          <cell r="A1375" t="str">
            <v>74242/001</v>
          </cell>
          <cell r="C1375" t="str">
            <v>SUBTOTAL</v>
          </cell>
          <cell r="G1375">
            <v>177.77</v>
          </cell>
        </row>
        <row r="1376">
          <cell r="C1376" t="str">
            <v>BDI</v>
          </cell>
          <cell r="E1376">
            <v>0.35</v>
          </cell>
          <cell r="G1376">
            <v>62.22</v>
          </cell>
        </row>
        <row r="1377">
          <cell r="C1377" t="str">
            <v>TOTAL</v>
          </cell>
          <cell r="G1377">
            <v>239.99</v>
          </cell>
        </row>
        <row r="1379">
          <cell r="A1379" t="str">
            <v>CANT</v>
          </cell>
          <cell r="B1379" t="str">
            <v>74209/001</v>
          </cell>
          <cell r="C1379" t="str">
            <v>PLACA DE OBRA EM CHAPA DE ACO GALVANIZAD O</v>
          </cell>
          <cell r="D1379" t="str">
            <v>M2</v>
          </cell>
        </row>
        <row r="1380">
          <cell r="A1380" t="str">
            <v>COMPOSICAO</v>
          </cell>
          <cell r="B1380" t="str">
            <v>5652</v>
          </cell>
          <cell r="C1380" t="str">
            <v>CONCRETO NAO ESTRUTURAL, CONSUMO 150KG/M3, PREPARO COM BETONEIRA, SEM LANCAMENTO</v>
          </cell>
          <cell r="D1380" t="str">
            <v>M3</v>
          </cell>
          <cell r="E1380">
            <v>0.01</v>
          </cell>
          <cell r="F1380">
            <v>213.60999999999999</v>
          </cell>
          <cell r="G1380">
            <v>2.14</v>
          </cell>
        </row>
        <row r="1381">
          <cell r="A1381" t="str">
            <v>INSUMO</v>
          </cell>
          <cell r="B1381" t="str">
            <v>00001213</v>
          </cell>
          <cell r="C1381" t="str">
            <v>CARPINTEIRO DE FORMAS</v>
          </cell>
          <cell r="D1381" t="str">
            <v>H</v>
          </cell>
          <cell r="E1381">
            <v>1</v>
          </cell>
          <cell r="F1381">
            <v>12.88</v>
          </cell>
          <cell r="G1381">
            <v>12.88</v>
          </cell>
        </row>
        <row r="1382">
          <cell r="A1382" t="str">
            <v>INSUMO</v>
          </cell>
          <cell r="B1382" t="str">
            <v>00004417</v>
          </cell>
          <cell r="C1382" t="str">
            <v>PECA DE MADEIRA DE LEI *2,5 X 7,5* CM (1" X 3"), NÃO APARELHADA, (P/TELHADO)</v>
          </cell>
          <cell r="D1382" t="str">
            <v>M</v>
          </cell>
          <cell r="E1382">
            <v>1</v>
          </cell>
          <cell r="F1382">
            <v>4.05</v>
          </cell>
          <cell r="G1382">
            <v>4.05</v>
          </cell>
        </row>
        <row r="1383">
          <cell r="A1383" t="str">
            <v>INSUMO</v>
          </cell>
          <cell r="B1383" t="str">
            <v>00004491</v>
          </cell>
          <cell r="C1383" t="str">
            <v>PECA DE MADEIRA NATIVA / REGIONAL 7,5 X 7,5CM (3X3) NAO APARELHADA (P/FORMA)</v>
          </cell>
          <cell r="D1383" t="str">
            <v>M</v>
          </cell>
          <cell r="E1383">
            <v>4</v>
          </cell>
          <cell r="F1383">
            <v>4.68</v>
          </cell>
          <cell r="G1383">
            <v>18.72</v>
          </cell>
        </row>
        <row r="1384">
          <cell r="A1384" t="str">
            <v>INSUMO</v>
          </cell>
          <cell r="B1384" t="str">
            <v>00004813</v>
          </cell>
          <cell r="C1384" t="str">
            <v>PLACA DE OBRA (PARA CONSTRUCAO CIVIL) EM CHAPA GALVANIZADA *Nº 22*, PINTADA, DE *2,0 X 1,0* M, SEM COLOCACAO</v>
          </cell>
          <cell r="D1384" t="str">
            <v>M2</v>
          </cell>
          <cell r="E1384">
            <v>1</v>
          </cell>
          <cell r="F1384">
            <v>210</v>
          </cell>
          <cell r="G1384">
            <v>210</v>
          </cell>
        </row>
        <row r="1385">
          <cell r="A1385" t="str">
            <v>INSUMO</v>
          </cell>
          <cell r="B1385" t="str">
            <v>00005075</v>
          </cell>
          <cell r="C1385" t="str">
            <v>PREGO POLIDO COM CABECA 18 X 30</v>
          </cell>
          <cell r="D1385" t="str">
            <v>KG</v>
          </cell>
          <cell r="E1385">
            <v>0.11</v>
          </cell>
          <cell r="F1385">
            <v>4.9800000000000004</v>
          </cell>
          <cell r="G1385">
            <v>0.55000000000000004</v>
          </cell>
        </row>
        <row r="1386">
          <cell r="A1386" t="str">
            <v>INSUMO</v>
          </cell>
          <cell r="B1386" t="str">
            <v>00006111</v>
          </cell>
          <cell r="C1386" t="str">
            <v>SERVENTE</v>
          </cell>
          <cell r="D1386" t="str">
            <v>H</v>
          </cell>
          <cell r="E1386">
            <v>2</v>
          </cell>
          <cell r="F1386">
            <v>10.59</v>
          </cell>
          <cell r="G1386">
            <v>21.18</v>
          </cell>
        </row>
        <row r="1387">
          <cell r="A1387" t="str">
            <v>74209/001</v>
          </cell>
          <cell r="C1387" t="str">
            <v>SUBTOTAL</v>
          </cell>
          <cell r="G1387">
            <v>269.52</v>
          </cell>
        </row>
        <row r="1388">
          <cell r="C1388" t="str">
            <v>BDI</v>
          </cell>
          <cell r="E1388">
            <v>0.35</v>
          </cell>
          <cell r="G1388">
            <v>94.33</v>
          </cell>
        </row>
        <row r="1389">
          <cell r="C1389" t="str">
            <v>TOTAL</v>
          </cell>
          <cell r="G1389">
            <v>363.84999999999997</v>
          </cell>
        </row>
        <row r="1391">
          <cell r="A1391" t="str">
            <v>CANT</v>
          </cell>
          <cell r="B1391" t="str">
            <v>73756/001</v>
          </cell>
          <cell r="C1391" t="str">
            <v>MONTAGEM / DESMONTAGEM DE USINA CONCRETO TIPO PAREDE C/SILOS HORIZONTAL P/3 AGREGADOS, INCLUSIVE MECANICO (PESADO) E MESTRE DE OBRAS</v>
          </cell>
          <cell r="D1391" t="str">
            <v>UN</v>
          </cell>
        </row>
        <row r="1392">
          <cell r="A1392" t="str">
            <v>COMPOSICAO</v>
          </cell>
          <cell r="B1392" t="str">
            <v>6042</v>
          </cell>
          <cell r="C1392" t="str">
            <v>CONCRETO NAO ESTRUTURAL, CONSUMO 210KG/M3, PREPARO COM BETONEIRA, SEM LANCAMENTO</v>
          </cell>
          <cell r="D1392" t="str">
            <v>M3</v>
          </cell>
          <cell r="E1392">
            <v>7.85</v>
          </cell>
          <cell r="F1392">
            <v>243.67999999999998</v>
          </cell>
          <cell r="G1392">
            <v>1912.89</v>
          </cell>
        </row>
        <row r="1393">
          <cell r="A1393" t="str">
            <v>COMPOSICAO</v>
          </cell>
          <cell r="B1393" t="str">
            <v>6045</v>
          </cell>
          <cell r="C1393" t="str">
            <v>CONCRETO FCK=15MPA, PREPARO COM BETONEIRA, SEM LANCAMENTO</v>
          </cell>
          <cell r="D1393" t="str">
            <v>M3</v>
          </cell>
          <cell r="E1393">
            <v>3</v>
          </cell>
          <cell r="F1393">
            <v>294.83999999999997</v>
          </cell>
          <cell r="G1393">
            <v>884.52</v>
          </cell>
        </row>
        <row r="1394">
          <cell r="A1394" t="str">
            <v>COMPOSICAO</v>
          </cell>
          <cell r="B1394" t="str">
            <v>74157/003</v>
          </cell>
          <cell r="C1394" t="str">
            <v>LANCAMENTO/APLICACAO MANUAL DE CONCRETO EM ESTRUTURAS</v>
          </cell>
          <cell r="D1394" t="str">
            <v>M3</v>
          </cell>
          <cell r="E1394">
            <v>10.85</v>
          </cell>
          <cell r="F1394">
            <v>24.970000000000002</v>
          </cell>
          <cell r="G1394">
            <v>270.92</v>
          </cell>
        </row>
        <row r="1395">
          <cell r="A1395" t="str">
            <v>INSUMO</v>
          </cell>
          <cell r="B1395" t="str">
            <v>00001213</v>
          </cell>
          <cell r="C1395" t="str">
            <v>CARPINTEIRO DE FORMAS</v>
          </cell>
          <cell r="D1395" t="str">
            <v>H</v>
          </cell>
          <cell r="E1395">
            <v>360</v>
          </cell>
          <cell r="F1395">
            <v>12.88</v>
          </cell>
          <cell r="G1395">
            <v>4636.8</v>
          </cell>
        </row>
        <row r="1396">
          <cell r="A1396" t="str">
            <v>INSUMO</v>
          </cell>
          <cell r="B1396" t="str">
            <v>00004058</v>
          </cell>
          <cell r="C1396" t="str">
            <v>MECÂNICO DE EQUIPAMENTOS PESADOS</v>
          </cell>
          <cell r="D1396" t="str">
            <v>H</v>
          </cell>
          <cell r="E1396">
            <v>180</v>
          </cell>
          <cell r="F1396">
            <v>21.72</v>
          </cell>
          <cell r="G1396">
            <v>3909.6</v>
          </cell>
        </row>
        <row r="1397">
          <cell r="A1397" t="str">
            <v>INSUMO</v>
          </cell>
          <cell r="B1397" t="str">
            <v>00004069</v>
          </cell>
          <cell r="C1397" t="str">
            <v>MESTRE DE OBRAS</v>
          </cell>
          <cell r="D1397" t="str">
            <v>H</v>
          </cell>
          <cell r="E1397">
            <v>180</v>
          </cell>
          <cell r="F1397">
            <v>55.21</v>
          </cell>
          <cell r="G1397">
            <v>9937.7999999999993</v>
          </cell>
        </row>
        <row r="1398">
          <cell r="A1398" t="str">
            <v>INSUMO</v>
          </cell>
          <cell r="B1398" t="str">
            <v>00004448</v>
          </cell>
          <cell r="C1398" t="str">
            <v>PECA DE MADEIRA NATIVA/REGIONAL 7,5 X 12,50 CM (3X5") NAO APARELHADA (P/FORMA)</v>
          </cell>
          <cell r="D1398" t="str">
            <v>M</v>
          </cell>
          <cell r="E1398">
            <v>220</v>
          </cell>
          <cell r="F1398">
            <v>8.5500000000000007</v>
          </cell>
          <cell r="G1398">
            <v>1881</v>
          </cell>
        </row>
        <row r="1399">
          <cell r="A1399" t="str">
            <v>INSUMO</v>
          </cell>
          <cell r="B1399" t="str">
            <v>00004768</v>
          </cell>
          <cell r="C1399" t="str">
            <v>PERFIL ACO ESTRUTURAL "I" - 8" X 4" (QUALQUER ESPESSURA)</v>
          </cell>
          <cell r="D1399" t="str">
            <v>KG</v>
          </cell>
          <cell r="E1399">
            <v>274</v>
          </cell>
          <cell r="F1399">
            <v>3.4</v>
          </cell>
          <cell r="G1399">
            <v>931.6</v>
          </cell>
        </row>
        <row r="1400">
          <cell r="A1400" t="str">
            <v>INSUMO</v>
          </cell>
          <cell r="B1400" t="str">
            <v>00006111</v>
          </cell>
          <cell r="C1400" t="str">
            <v>SERVENTE</v>
          </cell>
          <cell r="D1400" t="str">
            <v>H</v>
          </cell>
          <cell r="E1400">
            <v>720</v>
          </cell>
          <cell r="F1400">
            <v>10.59</v>
          </cell>
          <cell r="G1400">
            <v>7624.8</v>
          </cell>
        </row>
        <row r="1401">
          <cell r="A1401" t="str">
            <v>73756/001</v>
          </cell>
          <cell r="C1401" t="str">
            <v>SUBTOTAL</v>
          </cell>
          <cell r="G1401">
            <v>31989.929999999997</v>
          </cell>
        </row>
        <row r="1402">
          <cell r="C1402" t="str">
            <v>BDI</v>
          </cell>
          <cell r="E1402">
            <v>0.35</v>
          </cell>
          <cell r="G1402">
            <v>11196.48</v>
          </cell>
        </row>
        <row r="1403">
          <cell r="C1403" t="str">
            <v>TOTAL</v>
          </cell>
          <cell r="G1403">
            <v>43186.409999999996</v>
          </cell>
        </row>
        <row r="1405">
          <cell r="A1405" t="str">
            <v>CANT</v>
          </cell>
          <cell r="B1405" t="str">
            <v>73847/001</v>
          </cell>
          <cell r="C1405" t="str">
            <v>ALUGUEL CONTAINER/ESCRIT INCL INST ELET LARG=2,20 C OMP=6,20M ALT=2,50M CHAPA ACO C/NERV TRAPEZ FORRO C/ISOL TERMO/ACUSTICO C HASSIS REFORC PISO COMPENS NAVAL EXC TRANSP/CARGA/DESCARGA</v>
          </cell>
          <cell r="D1405" t="str">
            <v>MES</v>
          </cell>
        </row>
        <row r="1406">
          <cell r="A1406" t="str">
            <v>INSUMO</v>
          </cell>
          <cell r="B1406" t="str">
            <v>00010776</v>
          </cell>
          <cell r="C1406" t="str">
            <v>CONTAINER 2,30 X 6,00 M PARA ESCRITORIO SEM DIVISORIAS INTERNAS</v>
          </cell>
          <cell r="D1406" t="str">
            <v>MES</v>
          </cell>
          <cell r="E1406">
            <v>1</v>
          </cell>
          <cell r="F1406">
            <v>444.82</v>
          </cell>
          <cell r="G1406">
            <v>444.82</v>
          </cell>
        </row>
        <row r="1407">
          <cell r="A1407" t="str">
            <v>73847/001</v>
          </cell>
          <cell r="C1407" t="str">
            <v>SUBTOTAL</v>
          </cell>
          <cell r="G1407">
            <v>444.82</v>
          </cell>
        </row>
        <row r="1408">
          <cell r="C1408" t="str">
            <v>BDI</v>
          </cell>
          <cell r="E1408">
            <v>0.35</v>
          </cell>
          <cell r="G1408">
            <v>155.69</v>
          </cell>
        </row>
        <row r="1409">
          <cell r="C1409" t="str">
            <v>TOTAL</v>
          </cell>
          <cell r="G1409">
            <v>600.51</v>
          </cell>
        </row>
        <row r="1411">
          <cell r="A1411" t="str">
            <v>CANT</v>
          </cell>
          <cell r="B1411" t="str">
            <v>73847/002</v>
          </cell>
          <cell r="C1411" t="str">
            <v>ALUGUEL CONTAINER/ESCRIT/WC C/1 VASO/1 LAV/1 MIC/4 CHUV LARG =2,20M COMPR=6,20M ALT=2,50M CHAPA ACO NERV TRAPEZ FORROC/ ISOL TERMO-ACUST CHASSIS REFORC PISO COMPENS NAVAL INCL INST ELETR/HIDRO-SANIT EXCL TRANSP/CARGA/DESC</v>
          </cell>
          <cell r="D1411" t="str">
            <v>MES</v>
          </cell>
        </row>
        <row r="1412">
          <cell r="A1412" t="str">
            <v>INSUMO</v>
          </cell>
          <cell r="B1412" t="str">
            <v>00007608</v>
          </cell>
          <cell r="C1412" t="str">
            <v>CHUVEIRO PLASTICO BRANCO SIMPLES 5'' - AGUA FRIA - PARA ACOPLAR EM HASTE 1/2'</v>
          </cell>
          <cell r="D1412" t="str">
            <v>UN</v>
          </cell>
          <cell r="E1412">
            <v>0.4</v>
          </cell>
          <cell r="F1412">
            <v>5.86</v>
          </cell>
          <cell r="G1412">
            <v>2.34</v>
          </cell>
        </row>
        <row r="1413">
          <cell r="A1413" t="str">
            <v>INSUMO</v>
          </cell>
          <cell r="B1413" t="str">
            <v>00010420</v>
          </cell>
          <cell r="C1413" t="str">
            <v>BACIA SANITARIA (VASO) CONVENCIONAL DE LOUCA BRANCA</v>
          </cell>
          <cell r="D1413" t="str">
            <v>UN</v>
          </cell>
          <cell r="E1413">
            <v>0.1</v>
          </cell>
          <cell r="F1413">
            <v>104.1</v>
          </cell>
          <cell r="G1413">
            <v>10.41</v>
          </cell>
        </row>
        <row r="1414">
          <cell r="A1414" t="str">
            <v>INSUMO</v>
          </cell>
          <cell r="B1414" t="str">
            <v>00010425</v>
          </cell>
          <cell r="C1414" t="str">
            <v>LAVATORIO LOUCA BRANCA SUSPENSO 29,5 X 39,0CM OU EQUIV-PADRAO POPULAR</v>
          </cell>
          <cell r="D1414" t="str">
            <v>UN</v>
          </cell>
          <cell r="E1414">
            <v>0.1</v>
          </cell>
          <cell r="F1414">
            <v>46.74</v>
          </cell>
          <cell r="G1414">
            <v>4.67</v>
          </cell>
        </row>
        <row r="1415">
          <cell r="A1415" t="str">
            <v>INSUMO</v>
          </cell>
          <cell r="B1415" t="str">
            <v>00010432</v>
          </cell>
          <cell r="C1415" t="str">
            <v>MICTORIO SIFONADO LOUCA BRANCA C/PERTENCES</v>
          </cell>
          <cell r="D1415" t="str">
            <v>UN</v>
          </cell>
          <cell r="E1415">
            <v>0.1</v>
          </cell>
          <cell r="F1415">
            <v>154.06</v>
          </cell>
          <cell r="G1415">
            <v>15.41</v>
          </cell>
        </row>
        <row r="1416">
          <cell r="A1416" t="str">
            <v>INSUMO</v>
          </cell>
          <cell r="B1416" t="str">
            <v>00010775</v>
          </cell>
          <cell r="C1416" t="str">
            <v>CONTAINER DE 2,20 X 6,20 M, PARA ESCRITORIO, COMPLETO (COM BANHEIRO) (LOCACAO)</v>
          </cell>
          <cell r="D1416" t="str">
            <v>MES</v>
          </cell>
          <cell r="E1416">
            <v>1</v>
          </cell>
          <cell r="F1416">
            <v>470</v>
          </cell>
          <cell r="G1416">
            <v>470</v>
          </cell>
        </row>
        <row r="1417">
          <cell r="A1417" t="str">
            <v>73847/002</v>
          </cell>
          <cell r="C1417" t="str">
            <v>SUBTOTAL</v>
          </cell>
          <cell r="G1417">
            <v>502.83</v>
          </cell>
        </row>
        <row r="1418">
          <cell r="C1418" t="str">
            <v>BDI</v>
          </cell>
          <cell r="E1418">
            <v>0.35</v>
          </cell>
          <cell r="G1418">
            <v>175.99</v>
          </cell>
        </row>
        <row r="1419">
          <cell r="C1419" t="str">
            <v>TOTAL</v>
          </cell>
          <cell r="G1419">
            <v>678.81999999999994</v>
          </cell>
        </row>
        <row r="1421">
          <cell r="A1421" t="str">
            <v>CANT</v>
          </cell>
          <cell r="B1421" t="str">
            <v>73847/003</v>
          </cell>
          <cell r="C1421" t="str">
            <v>ALUGUEL CONTAINER/SANIT C/2 VASOS/1 LAVAT/1 MIC/4 C HUV LARG= 2,20M COMPR=6,20M ALT=2,50M CHAPA ACO C/NERV TRAPEZ FORRO C/ ISOLAM TERMO/ACUSTICO CHASSIS REFORC PISO COMPENS NAVAL INCL INST ELETR/HIDR EX CL TRANSP/CARGA/DESCAR</v>
          </cell>
          <cell r="D1421" t="str">
            <v>MES</v>
          </cell>
        </row>
        <row r="1422">
          <cell r="A1422" t="str">
            <v>INSUMO</v>
          </cell>
          <cell r="B1422" t="str">
            <v>00007608</v>
          </cell>
          <cell r="C1422" t="str">
            <v>CHUVEIRO PLASTICO BRANCO SIMPLES 5'' - AGUA FRIA - PARA ACOPLAR EM HASTE 1/2'</v>
          </cell>
          <cell r="D1422" t="str">
            <v>UN</v>
          </cell>
          <cell r="E1422">
            <v>0.4</v>
          </cell>
          <cell r="F1422">
            <v>5.86</v>
          </cell>
          <cell r="G1422">
            <v>2.34</v>
          </cell>
        </row>
        <row r="1423">
          <cell r="A1423" t="str">
            <v>INSUMO</v>
          </cell>
          <cell r="B1423" t="str">
            <v>00010420</v>
          </cell>
          <cell r="C1423" t="str">
            <v>BACIA SANITARIA (VASO) CONVENCIONAL DE LOUCA BRANCA</v>
          </cell>
          <cell r="D1423" t="str">
            <v>UN</v>
          </cell>
          <cell r="E1423">
            <v>0.2</v>
          </cell>
          <cell r="F1423">
            <v>104.1</v>
          </cell>
          <cell r="G1423">
            <v>20.82</v>
          </cell>
        </row>
        <row r="1424">
          <cell r="A1424" t="str">
            <v>INSUMO</v>
          </cell>
          <cell r="B1424" t="str">
            <v>00010425</v>
          </cell>
          <cell r="C1424" t="str">
            <v>LAVATORIO LOUCA BRANCA SUSPENSO 29,5 X 39,0CM OU EQUIV-PADRAO POPULAR</v>
          </cell>
          <cell r="D1424" t="str">
            <v>UN</v>
          </cell>
          <cell r="E1424">
            <v>0.1</v>
          </cell>
          <cell r="F1424">
            <v>46.74</v>
          </cell>
          <cell r="G1424">
            <v>4.67</v>
          </cell>
        </row>
        <row r="1425">
          <cell r="A1425" t="str">
            <v>INSUMO</v>
          </cell>
          <cell r="B1425" t="str">
            <v>00010432</v>
          </cell>
          <cell r="C1425" t="str">
            <v>MICTORIO SIFONADO LOUCA BRANCA C/PERTENCES</v>
          </cell>
          <cell r="D1425" t="str">
            <v>UN</v>
          </cell>
          <cell r="E1425">
            <v>0.1</v>
          </cell>
          <cell r="F1425">
            <v>154.06</v>
          </cell>
          <cell r="G1425">
            <v>15.41</v>
          </cell>
        </row>
        <row r="1426">
          <cell r="A1426" t="str">
            <v>INSUMO</v>
          </cell>
          <cell r="B1426" t="str">
            <v>00010777</v>
          </cell>
          <cell r="C1426" t="str">
            <v>CONTAINER 2,30 X 4,30 M PARA SANITARIO COM 3 BACIAS, 4 CHUVEIROS, 1 LAVATÓRIO E 1 MICTÓRIO</v>
          </cell>
          <cell r="D1426" t="str">
            <v>MES</v>
          </cell>
          <cell r="E1426">
            <v>1</v>
          </cell>
          <cell r="F1426">
            <v>652.97</v>
          </cell>
          <cell r="G1426">
            <v>652.97</v>
          </cell>
        </row>
        <row r="1427">
          <cell r="A1427" t="str">
            <v>73847/003</v>
          </cell>
          <cell r="C1427" t="str">
            <v>SUBTOTAL</v>
          </cell>
          <cell r="G1427">
            <v>696.21</v>
          </cell>
        </row>
        <row r="1428">
          <cell r="C1428" t="str">
            <v>BDI</v>
          </cell>
          <cell r="E1428">
            <v>0.35</v>
          </cell>
          <cell r="G1428">
            <v>243.67</v>
          </cell>
        </row>
        <row r="1429">
          <cell r="C1429" t="str">
            <v>TOTAL</v>
          </cell>
          <cell r="G1429">
            <v>939.88</v>
          </cell>
        </row>
        <row r="1431">
          <cell r="A1431" t="str">
            <v>CANT</v>
          </cell>
          <cell r="B1431" t="str">
            <v>73847/004</v>
          </cell>
          <cell r="C1431" t="str">
            <v>ALUGUEL CONTAINER/SANIT C/4 VASOS/1 LAVAT/1 MIC/4 C HUV LARG= 2,20M COMPR=6,20M ALT=2,50M CHAPAS ACO C/NERV TRAPEZ FORRO C/ ISOL TERMO-ACUST CHASSIS REFORC PISO COMPENS NAVAL INCL INST RA ELETR/HIDRO-SANIT EXCL TRANSP/CARGA/DESC</v>
          </cell>
          <cell r="D1431" t="str">
            <v>MES</v>
          </cell>
        </row>
        <row r="1432">
          <cell r="A1432" t="str">
            <v>INSUMO</v>
          </cell>
          <cell r="B1432" t="str">
            <v>00007608</v>
          </cell>
          <cell r="C1432" t="str">
            <v>CHUVEIRO PLASTICO BRANCO SIMPLES 5'' - AGUA FRIA - PARA ACOPLAR EM HASTE 1/2'</v>
          </cell>
          <cell r="D1432" t="str">
            <v>UN</v>
          </cell>
          <cell r="E1432">
            <v>0.4</v>
          </cell>
          <cell r="F1432">
            <v>5.86</v>
          </cell>
          <cell r="G1432">
            <v>2.34</v>
          </cell>
        </row>
        <row r="1433">
          <cell r="A1433" t="str">
            <v>INSUMO</v>
          </cell>
          <cell r="B1433" t="str">
            <v>00010420</v>
          </cell>
          <cell r="C1433" t="str">
            <v>BACIA SANITARIA (VASO) CONVENCIONAL DE LOUCA BRANCA</v>
          </cell>
          <cell r="D1433" t="str">
            <v>UN</v>
          </cell>
          <cell r="E1433">
            <v>0.4</v>
          </cell>
          <cell r="F1433">
            <v>104.1</v>
          </cell>
          <cell r="G1433">
            <v>41.64</v>
          </cell>
        </row>
        <row r="1434">
          <cell r="A1434" t="str">
            <v>INSUMO</v>
          </cell>
          <cell r="B1434" t="str">
            <v>00010425</v>
          </cell>
          <cell r="C1434" t="str">
            <v>LAVATORIO LOUCA BRANCA SUSPENSO 29,5 X 39,0CM OU EQUIV-PADRAO POPULAR</v>
          </cell>
          <cell r="D1434" t="str">
            <v>UN</v>
          </cell>
          <cell r="E1434">
            <v>0.1</v>
          </cell>
          <cell r="F1434">
            <v>46.74</v>
          </cell>
          <cell r="G1434">
            <v>4.67</v>
          </cell>
        </row>
        <row r="1435">
          <cell r="A1435" t="str">
            <v>INSUMO</v>
          </cell>
          <cell r="B1435" t="str">
            <v>00010432</v>
          </cell>
          <cell r="C1435" t="str">
            <v>MICTORIO SIFONADO LOUCA BRANCA C/PERTENCES</v>
          </cell>
          <cell r="D1435" t="str">
            <v>UN</v>
          </cell>
          <cell r="E1435">
            <v>0.1</v>
          </cell>
          <cell r="F1435">
            <v>154.06</v>
          </cell>
          <cell r="G1435">
            <v>15.41</v>
          </cell>
        </row>
        <row r="1436">
          <cell r="A1436" t="str">
            <v>INSUMO</v>
          </cell>
          <cell r="B1436" t="str">
            <v>00010778</v>
          </cell>
          <cell r="C1436" t="str">
            <v>CONTAINER 2,30 X 6,00 M PARA SANITARIO COM 4 BACIAS, 8 CHUVEIROS, 1 LAVATORIO E 1 MICTORIO</v>
          </cell>
          <cell r="D1436" t="str">
            <v>MES</v>
          </cell>
          <cell r="E1436">
            <v>1</v>
          </cell>
          <cell r="F1436">
            <v>688.22</v>
          </cell>
          <cell r="G1436">
            <v>688.22</v>
          </cell>
        </row>
        <row r="1437">
          <cell r="A1437" t="str">
            <v>73847/004</v>
          </cell>
          <cell r="C1437" t="str">
            <v>SUBTOTAL</v>
          </cell>
          <cell r="G1437">
            <v>752.28</v>
          </cell>
        </row>
        <row r="1438">
          <cell r="C1438" t="str">
            <v>BDI</v>
          </cell>
          <cell r="E1438">
            <v>0.35</v>
          </cell>
          <cell r="G1438">
            <v>263.3</v>
          </cell>
        </row>
        <row r="1439">
          <cell r="C1439" t="str">
            <v>TOTAL</v>
          </cell>
          <cell r="G1439">
            <v>1015.5799999999999</v>
          </cell>
        </row>
        <row r="1441">
          <cell r="A1441" t="str">
            <v>CANT</v>
          </cell>
          <cell r="B1441" t="str">
            <v>73847/005</v>
          </cell>
          <cell r="C1441" t="str">
            <v>ALUGUEL CONTAINER/SANIT C/7 VASOS/1 LAVAT/1 MIC LAR G=2,20M COMPR=6,20M ALT=2,50M CHAPA ACO NERV TRAPEZ FORRO C/ISOL TERMO-ACUST CHASSIS REFORC PISO COMPENS NAVAL INCL INST ELET /HIDRO-SANIT EXCL TRANSP/CARGA/DESCARGA</v>
          </cell>
          <cell r="D1441" t="str">
            <v>MES</v>
          </cell>
        </row>
        <row r="1442">
          <cell r="A1442" t="str">
            <v>INSUMO</v>
          </cell>
          <cell r="B1442" t="str">
            <v>00010420</v>
          </cell>
          <cell r="C1442" t="str">
            <v>BACIA SANITARIA (VASO) CONVENCIONAL DE LOUCA BRANCA</v>
          </cell>
          <cell r="D1442" t="str">
            <v>UN</v>
          </cell>
          <cell r="E1442">
            <v>0.7</v>
          </cell>
          <cell r="F1442">
            <v>104.1</v>
          </cell>
          <cell r="G1442">
            <v>72.87</v>
          </cell>
        </row>
        <row r="1443">
          <cell r="A1443" t="str">
            <v>INSUMO</v>
          </cell>
          <cell r="B1443" t="str">
            <v>00010425</v>
          </cell>
          <cell r="C1443" t="str">
            <v>LAVATORIO LOUCA BRANCA SUSPENSO 29,5 X 39,0CM OU EQUIV-PADRAO POPULAR</v>
          </cell>
          <cell r="D1443" t="str">
            <v>UN</v>
          </cell>
          <cell r="E1443">
            <v>0.1</v>
          </cell>
          <cell r="F1443">
            <v>46.74</v>
          </cell>
          <cell r="G1443">
            <v>4.67</v>
          </cell>
        </row>
        <row r="1444">
          <cell r="A1444" t="str">
            <v>INSUMO</v>
          </cell>
          <cell r="B1444" t="str">
            <v>00010432</v>
          </cell>
          <cell r="C1444" t="str">
            <v>MICTORIO SIFONADO LOUCA BRANCA C/PERTENCES</v>
          </cell>
          <cell r="D1444" t="str">
            <v>UN</v>
          </cell>
          <cell r="E1444">
            <v>0.1</v>
          </cell>
          <cell r="F1444">
            <v>154.06</v>
          </cell>
          <cell r="G1444">
            <v>15.41</v>
          </cell>
        </row>
        <row r="1445">
          <cell r="A1445" t="str">
            <v>INSUMO</v>
          </cell>
          <cell r="B1445" t="str">
            <v>00010778</v>
          </cell>
          <cell r="C1445" t="str">
            <v>CONTAINER 2,30 X 6,00 M PARA SANITARIO COM 4 BACIAS, 8 CHUVEIROS, 1 LAVATORIO E 1 MICTORIO</v>
          </cell>
          <cell r="D1445" t="str">
            <v>MES</v>
          </cell>
          <cell r="E1445">
            <v>1</v>
          </cell>
          <cell r="F1445">
            <v>688.22</v>
          </cell>
          <cell r="G1445">
            <v>688.22</v>
          </cell>
        </row>
        <row r="1446">
          <cell r="A1446" t="str">
            <v>73847/005</v>
          </cell>
          <cell r="C1446" t="str">
            <v>SUBTOTAL</v>
          </cell>
          <cell r="G1446">
            <v>781.17000000000007</v>
          </cell>
        </row>
        <row r="1447">
          <cell r="C1447" t="str">
            <v>BDI</v>
          </cell>
          <cell r="E1447">
            <v>0.35</v>
          </cell>
          <cell r="G1447">
            <v>273.41000000000003</v>
          </cell>
        </row>
        <row r="1448">
          <cell r="C1448" t="str">
            <v>TOTAL</v>
          </cell>
          <cell r="G1448">
            <v>1054.5800000000002</v>
          </cell>
        </row>
        <row r="1450">
          <cell r="A1450" t="str">
            <v>CHOR</v>
          </cell>
          <cell r="B1450" t="str">
            <v>5631</v>
          </cell>
          <cell r="C1450" t="str">
            <v>ESCAVADEIRA HIDRAULICA SOBRE ESTEIRA 105HP, PESO OPERACIONAL 17T, CAP. 0,8M3 - CHP DIURNO</v>
          </cell>
          <cell r="D1450" t="str">
            <v>CHP</v>
          </cell>
        </row>
        <row r="1451">
          <cell r="A1451" t="str">
            <v>COMPOSICAO</v>
          </cell>
          <cell r="B1451" t="str">
            <v>5627</v>
          </cell>
          <cell r="C1451" t="str">
            <v>ESCAVADEIRA HIDRAULICA SOBRE ESTEIRA 105HP, PESO OPERACIONAL 17T, CAP. 0,8M3 - DEPRECIACAO</v>
          </cell>
          <cell r="D1451" t="str">
            <v>H</v>
          </cell>
          <cell r="E1451">
            <v>1</v>
          </cell>
          <cell r="F1451">
            <v>36.21</v>
          </cell>
          <cell r="G1451">
            <v>36.21</v>
          </cell>
        </row>
        <row r="1452">
          <cell r="A1452" t="str">
            <v>COMPOSICAO</v>
          </cell>
          <cell r="B1452" t="str">
            <v>5628</v>
          </cell>
          <cell r="C1452" t="str">
            <v>ESCAVADEIRA HIDRAULICA SOBRE ESTEIRA 105HP, PESO OPERACIONAL 17T, CAP. 0,8M3 - JUROS</v>
          </cell>
          <cell r="D1452" t="str">
            <v>H</v>
          </cell>
          <cell r="E1452">
            <v>1</v>
          </cell>
          <cell r="F1452">
            <v>13.69</v>
          </cell>
          <cell r="G1452">
            <v>13.69</v>
          </cell>
        </row>
        <row r="1453">
          <cell r="A1453" t="str">
            <v>COMPOSICAO</v>
          </cell>
          <cell r="B1453" t="str">
            <v>5629</v>
          </cell>
          <cell r="C1453" t="str">
            <v>ESCAVADEIRA HIDRAULICA SOBRE ESTEIRA 105HP, PESO OPERACIONAL 17T, CAP. 0,8M3 - MANUTENCAO</v>
          </cell>
          <cell r="D1453" t="str">
            <v>H</v>
          </cell>
          <cell r="E1453">
            <v>1</v>
          </cell>
          <cell r="F1453">
            <v>29</v>
          </cell>
          <cell r="G1453">
            <v>29</v>
          </cell>
        </row>
        <row r="1454">
          <cell r="A1454" t="str">
            <v>COMPOSICAO</v>
          </cell>
          <cell r="B1454" t="str">
            <v>5630</v>
          </cell>
          <cell r="C1454" t="str">
            <v>ESCAVADEIRA HIDRAULICA SOBRE ESTEIRA 105HP, PESO OPERACIONAL 17T, CAP. 0,8M3 - MATERIAIS NA OPERACAO</v>
          </cell>
          <cell r="D1454" t="str">
            <v>H</v>
          </cell>
          <cell r="E1454">
            <v>1</v>
          </cell>
          <cell r="F1454">
            <v>65.27</v>
          </cell>
          <cell r="G1454">
            <v>65.27</v>
          </cell>
        </row>
        <row r="1455">
          <cell r="A1455" t="str">
            <v>INSUMO</v>
          </cell>
          <cell r="B1455" t="str">
            <v>00004234</v>
          </cell>
          <cell r="C1455" t="str">
            <v>OPERADOR DE ESCAVADEIRA</v>
          </cell>
          <cell r="D1455" t="str">
            <v>H</v>
          </cell>
          <cell r="E1455">
            <v>1</v>
          </cell>
          <cell r="F1455">
            <v>19.7</v>
          </cell>
          <cell r="G1455">
            <v>19.7</v>
          </cell>
        </row>
        <row r="1456">
          <cell r="A1456" t="str">
            <v>5631</v>
          </cell>
          <cell r="C1456" t="str">
            <v>SUBTOTAL</v>
          </cell>
          <cell r="G1456">
            <v>163.87</v>
          </cell>
        </row>
        <row r="1457">
          <cell r="C1457" t="str">
            <v>BDI</v>
          </cell>
          <cell r="E1457">
            <v>0.35</v>
          </cell>
          <cell r="G1457">
            <v>57.35</v>
          </cell>
        </row>
        <row r="1458">
          <cell r="C1458" t="str">
            <v>TOTAL</v>
          </cell>
          <cell r="G1458">
            <v>221.22</v>
          </cell>
        </row>
        <row r="1460">
          <cell r="A1460" t="str">
            <v>CHOR</v>
          </cell>
          <cell r="B1460" t="str">
            <v>5678</v>
          </cell>
          <cell r="C1460" t="str">
            <v>RETRO-ESCAVADEIRA, 4 X 4, 86 CV (VU= 5 ANOS ) - CHP DIURNO</v>
          </cell>
          <cell r="D1460" t="str">
            <v>CHP</v>
          </cell>
        </row>
        <row r="1461">
          <cell r="A1461" t="str">
            <v>COMPOSICAO</v>
          </cell>
          <cell r="B1461" t="str">
            <v>5663</v>
          </cell>
          <cell r="C1461" t="str">
            <v>RETRO-ESCAVADEIRA, 4 X 4, 86 CV (VU= 5 ANOS) - DEPRECIAÇÃO E JUROS</v>
          </cell>
          <cell r="D1461" t="str">
            <v>H</v>
          </cell>
          <cell r="E1461">
            <v>1</v>
          </cell>
          <cell r="F1461">
            <v>27.57</v>
          </cell>
          <cell r="G1461">
            <v>27.57</v>
          </cell>
        </row>
        <row r="1462">
          <cell r="A1462" t="str">
            <v>COMPOSICAO</v>
          </cell>
          <cell r="B1462" t="str">
            <v>5664</v>
          </cell>
          <cell r="C1462" t="str">
            <v>RETRO-ESCAVADEIRA, 4 X 4, 86 CV (VU= 5 ANOS) - MANUTENÇÃO</v>
          </cell>
          <cell r="D1462" t="str">
            <v>H</v>
          </cell>
          <cell r="E1462">
            <v>1</v>
          </cell>
          <cell r="F1462">
            <v>20.9</v>
          </cell>
          <cell r="G1462">
            <v>20.9</v>
          </cell>
        </row>
        <row r="1463">
          <cell r="A1463" t="str">
            <v>COMPOSICAO</v>
          </cell>
          <cell r="B1463" t="str">
            <v>5665</v>
          </cell>
          <cell r="C1463" t="str">
            <v>RETRO-ESCAVADEIRA, 4 X 4, 86 CV (VU= 5 ANOS) - MÃO DE OBRA/OPERAÇÃO</v>
          </cell>
          <cell r="D1463" t="str">
            <v>H</v>
          </cell>
          <cell r="E1463">
            <v>1</v>
          </cell>
          <cell r="F1463">
            <v>19.7</v>
          </cell>
          <cell r="G1463">
            <v>19.7</v>
          </cell>
        </row>
        <row r="1464">
          <cell r="A1464" t="str">
            <v>COMPOSICAO</v>
          </cell>
          <cell r="B1464" t="str">
            <v>53786</v>
          </cell>
          <cell r="C1464" t="str">
            <v>RETRO-ESCAVADEIRA, 4 X 4, 86 CV (VU= 5 ANOS) - MATERIAIS/OPERAÇÃO</v>
          </cell>
          <cell r="D1464" t="str">
            <v>H</v>
          </cell>
          <cell r="E1464">
            <v>1</v>
          </cell>
          <cell r="F1464">
            <v>35.43</v>
          </cell>
          <cell r="G1464">
            <v>35.43</v>
          </cell>
        </row>
        <row r="1465">
          <cell r="A1465" t="str">
            <v>5678</v>
          </cell>
          <cell r="C1465" t="str">
            <v>SUBTOTAL</v>
          </cell>
          <cell r="G1465">
            <v>103.6</v>
          </cell>
        </row>
        <row r="1466">
          <cell r="C1466" t="str">
            <v>BDI</v>
          </cell>
          <cell r="E1466">
            <v>0.35</v>
          </cell>
          <cell r="G1466">
            <v>36.26</v>
          </cell>
        </row>
        <row r="1467">
          <cell r="C1467" t="str">
            <v>TOTAL</v>
          </cell>
          <cell r="G1467">
            <v>139.85999999999999</v>
          </cell>
        </row>
        <row r="1469">
          <cell r="A1469" t="str">
            <v>CHOR</v>
          </cell>
          <cell r="B1469" t="str">
            <v>5680</v>
          </cell>
          <cell r="C1469" t="str">
            <v>RETRO-ESCAVADEIRA, 75CV (VU= 5 ANOS) -CHP D IURNO</v>
          </cell>
          <cell r="D1469" t="str">
            <v>CHP</v>
          </cell>
        </row>
        <row r="1470">
          <cell r="A1470" t="str">
            <v>COMPOSICAO</v>
          </cell>
          <cell r="B1470" t="str">
            <v>5666</v>
          </cell>
          <cell r="C1470" t="str">
            <v>RETROESCAVADEIRA SOBRE RODAS 79 HP</v>
          </cell>
          <cell r="D1470" t="str">
            <v>H</v>
          </cell>
          <cell r="E1470">
            <v>1</v>
          </cell>
          <cell r="F1470">
            <v>25.47</v>
          </cell>
          <cell r="G1470">
            <v>25.47</v>
          </cell>
        </row>
        <row r="1471">
          <cell r="A1471" t="str">
            <v>COMPOSICAO</v>
          </cell>
          <cell r="B1471" t="str">
            <v>5667</v>
          </cell>
          <cell r="C1471" t="str">
            <v>RETROESCAVADEIRA C/ CARREGADEIRA SOBRE PNEUS C/TRANSMISSÃO MECÂNICA 79HP (VU=5ANOS) - MANUTENÇÃO</v>
          </cell>
          <cell r="D1471" t="str">
            <v>H</v>
          </cell>
          <cell r="E1471">
            <v>1</v>
          </cell>
          <cell r="F1471">
            <v>19.29</v>
          </cell>
          <cell r="G1471">
            <v>19.29</v>
          </cell>
        </row>
        <row r="1472">
          <cell r="A1472" t="str">
            <v>COMPOSICAO</v>
          </cell>
          <cell r="B1472" t="str">
            <v>5668</v>
          </cell>
          <cell r="C1472" t="str">
            <v>RETRO-ESCAVADEIRA, 75CV (VU= 5 ANOS)-CUSTO DE MATERIAIS NA OPERACAO</v>
          </cell>
          <cell r="D1472" t="str">
            <v>H</v>
          </cell>
          <cell r="E1472">
            <v>1</v>
          </cell>
          <cell r="F1472">
            <v>30.3</v>
          </cell>
          <cell r="G1472">
            <v>30.3</v>
          </cell>
        </row>
        <row r="1473">
          <cell r="A1473" t="str">
            <v>COMPOSICAO</v>
          </cell>
          <cell r="B1473" t="str">
            <v>5669</v>
          </cell>
          <cell r="C1473" t="str">
            <v>RETRO-ESCAVADEIRA, 75CV (VU= 5 ANOS)-MÃO DE OBRA/OPERAÇÃO</v>
          </cell>
          <cell r="D1473" t="str">
            <v>H</v>
          </cell>
          <cell r="E1473">
            <v>1</v>
          </cell>
          <cell r="F1473">
            <v>19.7</v>
          </cell>
          <cell r="G1473">
            <v>19.7</v>
          </cell>
        </row>
        <row r="1474">
          <cell r="A1474" t="str">
            <v>5680</v>
          </cell>
          <cell r="C1474" t="str">
            <v>SUBTOTAL</v>
          </cell>
          <cell r="G1474">
            <v>94.76</v>
          </cell>
        </row>
        <row r="1475">
          <cell r="C1475" t="str">
            <v>BDI</v>
          </cell>
          <cell r="E1475">
            <v>0.35</v>
          </cell>
          <cell r="G1475">
            <v>33.17</v>
          </cell>
        </row>
        <row r="1476">
          <cell r="C1476" t="str">
            <v>TOTAL</v>
          </cell>
          <cell r="G1476">
            <v>127.93</v>
          </cell>
        </row>
        <row r="1478">
          <cell r="A1478" t="str">
            <v>CHOR</v>
          </cell>
          <cell r="B1478" t="str">
            <v>5682</v>
          </cell>
          <cell r="C1478" t="str">
            <v>ROLO COMPACTADOR VIBRATÓRIO, CILINDRO LISO, AUTO-PR OPEL. 80HP, PESO MÁXIMO OPERACIONAL 8,1T - CHP DIURNO</v>
          </cell>
          <cell r="D1478" t="str">
            <v>CHP</v>
          </cell>
        </row>
        <row r="1479">
          <cell r="A1479" t="str">
            <v>COMPOSICAO</v>
          </cell>
          <cell r="B1479" t="str">
            <v>5670</v>
          </cell>
          <cell r="C1479" t="str">
            <v>ROLO COMPACTADOR VIBRATORIO, CILINDRO LISO, AUTO-PROPELIDO 80HP, PESO MAXIMO OPERACIONAL 8,1T - CHP DIURNO - JUROS E DEPRECIACAO</v>
          </cell>
          <cell r="D1479" t="str">
            <v>H</v>
          </cell>
          <cell r="E1479">
            <v>1</v>
          </cell>
          <cell r="F1479">
            <v>27.26</v>
          </cell>
          <cell r="G1479">
            <v>27.26</v>
          </cell>
        </row>
        <row r="1480">
          <cell r="A1480" t="str">
            <v>COMPOSICAO</v>
          </cell>
          <cell r="B1480" t="str">
            <v>5671</v>
          </cell>
          <cell r="C1480" t="str">
            <v>ROLO COMPACTADOR VIBRATORIO DE UM CILINDRO LISO DE ACO, POTENCIA 80HP, PESO MAXIMO OPERACIONAL 8,1T - MANUTENCAO</v>
          </cell>
          <cell r="D1480" t="str">
            <v>H</v>
          </cell>
          <cell r="E1480">
            <v>1</v>
          </cell>
          <cell r="F1480">
            <v>16.420000000000002</v>
          </cell>
          <cell r="G1480">
            <v>16.420000000000002</v>
          </cell>
        </row>
        <row r="1481">
          <cell r="A1481" t="str">
            <v>COMPOSICAO</v>
          </cell>
          <cell r="B1481" t="str">
            <v>5672</v>
          </cell>
          <cell r="C1481" t="str">
            <v>ROLO COMPACTADOR VIBRATÓRIO DE CILINDRO LISO, AUTO-PROP., POTÊNCIA 80HP, PESO MÁXIMO OPERACIONAL 8,1T - CUSTO DA MÃO-DE-OBRA NA OPERAÇÃO</v>
          </cell>
          <cell r="D1481" t="str">
            <v>H</v>
          </cell>
          <cell r="E1481">
            <v>1</v>
          </cell>
          <cell r="F1481">
            <v>19.7</v>
          </cell>
          <cell r="G1481">
            <v>19.7</v>
          </cell>
        </row>
        <row r="1482">
          <cell r="A1482" t="str">
            <v>COMPOSICAO</v>
          </cell>
          <cell r="B1482" t="str">
            <v>53787</v>
          </cell>
          <cell r="C1482" t="str">
            <v>ROLO COMPACTADOR VIBRATÓRIO DE CILINDRO LISO, AUTO-PROPEL. 80HP, PESO MÁXIMO OPERACIONAL 8,1T - CUSTO DE MATERIAIS NA OPERAÇÃO</v>
          </cell>
          <cell r="D1482" t="str">
            <v>H</v>
          </cell>
          <cell r="E1482">
            <v>1</v>
          </cell>
          <cell r="F1482">
            <v>60.61</v>
          </cell>
          <cell r="G1482">
            <v>60.61</v>
          </cell>
        </row>
        <row r="1483">
          <cell r="A1483" t="str">
            <v>5682</v>
          </cell>
          <cell r="C1483" t="str">
            <v>SUBTOTAL</v>
          </cell>
          <cell r="G1483">
            <v>123.99000000000001</v>
          </cell>
        </row>
        <row r="1484">
          <cell r="C1484" t="str">
            <v>BDI</v>
          </cell>
          <cell r="E1484">
            <v>0.35</v>
          </cell>
          <cell r="G1484">
            <v>43.4</v>
          </cell>
        </row>
        <row r="1485">
          <cell r="C1485" t="str">
            <v>TOTAL</v>
          </cell>
          <cell r="G1485">
            <v>167.39000000000001</v>
          </cell>
        </row>
        <row r="1487">
          <cell r="A1487" t="str">
            <v>CHOR</v>
          </cell>
          <cell r="B1487" t="str">
            <v>5684</v>
          </cell>
          <cell r="C1487" t="str">
            <v>ROLO COMPACTADOR VIBRATÓRIO DE CILINDRO LISO, AUTO- PROPEL. 83 CV - 6,6T, IMPACTO DINÂMICO 18,5/11,5T - CHP DIURNO</v>
          </cell>
          <cell r="D1487" t="str">
            <v>CHP</v>
          </cell>
        </row>
        <row r="1488">
          <cell r="A1488" t="str">
            <v>COMPOSICAO</v>
          </cell>
          <cell r="B1488" t="str">
            <v>5673</v>
          </cell>
          <cell r="C1488" t="str">
            <v>ROLO COMPACTADOR VIBRATORIO LISO AUTO-PROP, POTÊNCIA 83 CV - 6,6T, IMPACTO DINÂMICO 18,5/11,5T - DEPRECIAÇÃO E JUROS</v>
          </cell>
          <cell r="D1488" t="str">
            <v>H</v>
          </cell>
          <cell r="E1488">
            <v>1</v>
          </cell>
          <cell r="F1488">
            <v>9.52</v>
          </cell>
          <cell r="G1488">
            <v>9.52</v>
          </cell>
        </row>
        <row r="1489">
          <cell r="A1489" t="str">
            <v>COMPOSICAO</v>
          </cell>
          <cell r="B1489" t="str">
            <v>5674</v>
          </cell>
          <cell r="C1489" t="str">
            <v>ROLO COMPACTADOR VIBRATÓRIO,AUTO-PROPEL., DE CILINDRO LISO, 83 CV, PESO OPERACIONAL 6,6T, IMPACTO DINÂMICO 18,5/11,5T - MANUTENÇÃO.</v>
          </cell>
          <cell r="D1489" t="str">
            <v>H</v>
          </cell>
          <cell r="E1489">
            <v>1</v>
          </cell>
          <cell r="F1489">
            <v>14.32</v>
          </cell>
          <cell r="G1489">
            <v>14.32</v>
          </cell>
        </row>
        <row r="1490">
          <cell r="A1490" t="str">
            <v>COMPOSICAO</v>
          </cell>
          <cell r="B1490" t="str">
            <v>53788</v>
          </cell>
          <cell r="C1490" t="str">
            <v>ROLO COMPACTADOR VIBRATORIO DE CILINDRO LISO, AUTO-PROPELIDO 83 CV - 6,6T, IMPACTO DINAMICO 18,5/11,5T - CUSTO DE MATERIAIS NA OPERACAO</v>
          </cell>
          <cell r="D1490" t="str">
            <v>H</v>
          </cell>
          <cell r="E1490">
            <v>1</v>
          </cell>
          <cell r="F1490">
            <v>60.61</v>
          </cell>
          <cell r="G1490">
            <v>60.61</v>
          </cell>
        </row>
        <row r="1491">
          <cell r="A1491" t="str">
            <v>COMPOSICAO</v>
          </cell>
          <cell r="B1491" t="str">
            <v>53789</v>
          </cell>
          <cell r="C1491" t="str">
            <v>ROLO COMPACTADOR VIBRATÓRIO DE CILINDRO LISO, AUTO-PROPEL. 83 CV - 6,6T, IMPACTO DINÂMICO 18,5/11,5T - MAO-DE-OBRA NA OPERACAO</v>
          </cell>
          <cell r="D1491" t="str">
            <v>H</v>
          </cell>
          <cell r="E1491">
            <v>1</v>
          </cell>
          <cell r="F1491">
            <v>19.7</v>
          </cell>
          <cell r="G1491">
            <v>19.7</v>
          </cell>
        </row>
        <row r="1492">
          <cell r="A1492" t="str">
            <v>5684</v>
          </cell>
          <cell r="C1492" t="str">
            <v>SUBTOTAL</v>
          </cell>
          <cell r="G1492">
            <v>104.15</v>
          </cell>
        </row>
        <row r="1493">
          <cell r="C1493" t="str">
            <v>BDI</v>
          </cell>
          <cell r="E1493">
            <v>0.35</v>
          </cell>
          <cell r="G1493">
            <v>36.450000000000003</v>
          </cell>
        </row>
        <row r="1494">
          <cell r="C1494" t="str">
            <v>TOTAL</v>
          </cell>
          <cell r="G1494">
            <v>140.60000000000002</v>
          </cell>
        </row>
        <row r="1496">
          <cell r="A1496" t="str">
            <v>CHOR</v>
          </cell>
          <cell r="B1496" t="str">
            <v>5686</v>
          </cell>
          <cell r="C1496" t="str">
            <v>ROLO COMPACTADOR VIBRATÓRIO, TANDEM, AUTO PROPEL., CILINDRO LISO DE AÇO, 40HP - 4,4T, IMPACTO DINÂMICO 3,1T- VU 5 ANOS - CHP DIURNO.</v>
          </cell>
          <cell r="D1496" t="str">
            <v>CHP</v>
          </cell>
        </row>
        <row r="1497">
          <cell r="A1497" t="str">
            <v>COMPOSICAO</v>
          </cell>
          <cell r="B1497" t="str">
            <v>5675</v>
          </cell>
          <cell r="C1497" t="str">
            <v>ROLO COMPACTADOR VIBRATÓRIO, TANDEM, CILINDRO LISO DE AÇO, AUTO-PROPEL., 40HP - 4,4T, IMPACTO DINÂMICO 3,1T, VU 5 ANOS - DEPRECIAÇÃO E JUROS</v>
          </cell>
          <cell r="D1497" t="str">
            <v>H</v>
          </cell>
          <cell r="E1497">
            <v>1</v>
          </cell>
          <cell r="F1497">
            <v>8.89</v>
          </cell>
          <cell r="G1497">
            <v>8.89</v>
          </cell>
        </row>
        <row r="1498">
          <cell r="A1498" t="str">
            <v>COMPOSICAO</v>
          </cell>
          <cell r="B1498" t="str">
            <v>5676</v>
          </cell>
          <cell r="C1498" t="str">
            <v>ROLO COMPACTADOR VIBRATORIO, TANDEM, CILINDRO LISO, AUTO-PROPEL. 40HP - 4,4T, IMPACTO DINAMICO 3,1T, VU 5 ANOS - MANUTENCAO.</v>
          </cell>
          <cell r="D1498" t="str">
            <v>H</v>
          </cell>
          <cell r="E1498">
            <v>1</v>
          </cell>
          <cell r="F1498">
            <v>5.34</v>
          </cell>
          <cell r="G1498">
            <v>5.34</v>
          </cell>
        </row>
        <row r="1499">
          <cell r="A1499" t="str">
            <v>COMPOSICAO</v>
          </cell>
          <cell r="B1499" t="str">
            <v>5677</v>
          </cell>
          <cell r="C1499" t="str">
            <v>ROLO COMPACTADOR VIBRATORIO, TANDEM, CILINDRO LISO AUTO-PROPEL. 40HP - 4,4T, IMPACTO DINAMICO 3,1T, VU 5 ANOS - CUSTO COM MATERIAIS NA OPERAÇÃO.</v>
          </cell>
          <cell r="D1499" t="str">
            <v>H</v>
          </cell>
          <cell r="E1499">
            <v>1</v>
          </cell>
          <cell r="F1499">
            <v>19.579999999999998</v>
          </cell>
          <cell r="G1499">
            <v>19.579999999999998</v>
          </cell>
        </row>
        <row r="1500">
          <cell r="A1500" t="str">
            <v>COMPOSICAO</v>
          </cell>
          <cell r="B1500" t="str">
            <v>53790</v>
          </cell>
          <cell r="C1500" t="str">
            <v>ROLO COMPACTADOR VIBRATÓRIO, TANDEM, CILINDRO LISO, AUTO-PROPEL. - 40HP - 4,4T, IMPACTO DINÂMICO 3,1T, VU 5 ANOS - MAO DE OBRA NA OPERACAO.</v>
          </cell>
          <cell r="D1500" t="str">
            <v>H</v>
          </cell>
          <cell r="E1500">
            <v>1</v>
          </cell>
          <cell r="F1500">
            <v>19.7</v>
          </cell>
          <cell r="G1500">
            <v>19.7</v>
          </cell>
        </row>
        <row r="1501">
          <cell r="A1501" t="str">
            <v>5686</v>
          </cell>
          <cell r="C1501" t="str">
            <v>SUBTOTAL</v>
          </cell>
          <cell r="G1501">
            <v>53.510000000000005</v>
          </cell>
        </row>
        <row r="1502">
          <cell r="C1502" t="str">
            <v>BDI</v>
          </cell>
          <cell r="E1502">
            <v>0.35</v>
          </cell>
          <cell r="G1502">
            <v>18.73</v>
          </cell>
        </row>
        <row r="1503">
          <cell r="C1503" t="str">
            <v>TOTAL</v>
          </cell>
          <cell r="G1503">
            <v>72.240000000000009</v>
          </cell>
        </row>
        <row r="1505">
          <cell r="A1505" t="str">
            <v>CHOR</v>
          </cell>
          <cell r="B1505" t="str">
            <v>5689</v>
          </cell>
          <cell r="C1505" t="str">
            <v>GRADE ARADORA COM 24 DISCOS DE 24" SOBRE PN EUS - CHP DIURNO</v>
          </cell>
          <cell r="D1505" t="str">
            <v>CHP</v>
          </cell>
        </row>
        <row r="1506">
          <cell r="A1506" t="str">
            <v>COMPOSICAO</v>
          </cell>
          <cell r="B1506" t="str">
            <v>5657</v>
          </cell>
          <cell r="C1506" t="str">
            <v>GRADE ARADORA COM 24 DISCOS DE 24• SOBRE PNEUS - DEPRECIACAO/JUROS</v>
          </cell>
          <cell r="D1506" t="str">
            <v>H</v>
          </cell>
          <cell r="E1506">
            <v>1</v>
          </cell>
          <cell r="F1506">
            <v>3.75</v>
          </cell>
          <cell r="G1506">
            <v>3.75</v>
          </cell>
        </row>
        <row r="1507">
          <cell r="A1507" t="str">
            <v>COMPOSICAO</v>
          </cell>
          <cell r="B1507" t="str">
            <v>5658</v>
          </cell>
          <cell r="C1507" t="str">
            <v>GRADE ARADORA COM 24 DISCOS DE 24" SOBRE PNEUS - MANUTENCAO</v>
          </cell>
          <cell r="D1507" t="str">
            <v>H</v>
          </cell>
          <cell r="E1507">
            <v>1</v>
          </cell>
          <cell r="F1507">
            <v>1.25</v>
          </cell>
          <cell r="G1507">
            <v>1.25</v>
          </cell>
        </row>
        <row r="1508">
          <cell r="A1508" t="str">
            <v>5689</v>
          </cell>
          <cell r="C1508" t="str">
            <v>SUBTOTAL</v>
          </cell>
          <cell r="G1508">
            <v>5</v>
          </cell>
        </row>
        <row r="1509">
          <cell r="C1509" t="str">
            <v>BDI</v>
          </cell>
          <cell r="E1509">
            <v>0.35</v>
          </cell>
          <cell r="G1509">
            <v>1.75</v>
          </cell>
        </row>
        <row r="1510">
          <cell r="C1510" t="str">
            <v>TOTAL</v>
          </cell>
          <cell r="G1510">
            <v>6.75</v>
          </cell>
        </row>
        <row r="1512">
          <cell r="A1512" t="str">
            <v>CHOR</v>
          </cell>
          <cell r="B1512" t="str">
            <v>5761</v>
          </cell>
          <cell r="C1512" t="str">
            <v>CAMINHAO PIPA 6000L TOCO, 162CV - 7,5T (VU=6ANOS) ( INCLUI TANQUE DE ACO PARA TRANSPORTE DE AGUA E MOTOBOMBA CENTRIFUGA A GASOLINA 3,5CV) - CUSTO HORARIO PRODUTIVO DIURNO</v>
          </cell>
          <cell r="D1512" t="str">
            <v>CHP</v>
          </cell>
        </row>
        <row r="1513">
          <cell r="A1513" t="str">
            <v>COMPOSICAO</v>
          </cell>
          <cell r="B1513" t="str">
            <v>5748</v>
          </cell>
          <cell r="C1513" t="str">
            <v>CAMINHAO PIPA 6000L TOCO, 162CV - 7,5T (VU=6ANOS) (INCLUI TANQUE DE ACO PARA TRANSPORTE DE AGUA E MOTOBOMBA CENTRIFUGA A GASOLINA 3,5CV) - MAO-DE-OBRA DIURNA NA OPERACAO</v>
          </cell>
          <cell r="D1513" t="str">
            <v>H</v>
          </cell>
          <cell r="E1513">
            <v>1</v>
          </cell>
          <cell r="F1513">
            <v>20.18</v>
          </cell>
          <cell r="G1513">
            <v>20.18</v>
          </cell>
        </row>
        <row r="1514">
          <cell r="A1514" t="str">
            <v>COMPOSICAO</v>
          </cell>
          <cell r="B1514" t="str">
            <v>5756</v>
          </cell>
          <cell r="C1514" t="str">
            <v>CAMINHAO PIPA 6000L TOCO, 162CV - 7,5T (VU=6ANOS) (INCLUI TANQUE DE ACO PARA TRANSPORTE DE AGUA E MOTOBOMBA CENTRIFUGA A GASOLINA 3,5CV) - DEPRECIACAO E JUROS</v>
          </cell>
          <cell r="D1514" t="str">
            <v>H</v>
          </cell>
          <cell r="E1514">
            <v>1</v>
          </cell>
          <cell r="F1514">
            <v>20.059999999999999</v>
          </cell>
          <cell r="G1514">
            <v>20.059999999999999</v>
          </cell>
        </row>
        <row r="1515">
          <cell r="A1515" t="str">
            <v>COMPOSICAO</v>
          </cell>
          <cell r="B1515" t="str">
            <v>5757</v>
          </cell>
          <cell r="C1515" t="str">
            <v>CAMINHAO PIPA 6000L TOCO, 162CV - 7,5T (VU=6ANOS) (INCLUI TANQUE DE ACO PARA TRANSPORTE DE AGUA E MOTOBOMBA CENTRIFUGA A GASOLINA 3,5CV) - MANUTENCAO</v>
          </cell>
          <cell r="D1515" t="str">
            <v>H</v>
          </cell>
          <cell r="E1515">
            <v>1</v>
          </cell>
          <cell r="F1515">
            <v>11.590000000000002</v>
          </cell>
          <cell r="G1515">
            <v>11.59</v>
          </cell>
        </row>
        <row r="1516">
          <cell r="A1516" t="str">
            <v>COMPOSICAO</v>
          </cell>
          <cell r="B1516" t="str">
            <v>5758</v>
          </cell>
          <cell r="C1516" t="str">
            <v>CAMINHAO PIPA 6000L TOCO, 162CV - 7,5T (VU=6ANOS) (INCLUI TANQUE DE ACO PARA TRANSPORTE DE AGUA E MOTOBOMBA CENTRIFUGA A GASOLINA 3,5CV) - CUSTO HORARIO DE MATERIAIS NA OPERACAO</v>
          </cell>
          <cell r="D1516" t="str">
            <v>H</v>
          </cell>
          <cell r="E1516">
            <v>1</v>
          </cell>
          <cell r="F1516">
            <v>68.56</v>
          </cell>
          <cell r="G1516">
            <v>68.56</v>
          </cell>
        </row>
        <row r="1517">
          <cell r="A1517" t="str">
            <v>5761</v>
          </cell>
          <cell r="C1517" t="str">
            <v>SUBTOTAL</v>
          </cell>
          <cell r="G1517">
            <v>120.39</v>
          </cell>
        </row>
        <row r="1518">
          <cell r="C1518" t="str">
            <v>BDI</v>
          </cell>
          <cell r="E1518">
            <v>0.35</v>
          </cell>
          <cell r="G1518">
            <v>42.14</v>
          </cell>
        </row>
        <row r="1519">
          <cell r="C1519" t="str">
            <v>TOTAL</v>
          </cell>
          <cell r="G1519">
            <v>162.53</v>
          </cell>
        </row>
        <row r="1521">
          <cell r="A1521" t="str">
            <v>CHOR</v>
          </cell>
          <cell r="B1521" t="str">
            <v>5795</v>
          </cell>
          <cell r="C1521" t="str">
            <v>MARTELETE OU ROMPEDOR PNEUMÁTICO MANUAL 28KG, FREQUENCIA DE IMPACTO 1230/MINUTO - CHP DIURNO</v>
          </cell>
          <cell r="D1521" t="str">
            <v>CHP</v>
          </cell>
        </row>
        <row r="1522">
          <cell r="A1522" t="str">
            <v>COMPOSICAO</v>
          </cell>
          <cell r="B1522" t="str">
            <v>5794</v>
          </cell>
          <cell r="C1522" t="str">
            <v>MARTELETE OU ROMPEDOR PNEUMÁTICO MANUAL 28KG, FREQUENCIA DE IMPACTO 1230/MINUTO - DEPRECIAÇÃO E JUROS</v>
          </cell>
          <cell r="D1522" t="str">
            <v>H</v>
          </cell>
          <cell r="E1522">
            <v>1</v>
          </cell>
          <cell r="F1522">
            <v>1.1000000000000001</v>
          </cell>
          <cell r="G1522">
            <v>1.1000000000000001</v>
          </cell>
        </row>
        <row r="1523">
          <cell r="A1523" t="str">
            <v>COMPOSICAO</v>
          </cell>
          <cell r="B1523" t="str">
            <v>5796</v>
          </cell>
          <cell r="C1523" t="str">
            <v>MARTELETE OU ROMPEDOR PNEUMÁTICO MANUAL 28KG, FREQUENCIA DE IMPACTO 1230/MINUTO - MÃO DE OBRA NA OPERAÇÃO DIURNA</v>
          </cell>
          <cell r="D1523" t="str">
            <v>H</v>
          </cell>
          <cell r="E1523">
            <v>1</v>
          </cell>
          <cell r="F1523">
            <v>13.07</v>
          </cell>
          <cell r="G1523">
            <v>13.07</v>
          </cell>
        </row>
        <row r="1524">
          <cell r="A1524" t="str">
            <v>COMPOSICAO</v>
          </cell>
          <cell r="B1524" t="str">
            <v>53863</v>
          </cell>
          <cell r="C1524" t="str">
            <v>MARTELETE OU ROMPEDOR PNEUMÁTICO MANUAL 28KG, FREQUENCIA DE IMPACTO 1230/MINUTO - MANUTENÇÃO</v>
          </cell>
          <cell r="D1524" t="str">
            <v>H</v>
          </cell>
          <cell r="E1524">
            <v>1</v>
          </cell>
          <cell r="F1524">
            <v>1.45</v>
          </cell>
          <cell r="G1524">
            <v>1.45</v>
          </cell>
        </row>
        <row r="1525">
          <cell r="A1525" t="str">
            <v>5795</v>
          </cell>
          <cell r="C1525" t="str">
            <v>SUBTOTAL</v>
          </cell>
          <cell r="G1525">
            <v>15.62</v>
          </cell>
        </row>
        <row r="1526">
          <cell r="C1526" t="str">
            <v>BDI</v>
          </cell>
          <cell r="E1526">
            <v>0.35</v>
          </cell>
          <cell r="G1526">
            <v>5.47</v>
          </cell>
        </row>
        <row r="1527">
          <cell r="C1527" t="str">
            <v>TOTAL</v>
          </cell>
          <cell r="G1527">
            <v>21.09</v>
          </cell>
        </row>
        <row r="1529">
          <cell r="A1529" t="str">
            <v>CHOR</v>
          </cell>
          <cell r="B1529" t="str">
            <v>5808</v>
          </cell>
          <cell r="C1529" t="str">
            <v>USINA DE ASFALTO A QUENTE FIXA CAP.40/80 TO N/H - CHP DIURNO</v>
          </cell>
          <cell r="D1529" t="str">
            <v>CHP</v>
          </cell>
        </row>
        <row r="1530">
          <cell r="A1530" t="str">
            <v>COMPOSICAO</v>
          </cell>
          <cell r="B1530" t="str">
            <v>5696</v>
          </cell>
          <cell r="C1530" t="str">
            <v>USINA DE ASFALTO A QUENTE FIXA CAP.40/80 TON/H-DEPRECIACA0 E JUROS</v>
          </cell>
          <cell r="D1530" t="str">
            <v>H</v>
          </cell>
          <cell r="E1530">
            <v>1</v>
          </cell>
          <cell r="F1530">
            <v>217.17</v>
          </cell>
          <cell r="G1530">
            <v>217.17</v>
          </cell>
        </row>
        <row r="1531">
          <cell r="A1531" t="str">
            <v>COMPOSICAO</v>
          </cell>
          <cell r="B1531" t="str">
            <v>5697</v>
          </cell>
          <cell r="C1531" t="str">
            <v>USINA DE ASFALTO A QUENTE FIXA CAP.40/80 TON/H-MANUTENCAO</v>
          </cell>
          <cell r="D1531" t="str">
            <v>H</v>
          </cell>
          <cell r="E1531">
            <v>1</v>
          </cell>
          <cell r="F1531">
            <v>141.84</v>
          </cell>
          <cell r="G1531">
            <v>141.84</v>
          </cell>
        </row>
        <row r="1532">
          <cell r="A1532" t="str">
            <v>COMPOSICAO</v>
          </cell>
          <cell r="B1532" t="str">
            <v>5698</v>
          </cell>
          <cell r="C1532" t="str">
            <v>USINA DE ASFALTO A QUENTE FIXA CAP.40/80 TON/H-MATERIAL E OPERACAO</v>
          </cell>
          <cell r="D1532" t="str">
            <v>H</v>
          </cell>
          <cell r="E1532">
            <v>1</v>
          </cell>
          <cell r="F1532">
            <v>6.27</v>
          </cell>
          <cell r="G1532">
            <v>6.27</v>
          </cell>
        </row>
        <row r="1533">
          <cell r="A1533" t="str">
            <v>COMPOSICAO</v>
          </cell>
          <cell r="B1533" t="str">
            <v>5699</v>
          </cell>
          <cell r="C1533" t="str">
            <v>USINA DA ASFALTO A QUENTE, FIXA, CAPACIDADE 40 A 80TON/H - MÃO-DE-OBRA NA OPERAÇÃO DIURNA</v>
          </cell>
          <cell r="D1533" t="str">
            <v>H</v>
          </cell>
          <cell r="E1533">
            <v>1</v>
          </cell>
          <cell r="F1533">
            <v>46.13</v>
          </cell>
          <cell r="G1533">
            <v>46.13</v>
          </cell>
        </row>
        <row r="1534">
          <cell r="A1534" t="str">
            <v>5808</v>
          </cell>
          <cell r="C1534" t="str">
            <v>SUBTOTAL</v>
          </cell>
          <cell r="G1534">
            <v>411.40999999999997</v>
          </cell>
        </row>
        <row r="1535">
          <cell r="C1535" t="str">
            <v>BDI</v>
          </cell>
          <cell r="E1535">
            <v>0.35</v>
          </cell>
          <cell r="G1535">
            <v>143.99</v>
          </cell>
        </row>
        <row r="1536">
          <cell r="C1536" t="str">
            <v>TOTAL</v>
          </cell>
          <cell r="G1536">
            <v>555.4</v>
          </cell>
        </row>
        <row r="1538">
          <cell r="A1538" t="str">
            <v>CHOR</v>
          </cell>
          <cell r="B1538" t="str">
            <v>5811</v>
          </cell>
          <cell r="C1538" t="str">
            <v>CAMINHAO BASCULANTE, 6M3,12T - 162HP (VU=5 ANOS) - CHP DIURNO</v>
          </cell>
          <cell r="D1538" t="str">
            <v>CHP</v>
          </cell>
        </row>
        <row r="1539">
          <cell r="A1539" t="str">
            <v>COMPOSICAO</v>
          </cell>
          <cell r="B1539" t="str">
            <v>5694</v>
          </cell>
          <cell r="C1539" t="str">
            <v>CAMINHAO BASCULANTE, 162HP- 6M3 (VU=5ANOS) - DEPRECIACAO E JUROS</v>
          </cell>
          <cell r="D1539" t="str">
            <v>H</v>
          </cell>
          <cell r="E1539">
            <v>1</v>
          </cell>
          <cell r="F1539">
            <v>23.24</v>
          </cell>
          <cell r="G1539">
            <v>23.24</v>
          </cell>
        </row>
        <row r="1540">
          <cell r="A1540" t="str">
            <v>COMPOSICAO</v>
          </cell>
          <cell r="B1540" t="str">
            <v>5695</v>
          </cell>
          <cell r="C1540" t="str">
            <v>CAMINHAO BASCULANTE, 162HP- 6M3 (VU=5ANOS) - MANUTENCAO</v>
          </cell>
          <cell r="D1540" t="str">
            <v>H</v>
          </cell>
          <cell r="E1540">
            <v>1</v>
          </cell>
          <cell r="F1540">
            <v>20.239999999999998</v>
          </cell>
          <cell r="G1540">
            <v>20.239999999999998</v>
          </cell>
        </row>
        <row r="1541">
          <cell r="A1541" t="str">
            <v>COMPOSICAO</v>
          </cell>
          <cell r="B1541" t="str">
            <v>53792</v>
          </cell>
          <cell r="C1541" t="str">
            <v>CAMINHAO BASCULANTE ,162HP- 6M3 - OPERACAO DIURNA</v>
          </cell>
          <cell r="D1541" t="str">
            <v>H</v>
          </cell>
          <cell r="E1541">
            <v>1</v>
          </cell>
          <cell r="F1541">
            <v>60.61</v>
          </cell>
          <cell r="G1541">
            <v>60.61</v>
          </cell>
        </row>
        <row r="1542">
          <cell r="A1542" t="str">
            <v>COMPOSICAO</v>
          </cell>
          <cell r="B1542" t="str">
            <v>53793</v>
          </cell>
          <cell r="C1542" t="str">
            <v>CAMINHAO BASCULANTE ,162HP- 6M3 / MAO-DE-OBRA NA OPERACAO DIURNA</v>
          </cell>
          <cell r="D1542" t="str">
            <v>H</v>
          </cell>
          <cell r="E1542">
            <v>1</v>
          </cell>
          <cell r="F1542">
            <v>16.079999999999998</v>
          </cell>
          <cell r="G1542">
            <v>16.079999999999998</v>
          </cell>
        </row>
        <row r="1543">
          <cell r="A1543" t="str">
            <v>5811</v>
          </cell>
          <cell r="C1543" t="str">
            <v>SUBTOTAL</v>
          </cell>
          <cell r="G1543">
            <v>120.17</v>
          </cell>
        </row>
        <row r="1544">
          <cell r="C1544" t="str">
            <v>BDI</v>
          </cell>
          <cell r="E1544">
            <v>0.35</v>
          </cell>
          <cell r="G1544">
            <v>42.06</v>
          </cell>
        </row>
        <row r="1545">
          <cell r="C1545" t="str">
            <v>TOTAL</v>
          </cell>
          <cell r="G1545">
            <v>162.23000000000002</v>
          </cell>
        </row>
        <row r="1547">
          <cell r="A1547" t="str">
            <v>CHOR</v>
          </cell>
          <cell r="B1547" t="str">
            <v>5823</v>
          </cell>
          <cell r="C1547" t="str">
            <v>USINA DE CONCRETO FIXA CAPACIDADE 90/120 M‡ , 63HP - CHP DIURNO</v>
          </cell>
          <cell r="D1547" t="str">
            <v>CHP</v>
          </cell>
        </row>
        <row r="1548">
          <cell r="A1548" t="str">
            <v>COMPOSICAO</v>
          </cell>
          <cell r="B1548" t="str">
            <v>5702</v>
          </cell>
          <cell r="C1548" t="str">
            <v>USINA DE CONCRETO FIXA CAPACIDADE 90/120 M³, 63HP - DEPRECIAÇÃO E JUROS</v>
          </cell>
          <cell r="D1548" t="str">
            <v>H</v>
          </cell>
          <cell r="E1548">
            <v>1</v>
          </cell>
          <cell r="F1548">
            <v>25.01</v>
          </cell>
          <cell r="G1548">
            <v>25.01</v>
          </cell>
        </row>
        <row r="1549">
          <cell r="A1549" t="str">
            <v>COMPOSICAO</v>
          </cell>
          <cell r="B1549" t="str">
            <v>5703</v>
          </cell>
          <cell r="C1549" t="str">
            <v>USINA DE CONCRETO FIXA CAPACIDADE 90/120 M³, 63HP - MATERIAIS NA OPERAÇÃO</v>
          </cell>
          <cell r="D1549" t="str">
            <v>H</v>
          </cell>
          <cell r="E1549">
            <v>1</v>
          </cell>
          <cell r="F1549">
            <v>17.54</v>
          </cell>
          <cell r="G1549">
            <v>17.54</v>
          </cell>
        </row>
        <row r="1550">
          <cell r="A1550" t="str">
            <v>COMPOSICAO</v>
          </cell>
          <cell r="B1550" t="str">
            <v>5704</v>
          </cell>
          <cell r="C1550" t="str">
            <v>USINA DE CONCRETO FIXA CAPACIDADE 90/120 M³, 63HP - MÃO-DE-OBRA NA OPERAÇÃO DIURNA</v>
          </cell>
          <cell r="D1550" t="str">
            <v>H</v>
          </cell>
          <cell r="E1550">
            <v>1</v>
          </cell>
          <cell r="F1550">
            <v>30.75</v>
          </cell>
          <cell r="G1550">
            <v>30.75</v>
          </cell>
        </row>
        <row r="1551">
          <cell r="A1551" t="str">
            <v>COMPOSICAO</v>
          </cell>
          <cell r="B1551" t="str">
            <v>53794</v>
          </cell>
          <cell r="C1551" t="str">
            <v>USINA DE CONCRETO FIXA CAPACIDADE 90/120 M³, 63HP - MANUTENÇÃO</v>
          </cell>
          <cell r="D1551" t="str">
            <v>H</v>
          </cell>
          <cell r="E1551">
            <v>1</v>
          </cell>
          <cell r="F1551">
            <v>18.600000000000001</v>
          </cell>
          <cell r="G1551">
            <v>18.600000000000001</v>
          </cell>
        </row>
        <row r="1552">
          <cell r="A1552" t="str">
            <v>5823</v>
          </cell>
          <cell r="C1552" t="str">
            <v>SUBTOTAL</v>
          </cell>
          <cell r="G1552">
            <v>91.9</v>
          </cell>
        </row>
        <row r="1553">
          <cell r="C1553" t="str">
            <v>BDI</v>
          </cell>
          <cell r="E1553">
            <v>0.35</v>
          </cell>
          <cell r="G1553">
            <v>32.17</v>
          </cell>
        </row>
        <row r="1554">
          <cell r="C1554" t="str">
            <v>TOTAL</v>
          </cell>
          <cell r="G1554">
            <v>124.07000000000001</v>
          </cell>
        </row>
        <row r="1556">
          <cell r="A1556" t="str">
            <v>CHOR</v>
          </cell>
          <cell r="B1556" t="str">
            <v>5824</v>
          </cell>
          <cell r="C1556" t="str">
            <v>CAMINHAO CARROCERIA ABERTA,EM MADEIRA, TOCO, 170CV - 11T (VU=6ANOS) - CUSTO HORÁRIO DE PRODUÇÃO DIURNA</v>
          </cell>
          <cell r="D1556" t="str">
            <v>CHP</v>
          </cell>
        </row>
        <row r="1557">
          <cell r="A1557" t="str">
            <v>COMPOSICAO</v>
          </cell>
          <cell r="B1557" t="str">
            <v>5705</v>
          </cell>
          <cell r="C1557" t="str">
            <v>CAMINHAO CARROCERIA ABERTA,EM MADEIRA, TOCO, 170CV - 11T (VU=6ANOS) - MANUTENCAO</v>
          </cell>
          <cell r="D1557" t="str">
            <v>H</v>
          </cell>
          <cell r="E1557">
            <v>1</v>
          </cell>
          <cell r="F1557">
            <v>12.25</v>
          </cell>
          <cell r="G1557">
            <v>12.25</v>
          </cell>
        </row>
        <row r="1558">
          <cell r="A1558" t="str">
            <v>COMPOSICAO</v>
          </cell>
          <cell r="B1558" t="str">
            <v>53796</v>
          </cell>
          <cell r="C1558" t="str">
            <v>CAMINHAO CARROCERIA ABERTA,EM MADEIRA, TOCO, 170CV - 11T (VU=6ANOS) - CHI DIURNO - DEPRECIACAO E JUROS</v>
          </cell>
          <cell r="D1558" t="str">
            <v>H</v>
          </cell>
          <cell r="E1558">
            <v>1</v>
          </cell>
          <cell r="F1558">
            <v>21.08</v>
          </cell>
          <cell r="G1558">
            <v>21.08</v>
          </cell>
        </row>
        <row r="1559">
          <cell r="A1559" t="str">
            <v>COMPOSICAO</v>
          </cell>
          <cell r="B1559" t="str">
            <v>53797</v>
          </cell>
          <cell r="C1559" t="str">
            <v>CAMINHAO CARROCERIA ABERTA,EM MADEIRA, TOCO, 170CV - 11T (VU=6ANOS) - MATERIAIS/OPERACAO</v>
          </cell>
          <cell r="D1559" t="str">
            <v>H</v>
          </cell>
          <cell r="E1559">
            <v>1</v>
          </cell>
          <cell r="F1559">
            <v>60.61</v>
          </cell>
          <cell r="G1559">
            <v>60.61</v>
          </cell>
        </row>
        <row r="1560">
          <cell r="A1560" t="str">
            <v>COMPOSICAO</v>
          </cell>
          <cell r="B1560" t="str">
            <v>53798</v>
          </cell>
          <cell r="C1560" t="str">
            <v>CAMINHAO CARROCERIA ABERTA,EM MADEIRA, TOCO, 170CV - 11T (VU=6ANOS) - MAO-DE-OBRA DIURNA NA OPERACAO</v>
          </cell>
          <cell r="D1560" t="str">
            <v>H</v>
          </cell>
          <cell r="E1560">
            <v>1</v>
          </cell>
          <cell r="F1560">
            <v>20.18</v>
          </cell>
          <cell r="G1560">
            <v>20.18</v>
          </cell>
        </row>
        <row r="1561">
          <cell r="A1561" t="str">
            <v>5824</v>
          </cell>
          <cell r="C1561" t="str">
            <v>SUBTOTAL</v>
          </cell>
          <cell r="G1561">
            <v>114.12</v>
          </cell>
        </row>
        <row r="1562">
          <cell r="C1562" t="str">
            <v>BDI</v>
          </cell>
          <cell r="E1562">
            <v>0.35</v>
          </cell>
          <cell r="G1562">
            <v>39.94</v>
          </cell>
        </row>
        <row r="1563">
          <cell r="C1563" t="str">
            <v>TOTAL</v>
          </cell>
          <cell r="G1563">
            <v>154.06</v>
          </cell>
        </row>
        <row r="1565">
          <cell r="A1565" t="str">
            <v>CHOR</v>
          </cell>
          <cell r="B1565" t="str">
            <v>5835</v>
          </cell>
          <cell r="C1565" t="str">
            <v>VIBROACABADORA SOBRE ESTEIRAS POTENCIA MAX. 105CV CAPACIDADE ATE 450 T/H - CHP DIURNO</v>
          </cell>
          <cell r="D1565" t="str">
            <v>CHP</v>
          </cell>
        </row>
        <row r="1566">
          <cell r="A1566" t="str">
            <v>COMPOSICAO</v>
          </cell>
          <cell r="B1566" t="str">
            <v>5709</v>
          </cell>
          <cell r="C1566" t="str">
            <v>VIBROACABADORA SOBRE ESTEIRAS POTENCIA MAX. 105CV CAPACIDADE ATE 450 T/H - DEPRECIACAO E JUROS</v>
          </cell>
          <cell r="D1566" t="str">
            <v>H</v>
          </cell>
          <cell r="E1566">
            <v>1</v>
          </cell>
          <cell r="F1566">
            <v>100.67</v>
          </cell>
          <cell r="G1566">
            <v>100.67</v>
          </cell>
        </row>
        <row r="1567">
          <cell r="A1567" t="str">
            <v>COMPOSICAO</v>
          </cell>
          <cell r="B1567" t="str">
            <v>5710</v>
          </cell>
          <cell r="C1567" t="str">
            <v>VIBROACABADORA SOBRE ESTEIRAS POTENCIA MAX. 105CV CAPACIDADE ATE 450 T/H - MANUTENCAO</v>
          </cell>
          <cell r="D1567" t="str">
            <v>H</v>
          </cell>
          <cell r="E1567">
            <v>1</v>
          </cell>
          <cell r="F1567">
            <v>60.45</v>
          </cell>
          <cell r="G1567">
            <v>60.45</v>
          </cell>
        </row>
        <row r="1568">
          <cell r="A1568" t="str">
            <v>COMPOSICAO</v>
          </cell>
          <cell r="B1568" t="str">
            <v>5711</v>
          </cell>
          <cell r="C1568" t="str">
            <v>VIBROACABADORA SOBRE ESTEIRAS POTENCIA MAX. 105CV CAPACIDADE ATE 450 T/H - MATERIAS NA OPERACAO</v>
          </cell>
          <cell r="D1568" t="str">
            <v>H</v>
          </cell>
          <cell r="E1568">
            <v>1</v>
          </cell>
          <cell r="F1568">
            <v>25.41</v>
          </cell>
          <cell r="G1568">
            <v>25.41</v>
          </cell>
        </row>
        <row r="1569">
          <cell r="A1569" t="str">
            <v>COMPOSICAO</v>
          </cell>
          <cell r="B1569" t="str">
            <v>53802</v>
          </cell>
          <cell r="C1569" t="str">
            <v>VIBROACABADORA SOBRE ESTEIRAS POTENCIA MAX. 105CV CAPACIDADE ATE 450 T/H - MAO-DE-OBRA NA OPERACAO DIURNA</v>
          </cell>
          <cell r="D1569" t="str">
            <v>H</v>
          </cell>
          <cell r="E1569">
            <v>1</v>
          </cell>
          <cell r="F1569">
            <v>19.7</v>
          </cell>
          <cell r="G1569">
            <v>19.7</v>
          </cell>
        </row>
        <row r="1570">
          <cell r="A1570" t="str">
            <v>5835</v>
          </cell>
          <cell r="C1570" t="str">
            <v>SUBTOTAL</v>
          </cell>
          <cell r="G1570">
            <v>206.23</v>
          </cell>
        </row>
        <row r="1571">
          <cell r="C1571" t="str">
            <v>BDI</v>
          </cell>
          <cell r="E1571">
            <v>0.35</v>
          </cell>
          <cell r="G1571">
            <v>72.180000000000007</v>
          </cell>
        </row>
        <row r="1572">
          <cell r="C1572" t="str">
            <v>TOTAL</v>
          </cell>
          <cell r="G1572">
            <v>278.40999999999997</v>
          </cell>
        </row>
        <row r="1574">
          <cell r="A1574" t="str">
            <v>CHOR</v>
          </cell>
          <cell r="B1574" t="str">
            <v>5839</v>
          </cell>
          <cell r="C1574" t="str">
            <v>VASSOURA MECÂNICA REBOCÁVEL C/ ESCOVA CIL˝N DRICA LARGURA = 2,44M - CHP DIURNO</v>
          </cell>
          <cell r="D1574" t="str">
            <v>CHP</v>
          </cell>
        </row>
        <row r="1575">
          <cell r="A1575" t="str">
            <v>COMPOSICAO</v>
          </cell>
          <cell r="B1575" t="str">
            <v>5712</v>
          </cell>
          <cell r="C1575" t="str">
            <v>VASSOURA MECÂNICA REBOCÁVEL C/ ESCOVA CILÍNDRICA LARGURA = 2,44M - DEPRECIAÇÃO E JUROS</v>
          </cell>
          <cell r="D1575" t="str">
            <v>H</v>
          </cell>
          <cell r="E1575">
            <v>1</v>
          </cell>
          <cell r="F1575">
            <v>5.25</v>
          </cell>
          <cell r="G1575">
            <v>5.25</v>
          </cell>
        </row>
        <row r="1576">
          <cell r="A1576" t="str">
            <v>INSUMO</v>
          </cell>
          <cell r="B1576" t="str">
            <v>00004750</v>
          </cell>
          <cell r="C1576" t="str">
            <v>PEDREIRO</v>
          </cell>
          <cell r="D1576" t="str">
            <v>H</v>
          </cell>
          <cell r="E1576">
            <v>0.36</v>
          </cell>
          <cell r="F1576">
            <v>12.88</v>
          </cell>
          <cell r="G1576">
            <v>4.6399999999999997</v>
          </cell>
        </row>
        <row r="1577">
          <cell r="A1577" t="str">
            <v>INSUMO</v>
          </cell>
          <cell r="B1577" t="str">
            <v>00005069</v>
          </cell>
          <cell r="C1577" t="str">
            <v>PREGO POLIDO COM CABECA 17 X 27</v>
          </cell>
          <cell r="D1577" t="str">
            <v>KG</v>
          </cell>
          <cell r="E1577">
            <v>0.28000000000000003</v>
          </cell>
          <cell r="F1577">
            <v>4.95</v>
          </cell>
          <cell r="G1577">
            <v>1.39</v>
          </cell>
        </row>
        <row r="1578">
          <cell r="A1578" t="str">
            <v>INSUMO</v>
          </cell>
          <cell r="B1578" t="str">
            <v>00005088</v>
          </cell>
          <cell r="C1578" t="str">
            <v>PORTA CADEADO ZINCADO OXIDADO PRETO</v>
          </cell>
          <cell r="D1578" t="str">
            <v>UN</v>
          </cell>
          <cell r="E1578">
            <v>0.09</v>
          </cell>
          <cell r="F1578">
            <v>5.58</v>
          </cell>
          <cell r="G1578">
            <v>0.5</v>
          </cell>
        </row>
        <row r="1579">
          <cell r="A1579" t="str">
            <v>INSUMO</v>
          </cell>
          <cell r="B1579" t="str">
            <v>00006111</v>
          </cell>
          <cell r="C1579" t="str">
            <v>SERVENTE</v>
          </cell>
          <cell r="D1579" t="str">
            <v>H</v>
          </cell>
          <cell r="E1579">
            <v>1.9</v>
          </cell>
          <cell r="F1579">
            <v>10.59</v>
          </cell>
          <cell r="G1579">
            <v>20.12</v>
          </cell>
        </row>
        <row r="1580">
          <cell r="A1580" t="str">
            <v>INSUMO</v>
          </cell>
          <cell r="B1580" t="str">
            <v>00006140</v>
          </cell>
          <cell r="C1580" t="str">
            <v>BOLSA DE LIGACAO EM PVC FLEXIVEL P/ VASO SANITARIO 1.1/2" (40MM)</v>
          </cell>
          <cell r="D1580" t="str">
            <v>UN</v>
          </cell>
          <cell r="E1580">
            <v>0.03</v>
          </cell>
          <cell r="F1580">
            <v>1.77</v>
          </cell>
          <cell r="G1580">
            <v>0.05</v>
          </cell>
        </row>
        <row r="1581">
          <cell r="A1581" t="str">
            <v>INSUMO</v>
          </cell>
          <cell r="B1581" t="str">
            <v>00006141</v>
          </cell>
          <cell r="C1581" t="str">
            <v>ENGATE OU RABICHO FLEXIVEL PLASTICO (PVC OU ABS) BRANCO 1/2" X 30CM</v>
          </cell>
          <cell r="D1581" t="str">
            <v>UN</v>
          </cell>
          <cell r="E1581">
            <v>0.06</v>
          </cell>
          <cell r="F1581">
            <v>2.31</v>
          </cell>
          <cell r="G1581">
            <v>0.14000000000000001</v>
          </cell>
        </row>
        <row r="1582">
          <cell r="A1582" t="str">
            <v>INSUMO</v>
          </cell>
          <cell r="B1582" t="str">
            <v>00006146</v>
          </cell>
          <cell r="C1582" t="str">
            <v>SIFAO PLASTICO P/ LAVATORIO/PIA TIPO COPO 1 1/4"</v>
          </cell>
          <cell r="D1582" t="str">
            <v>UN</v>
          </cell>
          <cell r="E1582">
            <v>0.03</v>
          </cell>
          <cell r="F1582">
            <v>7.48</v>
          </cell>
          <cell r="G1582">
            <v>0.22</v>
          </cell>
        </row>
        <row r="1583">
          <cell r="A1583" t="str">
            <v>INSUMO</v>
          </cell>
          <cell r="B1583" t="str">
            <v>00006158</v>
          </cell>
          <cell r="C1583" t="str">
            <v>VALVULA EM PLASTICO BRANCO 1" SEM UNHO C/ LADRAO P/ LAVATORIO</v>
          </cell>
          <cell r="D1583" t="str">
            <v>UN</v>
          </cell>
          <cell r="E1583">
            <v>0.03</v>
          </cell>
          <cell r="F1583">
            <v>2.16</v>
          </cell>
          <cell r="G1583">
            <v>0.06</v>
          </cell>
        </row>
        <row r="1584">
          <cell r="A1584" t="str">
            <v>INSUMO</v>
          </cell>
          <cell r="B1584" t="str">
            <v>00007191</v>
          </cell>
          <cell r="C1584" t="str">
            <v>TELHA FIBROCIMENTO ONDULADA 4 MM 2,44 X 0,50 M</v>
          </cell>
          <cell r="D1584" t="str">
            <v>UN</v>
          </cell>
          <cell r="E1584">
            <v>1.53</v>
          </cell>
          <cell r="F1584">
            <v>10.3</v>
          </cell>
          <cell r="G1584">
            <v>15.76</v>
          </cell>
        </row>
        <row r="1585">
          <cell r="A1585" t="str">
            <v>INSUMO</v>
          </cell>
          <cell r="B1585" t="str">
            <v>00007608</v>
          </cell>
          <cell r="C1585" t="str">
            <v>CHUVEIRO PLASTICO BRANCO SIMPLES 5'' - AGUA FRIA - PARA ACOPLAR EM HASTE 1/2'</v>
          </cell>
          <cell r="D1585" t="str">
            <v>UN</v>
          </cell>
          <cell r="E1585">
            <v>0.03</v>
          </cell>
          <cell r="F1585">
            <v>5.86</v>
          </cell>
          <cell r="G1585">
            <v>0.18</v>
          </cell>
        </row>
        <row r="1586">
          <cell r="A1586" t="str">
            <v>INSUMO</v>
          </cell>
          <cell r="B1586" t="str">
            <v>00009836</v>
          </cell>
          <cell r="C1586" t="str">
            <v>TUBO PVC SERIE NORMAL - ESGOTO PREDIAL DN 100MM - NBR 5688</v>
          </cell>
          <cell r="D1586" t="str">
            <v>M</v>
          </cell>
          <cell r="E1586">
            <v>0.31</v>
          </cell>
          <cell r="F1586">
            <v>8.5299999999999994</v>
          </cell>
          <cell r="G1586">
            <v>2.64</v>
          </cell>
        </row>
        <row r="1587">
          <cell r="A1587" t="str">
            <v>INSUMO</v>
          </cell>
          <cell r="B1587" t="str">
            <v>00009868</v>
          </cell>
          <cell r="C1587" t="str">
            <v>TUBO PVC SOLDAVEL EB-892 P/AGUA FRIA PREDIAL DN 25MM</v>
          </cell>
          <cell r="D1587" t="str">
            <v>M</v>
          </cell>
          <cell r="E1587">
            <v>0.37</v>
          </cell>
          <cell r="F1587">
            <v>2.5299999999999998</v>
          </cell>
          <cell r="G1587">
            <v>0.94</v>
          </cell>
        </row>
        <row r="1588">
          <cell r="A1588" t="str">
            <v>INSUMO</v>
          </cell>
          <cell r="B1588" t="str">
            <v>00010420</v>
          </cell>
          <cell r="C1588" t="str">
            <v>BACIA SANITARIA (VASO) CONVENCIONAL DE LOUCA BRANCA</v>
          </cell>
          <cell r="D1588" t="str">
            <v>UN</v>
          </cell>
          <cell r="E1588">
            <v>0.03</v>
          </cell>
          <cell r="F1588">
            <v>104.1</v>
          </cell>
          <cell r="G1588">
            <v>3.12</v>
          </cell>
        </row>
        <row r="1589">
          <cell r="A1589" t="str">
            <v>INSUMO</v>
          </cell>
          <cell r="B1589" t="str">
            <v>00010425</v>
          </cell>
          <cell r="C1589" t="str">
            <v>LAVATORIO LOUCA BRANCA SUSPENSO 29,5 X 39,0CM OU EQUIV-PADRAO POPULAR</v>
          </cell>
          <cell r="D1589" t="str">
            <v>UN</v>
          </cell>
          <cell r="E1589">
            <v>0.03</v>
          </cell>
          <cell r="F1589">
            <v>46.74</v>
          </cell>
          <cell r="G1589">
            <v>1.4</v>
          </cell>
        </row>
        <row r="1590">
          <cell r="A1590" t="str">
            <v>INSUMO</v>
          </cell>
          <cell r="B1590" t="str">
            <v>00011753</v>
          </cell>
          <cell r="C1590" t="str">
            <v>REGISTRO PRESSAO 3/4" BRUTO REF 1400</v>
          </cell>
          <cell r="D1590" t="str">
            <v>UN</v>
          </cell>
          <cell r="E1590">
            <v>0.03</v>
          </cell>
          <cell r="F1590">
            <v>18.88</v>
          </cell>
          <cell r="G1590">
            <v>0.56999999999999995</v>
          </cell>
        </row>
        <row r="1591">
          <cell r="A1591" t="str">
            <v>INSUMO</v>
          </cell>
          <cell r="B1591" t="str">
            <v>00011865</v>
          </cell>
          <cell r="C1591" t="str">
            <v>CAIXA D'AGUA FIBROCIMENTO REDONDA C/ TAMPA 500L</v>
          </cell>
          <cell r="D1591" t="str">
            <v>UN</v>
          </cell>
          <cell r="E1591">
            <v>0.03</v>
          </cell>
          <cell r="F1591">
            <v>151.63999999999999</v>
          </cell>
          <cell r="G1591">
            <v>4.55</v>
          </cell>
        </row>
        <row r="1592">
          <cell r="A1592" t="str">
            <v>INSUMO</v>
          </cell>
          <cell r="B1592" t="str">
            <v>00012128</v>
          </cell>
          <cell r="C1592" t="str">
            <v>INTERRUPTOR SOBREPOR 1 TECLA SIMPLES, TIPO SILENTOQUE PIAL OU EQUIV</v>
          </cell>
          <cell r="D1592" t="str">
            <v>UN</v>
          </cell>
          <cell r="E1592">
            <v>0.15</v>
          </cell>
          <cell r="F1592">
            <v>4.67</v>
          </cell>
          <cell r="G1592">
            <v>0.7</v>
          </cell>
        </row>
        <row r="1593">
          <cell r="A1593" t="str">
            <v>INSUMO</v>
          </cell>
          <cell r="B1593" t="str">
            <v>00012296</v>
          </cell>
          <cell r="C1593" t="str">
            <v>BOCAL/SOQUETE/RECEPTACULO DE PORCELANA</v>
          </cell>
          <cell r="D1593" t="str">
            <v>UN</v>
          </cell>
          <cell r="E1593">
            <v>0.15</v>
          </cell>
          <cell r="F1593">
            <v>1.59</v>
          </cell>
          <cell r="G1593">
            <v>0.24</v>
          </cell>
        </row>
        <row r="1594">
          <cell r="A1594" t="str">
            <v>INSUMO</v>
          </cell>
          <cell r="B1594" t="str">
            <v>00013415</v>
          </cell>
          <cell r="C1594" t="str">
            <v>TORNEIRA CROMADA 1/2" OU 3/4" REF 1193 P/ LAVATORIO - PADRAO POPULAR</v>
          </cell>
          <cell r="D1594" t="str">
            <v>UN</v>
          </cell>
          <cell r="E1594">
            <v>0.03</v>
          </cell>
          <cell r="F1594">
            <v>26.83</v>
          </cell>
          <cell r="G1594">
            <v>0.8</v>
          </cell>
        </row>
        <row r="1595">
          <cell r="A1595" t="str">
            <v>5839</v>
          </cell>
          <cell r="C1595" t="str">
            <v>SUBTOTAL</v>
          </cell>
          <cell r="G1595">
            <v>63.269999999999996</v>
          </cell>
        </row>
        <row r="1596">
          <cell r="C1596" t="str">
            <v>BDI</v>
          </cell>
          <cell r="E1596">
            <v>0.35</v>
          </cell>
          <cell r="G1596">
            <v>22.14</v>
          </cell>
        </row>
        <row r="1597">
          <cell r="C1597" t="str">
            <v>TOTAL</v>
          </cell>
          <cell r="G1597">
            <v>85.41</v>
          </cell>
        </row>
        <row r="1599">
          <cell r="A1599" t="str">
            <v>CANT</v>
          </cell>
          <cell r="B1599" t="str">
            <v>85253</v>
          </cell>
          <cell r="C1599" t="str">
            <v>GALPAO ABERTO EM CANTEIRO DE OBRA, COM ESTRUTURA EM MADEIRA (REAPROVEITAMENTO 3X) E TELHA ONDULADA 6MM, INCLUINDO PISO CIMENTADO COM PREPARO DO TERRENO</v>
          </cell>
          <cell r="D1599" t="str">
            <v>M2</v>
          </cell>
        </row>
        <row r="1600">
          <cell r="A1600" t="str">
            <v>INSUMO</v>
          </cell>
          <cell r="B1600" t="str">
            <v>00000367</v>
          </cell>
          <cell r="C1600" t="str">
            <v>AREIA GROSSA - POSTO JAZIDA / FORNECEDOR (SEM FRETE)</v>
          </cell>
          <cell r="D1600" t="str">
            <v>M3</v>
          </cell>
          <cell r="E1600">
            <v>1.7999999999999999E-2</v>
          </cell>
          <cell r="F1600">
            <v>56</v>
          </cell>
          <cell r="G1600">
            <v>1.01</v>
          </cell>
        </row>
        <row r="1601">
          <cell r="A1601" t="str">
            <v>INSUMO</v>
          </cell>
          <cell r="B1601" t="str">
            <v>00001213</v>
          </cell>
          <cell r="C1601" t="str">
            <v>CARPINTEIRO DE FORMAS</v>
          </cell>
          <cell r="D1601" t="str">
            <v>H</v>
          </cell>
          <cell r="E1601">
            <v>3.2</v>
          </cell>
          <cell r="F1601">
            <v>12.88</v>
          </cell>
          <cell r="G1601">
            <v>41.22</v>
          </cell>
        </row>
        <row r="1602">
          <cell r="A1602" t="str">
            <v>INSUMO</v>
          </cell>
          <cell r="B1602" t="str">
            <v>00001379</v>
          </cell>
          <cell r="C1602" t="str">
            <v>CIMENTO PORTLAND COMPOSTO CP II- 32</v>
          </cell>
          <cell r="D1602" t="str">
            <v>KG</v>
          </cell>
          <cell r="E1602">
            <v>6.8</v>
          </cell>
          <cell r="F1602">
            <v>0.46</v>
          </cell>
          <cell r="G1602">
            <v>3.13</v>
          </cell>
        </row>
        <row r="1603">
          <cell r="A1603" t="str">
            <v>INSUMO</v>
          </cell>
          <cell r="B1603" t="str">
            <v>00001607</v>
          </cell>
          <cell r="C1603" t="str">
            <v>CONJUNTO ARRUELAS DE VEDACAO 5/16" P/ TELHA FIBROCIMENTO (UMA ARRUELA METALICA E UMA ARRULA PVC - CONICAS)</v>
          </cell>
          <cell r="D1603" t="str">
            <v>CJ</v>
          </cell>
          <cell r="E1603">
            <v>0.6</v>
          </cell>
          <cell r="F1603">
            <v>0.13</v>
          </cell>
          <cell r="G1603">
            <v>0.08</v>
          </cell>
        </row>
        <row r="1604">
          <cell r="A1604" t="str">
            <v>INSUMO</v>
          </cell>
          <cell r="B1604" t="str">
            <v>00004491</v>
          </cell>
          <cell r="C1604" t="str">
            <v>PECA DE MADEIRA NATIVA / REGIONAL 7,5 X 7,5CM (3X3) NAO APARELHADA (P/FORMA)</v>
          </cell>
          <cell r="D1604" t="str">
            <v>M</v>
          </cell>
          <cell r="E1604">
            <v>1.35</v>
          </cell>
          <cell r="F1604">
            <v>4.68</v>
          </cell>
          <cell r="G1604">
            <v>6.32</v>
          </cell>
        </row>
        <row r="1605">
          <cell r="A1605" t="str">
            <v>INSUMO</v>
          </cell>
          <cell r="B1605" t="str">
            <v>00004750</v>
          </cell>
          <cell r="C1605" t="str">
            <v>PEDREIRO</v>
          </cell>
          <cell r="D1605" t="str">
            <v>H</v>
          </cell>
          <cell r="E1605">
            <v>1.1000000000000001</v>
          </cell>
          <cell r="F1605">
            <v>12.88</v>
          </cell>
          <cell r="G1605">
            <v>14.17</v>
          </cell>
        </row>
        <row r="1606">
          <cell r="A1606" t="str">
            <v>COMPOSICAO</v>
          </cell>
          <cell r="B1606" t="str">
            <v>53804</v>
          </cell>
          <cell r="C1606" t="str">
            <v>VASSOURA MECÂNICA REBOCÁVEL C/ ESCOVA CILÍNDRICA LARGURA DE VARRIMENTO = 2,44M - MANUTENÇÃO</v>
          </cell>
          <cell r="D1606" t="str">
            <v>H</v>
          </cell>
          <cell r="E1606">
            <v>1</v>
          </cell>
          <cell r="F1606">
            <v>1.75</v>
          </cell>
          <cell r="G1606">
            <v>1.75</v>
          </cell>
        </row>
        <row r="1607">
          <cell r="A1607" t="str">
            <v>85253</v>
          </cell>
          <cell r="C1607" t="str">
            <v>SUBTOTAL</v>
          </cell>
          <cell r="G1607">
            <v>67.679999999999993</v>
          </cell>
        </row>
        <row r="1608">
          <cell r="C1608" t="str">
            <v>BDI</v>
          </cell>
          <cell r="E1608">
            <v>0.35</v>
          </cell>
          <cell r="G1608">
            <v>23.69</v>
          </cell>
        </row>
        <row r="1609">
          <cell r="C1609" t="str">
            <v>TOTAL</v>
          </cell>
          <cell r="G1609">
            <v>91.36999999999999</v>
          </cell>
        </row>
        <row r="1611">
          <cell r="A1611" t="str">
            <v>CHOR</v>
          </cell>
          <cell r="B1611" t="str">
            <v>5843</v>
          </cell>
          <cell r="C1611" t="str">
            <v>TRATOR DE PNEUS 110 A 126 HP - CHP DIURNO</v>
          </cell>
          <cell r="D1611" t="str">
            <v>CHP</v>
          </cell>
        </row>
        <row r="1612">
          <cell r="A1612" t="str">
            <v>COMPOSICAO</v>
          </cell>
          <cell r="B1612" t="str">
            <v>7063</v>
          </cell>
          <cell r="C1612" t="str">
            <v>TRATOR DE PNEUS 110 A 126 HP - DEPRECIACAO</v>
          </cell>
          <cell r="D1612" t="str">
            <v>H</v>
          </cell>
          <cell r="E1612">
            <v>1</v>
          </cell>
          <cell r="F1612">
            <v>19.41</v>
          </cell>
          <cell r="G1612">
            <v>19.41</v>
          </cell>
        </row>
        <row r="1613">
          <cell r="A1613" t="str">
            <v>COMPOSICAO</v>
          </cell>
          <cell r="B1613" t="str">
            <v>7064</v>
          </cell>
          <cell r="C1613" t="str">
            <v>TRATOR DE PNEUS 110 A 126 HP - JUROS</v>
          </cell>
          <cell r="D1613" t="str">
            <v>H</v>
          </cell>
          <cell r="E1613">
            <v>1</v>
          </cell>
          <cell r="F1613">
            <v>6.19</v>
          </cell>
          <cell r="G1613">
            <v>6.19</v>
          </cell>
        </row>
        <row r="1614">
          <cell r="A1614" t="str">
            <v>COMPOSICAO</v>
          </cell>
          <cell r="B1614" t="str">
            <v>7065</v>
          </cell>
          <cell r="C1614" t="str">
            <v>TRATOR DE PNEUS 110 A 126 HP - MANUTENCAO</v>
          </cell>
          <cell r="D1614" t="str">
            <v>H</v>
          </cell>
          <cell r="E1614">
            <v>1</v>
          </cell>
          <cell r="F1614">
            <v>15.53</v>
          </cell>
          <cell r="G1614">
            <v>15.53</v>
          </cell>
        </row>
        <row r="1615">
          <cell r="A1615" t="str">
            <v>COMPOSICAO</v>
          </cell>
          <cell r="B1615" t="str">
            <v>7066</v>
          </cell>
          <cell r="C1615" t="str">
            <v>TRATOR DE PNEUS 110 A 126 HP - CUSTOS COM MATERIAL NA OPERACAO</v>
          </cell>
          <cell r="D1615" t="str">
            <v>H</v>
          </cell>
          <cell r="E1615">
            <v>1</v>
          </cell>
          <cell r="F1615">
            <v>58.74</v>
          </cell>
          <cell r="G1615">
            <v>58.74</v>
          </cell>
        </row>
        <row r="1616">
          <cell r="A1616" t="str">
            <v>COMPOSICAO</v>
          </cell>
          <cell r="B1616" t="str">
            <v>7067</v>
          </cell>
          <cell r="C1616" t="str">
            <v>TRATOR DE PNEUS 110 A 126 HP - MAO-DE-OBRA NA OPERACAO DIURNA</v>
          </cell>
          <cell r="D1616" t="str">
            <v>H</v>
          </cell>
          <cell r="E1616">
            <v>1</v>
          </cell>
          <cell r="F1616">
            <v>21.66</v>
          </cell>
          <cell r="G1616">
            <v>21.66</v>
          </cell>
        </row>
        <row r="1617">
          <cell r="A1617" t="str">
            <v>5843</v>
          </cell>
          <cell r="C1617" t="str">
            <v>SUBTOTAL</v>
          </cell>
          <cell r="G1617">
            <v>121.53</v>
          </cell>
        </row>
        <row r="1618">
          <cell r="C1618" t="str">
            <v>BDI</v>
          </cell>
          <cell r="E1618">
            <v>0.35</v>
          </cell>
          <cell r="G1618">
            <v>42.54</v>
          </cell>
        </row>
        <row r="1619">
          <cell r="C1619" t="str">
            <v>TOTAL</v>
          </cell>
          <cell r="G1619">
            <v>164.07</v>
          </cell>
        </row>
        <row r="1621">
          <cell r="A1621" t="str">
            <v>CHOR</v>
          </cell>
          <cell r="B1621" t="str">
            <v>5847</v>
          </cell>
          <cell r="C1621" t="str">
            <v>TRATOR DE ESTEIRAS POTENCIA 165 HP, PESO OP ERACIONAL 17,1T - CHP DIURNO</v>
          </cell>
          <cell r="D1621" t="str">
            <v>CHP</v>
          </cell>
        </row>
        <row r="1622">
          <cell r="A1622" t="str">
            <v>COMPOSICAO</v>
          </cell>
          <cell r="B1622" t="str">
            <v>5717</v>
          </cell>
          <cell r="C1622" t="str">
            <v>TRATOR DE ESTEIRAS POTENCIA 165 HP, PESO OPERACIONAL 17,1T (VU=5ANOS) - DEPRECIACAO E JUROS</v>
          </cell>
          <cell r="D1622" t="str">
            <v>H</v>
          </cell>
          <cell r="E1622">
            <v>1</v>
          </cell>
          <cell r="F1622">
            <v>93.63</v>
          </cell>
          <cell r="G1622">
            <v>93.63</v>
          </cell>
        </row>
        <row r="1623">
          <cell r="A1623" t="str">
            <v>COMPOSICAO</v>
          </cell>
          <cell r="B1623" t="str">
            <v>5718</v>
          </cell>
          <cell r="C1623" t="str">
            <v>TRATOR DE ESTEIRAS POTENCIA 165 HP, PESO OPERACIONAL 17,1T - VALOR MATERIAIS NA OPERACAO</v>
          </cell>
          <cell r="D1623" t="str">
            <v>H</v>
          </cell>
          <cell r="E1623">
            <v>1</v>
          </cell>
          <cell r="F1623">
            <v>74.59</v>
          </cell>
          <cell r="G1623">
            <v>74.59</v>
          </cell>
        </row>
        <row r="1624">
          <cell r="A1624" t="str">
            <v>COMPOSICAO</v>
          </cell>
          <cell r="B1624" t="str">
            <v>53806</v>
          </cell>
          <cell r="C1624" t="str">
            <v>TRATOR DE ESTEIRAS POTENCIA 165 HP, PESO OPERACIONAL 17,1T (VU=5ANOS) - MANUTENCAO</v>
          </cell>
          <cell r="D1624" t="str">
            <v>H</v>
          </cell>
          <cell r="E1624">
            <v>1</v>
          </cell>
          <cell r="F1624">
            <v>70.98</v>
          </cell>
          <cell r="G1624">
            <v>70.98</v>
          </cell>
        </row>
        <row r="1625">
          <cell r="A1625" t="str">
            <v>COMPOSICAO</v>
          </cell>
          <cell r="B1625" t="str">
            <v>53807</v>
          </cell>
          <cell r="C1625" t="str">
            <v>TRATOR DE ESTEIRAS POTENCIA 165 HP, PESO OPERACIONAL 17,1T - MAO-DE-OBRA NA OPERACAO DIURNA</v>
          </cell>
          <cell r="D1625" t="str">
            <v>H</v>
          </cell>
          <cell r="E1625">
            <v>1</v>
          </cell>
          <cell r="F1625">
            <v>23.06</v>
          </cell>
          <cell r="G1625">
            <v>23.06</v>
          </cell>
        </row>
        <row r="1626">
          <cell r="A1626" t="str">
            <v>5847</v>
          </cell>
          <cell r="C1626" t="str">
            <v>SUBTOTAL</v>
          </cell>
          <cell r="G1626">
            <v>262.26</v>
          </cell>
        </row>
        <row r="1627">
          <cell r="C1627" t="str">
            <v>BDI</v>
          </cell>
          <cell r="E1627">
            <v>0.35</v>
          </cell>
          <cell r="G1627">
            <v>91.79</v>
          </cell>
        </row>
        <row r="1628">
          <cell r="C1628" t="str">
            <v>TOTAL</v>
          </cell>
          <cell r="G1628">
            <v>354.05</v>
          </cell>
        </row>
        <row r="1630">
          <cell r="A1630" t="str">
            <v>CHOR</v>
          </cell>
          <cell r="B1630" t="str">
            <v>5851</v>
          </cell>
          <cell r="C1630" t="str">
            <v>TRATOR DE ESTEIRAS 153HP PESO OPERACIONAL 1 5T, COM RODA MOTRIZ ELEVADA - CHP DIURNO</v>
          </cell>
          <cell r="D1630" t="str">
            <v>CHP</v>
          </cell>
        </row>
        <row r="1631">
          <cell r="A1631" t="str">
            <v>COMPOSICAO</v>
          </cell>
          <cell r="B1631" t="str">
            <v>5720</v>
          </cell>
          <cell r="C1631" t="str">
            <v>TRATOR DE ESTEIRAS 153HP PESO OPERACIONAL 15T, COM RODA MOTRIZ ELEVADA (VU=5ANOS) - DEPRECIACAO E JUROS</v>
          </cell>
          <cell r="D1631" t="str">
            <v>H</v>
          </cell>
          <cell r="E1631">
            <v>1</v>
          </cell>
          <cell r="F1631">
            <v>96.05</v>
          </cell>
          <cell r="G1631">
            <v>96.05</v>
          </cell>
        </row>
        <row r="1632">
          <cell r="A1632" t="str">
            <v>COMPOSICAO</v>
          </cell>
          <cell r="B1632" t="str">
            <v>5721</v>
          </cell>
          <cell r="C1632" t="str">
            <v>TRATOR DE ESTEIRAS 153HP PESO OPERACIONAL 15T, COM RODA MOTRIZ ELEVADA - MATERIAIS NA OPERACAO</v>
          </cell>
          <cell r="D1632" t="str">
            <v>H</v>
          </cell>
          <cell r="E1632">
            <v>1</v>
          </cell>
          <cell r="F1632">
            <v>71.33</v>
          </cell>
          <cell r="G1632">
            <v>71.33</v>
          </cell>
        </row>
        <row r="1633">
          <cell r="A1633" t="str">
            <v>COMPOSICAO</v>
          </cell>
          <cell r="B1633" t="str">
            <v>53810</v>
          </cell>
          <cell r="C1633" t="str">
            <v>TRATOR DE ESTEIRAS 153HP PESO OPERACIONAL 15T, COM RODA MOTRIZ ELEVADA (VU=5ANOS) - MANUTENCAO</v>
          </cell>
          <cell r="D1633" t="str">
            <v>H</v>
          </cell>
          <cell r="E1633">
            <v>1</v>
          </cell>
          <cell r="F1633">
            <v>72.819999999999993</v>
          </cell>
          <cell r="G1633">
            <v>72.819999999999993</v>
          </cell>
        </row>
        <row r="1634">
          <cell r="A1634" t="str">
            <v>COMPOSICAO</v>
          </cell>
          <cell r="B1634" t="str">
            <v>53811</v>
          </cell>
          <cell r="C1634" t="str">
            <v>TRATOR DE ESTEIRAS 153HP PESO OPERACIONAL 15T, COM RODA MOTRIZ ELEVADA - MA0-DE-OBRA NA OPERACAO DIURNA</v>
          </cell>
          <cell r="D1634" t="str">
            <v>H</v>
          </cell>
          <cell r="E1634">
            <v>1</v>
          </cell>
          <cell r="F1634">
            <v>21.66</v>
          </cell>
          <cell r="G1634">
            <v>21.66</v>
          </cell>
        </row>
        <row r="1635">
          <cell r="A1635" t="str">
            <v>5851</v>
          </cell>
          <cell r="C1635" t="str">
            <v>SUBTOTAL</v>
          </cell>
          <cell r="G1635">
            <v>261.86</v>
          </cell>
        </row>
        <row r="1636">
          <cell r="C1636" t="str">
            <v>BDI</v>
          </cell>
          <cell r="E1636">
            <v>0.35</v>
          </cell>
          <cell r="G1636">
            <v>91.65</v>
          </cell>
        </row>
        <row r="1637">
          <cell r="C1637" t="str">
            <v>TOTAL</v>
          </cell>
          <cell r="G1637">
            <v>353.51</v>
          </cell>
        </row>
        <row r="1639">
          <cell r="A1639" t="str">
            <v>CHOR</v>
          </cell>
          <cell r="B1639" t="str">
            <v>5855</v>
          </cell>
          <cell r="C1639" t="str">
            <v>TRATOR DE ESTEIRAS COM LAMINA - POTENCIA 30 5 HP - PESO OPERACIONAL 37 T - CHP DIURNO</v>
          </cell>
          <cell r="D1639" t="str">
            <v>CHP</v>
          </cell>
        </row>
        <row r="1640">
          <cell r="A1640" t="str">
            <v>COMPOSICAO</v>
          </cell>
          <cell r="B1640" t="str">
            <v>5722</v>
          </cell>
          <cell r="C1640" t="str">
            <v>TRATOR DE ESTEIRAS COM LAMINA - POTENCIA 305 HP - PESO OPERACIONAL 37 T - MATERIAIS NA OPERACAO</v>
          </cell>
          <cell r="D1640" t="str">
            <v>H</v>
          </cell>
          <cell r="E1640">
            <v>1</v>
          </cell>
          <cell r="F1640">
            <v>142.19</v>
          </cell>
          <cell r="G1640">
            <v>142.19</v>
          </cell>
        </row>
        <row r="1641">
          <cell r="A1641" t="str">
            <v>COMPOSICAO</v>
          </cell>
          <cell r="B1641" t="str">
            <v>53813</v>
          </cell>
          <cell r="C1641" t="str">
            <v>TRATOR DE ESTEIRAS COM LAMINA - POTENCIA 305 HP - PESO OPERACIONAL 37 T (VU=5ANOS) - DEPRECIACAO E JUROS</v>
          </cell>
          <cell r="D1641" t="str">
            <v>H</v>
          </cell>
          <cell r="E1641">
            <v>1</v>
          </cell>
          <cell r="F1641">
            <v>243.47</v>
          </cell>
          <cell r="G1641">
            <v>243.47</v>
          </cell>
        </row>
        <row r="1642">
          <cell r="A1642" t="str">
            <v>COMPOSICAO</v>
          </cell>
          <cell r="B1642" t="str">
            <v>53814</v>
          </cell>
          <cell r="C1642" t="str">
            <v>TRATOR DE ESTEIRAS COM LAMINA - POTENCIA 305 HP - PESO OPERACIONAL 37 T (VU=5ANOS) - MANUTENCAO</v>
          </cell>
          <cell r="D1642" t="str">
            <v>H</v>
          </cell>
          <cell r="E1642">
            <v>1</v>
          </cell>
          <cell r="F1642">
            <v>184.59</v>
          </cell>
          <cell r="G1642">
            <v>184.59</v>
          </cell>
        </row>
        <row r="1643">
          <cell r="A1643" t="str">
            <v>COMPOSICAO</v>
          </cell>
          <cell r="B1643" t="str">
            <v>53815</v>
          </cell>
          <cell r="C1643" t="str">
            <v>TRATOR DE ESTEIRAS COM LAMINA - POTENCIA 305 HP - PESO OPERACIONAL 37 T - MAO-DE-OBRA NA OPERACAO DIURNA</v>
          </cell>
          <cell r="D1643" t="str">
            <v>H</v>
          </cell>
          <cell r="E1643">
            <v>1</v>
          </cell>
          <cell r="F1643">
            <v>21.66</v>
          </cell>
          <cell r="G1643">
            <v>21.66</v>
          </cell>
        </row>
        <row r="1644">
          <cell r="A1644" t="str">
            <v>5855</v>
          </cell>
          <cell r="C1644" t="str">
            <v>SUBTOTAL</v>
          </cell>
          <cell r="G1644">
            <v>591.91</v>
          </cell>
        </row>
        <row r="1645">
          <cell r="C1645" t="str">
            <v>BDI</v>
          </cell>
          <cell r="E1645">
            <v>0.35</v>
          </cell>
          <cell r="G1645">
            <v>207.17</v>
          </cell>
        </row>
        <row r="1646">
          <cell r="C1646" t="str">
            <v>TOTAL</v>
          </cell>
          <cell r="G1646">
            <v>799.07999999999993</v>
          </cell>
        </row>
        <row r="1648">
          <cell r="A1648" t="str">
            <v>CHOR</v>
          </cell>
          <cell r="B1648" t="str">
            <v>5863</v>
          </cell>
          <cell r="C1648" t="str">
            <v>ROLO COMPACTADOR VIBRATÓRIO REBOCÁVEL AÇO LISO, PES O 4,7T, IMPACTO DINÂMICO 18,3T - CHP DIURNO</v>
          </cell>
          <cell r="D1648" t="str">
            <v>CHP</v>
          </cell>
        </row>
        <row r="1649">
          <cell r="A1649" t="str">
            <v>COMPOSICAO</v>
          </cell>
          <cell r="B1649" t="str">
            <v>5727</v>
          </cell>
          <cell r="C1649" t="str">
            <v>ROLO COMPACTADOR VIBRATÓRIO REBOCÁVEL CILINDRO LISO, 4,7T, IMPACTO DINÂMICO 18,3T - MANUTENÇÃO.</v>
          </cell>
          <cell r="D1649" t="str">
            <v>H</v>
          </cell>
          <cell r="E1649">
            <v>1</v>
          </cell>
          <cell r="F1649">
            <v>2.62</v>
          </cell>
          <cell r="G1649">
            <v>2.62</v>
          </cell>
        </row>
        <row r="1650">
          <cell r="A1650" t="str">
            <v>COMPOSICAO</v>
          </cell>
          <cell r="B1650" t="str">
            <v>53818</v>
          </cell>
          <cell r="C1650" t="str">
            <v>ROLO COMPACTADOR VIBRATÓRIO REBOCÁVEL AÇO LISO, PESO 4,7T, IMPACTO DINÂMICO 18,3T - DEPRECIAÇÃO E JUROS</v>
          </cell>
          <cell r="D1650" t="str">
            <v>H</v>
          </cell>
          <cell r="E1650">
            <v>1</v>
          </cell>
          <cell r="F1650">
            <v>7.87</v>
          </cell>
          <cell r="G1650">
            <v>7.87</v>
          </cell>
        </row>
        <row r="1651">
          <cell r="A1651" t="str">
            <v>COMPOSICAO</v>
          </cell>
          <cell r="B1651" t="str">
            <v>53819</v>
          </cell>
          <cell r="C1651" t="str">
            <v>ROLO COMPACTADOR VIBRATÓRIO REBOCÁVEL AÇO LISO, PESO 4,7T, IMPACTO DINÂMICO 18,3T - CUSTO COM MATERIAIS NA OPERACAO</v>
          </cell>
          <cell r="D1651" t="str">
            <v>H</v>
          </cell>
          <cell r="E1651">
            <v>1</v>
          </cell>
          <cell r="F1651">
            <v>35.43</v>
          </cell>
          <cell r="G1651">
            <v>35.43</v>
          </cell>
        </row>
        <row r="1652">
          <cell r="A1652" t="str">
            <v>COMPOSICAO</v>
          </cell>
          <cell r="B1652" t="str">
            <v>53820</v>
          </cell>
          <cell r="C1652" t="str">
            <v>ROLO COMPACTADOR VIBRATÓRIO REBOCÁVEL AÇO LISO, PESO 4,7T, IMPACTO DINÂMICO 18,3T - CUSTO COM MAO-DE-OBRA NA OPERACAO DIURNA</v>
          </cell>
          <cell r="D1652" t="str">
            <v>H</v>
          </cell>
          <cell r="E1652">
            <v>1</v>
          </cell>
          <cell r="F1652">
            <v>19.7</v>
          </cell>
          <cell r="G1652">
            <v>19.7</v>
          </cell>
        </row>
        <row r="1653">
          <cell r="A1653" t="str">
            <v>5863</v>
          </cell>
          <cell r="C1653" t="str">
            <v>SUBTOTAL</v>
          </cell>
          <cell r="G1653">
            <v>65.62</v>
          </cell>
        </row>
        <row r="1654">
          <cell r="C1654" t="str">
            <v>BDI</v>
          </cell>
          <cell r="E1654">
            <v>0.35</v>
          </cell>
          <cell r="G1654">
            <v>22.97</v>
          </cell>
        </row>
        <row r="1655">
          <cell r="C1655" t="str">
            <v>TOTAL</v>
          </cell>
          <cell r="G1655">
            <v>88.59</v>
          </cell>
        </row>
        <row r="1657">
          <cell r="A1657" t="str">
            <v>CHOR</v>
          </cell>
          <cell r="B1657" t="str">
            <v>5867</v>
          </cell>
          <cell r="C1657" t="str">
            <v>ROLO COMPACTADOR VIBRATÓRIO TANDEM AÇO LISO, POTÊNC IA 58CV, PESO SEM/COM LASTRO 6,5/9,4 T - CHP DIURNO</v>
          </cell>
          <cell r="D1657" t="str">
            <v>CHP</v>
          </cell>
        </row>
        <row r="1658">
          <cell r="A1658" t="str">
            <v>COMPOSICAO</v>
          </cell>
          <cell r="B1658" t="str">
            <v>5728</v>
          </cell>
          <cell r="C1658" t="str">
            <v>ROLO COMPACTADOR VIBRATÓRIO, TANDEM, AUTO-PROPEL.,CILINDRO LISO, 58CV - 6,5/9,4 T, SEM OU COM LASTRO - DEPRECIAÇÃO E JUROS.</v>
          </cell>
          <cell r="D1658" t="str">
            <v>H</v>
          </cell>
          <cell r="E1658">
            <v>1</v>
          </cell>
          <cell r="F1658">
            <v>20.32</v>
          </cell>
          <cell r="G1658">
            <v>20.32</v>
          </cell>
        </row>
        <row r="1659">
          <cell r="A1659" t="str">
            <v>COMPOSICAO</v>
          </cell>
          <cell r="B1659" t="str">
            <v>5729</v>
          </cell>
          <cell r="C1659" t="str">
            <v>ROLO COMPACTADOR VIBRATÓRIO, TANDEM, AUTO-PROPEL.,CILINDRO LISO, 58CV - 6,5/9,4 T, SEM OU COM LASTRO - MANUTENÇÃO.</v>
          </cell>
          <cell r="D1659" t="str">
            <v>H</v>
          </cell>
          <cell r="E1659">
            <v>1</v>
          </cell>
          <cell r="F1659">
            <v>12.2</v>
          </cell>
          <cell r="G1659">
            <v>12.2</v>
          </cell>
        </row>
        <row r="1660">
          <cell r="A1660" t="str">
            <v>COMPOSICAO</v>
          </cell>
          <cell r="B1660" t="str">
            <v>5730</v>
          </cell>
          <cell r="C1660" t="str">
            <v>ROLO COMPACTADOR VIBRATÓRIO, TANDEM, AUTO-PROPEL.,CILINDRO LISO, 58CV - 6,5/9,4 T, SEM OU COM LASTRO - CUSTOS COM MATERIAIS NA OPERAÇÃO.</v>
          </cell>
          <cell r="D1660" t="str">
            <v>H</v>
          </cell>
          <cell r="E1660">
            <v>1</v>
          </cell>
          <cell r="F1660">
            <v>35.43</v>
          </cell>
          <cell r="G1660">
            <v>35.43</v>
          </cell>
        </row>
        <row r="1661">
          <cell r="A1661" t="str">
            <v>COMPOSICAO</v>
          </cell>
          <cell r="B1661" t="str">
            <v>53822</v>
          </cell>
          <cell r="C1661" t="str">
            <v>ROLO COMPACTADOR VIBRATÓRIO TANDEM AÇO LISO, POTÊNCIA 58CV, PESO SEM/COM LASTRO 6,5/9,4 T - CUSTO COM MÃO-DE-OBRA NA OPERAÇÃO DIURNA</v>
          </cell>
          <cell r="D1661" t="str">
            <v>H</v>
          </cell>
          <cell r="E1661">
            <v>1</v>
          </cell>
          <cell r="F1661">
            <v>23.06</v>
          </cell>
          <cell r="G1661">
            <v>23.06</v>
          </cell>
        </row>
        <row r="1662">
          <cell r="A1662" t="str">
            <v>5867</v>
          </cell>
          <cell r="C1662" t="str">
            <v>SUBTOTAL</v>
          </cell>
          <cell r="G1662">
            <v>91.009999999999991</v>
          </cell>
        </row>
        <row r="1663">
          <cell r="C1663" t="str">
            <v>BDI</v>
          </cell>
          <cell r="E1663">
            <v>0.35</v>
          </cell>
          <cell r="G1663">
            <v>31.85</v>
          </cell>
        </row>
        <row r="1664">
          <cell r="C1664" t="str">
            <v>TOTAL</v>
          </cell>
          <cell r="G1664">
            <v>122.85999999999999</v>
          </cell>
        </row>
        <row r="1666">
          <cell r="A1666" t="str">
            <v>CHOR</v>
          </cell>
          <cell r="B1666" t="str">
            <v>5871</v>
          </cell>
          <cell r="C1666" t="str">
            <v>ROLO COMPACTADOR DE PNEUS ESTÁTICO PARA ASFALTO, PR ESSÃO VARIÁVEL, POTÊNCIA 99HP, PESO OPERACIONAL SEM/COM LASTRO 8,3/21,0 T - CHP DIURNO</v>
          </cell>
          <cell r="D1666" t="str">
            <v>CHP</v>
          </cell>
        </row>
        <row r="1667">
          <cell r="A1667" t="str">
            <v>COMPOSICAO</v>
          </cell>
          <cell r="B1667" t="str">
            <v>5732</v>
          </cell>
          <cell r="C1667" t="str">
            <v>ROLO COMPACTADOR PNEUMÁTICO, AUTO-PROPEL., PRESSÃO VARIÁVEL, 99HP, PESO OPERACIONAL SEM OU COM LASTRO 8,3/21,0 T - MANUTENÇÃO.</v>
          </cell>
          <cell r="D1667" t="str">
            <v>H</v>
          </cell>
          <cell r="E1667">
            <v>1</v>
          </cell>
          <cell r="F1667">
            <v>22.21</v>
          </cell>
          <cell r="G1667">
            <v>22.21</v>
          </cell>
        </row>
        <row r="1668">
          <cell r="A1668" t="str">
            <v>COMPOSICAO</v>
          </cell>
          <cell r="B1668" t="str">
            <v>5733</v>
          </cell>
          <cell r="C1668" t="str">
            <v>ROLO COMPACTADOR PNEUMÁTICO, AUTO-PROPEL., PRESSÃO VARIÁVEL, 99HP, PESO OPERACIONAL SEM OU COM LASTRO 8,3/21,0 T - CUSTO COM MATERIAIS NA OPERAÇÃO</v>
          </cell>
          <cell r="D1668" t="str">
            <v>H</v>
          </cell>
          <cell r="E1668">
            <v>1</v>
          </cell>
          <cell r="F1668">
            <v>67.599999999999994</v>
          </cell>
          <cell r="G1668">
            <v>67.599999999999994</v>
          </cell>
        </row>
        <row r="1669">
          <cell r="A1669" t="str">
            <v>COMPOSICAO</v>
          </cell>
          <cell r="B1669" t="str">
            <v>53823</v>
          </cell>
          <cell r="C1669" t="str">
            <v>ROLO COMPACTADOR DE PNEUS ESTÁTICO PARA ASFALTO, PRESSÃO VARIÁVEL, POTÊNCIA 99HP, PESO OPERACIONAL SEM/COM LASTRO 8,3/21,0 T - DEPRECIAÇÃO E JUROS</v>
          </cell>
          <cell r="D1669" t="str">
            <v>H</v>
          </cell>
          <cell r="E1669">
            <v>1</v>
          </cell>
          <cell r="F1669">
            <v>37</v>
          </cell>
          <cell r="G1669">
            <v>37</v>
          </cell>
        </row>
        <row r="1670">
          <cell r="A1670" t="str">
            <v>COMPOSICAO</v>
          </cell>
          <cell r="B1670" t="str">
            <v>53824</v>
          </cell>
          <cell r="C1670" t="str">
            <v>ROLO COMPACTADOR DE PNEUS ESTATICO PARA ASFALTO, PRESSAO VARIAVEL, POTENCIA 99HP, PESO OPERACIONAL SEM/COM LASTRO 8,3/21,0 T - CUSTO COM MAO -DE-OBRA NA OPERACAO DIURNA</v>
          </cell>
          <cell r="D1670" t="str">
            <v>H</v>
          </cell>
          <cell r="E1670">
            <v>1</v>
          </cell>
          <cell r="F1670">
            <v>19.7</v>
          </cell>
          <cell r="G1670">
            <v>19.7</v>
          </cell>
        </row>
        <row r="1671">
          <cell r="A1671" t="str">
            <v>5871</v>
          </cell>
          <cell r="C1671" t="str">
            <v>SUBTOTAL</v>
          </cell>
          <cell r="G1671">
            <v>146.51</v>
          </cell>
        </row>
        <row r="1672">
          <cell r="C1672" t="str">
            <v>BDI</v>
          </cell>
          <cell r="E1672">
            <v>0.35</v>
          </cell>
          <cell r="G1672">
            <v>51.28</v>
          </cell>
        </row>
        <row r="1673">
          <cell r="C1673" t="str">
            <v>TOTAL</v>
          </cell>
          <cell r="G1673">
            <v>197.79</v>
          </cell>
        </row>
        <row r="1675">
          <cell r="A1675" t="str">
            <v>CHOR</v>
          </cell>
          <cell r="B1675" t="str">
            <v>5875</v>
          </cell>
          <cell r="C1675" t="str">
            <v>RETRO-ESCAVADEIRA, 74HP - (VU = 6 ANOS) - CHP DIURNO</v>
          </cell>
          <cell r="D1675" t="str">
            <v>CHP</v>
          </cell>
        </row>
        <row r="1676">
          <cell r="A1676" t="str">
            <v>COMPOSICAO</v>
          </cell>
          <cell r="B1676" t="str">
            <v>5734</v>
          </cell>
          <cell r="C1676" t="str">
            <v>RETRO-ESCAVADEIRA, 74HP (VU=6 ANOS)- DEPRECIAÇÃO E JUROS</v>
          </cell>
          <cell r="D1676" t="str">
            <v>H</v>
          </cell>
          <cell r="E1676">
            <v>1</v>
          </cell>
          <cell r="F1676">
            <v>25.26</v>
          </cell>
          <cell r="G1676">
            <v>25.26</v>
          </cell>
        </row>
        <row r="1677">
          <cell r="A1677" t="str">
            <v>COMPOSICAO</v>
          </cell>
          <cell r="B1677" t="str">
            <v>5735</v>
          </cell>
          <cell r="C1677" t="str">
            <v>RETRO-ESCAVADEIRA, 74HP (VU= 6 ANOS) - MANUTENÇÃO</v>
          </cell>
          <cell r="D1677" t="str">
            <v>H</v>
          </cell>
          <cell r="E1677">
            <v>1</v>
          </cell>
          <cell r="F1677">
            <v>14.67</v>
          </cell>
          <cell r="G1677">
            <v>14.67</v>
          </cell>
        </row>
        <row r="1678">
          <cell r="A1678" t="str">
            <v>COMPOSICAO</v>
          </cell>
          <cell r="B1678" t="str">
            <v>5736</v>
          </cell>
          <cell r="C1678" t="str">
            <v>RETRO-ESCAVADEIRA, 74HP (VU= 5 ANOS) - MATERIAIS OPERAÇÃO</v>
          </cell>
          <cell r="D1678" t="str">
            <v>H</v>
          </cell>
          <cell r="E1678">
            <v>1</v>
          </cell>
          <cell r="F1678">
            <v>39.159999999999997</v>
          </cell>
          <cell r="G1678">
            <v>39.159999999999997</v>
          </cell>
        </row>
        <row r="1679">
          <cell r="A1679" t="str">
            <v>INSUMO</v>
          </cell>
          <cell r="B1679" t="str">
            <v>00004234</v>
          </cell>
          <cell r="C1679" t="str">
            <v>OPERADOR DE ESCAVADEIRA</v>
          </cell>
          <cell r="D1679" t="str">
            <v>H</v>
          </cell>
          <cell r="E1679">
            <v>0.9123</v>
          </cell>
          <cell r="F1679">
            <v>19.7</v>
          </cell>
          <cell r="G1679">
            <v>17.97</v>
          </cell>
        </row>
        <row r="1680">
          <cell r="A1680" t="str">
            <v>5875</v>
          </cell>
          <cell r="C1680" t="str">
            <v>SUBTOTAL</v>
          </cell>
          <cell r="G1680">
            <v>97.06</v>
          </cell>
        </row>
        <row r="1681">
          <cell r="C1681" t="str">
            <v>BDI</v>
          </cell>
          <cell r="E1681">
            <v>0.35</v>
          </cell>
          <cell r="G1681">
            <v>33.97</v>
          </cell>
        </row>
        <row r="1682">
          <cell r="C1682" t="str">
            <v>TOTAL</v>
          </cell>
          <cell r="G1682">
            <v>131.03</v>
          </cell>
        </row>
        <row r="1684">
          <cell r="A1684" t="str">
            <v>CHOR</v>
          </cell>
          <cell r="B1684" t="str">
            <v>5879</v>
          </cell>
          <cell r="C1684" t="str">
            <v>ROLO COMPACTADOR VIBRATÓRIO PÉ DE CARNEIRO, OPERADO POR CONTROLE REMOTO, POTÊNCIA 17HP, PESO OPERACIONAL 1,65T - CHP DIURNO</v>
          </cell>
          <cell r="D1684" t="str">
            <v>CHP</v>
          </cell>
        </row>
        <row r="1685">
          <cell r="A1685" t="str">
            <v>COMPOSICAO</v>
          </cell>
          <cell r="B1685" t="str">
            <v>5738</v>
          </cell>
          <cell r="C1685" t="str">
            <v>ROLO COMPACTADOR VIBRATÓRIO PÉ DE CARNEIRO, OPERADO POR CONTROLE REMOTO, POTÊNCIA 17HP, PESO OPERACIONAL 1,65T - DEPRECIAÇÃO E JUROS</v>
          </cell>
          <cell r="D1685" t="str">
            <v>H</v>
          </cell>
          <cell r="E1685">
            <v>1</v>
          </cell>
          <cell r="F1685">
            <v>5.67</v>
          </cell>
          <cell r="G1685">
            <v>5.67</v>
          </cell>
        </row>
        <row r="1686">
          <cell r="A1686" t="str">
            <v>COMPOSICAO</v>
          </cell>
          <cell r="B1686" t="str">
            <v>5739</v>
          </cell>
          <cell r="C1686" t="str">
            <v>ROLO COMPACTADOR VIBRATÓRIO PÉ DE CARNEIRO, OPERADO POR CONTROLE REMOTO, 17HP - 1,65T - MANUTENÇÃO.</v>
          </cell>
          <cell r="D1686" t="str">
            <v>H</v>
          </cell>
          <cell r="E1686">
            <v>1</v>
          </cell>
          <cell r="F1686">
            <v>1.89</v>
          </cell>
          <cell r="G1686">
            <v>1.89</v>
          </cell>
        </row>
        <row r="1687">
          <cell r="A1687" t="str">
            <v>5879</v>
          </cell>
          <cell r="C1687" t="str">
            <v>SUBTOTAL</v>
          </cell>
          <cell r="G1687">
            <v>7.56</v>
          </cell>
        </row>
        <row r="1688">
          <cell r="C1688" t="str">
            <v>BDI</v>
          </cell>
          <cell r="E1688">
            <v>0.35</v>
          </cell>
          <cell r="G1688">
            <v>2.65</v>
          </cell>
        </row>
        <row r="1689">
          <cell r="C1689" t="str">
            <v>TOTAL</v>
          </cell>
          <cell r="G1689">
            <v>10.209999999999999</v>
          </cell>
        </row>
        <row r="1691">
          <cell r="A1691" t="str">
            <v>CHOR</v>
          </cell>
          <cell r="B1691" t="str">
            <v>5882</v>
          </cell>
          <cell r="C1691" t="str">
            <v>EQUIPAMENTO PARA LAMA ASFALTICA COM SILO DE AGREGADO 6M3, DOSADOR DE CIMENTO, A SER MONTADO SOBRE CAMINHÃO (NAO INCLUI O CAMINHAO) - CU STO HORARIO PRODUTIVO DIURNO</v>
          </cell>
          <cell r="D1691" t="str">
            <v>CHP</v>
          </cell>
        </row>
        <row r="1692">
          <cell r="A1692" t="str">
            <v>COMPOSICAO</v>
          </cell>
          <cell r="B1692" t="str">
            <v>5740</v>
          </cell>
          <cell r="C1692" t="str">
            <v>EQUIPAMENTO PARA LAMA ASFALTICA COM SILO DE AGREGADO 6M3, DOSADOR DE CIMENTO, MONTADO SOBRE CAMINHÃO - DEPRECIACAO E JUROS</v>
          </cell>
          <cell r="D1692" t="str">
            <v>H</v>
          </cell>
          <cell r="E1692">
            <v>1</v>
          </cell>
          <cell r="F1692">
            <v>57.68</v>
          </cell>
          <cell r="G1692">
            <v>57.68</v>
          </cell>
        </row>
        <row r="1693">
          <cell r="A1693" t="str">
            <v>COMPOSICAO</v>
          </cell>
          <cell r="B1693" t="str">
            <v>5741</v>
          </cell>
          <cell r="C1693" t="str">
            <v>EQUIPAMENTO PARA LAMA ASFALTICA COM SILO DE AGREGADO 6M3, DOSADOR DE CIMENTO, A SER MONTADO SOBRE CAMINHÃO (NAO INCLUI O CAMINHAO) - CUSTO HORARIO DE MANUTENCAO</v>
          </cell>
          <cell r="D1693" t="str">
            <v>H</v>
          </cell>
          <cell r="E1693">
            <v>1</v>
          </cell>
          <cell r="F1693">
            <v>26</v>
          </cell>
          <cell r="G1693">
            <v>26</v>
          </cell>
        </row>
        <row r="1694">
          <cell r="A1694" t="str">
            <v>COMPOSICAO</v>
          </cell>
          <cell r="B1694" t="str">
            <v>5742</v>
          </cell>
          <cell r="C1694" t="str">
            <v>EQUIPAMENTO PARA LAMA ASFALTICA COM SILO DE AGREGADO 6M3, DOSADOR DE CIMENTO, A SER MONTADO SOBRE CAMINHÃO (NAO INCLUI O CAMINHAO) - CUSTO HORARIO DE MATERIAIS NA OPERACAO</v>
          </cell>
          <cell r="D1694" t="str">
            <v>H</v>
          </cell>
          <cell r="E1694">
            <v>1</v>
          </cell>
          <cell r="F1694">
            <v>59.67</v>
          </cell>
          <cell r="G1694">
            <v>59.67</v>
          </cell>
        </row>
        <row r="1695">
          <cell r="A1695" t="str">
            <v>COMPOSICAO</v>
          </cell>
          <cell r="B1695" t="str">
            <v>5743</v>
          </cell>
          <cell r="C1695" t="str">
            <v>EQUIPAMENTO PARA LAMA ASFALTICA COM SILO DE AGREGADO 6M3, DOSADOR DE CIMENTO, A SER MONTADO SOBRE CAMINHÃO (NAO INCLUI O CAMINHAO) - MAO-DE-OBRA DIURNA NA OPERACAO</v>
          </cell>
          <cell r="D1695" t="str">
            <v>H</v>
          </cell>
          <cell r="E1695">
            <v>1</v>
          </cell>
          <cell r="F1695">
            <v>20.18</v>
          </cell>
          <cell r="G1695">
            <v>20.18</v>
          </cell>
        </row>
        <row r="1696">
          <cell r="A1696" t="str">
            <v>5882</v>
          </cell>
          <cell r="C1696" t="str">
            <v>SUBTOTAL</v>
          </cell>
          <cell r="G1696">
            <v>163.53000000000003</v>
          </cell>
        </row>
        <row r="1697">
          <cell r="C1697" t="str">
            <v>BDI</v>
          </cell>
          <cell r="E1697">
            <v>0.35</v>
          </cell>
          <cell r="G1697">
            <v>57.24</v>
          </cell>
        </row>
        <row r="1698">
          <cell r="C1698" t="str">
            <v>TOTAL</v>
          </cell>
          <cell r="G1698">
            <v>220.77000000000004</v>
          </cell>
        </row>
        <row r="1700">
          <cell r="A1700" t="str">
            <v>CHOR</v>
          </cell>
          <cell r="B1700" t="str">
            <v>5886</v>
          </cell>
          <cell r="C1700" t="str">
            <v>CAMINHAO PIPA FORD F12000 6000L 162CV C/BOM BA GASOLINA - CHP DIURNO</v>
          </cell>
          <cell r="D1700" t="str">
            <v>CHP</v>
          </cell>
        </row>
        <row r="1701">
          <cell r="A1701" t="str">
            <v>COMPOSICAO</v>
          </cell>
          <cell r="B1701" t="str">
            <v>5745</v>
          </cell>
          <cell r="C1701" t="str">
            <v>CAMINHAO PIPA 6.000L TOCO 162CV - PBT=11800KG C/BOMBA GASOLINA - DEPRECIACAO E JUROS</v>
          </cell>
          <cell r="D1701" t="str">
            <v>H</v>
          </cell>
          <cell r="E1701">
            <v>1</v>
          </cell>
          <cell r="F1701">
            <v>23</v>
          </cell>
          <cell r="G1701">
            <v>23</v>
          </cell>
        </row>
        <row r="1702">
          <cell r="A1702" t="str">
            <v>COMPOSICAO</v>
          </cell>
          <cell r="B1702" t="str">
            <v>5746</v>
          </cell>
          <cell r="C1702" t="str">
            <v>CAMINHAO PIPA 6.000L TOCO 162CV - PBT=11800KG C/BOMBA GASOLINA -MANUTENCAO</v>
          </cell>
          <cell r="D1702" t="str">
            <v>H</v>
          </cell>
          <cell r="E1702">
            <v>1</v>
          </cell>
          <cell r="F1702">
            <v>13.870000000000001</v>
          </cell>
          <cell r="G1702">
            <v>13.87</v>
          </cell>
        </row>
        <row r="1703">
          <cell r="A1703" t="str">
            <v>COMPOSICAO</v>
          </cell>
          <cell r="B1703" t="str">
            <v>5747</v>
          </cell>
          <cell r="C1703" t="str">
            <v>CAMINHAO PIPA 6000L TOCO, 162CV - 7,5T (VU=6ANOS) (INCLUI TANQUE DE ACO PARA TRANSPORTE DE AGUA) - CUSTO HORARIO DE MATERIAIS NA OPERACAO</v>
          </cell>
          <cell r="D1703" t="str">
            <v>H</v>
          </cell>
          <cell r="E1703">
            <v>1</v>
          </cell>
          <cell r="F1703">
            <v>43.36</v>
          </cell>
          <cell r="G1703">
            <v>43.36</v>
          </cell>
        </row>
        <row r="1704">
          <cell r="A1704" t="str">
            <v>COMPOSICAO</v>
          </cell>
          <cell r="B1704" t="str">
            <v>5748</v>
          </cell>
          <cell r="C1704" t="str">
            <v>CAMINHAO PIPA 6000L TOCO, 162CV - 7,5T (VU=6ANOS) (INCLUI TANQUE DE ACO PARA TRANSPORTE DE AGUA E MOTOBOMBA CENTRIFUGA A GASOLINA 3,5CV) - MAO-DE-OBRA DIURNA NA OPERACAO</v>
          </cell>
          <cell r="D1704" t="str">
            <v>H</v>
          </cell>
          <cell r="E1704">
            <v>1</v>
          </cell>
          <cell r="F1704">
            <v>20.18</v>
          </cell>
          <cell r="G1704">
            <v>20.18</v>
          </cell>
        </row>
        <row r="1705">
          <cell r="A1705" t="str">
            <v>5886</v>
          </cell>
          <cell r="C1705" t="str">
            <v>SUBTOTAL</v>
          </cell>
          <cell r="G1705">
            <v>100.41</v>
          </cell>
        </row>
        <row r="1706">
          <cell r="C1706" t="str">
            <v>BDI</v>
          </cell>
          <cell r="E1706">
            <v>0.35</v>
          </cell>
          <cell r="G1706">
            <v>35.14</v>
          </cell>
        </row>
        <row r="1707">
          <cell r="C1707" t="str">
            <v>TOTAL</v>
          </cell>
          <cell r="G1707">
            <v>135.55000000000001</v>
          </cell>
        </row>
        <row r="1709">
          <cell r="A1709" t="str">
            <v>CHOR</v>
          </cell>
          <cell r="B1709" t="str">
            <v>5890</v>
          </cell>
          <cell r="C1709" t="str">
            <v>CAMINHAO TOCO, 177CV - 14T (VU=6ANOS) (NAO INCLUI CARROCERIA) - CUSTO HORARIO PRODUTIVO DIURNO</v>
          </cell>
          <cell r="D1709" t="str">
            <v>CHP</v>
          </cell>
        </row>
        <row r="1710">
          <cell r="A1710" t="str">
            <v>COMPOSICAO</v>
          </cell>
          <cell r="B1710" t="str">
            <v>5750</v>
          </cell>
          <cell r="C1710" t="str">
            <v>CAMINHAO TOCO, 177CV - 14T (VU=6ANOS) (NAO INCLUI CARROCERIA) - DEPRECIACAO E JUROS</v>
          </cell>
          <cell r="D1710" t="str">
            <v>H</v>
          </cell>
          <cell r="E1710">
            <v>1</v>
          </cell>
          <cell r="F1710">
            <v>20.58</v>
          </cell>
          <cell r="G1710">
            <v>20.58</v>
          </cell>
        </row>
        <row r="1711">
          <cell r="A1711" t="str">
            <v>COMPOSICAO</v>
          </cell>
          <cell r="B1711" t="str">
            <v>5751</v>
          </cell>
          <cell r="C1711" t="str">
            <v>CAMINHAO TOCO, 177CV - 14T (VU=6ANOS) (NAO INCLUI CARROCERIA) - MANUTENCAO</v>
          </cell>
          <cell r="D1711" t="str">
            <v>H</v>
          </cell>
          <cell r="E1711">
            <v>1</v>
          </cell>
          <cell r="F1711">
            <v>14.93</v>
          </cell>
          <cell r="G1711">
            <v>14.93</v>
          </cell>
        </row>
        <row r="1712">
          <cell r="A1712" t="str">
            <v>COMPOSICAO</v>
          </cell>
          <cell r="B1712" t="str">
            <v>53827</v>
          </cell>
          <cell r="C1712" t="str">
            <v>CAMINHAO TOCO, 177CV - 14T (VU=6ANOS) (NAO INCLUI CARROCERIA) - CUSTO HORARIO DE MATERIAIS NA OPERACAO</v>
          </cell>
          <cell r="D1712" t="str">
            <v>H</v>
          </cell>
          <cell r="E1712">
            <v>1</v>
          </cell>
          <cell r="F1712">
            <v>61.54</v>
          </cell>
          <cell r="G1712">
            <v>61.54</v>
          </cell>
        </row>
        <row r="1713">
          <cell r="A1713" t="str">
            <v>COMPOSICAO</v>
          </cell>
          <cell r="B1713" t="str">
            <v>53828</v>
          </cell>
          <cell r="C1713" t="str">
            <v>CAMINHAO TOCO, 177CV - 14T (VU=6ANOS) (NAO INCLUI CARROCERIA) - MAO-DE-OBRA DIURNA NA OPERACAO</v>
          </cell>
          <cell r="D1713" t="str">
            <v>H</v>
          </cell>
          <cell r="E1713">
            <v>1</v>
          </cell>
          <cell r="F1713">
            <v>20.18</v>
          </cell>
          <cell r="G1713">
            <v>20.18</v>
          </cell>
        </row>
        <row r="1714">
          <cell r="A1714" t="str">
            <v>5890</v>
          </cell>
          <cell r="C1714" t="str">
            <v>SUBTOTAL</v>
          </cell>
          <cell r="G1714">
            <v>117.22999999999999</v>
          </cell>
        </row>
        <row r="1715">
          <cell r="C1715" t="str">
            <v>BDI</v>
          </cell>
          <cell r="E1715">
            <v>0.35</v>
          </cell>
          <cell r="G1715">
            <v>41.03</v>
          </cell>
        </row>
        <row r="1716">
          <cell r="C1716" t="str">
            <v>TOTAL</v>
          </cell>
          <cell r="G1716">
            <v>158.26</v>
          </cell>
        </row>
        <row r="1718">
          <cell r="A1718" t="str">
            <v>CHOR</v>
          </cell>
          <cell r="B1718" t="str">
            <v>5894</v>
          </cell>
          <cell r="C1718" t="str">
            <v>CAMINHAO TOCO, 170CV - 11T (VU=6ANOS) (NAO INCLUI CARROCERIA) - CUSTO HORARIO PRODUTIVO DIURNO</v>
          </cell>
          <cell r="D1718" t="str">
            <v>CHP</v>
          </cell>
        </row>
        <row r="1719">
          <cell r="A1719" t="str">
            <v>COMPOSICAO</v>
          </cell>
          <cell r="B1719" t="str">
            <v>5753</v>
          </cell>
          <cell r="C1719" t="str">
            <v>CAMINHAO TOCO, 170CV - 11T (VU=6ANOS) (NAO INCLUI CARROCERIA) - DEPRECIACAO E JUROS</v>
          </cell>
          <cell r="D1719" t="str">
            <v>H</v>
          </cell>
          <cell r="E1719">
            <v>1</v>
          </cell>
          <cell r="F1719">
            <v>20.190000000000001</v>
          </cell>
          <cell r="G1719">
            <v>20.190000000000001</v>
          </cell>
        </row>
        <row r="1720">
          <cell r="A1720" t="str">
            <v>COMPOSICAO</v>
          </cell>
          <cell r="B1720" t="str">
            <v>5754</v>
          </cell>
          <cell r="C1720" t="str">
            <v>CAMINHAO TOCO, 170CV - 11T (VU=6ANOS) (NAO INCLUI CARROCERIA) - MANUTENCAO</v>
          </cell>
          <cell r="D1720" t="str">
            <v>H</v>
          </cell>
          <cell r="E1720">
            <v>1</v>
          </cell>
          <cell r="F1720">
            <v>11.73</v>
          </cell>
          <cell r="G1720">
            <v>11.73</v>
          </cell>
        </row>
        <row r="1721">
          <cell r="A1721" t="str">
            <v>COMPOSICAO</v>
          </cell>
          <cell r="B1721" t="str">
            <v>5755</v>
          </cell>
          <cell r="C1721" t="str">
            <v>CAMINHAO TOCO, 170CV - 11T (VU=6ANOS) (NAO INCLUI CARROCERIA) - MAO-DE-OBRA DIURNA NA OPERACAO</v>
          </cell>
          <cell r="D1721" t="str">
            <v>H</v>
          </cell>
          <cell r="E1721">
            <v>1</v>
          </cell>
          <cell r="F1721">
            <v>20.18</v>
          </cell>
          <cell r="G1721">
            <v>20.18</v>
          </cell>
        </row>
        <row r="1722">
          <cell r="A1722" t="str">
            <v>COMPOSICAO</v>
          </cell>
          <cell r="B1722" t="str">
            <v>53829</v>
          </cell>
          <cell r="C1722" t="str">
            <v>CAMINHAO TOCO, 170CV - 11T (VU=6ANOS) (NAO INCLUI CARROCERIA) - CUSTO HORARIO DE MATERIAIS NA OPERACAO</v>
          </cell>
          <cell r="D1722" t="str">
            <v>H</v>
          </cell>
          <cell r="E1722">
            <v>1</v>
          </cell>
          <cell r="F1722">
            <v>60.61</v>
          </cell>
          <cell r="G1722">
            <v>60.61</v>
          </cell>
        </row>
        <row r="1723">
          <cell r="A1723" t="str">
            <v>5894</v>
          </cell>
          <cell r="C1723" t="str">
            <v>SUBTOTAL</v>
          </cell>
          <cell r="G1723">
            <v>112.71000000000001</v>
          </cell>
        </row>
        <row r="1724">
          <cell r="C1724" t="str">
            <v>BDI</v>
          </cell>
          <cell r="E1724">
            <v>0.35</v>
          </cell>
          <cell r="G1724">
            <v>39.450000000000003</v>
          </cell>
        </row>
        <row r="1725">
          <cell r="C1725" t="str">
            <v>TOTAL</v>
          </cell>
          <cell r="G1725">
            <v>152.16000000000003</v>
          </cell>
        </row>
        <row r="1727">
          <cell r="A1727" t="str">
            <v>CHOR</v>
          </cell>
          <cell r="B1727" t="str">
            <v>5901</v>
          </cell>
          <cell r="C1727" t="str">
            <v>CAMINHAO PIPA 10000L TRUCADO, 208CV - 21,1T (VU=6AN OS) (INCLUI TANQUE DE ACO PARA TRANSPORTE DE AGUA E MOTOBOMBA CENTRIFUGA A GASOLINA 3,5CV) - CUSTO HORARIO PRODUTIVO DIURNO</v>
          </cell>
          <cell r="D1727" t="str">
            <v>CHP</v>
          </cell>
        </row>
        <row r="1728">
          <cell r="A1728" t="str">
            <v>COMPOSICAO</v>
          </cell>
          <cell r="B1728" t="str">
            <v>5762</v>
          </cell>
          <cell r="C1728" t="str">
            <v>CAMINHAO PIPA 10000L TRUCADO, 208CV - 21,1T (VU=6ANOS) (INCLUI TANQUE DE ACO PARA TRANSPORTE DE AGUA E MOTOBOMBA CENTRIFUGA A GASOLINA 3,5CV) - DEPRECIACAO E JUROS</v>
          </cell>
          <cell r="D1728" t="str">
            <v>H</v>
          </cell>
          <cell r="E1728">
            <v>1</v>
          </cell>
          <cell r="F1728">
            <v>22.1</v>
          </cell>
          <cell r="G1728">
            <v>22.1</v>
          </cell>
        </row>
        <row r="1729">
          <cell r="A1729" t="str">
            <v>COMPOSICAO</v>
          </cell>
          <cell r="B1729" t="str">
            <v>5763</v>
          </cell>
          <cell r="C1729" t="str">
            <v>CAMINHAO PIPA 10000L TRUCADO, 208CV - 21,1T (VU=6ANOS) (INCLUI TANQUE DE ACO PARA TRANSPORTE DE AGUA E MOTOBOMBA CENTRIFUGA A GASOLINA 3,5CV) - MANUTENCAO</v>
          </cell>
          <cell r="D1729" t="str">
            <v>H</v>
          </cell>
          <cell r="E1729">
            <v>1</v>
          </cell>
          <cell r="F1729">
            <v>12.770000000000001</v>
          </cell>
          <cell r="G1729">
            <v>12.77</v>
          </cell>
        </row>
        <row r="1730">
          <cell r="A1730" t="str">
            <v>COMPOSICAO</v>
          </cell>
          <cell r="B1730" t="str">
            <v>53831</v>
          </cell>
          <cell r="C1730" t="str">
            <v>CAMINHAO PIPA 10000L TRUCADO, 208CV - 21,1T (VU=6ANOS) (INCLUI TANQUE DE ACO PARA TRANSPORTE DE AGUA E MOTOBOMBA CENTRIFUGA A GASOLINA 3,5CV) - CUSTO HORARIO DE MATERIAIS NA OPERACAO</v>
          </cell>
          <cell r="D1730" t="str">
            <v>H</v>
          </cell>
          <cell r="E1730">
            <v>1</v>
          </cell>
          <cell r="F1730">
            <v>60.64</v>
          </cell>
          <cell r="G1730">
            <v>60.64</v>
          </cell>
        </row>
        <row r="1731">
          <cell r="A1731" t="str">
            <v>COMPOSICAO</v>
          </cell>
          <cell r="B1731" t="str">
            <v>53832</v>
          </cell>
          <cell r="C1731" t="str">
            <v>CAMINHAO PIPA 10000L TRUCADO, 208CV - 21,1T (VU=6ANOS) (INCLUI TANQUE DE ACO PARA TRANSPORTE DE AGUA E MOTOBOMBA CENTRIFUGA A GASOLINA 3,5CV) - MAO-DE-OBRA DIURNA NA OPERACAO</v>
          </cell>
          <cell r="D1731" t="str">
            <v>H</v>
          </cell>
          <cell r="E1731">
            <v>1</v>
          </cell>
          <cell r="F1731">
            <v>20.18</v>
          </cell>
          <cell r="G1731">
            <v>20.18</v>
          </cell>
        </row>
        <row r="1732">
          <cell r="A1732" t="str">
            <v>5901</v>
          </cell>
          <cell r="C1732" t="str">
            <v>SUBTOTAL</v>
          </cell>
          <cell r="G1732">
            <v>115.69</v>
          </cell>
        </row>
        <row r="1733">
          <cell r="C1733" t="str">
            <v>BDI</v>
          </cell>
          <cell r="E1733">
            <v>0.35</v>
          </cell>
          <cell r="G1733">
            <v>40.49</v>
          </cell>
        </row>
        <row r="1734">
          <cell r="C1734" t="str">
            <v>TOTAL</v>
          </cell>
          <cell r="G1734">
            <v>156.18</v>
          </cell>
        </row>
        <row r="1736">
          <cell r="A1736" t="str">
            <v>CHOR</v>
          </cell>
          <cell r="B1736" t="str">
            <v>5905</v>
          </cell>
          <cell r="C1736" t="str">
            <v>DISTRIBUIDOR DE AGREGADO TIPO DOSADOR REBOCAVEL CO M 4 PNEUS COM LARGURA 3,66 M - CHP DIURNO</v>
          </cell>
          <cell r="D1736" t="str">
            <v>CHP</v>
          </cell>
        </row>
        <row r="1737">
          <cell r="A1737" t="str">
            <v>COMPOSICAO</v>
          </cell>
          <cell r="B1737" t="str">
            <v>53833</v>
          </cell>
          <cell r="C1737" t="str">
            <v>DISTRIBUIDOR DE AGREGADO TIPO DOSADOR REBOCAVEL COM 4 PNEUS COM LARGURA 3,66 M - DEPRECIACAO E JUROS</v>
          </cell>
          <cell r="D1737" t="str">
            <v>H</v>
          </cell>
          <cell r="E1737">
            <v>1</v>
          </cell>
          <cell r="F1737">
            <v>12.42</v>
          </cell>
          <cell r="G1737">
            <v>12.42</v>
          </cell>
        </row>
        <row r="1738">
          <cell r="A1738" t="str">
            <v>COMPOSICAO</v>
          </cell>
          <cell r="B1738" t="str">
            <v>53834</v>
          </cell>
          <cell r="C1738" t="str">
            <v>DISTRIBUIDOR DE AGREGADO TIPO DOSADOR REBOCAVEL COM 4 PNEUS COM LARGURA 3,66 M - MANUTENCAO</v>
          </cell>
          <cell r="D1738" t="str">
            <v>H</v>
          </cell>
          <cell r="E1738">
            <v>1</v>
          </cell>
          <cell r="F1738">
            <v>4.51</v>
          </cell>
          <cell r="G1738">
            <v>4.51</v>
          </cell>
        </row>
        <row r="1739">
          <cell r="A1739" t="str">
            <v>5905</v>
          </cell>
          <cell r="C1739" t="str">
            <v>SUBTOTAL</v>
          </cell>
          <cell r="G1739">
            <v>16.93</v>
          </cell>
        </row>
        <row r="1740">
          <cell r="C1740" t="str">
            <v>BDI</v>
          </cell>
          <cell r="E1740">
            <v>0.35</v>
          </cell>
          <cell r="G1740">
            <v>5.93</v>
          </cell>
        </row>
        <row r="1741">
          <cell r="C1741" t="str">
            <v>TOTAL</v>
          </cell>
          <cell r="G1741">
            <v>22.86</v>
          </cell>
        </row>
        <row r="1743">
          <cell r="A1743" t="str">
            <v>CHOR</v>
          </cell>
          <cell r="B1743" t="str">
            <v>5909</v>
          </cell>
          <cell r="C1743" t="str">
            <v>DISTRIBUIDOR DE BETUME COM TANQUE DE 2500L, REBOCAV EL, PNEUMATICO COM MOTOR A GASOLINA 3,4HP - CHP DIURNO</v>
          </cell>
          <cell r="D1743" t="str">
            <v>CHP</v>
          </cell>
        </row>
        <row r="1744">
          <cell r="A1744" t="str">
            <v>COMPOSICAO</v>
          </cell>
          <cell r="B1744" t="str">
            <v>5765</v>
          </cell>
          <cell r="C1744" t="str">
            <v>DISTRIBUIDOR DE BETUME COM TANQUE DE 2500L, REBOCAVEL, PNEUMATICO COM MOTOR A GASOLINA 3,4HP - MANUTENCAO</v>
          </cell>
          <cell r="D1744" t="str">
            <v>H</v>
          </cell>
          <cell r="E1744">
            <v>1</v>
          </cell>
          <cell r="F1744">
            <v>8.4</v>
          </cell>
          <cell r="G1744">
            <v>8.4</v>
          </cell>
        </row>
        <row r="1745">
          <cell r="A1745" t="str">
            <v>COMPOSICAO</v>
          </cell>
          <cell r="B1745" t="str">
            <v>5766</v>
          </cell>
          <cell r="C1745" t="str">
            <v>DISTRIBUIDOR DE BETUME COM TANQUE DE 2500L, REBOCAVEL, PNEUMATICO COM MOTOR A GASOLINA 3,4HP - CUSTO COM MATERIAIS NA OPERACAO</v>
          </cell>
          <cell r="D1745" t="str">
            <v>H</v>
          </cell>
          <cell r="E1745">
            <v>1</v>
          </cell>
          <cell r="F1745">
            <v>38.82</v>
          </cell>
          <cell r="G1745">
            <v>38.82</v>
          </cell>
        </row>
        <row r="1746">
          <cell r="A1746" t="str">
            <v>COMPOSICAO</v>
          </cell>
          <cell r="B1746" t="str">
            <v>5767</v>
          </cell>
          <cell r="C1746" t="str">
            <v>DISTRIBUIDOR DE BETUME COM TANQUE DE 2500L, REBOCAVEL, PNEUMATICO COM MOTOR A GASOLINA 3,4HP - CUSTO COM MAO-DE-OBRA NA OPERACAO DIURNA</v>
          </cell>
          <cell r="D1746" t="str">
            <v>H</v>
          </cell>
          <cell r="E1746">
            <v>1</v>
          </cell>
          <cell r="F1746">
            <v>0.1</v>
          </cell>
          <cell r="G1746">
            <v>0.1</v>
          </cell>
        </row>
        <row r="1747">
          <cell r="A1747" t="str">
            <v>COMPOSICAO</v>
          </cell>
          <cell r="B1747" t="str">
            <v>53835</v>
          </cell>
          <cell r="C1747" t="str">
            <v>DISTRIBUIDOR DE BETUME COM TANQUE DE 2500L, REBOCAVEL, PNEUMATICO COM MOTOR A GASOLINA 3,4HP - DEPRECIACAO E JUROS</v>
          </cell>
          <cell r="D1747" t="str">
            <v>H</v>
          </cell>
          <cell r="E1747">
            <v>1</v>
          </cell>
          <cell r="F1747">
            <v>14.49</v>
          </cell>
          <cell r="G1747">
            <v>14.49</v>
          </cell>
        </row>
        <row r="1748">
          <cell r="A1748" t="str">
            <v>5909</v>
          </cell>
          <cell r="C1748" t="str">
            <v>SUBTOTAL</v>
          </cell>
          <cell r="G1748">
            <v>61.81</v>
          </cell>
        </row>
        <row r="1749">
          <cell r="C1749" t="str">
            <v>BDI</v>
          </cell>
          <cell r="E1749">
            <v>0.35</v>
          </cell>
          <cell r="G1749">
            <v>21.63</v>
          </cell>
        </row>
        <row r="1750">
          <cell r="C1750" t="str">
            <v>TOTAL</v>
          </cell>
          <cell r="G1750">
            <v>83.44</v>
          </cell>
        </row>
        <row r="1752">
          <cell r="A1752" t="str">
            <v>CHOR</v>
          </cell>
          <cell r="B1752" t="str">
            <v>5913</v>
          </cell>
          <cell r="C1752" t="str">
            <v>DISTRIBUIDOR DE ASFALTO MONTADO SOBRE CAMINHAO TOCO 162 HP, COM TANQUE ISOLADO 6 M3 COM BARRA ESPARGIDORA DE 3,66 M - CHP DIURNO</v>
          </cell>
          <cell r="D1752" t="str">
            <v>CHP</v>
          </cell>
        </row>
        <row r="1753">
          <cell r="A1753" t="str">
            <v>COMPOSICAO</v>
          </cell>
          <cell r="B1753" t="str">
            <v>5769</v>
          </cell>
          <cell r="C1753" t="str">
            <v>DISTRIBUIDOR DE ASFALTO MONTADO SOBRE CAMINHAO TOCO 162 HP, COM TANQUE ISOLADO 6 M3 COM BARRA ESPARGIDORA DE 3,66 M - MANUTENCAO</v>
          </cell>
          <cell r="D1753" t="str">
            <v>H</v>
          </cell>
          <cell r="E1753">
            <v>1</v>
          </cell>
          <cell r="F1753">
            <v>35.519999999999996</v>
          </cell>
          <cell r="G1753">
            <v>35.520000000000003</v>
          </cell>
        </row>
        <row r="1754">
          <cell r="A1754" t="str">
            <v>COMPOSICAO</v>
          </cell>
          <cell r="B1754" t="str">
            <v>5770</v>
          </cell>
          <cell r="C1754" t="str">
            <v>DISTRIBUIDOR DE ASFALTO MONTADO SOBRE CAMINHAO TOCO 162 HP, COM TANQUE ISOLADO 6 M3 COM BARRA ESPARGIDORA DE 3,66 M - CUSTO C/ MAO-DE-OBRA NA OPERACAO DIURNA.</v>
          </cell>
          <cell r="D1754" t="str">
            <v>H</v>
          </cell>
          <cell r="E1754">
            <v>1</v>
          </cell>
          <cell r="F1754">
            <v>40.36</v>
          </cell>
          <cell r="G1754">
            <v>40.36</v>
          </cell>
        </row>
        <row r="1755">
          <cell r="A1755" t="str">
            <v>COMPOSICAO</v>
          </cell>
          <cell r="B1755" t="str">
            <v>53836</v>
          </cell>
          <cell r="C1755" t="str">
            <v>DISTRIBUIDOR DE ASFALTO MONTADO SOBRE CAMINHAO TOCO 162 HP, COM TANQUE ISOLADO 6 M3 COM BARRA ESPARGIDORA DE 3,66 M - DEPRECIACAO E JUROS</v>
          </cell>
          <cell r="D1755" t="str">
            <v>H</v>
          </cell>
          <cell r="E1755">
            <v>1</v>
          </cell>
          <cell r="F1755">
            <v>59.81</v>
          </cell>
          <cell r="G1755">
            <v>59.81</v>
          </cell>
        </row>
        <row r="1756">
          <cell r="A1756" t="str">
            <v>COMPOSICAO</v>
          </cell>
          <cell r="B1756" t="str">
            <v>53837</v>
          </cell>
          <cell r="C1756" t="str">
            <v>DISTRIBUIDOR DE ASFALTO MONTADO SOBRE CAMINHAO TOCO 162 HP, COM TANQUE ISOLADO 6 M3 COM BARRA ESPARGIDORA DE 3,66 M - CUSTO C/ MATERIAIS NA OPERACAO</v>
          </cell>
          <cell r="D1756" t="str">
            <v>H</v>
          </cell>
          <cell r="E1756">
            <v>1</v>
          </cell>
          <cell r="F1756">
            <v>90.91</v>
          </cell>
          <cell r="G1756">
            <v>90.91</v>
          </cell>
        </row>
        <row r="1757">
          <cell r="A1757" t="str">
            <v>5913</v>
          </cell>
          <cell r="C1757" t="str">
            <v>SUBTOTAL</v>
          </cell>
          <cell r="G1757">
            <v>226.6</v>
          </cell>
        </row>
        <row r="1758">
          <cell r="C1758" t="str">
            <v>BDI</v>
          </cell>
          <cell r="E1758">
            <v>0.35</v>
          </cell>
          <cell r="G1758">
            <v>79.31</v>
          </cell>
        </row>
        <row r="1759">
          <cell r="C1759" t="str">
            <v>TOTAL</v>
          </cell>
          <cell r="G1759">
            <v>305.90999999999997</v>
          </cell>
        </row>
        <row r="1761">
          <cell r="A1761" t="str">
            <v>CHOR</v>
          </cell>
          <cell r="B1761" t="str">
            <v>5921</v>
          </cell>
          <cell r="C1761" t="str">
            <v>GRADE ARADORA DE DISCO REBOCÁVEL 20X24 COM 20 DISC OS DIAM 24X6MM COM PNEUS PARA TRANSPORTE - CHP DIURNO. AF_01/2014</v>
          </cell>
          <cell r="D1761" t="str">
            <v>CHP</v>
          </cell>
        </row>
        <row r="1762">
          <cell r="A1762" t="str">
            <v>COMPOSICAO</v>
          </cell>
          <cell r="B1762" t="str">
            <v>53840</v>
          </cell>
          <cell r="C1762" t="str">
            <v>GRADE DE DISCO REBOCÁVEL 20X24" COM 20 DISCOS DIAM 24X6MM COM PNEUS PARA TRANSPORTE - DEPRECIAÇÃO. AF_01/2014</v>
          </cell>
          <cell r="D1762" t="str">
            <v>H</v>
          </cell>
          <cell r="E1762">
            <v>1</v>
          </cell>
          <cell r="F1762">
            <v>1.6</v>
          </cell>
          <cell r="G1762">
            <v>1.6</v>
          </cell>
        </row>
        <row r="1763">
          <cell r="A1763" t="str">
            <v>COMPOSICAO</v>
          </cell>
          <cell r="B1763" t="str">
            <v>53841</v>
          </cell>
          <cell r="C1763" t="str">
            <v>GRADE DE DISCO REBOCÁVEL 20X24" COM 20 DISCOS DIAM 24X6MM COM PNEUS PARA TRANSPORTE - MANUTENÇÃO. AF_01/2014</v>
          </cell>
          <cell r="D1763" t="str">
            <v>H</v>
          </cell>
          <cell r="E1763">
            <v>1</v>
          </cell>
          <cell r="F1763">
            <v>1.01</v>
          </cell>
          <cell r="G1763">
            <v>1.01</v>
          </cell>
        </row>
        <row r="1764">
          <cell r="A1764" t="str">
            <v>COMPOSICAO</v>
          </cell>
          <cell r="B1764" t="str">
            <v>87026</v>
          </cell>
          <cell r="C1764" t="str">
            <v>GRADE DE DISCO REBOCÁVEL 20X24" COM 20 DISCOS DIAM 24X6MM COM PNEUS PARA TRANSPORTE - JUROS. AF_01/2014</v>
          </cell>
          <cell r="D1764" t="str">
            <v>H</v>
          </cell>
          <cell r="E1764">
            <v>1</v>
          </cell>
          <cell r="F1764">
            <v>0.5</v>
          </cell>
          <cell r="G1764">
            <v>0.5</v>
          </cell>
        </row>
        <row r="1765">
          <cell r="A1765" t="str">
            <v>5921</v>
          </cell>
          <cell r="C1765" t="str">
            <v>SUBTOTAL</v>
          </cell>
          <cell r="G1765">
            <v>3.1100000000000003</v>
          </cell>
        </row>
        <row r="1766">
          <cell r="C1766" t="str">
            <v>BDI</v>
          </cell>
          <cell r="E1766">
            <v>0.35</v>
          </cell>
          <cell r="G1766">
            <v>1.0900000000000001</v>
          </cell>
        </row>
        <row r="1767">
          <cell r="C1767" t="str">
            <v>TOTAL</v>
          </cell>
          <cell r="G1767">
            <v>4.2</v>
          </cell>
        </row>
        <row r="1769">
          <cell r="A1769" t="str">
            <v>CHOR</v>
          </cell>
          <cell r="B1769" t="str">
            <v>5924</v>
          </cell>
          <cell r="C1769" t="str">
            <v>LANCA ELEVATORIA TELESCOPICA DE ACIONAMENTO HIDRAULICO, CAPACIDADE DE CARGA 30.000 KG, COM CESTO, MONTADA SOBRE CAMINHAO TRUCADO - CHP DI URNO</v>
          </cell>
          <cell r="D1769" t="str">
            <v>CHP</v>
          </cell>
        </row>
        <row r="1770">
          <cell r="A1770" t="str">
            <v>COMPOSICAO</v>
          </cell>
          <cell r="B1770" t="str">
            <v>5775</v>
          </cell>
          <cell r="C1770" t="str">
            <v>LANCA ELEVATORIA TELESCOPICA DE ACIONAMENTO HIDRAULICO, CAPACIDADE DE CARGA 30.000 KG, COM CESTO, MONTADA SOBRE CAMINHAO TRUCADO - MANUTENCAO</v>
          </cell>
          <cell r="D1770" t="str">
            <v>H</v>
          </cell>
          <cell r="E1770">
            <v>1</v>
          </cell>
          <cell r="F1770">
            <v>106.33000000000001</v>
          </cell>
          <cell r="G1770">
            <v>106.33</v>
          </cell>
        </row>
        <row r="1771">
          <cell r="A1771" t="str">
            <v>COMPOSICAO</v>
          </cell>
          <cell r="B1771" t="str">
            <v>5776</v>
          </cell>
          <cell r="C1771" t="str">
            <v>LANCA ELEVATORIA TELESCOPICA DE ACIONAMENTO HIDRAULICO, CAPACIDADE DE CARGA 30.000 KG, COM CESTO, MONTADA SOBRE CAMINHAO TRUCADO - CUSTO COM MATERIAIS NA OPERACAO</v>
          </cell>
          <cell r="D1771" t="str">
            <v>H</v>
          </cell>
          <cell r="E1771">
            <v>1</v>
          </cell>
          <cell r="F1771">
            <v>61.54</v>
          </cell>
          <cell r="G1771">
            <v>61.54</v>
          </cell>
        </row>
        <row r="1772">
          <cell r="A1772" t="str">
            <v>COMPOSICAO</v>
          </cell>
          <cell r="B1772" t="str">
            <v>53842</v>
          </cell>
          <cell r="C1772" t="str">
            <v>LANCA ELEVATORIA TELESCOPICA DE ACIONAMENTO HIDRAULICO, CAPACIDADE DE CARGA 30.000 KG, COM CESTO, MONTADA SOBRE CAMINHAO TRUCADO - DEPRECIACAO E JUROS</v>
          </cell>
          <cell r="D1772" t="str">
            <v>H</v>
          </cell>
          <cell r="E1772">
            <v>1</v>
          </cell>
          <cell r="F1772">
            <v>217.70999999999998</v>
          </cell>
          <cell r="G1772">
            <v>217.71</v>
          </cell>
        </row>
        <row r="1773">
          <cell r="A1773" t="str">
            <v>COMPOSICAO</v>
          </cell>
          <cell r="B1773" t="str">
            <v>53843</v>
          </cell>
          <cell r="C1773" t="str">
            <v>LANCA ELEVATORIA TELESCOPICA DE ACIONAMENTO HIDRAULICO, CAPACIDADE DE CARGA 30.000 KG, COM CESTO, MONTADA SOBRE CAMINHAO TRUCADO - CUSTO COM MA0-DE-OBRA NA OPERACAO DIURNA</v>
          </cell>
          <cell r="D1773" t="str">
            <v>H</v>
          </cell>
          <cell r="E1773">
            <v>1</v>
          </cell>
          <cell r="F1773">
            <v>20.18</v>
          </cell>
          <cell r="G1773">
            <v>20.18</v>
          </cell>
        </row>
        <row r="1774">
          <cell r="A1774" t="str">
            <v>5924</v>
          </cell>
          <cell r="C1774" t="str">
            <v>SUBTOTAL</v>
          </cell>
          <cell r="G1774">
            <v>405.76000000000005</v>
          </cell>
        </row>
        <row r="1775">
          <cell r="C1775" t="str">
            <v>BDI</v>
          </cell>
          <cell r="E1775">
            <v>0.35</v>
          </cell>
          <cell r="G1775">
            <v>142.02000000000001</v>
          </cell>
        </row>
        <row r="1776">
          <cell r="C1776" t="str">
            <v>TOTAL</v>
          </cell>
          <cell r="G1776">
            <v>547.78000000000009</v>
          </cell>
        </row>
        <row r="1778">
          <cell r="A1778" t="str">
            <v>CHOR</v>
          </cell>
          <cell r="B1778" t="str">
            <v>5928</v>
          </cell>
          <cell r="C1778" t="str">
            <v>GUINDASTE MUNK COM CESTO, CARGA MAXIMA 5,75T (A 2M) E 2,3T ( A 5M), ALT URA MAXIMA = 7,9M, MONTADO SOBRE CAMINHAO DE CARROCERIA 162HP - CHP DIURNO</v>
          </cell>
          <cell r="D1778" t="str">
            <v>CHP</v>
          </cell>
        </row>
        <row r="1779">
          <cell r="A1779" t="str">
            <v>COMPOSICAO</v>
          </cell>
          <cell r="B1779" t="str">
            <v>5777</v>
          </cell>
          <cell r="C1779" t="str">
            <v>GUINDASTE MUNK COM CESTO, CARGA MAXIMA 5,75T (A 2M) E 2,3T ( A 5M), ALTURA MAXIMA = 7,9M, MONTADO SOBRE CAMINHAO DE CARROCERIA FORD 162HP - MANUTENCAO</v>
          </cell>
          <cell r="D1779" t="str">
            <v>H</v>
          </cell>
          <cell r="E1779">
            <v>1</v>
          </cell>
          <cell r="F1779">
            <v>15.77</v>
          </cell>
          <cell r="G1779">
            <v>15.77</v>
          </cell>
        </row>
        <row r="1780">
          <cell r="A1780" t="str">
            <v>COMPOSICAO</v>
          </cell>
          <cell r="B1780" t="str">
            <v>53845</v>
          </cell>
          <cell r="C1780" t="str">
            <v>GUINDASTE MUNK COM CESTO, CARGA MAXIMA 5,75T (A 2M) E 2,3T ( A 5M), ALTURA MAXIMA = 7,9M, MONTADO SOBRE CAMINHAO DE CARROCERIA 162HP - DEPRECIACAO E JUROS</v>
          </cell>
          <cell r="D1780" t="str">
            <v>H</v>
          </cell>
          <cell r="E1780">
            <v>1</v>
          </cell>
          <cell r="F1780">
            <v>28.659999999999997</v>
          </cell>
          <cell r="G1780">
            <v>28.66</v>
          </cell>
        </row>
        <row r="1781">
          <cell r="A1781" t="str">
            <v>COMPOSICAO</v>
          </cell>
          <cell r="B1781" t="str">
            <v>53846</v>
          </cell>
          <cell r="C1781" t="str">
            <v>GUINDASTE MUNK COM CESTO, CARGA MAXIMA 5,75T (A 2M) E 2,3T ( A 5M), ALTURA MAXIMA = 7,9M, MONTADO SOBRE CAMINHAO DE CARROCERIA 162HP - CUSTO COM MATERIAIS NA OPERACAO</v>
          </cell>
          <cell r="D1781" t="str">
            <v>H</v>
          </cell>
          <cell r="E1781">
            <v>1</v>
          </cell>
          <cell r="F1781">
            <v>60.61</v>
          </cell>
          <cell r="G1781">
            <v>60.61</v>
          </cell>
        </row>
        <row r="1782">
          <cell r="A1782" t="str">
            <v>COMPOSICAO</v>
          </cell>
          <cell r="B1782" t="str">
            <v>53847</v>
          </cell>
          <cell r="C1782" t="str">
            <v>GUINDASTE MUNK COM CESTO, CARGA MAXIMA 5,75T (A 2M) E 2,3T ( A 5M), ALTURA MAXIMA = 7,9M, MONTADO SOBRE CAMINHAO DE CARROCERIA FORD 162HP - CUSTO COM MA0-DE-0BRA NA OPERACAO DIURNA</v>
          </cell>
          <cell r="D1782" t="str">
            <v>H</v>
          </cell>
          <cell r="E1782">
            <v>1</v>
          </cell>
          <cell r="F1782">
            <v>20.18</v>
          </cell>
          <cell r="G1782">
            <v>20.18</v>
          </cell>
        </row>
        <row r="1783">
          <cell r="A1783" t="str">
            <v>5928</v>
          </cell>
          <cell r="C1783" t="str">
            <v>SUBTOTAL</v>
          </cell>
          <cell r="G1783">
            <v>125.22</v>
          </cell>
        </row>
        <row r="1784">
          <cell r="C1784" t="str">
            <v>BDI</v>
          </cell>
          <cell r="E1784">
            <v>0.35</v>
          </cell>
          <cell r="G1784">
            <v>43.83</v>
          </cell>
        </row>
        <row r="1785">
          <cell r="C1785" t="str">
            <v>TOTAL</v>
          </cell>
          <cell r="G1785">
            <v>169.05</v>
          </cell>
        </row>
        <row r="1787">
          <cell r="A1787" t="str">
            <v>CHOR</v>
          </cell>
          <cell r="B1787" t="str">
            <v>5932</v>
          </cell>
          <cell r="C1787" t="str">
            <v>MOTONIVELADORA CATERPILLAR 120 140HP (VU=6A NOS) - CHP DIURNO</v>
          </cell>
          <cell r="D1787" t="str">
            <v>CHP</v>
          </cell>
        </row>
        <row r="1788">
          <cell r="A1788" t="str">
            <v>COMPOSICAO</v>
          </cell>
          <cell r="B1788" t="str">
            <v>5778</v>
          </cell>
          <cell r="C1788" t="str">
            <v>MOTONIVELADORA 140HP (VU=6ANOS) - DEPRECIACAO E JUROS</v>
          </cell>
          <cell r="D1788" t="str">
            <v>H</v>
          </cell>
          <cell r="E1788">
            <v>1</v>
          </cell>
          <cell r="F1788">
            <v>63.03</v>
          </cell>
          <cell r="G1788">
            <v>63.03</v>
          </cell>
        </row>
        <row r="1789">
          <cell r="A1789" t="str">
            <v>COMPOSICAO</v>
          </cell>
          <cell r="B1789" t="str">
            <v>5779</v>
          </cell>
          <cell r="C1789" t="str">
            <v>MOTONIVELADORA 140HP (VU=6ANOS) - MANUTENCAO</v>
          </cell>
          <cell r="D1789" t="str">
            <v>H</v>
          </cell>
          <cell r="E1789">
            <v>1</v>
          </cell>
          <cell r="F1789">
            <v>36.619999999999997</v>
          </cell>
          <cell r="G1789">
            <v>36.619999999999997</v>
          </cell>
        </row>
        <row r="1790">
          <cell r="A1790" t="str">
            <v>COMPOSICAO</v>
          </cell>
          <cell r="B1790" t="str">
            <v>53849</v>
          </cell>
          <cell r="C1790" t="str">
            <v>MOTONIVELADORA 140HP PESO OPERACIONAL 12,5T - CUSTO COM MATERIAIS NA OPERACAO</v>
          </cell>
          <cell r="D1790" t="str">
            <v>H</v>
          </cell>
          <cell r="E1790">
            <v>1</v>
          </cell>
          <cell r="F1790">
            <v>65.27</v>
          </cell>
          <cell r="G1790">
            <v>65.27</v>
          </cell>
        </row>
        <row r="1791">
          <cell r="A1791" t="str">
            <v>COMPOSICAO</v>
          </cell>
          <cell r="B1791" t="str">
            <v>53850</v>
          </cell>
          <cell r="C1791" t="str">
            <v>MOTONIVELADORA 140HP PESO OPERACIONAL 12,5T - MAO-DE-OBRA NA OPERACAO DIURNA</v>
          </cell>
          <cell r="D1791" t="str">
            <v>H</v>
          </cell>
          <cell r="E1791">
            <v>1</v>
          </cell>
          <cell r="F1791">
            <v>21.6</v>
          </cell>
          <cell r="G1791">
            <v>21.6</v>
          </cell>
        </row>
        <row r="1792">
          <cell r="A1792" t="str">
            <v>5932</v>
          </cell>
          <cell r="C1792" t="str">
            <v>SUBTOTAL</v>
          </cell>
          <cell r="G1792">
            <v>186.52</v>
          </cell>
        </row>
        <row r="1793">
          <cell r="C1793" t="str">
            <v>BDI</v>
          </cell>
          <cell r="E1793">
            <v>0.35</v>
          </cell>
          <cell r="G1793">
            <v>65.28</v>
          </cell>
        </row>
        <row r="1794">
          <cell r="C1794" t="str">
            <v>TOTAL</v>
          </cell>
          <cell r="G1794">
            <v>251.8</v>
          </cell>
        </row>
        <row r="1796">
          <cell r="A1796" t="str">
            <v>CHOR</v>
          </cell>
          <cell r="B1796" t="str">
            <v>5940</v>
          </cell>
          <cell r="C1796" t="str">
            <v>PA CARREGADEIRA SOBRE RODAS 105 HP - CAPACIDADE DA CACAMBA 1,4 A 1,7 M3 - PESO OPERACIONAL 9.100 KG - CHP DIURNO</v>
          </cell>
          <cell r="D1796" t="str">
            <v>CHP</v>
          </cell>
        </row>
        <row r="1797">
          <cell r="A1797" t="str">
            <v>COMPOSICAO</v>
          </cell>
          <cell r="B1797" t="str">
            <v>5653</v>
          </cell>
          <cell r="C1797" t="str">
            <v>PA CARREGADEIRA SOBRE RODAS, POTENCIA 105HP, CAPACIDADE DA CACAMBA 1,4 A 1,7M3 - DEPRECIACAO E JUROS</v>
          </cell>
          <cell r="D1797" t="str">
            <v>H</v>
          </cell>
          <cell r="E1797">
            <v>1</v>
          </cell>
          <cell r="F1797">
            <v>43.47</v>
          </cell>
          <cell r="G1797">
            <v>43.47</v>
          </cell>
        </row>
        <row r="1798">
          <cell r="A1798" t="str">
            <v>COMPOSICAO</v>
          </cell>
          <cell r="B1798" t="str">
            <v>5656</v>
          </cell>
          <cell r="C1798" t="str">
            <v>PA CARREGADEIRA SOBRE RODAS, POTENCIA 105HP, CAPACIDADE DA CACAMBA 1,4 A 1,7M3 - MAO-DE- OBRA DIURNA NA OPERACAO</v>
          </cell>
          <cell r="D1798" t="str">
            <v>H</v>
          </cell>
          <cell r="E1798">
            <v>1</v>
          </cell>
          <cell r="F1798">
            <v>21.2</v>
          </cell>
          <cell r="G1798">
            <v>21.2</v>
          </cell>
        </row>
        <row r="1799">
          <cell r="A1799" t="str">
            <v>COMPOSICAO</v>
          </cell>
          <cell r="B1799" t="str">
            <v>53857</v>
          </cell>
          <cell r="C1799" t="str">
            <v>PA CARREGADEIRA SOBRE RODAS 105 HP - CAPACIDADE DA CACAMBA 1,4 A 1,7 M3 - PESO OPERACIONAL 9.100 KG (VU=5ANOS) - MANUTENCAO</v>
          </cell>
          <cell r="D1799" t="str">
            <v>H</v>
          </cell>
          <cell r="E1799">
            <v>1</v>
          </cell>
          <cell r="F1799">
            <v>32.96</v>
          </cell>
          <cell r="G1799">
            <v>32.96</v>
          </cell>
        </row>
        <row r="1800">
          <cell r="A1800" t="str">
            <v>COMPOSICAO</v>
          </cell>
          <cell r="B1800" t="str">
            <v>53858</v>
          </cell>
          <cell r="C1800" t="str">
            <v>PA CARREGADEIRA SOBRE RODAS 105 HP - CAPACIDADE DA CACAMBA 1,4 A 1,7 M3 - PESO OPERACIONAL 9.100 KG - CUSTO C/ MATERIAIS NA OPERACAO</v>
          </cell>
          <cell r="D1800" t="str">
            <v>H</v>
          </cell>
          <cell r="E1800">
            <v>1</v>
          </cell>
          <cell r="F1800">
            <v>46.62</v>
          </cell>
          <cell r="G1800">
            <v>46.62</v>
          </cell>
        </row>
        <row r="1801">
          <cell r="A1801" t="str">
            <v>5940</v>
          </cell>
          <cell r="C1801" t="str">
            <v>SUBTOTAL</v>
          </cell>
          <cell r="G1801">
            <v>144.25</v>
          </cell>
        </row>
        <row r="1802">
          <cell r="C1802" t="str">
            <v>BDI</v>
          </cell>
          <cell r="E1802">
            <v>0.35</v>
          </cell>
          <cell r="G1802">
            <v>50.49</v>
          </cell>
        </row>
        <row r="1803">
          <cell r="C1803" t="str">
            <v>TOTAL</v>
          </cell>
          <cell r="G1803">
            <v>194.74</v>
          </cell>
        </row>
        <row r="1805">
          <cell r="A1805" t="str">
            <v>CHOR</v>
          </cell>
          <cell r="B1805" t="str">
            <v>5944</v>
          </cell>
          <cell r="C1805" t="str">
            <v>PA CARREGADEIRA SOBRE RODAS 180 HP - CAPACIDADE DA CACAMBA. 2,5 A 3,3 M3 - PESO OPERACIONAL 17.428 - CHP DIURNO</v>
          </cell>
          <cell r="D1805" t="str">
            <v>CHP</v>
          </cell>
        </row>
        <row r="1806">
          <cell r="A1806" t="str">
            <v>COMPOSICAO</v>
          </cell>
          <cell r="B1806" t="str">
            <v>5786</v>
          </cell>
          <cell r="C1806" t="str">
            <v>PA CARREGADEIRA SOBRE RODAS 180 HP - CAPACIDADE DA CACAMBA. 2,5 A 3,3 M3 - PESO OPERACIONAL 17.428 - (VU=5ANOS) - DEPRECIACAO E JUROS</v>
          </cell>
          <cell r="D1806" t="str">
            <v>H</v>
          </cell>
          <cell r="E1806">
            <v>1</v>
          </cell>
          <cell r="F1806">
            <v>81.66</v>
          </cell>
          <cell r="G1806">
            <v>81.66</v>
          </cell>
        </row>
        <row r="1807">
          <cell r="A1807" t="str">
            <v>COMPOSICAO</v>
          </cell>
          <cell r="B1807" t="str">
            <v>5787</v>
          </cell>
          <cell r="C1807" t="str">
            <v>PA CARREGADEIRA SOBRE RODAS 180 HP - CAPACIDADE DA CACAMBA. 2,5 A 3,3 M3 - PESO OPERACIONAL 17.428 - CUSTO C/MATERIAIS NA OPERACAO</v>
          </cell>
          <cell r="D1807" t="str">
            <v>H</v>
          </cell>
          <cell r="E1807">
            <v>1</v>
          </cell>
          <cell r="F1807">
            <v>79.25</v>
          </cell>
          <cell r="G1807">
            <v>79.25</v>
          </cell>
        </row>
        <row r="1808">
          <cell r="A1808" t="str">
            <v>COMPOSICAO</v>
          </cell>
          <cell r="B1808" t="str">
            <v>5788</v>
          </cell>
          <cell r="C1808" t="str">
            <v>PA CARREGADEIRA SOBRE RODAS 180 HP - CAPACIDADE DA CACAMBA. 2,5 A 3,3 M3 - PESO OPERACIONAL 17.428 - CUSTO C/ MAO-DE-OBRA NA OPERACAO DIURNA</v>
          </cell>
          <cell r="D1808" t="str">
            <v>H</v>
          </cell>
          <cell r="E1808">
            <v>1</v>
          </cell>
          <cell r="F1808">
            <v>21.2</v>
          </cell>
          <cell r="G1808">
            <v>21.2</v>
          </cell>
        </row>
        <row r="1809">
          <cell r="A1809" t="str">
            <v>COMPOSICAO</v>
          </cell>
          <cell r="B1809" t="str">
            <v>53861</v>
          </cell>
          <cell r="C1809" t="str">
            <v>PA CARREGADEIRA SOBRE RODAS 180 HP - CAPACIDADE DA CACAMBA. 2,5 A 3,3 M3 - PESO OPERACIONAL 17.428 (VU=5ANOS) - MANUTENCAO</v>
          </cell>
          <cell r="D1809" t="str">
            <v>H</v>
          </cell>
          <cell r="E1809">
            <v>1</v>
          </cell>
          <cell r="F1809">
            <v>61.91</v>
          </cell>
          <cell r="G1809">
            <v>61.91</v>
          </cell>
        </row>
        <row r="1810">
          <cell r="A1810" t="str">
            <v>5944</v>
          </cell>
          <cell r="C1810" t="str">
            <v>SUBTOTAL</v>
          </cell>
          <cell r="G1810">
            <v>244.01999999999998</v>
          </cell>
        </row>
        <row r="1811">
          <cell r="C1811" t="str">
            <v>BDI</v>
          </cell>
          <cell r="E1811">
            <v>0.35</v>
          </cell>
          <cell r="G1811">
            <v>85.41</v>
          </cell>
        </row>
        <row r="1812">
          <cell r="C1812" t="str">
            <v>TOTAL</v>
          </cell>
          <cell r="G1812">
            <v>329.42999999999995</v>
          </cell>
        </row>
        <row r="1814">
          <cell r="A1814" t="str">
            <v>CHOR</v>
          </cell>
          <cell r="B1814" t="str">
            <v>5948</v>
          </cell>
          <cell r="C1814" t="str">
            <v>ROLO COMPACTADOR VIBRATÓRIO DE UM CILINDRO AÇO LISO , POTÊNCIA 80HP, PESO OPERACIONAL 8,1T - CHP DIURNO</v>
          </cell>
          <cell r="D1814" t="str">
            <v>CHP</v>
          </cell>
        </row>
        <row r="1815">
          <cell r="A1815" t="str">
            <v>COMPOSICAO</v>
          </cell>
          <cell r="B1815" t="str">
            <v>5790</v>
          </cell>
          <cell r="C1815" t="str">
            <v>ROLO COMPACTADOR VIBRATÓRIO DE UM CILINDRO AÇO LISO, POTÊNCIA 80HP, PESO OPERACIONAL 8,1T - DEPRECIAÇÃO E JUROS</v>
          </cell>
          <cell r="D1815" t="str">
            <v>H</v>
          </cell>
          <cell r="E1815">
            <v>1</v>
          </cell>
          <cell r="F1815">
            <v>27.39</v>
          </cell>
          <cell r="G1815">
            <v>27.39</v>
          </cell>
        </row>
        <row r="1816">
          <cell r="A1816" t="str">
            <v>COMPOSICAO</v>
          </cell>
          <cell r="B1816" t="str">
            <v>5791</v>
          </cell>
          <cell r="C1816" t="str">
            <v>ROLO COMPACTADOR VIBRATÓRIO, AUTO-PREOPEL.,CILINDRO LISO, 80HP - 8,1T - MANUTENÇÃO.</v>
          </cell>
          <cell r="D1816" t="str">
            <v>H</v>
          </cell>
          <cell r="E1816">
            <v>1</v>
          </cell>
          <cell r="F1816">
            <v>16.440000000000001</v>
          </cell>
          <cell r="G1816">
            <v>16.440000000000001</v>
          </cell>
        </row>
        <row r="1817">
          <cell r="A1817" t="str">
            <v>COMPOSICAO</v>
          </cell>
          <cell r="B1817" t="str">
            <v>5792</v>
          </cell>
          <cell r="C1817" t="str">
            <v>ROLO COMPACTADOR VIBRATÓRIO, AUTO-PREOPEL.,CILINDRO LISO, 80HP - 8,1T - CUSTOS COM MATERIAIS NAOPERAÇÃO.</v>
          </cell>
          <cell r="D1817" t="str">
            <v>H</v>
          </cell>
          <cell r="E1817">
            <v>1</v>
          </cell>
          <cell r="F1817">
            <v>35.43</v>
          </cell>
          <cell r="G1817">
            <v>35.43</v>
          </cell>
        </row>
        <row r="1818">
          <cell r="A1818" t="str">
            <v>COMPOSICAO</v>
          </cell>
          <cell r="B1818" t="str">
            <v>53862</v>
          </cell>
          <cell r="C1818" t="str">
            <v>ROLO COMPACTADOR VIBRATÓRIO DE UM CILINDRO AÇO LISO, POTÊNCIA 80HP, PESO OPERACIONAL 8,1T - CUSTO DA MÃO-DE-OBRA NA OPERAÇÃO DIURNA</v>
          </cell>
          <cell r="D1818" t="str">
            <v>H</v>
          </cell>
          <cell r="E1818">
            <v>1</v>
          </cell>
          <cell r="F1818">
            <v>48.23</v>
          </cell>
          <cell r="G1818">
            <v>48.23</v>
          </cell>
        </row>
        <row r="1819">
          <cell r="A1819" t="str">
            <v>5948</v>
          </cell>
          <cell r="C1819" t="str">
            <v>SUBTOTAL</v>
          </cell>
          <cell r="G1819">
            <v>127.48999999999998</v>
          </cell>
        </row>
        <row r="1820">
          <cell r="C1820" t="str">
            <v>BDI</v>
          </cell>
          <cell r="E1820">
            <v>0.35</v>
          </cell>
          <cell r="G1820">
            <v>44.62</v>
          </cell>
        </row>
        <row r="1821">
          <cell r="C1821" t="str">
            <v>TOTAL</v>
          </cell>
          <cell r="G1821">
            <v>172.10999999999999</v>
          </cell>
        </row>
        <row r="1823">
          <cell r="A1823" t="str">
            <v>CHOR</v>
          </cell>
          <cell r="B1823" t="str">
            <v>5953</v>
          </cell>
          <cell r="C1823" t="str">
            <v>COMPRESSOR DE AR REBOCAVEL, DESCARGA LIVRE EFETIVA 180PCM, PRESSAO DE TRABALHO 102 PSI, MOTOR A DIESEL 89CV - CUSTO HORARIO PRODUTIVO DIURN O</v>
          </cell>
          <cell r="D1823" t="str">
            <v>CHP</v>
          </cell>
        </row>
        <row r="1824">
          <cell r="A1824" t="str">
            <v>COMPOSICAO</v>
          </cell>
          <cell r="B1824" t="str">
            <v>5797</v>
          </cell>
          <cell r="C1824" t="str">
            <v>COMPRESSOR DE AR REBOCAVEL, DESCARGA LIVRE EFETIVA 180PCM, PRESSAO DE TRABALHO 102 PSI, MOTOR A DIESEL 89CV - MANUTENCAO</v>
          </cell>
          <cell r="D1824" t="str">
            <v>H</v>
          </cell>
          <cell r="E1824">
            <v>1</v>
          </cell>
          <cell r="F1824">
            <v>2.4900000000000002</v>
          </cell>
          <cell r="G1824">
            <v>2.4900000000000002</v>
          </cell>
        </row>
        <row r="1825">
          <cell r="A1825" t="str">
            <v>COMPOSICAO</v>
          </cell>
          <cell r="B1825" t="str">
            <v>5798</v>
          </cell>
          <cell r="C1825" t="str">
            <v>COMPRESSOR DE AR REBOCAVEL, DESCARGA LIVRE EFETIVA 180PCM, PRESSAO DE TRABALHO 102 PSI, MOTOR A DIESEL 89CV - MAO-DE-OBRA DIURNA NA OPERACAO</v>
          </cell>
          <cell r="D1825" t="str">
            <v>H</v>
          </cell>
          <cell r="E1825">
            <v>1</v>
          </cell>
          <cell r="F1825">
            <v>10.59</v>
          </cell>
          <cell r="G1825">
            <v>10.59</v>
          </cell>
        </row>
        <row r="1826">
          <cell r="A1826" t="str">
            <v>COMPOSICAO</v>
          </cell>
          <cell r="B1826" t="str">
            <v>53864</v>
          </cell>
          <cell r="C1826" t="str">
            <v>COMPRESSOR DE AR REBOCAVEL, DESCARGA LIVRE EFETIVA 180PCM, PRESSAO DE TRABALHO 102 PSI, MOTOR A DIESEL 89CV - DEPRECIACAO E JUROS</v>
          </cell>
          <cell r="D1826" t="str">
            <v>H</v>
          </cell>
          <cell r="E1826">
            <v>1</v>
          </cell>
          <cell r="F1826">
            <v>12.23</v>
          </cell>
          <cell r="G1826">
            <v>12.23</v>
          </cell>
        </row>
        <row r="1827">
          <cell r="A1827" t="str">
            <v>COMPOSICAO</v>
          </cell>
          <cell r="B1827" t="str">
            <v>53865</v>
          </cell>
          <cell r="C1827" t="str">
            <v>COMPRESSOR DE AR REBOCAVEL, DESCARGA LIVRE EFETIVA 180PCM, PRESSAO DE TRABALHO 102 PSI, MOTOR A DIESEL 89CV - CUSTO HORARIO DE MATERIAIS NA OPERACAO</v>
          </cell>
          <cell r="D1827" t="str">
            <v>H</v>
          </cell>
          <cell r="E1827">
            <v>1</v>
          </cell>
          <cell r="F1827">
            <v>37.299999999999997</v>
          </cell>
          <cell r="G1827">
            <v>37.299999999999997</v>
          </cell>
        </row>
        <row r="1828">
          <cell r="A1828" t="str">
            <v>5953</v>
          </cell>
          <cell r="C1828" t="str">
            <v>SUBTOTAL</v>
          </cell>
          <cell r="G1828">
            <v>62.61</v>
          </cell>
        </row>
        <row r="1829">
          <cell r="C1829" t="str">
            <v>BDI</v>
          </cell>
          <cell r="E1829">
            <v>0.35</v>
          </cell>
          <cell r="G1829">
            <v>21.91</v>
          </cell>
        </row>
        <row r="1830">
          <cell r="C1830" t="str">
            <v>TOTAL</v>
          </cell>
          <cell r="G1830">
            <v>84.52</v>
          </cell>
        </row>
        <row r="1832">
          <cell r="A1832" t="str">
            <v>CHOR</v>
          </cell>
          <cell r="B1832" t="str">
            <v>5955</v>
          </cell>
          <cell r="C1832" t="str">
            <v>BOMBA ELETRICA SUBMERSA MONOFASICA 3CV - CH P DIURNO</v>
          </cell>
          <cell r="D1832" t="str">
            <v>CHP</v>
          </cell>
        </row>
        <row r="1833">
          <cell r="A1833" t="str">
            <v>COMPOSICAO</v>
          </cell>
          <cell r="B1833" t="str">
            <v>5799</v>
          </cell>
          <cell r="C1833" t="str">
            <v>BOMBA ELETRICA TRIFASICA SUBMERSA 3CV PARA DRENAGEM - JUROS E DEPRECIACAO</v>
          </cell>
          <cell r="D1833" t="str">
            <v>H</v>
          </cell>
          <cell r="E1833">
            <v>1</v>
          </cell>
          <cell r="F1833">
            <v>0.5</v>
          </cell>
          <cell r="G1833">
            <v>0.5</v>
          </cell>
        </row>
        <row r="1834">
          <cell r="A1834" t="str">
            <v>COMPOSICAO</v>
          </cell>
          <cell r="B1834" t="str">
            <v>5800</v>
          </cell>
          <cell r="C1834" t="str">
            <v>BOMBA ELETRICA SUBMERSA TRIFASICA 3CV - MANUTENCAO</v>
          </cell>
          <cell r="D1834" t="str">
            <v>H</v>
          </cell>
          <cell r="E1834">
            <v>1</v>
          </cell>
          <cell r="F1834">
            <v>0.2</v>
          </cell>
          <cell r="G1834">
            <v>0.2</v>
          </cell>
        </row>
        <row r="1835">
          <cell r="A1835" t="str">
            <v>COMPOSICAO</v>
          </cell>
          <cell r="B1835" t="str">
            <v>53866</v>
          </cell>
          <cell r="C1835" t="str">
            <v>BOMBA ELETRICA SUBMERSA MONOFASICA 3CV - MATERIAIS NA OPERACAO</v>
          </cell>
          <cell r="D1835" t="str">
            <v>H</v>
          </cell>
          <cell r="E1835">
            <v>1</v>
          </cell>
          <cell r="F1835">
            <v>0.62</v>
          </cell>
          <cell r="G1835">
            <v>0.62</v>
          </cell>
        </row>
        <row r="1836">
          <cell r="A1836" t="str">
            <v>5955</v>
          </cell>
          <cell r="C1836" t="str">
            <v>SUBTOTAL</v>
          </cell>
          <cell r="G1836">
            <v>1.3199999999999998</v>
          </cell>
        </row>
        <row r="1837">
          <cell r="C1837" t="str">
            <v>BDI</v>
          </cell>
          <cell r="E1837">
            <v>0.35</v>
          </cell>
          <cell r="G1837">
            <v>0.46</v>
          </cell>
        </row>
        <row r="1838">
          <cell r="C1838" t="str">
            <v>TOTAL</v>
          </cell>
          <cell r="G1838">
            <v>1.7799999999999998</v>
          </cell>
        </row>
        <row r="1840">
          <cell r="A1840" t="str">
            <v>CHOR</v>
          </cell>
          <cell r="B1840" t="str">
            <v>6174</v>
          </cell>
          <cell r="C1840" t="str">
            <v>CAMINHAO BASCULANTE - 5,0M3 - 170HP,11,24T (VU=5ANOS) - CHP DIURNO</v>
          </cell>
          <cell r="D1840" t="str">
            <v>CHP</v>
          </cell>
        </row>
        <row r="1841">
          <cell r="A1841" t="str">
            <v>COMPOSICAO</v>
          </cell>
          <cell r="B1841" t="str">
            <v>6176</v>
          </cell>
          <cell r="C1841" t="str">
            <v>CAMINHAO BASCULANTE,5,0 M3 - 11,24T - 170HP (VU=5ANOS) - DEPRECIACAO</v>
          </cell>
          <cell r="D1841" t="str">
            <v>H</v>
          </cell>
          <cell r="E1841">
            <v>1</v>
          </cell>
          <cell r="F1841">
            <v>28.46</v>
          </cell>
          <cell r="G1841">
            <v>28.46</v>
          </cell>
        </row>
        <row r="1842">
          <cell r="A1842" t="str">
            <v>COMPOSICAO</v>
          </cell>
          <cell r="B1842" t="str">
            <v>6177</v>
          </cell>
          <cell r="C1842" t="str">
            <v>CAMINHAO BASCULANTE, 5,0 M3 - 170HP -11,24T (VU=5ANOS) - JUROS</v>
          </cell>
          <cell r="D1842" t="str">
            <v>H</v>
          </cell>
          <cell r="E1842">
            <v>1</v>
          </cell>
          <cell r="F1842">
            <v>9.08</v>
          </cell>
          <cell r="G1842">
            <v>9.08</v>
          </cell>
        </row>
        <row r="1843">
          <cell r="A1843" t="str">
            <v>COMPOSICAO</v>
          </cell>
          <cell r="B1843" t="str">
            <v>6178</v>
          </cell>
          <cell r="C1843" t="str">
            <v>CAMINHAO BASCULANTE,TOCO 5,0 M3 - 170HP -11,24T (VU=5ANOS) -CUSTOS C/ MATERIAL NA OPERACAO.</v>
          </cell>
          <cell r="D1843" t="str">
            <v>H</v>
          </cell>
          <cell r="E1843">
            <v>1</v>
          </cell>
          <cell r="F1843">
            <v>62</v>
          </cell>
          <cell r="G1843">
            <v>62</v>
          </cell>
        </row>
        <row r="1844">
          <cell r="A1844" t="str">
            <v>COMPOSICAO</v>
          </cell>
          <cell r="B1844" t="str">
            <v>53881</v>
          </cell>
          <cell r="C1844" t="str">
            <v>CAMINHAO BASCULANTE - 5,0 M3 - 170CV - 11,24T (VU=5ANOS) - MANUTENCAO</v>
          </cell>
          <cell r="D1844" t="str">
            <v>H</v>
          </cell>
          <cell r="E1844">
            <v>1</v>
          </cell>
          <cell r="F1844">
            <v>28.46</v>
          </cell>
          <cell r="G1844">
            <v>28.46</v>
          </cell>
        </row>
        <row r="1845">
          <cell r="A1845" t="str">
            <v>6174</v>
          </cell>
          <cell r="C1845" t="str">
            <v>SUBTOTAL</v>
          </cell>
          <cell r="G1845">
            <v>128</v>
          </cell>
        </row>
        <row r="1846">
          <cell r="C1846" t="str">
            <v>BDI</v>
          </cell>
          <cell r="E1846">
            <v>0.35</v>
          </cell>
          <cell r="G1846">
            <v>44.8</v>
          </cell>
        </row>
        <row r="1847">
          <cell r="C1847" t="str">
            <v>TOTAL</v>
          </cell>
          <cell r="G1847">
            <v>172.8</v>
          </cell>
        </row>
        <row r="1849">
          <cell r="A1849" t="str">
            <v>CHOR</v>
          </cell>
          <cell r="B1849" t="str">
            <v>6236</v>
          </cell>
          <cell r="C1849" t="str">
            <v>TRATOR DE ESTEIRAS COM LAMINA - POTENCIA 305 HP - P ESO OPERACIONAL 37 T (VU=10ANOS) - CHP DIURNO</v>
          </cell>
          <cell r="D1849" t="str">
            <v>CHP</v>
          </cell>
        </row>
        <row r="1850">
          <cell r="A1850" t="str">
            <v>COMPOSICAO</v>
          </cell>
          <cell r="B1850" t="str">
            <v>5722</v>
          </cell>
          <cell r="C1850" t="str">
            <v>TRATOR DE ESTEIRAS COM LAMINA - POTENCIA 305 HP - PESO OPERACIONAL 37 T - MATERIAIS NA OPERACAO</v>
          </cell>
          <cell r="D1850" t="str">
            <v>H</v>
          </cell>
          <cell r="E1850">
            <v>1</v>
          </cell>
          <cell r="F1850">
            <v>142.19</v>
          </cell>
          <cell r="G1850">
            <v>142.19</v>
          </cell>
        </row>
        <row r="1851">
          <cell r="A1851" t="str">
            <v>COMPOSICAO</v>
          </cell>
          <cell r="B1851" t="str">
            <v>6237</v>
          </cell>
          <cell r="C1851" t="str">
            <v>TRATOR DE ESTEIRAS COM LAMINA - POTENCIA 305 HP - PESO OPERACIONAL 37 T (VU=10ANOS) - DEPRECIACAO E JUROS</v>
          </cell>
          <cell r="D1851" t="str">
            <v>H</v>
          </cell>
          <cell r="E1851">
            <v>1</v>
          </cell>
          <cell r="F1851">
            <v>163.36000000000001</v>
          </cell>
          <cell r="G1851">
            <v>163.36000000000001</v>
          </cell>
        </row>
        <row r="1852">
          <cell r="A1852" t="str">
            <v>COMPOSICAO</v>
          </cell>
          <cell r="B1852" t="str">
            <v>6238</v>
          </cell>
          <cell r="C1852" t="str">
            <v>TRATOR DE ESTEIRAS COM LAMINA - POTENCIA 305 HP - PESO OPERACIONAL 37 T (VU=10ANOS) - MANUTENCAO</v>
          </cell>
          <cell r="D1852" t="str">
            <v>H</v>
          </cell>
          <cell r="E1852">
            <v>1</v>
          </cell>
          <cell r="F1852">
            <v>92.29</v>
          </cell>
          <cell r="G1852">
            <v>92.29</v>
          </cell>
        </row>
        <row r="1853">
          <cell r="A1853" t="str">
            <v>COMPOSICAO</v>
          </cell>
          <cell r="B1853" t="str">
            <v>53815</v>
          </cell>
          <cell r="C1853" t="str">
            <v>TRATOR DE ESTEIRAS COM LAMINA - POTENCIA 305 HP - PESO OPERACIONAL 37 T - MAO-DE-OBRA NA OPERACAO DIURNA</v>
          </cell>
          <cell r="D1853" t="str">
            <v>H</v>
          </cell>
          <cell r="E1853">
            <v>1</v>
          </cell>
          <cell r="F1853">
            <v>21.66</v>
          </cell>
          <cell r="G1853">
            <v>21.66</v>
          </cell>
        </row>
        <row r="1854">
          <cell r="A1854" t="str">
            <v>6236</v>
          </cell>
          <cell r="C1854" t="str">
            <v>SUBTOTAL</v>
          </cell>
          <cell r="G1854">
            <v>419.50000000000006</v>
          </cell>
        </row>
        <row r="1855">
          <cell r="C1855" t="str">
            <v>BDI</v>
          </cell>
          <cell r="E1855">
            <v>0.35</v>
          </cell>
          <cell r="G1855">
            <v>146.83000000000001</v>
          </cell>
        </row>
        <row r="1856">
          <cell r="C1856" t="str">
            <v>TOTAL</v>
          </cell>
          <cell r="G1856">
            <v>566.33000000000004</v>
          </cell>
        </row>
        <row r="1858">
          <cell r="A1858" t="str">
            <v>CHOR</v>
          </cell>
          <cell r="B1858" t="str">
            <v>6242</v>
          </cell>
          <cell r="C1858" t="str">
            <v>PA CARREGADEIRA SOBRE RODAS 180 HP - CAPACIDADE DA CACAMBA. 2,5 A 3,3 M3 - PESO OPERACIONAL 17.428 - CHP DIURNO</v>
          </cell>
          <cell r="D1858" t="str">
            <v>CHP</v>
          </cell>
        </row>
        <row r="1859">
          <cell r="A1859" t="str">
            <v>COMPOSICAO</v>
          </cell>
          <cell r="B1859" t="str">
            <v>5787</v>
          </cell>
          <cell r="C1859" t="str">
            <v>PA CARREGADEIRA SOBRE RODAS 180 HP - CAPACIDADE DA CACAMBA. 2,5 A 3,3 M3 - PESO OPERACIONAL 17.428 - CUSTO C/MATERIAIS NA OPERACAO</v>
          </cell>
          <cell r="D1859" t="str">
            <v>H</v>
          </cell>
          <cell r="E1859">
            <v>1</v>
          </cell>
          <cell r="F1859">
            <v>79.25</v>
          </cell>
          <cell r="G1859">
            <v>79.25</v>
          </cell>
        </row>
        <row r="1860">
          <cell r="A1860" t="str">
            <v>COMPOSICAO</v>
          </cell>
          <cell r="B1860" t="str">
            <v>5788</v>
          </cell>
          <cell r="C1860" t="str">
            <v>PA CARREGADEIRA SOBRE RODAS 180 HP - CAPACIDADE DA CACAMBA. 2,5 A 3,3 M3 - PESO OPERACIONAL 17.428 - CUSTO C/ MAO-DE-OBRA NA OPERACAO DIURNA</v>
          </cell>
          <cell r="D1860" t="str">
            <v>H</v>
          </cell>
          <cell r="E1860">
            <v>1</v>
          </cell>
          <cell r="F1860">
            <v>21.2</v>
          </cell>
          <cell r="G1860">
            <v>21.2</v>
          </cell>
        </row>
        <row r="1861">
          <cell r="A1861" t="str">
            <v>COMPOSICAO</v>
          </cell>
          <cell r="B1861" t="str">
            <v>6240</v>
          </cell>
          <cell r="C1861" t="str">
            <v>PA CARREGADEIRA SOBRE RODAS 180 HP - CAPACIDADE DA CACAMBA. 2,5 A 3,3 M3 - PESO OPERACIONAL 17.428 (VU=8A) - DEPRECIACAO E JUROS</v>
          </cell>
          <cell r="D1861" t="str">
            <v>H</v>
          </cell>
          <cell r="E1861">
            <v>1</v>
          </cell>
          <cell r="F1861">
            <v>62.35</v>
          </cell>
          <cell r="G1861">
            <v>62.35</v>
          </cell>
        </row>
        <row r="1862">
          <cell r="A1862" t="str">
            <v>COMPOSICAO</v>
          </cell>
          <cell r="B1862" t="str">
            <v>6241</v>
          </cell>
          <cell r="C1862" t="str">
            <v>PA CARREGADEIRA SOBRE RODAS 180 HP - CAPACIDADE DA CACAMBA. 2,5 A 3,3 M3 - PESO OPERACIONAL 17.428 (VU=8ANOS) - MANUTENCAO</v>
          </cell>
          <cell r="D1862" t="str">
            <v>H</v>
          </cell>
          <cell r="E1862">
            <v>1</v>
          </cell>
          <cell r="F1862">
            <v>32.880000000000003</v>
          </cell>
          <cell r="G1862">
            <v>32.880000000000003</v>
          </cell>
        </row>
        <row r="1863">
          <cell r="A1863" t="str">
            <v>6242</v>
          </cell>
          <cell r="C1863" t="str">
            <v>SUBTOTAL</v>
          </cell>
          <cell r="G1863">
            <v>195.68</v>
          </cell>
        </row>
        <row r="1864">
          <cell r="C1864" t="str">
            <v>BDI</v>
          </cell>
          <cell r="E1864">
            <v>0.35</v>
          </cell>
          <cell r="G1864">
            <v>68.489999999999995</v>
          </cell>
        </row>
        <row r="1865">
          <cell r="C1865" t="str">
            <v>TOTAL</v>
          </cell>
          <cell r="G1865">
            <v>264.17</v>
          </cell>
        </row>
        <row r="1867">
          <cell r="A1867" t="str">
            <v>CHOR</v>
          </cell>
          <cell r="B1867" t="str">
            <v>6246</v>
          </cell>
          <cell r="C1867" t="str">
            <v>MOTONIVELADORA 140HP PESO OPERACIONAL 12,5T - CHP DIURNO</v>
          </cell>
          <cell r="D1867" t="str">
            <v>CHP</v>
          </cell>
        </row>
        <row r="1868">
          <cell r="A1868" t="str">
            <v>COMPOSICAO</v>
          </cell>
          <cell r="B1868" t="str">
            <v>6244</v>
          </cell>
          <cell r="C1868" t="str">
            <v>MOTONIVELADORA 140HP PESO OPERACIONAL 12,5T - DEPRECIACAO E JUROS</v>
          </cell>
          <cell r="D1868" t="str">
            <v>H</v>
          </cell>
          <cell r="E1868">
            <v>1</v>
          </cell>
          <cell r="F1868">
            <v>55.28</v>
          </cell>
          <cell r="G1868">
            <v>55.28</v>
          </cell>
        </row>
        <row r="1869">
          <cell r="A1869" t="str">
            <v>COMPOSICAO</v>
          </cell>
          <cell r="B1869" t="str">
            <v>6245</v>
          </cell>
          <cell r="C1869" t="str">
            <v>MOTONIVELADORA 140HP PESO OPERACIONAL 12,5T - MANUTENCAO</v>
          </cell>
          <cell r="D1869" t="str">
            <v>H</v>
          </cell>
          <cell r="E1869">
            <v>1</v>
          </cell>
          <cell r="F1869">
            <v>27.45</v>
          </cell>
          <cell r="G1869">
            <v>27.45</v>
          </cell>
        </row>
        <row r="1870">
          <cell r="A1870" t="str">
            <v>COMPOSICAO</v>
          </cell>
          <cell r="B1870" t="str">
            <v>53849</v>
          </cell>
          <cell r="C1870" t="str">
            <v>MOTONIVELADORA 140HP PESO OPERACIONAL 12,5T - CUSTO COM MATERIAIS NA OPERACAO</v>
          </cell>
          <cell r="D1870" t="str">
            <v>H</v>
          </cell>
          <cell r="E1870">
            <v>1</v>
          </cell>
          <cell r="F1870">
            <v>65.27</v>
          </cell>
          <cell r="G1870">
            <v>65.27</v>
          </cell>
        </row>
        <row r="1871">
          <cell r="A1871" t="str">
            <v>COMPOSICAO</v>
          </cell>
          <cell r="B1871" t="str">
            <v>53850</v>
          </cell>
          <cell r="C1871" t="str">
            <v>MOTONIVELADORA 140HP PESO OPERACIONAL 12,5T - MAO-DE-OBRA NA OPERACAO DIURNA</v>
          </cell>
          <cell r="D1871" t="str">
            <v>H</v>
          </cell>
          <cell r="E1871">
            <v>1</v>
          </cell>
          <cell r="F1871">
            <v>21.6</v>
          </cell>
          <cell r="G1871">
            <v>21.6</v>
          </cell>
        </row>
        <row r="1872">
          <cell r="A1872" t="str">
            <v>6246</v>
          </cell>
          <cell r="C1872" t="str">
            <v>SUBTOTAL</v>
          </cell>
          <cell r="G1872">
            <v>169.6</v>
          </cell>
        </row>
        <row r="1873">
          <cell r="C1873" t="str">
            <v>BDI</v>
          </cell>
          <cell r="E1873">
            <v>0.35</v>
          </cell>
          <cell r="G1873">
            <v>59.36</v>
          </cell>
        </row>
        <row r="1874">
          <cell r="C1874" t="str">
            <v>TOTAL</v>
          </cell>
          <cell r="G1874">
            <v>228.95999999999998</v>
          </cell>
        </row>
        <row r="1876">
          <cell r="A1876" t="str">
            <v>CHOR</v>
          </cell>
          <cell r="B1876" t="str">
            <v>6250</v>
          </cell>
          <cell r="C1876" t="str">
            <v>TRATOR DE ESTEIRAS CATERPILLAR D6 153HP (VU =10AN0S) - CHP DIURNO</v>
          </cell>
          <cell r="D1876" t="str">
            <v>CHP</v>
          </cell>
        </row>
        <row r="1877">
          <cell r="A1877" t="str">
            <v>COMPOSICAO</v>
          </cell>
          <cell r="B1877" t="str">
            <v>5721</v>
          </cell>
          <cell r="C1877" t="str">
            <v>TRATOR DE ESTEIRAS 153HP PESO OPERACIONAL 15T, COM RODA MOTRIZ ELEVADA - MATERIAIS NA OPERACAO</v>
          </cell>
          <cell r="D1877" t="str">
            <v>H</v>
          </cell>
          <cell r="E1877">
            <v>1</v>
          </cell>
          <cell r="F1877">
            <v>71.33</v>
          </cell>
          <cell r="G1877">
            <v>71.33</v>
          </cell>
        </row>
        <row r="1878">
          <cell r="A1878" t="str">
            <v>COMPOSICAO</v>
          </cell>
          <cell r="B1878" t="str">
            <v>6248</v>
          </cell>
          <cell r="C1878" t="str">
            <v>TRATOR DE ESTEIRAS 153HP PESO OPERACIONAL 15T, COM RODA MOTRIZ ELEVADA (VU=10AN0S) - DEPRECIAO E JUROS</v>
          </cell>
          <cell r="D1878" t="str">
            <v>H</v>
          </cell>
          <cell r="E1878">
            <v>1</v>
          </cell>
          <cell r="F1878">
            <v>64.44</v>
          </cell>
          <cell r="G1878">
            <v>64.44</v>
          </cell>
        </row>
        <row r="1879">
          <cell r="A1879" t="str">
            <v>COMPOSICAO</v>
          </cell>
          <cell r="B1879" t="str">
            <v>6249</v>
          </cell>
          <cell r="C1879" t="str">
            <v>TRATOR DE ESTEIRAS CATERPILLAR D6 153HP (VU=10AN0S) - MANUTENCAO</v>
          </cell>
          <cell r="D1879" t="str">
            <v>H</v>
          </cell>
          <cell r="E1879">
            <v>1</v>
          </cell>
          <cell r="F1879">
            <v>36.409999999999997</v>
          </cell>
          <cell r="G1879">
            <v>36.409999999999997</v>
          </cell>
        </row>
        <row r="1880">
          <cell r="A1880" t="str">
            <v>COMPOSICAO</v>
          </cell>
          <cell r="B1880" t="str">
            <v>53811</v>
          </cell>
          <cell r="C1880" t="str">
            <v>TRATOR DE ESTEIRAS 153HP PESO OPERACIONAL 15T, COM RODA MOTRIZ ELEVADA - MA0-DE-OBRA NA OPERACAO DIURNA</v>
          </cell>
          <cell r="D1880" t="str">
            <v>H</v>
          </cell>
          <cell r="E1880">
            <v>1</v>
          </cell>
          <cell r="F1880">
            <v>21.66</v>
          </cell>
          <cell r="G1880">
            <v>21.66</v>
          </cell>
        </row>
        <row r="1881">
          <cell r="A1881" t="str">
            <v>6250</v>
          </cell>
          <cell r="C1881" t="str">
            <v>SUBTOTAL</v>
          </cell>
          <cell r="G1881">
            <v>193.83999999999997</v>
          </cell>
        </row>
        <row r="1882">
          <cell r="C1882" t="str">
            <v>BDI</v>
          </cell>
          <cell r="E1882">
            <v>0.35</v>
          </cell>
          <cell r="G1882">
            <v>67.84</v>
          </cell>
        </row>
        <row r="1883">
          <cell r="C1883" t="str">
            <v>TOTAL</v>
          </cell>
          <cell r="G1883">
            <v>261.67999999999995</v>
          </cell>
        </row>
        <row r="1885">
          <cell r="A1885" t="str">
            <v>CHOR</v>
          </cell>
          <cell r="B1885" t="str">
            <v>6256</v>
          </cell>
          <cell r="C1885" t="str">
            <v>CAMINHAO BASCULANTE 204CV (VU=7ANOS/14.000H ) - CHP DIURNO</v>
          </cell>
          <cell r="D1885" t="str">
            <v>CHP</v>
          </cell>
        </row>
        <row r="1886">
          <cell r="A1886" t="str">
            <v>COMPOSICAO</v>
          </cell>
          <cell r="B1886" t="str">
            <v>6252</v>
          </cell>
          <cell r="C1886" t="str">
            <v>CAMINHAO BASCULANTE,6,0 M3 - 211CV - 11,24T,(VU=7ANOS) - DEPRECIACAO E JUROS</v>
          </cell>
          <cell r="D1886" t="str">
            <v>H</v>
          </cell>
          <cell r="E1886">
            <v>1</v>
          </cell>
          <cell r="F1886">
            <v>26.78</v>
          </cell>
          <cell r="G1886">
            <v>26.78</v>
          </cell>
        </row>
        <row r="1887">
          <cell r="A1887" t="str">
            <v>COMPOSICAO</v>
          </cell>
          <cell r="B1887" t="str">
            <v>6253</v>
          </cell>
          <cell r="C1887" t="str">
            <v>CAMINHAO BASCULANTE 204CV (VU=7ANOS) - MANUTENCAO</v>
          </cell>
          <cell r="D1887" t="str">
            <v>H</v>
          </cell>
          <cell r="E1887">
            <v>1</v>
          </cell>
          <cell r="F1887">
            <v>15.71</v>
          </cell>
          <cell r="G1887">
            <v>15.71</v>
          </cell>
        </row>
        <row r="1888">
          <cell r="A1888" t="str">
            <v>COMPOSICAO</v>
          </cell>
          <cell r="B1888" t="str">
            <v>6254</v>
          </cell>
          <cell r="C1888" t="str">
            <v>CAMINHAO BASCULANTE 204CV - CUSTO COM MATERIAL NA OPERACAO</v>
          </cell>
          <cell r="D1888" t="str">
            <v>H</v>
          </cell>
          <cell r="E1888">
            <v>1</v>
          </cell>
          <cell r="F1888">
            <v>95.1</v>
          </cell>
          <cell r="G1888">
            <v>95.1</v>
          </cell>
        </row>
        <row r="1889">
          <cell r="A1889" t="str">
            <v>COMPOSICAO</v>
          </cell>
          <cell r="B1889" t="str">
            <v>6255</v>
          </cell>
          <cell r="C1889" t="str">
            <v>CAMINHAO BASCULANTE 204CV / VALOR DA MAO-DE-OBRA NA OPERACAO</v>
          </cell>
          <cell r="D1889" t="str">
            <v>H</v>
          </cell>
          <cell r="E1889">
            <v>1</v>
          </cell>
          <cell r="F1889">
            <v>18.61</v>
          </cell>
          <cell r="G1889">
            <v>18.61</v>
          </cell>
        </row>
        <row r="1890">
          <cell r="A1890" t="str">
            <v>6256</v>
          </cell>
          <cell r="C1890" t="str">
            <v>SUBTOTAL</v>
          </cell>
          <cell r="G1890">
            <v>156.19999999999999</v>
          </cell>
        </row>
        <row r="1891">
          <cell r="C1891" t="str">
            <v>BDI</v>
          </cell>
          <cell r="E1891">
            <v>0.35</v>
          </cell>
          <cell r="G1891">
            <v>54.67</v>
          </cell>
        </row>
        <row r="1892">
          <cell r="C1892" t="str">
            <v>TOTAL</v>
          </cell>
          <cell r="G1892">
            <v>210.87</v>
          </cell>
        </row>
        <row r="1894">
          <cell r="A1894" t="str">
            <v>CHOR</v>
          </cell>
          <cell r="B1894" t="str">
            <v>6259</v>
          </cell>
          <cell r="C1894" t="str">
            <v>CAMINHAO PIPA 6000L TOCO, 162CV - 7,5T (VU=6ANOS) ( INCLUI TANQUE DE ACO PARA TRANSPORTE DE AGUA) - CUSTO HORARIO PRODUTIVO DIURNO</v>
          </cell>
          <cell r="D1894" t="str">
            <v>CHP</v>
          </cell>
        </row>
        <row r="1895">
          <cell r="A1895" t="str">
            <v>COMPOSICAO</v>
          </cell>
          <cell r="B1895" t="str">
            <v>5747</v>
          </cell>
          <cell r="C1895" t="str">
            <v>CAMINHAO PIPA 6000L TOCO, 162CV - 7,5T (VU=6ANOS) (INCLUI TANQUE DE ACO PARA TRANSPORTE DE AGUA) - CUSTO HORARIO DE MATERIAIS NA OPERACAO</v>
          </cell>
          <cell r="D1895" t="str">
            <v>H</v>
          </cell>
          <cell r="E1895">
            <v>1</v>
          </cell>
          <cell r="F1895">
            <v>43.36</v>
          </cell>
          <cell r="G1895">
            <v>43.36</v>
          </cell>
        </row>
        <row r="1896">
          <cell r="A1896" t="str">
            <v>COMPOSICAO</v>
          </cell>
          <cell r="B1896" t="str">
            <v>5759</v>
          </cell>
          <cell r="C1896" t="str">
            <v>CAMINHAO PIPA F12000 142HP TANQUE 6000L/MAO-DE-OBRA NA OPERACAO DIURNA</v>
          </cell>
          <cell r="D1896" t="str">
            <v>H</v>
          </cell>
          <cell r="E1896">
            <v>1</v>
          </cell>
          <cell r="F1896">
            <v>16.079999999999998</v>
          </cell>
          <cell r="G1896">
            <v>16.079999999999998</v>
          </cell>
        </row>
        <row r="1897">
          <cell r="A1897" t="str">
            <v>COMPOSICAO</v>
          </cell>
          <cell r="B1897" t="str">
            <v>6258</v>
          </cell>
          <cell r="C1897" t="str">
            <v>CAMINHAO PIPA 6000L TOCO, 162CV - 7,5T (VU=6ANOS) (INCLUI TANQUE DE ACO PARA TRANSPORTE DE AGUA) - DEPRECIACAO E JUROS</v>
          </cell>
          <cell r="D1897" t="str">
            <v>H</v>
          </cell>
          <cell r="E1897">
            <v>1</v>
          </cell>
          <cell r="F1897">
            <v>17.3</v>
          </cell>
          <cell r="G1897">
            <v>17.3</v>
          </cell>
        </row>
        <row r="1898">
          <cell r="A1898" t="str">
            <v>COMPOSICAO</v>
          </cell>
          <cell r="B1898" t="str">
            <v>53882</v>
          </cell>
          <cell r="C1898" t="str">
            <v>CAMINHAO PIPA 6000L TOCO, 162CV - 7,5T (VU=6ANOS) (INCLUI TANQUE DE ACO PARA TRANSPORTE DE AGUA) - MANUTENCAO</v>
          </cell>
          <cell r="D1898" t="str">
            <v>H</v>
          </cell>
          <cell r="E1898">
            <v>1</v>
          </cell>
          <cell r="F1898">
            <v>8.59</v>
          </cell>
          <cell r="G1898">
            <v>8.59</v>
          </cell>
        </row>
        <row r="1899">
          <cell r="A1899" t="str">
            <v>6259</v>
          </cell>
          <cell r="C1899" t="str">
            <v>SUBTOTAL</v>
          </cell>
          <cell r="G1899">
            <v>85.33</v>
          </cell>
        </row>
        <row r="1900">
          <cell r="C1900" t="str">
            <v>BDI</v>
          </cell>
          <cell r="E1900">
            <v>0.35</v>
          </cell>
          <cell r="G1900">
            <v>29.87</v>
          </cell>
        </row>
        <row r="1901">
          <cell r="C1901" t="str">
            <v>TOTAL</v>
          </cell>
          <cell r="G1901">
            <v>115.2</v>
          </cell>
        </row>
        <row r="1903">
          <cell r="A1903" t="str">
            <v>CHOR</v>
          </cell>
          <cell r="B1903" t="str">
            <v>6388</v>
          </cell>
          <cell r="C1903" t="str">
            <v>MAQUINA SOLDA ARCO 375A DIESEL 33CV CHP DIU RNO EXCLUSIVE OPERADOR</v>
          </cell>
          <cell r="D1903" t="str">
            <v>H</v>
          </cell>
        </row>
        <row r="1904">
          <cell r="A1904" t="str">
            <v>INSUMO</v>
          </cell>
          <cell r="B1904" t="str">
            <v>00004221</v>
          </cell>
          <cell r="C1904" t="str">
            <v>OLEO DIESEL COMBUSTIVEL COMUM</v>
          </cell>
          <cell r="D1904" t="str">
            <v>L</v>
          </cell>
          <cell r="E1904">
            <v>10</v>
          </cell>
          <cell r="F1904">
            <v>2.59</v>
          </cell>
          <cell r="G1904">
            <v>25.9</v>
          </cell>
        </row>
        <row r="1905">
          <cell r="A1905" t="str">
            <v>INSUMO</v>
          </cell>
          <cell r="B1905" t="str">
            <v>00004227</v>
          </cell>
          <cell r="C1905" t="str">
            <v>ÓLEO LUBRIFICANTE PARA MOTORES DE EQUIPAMENTOS PESADOS (CAMINHÕES, TRATORES, RETROS E ETC...)</v>
          </cell>
          <cell r="D1905" t="str">
            <v>L</v>
          </cell>
          <cell r="E1905">
            <v>0.08</v>
          </cell>
          <cell r="F1905">
            <v>14.56</v>
          </cell>
          <cell r="G1905">
            <v>1.1599999999999999</v>
          </cell>
        </row>
        <row r="1906">
          <cell r="A1906" t="str">
            <v>INSUMO</v>
          </cell>
          <cell r="B1906" t="str">
            <v>00004229</v>
          </cell>
          <cell r="C1906" t="str">
            <v>GRAXA LUBRIFICANTE</v>
          </cell>
          <cell r="D1906" t="str">
            <v>KG</v>
          </cell>
          <cell r="E1906">
            <v>0.03</v>
          </cell>
          <cell r="F1906">
            <v>17.440000000000001</v>
          </cell>
          <cell r="G1906">
            <v>0.52</v>
          </cell>
        </row>
        <row r="1907">
          <cell r="A1907" t="str">
            <v>INSUMO</v>
          </cell>
          <cell r="B1907" t="str">
            <v>00013333</v>
          </cell>
          <cell r="C1907" t="str">
            <v>GRUPO DE SOLDAGEM C/ GERADOR A DIESEL 33HP P/ SOLDA ELETRICA, SOBRE 04 RODAS, BAMBOZZI, MOD.TN8, C/MOTOR 4 CILINDROS 600A, **CAIXA**</v>
          </cell>
          <cell r="D1907" t="str">
            <v>UN</v>
          </cell>
          <cell r="E1907">
            <v>1.92E-4</v>
          </cell>
          <cell r="F1907">
            <v>47466.68</v>
          </cell>
          <cell r="G1907">
            <v>9.11</v>
          </cell>
        </row>
        <row r="1908">
          <cell r="A1908" t="str">
            <v>6388</v>
          </cell>
          <cell r="C1908" t="str">
            <v>SUBTOTAL</v>
          </cell>
          <cell r="G1908">
            <v>36.69</v>
          </cell>
        </row>
        <row r="1909">
          <cell r="C1909" t="str">
            <v>BDI</v>
          </cell>
          <cell r="E1909">
            <v>0.35</v>
          </cell>
          <cell r="G1909">
            <v>12.84</v>
          </cell>
        </row>
        <row r="1910">
          <cell r="C1910" t="str">
            <v>TOTAL</v>
          </cell>
          <cell r="G1910">
            <v>49.53</v>
          </cell>
        </row>
        <row r="1912">
          <cell r="A1912" t="str">
            <v>CHOR</v>
          </cell>
          <cell r="B1912" t="str">
            <v>6554</v>
          </cell>
          <cell r="C1912" t="str">
            <v>TRATOR DE PNEUS TRAÇÃO 4 X 2, 82CV - CHP D IURNO</v>
          </cell>
          <cell r="D1912" t="str">
            <v>CHP</v>
          </cell>
        </row>
        <row r="1913">
          <cell r="A1913" t="str">
            <v>COMPOSICAO</v>
          </cell>
          <cell r="B1913" t="str">
            <v>5713</v>
          </cell>
          <cell r="C1913" t="str">
            <v>TRATOR PNEUS TRAÇÃO 4X2, 82CV, PESO C/ LASTRO 4,555 T (VU=5ANOS) -DEPRECIAÇÃO E JUROS</v>
          </cell>
          <cell r="D1913" t="str">
            <v>H</v>
          </cell>
          <cell r="E1913">
            <v>1</v>
          </cell>
          <cell r="F1913">
            <v>13.65</v>
          </cell>
          <cell r="G1913">
            <v>13.65</v>
          </cell>
        </row>
        <row r="1914">
          <cell r="A1914" t="str">
            <v>COMPOSICAO</v>
          </cell>
          <cell r="B1914" t="str">
            <v>5714</v>
          </cell>
          <cell r="C1914" t="str">
            <v>TRATOR PNEUS TRAÇÃO 4X2, 82 CV, PESO C/ LASTRO 4,555 T (VU=5ANOS) - MANUTENÇÃO</v>
          </cell>
          <cell r="D1914" t="str">
            <v>H</v>
          </cell>
          <cell r="E1914">
            <v>1</v>
          </cell>
          <cell r="F1914">
            <v>8.2799999999999994</v>
          </cell>
          <cell r="G1914">
            <v>8.2799999999999994</v>
          </cell>
        </row>
        <row r="1915">
          <cell r="A1915" t="str">
            <v>COMPOSICAO</v>
          </cell>
          <cell r="B1915" t="str">
            <v>5715</v>
          </cell>
          <cell r="C1915" t="str">
            <v>TRATOR PNEUS TRAÇÃO 4X2, 82 CV, PESO C/ LASTRO 4,555 T - MATERIAIS NA OPERAÇÃO</v>
          </cell>
          <cell r="D1915" t="str">
            <v>H</v>
          </cell>
          <cell r="E1915">
            <v>1</v>
          </cell>
          <cell r="F1915">
            <v>50.35</v>
          </cell>
          <cell r="G1915">
            <v>50.35</v>
          </cell>
        </row>
        <row r="1916">
          <cell r="A1916" t="str">
            <v>COMPOSICAO</v>
          </cell>
          <cell r="B1916" t="str">
            <v>5716</v>
          </cell>
          <cell r="C1916" t="str">
            <v>TRATOR PNEUS TRAÇÃO 4X2, 82 CV, PESO C/ LASTRO 4,555 T - MÃO-DE-OBRA OPERACAO DIURNA</v>
          </cell>
          <cell r="D1916" t="str">
            <v>H</v>
          </cell>
          <cell r="E1916">
            <v>1</v>
          </cell>
          <cell r="F1916">
            <v>21.66</v>
          </cell>
          <cell r="G1916">
            <v>21.66</v>
          </cell>
        </row>
        <row r="1917">
          <cell r="A1917" t="str">
            <v>6554</v>
          </cell>
          <cell r="C1917" t="str">
            <v>SUBTOTAL</v>
          </cell>
          <cell r="G1917">
            <v>93.94</v>
          </cell>
        </row>
        <row r="1918">
          <cell r="C1918" t="str">
            <v>BDI</v>
          </cell>
          <cell r="E1918">
            <v>0.35</v>
          </cell>
          <cell r="G1918">
            <v>32.880000000000003</v>
          </cell>
        </row>
        <row r="1919">
          <cell r="C1919" t="str">
            <v>TOTAL</v>
          </cell>
          <cell r="G1919">
            <v>126.82</v>
          </cell>
        </row>
        <row r="1921">
          <cell r="A1921" t="str">
            <v>CHOR</v>
          </cell>
          <cell r="B1921" t="str">
            <v>6878</v>
          </cell>
          <cell r="C1921" t="str">
            <v>CAMINHAO BASCULANTE 4,0M3 TOCO 162CV PBT=11 800KG - CHP DIURNO</v>
          </cell>
          <cell r="D1921" t="str">
            <v>CHP</v>
          </cell>
        </row>
        <row r="1922">
          <cell r="A1922" t="str">
            <v>COMPOSICAO</v>
          </cell>
          <cell r="B1922" t="str">
            <v>5623</v>
          </cell>
          <cell r="C1922" t="str">
            <v>CAMINHAO BASCULANTE 4,0M3 TOCO 162CV PBT=11800KG - JUROS</v>
          </cell>
          <cell r="D1922" t="str">
            <v>H</v>
          </cell>
          <cell r="E1922">
            <v>1</v>
          </cell>
          <cell r="F1922">
            <v>5.0199999999999996</v>
          </cell>
          <cell r="G1922">
            <v>5.0199999999999996</v>
          </cell>
        </row>
        <row r="1923">
          <cell r="A1923" t="str">
            <v>COMPOSICAO</v>
          </cell>
          <cell r="B1923" t="str">
            <v>5624</v>
          </cell>
          <cell r="C1923" t="str">
            <v>CAMINHAO BASCULANTE 4,0M3 TOCO 162CV PBT=11800KG - OPERACAO</v>
          </cell>
          <cell r="D1923" t="str">
            <v>H</v>
          </cell>
          <cell r="E1923">
            <v>1</v>
          </cell>
          <cell r="F1923">
            <v>66.2</v>
          </cell>
          <cell r="G1923">
            <v>66.2</v>
          </cell>
        </row>
        <row r="1924">
          <cell r="A1924" t="str">
            <v>COMPOSICAO</v>
          </cell>
          <cell r="B1924" t="str">
            <v>53781</v>
          </cell>
          <cell r="C1924" t="str">
            <v>CAMINHAO BASCULANTE 4,0M3 TOCO 162CV PBT=11800KG - DEPRECIACAO</v>
          </cell>
          <cell r="D1924" t="str">
            <v>H</v>
          </cell>
          <cell r="E1924">
            <v>1</v>
          </cell>
          <cell r="F1924">
            <v>15.73</v>
          </cell>
          <cell r="G1924">
            <v>15.73</v>
          </cell>
        </row>
        <row r="1925">
          <cell r="A1925" t="str">
            <v>COMPOSICAO</v>
          </cell>
          <cell r="B1925" t="str">
            <v>53782</v>
          </cell>
          <cell r="C1925" t="str">
            <v>CAMINHAO BASCULANTE 4,0M3 TOCO 162CV PBT=11800KG - MANUTENCAO</v>
          </cell>
          <cell r="D1925" t="str">
            <v>H</v>
          </cell>
          <cell r="E1925">
            <v>1</v>
          </cell>
          <cell r="F1925">
            <v>15.73</v>
          </cell>
          <cell r="G1925">
            <v>15.73</v>
          </cell>
        </row>
        <row r="1926">
          <cell r="A1926" t="str">
            <v>INSUMO</v>
          </cell>
          <cell r="B1926" t="str">
            <v>00010512</v>
          </cell>
          <cell r="C1926" t="str">
            <v>MOTORISTA DE CAMINHAO - PISO MENSAL (ENCARGO SOCIAL MENSALISTA)</v>
          </cell>
          <cell r="D1926" t="str">
            <v>MES</v>
          </cell>
          <cell r="E1926">
            <v>4.5453999999999998E-3</v>
          </cell>
          <cell r="F1926">
            <v>3536.83</v>
          </cell>
          <cell r="G1926">
            <v>16.079999999999998</v>
          </cell>
        </row>
        <row r="1927">
          <cell r="A1927" t="str">
            <v>6878</v>
          </cell>
          <cell r="C1927" t="str">
            <v>SUBTOTAL</v>
          </cell>
          <cell r="G1927">
            <v>118.76</v>
          </cell>
        </row>
        <row r="1928">
          <cell r="C1928" t="str">
            <v>BDI</v>
          </cell>
          <cell r="E1928">
            <v>0.35</v>
          </cell>
          <cell r="G1928">
            <v>41.57</v>
          </cell>
        </row>
        <row r="1929">
          <cell r="C1929" t="str">
            <v>TOTAL</v>
          </cell>
          <cell r="G1929">
            <v>160.33000000000001</v>
          </cell>
        </row>
        <row r="1931">
          <cell r="A1931" t="str">
            <v>CHOR</v>
          </cell>
          <cell r="B1931" t="str">
            <v>6879</v>
          </cell>
          <cell r="C1931" t="str">
            <v>ROLO COMPACTADOR DE PNEUS ESTATICO, PRESSAO VARIAVE L, POTENCIA 111HP - PESO SEM/COM LASTRO 9,5/22,4T. - CHP</v>
          </cell>
          <cell r="D1931" t="str">
            <v>CHP</v>
          </cell>
        </row>
        <row r="1932">
          <cell r="A1932" t="str">
            <v>COMPOSICAO</v>
          </cell>
          <cell r="B1932" t="str">
            <v>7038</v>
          </cell>
          <cell r="C1932" t="str">
            <v>ROLO COMPACTADOR DE PNEUS ESTATICO, PRESSAO VARIAVEL, POTENCIA 111HP - PESO SEM/COM LASTRO 9,5/22,4T - DEPRECIACAO</v>
          </cell>
          <cell r="D1932" t="str">
            <v>H</v>
          </cell>
          <cell r="E1932">
            <v>1</v>
          </cell>
          <cell r="F1932">
            <v>24.06</v>
          </cell>
          <cell r="G1932">
            <v>24.06</v>
          </cell>
        </row>
        <row r="1933">
          <cell r="A1933" t="str">
            <v>COMPOSICAO</v>
          </cell>
          <cell r="B1933" t="str">
            <v>7039</v>
          </cell>
          <cell r="C1933" t="str">
            <v>ROLO COMPACTADOR DE PNEUS ESTATICO, PRESSAO VARIAVEL, POTENCIA 111HP - PESO SEM/COM LASTRO 9,5/22,4T - JUROS</v>
          </cell>
          <cell r="D1933" t="str">
            <v>H</v>
          </cell>
          <cell r="E1933">
            <v>1</v>
          </cell>
          <cell r="F1933">
            <v>12.03</v>
          </cell>
          <cell r="G1933">
            <v>12.03</v>
          </cell>
        </row>
        <row r="1934">
          <cell r="A1934" t="str">
            <v>COMPOSICAO</v>
          </cell>
          <cell r="B1934" t="str">
            <v>7040</v>
          </cell>
          <cell r="C1934" t="str">
            <v>ROLO COMPACTADOR DE PNEUS ESTATICO, PRESSAO VARIAVEL, POTENCIA 111HP - PESO SEM/COM LASTRO 9,5/22,4T - MANUTENCAO</v>
          </cell>
          <cell r="D1934" t="str">
            <v>H</v>
          </cell>
          <cell r="E1934">
            <v>1</v>
          </cell>
          <cell r="F1934">
            <v>21.67</v>
          </cell>
          <cell r="G1934">
            <v>21.67</v>
          </cell>
        </row>
        <row r="1935">
          <cell r="A1935" t="str">
            <v>COMPOSICAO</v>
          </cell>
          <cell r="B1935" t="str">
            <v>55147</v>
          </cell>
          <cell r="C1935" t="str">
            <v>MAO-DE-OBRA NA OPERACAO-ROLO COMPACTADOR PNEUS MULLER AP-23 111HP AUTO-PROPELIDO PESO SEM/COM LASTRO 8/23T</v>
          </cell>
          <cell r="D1935" t="str">
            <v>H</v>
          </cell>
          <cell r="E1935">
            <v>1</v>
          </cell>
          <cell r="F1935">
            <v>59.1</v>
          </cell>
          <cell r="G1935">
            <v>59.1</v>
          </cell>
        </row>
        <row r="1936">
          <cell r="A1936" t="str">
            <v>COMPOSICAO</v>
          </cell>
          <cell r="B1936" t="str">
            <v>55263</v>
          </cell>
          <cell r="C1936" t="str">
            <v>ROLO COMPACTADOR PNEUMATICO AUTO-PROPELIDO 111HP 8/23T - CUSTOS COM MATERIAL NA OPERACAO</v>
          </cell>
          <cell r="D1936" t="str">
            <v>H</v>
          </cell>
          <cell r="E1936">
            <v>1</v>
          </cell>
          <cell r="F1936">
            <v>51.75</v>
          </cell>
          <cell r="G1936">
            <v>51.75</v>
          </cell>
        </row>
        <row r="1937">
          <cell r="A1937" t="str">
            <v>6879</v>
          </cell>
          <cell r="C1937" t="str">
            <v>SUBTOTAL</v>
          </cell>
          <cell r="G1937">
            <v>168.61</v>
          </cell>
        </row>
        <row r="1938">
          <cell r="C1938" t="str">
            <v>BDI</v>
          </cell>
          <cell r="E1938">
            <v>0.35</v>
          </cell>
          <cell r="G1938">
            <v>59.01</v>
          </cell>
        </row>
        <row r="1939">
          <cell r="C1939" t="str">
            <v>TOTAL</v>
          </cell>
          <cell r="G1939">
            <v>227.62</v>
          </cell>
        </row>
        <row r="1941">
          <cell r="A1941" t="str">
            <v>CHOR</v>
          </cell>
          <cell r="B1941" t="str">
            <v>7006</v>
          </cell>
          <cell r="C1941" t="str">
            <v>EXTRUSORA DE GUIAS E SARJETAS 14HP - CHP</v>
          </cell>
          <cell r="D1941" t="str">
            <v>CHP</v>
          </cell>
        </row>
        <row r="1942">
          <cell r="A1942" t="str">
            <v>COMPOSICAO</v>
          </cell>
          <cell r="B1942" t="str">
            <v>7008</v>
          </cell>
          <cell r="C1942" t="str">
            <v>EXTRUSORA DE GUIAS E SARJETAS 14HP - DEPRECIACAO</v>
          </cell>
          <cell r="D1942" t="str">
            <v>H</v>
          </cell>
          <cell r="E1942">
            <v>1</v>
          </cell>
          <cell r="F1942">
            <v>5.99</v>
          </cell>
          <cell r="G1942">
            <v>5.99</v>
          </cell>
        </row>
        <row r="1943">
          <cell r="A1943" t="str">
            <v>COMPOSICAO</v>
          </cell>
          <cell r="B1943" t="str">
            <v>7009</v>
          </cell>
          <cell r="C1943" t="str">
            <v>EXTRUSORA DE GUIAS E SARJETAS 14HP - JUROS</v>
          </cell>
          <cell r="D1943" t="str">
            <v>H</v>
          </cell>
          <cell r="E1943">
            <v>1</v>
          </cell>
          <cell r="F1943">
            <v>2.2599999999999998</v>
          </cell>
          <cell r="G1943">
            <v>2.2599999999999998</v>
          </cell>
        </row>
        <row r="1944">
          <cell r="A1944" t="str">
            <v>COMPOSICAO</v>
          </cell>
          <cell r="B1944" t="str">
            <v>7010</v>
          </cell>
          <cell r="C1944" t="str">
            <v>EXTRUSORA DE GUIAS E SARJETAS 14HP - MANUTENCAO</v>
          </cell>
          <cell r="D1944" t="str">
            <v>H</v>
          </cell>
          <cell r="E1944">
            <v>1</v>
          </cell>
          <cell r="F1944">
            <v>3</v>
          </cell>
          <cell r="G1944">
            <v>3</v>
          </cell>
        </row>
        <row r="1945">
          <cell r="A1945" t="str">
            <v>COMPOSICAO</v>
          </cell>
          <cell r="B1945" t="str">
            <v>55255</v>
          </cell>
          <cell r="C1945" t="str">
            <v>EXTRUSORA DE GUIAS E SARJETAS 14HP - CUSTOS COM MATERIAL NA OPERACAO DIURNA</v>
          </cell>
          <cell r="D1945" t="str">
            <v>H</v>
          </cell>
          <cell r="E1945">
            <v>1</v>
          </cell>
          <cell r="F1945">
            <v>5.23</v>
          </cell>
          <cell r="G1945">
            <v>5.23</v>
          </cell>
        </row>
        <row r="1946">
          <cell r="A1946" t="str">
            <v>7006</v>
          </cell>
          <cell r="C1946" t="str">
            <v>SUBTOTAL</v>
          </cell>
          <cell r="G1946">
            <v>16.48</v>
          </cell>
        </row>
        <row r="1947">
          <cell r="C1947" t="str">
            <v>BDI</v>
          </cell>
          <cell r="E1947">
            <v>0.35</v>
          </cell>
          <cell r="G1947">
            <v>5.77</v>
          </cell>
        </row>
        <row r="1948">
          <cell r="C1948" t="str">
            <v>TOTAL</v>
          </cell>
          <cell r="G1948">
            <v>22.25</v>
          </cell>
        </row>
        <row r="1950">
          <cell r="A1950" t="str">
            <v>CHOR</v>
          </cell>
          <cell r="B1950" t="str">
            <v>7012</v>
          </cell>
          <cell r="C1950" t="str">
            <v>VEICULO UTILITARIO TIPO PICK-UP A GASOLINA COM 56,8CV - CHP</v>
          </cell>
          <cell r="D1950" t="str">
            <v>CHP</v>
          </cell>
        </row>
        <row r="1951">
          <cell r="A1951" t="str">
            <v>COMPOSICAO</v>
          </cell>
          <cell r="B1951" t="str">
            <v>7013</v>
          </cell>
          <cell r="C1951" t="str">
            <v>VEICULO UTILITARIO TIPO PICK-UP A GASOLINA COM 56,8CV - DEPRECIACAO</v>
          </cell>
          <cell r="D1951" t="str">
            <v>H</v>
          </cell>
          <cell r="E1951">
            <v>1</v>
          </cell>
          <cell r="F1951">
            <v>4.5599999999999996</v>
          </cell>
          <cell r="G1951">
            <v>4.5599999999999996</v>
          </cell>
        </row>
        <row r="1952">
          <cell r="A1952" t="str">
            <v>COMPOSICAO</v>
          </cell>
          <cell r="B1952" t="str">
            <v>7014</v>
          </cell>
          <cell r="C1952" t="str">
            <v>VEICULO UTILITARIO TIPO PICK-UP A GASOLINA COM 56,8CV - JUROS</v>
          </cell>
          <cell r="D1952" t="str">
            <v>H</v>
          </cell>
          <cell r="E1952">
            <v>1</v>
          </cell>
          <cell r="F1952">
            <v>1.93</v>
          </cell>
          <cell r="G1952">
            <v>1.93</v>
          </cell>
        </row>
        <row r="1953">
          <cell r="A1953" t="str">
            <v>COMPOSICAO</v>
          </cell>
          <cell r="B1953" t="str">
            <v>7015</v>
          </cell>
          <cell r="C1953" t="str">
            <v>VEICULO UTILITARIO TIPO PICK-UP A GASOLINA COM 56,8CV - MANUTENCAO</v>
          </cell>
          <cell r="D1953" t="str">
            <v>H</v>
          </cell>
          <cell r="E1953">
            <v>1</v>
          </cell>
          <cell r="F1953">
            <v>3.76</v>
          </cell>
          <cell r="G1953">
            <v>3.76</v>
          </cell>
        </row>
        <row r="1954">
          <cell r="A1954" t="str">
            <v>COMPOSICAO</v>
          </cell>
          <cell r="B1954" t="str">
            <v>7016</v>
          </cell>
          <cell r="C1954" t="str">
            <v>VEICULO UTILITARIO TIPO PICK-UP A GASOLINA COM 56,8CV - CUSTOS C/MATERIAL NA OPERACAO</v>
          </cell>
          <cell r="D1954" t="str">
            <v>H</v>
          </cell>
          <cell r="E1954">
            <v>1</v>
          </cell>
          <cell r="F1954">
            <v>39.520000000000003</v>
          </cell>
          <cell r="G1954">
            <v>39.520000000000003</v>
          </cell>
        </row>
        <row r="1955">
          <cell r="A1955" t="str">
            <v>COMPOSICAO</v>
          </cell>
          <cell r="B1955" t="str">
            <v>7017</v>
          </cell>
          <cell r="C1955" t="str">
            <v>MÃO-DE-OBRA OPERAÇÃO DIURNA - VEÍCULO LEVE</v>
          </cell>
          <cell r="D1955" t="str">
            <v>H</v>
          </cell>
          <cell r="E1955">
            <v>1</v>
          </cell>
          <cell r="F1955">
            <v>20.059999999999999</v>
          </cell>
          <cell r="G1955">
            <v>20.059999999999999</v>
          </cell>
        </row>
        <row r="1956">
          <cell r="A1956" t="str">
            <v>7012</v>
          </cell>
          <cell r="C1956" t="str">
            <v>SUBTOTAL</v>
          </cell>
          <cell r="G1956">
            <v>69.83</v>
          </cell>
        </row>
        <row r="1957">
          <cell r="C1957" t="str">
            <v>BDI</v>
          </cell>
          <cell r="E1957">
            <v>0.35</v>
          </cell>
          <cell r="G1957">
            <v>24.44</v>
          </cell>
        </row>
        <row r="1958">
          <cell r="C1958" t="str">
            <v>TOTAL</v>
          </cell>
          <cell r="G1958">
            <v>94.27</v>
          </cell>
        </row>
        <row r="1960">
          <cell r="A1960" t="str">
            <v>CHOR</v>
          </cell>
          <cell r="B1960" t="str">
            <v>7018</v>
          </cell>
          <cell r="C1960" t="str">
            <v>DISTRIBUIDOR DE BETUME 6000L 56CV SOB PRESS AO MONTADO SOBRE CHASSIS DE CAMINHAO - CHP</v>
          </cell>
          <cell r="D1960" t="str">
            <v>CHP</v>
          </cell>
        </row>
        <row r="1961">
          <cell r="A1961" t="str">
            <v>COMPOSICAO</v>
          </cell>
          <cell r="B1961" t="str">
            <v>7019</v>
          </cell>
          <cell r="C1961" t="str">
            <v>DISTRIBUIDOR DE BETUME 6000L 56CV SOB PRESSAO MONTADO SOBRE CHASSIS DE CAMINHAO - DEPRECIACAO</v>
          </cell>
          <cell r="D1961" t="str">
            <v>H</v>
          </cell>
          <cell r="E1961">
            <v>1</v>
          </cell>
          <cell r="F1961">
            <v>28.49</v>
          </cell>
          <cell r="G1961">
            <v>28.49</v>
          </cell>
        </row>
        <row r="1962">
          <cell r="A1962" t="str">
            <v>COMPOSICAO</v>
          </cell>
          <cell r="B1962" t="str">
            <v>7020</v>
          </cell>
          <cell r="C1962" t="str">
            <v>DISTRIBUIDOR DE BETUME 6000L 56CV SOB PRESSAO MONTADO SOBRE CHASSIS DE CAMINHAO - JUROS</v>
          </cell>
          <cell r="D1962" t="str">
            <v>H</v>
          </cell>
          <cell r="E1962">
            <v>1</v>
          </cell>
          <cell r="F1962">
            <v>14.25</v>
          </cell>
          <cell r="G1962">
            <v>14.25</v>
          </cell>
        </row>
        <row r="1963">
          <cell r="A1963" t="str">
            <v>COMPOSICAO</v>
          </cell>
          <cell r="B1963" t="str">
            <v>7021</v>
          </cell>
          <cell r="C1963" t="str">
            <v>DISTRIBUIDOR DE BETUME 6000L 56CV SOB PRESSAO MONTADO SOBRE CHASSIS DE CAMINHAO - MANUTENCAO</v>
          </cell>
          <cell r="D1963" t="str">
            <v>H</v>
          </cell>
          <cell r="E1963">
            <v>1</v>
          </cell>
          <cell r="F1963">
            <v>25.64</v>
          </cell>
          <cell r="G1963">
            <v>25.64</v>
          </cell>
        </row>
        <row r="1964">
          <cell r="A1964" t="str">
            <v>COMPOSICAO</v>
          </cell>
          <cell r="B1964" t="str">
            <v>7022</v>
          </cell>
          <cell r="C1964" t="str">
            <v>DISTRIBUIDOR DE BETUME 6000L, 56CV SOB PRESSAO MONTADO SOBRE CHASSIS DE CAMINHAO - CUSTOS COM MATERIAL OPERACAO DIURNA</v>
          </cell>
          <cell r="D1964" t="str">
            <v>H</v>
          </cell>
          <cell r="E1964">
            <v>1</v>
          </cell>
          <cell r="F1964">
            <v>125.05</v>
          </cell>
          <cell r="G1964">
            <v>125.05</v>
          </cell>
        </row>
        <row r="1965">
          <cell r="A1965" t="str">
            <v>7018</v>
          </cell>
          <cell r="C1965" t="str">
            <v>SUBTOTAL</v>
          </cell>
          <cell r="G1965">
            <v>193.43</v>
          </cell>
        </row>
        <row r="1966">
          <cell r="C1966" t="str">
            <v>BDI</v>
          </cell>
          <cell r="E1966">
            <v>0.35</v>
          </cell>
          <cell r="G1966">
            <v>67.7</v>
          </cell>
        </row>
        <row r="1967">
          <cell r="C1967" t="str">
            <v>TOTAL</v>
          </cell>
          <cell r="G1967">
            <v>261.13</v>
          </cell>
        </row>
        <row r="1969">
          <cell r="A1969" t="str">
            <v>CHOR</v>
          </cell>
          <cell r="B1969" t="str">
            <v>7024</v>
          </cell>
          <cell r="C1969" t="str">
            <v>ROLO COMPACTADOR DE PNEUS 111HP 11TON - CHP</v>
          </cell>
          <cell r="D1969" t="str">
            <v>CHP</v>
          </cell>
        </row>
        <row r="1970">
          <cell r="A1970" t="str">
            <v>COMPOSICAO</v>
          </cell>
          <cell r="B1970" t="str">
            <v>7026</v>
          </cell>
          <cell r="C1970" t="str">
            <v>ROLO COMPACTADOR DE PNEUS 111HP 11TON - DEPRECIACAO</v>
          </cell>
          <cell r="D1970" t="str">
            <v>H</v>
          </cell>
          <cell r="E1970">
            <v>1</v>
          </cell>
          <cell r="F1970">
            <v>24.06</v>
          </cell>
          <cell r="G1970">
            <v>24.06</v>
          </cell>
        </row>
        <row r="1971">
          <cell r="A1971" t="str">
            <v>COMPOSICAO</v>
          </cell>
          <cell r="B1971" t="str">
            <v>7027</v>
          </cell>
          <cell r="C1971" t="str">
            <v>ROLO COMPACTADOR DE PNEUS 111HP 11TON - JUROS</v>
          </cell>
          <cell r="D1971" t="str">
            <v>H</v>
          </cell>
          <cell r="E1971">
            <v>1</v>
          </cell>
          <cell r="F1971">
            <v>12.03</v>
          </cell>
          <cell r="G1971">
            <v>12.03</v>
          </cell>
        </row>
        <row r="1972">
          <cell r="A1972" t="str">
            <v>COMPOSICAO</v>
          </cell>
          <cell r="B1972" t="str">
            <v>7028</v>
          </cell>
          <cell r="C1972" t="str">
            <v>ROLO COMPACTADOR DE PNEUS 111HP 11TON - MANUTENCAO</v>
          </cell>
          <cell r="D1972" t="str">
            <v>H</v>
          </cell>
          <cell r="E1972">
            <v>1</v>
          </cell>
          <cell r="F1972">
            <v>21.67</v>
          </cell>
          <cell r="G1972">
            <v>21.67</v>
          </cell>
        </row>
        <row r="1973">
          <cell r="A1973" t="str">
            <v>COMPOSICAO</v>
          </cell>
          <cell r="B1973" t="str">
            <v>7029</v>
          </cell>
          <cell r="C1973" t="str">
            <v>ROLO COMPACTADOR DE PNEUS 111HP 11TON - CUSTOS COM MAO-DE-OBRA NA OPERACAO DIURNA</v>
          </cell>
          <cell r="D1973" t="str">
            <v>H</v>
          </cell>
          <cell r="E1973">
            <v>1</v>
          </cell>
          <cell r="F1973">
            <v>19.7</v>
          </cell>
          <cell r="G1973">
            <v>19.7</v>
          </cell>
        </row>
        <row r="1974">
          <cell r="A1974" t="str">
            <v>COMPOSICAO</v>
          </cell>
          <cell r="B1974" t="str">
            <v>65695</v>
          </cell>
          <cell r="C1974" t="str">
            <v>ROLO COMPACTADOR PNEUMATICO AUTOPROPELIDO 111HP 11TON - CUSTOS COM MATERIAL NA OPERACAO DIURNA</v>
          </cell>
          <cell r="D1974" t="str">
            <v>H</v>
          </cell>
          <cell r="E1974">
            <v>1</v>
          </cell>
          <cell r="F1974">
            <v>51.75</v>
          </cell>
          <cell r="G1974">
            <v>51.75</v>
          </cell>
        </row>
        <row r="1975">
          <cell r="A1975" t="str">
            <v>7024</v>
          </cell>
          <cell r="C1975" t="str">
            <v>SUBTOTAL</v>
          </cell>
          <cell r="G1975">
            <v>129.20999999999998</v>
          </cell>
        </row>
        <row r="1976">
          <cell r="C1976" t="str">
            <v>BDI</v>
          </cell>
          <cell r="E1976">
            <v>0.35</v>
          </cell>
          <cell r="G1976">
            <v>45.22</v>
          </cell>
        </row>
        <row r="1977">
          <cell r="C1977" t="str">
            <v>TOTAL</v>
          </cell>
          <cell r="G1977">
            <v>174.42999999999998</v>
          </cell>
        </row>
        <row r="1979">
          <cell r="A1979" t="str">
            <v>CHOR</v>
          </cell>
          <cell r="B1979" t="str">
            <v>7029</v>
          </cell>
          <cell r="C1979" t="str">
            <v>ROLO COMPACTADOR DE PNEUS 111HP 11TON - CUS TOS COM MAO-DE-OBRA NA OPERACAO DIURNA</v>
          </cell>
          <cell r="D1979" t="str">
            <v>H</v>
          </cell>
        </row>
        <row r="1980">
          <cell r="A1980" t="str">
            <v>INSUMO</v>
          </cell>
          <cell r="B1980" t="str">
            <v>00004238</v>
          </cell>
          <cell r="C1980" t="str">
            <v>OPERADOR DE ROLO COMPACTADOR</v>
          </cell>
          <cell r="D1980" t="str">
            <v>H</v>
          </cell>
          <cell r="E1980">
            <v>1</v>
          </cell>
          <cell r="F1980">
            <v>19.7</v>
          </cell>
          <cell r="G1980">
            <v>19.7</v>
          </cell>
        </row>
        <row r="1981">
          <cell r="A1981" t="str">
            <v>7029</v>
          </cell>
          <cell r="C1981" t="str">
            <v>SUBTOTAL</v>
          </cell>
          <cell r="G1981">
            <v>19.7</v>
          </cell>
        </row>
        <row r="1982">
          <cell r="C1982" t="str">
            <v>BDI</v>
          </cell>
          <cell r="E1982">
            <v>0.35</v>
          </cell>
          <cell r="G1982">
            <v>6.9</v>
          </cell>
        </row>
        <row r="1983">
          <cell r="C1983" t="str">
            <v>TOTAL</v>
          </cell>
          <cell r="G1983">
            <v>26.6</v>
          </cell>
        </row>
        <row r="1985">
          <cell r="A1985" t="str">
            <v>CHOR</v>
          </cell>
          <cell r="B1985" t="str">
            <v>7030</v>
          </cell>
          <cell r="C1985" t="str">
            <v>TANQUE ESTACINARIO TAA COM SERPENTINA E CAP ACIDADE PARA 30.000L - CHP</v>
          </cell>
          <cell r="D1985" t="str">
            <v>CHP</v>
          </cell>
        </row>
        <row r="1986">
          <cell r="A1986" t="str">
            <v>COMPOSICAO</v>
          </cell>
          <cell r="B1986" t="str">
            <v>7032</v>
          </cell>
          <cell r="C1986" t="str">
            <v>TANQUE ESTACINARIO TAA COM SERPENTINA E CAPACIDADE PARA 30.000L - DEPRECIACAO</v>
          </cell>
          <cell r="D1986" t="str">
            <v>H</v>
          </cell>
          <cell r="E1986">
            <v>1</v>
          </cell>
          <cell r="F1986">
            <v>6.9</v>
          </cell>
          <cell r="G1986">
            <v>6.9</v>
          </cell>
        </row>
        <row r="1987">
          <cell r="A1987" t="str">
            <v>COMPOSICAO</v>
          </cell>
          <cell r="B1987" t="str">
            <v>7033</v>
          </cell>
          <cell r="C1987" t="str">
            <v>TANQUE ESTACINARIO TAA COM SERPENTINA E CAPACIDADE PARA 30.000L - JUROS</v>
          </cell>
          <cell r="D1987" t="str">
            <v>H</v>
          </cell>
          <cell r="E1987">
            <v>1</v>
          </cell>
          <cell r="F1987">
            <v>2.6</v>
          </cell>
          <cell r="G1987">
            <v>2.6</v>
          </cell>
        </row>
        <row r="1988">
          <cell r="A1988" t="str">
            <v>COMPOSICAO</v>
          </cell>
          <cell r="B1988" t="str">
            <v>7034</v>
          </cell>
          <cell r="C1988" t="str">
            <v>TANQUE ESTACINARIO TAA COM SERPENTINA E CAPACIDADE PARA 30.000L - MANUTENCAO</v>
          </cell>
          <cell r="D1988" t="str">
            <v>H</v>
          </cell>
          <cell r="E1988">
            <v>1</v>
          </cell>
          <cell r="F1988">
            <v>3.45</v>
          </cell>
          <cell r="G1988">
            <v>3.45</v>
          </cell>
        </row>
        <row r="1989">
          <cell r="A1989" t="str">
            <v>COMPOSICAO</v>
          </cell>
          <cell r="B1989" t="str">
            <v>7035</v>
          </cell>
          <cell r="C1989" t="str">
            <v>TANQUE ESTACINARIO TAA COM SERPENTINA CAPACIDADE DE 30.000L - CUSTOS COM MATERIAL</v>
          </cell>
          <cell r="D1989" t="str">
            <v>H</v>
          </cell>
          <cell r="E1989">
            <v>1</v>
          </cell>
          <cell r="F1989">
            <v>443.49</v>
          </cell>
          <cell r="G1989">
            <v>443.49</v>
          </cell>
        </row>
        <row r="1990">
          <cell r="A1990" t="str">
            <v>7030</v>
          </cell>
          <cell r="C1990" t="str">
            <v>SUBTOTAL</v>
          </cell>
          <cell r="G1990">
            <v>456.44</v>
          </cell>
        </row>
        <row r="1991">
          <cell r="C1991" t="str">
            <v>BDI</v>
          </cell>
          <cell r="E1991">
            <v>0.35</v>
          </cell>
          <cell r="G1991">
            <v>159.75</v>
          </cell>
        </row>
        <row r="1992">
          <cell r="C1992" t="str">
            <v>TOTAL</v>
          </cell>
          <cell r="G1992">
            <v>616.19000000000005</v>
          </cell>
        </row>
        <row r="1994">
          <cell r="A1994" t="str">
            <v>CHOR</v>
          </cell>
          <cell r="B1994" t="str">
            <v>7036</v>
          </cell>
          <cell r="C1994" t="str">
            <v>ROLO COMPACTADOR DE PNEUS ESTÁTICO PRESSÃO VARIÁVEL AUTO-PROPELIDO, POTÊNCIA 111HP, PESO OPERACIONAL SEM/COM LASTRO 8/23 T - CHP</v>
          </cell>
          <cell r="D1994" t="str">
            <v>CHP</v>
          </cell>
        </row>
        <row r="1995">
          <cell r="A1995" t="str">
            <v>COMPOSICAO</v>
          </cell>
          <cell r="B1995" t="str">
            <v>7038</v>
          </cell>
          <cell r="C1995" t="str">
            <v>ROLO COMPACTADOR DE PNEUS ESTATICO, PRESSAO VARIAVEL, POTENCIA 111HP - PESO SEM/COM LASTRO 9,5/22,4T - DEPRECIACAO</v>
          </cell>
          <cell r="D1995" t="str">
            <v>H</v>
          </cell>
          <cell r="E1995">
            <v>1</v>
          </cell>
          <cell r="F1995">
            <v>24.06</v>
          </cell>
          <cell r="G1995">
            <v>24.06</v>
          </cell>
        </row>
        <row r="1996">
          <cell r="A1996" t="str">
            <v>COMPOSICAO</v>
          </cell>
          <cell r="B1996" t="str">
            <v>7039</v>
          </cell>
          <cell r="C1996" t="str">
            <v>ROLO COMPACTADOR DE PNEUS ESTATICO, PRESSAO VARIAVEL, POTENCIA 111HP - PESO SEM/COM LASTRO 9,5/22,4T - JUROS</v>
          </cell>
          <cell r="D1996" t="str">
            <v>H</v>
          </cell>
          <cell r="E1996">
            <v>1</v>
          </cell>
          <cell r="F1996">
            <v>12.03</v>
          </cell>
          <cell r="G1996">
            <v>12.03</v>
          </cell>
        </row>
        <row r="1997">
          <cell r="A1997" t="str">
            <v>COMPOSICAO</v>
          </cell>
          <cell r="B1997" t="str">
            <v>7040</v>
          </cell>
          <cell r="C1997" t="str">
            <v>ROLO COMPACTADOR DE PNEUS ESTATICO, PRESSAO VARIAVEL, POTENCIA 111HP - PESO SEM/COM LASTRO 9,5/22,4T - MANUTENCAO</v>
          </cell>
          <cell r="D1997" t="str">
            <v>H</v>
          </cell>
          <cell r="E1997">
            <v>1</v>
          </cell>
          <cell r="F1997">
            <v>21.67</v>
          </cell>
          <cell r="G1997">
            <v>21.67</v>
          </cell>
        </row>
        <row r="1998">
          <cell r="A1998" t="str">
            <v>COMPOSICAO</v>
          </cell>
          <cell r="B1998" t="str">
            <v>7041</v>
          </cell>
          <cell r="C1998" t="str">
            <v>ROLO COMPACTADOR DE PNEUS ESTATICO, PRESSAO VARIAVEL, POTENCIA 111HP - PESO SEM/COM LASTRO 9,5/22,4T - CUSTOS COM MAO-DE-OBRA NA OPERACAO</v>
          </cell>
          <cell r="D1998" t="str">
            <v>H</v>
          </cell>
          <cell r="E1998">
            <v>1</v>
          </cell>
          <cell r="F1998">
            <v>19.7</v>
          </cell>
          <cell r="G1998">
            <v>19.7</v>
          </cell>
        </row>
        <row r="1999">
          <cell r="A1999" t="str">
            <v>COMPOSICAO</v>
          </cell>
          <cell r="B1999" t="str">
            <v>55263</v>
          </cell>
          <cell r="C1999" t="str">
            <v>ROLO COMPACTADOR PNEUMATICO AUTO-PROPELIDO 111HP 8/23T - CUSTOS COM MATERIAL NA OPERACAO</v>
          </cell>
          <cell r="D1999" t="str">
            <v>H</v>
          </cell>
          <cell r="E1999">
            <v>1</v>
          </cell>
          <cell r="F1999">
            <v>51.75</v>
          </cell>
          <cell r="G1999">
            <v>51.75</v>
          </cell>
        </row>
        <row r="2000">
          <cell r="A2000" t="str">
            <v>7036</v>
          </cell>
          <cell r="C2000" t="str">
            <v>SUBTOTAL</v>
          </cell>
          <cell r="G2000">
            <v>129.20999999999998</v>
          </cell>
        </row>
        <row r="2001">
          <cell r="C2001" t="str">
            <v>BDI</v>
          </cell>
          <cell r="E2001">
            <v>0.35</v>
          </cell>
          <cell r="G2001">
            <v>45.22</v>
          </cell>
        </row>
        <row r="2002">
          <cell r="C2002" t="str">
            <v>TOTAL</v>
          </cell>
          <cell r="G2002">
            <v>174.42999999999998</v>
          </cell>
        </row>
        <row r="2004">
          <cell r="A2004" t="str">
            <v>CHOR</v>
          </cell>
          <cell r="B2004" t="str">
            <v>7042</v>
          </cell>
          <cell r="C2004" t="str">
            <v>CONJUNTO MOTOR-BOMBA DIESEL PARA DRENAGEM E AGUA SUJA - 6HP - CHP</v>
          </cell>
          <cell r="D2004" t="str">
            <v>CHP</v>
          </cell>
        </row>
        <row r="2005">
          <cell r="A2005" t="str">
            <v>COMPOSICAO</v>
          </cell>
          <cell r="B2005" t="str">
            <v>7044</v>
          </cell>
          <cell r="C2005" t="str">
            <v>CONJUNTO MOTOR-BOMBA DIESEL PARA DRENAGEM DE AGUA SUJA - 6HP - DEPRECIACAO</v>
          </cell>
          <cell r="D2005" t="str">
            <v>H</v>
          </cell>
          <cell r="E2005">
            <v>1</v>
          </cell>
          <cell r="F2005">
            <v>0.26</v>
          </cell>
          <cell r="G2005">
            <v>0.26</v>
          </cell>
        </row>
        <row r="2006">
          <cell r="A2006" t="str">
            <v>COMPOSICAO</v>
          </cell>
          <cell r="B2006" t="str">
            <v>7045</v>
          </cell>
          <cell r="C2006" t="str">
            <v>CONJUNTO MOTOR-BOMBA DIESEL PARA DRENAGEM DE AGUA SUJA - 6HP - JUROS</v>
          </cell>
          <cell r="D2006" t="str">
            <v>H</v>
          </cell>
          <cell r="E2006">
            <v>1</v>
          </cell>
          <cell r="F2006">
            <v>0.15</v>
          </cell>
          <cell r="G2006">
            <v>0.15</v>
          </cell>
        </row>
        <row r="2007">
          <cell r="A2007" t="str">
            <v>COMPOSICAO</v>
          </cell>
          <cell r="B2007" t="str">
            <v>7046</v>
          </cell>
          <cell r="C2007" t="str">
            <v>CONJUNTO MOTOR-BOMBA DIESEL PARA DRENAGEM DE AGUA SUJA - 6HP - MANUTENCAO</v>
          </cell>
          <cell r="D2007" t="str">
            <v>H</v>
          </cell>
          <cell r="E2007">
            <v>1</v>
          </cell>
          <cell r="F2007">
            <v>0.25</v>
          </cell>
          <cell r="G2007">
            <v>0.25</v>
          </cell>
        </row>
        <row r="2008">
          <cell r="A2008" t="str">
            <v>COMPOSICAO</v>
          </cell>
          <cell r="B2008" t="str">
            <v>7047</v>
          </cell>
          <cell r="C2008" t="str">
            <v>CONJUNTO MOTOR-BOMBA DIESEL PARA DRENAGEM DE AGUA SUJA - 6HP - CUSTOS COM MATERIAL NA OPERACAO</v>
          </cell>
          <cell r="D2008" t="str">
            <v>H</v>
          </cell>
          <cell r="E2008">
            <v>1</v>
          </cell>
          <cell r="F2008">
            <v>3.96</v>
          </cell>
          <cell r="G2008">
            <v>3.96</v>
          </cell>
        </row>
        <row r="2009">
          <cell r="A2009" t="str">
            <v>COMPOSICAO</v>
          </cell>
          <cell r="B2009" t="str">
            <v>7048</v>
          </cell>
          <cell r="C2009" t="str">
            <v>CONJUNTO MOTOR-BOMBA DIESEL PARA DRENAGEM DE AGUA SUJA - 6HP - MAO-DE-OBRA NA OPERACAO</v>
          </cell>
          <cell r="D2009" t="str">
            <v>H</v>
          </cell>
          <cell r="E2009">
            <v>1</v>
          </cell>
          <cell r="F2009">
            <v>20.71</v>
          </cell>
          <cell r="G2009">
            <v>20.71</v>
          </cell>
        </row>
        <row r="2010">
          <cell r="A2010" t="str">
            <v>7042</v>
          </cell>
          <cell r="C2010" t="str">
            <v>SUBTOTAL</v>
          </cell>
          <cell r="G2010">
            <v>25.330000000000002</v>
          </cell>
        </row>
        <row r="2011">
          <cell r="C2011" t="str">
            <v>BDI</v>
          </cell>
          <cell r="E2011">
            <v>0.35</v>
          </cell>
          <cell r="G2011">
            <v>8.8699999999999992</v>
          </cell>
        </row>
        <row r="2012">
          <cell r="C2012" t="str">
            <v>TOTAL</v>
          </cell>
          <cell r="G2012">
            <v>34.200000000000003</v>
          </cell>
        </row>
        <row r="2014">
          <cell r="A2014" t="str">
            <v>CHOR</v>
          </cell>
          <cell r="B2014" t="str">
            <v>7049</v>
          </cell>
          <cell r="C2014" t="str">
            <v>ROLO COMPACTADOR VIBRATÓRIO PÉ DE CARNEIRO, POTÊNCIA 150HP, PESO OPERACIONAL 9,8 T, IMPACTO DINÂMICO 31,75 T - CHP</v>
          </cell>
          <cell r="D2014" t="str">
            <v>CHP</v>
          </cell>
        </row>
        <row r="2015">
          <cell r="A2015" t="str">
            <v>COMPOSICAO</v>
          </cell>
          <cell r="B2015" t="str">
            <v>7051</v>
          </cell>
          <cell r="C2015" t="str">
            <v>ROLO COMPACTADOR VIBRATÓRIO PÉ DE CARNEIRO, POTÊNCIA 150HP, PESO OPERACIONAL 9,8 T, IMPACTO DINÂMICO 31,75 T - DEPRECIACAO</v>
          </cell>
          <cell r="D2015" t="str">
            <v>H</v>
          </cell>
          <cell r="E2015">
            <v>1</v>
          </cell>
          <cell r="F2015">
            <v>22.97</v>
          </cell>
          <cell r="G2015">
            <v>22.97</v>
          </cell>
        </row>
        <row r="2016">
          <cell r="A2016" t="str">
            <v>COMPOSICAO</v>
          </cell>
          <cell r="B2016" t="str">
            <v>7052</v>
          </cell>
          <cell r="C2016" t="str">
            <v>ROLO COMPACTADOR VIBRATÓRIO PÉ DE CARNEIRO, POTÊNCIA 150HP, PESO OPERACIONAL 9,8 T, IMPACTO DINÂMICO 31,75 T - JUROS</v>
          </cell>
          <cell r="D2016" t="str">
            <v>H</v>
          </cell>
          <cell r="E2016">
            <v>1</v>
          </cell>
          <cell r="F2016">
            <v>11.49</v>
          </cell>
          <cell r="G2016">
            <v>11.49</v>
          </cell>
        </row>
        <row r="2017">
          <cell r="A2017" t="str">
            <v>COMPOSICAO</v>
          </cell>
          <cell r="B2017" t="str">
            <v>7053</v>
          </cell>
          <cell r="C2017" t="str">
            <v>ROLO COMPACTADOR VIBRATÓRIO PÉ DE CARNEIRO, POTÊNCIA 150HP, PESO OPERACIONAL 9,8 T, IMPACTO DINÂMICO 31,75 T</v>
          </cell>
          <cell r="D2017" t="str">
            <v>H</v>
          </cell>
          <cell r="E2017">
            <v>1</v>
          </cell>
          <cell r="F2017">
            <v>20.69</v>
          </cell>
          <cell r="G2017">
            <v>20.69</v>
          </cell>
        </row>
        <row r="2018">
          <cell r="A2018" t="str">
            <v>COMPOSICAO</v>
          </cell>
          <cell r="B2018" t="str">
            <v>7054</v>
          </cell>
          <cell r="C2018" t="str">
            <v>ROLO COMPACTADOR VIBRATÓRIO PÉ DE CARNEIRO, POTÊNCIA 150HP, PESO OPERACIONAL 9,8 T, IMPACTO DINÂMICO 31,75 T - CUSTOS COM MATERIAL NA OPERACAO</v>
          </cell>
          <cell r="D2018" t="str">
            <v>H</v>
          </cell>
          <cell r="E2018">
            <v>1</v>
          </cell>
          <cell r="F2018">
            <v>59.21</v>
          </cell>
          <cell r="G2018">
            <v>59.21</v>
          </cell>
        </row>
        <row r="2019">
          <cell r="A2019" t="str">
            <v>COMPOSICAO</v>
          </cell>
          <cell r="B2019" t="str">
            <v>7055</v>
          </cell>
          <cell r="C2019" t="str">
            <v>ROLO COMPACTADOR AUTOPROPELIDO 127HP 10260KG - MAO-DE-OBRA NA OPERACAO</v>
          </cell>
          <cell r="D2019" t="str">
            <v>H</v>
          </cell>
          <cell r="E2019">
            <v>1</v>
          </cell>
          <cell r="F2019">
            <v>19.7</v>
          </cell>
          <cell r="G2019">
            <v>19.7</v>
          </cell>
        </row>
        <row r="2020">
          <cell r="A2020" t="str">
            <v>7049</v>
          </cell>
          <cell r="C2020" t="str">
            <v>SUBTOTAL</v>
          </cell>
          <cell r="G2020">
            <v>134.06</v>
          </cell>
        </row>
        <row r="2021">
          <cell r="C2021" t="str">
            <v>BDI</v>
          </cell>
          <cell r="E2021">
            <v>0.35</v>
          </cell>
          <cell r="G2021">
            <v>46.92</v>
          </cell>
        </row>
        <row r="2022">
          <cell r="C2022" t="str">
            <v>TOTAL</v>
          </cell>
          <cell r="G2022">
            <v>180.98000000000002</v>
          </cell>
        </row>
        <row r="2024">
          <cell r="A2024" t="str">
            <v>CHOR</v>
          </cell>
          <cell r="B2024" t="str">
            <v>67826</v>
          </cell>
          <cell r="C2024" t="str">
            <v>CAMINHAO BASCULANTE -4,0 M3 - 152CV - 8,5T (CHP)</v>
          </cell>
          <cell r="D2024" t="str">
            <v>CHP</v>
          </cell>
        </row>
        <row r="2025">
          <cell r="A2025" t="str">
            <v>COMPOSICAO</v>
          </cell>
          <cell r="B2025" t="str">
            <v>7058</v>
          </cell>
          <cell r="C2025" t="str">
            <v>CAMINHAO BASCULANTE 4,0M3 152CV COM CAPACIDADE UTIL DE 8,5T - DEPRECIACAO</v>
          </cell>
          <cell r="D2025" t="str">
            <v>H</v>
          </cell>
          <cell r="E2025">
            <v>1</v>
          </cell>
          <cell r="F2025">
            <v>19.829999999999998</v>
          </cell>
          <cell r="G2025">
            <v>19.829999999999998</v>
          </cell>
        </row>
        <row r="2026">
          <cell r="A2026" t="str">
            <v>COMPOSICAO</v>
          </cell>
          <cell r="B2026" t="str">
            <v>7059</v>
          </cell>
          <cell r="C2026" t="str">
            <v>CAMINHAO BASCULANTE 4,0M3 CARGA UTIL 8,5T 152CV - JUROS</v>
          </cell>
          <cell r="D2026" t="str">
            <v>H</v>
          </cell>
          <cell r="E2026">
            <v>1</v>
          </cell>
          <cell r="F2026">
            <v>6.33</v>
          </cell>
          <cell r="G2026">
            <v>6.33</v>
          </cell>
        </row>
        <row r="2027">
          <cell r="A2027" t="str">
            <v>COMPOSICAO</v>
          </cell>
          <cell r="B2027" t="str">
            <v>7060</v>
          </cell>
          <cell r="C2027" t="str">
            <v>CAMINHAO BASCULANTE 4,0M3 CARGA UTIL 8,5T 152CV - MANUTENCAO</v>
          </cell>
          <cell r="D2027" t="str">
            <v>H</v>
          </cell>
          <cell r="E2027">
            <v>1</v>
          </cell>
          <cell r="F2027">
            <v>19.829999999999998</v>
          </cell>
          <cell r="G2027">
            <v>19.829999999999998</v>
          </cell>
        </row>
        <row r="2028">
          <cell r="A2028" t="str">
            <v>COMPOSICAO</v>
          </cell>
          <cell r="B2028" t="str">
            <v>7062</v>
          </cell>
          <cell r="C2028" t="str">
            <v>CAMINHAO BASCULANTE 4,0M3 CARGA UTIL 8,5T 152CV - MAO-DE-OBRA NA OPERACAO</v>
          </cell>
          <cell r="D2028" t="str">
            <v>H</v>
          </cell>
          <cell r="E2028">
            <v>1</v>
          </cell>
          <cell r="F2028">
            <v>18.61</v>
          </cell>
          <cell r="G2028">
            <v>18.61</v>
          </cell>
        </row>
        <row r="2029">
          <cell r="A2029" t="str">
            <v>COMPOSICAO</v>
          </cell>
          <cell r="B2029" t="str">
            <v>67825</v>
          </cell>
          <cell r="C2029" t="str">
            <v>CAMINHAO BASCULANTE COM 4,0 M3, 8,5 T - 152 CV - CUSTOS COM MATERIAL NA OPERACAO</v>
          </cell>
          <cell r="D2029" t="str">
            <v>H</v>
          </cell>
          <cell r="E2029">
            <v>1</v>
          </cell>
          <cell r="F2029">
            <v>63.4</v>
          </cell>
          <cell r="G2029">
            <v>63.4</v>
          </cell>
        </row>
        <row r="2030">
          <cell r="A2030" t="str">
            <v>67826</v>
          </cell>
          <cell r="C2030" t="str">
            <v>SUBTOTAL</v>
          </cell>
          <cell r="G2030">
            <v>128</v>
          </cell>
        </row>
        <row r="2031">
          <cell r="C2031" t="str">
            <v>BDI</v>
          </cell>
          <cell r="E2031">
            <v>0.35</v>
          </cell>
          <cell r="G2031">
            <v>44.8</v>
          </cell>
        </row>
        <row r="2032">
          <cell r="C2032" t="str">
            <v>TOTAL</v>
          </cell>
          <cell r="G2032">
            <v>172.8</v>
          </cell>
        </row>
        <row r="2034">
          <cell r="A2034" t="str">
            <v>CHOR</v>
          </cell>
          <cell r="B2034" t="str">
            <v>73294</v>
          </cell>
          <cell r="C2034" t="str">
            <v>BETONEIRA MOTOR GAS P/320L MIST SECA (CP) CARREG MEC E TAMBOR REVERSI-VEL - EXCL OPERADOR</v>
          </cell>
          <cell r="D2034" t="str">
            <v>H</v>
          </cell>
        </row>
        <row r="2035">
          <cell r="A2035" t="str">
            <v>INSUMO</v>
          </cell>
          <cell r="B2035" t="str">
            <v>00004222</v>
          </cell>
          <cell r="C2035" t="str">
            <v>GASOLINA COMUM</v>
          </cell>
          <cell r="D2035" t="str">
            <v>L</v>
          </cell>
          <cell r="E2035">
            <v>1.5</v>
          </cell>
          <cell r="F2035">
            <v>2.84</v>
          </cell>
          <cell r="G2035">
            <v>4.26</v>
          </cell>
        </row>
        <row r="2036">
          <cell r="A2036" t="str">
            <v>INSUMO</v>
          </cell>
          <cell r="B2036" t="str">
            <v>00004227</v>
          </cell>
          <cell r="C2036" t="str">
            <v>ÓLEO LUBRIFICANTE PARA MOTORES DE EQUIPAMENTOS PESADOS (CAMINHÕES, TRATORES, RETROS E ETC...)</v>
          </cell>
          <cell r="D2036" t="str">
            <v>L</v>
          </cell>
          <cell r="E2036">
            <v>0.03</v>
          </cell>
          <cell r="F2036">
            <v>14.56</v>
          </cell>
          <cell r="G2036">
            <v>0.44</v>
          </cell>
        </row>
        <row r="2037">
          <cell r="A2037" t="str">
            <v>INSUMO</v>
          </cell>
          <cell r="B2037" t="str">
            <v>00004229</v>
          </cell>
          <cell r="C2037" t="str">
            <v>GRAXA LUBRIFICANTE</v>
          </cell>
          <cell r="D2037" t="str">
            <v>KG</v>
          </cell>
          <cell r="E2037">
            <v>0.01</v>
          </cell>
          <cell r="F2037">
            <v>17.440000000000001</v>
          </cell>
          <cell r="G2037">
            <v>0.17</v>
          </cell>
        </row>
        <row r="2038">
          <cell r="A2038" t="str">
            <v>INSUMO</v>
          </cell>
          <cell r="B2038" t="str">
            <v>00013891</v>
          </cell>
          <cell r="C2038" t="str">
            <v>BETONEIRA 320 LITROS, SEM CARREGADOR, MOTOR A GASOLINA</v>
          </cell>
          <cell r="D2038" t="str">
            <v>UN</v>
          </cell>
          <cell r="E2038">
            <v>3.4600000000000001E-4</v>
          </cell>
          <cell r="F2038">
            <v>4730.37</v>
          </cell>
          <cell r="G2038">
            <v>1.64</v>
          </cell>
        </row>
        <row r="2039">
          <cell r="A2039" t="str">
            <v>73294</v>
          </cell>
          <cell r="C2039" t="str">
            <v>SUBTOTAL</v>
          </cell>
          <cell r="G2039">
            <v>6.51</v>
          </cell>
        </row>
        <row r="2040">
          <cell r="C2040" t="str">
            <v>BDI</v>
          </cell>
          <cell r="E2040">
            <v>0.35</v>
          </cell>
          <cell r="G2040">
            <v>2.2799999999999998</v>
          </cell>
        </row>
        <row r="2041">
          <cell r="C2041" t="str">
            <v>TOTAL</v>
          </cell>
          <cell r="G2041">
            <v>8.7899999999999991</v>
          </cell>
        </row>
        <row r="2043">
          <cell r="A2043" t="str">
            <v>CHOR</v>
          </cell>
          <cell r="B2043" t="str">
            <v>73306</v>
          </cell>
          <cell r="C2043" t="str">
            <v>CAMINHAO BASCULANTE (TOCO) 5 M3, MOTOR DIE SEL, 132CV, COM MOTORISTA, CHP.</v>
          </cell>
          <cell r="D2043" t="str">
            <v>H</v>
          </cell>
        </row>
        <row r="2044">
          <cell r="A2044" t="str">
            <v>INSUMO</v>
          </cell>
          <cell r="B2044" t="str">
            <v>00004094</v>
          </cell>
          <cell r="C2044" t="str">
            <v>MOTORISTA DE CAMINHAO E CARRETA</v>
          </cell>
          <cell r="D2044" t="str">
            <v>H</v>
          </cell>
          <cell r="E2044">
            <v>1</v>
          </cell>
          <cell r="F2044">
            <v>21.35</v>
          </cell>
          <cell r="G2044">
            <v>21.35</v>
          </cell>
        </row>
        <row r="2045">
          <cell r="A2045" t="str">
            <v>INSUMO</v>
          </cell>
          <cell r="B2045" t="str">
            <v>00004221</v>
          </cell>
          <cell r="C2045" t="str">
            <v>OLEO DIESEL COMBUSTIVEL COMUM</v>
          </cell>
          <cell r="D2045" t="str">
            <v>L</v>
          </cell>
          <cell r="E2045">
            <v>15</v>
          </cell>
          <cell r="F2045">
            <v>2.59</v>
          </cell>
          <cell r="G2045">
            <v>38.85</v>
          </cell>
        </row>
        <row r="2046">
          <cell r="A2046" t="str">
            <v>INSUMO</v>
          </cell>
          <cell r="B2046" t="str">
            <v>00004227</v>
          </cell>
          <cell r="C2046" t="str">
            <v>ÓLEO LUBRIFICANTE PARA MOTORES DE EQUIPAMENTOS PESADOS (CAMINHÕES, TRATORES, RETROS E ETC...)</v>
          </cell>
          <cell r="D2046" t="str">
            <v>L</v>
          </cell>
          <cell r="E2046">
            <v>0.28999999999999998</v>
          </cell>
          <cell r="F2046">
            <v>14.56</v>
          </cell>
          <cell r="G2046">
            <v>4.22</v>
          </cell>
        </row>
        <row r="2047">
          <cell r="A2047" t="str">
            <v>INSUMO</v>
          </cell>
          <cell r="B2047" t="str">
            <v>00004229</v>
          </cell>
          <cell r="C2047" t="str">
            <v>GRAXA LUBRIFICANTE</v>
          </cell>
          <cell r="D2047" t="str">
            <v>KG</v>
          </cell>
          <cell r="E2047">
            <v>0.14499999999999999</v>
          </cell>
          <cell r="F2047">
            <v>17.440000000000001</v>
          </cell>
          <cell r="G2047">
            <v>2.5299999999999998</v>
          </cell>
        </row>
        <row r="2048">
          <cell r="A2048" t="str">
            <v>INSUMO</v>
          </cell>
          <cell r="B2048" t="str">
            <v>00010619</v>
          </cell>
          <cell r="C2048" t="str">
            <v>CAMINHAO BASCULANTE 4,0M3 TOCO FORD F-12000 S270 MOTOR CUMMINS 162CV PBT=11800KG - CARGA UTIL MAX C/ EQUIP=7640KG - DIST ENTRE EIXOS 4470MM - INCL CACAMBA</v>
          </cell>
          <cell r="D2048" t="str">
            <v>UN</v>
          </cell>
          <cell r="E2048">
            <v>1.9599999999999999E-4</v>
          </cell>
          <cell r="F2048">
            <v>157271.73000000001</v>
          </cell>
          <cell r="G2048">
            <v>30.83</v>
          </cell>
        </row>
        <row r="2049">
          <cell r="A2049" t="str">
            <v>73306</v>
          </cell>
          <cell r="C2049" t="str">
            <v>SUBTOTAL</v>
          </cell>
          <cell r="G2049">
            <v>97.78</v>
          </cell>
        </row>
        <row r="2050">
          <cell r="C2050" t="str">
            <v>BDI</v>
          </cell>
          <cell r="E2050">
            <v>0.35</v>
          </cell>
          <cell r="G2050">
            <v>34.22</v>
          </cell>
        </row>
        <row r="2051">
          <cell r="C2051" t="str">
            <v>TOTAL</v>
          </cell>
          <cell r="G2051">
            <v>132</v>
          </cell>
        </row>
        <row r="2053">
          <cell r="A2053" t="str">
            <v>CHOR</v>
          </cell>
          <cell r="B2053" t="str">
            <v>73318</v>
          </cell>
          <cell r="C2053" t="str">
            <v>TRATOR CARREGADEIRA E RETRO-ESCAVADEIRA DIESEL 75CV (CP) INCL OPERADOR-CAPAC CACAMBA 0,76M3</v>
          </cell>
          <cell r="D2053" t="str">
            <v>H</v>
          </cell>
        </row>
        <row r="2054">
          <cell r="A2054" t="str">
            <v>INSUMO</v>
          </cell>
          <cell r="B2054" t="str">
            <v>00004221</v>
          </cell>
          <cell r="C2054" t="str">
            <v>OLEO DIESEL COMBUSTIVEL COMUM</v>
          </cell>
          <cell r="D2054" t="str">
            <v>L</v>
          </cell>
          <cell r="E2054">
            <v>11</v>
          </cell>
          <cell r="F2054">
            <v>2.59</v>
          </cell>
          <cell r="G2054">
            <v>28.49</v>
          </cell>
        </row>
        <row r="2055">
          <cell r="A2055" t="str">
            <v>INSUMO</v>
          </cell>
          <cell r="B2055" t="str">
            <v>00004227</v>
          </cell>
          <cell r="C2055" t="str">
            <v>ÓLEO LUBRIFICANTE PARA MOTORES DE EQUIPAMENTOS PESADOS (CAMINHÕES, TRATORES, RETROS E ETC...)</v>
          </cell>
          <cell r="D2055" t="str">
            <v>L</v>
          </cell>
          <cell r="E2055">
            <v>0.4</v>
          </cell>
          <cell r="F2055">
            <v>14.56</v>
          </cell>
          <cell r="G2055">
            <v>5.82</v>
          </cell>
        </row>
        <row r="2056">
          <cell r="A2056" t="str">
            <v>INSUMO</v>
          </cell>
          <cell r="B2056" t="str">
            <v>00004229</v>
          </cell>
          <cell r="C2056" t="str">
            <v>GRAXA LUBRIFICANTE</v>
          </cell>
          <cell r="D2056" t="str">
            <v>KG</v>
          </cell>
          <cell r="E2056">
            <v>0.2</v>
          </cell>
          <cell r="F2056">
            <v>17.440000000000001</v>
          </cell>
          <cell r="G2056">
            <v>3.49</v>
          </cell>
        </row>
        <row r="2057">
          <cell r="A2057" t="str">
            <v>INSUMO</v>
          </cell>
          <cell r="B2057" t="str">
            <v>00004230</v>
          </cell>
          <cell r="C2057" t="str">
            <v>OPERADOR DE MAQUINAS E EQUIPAMENTOS</v>
          </cell>
          <cell r="D2057" t="str">
            <v>H</v>
          </cell>
          <cell r="E2057">
            <v>1</v>
          </cell>
          <cell r="F2057">
            <v>20.71</v>
          </cell>
          <cell r="G2057">
            <v>20.71</v>
          </cell>
        </row>
        <row r="2058">
          <cell r="A2058" t="str">
            <v>INSUMO</v>
          </cell>
          <cell r="B2058" t="str">
            <v>00006046</v>
          </cell>
          <cell r="C2058" t="str">
            <v>RETROESCAVADEIRA SOBRE RODAS, TRACAO 4 X 4, POTENCIA MINIMA DE 70 HP, CAPACIDADE MINIMA DE 0,7 M3, PESO OPERACIONAL MINIMO DE 6500 KG, PROFUNDIDADE DE ESCAVACAO SUPERIOR A 4,00 M</v>
          </cell>
          <cell r="D2058" t="str">
            <v>UN</v>
          </cell>
          <cell r="E2058">
            <v>2.1599999999999999E-4</v>
          </cell>
          <cell r="F2058">
            <v>220000</v>
          </cell>
          <cell r="G2058">
            <v>47.52</v>
          </cell>
        </row>
        <row r="2059">
          <cell r="A2059" t="str">
            <v>73318</v>
          </cell>
          <cell r="C2059" t="str">
            <v>SUBTOTAL</v>
          </cell>
          <cell r="G2059">
            <v>106.03</v>
          </cell>
        </row>
        <row r="2060">
          <cell r="C2060" t="str">
            <v>BDI</v>
          </cell>
          <cell r="E2060">
            <v>0.35</v>
          </cell>
          <cell r="G2060">
            <v>37.11</v>
          </cell>
        </row>
        <row r="2061">
          <cell r="C2061" t="str">
            <v>TOTAL</v>
          </cell>
          <cell r="G2061">
            <v>143.13999999999999</v>
          </cell>
        </row>
        <row r="2063">
          <cell r="A2063" t="str">
            <v>CHOR</v>
          </cell>
          <cell r="B2063" t="str">
            <v>73360</v>
          </cell>
          <cell r="C2063" t="str">
            <v>AQUECEDOR DE FLUIDO TERMICO C/CALDEIRA - C HP</v>
          </cell>
          <cell r="D2063" t="str">
            <v>CHP</v>
          </cell>
        </row>
        <row r="2064">
          <cell r="A2064" t="str">
            <v>COMPOSICAO</v>
          </cell>
          <cell r="B2064" t="str">
            <v>73286</v>
          </cell>
          <cell r="C2064" t="str">
            <v>DEPRECIAO E JUROS-AQUECEDOR DE FLUIDO TERMICO C/CALDEIRA</v>
          </cell>
          <cell r="D2064" t="str">
            <v>H</v>
          </cell>
          <cell r="E2064">
            <v>1</v>
          </cell>
          <cell r="F2064">
            <v>7.21</v>
          </cell>
          <cell r="G2064">
            <v>7.21</v>
          </cell>
        </row>
        <row r="2065">
          <cell r="A2065" t="str">
            <v>COMPOSICAO</v>
          </cell>
          <cell r="B2065" t="str">
            <v>73289</v>
          </cell>
          <cell r="C2065" t="str">
            <v>CUSTOS C/MATRIAL-AQUECEDOR DE FLUIDO TERMICO C/CALDEIRA</v>
          </cell>
          <cell r="D2065" t="str">
            <v>H</v>
          </cell>
          <cell r="E2065">
            <v>1</v>
          </cell>
          <cell r="F2065">
            <v>2.8</v>
          </cell>
          <cell r="G2065">
            <v>2.8</v>
          </cell>
        </row>
        <row r="2066">
          <cell r="A2066" t="str">
            <v>COMPOSICAO</v>
          </cell>
          <cell r="B2066" t="str">
            <v>73291</v>
          </cell>
          <cell r="C2066" t="str">
            <v>MANUTENCAO-AQUECEDOR DE FLUIDO TERMICO C/CALDEIRA</v>
          </cell>
          <cell r="D2066" t="str">
            <v>H</v>
          </cell>
          <cell r="E2066">
            <v>1</v>
          </cell>
          <cell r="F2066">
            <v>3.36</v>
          </cell>
          <cell r="G2066">
            <v>3.36</v>
          </cell>
        </row>
        <row r="2067">
          <cell r="A2067" t="str">
            <v>73360</v>
          </cell>
          <cell r="C2067" t="str">
            <v>SUBTOTAL</v>
          </cell>
          <cell r="G2067">
            <v>13.37</v>
          </cell>
        </row>
        <row r="2068">
          <cell r="C2068" t="str">
            <v>BDI</v>
          </cell>
          <cell r="E2068">
            <v>0.35</v>
          </cell>
          <cell r="G2068">
            <v>4.68</v>
          </cell>
        </row>
        <row r="2069">
          <cell r="C2069" t="str">
            <v>TOTAL</v>
          </cell>
          <cell r="G2069">
            <v>18.049999999999997</v>
          </cell>
        </row>
        <row r="2071">
          <cell r="A2071" t="str">
            <v>CHOR</v>
          </cell>
          <cell r="B2071" t="str">
            <v>73408</v>
          </cell>
          <cell r="C2071" t="str">
            <v>DISTRIBUIDOR DE AGREGADOS AUTOPROPELIDO, CAP 3 M3, A DIESEL, 6 CC, 140 CV, CHP</v>
          </cell>
          <cell r="D2071" t="str">
            <v>CHP</v>
          </cell>
        </row>
        <row r="2072">
          <cell r="A2072" t="str">
            <v>COMPOSICAO</v>
          </cell>
          <cell r="B2072" t="str">
            <v>73304</v>
          </cell>
          <cell r="C2072" t="str">
            <v>CUSTOS COMBUSTIVEL + MATERIAL DISTRIBUIDOR DE AGREGADO SPRE*</v>
          </cell>
          <cell r="D2072" t="str">
            <v>H</v>
          </cell>
          <cell r="E2072">
            <v>1</v>
          </cell>
          <cell r="F2072">
            <v>45.64</v>
          </cell>
          <cell r="G2072">
            <v>45.64</v>
          </cell>
        </row>
        <row r="2073">
          <cell r="A2073" t="str">
            <v>COMPOSICAO</v>
          </cell>
          <cell r="B2073" t="str">
            <v>73305</v>
          </cell>
          <cell r="C2073" t="str">
            <v>DISTRIBUIDOR DE AGREGADOS AUTOPROPELIDO CAP 3 M3, A DIESEL, 6 CC, 140 CV - JUROS</v>
          </cell>
          <cell r="D2073" t="str">
            <v>H</v>
          </cell>
          <cell r="E2073">
            <v>1</v>
          </cell>
          <cell r="F2073">
            <v>41.25</v>
          </cell>
          <cell r="G2073">
            <v>41.25</v>
          </cell>
        </row>
        <row r="2074">
          <cell r="A2074" t="str">
            <v>COMPOSICAO</v>
          </cell>
          <cell r="B2074" t="str">
            <v>73308</v>
          </cell>
          <cell r="C2074" t="str">
            <v>DISTRIBUIDOR DE AGREGADOS AUTOPROPELIDO CAP 3 M3, A DIESEL, 6 CC, 140 CV - DEPRECIACAO</v>
          </cell>
          <cell r="D2074" t="str">
            <v>H</v>
          </cell>
          <cell r="E2074">
            <v>1</v>
          </cell>
          <cell r="F2074">
            <v>109.25</v>
          </cell>
          <cell r="G2074">
            <v>109.25</v>
          </cell>
        </row>
        <row r="2075">
          <cell r="A2075" t="str">
            <v>COMPOSICAO</v>
          </cell>
          <cell r="B2075" t="str">
            <v>73312</v>
          </cell>
          <cell r="C2075" t="str">
            <v>DISTRIBUIDOR DE AGREGADOS AUTOPROPELIDO CAP 3 M3, A DIESEL, 6 CC, 140 CV - MANUTENCAO</v>
          </cell>
          <cell r="D2075" t="str">
            <v>H</v>
          </cell>
          <cell r="E2075">
            <v>1</v>
          </cell>
          <cell r="F2075">
            <v>54.62</v>
          </cell>
          <cell r="G2075">
            <v>54.62</v>
          </cell>
        </row>
        <row r="2076">
          <cell r="A2076" t="str">
            <v>INSUMO</v>
          </cell>
          <cell r="B2076" t="str">
            <v>00004093</v>
          </cell>
          <cell r="C2076" t="str">
            <v>MOTORISTA DE CAMINHAO</v>
          </cell>
          <cell r="D2076" t="str">
            <v>H</v>
          </cell>
          <cell r="E2076">
            <v>1</v>
          </cell>
          <cell r="F2076">
            <v>20.18</v>
          </cell>
          <cell r="G2076">
            <v>20.18</v>
          </cell>
        </row>
        <row r="2077">
          <cell r="A2077" t="str">
            <v>73408</v>
          </cell>
          <cell r="C2077" t="str">
            <v>SUBTOTAL</v>
          </cell>
          <cell r="G2077">
            <v>270.94</v>
          </cell>
        </row>
        <row r="2078">
          <cell r="C2078" t="str">
            <v>BDI</v>
          </cell>
          <cell r="E2078">
            <v>0.35</v>
          </cell>
          <cell r="G2078">
            <v>94.83</v>
          </cell>
        </row>
        <row r="2079">
          <cell r="C2079" t="str">
            <v>TOTAL</v>
          </cell>
          <cell r="G2079">
            <v>365.77</v>
          </cell>
        </row>
        <row r="2081">
          <cell r="A2081" t="str">
            <v>CHOR</v>
          </cell>
          <cell r="B2081" t="str">
            <v>73412</v>
          </cell>
          <cell r="C2081" t="str">
            <v>CUSTO HORARIO PRODUTIVO DIURNO - COMPRESSO R ATLAS COPCO - XA80 170 PCM 80 HP</v>
          </cell>
          <cell r="D2081" t="str">
            <v>CHP</v>
          </cell>
        </row>
        <row r="2082">
          <cell r="A2082" t="str">
            <v>COMPOSICAO</v>
          </cell>
          <cell r="B2082" t="str">
            <v>73319</v>
          </cell>
          <cell r="C2082" t="str">
            <v>CUSTO HORARIO COM DEPRECIACAO E JUROS - COMPRESSOR ATLAS COPCO - XA80 170 PCM 80 HP</v>
          </cell>
          <cell r="D2082" t="str">
            <v>H</v>
          </cell>
          <cell r="E2082">
            <v>1</v>
          </cell>
          <cell r="F2082">
            <v>12.23</v>
          </cell>
          <cell r="G2082">
            <v>12.23</v>
          </cell>
        </row>
        <row r="2083">
          <cell r="A2083" t="str">
            <v>COMPOSICAO</v>
          </cell>
          <cell r="B2083" t="str">
            <v>73322</v>
          </cell>
          <cell r="C2083" t="str">
            <v>CUSTO HORARIO COM MATERIAIS NA OPERACAO - COMPRESSOR ATLAS COPCO - XA 80 170 PCM 80 HP</v>
          </cell>
          <cell r="D2083" t="str">
            <v>H</v>
          </cell>
          <cell r="E2083">
            <v>1</v>
          </cell>
          <cell r="F2083">
            <v>37.299999999999997</v>
          </cell>
          <cell r="G2083">
            <v>37.299999999999997</v>
          </cell>
        </row>
        <row r="2084">
          <cell r="A2084" t="str">
            <v>COMPOSICAO</v>
          </cell>
          <cell r="B2084" t="str">
            <v>73323</v>
          </cell>
          <cell r="C2084" t="str">
            <v>CUSTO HORARIO COM MANUTENCAO - COMPRESSOR ATLAS COPCO - XA80 170 PCM 80 HP</v>
          </cell>
          <cell r="D2084" t="str">
            <v>H</v>
          </cell>
          <cell r="E2084">
            <v>1</v>
          </cell>
          <cell r="F2084">
            <v>2.4900000000000002</v>
          </cell>
          <cell r="G2084">
            <v>2.4900000000000002</v>
          </cell>
        </row>
        <row r="2085">
          <cell r="A2085" t="str">
            <v>COMPOSICAO</v>
          </cell>
          <cell r="B2085" t="str">
            <v>73325</v>
          </cell>
          <cell r="C2085" t="str">
            <v>CUSTO HORARIO COM MAO-DE-OBRA NA OPERACAO DIURNA - COMPRESSOR ATLAS COPCO - XA80 170 PCM 80 HP</v>
          </cell>
          <cell r="D2085" t="str">
            <v>H</v>
          </cell>
          <cell r="E2085">
            <v>1</v>
          </cell>
          <cell r="F2085">
            <v>7.69</v>
          </cell>
          <cell r="G2085">
            <v>7.69</v>
          </cell>
        </row>
        <row r="2086">
          <cell r="A2086" t="str">
            <v>73412</v>
          </cell>
          <cell r="C2086" t="str">
            <v>SUBTOTAL</v>
          </cell>
          <cell r="G2086">
            <v>59.71</v>
          </cell>
        </row>
        <row r="2087">
          <cell r="C2087" t="str">
            <v>BDI</v>
          </cell>
          <cell r="E2087">
            <v>0.35</v>
          </cell>
          <cell r="G2087">
            <v>20.9</v>
          </cell>
        </row>
        <row r="2088">
          <cell r="C2088" t="str">
            <v>TOTAL</v>
          </cell>
          <cell r="G2088">
            <v>80.61</v>
          </cell>
        </row>
        <row r="2090">
          <cell r="A2090" t="str">
            <v>CHOR</v>
          </cell>
          <cell r="B2090" t="str">
            <v>73417</v>
          </cell>
          <cell r="C2090" t="str">
            <v>GRUPO GERADOR 150 KVA- CHP</v>
          </cell>
          <cell r="D2090" t="str">
            <v>CHP</v>
          </cell>
        </row>
        <row r="2091">
          <cell r="A2091" t="str">
            <v>COMPOSICAO</v>
          </cell>
          <cell r="B2091" t="str">
            <v>73303</v>
          </cell>
          <cell r="C2091" t="str">
            <v>DEPRECIAO E JUROS - GRUPO GERADOR 150 KVA</v>
          </cell>
          <cell r="D2091" t="str">
            <v>H</v>
          </cell>
          <cell r="E2091">
            <v>1</v>
          </cell>
          <cell r="F2091">
            <v>5.23</v>
          </cell>
          <cell r="G2091">
            <v>5.23</v>
          </cell>
        </row>
        <row r="2092">
          <cell r="A2092" t="str">
            <v>COMPOSICAO</v>
          </cell>
          <cell r="B2092" t="str">
            <v>73307</v>
          </cell>
          <cell r="C2092" t="str">
            <v>MANUTENCAO - GRUPO GERADOR 150 KVA</v>
          </cell>
          <cell r="D2092" t="str">
            <v>H</v>
          </cell>
          <cell r="E2092">
            <v>1</v>
          </cell>
          <cell r="F2092">
            <v>1.85</v>
          </cell>
          <cell r="G2092">
            <v>1.85</v>
          </cell>
        </row>
        <row r="2093">
          <cell r="A2093" t="str">
            <v>COMPOSICAO</v>
          </cell>
          <cell r="B2093" t="str">
            <v>73311</v>
          </cell>
          <cell r="C2093" t="str">
            <v>CUSTOS C/MATERIAL OPERACAO - GRUPO GERADOR 150 KVA</v>
          </cell>
          <cell r="D2093" t="str">
            <v>H</v>
          </cell>
          <cell r="E2093">
            <v>1</v>
          </cell>
          <cell r="F2093">
            <v>83.92</v>
          </cell>
          <cell r="G2093">
            <v>83.92</v>
          </cell>
        </row>
        <row r="2094">
          <cell r="A2094" t="str">
            <v>73417</v>
          </cell>
          <cell r="C2094" t="str">
            <v>SUBTOTAL</v>
          </cell>
          <cell r="G2094">
            <v>91</v>
          </cell>
        </row>
        <row r="2095">
          <cell r="C2095" t="str">
            <v>BDI</v>
          </cell>
          <cell r="E2095">
            <v>0.35</v>
          </cell>
          <cell r="G2095">
            <v>31.85</v>
          </cell>
        </row>
        <row r="2096">
          <cell r="C2096" t="str">
            <v>TOTAL</v>
          </cell>
          <cell r="G2096">
            <v>122.85</v>
          </cell>
        </row>
        <row r="2098">
          <cell r="A2098" t="str">
            <v>CHOR</v>
          </cell>
          <cell r="B2098" t="str">
            <v>73436</v>
          </cell>
          <cell r="C2098" t="str">
            <v>ROLO COMPACTADOR VIBRATORIO PE DE CARNEIRO PARA SOL OS, POTENCIA 80HP, PESO MÁXIMO OPERACIONAL 8,8T</v>
          </cell>
          <cell r="D2098" t="str">
            <v>CHP</v>
          </cell>
        </row>
        <row r="2099">
          <cell r="A2099" t="str">
            <v>COMPOSICAO</v>
          </cell>
          <cell r="B2099" t="str">
            <v>5089</v>
          </cell>
          <cell r="C2099" t="str">
            <v>ROLO COMPACTADOR VIBRATORIO PE DE CARNEIRO PARA SOLOS, POTENCIA 80HP, PESO MÁXIMO OPERACIONAL 8,8T - MANUTENCAO</v>
          </cell>
          <cell r="D2099" t="str">
            <v>H</v>
          </cell>
          <cell r="E2099">
            <v>1</v>
          </cell>
          <cell r="F2099">
            <v>15.7</v>
          </cell>
          <cell r="G2099">
            <v>15.7</v>
          </cell>
        </row>
        <row r="2100">
          <cell r="A2100" t="str">
            <v>COMPOSICAO</v>
          </cell>
          <cell r="B2100" t="str">
            <v>73309</v>
          </cell>
          <cell r="C2100" t="str">
            <v>ROLO COMPACTADOR VIBRATORIO PE DE CARNEIRO PARA SOLOS, POTENCIA 80HP, PESO MÁXIMO OPERACIONAL 8,8T - DEPRECIACAO</v>
          </cell>
          <cell r="D2100" t="str">
            <v>H</v>
          </cell>
          <cell r="E2100">
            <v>1</v>
          </cell>
          <cell r="F2100">
            <v>17.43</v>
          </cell>
          <cell r="G2100">
            <v>17.43</v>
          </cell>
        </row>
        <row r="2101">
          <cell r="A2101" t="str">
            <v>COMPOSICAO</v>
          </cell>
          <cell r="B2101" t="str">
            <v>73313</v>
          </cell>
          <cell r="C2101" t="str">
            <v>ROLO COMPACTADOR VIBRATORIO PE DE CARNEIRO PARA SOLOS, POTENCIA 80HP, PESO MÁXIMO OPERACIONAL 8,8T - JUROS</v>
          </cell>
          <cell r="D2101" t="str">
            <v>H</v>
          </cell>
          <cell r="E2101">
            <v>1</v>
          </cell>
          <cell r="F2101">
            <v>8.7200000000000006</v>
          </cell>
          <cell r="G2101">
            <v>8.7200000000000006</v>
          </cell>
        </row>
        <row r="2102">
          <cell r="A2102" t="str">
            <v>COMPOSICAO</v>
          </cell>
          <cell r="B2102" t="str">
            <v>73315</v>
          </cell>
          <cell r="C2102" t="str">
            <v>CUSTOS COMBUSTIVEL + MATERIAL NA OPERACAO DE ROLO VIBRATORIO TT SPV 84PE-DE-CARNEIRO</v>
          </cell>
          <cell r="D2102" t="str">
            <v>H</v>
          </cell>
          <cell r="E2102">
            <v>1</v>
          </cell>
          <cell r="F2102">
            <v>76.92</v>
          </cell>
          <cell r="G2102">
            <v>76.92</v>
          </cell>
        </row>
        <row r="2103">
          <cell r="A2103" t="str">
            <v>INSUMO</v>
          </cell>
          <cell r="B2103" t="str">
            <v>00004238</v>
          </cell>
          <cell r="C2103" t="str">
            <v>OPERADOR DE ROLO COMPACTADOR</v>
          </cell>
          <cell r="D2103" t="str">
            <v>H</v>
          </cell>
          <cell r="E2103">
            <v>3</v>
          </cell>
          <cell r="F2103">
            <v>19.7</v>
          </cell>
          <cell r="G2103">
            <v>59.1</v>
          </cell>
        </row>
        <row r="2104">
          <cell r="A2104" t="str">
            <v>73436</v>
          </cell>
          <cell r="C2104" t="str">
            <v>SUBTOTAL</v>
          </cell>
          <cell r="G2104">
            <v>177.87</v>
          </cell>
        </row>
        <row r="2105">
          <cell r="C2105" t="str">
            <v>BDI</v>
          </cell>
          <cell r="E2105">
            <v>0.35</v>
          </cell>
          <cell r="G2105">
            <v>62.25</v>
          </cell>
        </row>
        <row r="2106">
          <cell r="C2106" t="str">
            <v>TOTAL</v>
          </cell>
          <cell r="G2106">
            <v>240.12</v>
          </cell>
        </row>
        <row r="2108">
          <cell r="A2108" t="str">
            <v>CHOR</v>
          </cell>
          <cell r="B2108" t="str">
            <v>73467</v>
          </cell>
          <cell r="C2108" t="str">
            <v>CUSTO HORARIO PRODUTIVO DIURNO - CAMINHAO CARROCERIA MERCEDES BENZ - 1418/48 184 HP</v>
          </cell>
          <cell r="D2108" t="str">
            <v>CHP</v>
          </cell>
        </row>
        <row r="2109">
          <cell r="A2109" t="str">
            <v>COMPOSICAO</v>
          </cell>
          <cell r="B2109" t="str">
            <v>73329</v>
          </cell>
          <cell r="C2109" t="str">
            <v>CUSTO HORARIO C/ DEPRECIACAO E JUROS - CAMINHAO CARROCERIA MERCEDES BENZ - 1418/48 184 HP</v>
          </cell>
          <cell r="D2109" t="str">
            <v>H</v>
          </cell>
          <cell r="E2109">
            <v>1</v>
          </cell>
          <cell r="F2109">
            <v>18.760000000000002</v>
          </cell>
          <cell r="G2109">
            <v>18.760000000000002</v>
          </cell>
        </row>
        <row r="2110">
          <cell r="A2110" t="str">
            <v>COMPOSICAO</v>
          </cell>
          <cell r="B2110" t="str">
            <v>73335</v>
          </cell>
          <cell r="C2110" t="str">
            <v>CUSTO HORARIO C/ MANUTENCAO - CAMINHAO CARROCERIA MERCEDES BENZ - 1418/48 184 HP</v>
          </cell>
          <cell r="D2110" t="str">
            <v>H</v>
          </cell>
          <cell r="E2110">
            <v>1</v>
          </cell>
          <cell r="F2110">
            <v>9.33</v>
          </cell>
          <cell r="G2110">
            <v>9.33</v>
          </cell>
        </row>
        <row r="2111">
          <cell r="A2111" t="str">
            <v>COMPOSICAO</v>
          </cell>
          <cell r="B2111" t="str">
            <v>73340</v>
          </cell>
          <cell r="C2111" t="str">
            <v>CUSTO HORARIO C/ MATERIAIS NA OPERACAO - CAMINHAO CARROCERIA MERCEDES BENZ - 1418/48 HP</v>
          </cell>
          <cell r="D2111" t="str">
            <v>H</v>
          </cell>
          <cell r="E2111">
            <v>1</v>
          </cell>
          <cell r="F2111">
            <v>85.78</v>
          </cell>
          <cell r="G2111">
            <v>85.78</v>
          </cell>
        </row>
        <row r="2112">
          <cell r="A2112" t="str">
            <v>INSUMO</v>
          </cell>
          <cell r="B2112" t="str">
            <v>00004093</v>
          </cell>
          <cell r="C2112" t="str">
            <v>MOTORISTA DE CAMINHAO</v>
          </cell>
          <cell r="D2112" t="str">
            <v>H</v>
          </cell>
          <cell r="E2112">
            <v>1</v>
          </cell>
          <cell r="F2112">
            <v>20.18</v>
          </cell>
          <cell r="G2112">
            <v>20.18</v>
          </cell>
        </row>
        <row r="2113">
          <cell r="A2113" t="str">
            <v>73467</v>
          </cell>
          <cell r="C2113" t="str">
            <v>SUBTOTAL</v>
          </cell>
          <cell r="G2113">
            <v>134.05000000000001</v>
          </cell>
        </row>
        <row r="2114">
          <cell r="C2114" t="str">
            <v>BDI</v>
          </cell>
          <cell r="E2114">
            <v>0.35</v>
          </cell>
          <cell r="G2114">
            <v>46.92</v>
          </cell>
        </row>
        <row r="2115">
          <cell r="C2115" t="str">
            <v>TOTAL</v>
          </cell>
          <cell r="G2115">
            <v>180.97000000000003</v>
          </cell>
        </row>
        <row r="2117">
          <cell r="A2117" t="str">
            <v>CHOR</v>
          </cell>
          <cell r="B2117" t="str">
            <v>73480</v>
          </cell>
          <cell r="C2117" t="str">
            <v>CUSTO HORARIO PRODUTIVO - GUINDASTE MUNK 640/18 - 8 T S/CAMINHAO MERCEDES BENZ 1418/51 - 184 HP</v>
          </cell>
          <cell r="D2117" t="str">
            <v>H</v>
          </cell>
        </row>
        <row r="2118">
          <cell r="A2118" t="str">
            <v>INSUMO</v>
          </cell>
          <cell r="B2118" t="str">
            <v>00004221</v>
          </cell>
          <cell r="C2118" t="str">
            <v>OLEO DIESEL COMBUSTIVEL COMUM</v>
          </cell>
          <cell r="D2118" t="str">
            <v>L</v>
          </cell>
          <cell r="E2118">
            <v>33.119999900000003</v>
          </cell>
          <cell r="F2118">
            <v>2.59</v>
          </cell>
          <cell r="G2118">
            <v>85.78</v>
          </cell>
        </row>
        <row r="2119">
          <cell r="A2119" t="str">
            <v>INSUMO</v>
          </cell>
          <cell r="B2119" t="str">
            <v>00010512</v>
          </cell>
          <cell r="C2119" t="str">
            <v>MOTORISTA DE CAMINHAO - PISO MENSAL (ENCARGO SOCIAL MENSALISTA)</v>
          </cell>
          <cell r="D2119" t="str">
            <v>MES</v>
          </cell>
          <cell r="E2119">
            <v>4.5455000000000001E-3</v>
          </cell>
          <cell r="F2119">
            <v>3536.83</v>
          </cell>
          <cell r="G2119">
            <v>16.079999999999998</v>
          </cell>
        </row>
        <row r="2120">
          <cell r="A2120" t="str">
            <v>INSUMO</v>
          </cell>
          <cell r="B2120" t="str">
            <v>00011611</v>
          </cell>
          <cell r="C2120" t="str">
            <v>GUINDAUTO HIDRAULICO MADAL MD-15501, CARGA MAX 7,7 TON. (A 5,52M), ALTURA MAX = 8,64M, P/ MONTAGEM SOBRE CHASSIS DE CAMINHAO**CAIXA**</v>
          </cell>
          <cell r="D2120" t="str">
            <v>UN</v>
          </cell>
          <cell r="E2120">
            <v>1.617E-4</v>
          </cell>
          <cell r="F2120">
            <v>75390.66</v>
          </cell>
          <cell r="G2120">
            <v>12.19</v>
          </cell>
        </row>
        <row r="2121">
          <cell r="A2121" t="str">
            <v>73480</v>
          </cell>
          <cell r="C2121" t="str">
            <v>SUBTOTAL</v>
          </cell>
          <cell r="G2121">
            <v>114.05</v>
          </cell>
        </row>
        <row r="2122">
          <cell r="C2122" t="str">
            <v>BDI</v>
          </cell>
          <cell r="E2122">
            <v>0.35</v>
          </cell>
          <cell r="G2122">
            <v>39.92</v>
          </cell>
        </row>
        <row r="2123">
          <cell r="C2123" t="str">
            <v>TOTAL</v>
          </cell>
          <cell r="G2123">
            <v>153.97</v>
          </cell>
        </row>
        <row r="2125">
          <cell r="A2125" t="str">
            <v>CHOR</v>
          </cell>
          <cell r="B2125" t="str">
            <v>73502</v>
          </cell>
          <cell r="C2125" t="str">
            <v>CUSTO HORARIO PRODUTIVO DIURNO - GUINDASTE AUTOPROPELIDO MADAL - MD 10A 45 HP</v>
          </cell>
          <cell r="D2125" t="str">
            <v>CHP</v>
          </cell>
        </row>
        <row r="2126">
          <cell r="A2126" t="str">
            <v>COMPOSICAO</v>
          </cell>
          <cell r="B2126" t="str">
            <v>73348</v>
          </cell>
          <cell r="C2126" t="str">
            <v>CUSTO HORARIO C/ DEPRECIACAO E JUROS - GUINDASTE AUTOPROPELIDO MADAL - MD 10 A 45 HP</v>
          </cell>
          <cell r="D2126" t="str">
            <v>H</v>
          </cell>
          <cell r="E2126">
            <v>1</v>
          </cell>
          <cell r="F2126">
            <v>46.77</v>
          </cell>
          <cell r="G2126">
            <v>46.77</v>
          </cell>
        </row>
        <row r="2127">
          <cell r="A2127" t="str">
            <v>COMPOSICAO</v>
          </cell>
          <cell r="B2127" t="str">
            <v>73359</v>
          </cell>
          <cell r="C2127" t="str">
            <v>CUSTO HORARIO C/ MANUTENCAO - GUINDASTE AUTOPROPELIDO MADAL - MD 10A 45 HP</v>
          </cell>
          <cell r="D2127" t="str">
            <v>H</v>
          </cell>
          <cell r="E2127">
            <v>1</v>
          </cell>
          <cell r="F2127">
            <v>27.42</v>
          </cell>
          <cell r="G2127">
            <v>27.42</v>
          </cell>
        </row>
        <row r="2128">
          <cell r="A2128" t="str">
            <v>COMPOSICAO</v>
          </cell>
          <cell r="B2128" t="str">
            <v>73373</v>
          </cell>
          <cell r="C2128" t="str">
            <v>CUSTO HORARIO C/ MATERIAIS NA OPERACAO - GUINDASTE AUTOPROPELIDO MADAL- MD 10A 45 HP</v>
          </cell>
          <cell r="D2128" t="str">
            <v>H</v>
          </cell>
          <cell r="E2128">
            <v>1</v>
          </cell>
          <cell r="F2128">
            <v>20.98</v>
          </cell>
          <cell r="G2128">
            <v>20.98</v>
          </cell>
        </row>
        <row r="2129">
          <cell r="A2129" t="str">
            <v>INSUMO</v>
          </cell>
          <cell r="B2129" t="str">
            <v>00004093</v>
          </cell>
          <cell r="C2129" t="str">
            <v>MOTORISTA DE CAMINHAO</v>
          </cell>
          <cell r="D2129" t="str">
            <v>H</v>
          </cell>
          <cell r="E2129">
            <v>1</v>
          </cell>
          <cell r="F2129">
            <v>20.18</v>
          </cell>
          <cell r="G2129">
            <v>20.18</v>
          </cell>
        </row>
        <row r="2130">
          <cell r="A2130" t="str">
            <v>73502</v>
          </cell>
          <cell r="C2130" t="str">
            <v>SUBTOTAL</v>
          </cell>
          <cell r="G2130">
            <v>115.35</v>
          </cell>
        </row>
        <row r="2131">
          <cell r="C2131" t="str">
            <v>BDI</v>
          </cell>
          <cell r="E2131">
            <v>0.35</v>
          </cell>
          <cell r="G2131">
            <v>40.369999999999997</v>
          </cell>
        </row>
        <row r="2132">
          <cell r="C2132" t="str">
            <v>TOTAL</v>
          </cell>
          <cell r="G2132">
            <v>155.72</v>
          </cell>
        </row>
        <row r="2134">
          <cell r="A2134" t="str">
            <v>CHOR</v>
          </cell>
          <cell r="B2134" t="str">
            <v>73536</v>
          </cell>
          <cell r="C2134" t="str">
            <v>BOMBA C/MOTOR A GASOLINA AUTOESCORVANTE PRA AGUA SUJA - 3/4HP CHP DIURNA</v>
          </cell>
          <cell r="D2134" t="str">
            <v>CHP</v>
          </cell>
        </row>
        <row r="2135">
          <cell r="A2135" t="str">
            <v>COMPOSICAO</v>
          </cell>
          <cell r="B2135" t="str">
            <v>5691</v>
          </cell>
          <cell r="C2135" t="str">
            <v>BOMBA CENTRIFUGA C/ MOTOR A GASOLINA 3,5CV - DEPRECIAÇÃO E JUROS</v>
          </cell>
          <cell r="D2135" t="str">
            <v>H</v>
          </cell>
          <cell r="E2135">
            <v>1</v>
          </cell>
          <cell r="F2135">
            <v>0.34</v>
          </cell>
          <cell r="G2135">
            <v>0.34</v>
          </cell>
        </row>
        <row r="2136">
          <cell r="A2136" t="str">
            <v>COMPOSICAO</v>
          </cell>
          <cell r="B2136" t="str">
            <v>5693</v>
          </cell>
          <cell r="C2136" t="str">
            <v>BOMBA C/MOTOR A GASOLINA AUTOESCORVANTE PARA AGUA SUJA - 3/4 HP MATERIAIS - OPERACAO</v>
          </cell>
          <cell r="D2136" t="str">
            <v>H</v>
          </cell>
          <cell r="E2136">
            <v>1</v>
          </cell>
          <cell r="F2136">
            <v>2.36</v>
          </cell>
          <cell r="G2136">
            <v>2.36</v>
          </cell>
        </row>
        <row r="2137">
          <cell r="A2137" t="str">
            <v>COMPOSICAO</v>
          </cell>
          <cell r="B2137" t="str">
            <v>73448</v>
          </cell>
          <cell r="C2137" t="str">
            <v>BOMBA C/MOTOR A GASOLINA AUTOESCORVANTE PARA AGUA SUJA - 3/4 HP MANUTENCAO</v>
          </cell>
          <cell r="D2137" t="str">
            <v>H</v>
          </cell>
          <cell r="E2137">
            <v>1</v>
          </cell>
          <cell r="F2137">
            <v>0.13</v>
          </cell>
          <cell r="G2137">
            <v>0.13</v>
          </cell>
        </row>
        <row r="2138">
          <cell r="A2138" t="str">
            <v>73536</v>
          </cell>
          <cell r="C2138" t="str">
            <v>SUBTOTAL</v>
          </cell>
          <cell r="G2138">
            <v>2.8299999999999996</v>
          </cell>
        </row>
        <row r="2139">
          <cell r="C2139" t="str">
            <v>BDI</v>
          </cell>
          <cell r="E2139">
            <v>0.35</v>
          </cell>
          <cell r="G2139">
            <v>0.99</v>
          </cell>
        </row>
        <row r="2140">
          <cell r="C2140" t="str">
            <v>TOTAL</v>
          </cell>
          <cell r="G2140">
            <v>3.8199999999999994</v>
          </cell>
        </row>
        <row r="2142">
          <cell r="A2142" t="str">
            <v>CHOR</v>
          </cell>
          <cell r="B2142" t="str">
            <v>73538</v>
          </cell>
          <cell r="C2142" t="str">
            <v>MAQUINA DE DEMARCAR FAIXAS AUTOPROP. - CHP</v>
          </cell>
          <cell r="D2142" t="str">
            <v>CHP</v>
          </cell>
        </row>
        <row r="2143">
          <cell r="A2143" t="str">
            <v>COMPOSICAO</v>
          </cell>
          <cell r="B2143" t="str">
            <v>73399</v>
          </cell>
          <cell r="C2143" t="str">
            <v>DEPRECIAO E JUROS - MAQUINA DE DEMARCAR FAIXAS AUTOPROP.</v>
          </cell>
          <cell r="D2143" t="str">
            <v>H</v>
          </cell>
          <cell r="E2143">
            <v>1</v>
          </cell>
          <cell r="F2143">
            <v>62.86</v>
          </cell>
          <cell r="G2143">
            <v>62.86</v>
          </cell>
        </row>
        <row r="2144">
          <cell r="A2144" t="str">
            <v>COMPOSICAO</v>
          </cell>
          <cell r="B2144" t="str">
            <v>73435</v>
          </cell>
          <cell r="C2144" t="str">
            <v>MANUTENCAO - MAQUINA DE DEMARCAR FAIXAS AUTOPROP.</v>
          </cell>
          <cell r="D2144" t="str">
            <v>H</v>
          </cell>
          <cell r="E2144">
            <v>1</v>
          </cell>
          <cell r="F2144">
            <v>43.09</v>
          </cell>
          <cell r="G2144">
            <v>43.09</v>
          </cell>
        </row>
        <row r="2145">
          <cell r="A2145" t="str">
            <v>COMPOSICAO</v>
          </cell>
          <cell r="B2145" t="str">
            <v>73459</v>
          </cell>
          <cell r="C2145" t="str">
            <v>CUSTOS C/MATERIAL OPERCAO -MAQUINA DE DEMARCAR FAIXAS AUTO</v>
          </cell>
          <cell r="D2145" t="str">
            <v>H</v>
          </cell>
          <cell r="E2145">
            <v>1</v>
          </cell>
          <cell r="F2145">
            <v>13.99</v>
          </cell>
          <cell r="G2145">
            <v>13.99</v>
          </cell>
        </row>
        <row r="2146">
          <cell r="A2146" t="str">
            <v>INSUMO</v>
          </cell>
          <cell r="B2146" t="str">
            <v>00004230</v>
          </cell>
          <cell r="C2146" t="str">
            <v>OPERADOR DE MAQUINAS E EQUIPAMENTOS</v>
          </cell>
          <cell r="D2146" t="str">
            <v>H</v>
          </cell>
          <cell r="E2146">
            <v>1</v>
          </cell>
          <cell r="F2146">
            <v>20.71</v>
          </cell>
          <cell r="G2146">
            <v>20.71</v>
          </cell>
        </row>
        <row r="2147">
          <cell r="A2147" t="str">
            <v>73538</v>
          </cell>
          <cell r="C2147" t="str">
            <v>SUBTOTAL</v>
          </cell>
          <cell r="G2147">
            <v>140.65</v>
          </cell>
        </row>
        <row r="2148">
          <cell r="C2148" t="str">
            <v>BDI</v>
          </cell>
          <cell r="E2148">
            <v>0.35</v>
          </cell>
          <cell r="G2148">
            <v>49.23</v>
          </cell>
        </row>
        <row r="2149">
          <cell r="C2149" t="str">
            <v>TOTAL</v>
          </cell>
          <cell r="G2149">
            <v>189.88</v>
          </cell>
        </row>
        <row r="2151">
          <cell r="A2151" t="str">
            <v>CHOR</v>
          </cell>
          <cell r="B2151" t="str">
            <v>73583</v>
          </cell>
          <cell r="C2151" t="str">
            <v>CUSTO HORARIO PRODUTIVO - MOTONIVELADORA CATERPILLAR 120G - 125 HP</v>
          </cell>
          <cell r="D2151" t="str">
            <v>H</v>
          </cell>
        </row>
        <row r="2152">
          <cell r="A2152" t="str">
            <v>COMPOSICAO</v>
          </cell>
          <cell r="B2152" t="str">
            <v>73421</v>
          </cell>
          <cell r="C2152" t="str">
            <v>CUSTO HORARIO C/DEPRECIACAO E JUROS - MOTONIVELADORA CATERPILLAR 120 G125 HP</v>
          </cell>
          <cell r="D2152" t="str">
            <v>H</v>
          </cell>
          <cell r="E2152">
            <v>1</v>
          </cell>
          <cell r="F2152">
            <v>43.04</v>
          </cell>
          <cell r="G2152">
            <v>43.04</v>
          </cell>
        </row>
        <row r="2153">
          <cell r="A2153" t="str">
            <v>COMPOSICAO</v>
          </cell>
          <cell r="B2153" t="str">
            <v>73443</v>
          </cell>
          <cell r="C2153" t="str">
            <v>CUSTO HORARIO C/MANUTENCAO - MOTONIVELADORA CATERPILLAR 120 G - 125 HP</v>
          </cell>
          <cell r="D2153" t="str">
            <v>H</v>
          </cell>
          <cell r="E2153">
            <v>1</v>
          </cell>
          <cell r="F2153">
            <v>32.94</v>
          </cell>
          <cell r="G2153">
            <v>32.94</v>
          </cell>
        </row>
        <row r="2154">
          <cell r="A2154" t="str">
            <v>COMPOSICAO</v>
          </cell>
          <cell r="B2154" t="str">
            <v>73457</v>
          </cell>
          <cell r="C2154" t="str">
            <v>CUSTO HORARIO C/MATERIAIS NA OPERACAO - MOTONIVELADORA CATERPILLAR 120G - 125 HP</v>
          </cell>
          <cell r="D2154" t="str">
            <v>H</v>
          </cell>
          <cell r="E2154">
            <v>1</v>
          </cell>
          <cell r="F2154">
            <v>65.27</v>
          </cell>
          <cell r="G2154">
            <v>65.27</v>
          </cell>
        </row>
        <row r="2155">
          <cell r="A2155" t="str">
            <v>COMPOSICAO</v>
          </cell>
          <cell r="B2155" t="str">
            <v>73484</v>
          </cell>
          <cell r="C2155" t="str">
            <v>CUSTO HORARIO C/MAO-DE-OBRA NA OPERACAO - MOTONIVELADORA CATERPILLAR 120G - 125 HP</v>
          </cell>
          <cell r="D2155" t="str">
            <v>H</v>
          </cell>
          <cell r="E2155">
            <v>1</v>
          </cell>
          <cell r="F2155">
            <v>16.079999999999998</v>
          </cell>
          <cell r="G2155">
            <v>16.079999999999998</v>
          </cell>
        </row>
        <row r="2156">
          <cell r="A2156" t="str">
            <v>73583</v>
          </cell>
          <cell r="C2156" t="str">
            <v>SUBTOTAL</v>
          </cell>
          <cell r="G2156">
            <v>157.32999999999998</v>
          </cell>
        </row>
        <row r="2157">
          <cell r="C2157" t="str">
            <v>BDI</v>
          </cell>
          <cell r="E2157">
            <v>0.35</v>
          </cell>
          <cell r="G2157">
            <v>55.07</v>
          </cell>
        </row>
        <row r="2158">
          <cell r="C2158" t="str">
            <v>TOTAL</v>
          </cell>
          <cell r="G2158">
            <v>212.39999999999998</v>
          </cell>
        </row>
        <row r="2160">
          <cell r="A2160" t="str">
            <v>CHOR</v>
          </cell>
          <cell r="B2160" t="str">
            <v>73585</v>
          </cell>
          <cell r="C2160" t="str">
            <v>CAMINHAO CARROCERIA FIXA FORD F-12000 12T / 142CV</v>
          </cell>
          <cell r="D2160" t="str">
            <v>CHP</v>
          </cell>
        </row>
        <row r="2161">
          <cell r="A2161" t="str">
            <v>COMPOSICAO</v>
          </cell>
          <cell r="B2161" t="str">
            <v>73407</v>
          </cell>
          <cell r="C2161" t="str">
            <v>JUROS/CAMINHAO CARROCERIA FIXA FORD F-12000 - 142CV</v>
          </cell>
          <cell r="D2161" t="str">
            <v>H</v>
          </cell>
          <cell r="E2161">
            <v>1</v>
          </cell>
          <cell r="F2161">
            <v>5.78</v>
          </cell>
          <cell r="G2161">
            <v>5.78</v>
          </cell>
        </row>
        <row r="2162">
          <cell r="A2162" t="str">
            <v>COMPOSICAO</v>
          </cell>
          <cell r="B2162" t="str">
            <v>73416</v>
          </cell>
          <cell r="C2162" t="str">
            <v>CUSTOS C/MATERIAL NA OPERACAO/CAMINHAO CARROCERIA FIXA FORD F-12000 - 142HP</v>
          </cell>
          <cell r="D2162" t="str">
            <v>H</v>
          </cell>
          <cell r="E2162">
            <v>1</v>
          </cell>
          <cell r="F2162">
            <v>66.2</v>
          </cell>
          <cell r="G2162">
            <v>66.2</v>
          </cell>
        </row>
        <row r="2163">
          <cell r="A2163" t="str">
            <v>COMPOSICAO</v>
          </cell>
          <cell r="B2163" t="str">
            <v>73433</v>
          </cell>
          <cell r="C2163" t="str">
            <v>DEPRECIACAO/CAMINHAO CARROCERIA FIXA FORD F-12000 CHASSI 194" - 142CV</v>
          </cell>
          <cell r="D2163" t="str">
            <v>H</v>
          </cell>
          <cell r="E2163">
            <v>1</v>
          </cell>
          <cell r="F2163">
            <v>15.29</v>
          </cell>
          <cell r="G2163">
            <v>15.29</v>
          </cell>
        </row>
        <row r="2164">
          <cell r="A2164" t="str">
            <v>COMPOSICAO</v>
          </cell>
          <cell r="B2164" t="str">
            <v>73456</v>
          </cell>
          <cell r="C2164" t="str">
            <v>MANUTENCAO/CAMINHAO CARROCERIA FIXA FORD F-12000 - 142CV</v>
          </cell>
          <cell r="D2164" t="str">
            <v>H</v>
          </cell>
          <cell r="E2164">
            <v>1</v>
          </cell>
          <cell r="F2164">
            <v>12.25</v>
          </cell>
          <cell r="G2164">
            <v>12.25</v>
          </cell>
        </row>
        <row r="2165">
          <cell r="A2165" t="str">
            <v>COMPOSICAO</v>
          </cell>
          <cell r="B2165" t="str">
            <v>73483</v>
          </cell>
          <cell r="C2165" t="str">
            <v>CUSTOS C/MAO-DE-OBRA NA OPERACAO/CAMINHAO CARROCERIA FIXA FORD F-12000- 142HP</v>
          </cell>
          <cell r="D2165" t="str">
            <v>H</v>
          </cell>
          <cell r="E2165">
            <v>1</v>
          </cell>
          <cell r="F2165">
            <v>20.18</v>
          </cell>
          <cell r="G2165">
            <v>20.18</v>
          </cell>
        </row>
        <row r="2166">
          <cell r="A2166" t="str">
            <v>73585</v>
          </cell>
          <cell r="C2166" t="str">
            <v>SUBTOTAL</v>
          </cell>
          <cell r="G2166">
            <v>119.70000000000002</v>
          </cell>
        </row>
        <row r="2167">
          <cell r="C2167" t="str">
            <v>BDI</v>
          </cell>
          <cell r="E2167">
            <v>0.35</v>
          </cell>
          <cell r="G2167">
            <v>41.9</v>
          </cell>
        </row>
        <row r="2168">
          <cell r="C2168" t="str">
            <v>TOTAL</v>
          </cell>
          <cell r="G2168">
            <v>161.60000000000002</v>
          </cell>
        </row>
        <row r="2170">
          <cell r="A2170" t="str">
            <v>CHOR</v>
          </cell>
          <cell r="B2170" t="str">
            <v>73586</v>
          </cell>
          <cell r="C2170" t="str">
            <v>CUSTO HORARIO PRODUTIVO DIURNO - TRATOR DE ESTEIRAS CATERPILLAR D6D PS - 163 6A - 140 HP</v>
          </cell>
          <cell r="D2170" t="str">
            <v>CHP</v>
          </cell>
        </row>
        <row r="2171">
          <cell r="A2171" t="str">
            <v>COMPOSICAO</v>
          </cell>
          <cell r="B2171" t="str">
            <v>73425</v>
          </cell>
          <cell r="C2171" t="str">
            <v>CUSTO HORARIO COM DEPRECIACAO E JUROS - TRATOR DE ESTEIRAS CATERPILLARD6D PS - 163 6A - 140 HP</v>
          </cell>
          <cell r="D2171" t="str">
            <v>H</v>
          </cell>
          <cell r="E2171">
            <v>1</v>
          </cell>
          <cell r="F2171">
            <v>64.52</v>
          </cell>
          <cell r="G2171">
            <v>64.52</v>
          </cell>
        </row>
        <row r="2172">
          <cell r="A2172" t="str">
            <v>COMPOSICAO</v>
          </cell>
          <cell r="B2172" t="str">
            <v>73434</v>
          </cell>
          <cell r="C2172" t="str">
            <v>CUSTO HORARIO COM MANUTENCAO - TRATOR DE ESTEIRAS CATERPILLAR D6D PS - 163 6A - 140 HP</v>
          </cell>
          <cell r="D2172" t="str">
            <v>H</v>
          </cell>
          <cell r="E2172">
            <v>1</v>
          </cell>
          <cell r="F2172">
            <v>36.409999999999997</v>
          </cell>
          <cell r="G2172">
            <v>36.409999999999997</v>
          </cell>
        </row>
        <row r="2173">
          <cell r="A2173" t="str">
            <v>COMPOSICAO</v>
          </cell>
          <cell r="B2173" t="str">
            <v>73458</v>
          </cell>
          <cell r="C2173" t="str">
            <v>CUSTO HORARIO COM MATERIAIS NA OPERACAO - TRATOR DE ESTEIRAS CATERPILLAR D6D PS - 163 6A - 140 HP</v>
          </cell>
          <cell r="D2173" t="str">
            <v>H</v>
          </cell>
          <cell r="E2173">
            <v>1</v>
          </cell>
          <cell r="F2173">
            <v>65.27</v>
          </cell>
          <cell r="G2173">
            <v>65.27</v>
          </cell>
        </row>
        <row r="2174">
          <cell r="A2174" t="str">
            <v>INSUMO</v>
          </cell>
          <cell r="B2174" t="str">
            <v>00004237</v>
          </cell>
          <cell r="C2174" t="str">
            <v>TRATORISTA</v>
          </cell>
          <cell r="D2174" t="str">
            <v>H</v>
          </cell>
          <cell r="E2174">
            <v>1</v>
          </cell>
          <cell r="F2174">
            <v>21.66</v>
          </cell>
          <cell r="G2174">
            <v>21.66</v>
          </cell>
        </row>
        <row r="2175">
          <cell r="A2175" t="str">
            <v>73586</v>
          </cell>
          <cell r="C2175" t="str">
            <v>SUBTOTAL</v>
          </cell>
          <cell r="G2175">
            <v>187.85999999999999</v>
          </cell>
        </row>
        <row r="2176">
          <cell r="C2176" t="str">
            <v>BDI</v>
          </cell>
          <cell r="E2176">
            <v>0.35</v>
          </cell>
          <cell r="G2176">
            <v>65.75</v>
          </cell>
        </row>
        <row r="2177">
          <cell r="C2177" t="str">
            <v>TOTAL</v>
          </cell>
          <cell r="G2177">
            <v>253.60999999999999</v>
          </cell>
        </row>
        <row r="2179">
          <cell r="A2179" t="str">
            <v>CHOR</v>
          </cell>
          <cell r="B2179" t="str">
            <v>74032/001</v>
          </cell>
          <cell r="C2179" t="str">
            <v>ESCAVADEIRA HIDRAULICA SOBRE ESTEIRAS 11 0HP A DIESEL - CHP - INCLUSIVE OPERADOR</v>
          </cell>
          <cell r="D2179" t="str">
            <v>CHP</v>
          </cell>
        </row>
        <row r="2180">
          <cell r="A2180" t="str">
            <v>INSUMO</v>
          </cell>
          <cell r="B2180" t="str">
            <v>00004221</v>
          </cell>
          <cell r="C2180" t="str">
            <v>OLEO DIESEL COMBUSTIVEL COMUM</v>
          </cell>
          <cell r="D2180" t="str">
            <v>L</v>
          </cell>
          <cell r="E2180">
            <v>15</v>
          </cell>
          <cell r="F2180">
            <v>2.59</v>
          </cell>
          <cell r="G2180">
            <v>38.85</v>
          </cell>
        </row>
        <row r="2181">
          <cell r="A2181" t="str">
            <v>INSUMO</v>
          </cell>
          <cell r="B2181" t="str">
            <v>00004227</v>
          </cell>
          <cell r="C2181" t="str">
            <v>ÓLEO LUBRIFICANTE PARA MOTORES DE EQUIPAMENTOS PESADOS (CAMINHÕES, TRATORES, RETROS E ETC...)</v>
          </cell>
          <cell r="D2181" t="str">
            <v>L</v>
          </cell>
          <cell r="E2181">
            <v>0.25</v>
          </cell>
          <cell r="F2181">
            <v>14.56</v>
          </cell>
          <cell r="G2181">
            <v>3.64</v>
          </cell>
        </row>
        <row r="2182">
          <cell r="A2182" t="str">
            <v>INSUMO</v>
          </cell>
          <cell r="B2182" t="str">
            <v>00004229</v>
          </cell>
          <cell r="C2182" t="str">
            <v>GRAXA LUBRIFICANTE</v>
          </cell>
          <cell r="D2182" t="str">
            <v>KG</v>
          </cell>
          <cell r="E2182">
            <v>0.15</v>
          </cell>
          <cell r="F2182">
            <v>17.440000000000001</v>
          </cell>
          <cell r="G2182">
            <v>2.62</v>
          </cell>
        </row>
        <row r="2183">
          <cell r="A2183" t="str">
            <v>INSUMO</v>
          </cell>
          <cell r="B2183" t="str">
            <v>00004230</v>
          </cell>
          <cell r="C2183" t="str">
            <v>OPERADOR DE MAQUINAS E EQUIPAMENTOS</v>
          </cell>
          <cell r="D2183" t="str">
            <v>H</v>
          </cell>
          <cell r="E2183">
            <v>1</v>
          </cell>
          <cell r="F2183">
            <v>20.71</v>
          </cell>
          <cell r="G2183">
            <v>20.71</v>
          </cell>
        </row>
        <row r="2184">
          <cell r="A2184" t="str">
            <v>INSUMO</v>
          </cell>
          <cell r="B2184" t="str">
            <v>00013902</v>
          </cell>
          <cell r="C2184" t="str">
            <v>ESCAVADEIRA HIDRAULICA SOBRE ESTEIRAS CATERPILLAR 312B, 84KW (110HP) CAP. 0,42 A 0,82M3 PESO OPERACIONAL 26,64T INCL LANCA/CACAMBA</v>
          </cell>
          <cell r="D2184" t="str">
            <v>UN</v>
          </cell>
          <cell r="E2184">
            <v>2.1599999999999999E-4</v>
          </cell>
          <cell r="F2184">
            <v>402756.75</v>
          </cell>
          <cell r="G2184">
            <v>87</v>
          </cell>
        </row>
        <row r="2185">
          <cell r="A2185" t="str">
            <v>74032/001</v>
          </cell>
          <cell r="C2185" t="str">
            <v>SUBTOTAL</v>
          </cell>
          <cell r="G2185">
            <v>152.82</v>
          </cell>
        </row>
        <row r="2186">
          <cell r="C2186" t="str">
            <v>BDI</v>
          </cell>
          <cell r="E2186">
            <v>0.35</v>
          </cell>
          <cell r="G2186">
            <v>53.49</v>
          </cell>
        </row>
        <row r="2187">
          <cell r="C2187" t="str">
            <v>TOTAL</v>
          </cell>
          <cell r="G2187">
            <v>206.31</v>
          </cell>
        </row>
        <row r="2189">
          <cell r="A2189" t="str">
            <v>CHOR</v>
          </cell>
          <cell r="B2189" t="str">
            <v>83353</v>
          </cell>
          <cell r="C2189" t="str">
            <v>CHP - CAMINHAO BASCULANTE TRUCADO CARGA UTIL = 10 M3 - 15 T</v>
          </cell>
          <cell r="D2189" t="str">
            <v>CHP</v>
          </cell>
        </row>
        <row r="2190">
          <cell r="A2190" t="str">
            <v>COMPOSICAO</v>
          </cell>
          <cell r="B2190" t="str">
            <v>83354</v>
          </cell>
          <cell r="C2190" t="str">
            <v>DEPRECIAÇAO E JUROS - CAMINHAO BASCULANTE TRUCADO - CARGA UTIL = 10 M3, 16,3 T</v>
          </cell>
          <cell r="D2190" t="str">
            <v>H</v>
          </cell>
          <cell r="E2190">
            <v>1</v>
          </cell>
          <cell r="F2190">
            <v>21.93</v>
          </cell>
          <cell r="G2190">
            <v>21.93</v>
          </cell>
        </row>
        <row r="2191">
          <cell r="A2191" t="str">
            <v>COMPOSICAO</v>
          </cell>
          <cell r="B2191" t="str">
            <v>83355</v>
          </cell>
          <cell r="C2191" t="str">
            <v>MANUTENCAO - CAMINHAO BASCULANTE TRUCADO - CARGA UTIL = 10 M3, 16,3 TON</v>
          </cell>
          <cell r="D2191" t="str">
            <v>H</v>
          </cell>
          <cell r="E2191">
            <v>1</v>
          </cell>
          <cell r="F2191">
            <v>24.66</v>
          </cell>
          <cell r="G2191">
            <v>24.66</v>
          </cell>
        </row>
        <row r="2192">
          <cell r="A2192" t="str">
            <v>INSUMO</v>
          </cell>
          <cell r="B2192" t="str">
            <v>00004221</v>
          </cell>
          <cell r="C2192" t="str">
            <v>OLEO DIESEL COMBUSTIVEL COMUM</v>
          </cell>
          <cell r="D2192" t="str">
            <v>L</v>
          </cell>
          <cell r="E2192">
            <v>32.4</v>
          </cell>
          <cell r="F2192">
            <v>2.59</v>
          </cell>
          <cell r="G2192">
            <v>83.92</v>
          </cell>
        </row>
        <row r="2193">
          <cell r="A2193" t="str">
            <v>INSUMO</v>
          </cell>
          <cell r="B2193" t="str">
            <v>00020020</v>
          </cell>
          <cell r="C2193" t="str">
            <v>MOTORISTA DE BASCULANTE</v>
          </cell>
          <cell r="D2193" t="str">
            <v>H</v>
          </cell>
          <cell r="E2193">
            <v>1</v>
          </cell>
          <cell r="F2193">
            <v>18.61</v>
          </cell>
          <cell r="G2193">
            <v>18.61</v>
          </cell>
        </row>
        <row r="2194">
          <cell r="A2194" t="str">
            <v>83353</v>
          </cell>
          <cell r="C2194" t="str">
            <v>SUBTOTAL</v>
          </cell>
          <cell r="G2194">
            <v>149.12</v>
          </cell>
        </row>
        <row r="2195">
          <cell r="C2195" t="str">
            <v>BDI</v>
          </cell>
          <cell r="E2195">
            <v>0.35</v>
          </cell>
          <cell r="G2195">
            <v>52.19</v>
          </cell>
        </row>
        <row r="2196">
          <cell r="C2196" t="str">
            <v>TOTAL</v>
          </cell>
          <cell r="G2196">
            <v>201.31</v>
          </cell>
        </row>
        <row r="2198">
          <cell r="A2198" t="str">
            <v>CHOR</v>
          </cell>
          <cell r="B2198" t="str">
            <v>83362</v>
          </cell>
          <cell r="C2198" t="str">
            <v>CAMINHAO DISTRIBUIDOR DE ASFALTO - CHP</v>
          </cell>
          <cell r="D2198" t="str">
            <v>CHP</v>
          </cell>
        </row>
        <row r="2199">
          <cell r="A2199" t="str">
            <v>COMPOSICAO</v>
          </cell>
          <cell r="B2199" t="str">
            <v>83360</v>
          </cell>
          <cell r="C2199" t="str">
            <v>DEPRECIACAO E JUROS - CAMINHAO DISTRIBUIDOR DE ASFALTO</v>
          </cell>
          <cell r="D2199" t="str">
            <v>H</v>
          </cell>
          <cell r="E2199">
            <v>1</v>
          </cell>
          <cell r="F2199">
            <v>50.26</v>
          </cell>
          <cell r="G2199">
            <v>50.26</v>
          </cell>
        </row>
        <row r="2200">
          <cell r="A2200" t="str">
            <v>COMPOSICAO</v>
          </cell>
          <cell r="B2200" t="str">
            <v>83361</v>
          </cell>
          <cell r="C2200" t="str">
            <v>MANUTENCAO - CAMINHAO DISTRIBUIDOR DE ASFALTO</v>
          </cell>
          <cell r="D2200" t="str">
            <v>H</v>
          </cell>
          <cell r="E2200">
            <v>1</v>
          </cell>
          <cell r="F2200">
            <v>28.39</v>
          </cell>
          <cell r="G2200">
            <v>28.39</v>
          </cell>
        </row>
        <row r="2201">
          <cell r="A2201" t="str">
            <v>INSUMO</v>
          </cell>
          <cell r="B2201" t="str">
            <v>00004093</v>
          </cell>
          <cell r="C2201" t="str">
            <v>MOTORISTA DE CAMINHAO</v>
          </cell>
          <cell r="D2201" t="str">
            <v>H</v>
          </cell>
          <cell r="E2201">
            <v>1</v>
          </cell>
          <cell r="F2201">
            <v>20.18</v>
          </cell>
          <cell r="G2201">
            <v>20.18</v>
          </cell>
        </row>
        <row r="2202">
          <cell r="A2202" t="str">
            <v>INSUMO</v>
          </cell>
          <cell r="B2202" t="str">
            <v>00004221</v>
          </cell>
          <cell r="C2202" t="str">
            <v>OLEO DIESEL COMBUSTIVEL COMUM</v>
          </cell>
          <cell r="D2202" t="str">
            <v>L</v>
          </cell>
          <cell r="E2202">
            <v>32.4</v>
          </cell>
          <cell r="F2202">
            <v>2.59</v>
          </cell>
          <cell r="G2202">
            <v>83.92</v>
          </cell>
        </row>
        <row r="2203">
          <cell r="A2203" t="str">
            <v>83362</v>
          </cell>
          <cell r="C2203" t="str">
            <v>SUBTOTAL</v>
          </cell>
          <cell r="G2203">
            <v>182.75</v>
          </cell>
        </row>
        <row r="2204">
          <cell r="C2204" t="str">
            <v>BDI</v>
          </cell>
          <cell r="E2204">
            <v>0.35</v>
          </cell>
          <cell r="G2204">
            <v>63.96</v>
          </cell>
        </row>
        <row r="2205">
          <cell r="C2205" t="str">
            <v>TOTAL</v>
          </cell>
          <cell r="G2205">
            <v>246.71</v>
          </cell>
        </row>
        <row r="2207">
          <cell r="A2207" t="str">
            <v>CHOR</v>
          </cell>
          <cell r="B2207" t="str">
            <v>83759</v>
          </cell>
          <cell r="C2207" t="str">
            <v>CHP-GUINDASTE MADAL MD-10A</v>
          </cell>
          <cell r="D2207" t="str">
            <v>CHP</v>
          </cell>
        </row>
        <row r="2208">
          <cell r="A2208" t="str">
            <v>COMPOSICAO</v>
          </cell>
          <cell r="B2208" t="str">
            <v>83755</v>
          </cell>
          <cell r="C2208" t="str">
            <v>DEPRECIACAO GUINDASTE MADAL MD-10A</v>
          </cell>
          <cell r="D2208" t="str">
            <v>H</v>
          </cell>
          <cell r="E2208">
            <v>1</v>
          </cell>
          <cell r="F2208">
            <v>38.869999999999997</v>
          </cell>
          <cell r="G2208">
            <v>38.869999999999997</v>
          </cell>
        </row>
        <row r="2209">
          <cell r="A2209" t="str">
            <v>COMPOSICAO</v>
          </cell>
          <cell r="B2209" t="str">
            <v>83756</v>
          </cell>
          <cell r="C2209" t="str">
            <v>JUROS GUINDASTE MADAL MD-10A</v>
          </cell>
          <cell r="D2209" t="str">
            <v>H</v>
          </cell>
          <cell r="E2209">
            <v>1</v>
          </cell>
          <cell r="F2209">
            <v>16.399999999999999</v>
          </cell>
          <cell r="G2209">
            <v>16.399999999999999</v>
          </cell>
        </row>
        <row r="2210">
          <cell r="A2210" t="str">
            <v>COMPOSICAO</v>
          </cell>
          <cell r="B2210" t="str">
            <v>83757</v>
          </cell>
          <cell r="C2210" t="str">
            <v>MANUTENCAO GUINDASTE MADAL MD-10A</v>
          </cell>
          <cell r="D2210" t="str">
            <v>H</v>
          </cell>
          <cell r="E2210">
            <v>1</v>
          </cell>
          <cell r="F2210">
            <v>32.03</v>
          </cell>
          <cell r="G2210">
            <v>32.03</v>
          </cell>
        </row>
        <row r="2211">
          <cell r="A2211" t="str">
            <v>COMPOSICAO</v>
          </cell>
          <cell r="B2211" t="str">
            <v>83758</v>
          </cell>
          <cell r="C2211" t="str">
            <v>CUSTOS COMBUSTIVEL+MATERIAL NA OPERACAO DE GUINDASTE MADAL MD-10A</v>
          </cell>
          <cell r="D2211" t="str">
            <v>H</v>
          </cell>
          <cell r="E2211">
            <v>1</v>
          </cell>
          <cell r="F2211">
            <v>41.88</v>
          </cell>
          <cell r="G2211">
            <v>41.88</v>
          </cell>
        </row>
        <row r="2212">
          <cell r="A2212" t="str">
            <v>INSUMO</v>
          </cell>
          <cell r="B2212" t="str">
            <v>00004254</v>
          </cell>
          <cell r="C2212" t="str">
            <v>OPERADOR DE GUINDASTE</v>
          </cell>
          <cell r="D2212" t="str">
            <v>H</v>
          </cell>
          <cell r="E2212">
            <v>1</v>
          </cell>
          <cell r="F2212">
            <v>21.47</v>
          </cell>
          <cell r="G2212">
            <v>21.47</v>
          </cell>
        </row>
        <row r="2213">
          <cell r="A2213" t="str">
            <v>83759</v>
          </cell>
          <cell r="C2213" t="str">
            <v>SUBTOTAL</v>
          </cell>
          <cell r="G2213">
            <v>150.65</v>
          </cell>
        </row>
        <row r="2214">
          <cell r="C2214" t="str">
            <v>BDI</v>
          </cell>
          <cell r="E2214">
            <v>0.35</v>
          </cell>
          <cell r="G2214">
            <v>52.73</v>
          </cell>
        </row>
        <row r="2215">
          <cell r="C2215" t="str">
            <v>TOTAL</v>
          </cell>
          <cell r="G2215">
            <v>203.38</v>
          </cell>
        </row>
        <row r="2217">
          <cell r="A2217" t="str">
            <v>CHOR</v>
          </cell>
          <cell r="B2217" t="str">
            <v>83765</v>
          </cell>
          <cell r="C2217" t="str">
            <v>CHP-GRUPO DE SOLDAGEM BAMBOZZI 375-A</v>
          </cell>
          <cell r="D2217" t="str">
            <v>CHP</v>
          </cell>
        </row>
        <row r="2218">
          <cell r="A2218" t="str">
            <v>COMPOSICAO</v>
          </cell>
          <cell r="B2218" t="str">
            <v>83761</v>
          </cell>
          <cell r="C2218" t="str">
            <v>DEPRECIACAO GRUPO DE SOLDAGEM BAMBOZZI 375-A</v>
          </cell>
          <cell r="D2218" t="str">
            <v>H</v>
          </cell>
          <cell r="E2218">
            <v>1</v>
          </cell>
          <cell r="F2218">
            <v>7.91</v>
          </cell>
          <cell r="G2218">
            <v>7.91</v>
          </cell>
        </row>
        <row r="2219">
          <cell r="A2219" t="str">
            <v>COMPOSICAO</v>
          </cell>
          <cell r="B2219" t="str">
            <v>83762</v>
          </cell>
          <cell r="C2219" t="str">
            <v>MANUTENCAO GRUPO DE SOLDAGEM BAMBOZZI 375-A</v>
          </cell>
          <cell r="D2219" t="str">
            <v>H</v>
          </cell>
          <cell r="E2219">
            <v>1</v>
          </cell>
          <cell r="F2219">
            <v>3.95</v>
          </cell>
          <cell r="G2219">
            <v>3.95</v>
          </cell>
        </row>
        <row r="2220">
          <cell r="A2220" t="str">
            <v>COMPOSICAO</v>
          </cell>
          <cell r="B2220" t="str">
            <v>83763</v>
          </cell>
          <cell r="C2220" t="str">
            <v>CUSTOS COMBUSTIVEL+MATERIAL GRUPO DE SOLDAGEM BAMBOZZI 375-A</v>
          </cell>
          <cell r="D2220" t="str">
            <v>H</v>
          </cell>
          <cell r="E2220">
            <v>1</v>
          </cell>
          <cell r="F2220">
            <v>12.3</v>
          </cell>
          <cell r="G2220">
            <v>12.3</v>
          </cell>
        </row>
        <row r="2221">
          <cell r="A2221" t="str">
            <v>COMPOSICAO</v>
          </cell>
          <cell r="B2221" t="str">
            <v>83764</v>
          </cell>
          <cell r="C2221" t="str">
            <v>JUROS GRUPO DE SOLDAGEM BAMBOZZI 375-A</v>
          </cell>
          <cell r="D2221" t="str">
            <v>H</v>
          </cell>
          <cell r="E2221">
            <v>1</v>
          </cell>
          <cell r="F2221">
            <v>2.0699999999999998</v>
          </cell>
          <cell r="G2221">
            <v>2.0699999999999998</v>
          </cell>
        </row>
        <row r="2222">
          <cell r="A2222" t="str">
            <v>INSUMO</v>
          </cell>
          <cell r="B2222" t="str">
            <v>00006160</v>
          </cell>
          <cell r="C2222" t="str">
            <v>SOLDADOR</v>
          </cell>
          <cell r="D2222" t="str">
            <v>H</v>
          </cell>
          <cell r="E2222">
            <v>1</v>
          </cell>
          <cell r="F2222">
            <v>21.72</v>
          </cell>
          <cell r="G2222">
            <v>21.72</v>
          </cell>
        </row>
        <row r="2223">
          <cell r="A2223" t="str">
            <v>83765</v>
          </cell>
          <cell r="C2223" t="str">
            <v>SUBTOTAL</v>
          </cell>
          <cell r="G2223">
            <v>47.95</v>
          </cell>
        </row>
        <row r="2224">
          <cell r="C2224" t="str">
            <v>BDI</v>
          </cell>
          <cell r="E2224">
            <v>0.35</v>
          </cell>
          <cell r="G2224">
            <v>16.78</v>
          </cell>
        </row>
        <row r="2225">
          <cell r="C2225" t="str">
            <v>TOTAL</v>
          </cell>
          <cell r="G2225">
            <v>64.73</v>
          </cell>
        </row>
        <row r="2227">
          <cell r="A2227" t="str">
            <v>CHOR</v>
          </cell>
          <cell r="B2227" t="str">
            <v>83999</v>
          </cell>
          <cell r="C2227" t="str">
            <v>CAMINHÃO TOCO, CARROCERIA FIXA ABERTA DE M ADEIRA, MOTOR A DIESEL - CHP - COM MOTORISTA</v>
          </cell>
          <cell r="D2227" t="str">
            <v>CHP</v>
          </cell>
        </row>
        <row r="2228">
          <cell r="A2228" t="str">
            <v>INSUMO</v>
          </cell>
          <cell r="B2228" t="str">
            <v>00001150</v>
          </cell>
          <cell r="C2228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2228" t="str">
            <v>UN</v>
          </cell>
          <cell r="E2228">
            <v>1.76E-4</v>
          </cell>
          <cell r="F2228">
            <v>183597.5</v>
          </cell>
          <cell r="G2228">
            <v>32.31</v>
          </cell>
        </row>
        <row r="2229">
          <cell r="A2229" t="str">
            <v>INSUMO</v>
          </cell>
          <cell r="B2229" t="str">
            <v>00004094</v>
          </cell>
          <cell r="C2229" t="str">
            <v>MOTORISTA DE CAMINHAO E CARRETA</v>
          </cell>
          <cell r="D2229" t="str">
            <v>H</v>
          </cell>
          <cell r="E2229">
            <v>1</v>
          </cell>
          <cell r="F2229">
            <v>21.35</v>
          </cell>
          <cell r="G2229">
            <v>21.35</v>
          </cell>
        </row>
        <row r="2230">
          <cell r="A2230" t="str">
            <v>INSUMO</v>
          </cell>
          <cell r="B2230" t="str">
            <v>00004221</v>
          </cell>
          <cell r="C2230" t="str">
            <v>OLEO DIESEL COMBUSTIVEL COMUM</v>
          </cell>
          <cell r="D2230" t="str">
            <v>L</v>
          </cell>
          <cell r="E2230">
            <v>15.5</v>
          </cell>
          <cell r="F2230">
            <v>2.59</v>
          </cell>
          <cell r="G2230">
            <v>40.15</v>
          </cell>
        </row>
        <row r="2231">
          <cell r="A2231" t="str">
            <v>INSUMO</v>
          </cell>
          <cell r="B2231" t="str">
            <v>00004227</v>
          </cell>
          <cell r="C2231" t="str">
            <v>ÓLEO LUBRIFICANTE PARA MOTORES DE EQUIPAMENTOS PESADOS (CAMINHÕES, TRATORES, RETROS E ETC...)</v>
          </cell>
          <cell r="D2231" t="str">
            <v>L</v>
          </cell>
          <cell r="E2231">
            <v>0.26400000000000001</v>
          </cell>
          <cell r="F2231">
            <v>14.56</v>
          </cell>
          <cell r="G2231">
            <v>3.84</v>
          </cell>
        </row>
        <row r="2232">
          <cell r="A2232" t="str">
            <v>INSUMO</v>
          </cell>
          <cell r="B2232" t="str">
            <v>00004229</v>
          </cell>
          <cell r="C2232" t="str">
            <v>GRAXA LUBRIFICANTE</v>
          </cell>
          <cell r="D2232" t="str">
            <v>KG</v>
          </cell>
          <cell r="E2232">
            <v>0.13200000000000001</v>
          </cell>
          <cell r="F2232">
            <v>17.440000000000001</v>
          </cell>
          <cell r="G2232">
            <v>2.2999999999999998</v>
          </cell>
        </row>
        <row r="2233">
          <cell r="A2233" t="str">
            <v>83999</v>
          </cell>
          <cell r="C2233" t="str">
            <v>SUBTOTAL</v>
          </cell>
          <cell r="G2233">
            <v>99.95</v>
          </cell>
        </row>
        <row r="2234">
          <cell r="C2234" t="str">
            <v>BDI</v>
          </cell>
          <cell r="E2234">
            <v>0.35</v>
          </cell>
          <cell r="G2234">
            <v>34.979999999999997</v>
          </cell>
        </row>
        <row r="2235">
          <cell r="C2235" t="str">
            <v>TOTAL</v>
          </cell>
          <cell r="G2235">
            <v>134.93</v>
          </cell>
        </row>
        <row r="2237">
          <cell r="A2237" t="str">
            <v>CHOR</v>
          </cell>
          <cell r="B2237" t="str">
            <v>84136</v>
          </cell>
          <cell r="C2237" t="str">
            <v>USINA DE ASFALTO A FRIO ALMEIDA PMF - 35 D PD CAP/60/80 T/H 30 HP (ELETRICA)</v>
          </cell>
          <cell r="D2237" t="str">
            <v>CHP</v>
          </cell>
        </row>
        <row r="2238">
          <cell r="A2238" t="str">
            <v>COMPOSICAO</v>
          </cell>
          <cell r="B2238" t="str">
            <v>84137</v>
          </cell>
          <cell r="C2238" t="str">
            <v>DEPRECIACAO - USINA DE ASFALTO A FRIO ALMEIDA PMF-35 DPD CAP. 60/80 T/H - 30HP (ELETRICA)</v>
          </cell>
          <cell r="D2238" t="str">
            <v>H</v>
          </cell>
          <cell r="E2238">
            <v>1</v>
          </cell>
          <cell r="F2238">
            <v>14.91</v>
          </cell>
          <cell r="G2238">
            <v>14.91</v>
          </cell>
        </row>
        <row r="2239">
          <cell r="A2239" t="str">
            <v>COMPOSICAO</v>
          </cell>
          <cell r="B2239" t="str">
            <v>84138</v>
          </cell>
          <cell r="C2239" t="str">
            <v>JUROS - USINA DE ASFALTO A FRIO ALMEIDA PMF-35 DPD CAP. 60/80 T/H - 30 HP (ELETRICA)</v>
          </cell>
          <cell r="D2239" t="str">
            <v>H</v>
          </cell>
          <cell r="E2239">
            <v>1</v>
          </cell>
          <cell r="F2239">
            <v>5.64</v>
          </cell>
          <cell r="G2239">
            <v>5.64</v>
          </cell>
        </row>
        <row r="2240">
          <cell r="A2240" t="str">
            <v>COMPOSICAO</v>
          </cell>
          <cell r="B2240" t="str">
            <v>84139</v>
          </cell>
          <cell r="C2240" t="str">
            <v>MANUTENCAO - USINA DE ASFALTO A FRIO ALMEIDA PMF-35 DPD CAP 60/80 T/H - 30 HP (ELETRICA)</v>
          </cell>
          <cell r="D2240" t="str">
            <v>H</v>
          </cell>
          <cell r="E2240">
            <v>1</v>
          </cell>
          <cell r="F2240">
            <v>13.42</v>
          </cell>
          <cell r="G2240">
            <v>13.42</v>
          </cell>
        </row>
        <row r="2241">
          <cell r="A2241" t="str">
            <v>COMPOSICAO</v>
          </cell>
          <cell r="B2241" t="str">
            <v>84140</v>
          </cell>
          <cell r="C2241" t="str">
            <v>CUSTOS C/ MAO DE OBRA NA OPERACAO - USINA DE ASFALTO A FRIO ALMEIDA PMF-35 DPD CAP 60/80 T/H - 30 HP (ELETRICA)</v>
          </cell>
          <cell r="D2241" t="str">
            <v>H</v>
          </cell>
          <cell r="E2241">
            <v>1</v>
          </cell>
          <cell r="F2241">
            <v>54.3</v>
          </cell>
          <cell r="G2241">
            <v>54.3</v>
          </cell>
        </row>
        <row r="2242">
          <cell r="A2242" t="str">
            <v>84136</v>
          </cell>
          <cell r="C2242" t="str">
            <v>SUBTOTAL</v>
          </cell>
          <cell r="G2242">
            <v>88.27</v>
          </cell>
        </row>
        <row r="2243">
          <cell r="C2243" t="str">
            <v>BDI</v>
          </cell>
          <cell r="E2243">
            <v>0.35</v>
          </cell>
          <cell r="G2243">
            <v>30.89</v>
          </cell>
        </row>
        <row r="2244">
          <cell r="C2244" t="str">
            <v>TOTAL</v>
          </cell>
          <cell r="G2244">
            <v>119.16</v>
          </cell>
        </row>
        <row r="2246">
          <cell r="A2246" t="str">
            <v>CHOR</v>
          </cell>
          <cell r="B2246" t="str">
            <v>84141</v>
          </cell>
          <cell r="C2246" t="str">
            <v>CAMINHÃO TOCO VW 8120 EURO III 115 CV, CARROC. FIXA MADEIRA, PBT 7700 KG, C.UTIL + CARROC 4640 KG, COM MUNCK MADAL MD-6501 CARGA MAX 3,25T (A 2M) E 1,62T (A 4M)</v>
          </cell>
          <cell r="D2246" t="str">
            <v>CHP</v>
          </cell>
        </row>
        <row r="2247">
          <cell r="A2247" t="str">
            <v>COMPOSICAO</v>
          </cell>
          <cell r="B2247" t="str">
            <v>84142</v>
          </cell>
          <cell r="C2247" t="str">
            <v>DEPRECIACAO - CAMINHÃO TOCO VW 8120 EURO III 115 CV, CARROC. FIXA MADEIRA, PBT 7700 KG, C.UTIL + CARROC 4640 KG, COM MUNCK MADAL MD-6501 CARGA MAX 3,25T (A 2M) E 1,62T (A 4M)</v>
          </cell>
          <cell r="D2247" t="str">
            <v>H</v>
          </cell>
          <cell r="E2247">
            <v>1</v>
          </cell>
          <cell r="F2247">
            <v>14.35</v>
          </cell>
          <cell r="G2247">
            <v>14.35</v>
          </cell>
        </row>
        <row r="2248">
          <cell r="A2248" t="str">
            <v>COMPOSICAO</v>
          </cell>
          <cell r="B2248" t="str">
            <v>84143</v>
          </cell>
          <cell r="C2248" t="str">
            <v>JUROS - CAMINHÃO TOCO VW 8120 EURO III 115 CV, CARROC. FIXA MADEIRA, PBT 7700 KG, C.UTIL + CARROC 4640 KG, COM MUNCK MADAL MD-6501 CARGA MAX 3,25T (A 2M) E 1,62T (A 4M)</v>
          </cell>
          <cell r="D2248" t="str">
            <v>H</v>
          </cell>
          <cell r="E2248">
            <v>1</v>
          </cell>
          <cell r="F2248">
            <v>5</v>
          </cell>
          <cell r="G2248">
            <v>5</v>
          </cell>
        </row>
        <row r="2249">
          <cell r="A2249" t="str">
            <v>COMPOSICAO</v>
          </cell>
          <cell r="B2249" t="str">
            <v>84144</v>
          </cell>
          <cell r="C2249" t="str">
            <v>MANUTENCAO - CAMINHÃO TOCO VW 8120 EURO III 115 CV, CARROC. FIXA MADEIRA, PBT 7700 KG, C.UTIL + CARROC 4640 KG, COM MUNCK MADAL MD-6501 CARGA MAX 3,25T (A 2M) E 1,62T (A 4M)</v>
          </cell>
          <cell r="D2249" t="str">
            <v>H</v>
          </cell>
          <cell r="E2249">
            <v>1</v>
          </cell>
          <cell r="F2249">
            <v>10.76</v>
          </cell>
          <cell r="G2249">
            <v>10.76</v>
          </cell>
        </row>
        <row r="2250">
          <cell r="A2250" t="str">
            <v>COMPOSICAO</v>
          </cell>
          <cell r="B2250" t="str">
            <v>84145</v>
          </cell>
          <cell r="C2250" t="str">
            <v>MATERIAL NA OPERACAO - CAMINHÃO TOCO VW 8120 EURO III 115 CV, CARROC. FIXA MADEIRA, PBT 7700 KG, C.UTIL + CARROC 4640 KG, COM MUNCK MADAL MD-6501 CARGA MAX 3,25T (A 2M) E 1,62T (A 4M)</v>
          </cell>
          <cell r="D2250" t="str">
            <v>H</v>
          </cell>
          <cell r="E2250">
            <v>1</v>
          </cell>
          <cell r="F2250">
            <v>53.61</v>
          </cell>
          <cell r="G2250">
            <v>53.61</v>
          </cell>
        </row>
        <row r="2251">
          <cell r="A2251" t="str">
            <v>COMPOSICAO</v>
          </cell>
          <cell r="B2251" t="str">
            <v>84146</v>
          </cell>
          <cell r="C2251" t="str">
            <v>MAO-DEOBRA - CAMINHÃO TOCO VW 8120 EURO III 115 CV, CARROC. FIXA MADEIRA, PBT 7700 KG, C.UTIL + CARROC 4640 KG, COM MUNCK MADAL MD-6501 CARGA MAX 3,25T (A 2M) E 1,62T (A 4M)</v>
          </cell>
          <cell r="D2251" t="str">
            <v>H</v>
          </cell>
          <cell r="E2251">
            <v>1</v>
          </cell>
          <cell r="F2251">
            <v>21.72</v>
          </cell>
          <cell r="G2251">
            <v>21.72</v>
          </cell>
        </row>
        <row r="2252">
          <cell r="A2252" t="str">
            <v>84141</v>
          </cell>
          <cell r="C2252" t="str">
            <v>SUBTOTAL</v>
          </cell>
          <cell r="G2252">
            <v>105.44</v>
          </cell>
        </row>
        <row r="2253">
          <cell r="C2253" t="str">
            <v>BDI</v>
          </cell>
          <cell r="E2253">
            <v>0.35</v>
          </cell>
          <cell r="G2253">
            <v>36.9</v>
          </cell>
        </row>
        <row r="2254">
          <cell r="C2254" t="str">
            <v>TOTAL</v>
          </cell>
          <cell r="G2254">
            <v>142.34</v>
          </cell>
        </row>
        <row r="2256">
          <cell r="A2256" t="str">
            <v>CHOR</v>
          </cell>
          <cell r="B2256" t="str">
            <v>5809</v>
          </cell>
          <cell r="C2256" t="str">
            <v>USINA DE ASFALTO A QUENTE FIXA CAP.40/80 TO N/H - CHP NOTURNO</v>
          </cell>
          <cell r="D2256" t="str">
            <v>CHP-N</v>
          </cell>
        </row>
        <row r="2257">
          <cell r="A2257" t="str">
            <v>COMPOSICAO</v>
          </cell>
          <cell r="B2257" t="str">
            <v>5696</v>
          </cell>
          <cell r="C2257" t="str">
            <v>USINA DE ASFALTO A QUENTE FIXA CAP.40/80 TON/H-DEPRECIACA0 E JUROS</v>
          </cell>
          <cell r="D2257" t="str">
            <v>H</v>
          </cell>
          <cell r="E2257">
            <v>1</v>
          </cell>
          <cell r="F2257">
            <v>217.17</v>
          </cell>
          <cell r="G2257">
            <v>217.17</v>
          </cell>
        </row>
        <row r="2258">
          <cell r="A2258" t="str">
            <v>COMPOSICAO</v>
          </cell>
          <cell r="B2258" t="str">
            <v>5697</v>
          </cell>
          <cell r="C2258" t="str">
            <v>USINA DE ASFALTO A QUENTE FIXA CAP.40/80 TON/H-MANUTENCAO</v>
          </cell>
          <cell r="D2258" t="str">
            <v>H</v>
          </cell>
          <cell r="E2258">
            <v>1</v>
          </cell>
          <cell r="F2258">
            <v>141.84</v>
          </cell>
          <cell r="G2258">
            <v>141.84</v>
          </cell>
        </row>
        <row r="2259">
          <cell r="A2259" t="str">
            <v>COMPOSICAO</v>
          </cell>
          <cell r="B2259" t="str">
            <v>5698</v>
          </cell>
          <cell r="C2259" t="str">
            <v>USINA DE ASFALTO A QUENTE FIXA CAP.40/80 TON/H-MATERIAL E OPERACAO</v>
          </cell>
          <cell r="D2259" t="str">
            <v>H</v>
          </cell>
          <cell r="E2259">
            <v>1</v>
          </cell>
          <cell r="F2259">
            <v>6.27</v>
          </cell>
          <cell r="G2259">
            <v>6.27</v>
          </cell>
        </row>
        <row r="2260">
          <cell r="A2260" t="str">
            <v>COMPOSICAO</v>
          </cell>
          <cell r="B2260" t="str">
            <v>5700</v>
          </cell>
          <cell r="C2260" t="str">
            <v>USINA DA ASFALTO A QUENTE, FIXA, CAPACIDADE 40 A 80TON/H - MÃO-DE-OBRA NA OPERAÇÃO NOTURNA</v>
          </cell>
          <cell r="D2260" t="str">
            <v>H</v>
          </cell>
          <cell r="E2260">
            <v>1</v>
          </cell>
          <cell r="F2260">
            <v>55.35</v>
          </cell>
          <cell r="G2260">
            <v>55.35</v>
          </cell>
        </row>
        <row r="2261">
          <cell r="A2261" t="str">
            <v>5809</v>
          </cell>
          <cell r="C2261" t="str">
            <v>SUBTOTAL</v>
          </cell>
          <cell r="G2261">
            <v>420.63</v>
          </cell>
        </row>
        <row r="2262">
          <cell r="C2262" t="str">
            <v>BDI</v>
          </cell>
          <cell r="E2262">
            <v>0.35</v>
          </cell>
          <cell r="G2262">
            <v>147.22</v>
          </cell>
        </row>
        <row r="2263">
          <cell r="C2263" t="str">
            <v>TOTAL</v>
          </cell>
          <cell r="G2263">
            <v>567.85</v>
          </cell>
        </row>
        <row r="2265">
          <cell r="A2265" t="str">
            <v>CHOR</v>
          </cell>
          <cell r="B2265" t="str">
            <v>5812</v>
          </cell>
          <cell r="C2265" t="str">
            <v>CAMINHAO BASCULANTE, 6M3,12T - 162HP (VU=5A NOS) - CHP NOTURNO</v>
          </cell>
          <cell r="D2265" t="str">
            <v>CHP-N</v>
          </cell>
        </row>
        <row r="2266">
          <cell r="A2266" t="str">
            <v>COMPOSICAO</v>
          </cell>
          <cell r="B2266" t="str">
            <v>5694</v>
          </cell>
          <cell r="C2266" t="str">
            <v>CAMINHAO BASCULANTE, 162HP- 6M3 (VU=5ANOS) - DEPRECIACAO E JUROS</v>
          </cell>
          <cell r="D2266" t="str">
            <v>H</v>
          </cell>
          <cell r="E2266">
            <v>1</v>
          </cell>
          <cell r="F2266">
            <v>23.24</v>
          </cell>
          <cell r="G2266">
            <v>23.24</v>
          </cell>
        </row>
        <row r="2267">
          <cell r="A2267" t="str">
            <v>COMPOSICAO</v>
          </cell>
          <cell r="B2267" t="str">
            <v>5695</v>
          </cell>
          <cell r="C2267" t="str">
            <v>CAMINHAO BASCULANTE, 162HP- 6M3 (VU=5ANOS) - MANUTENCAO</v>
          </cell>
          <cell r="D2267" t="str">
            <v>H</v>
          </cell>
          <cell r="E2267">
            <v>1</v>
          </cell>
          <cell r="F2267">
            <v>20.239999999999998</v>
          </cell>
          <cell r="G2267">
            <v>20.239999999999998</v>
          </cell>
        </row>
        <row r="2268">
          <cell r="A2268" t="str">
            <v>COMPOSICAO</v>
          </cell>
          <cell r="B2268" t="str">
            <v>5701</v>
          </cell>
          <cell r="C2268" t="str">
            <v>CAMINHAO BASCULANTE, 162HP- 6M3 /MAO-DE-OBRA NA OPERACAO NOTURNA</v>
          </cell>
          <cell r="D2268" t="str">
            <v>H</v>
          </cell>
          <cell r="E2268">
            <v>1</v>
          </cell>
          <cell r="F2268">
            <v>19.29</v>
          </cell>
          <cell r="G2268">
            <v>19.29</v>
          </cell>
        </row>
        <row r="2269">
          <cell r="A2269" t="str">
            <v>COMPOSICAO</v>
          </cell>
          <cell r="B2269" t="str">
            <v>53792</v>
          </cell>
          <cell r="C2269" t="str">
            <v>CAMINHAO BASCULANTE ,162HP- 6M3 - OPERACAO DIURNA</v>
          </cell>
          <cell r="D2269" t="str">
            <v>H</v>
          </cell>
          <cell r="E2269">
            <v>1</v>
          </cell>
          <cell r="F2269">
            <v>60.61</v>
          </cell>
          <cell r="G2269">
            <v>60.61</v>
          </cell>
        </row>
        <row r="2270">
          <cell r="A2270" t="str">
            <v>5812</v>
          </cell>
          <cell r="C2270" t="str">
            <v>SUBTOTAL</v>
          </cell>
          <cell r="G2270">
            <v>123.38</v>
          </cell>
        </row>
        <row r="2271">
          <cell r="C2271" t="str">
            <v>BDI</v>
          </cell>
          <cell r="E2271">
            <v>0.35</v>
          </cell>
          <cell r="G2271">
            <v>43.18</v>
          </cell>
        </row>
        <row r="2272">
          <cell r="C2272" t="str">
            <v>TOTAL</v>
          </cell>
          <cell r="G2272">
            <v>166.56</v>
          </cell>
        </row>
        <row r="2274">
          <cell r="A2274" t="str">
            <v>CHOR</v>
          </cell>
          <cell r="B2274" t="str">
            <v>5825</v>
          </cell>
          <cell r="C2274" t="str">
            <v>CAMINHAO CARROCERIA ABERTA,EM MADEIRA, TOC, 170CV - 11T (VU=6ANOS) - CHP NOTURNO</v>
          </cell>
          <cell r="D2274" t="str">
            <v>CHP-N</v>
          </cell>
        </row>
        <row r="2275">
          <cell r="A2275" t="str">
            <v>COMPOSICAO</v>
          </cell>
          <cell r="B2275" t="str">
            <v>5705</v>
          </cell>
          <cell r="C2275" t="str">
            <v>CAMINHAO CARROCERIA ABERTA,EM MADEIRA, TOCO, 170CV - 11T (VU=6ANOS) - MANUTENCAO</v>
          </cell>
          <cell r="D2275" t="str">
            <v>H</v>
          </cell>
          <cell r="E2275">
            <v>1</v>
          </cell>
          <cell r="F2275">
            <v>12.25</v>
          </cell>
          <cell r="G2275">
            <v>12.25</v>
          </cell>
        </row>
        <row r="2276">
          <cell r="A2276" t="str">
            <v>COMPOSICAO</v>
          </cell>
          <cell r="B2276" t="str">
            <v>53796</v>
          </cell>
          <cell r="C2276" t="str">
            <v>CAMINHAO CARROCERIA ABERTA,EM MADEIRA, TOCO, 170CV - 11T (VU=6ANOS) - CHI DIURNO - DEPRECIACAO E JUROS</v>
          </cell>
          <cell r="D2276" t="str">
            <v>H</v>
          </cell>
          <cell r="E2276">
            <v>1</v>
          </cell>
          <cell r="F2276">
            <v>21.08</v>
          </cell>
          <cell r="G2276">
            <v>21.08</v>
          </cell>
        </row>
        <row r="2277">
          <cell r="A2277" t="str">
            <v>COMPOSICAO</v>
          </cell>
          <cell r="B2277" t="str">
            <v>53797</v>
          </cell>
          <cell r="C2277" t="str">
            <v>CAMINHAO CARROCERIA ABERTA,EM MADEIRA, TOCO, 170CV - 11T (VU=6ANOS) - MATERIAIS/OPERACAO</v>
          </cell>
          <cell r="D2277" t="str">
            <v>H</v>
          </cell>
          <cell r="E2277">
            <v>1</v>
          </cell>
          <cell r="F2277">
            <v>60.61</v>
          </cell>
          <cell r="G2277">
            <v>60.61</v>
          </cell>
        </row>
        <row r="2278">
          <cell r="A2278" t="str">
            <v>COMPOSICAO</v>
          </cell>
          <cell r="B2278" t="str">
            <v>53799</v>
          </cell>
          <cell r="C2278" t="str">
            <v>CAMINHAO CARROCERIA ABERTA,EM MADEIRA, TOCO, 170CV - 11T (VU=6ANOS) - CHI DIURNO - MAO-DE- OBRA NA OPERACAO NOTURNA</v>
          </cell>
          <cell r="D2278" t="str">
            <v>H</v>
          </cell>
          <cell r="E2278">
            <v>1</v>
          </cell>
          <cell r="F2278">
            <v>19.29</v>
          </cell>
          <cell r="G2278">
            <v>19.29</v>
          </cell>
        </row>
        <row r="2279">
          <cell r="A2279" t="str">
            <v>5825</v>
          </cell>
          <cell r="C2279" t="str">
            <v>SUBTOTAL</v>
          </cell>
          <cell r="G2279">
            <v>113.22999999999999</v>
          </cell>
        </row>
        <row r="2280">
          <cell r="C2280" t="str">
            <v>BDI</v>
          </cell>
          <cell r="E2280">
            <v>0.35</v>
          </cell>
          <cell r="G2280">
            <v>39.630000000000003</v>
          </cell>
        </row>
        <row r="2281">
          <cell r="C2281" t="str">
            <v>TOTAL</v>
          </cell>
          <cell r="G2281">
            <v>152.85999999999999</v>
          </cell>
        </row>
        <row r="2283">
          <cell r="A2283" t="str">
            <v>CHOR</v>
          </cell>
          <cell r="B2283" t="str">
            <v>5828</v>
          </cell>
          <cell r="C2283" t="str">
            <v>USINA DE CONCRETO FIXA CAPACIDADE 90/120 M‡ , 63HP - CHP NOTURNO</v>
          </cell>
          <cell r="D2283" t="str">
            <v>CHP-N</v>
          </cell>
        </row>
        <row r="2284">
          <cell r="A2284" t="str">
            <v>COMPOSICAO</v>
          </cell>
          <cell r="B2284" t="str">
            <v>5702</v>
          </cell>
          <cell r="C2284" t="str">
            <v>USINA DE CONCRETO FIXA CAPACIDADE 90/120 M³, 63HP - DEPRECIAÇÃO E JUROS</v>
          </cell>
          <cell r="D2284" t="str">
            <v>H</v>
          </cell>
          <cell r="E2284">
            <v>1</v>
          </cell>
          <cell r="F2284">
            <v>25.01</v>
          </cell>
          <cell r="G2284">
            <v>25.01</v>
          </cell>
        </row>
        <row r="2285">
          <cell r="A2285" t="str">
            <v>COMPOSICAO</v>
          </cell>
          <cell r="B2285" t="str">
            <v>5703</v>
          </cell>
          <cell r="C2285" t="str">
            <v>USINA DE CONCRETO FIXA CAPACIDADE 90/120 M³, 63HP - MATERIAIS NA OPERAÇÃO</v>
          </cell>
          <cell r="D2285" t="str">
            <v>H</v>
          </cell>
          <cell r="E2285">
            <v>1</v>
          </cell>
          <cell r="F2285">
            <v>17.54</v>
          </cell>
          <cell r="G2285">
            <v>17.54</v>
          </cell>
        </row>
        <row r="2286">
          <cell r="A2286" t="str">
            <v>COMPOSICAO</v>
          </cell>
          <cell r="B2286" t="str">
            <v>53794</v>
          </cell>
          <cell r="C2286" t="str">
            <v>USINA DE CONCRETO FIXA CAPACIDADE 90/120 M³, 63HP - MANUTENÇÃO</v>
          </cell>
          <cell r="D2286" t="str">
            <v>H</v>
          </cell>
          <cell r="E2286">
            <v>1</v>
          </cell>
          <cell r="F2286">
            <v>18.600000000000001</v>
          </cell>
          <cell r="G2286">
            <v>18.600000000000001</v>
          </cell>
        </row>
        <row r="2287">
          <cell r="A2287" t="str">
            <v>COMPOSICAO</v>
          </cell>
          <cell r="B2287" t="str">
            <v>53795</v>
          </cell>
          <cell r="C2287" t="str">
            <v>USINA DE CONCRETO FIXA CAPACIDADE 90/120 M³, 63HP - MÃO-DE-OBRA NA OPERAÇÃO NOTURNA</v>
          </cell>
          <cell r="D2287" t="str">
            <v>H</v>
          </cell>
          <cell r="E2287">
            <v>1</v>
          </cell>
          <cell r="F2287">
            <v>36.9</v>
          </cell>
          <cell r="G2287">
            <v>36.9</v>
          </cell>
        </row>
        <row r="2288">
          <cell r="A2288" t="str">
            <v>5828</v>
          </cell>
          <cell r="C2288" t="str">
            <v>SUBTOTAL</v>
          </cell>
          <cell r="G2288">
            <v>98.05</v>
          </cell>
        </row>
        <row r="2289">
          <cell r="C2289" t="str">
            <v>BDI</v>
          </cell>
          <cell r="E2289">
            <v>0.35</v>
          </cell>
          <cell r="G2289">
            <v>34.32</v>
          </cell>
        </row>
        <row r="2290">
          <cell r="C2290" t="str">
            <v>TOTAL</v>
          </cell>
          <cell r="G2290">
            <v>132.37</v>
          </cell>
        </row>
        <row r="2292">
          <cell r="A2292" t="str">
            <v>CHOR</v>
          </cell>
          <cell r="B2292" t="str">
            <v>5836</v>
          </cell>
          <cell r="C2292" t="str">
            <v>VIBROACABADORA SOBRE ESTEIRAS POTENCIA MAX. 105CV CAPACIDADE ATE 450 T/H - CHP NOTURNO</v>
          </cell>
          <cell r="D2292" t="str">
            <v>CHP-N</v>
          </cell>
        </row>
        <row r="2293">
          <cell r="A2293" t="str">
            <v>COMPOSICAO</v>
          </cell>
          <cell r="B2293" t="str">
            <v>5709</v>
          </cell>
          <cell r="C2293" t="str">
            <v>VIBROACABADORA SOBRE ESTEIRAS POTENCIA MAX. 105CV CAPACIDADE ATE 450 T/H - DEPRECIACAO E JUROS</v>
          </cell>
          <cell r="D2293" t="str">
            <v>H</v>
          </cell>
          <cell r="E2293">
            <v>1</v>
          </cell>
          <cell r="F2293">
            <v>100.67</v>
          </cell>
          <cell r="G2293">
            <v>100.67</v>
          </cell>
        </row>
        <row r="2294">
          <cell r="A2294" t="str">
            <v>COMPOSICAO</v>
          </cell>
          <cell r="B2294" t="str">
            <v>5710</v>
          </cell>
          <cell r="C2294" t="str">
            <v>VIBROACABADORA SOBRE ESTEIRAS POTENCIA MAX. 105CV CAPACIDADE ATE 450 T/H - MANUTENCAO</v>
          </cell>
          <cell r="D2294" t="str">
            <v>H</v>
          </cell>
          <cell r="E2294">
            <v>1</v>
          </cell>
          <cell r="F2294">
            <v>60.45</v>
          </cell>
          <cell r="G2294">
            <v>60.45</v>
          </cell>
        </row>
        <row r="2295">
          <cell r="A2295" t="str">
            <v>COMPOSICAO</v>
          </cell>
          <cell r="B2295" t="str">
            <v>5711</v>
          </cell>
          <cell r="C2295" t="str">
            <v>VIBROACABADORA SOBRE ESTEIRAS POTENCIA MAX. 105CV CAPACIDADE ATE 450 T/H - MATERIAS NA OPERACAO</v>
          </cell>
          <cell r="D2295" t="str">
            <v>H</v>
          </cell>
          <cell r="E2295">
            <v>1</v>
          </cell>
          <cell r="F2295">
            <v>25.41</v>
          </cell>
          <cell r="G2295">
            <v>25.41</v>
          </cell>
        </row>
        <row r="2296">
          <cell r="A2296" t="str">
            <v>COMPOSICAO</v>
          </cell>
          <cell r="B2296" t="str">
            <v>53803</v>
          </cell>
          <cell r="C2296" t="str">
            <v>VIBROACABADORA SOBRE ESTEIRAS POTENCIA MAX. 105CV CAPACIDADE ATE 450 T/H - MAO-DE-OBRA NA OPERACAO NOTURNA</v>
          </cell>
          <cell r="D2296" t="str">
            <v>H</v>
          </cell>
          <cell r="E2296">
            <v>1</v>
          </cell>
          <cell r="F2296">
            <v>23.64</v>
          </cell>
          <cell r="G2296">
            <v>23.64</v>
          </cell>
        </row>
        <row r="2297">
          <cell r="A2297" t="str">
            <v>5836</v>
          </cell>
          <cell r="C2297" t="str">
            <v>SUBTOTAL</v>
          </cell>
          <cell r="G2297">
            <v>210.17000000000002</v>
          </cell>
        </row>
        <row r="2298">
          <cell r="C2298" t="str">
            <v>BDI</v>
          </cell>
          <cell r="E2298">
            <v>0.35</v>
          </cell>
          <cell r="G2298">
            <v>73.56</v>
          </cell>
        </row>
        <row r="2299">
          <cell r="C2299" t="str">
            <v>TOTAL</v>
          </cell>
          <cell r="G2299">
            <v>283.73</v>
          </cell>
        </row>
        <row r="2301">
          <cell r="A2301" t="str">
            <v>CHOR</v>
          </cell>
          <cell r="B2301" t="str">
            <v>5844</v>
          </cell>
          <cell r="C2301" t="str">
            <v>TRATOR DE PNEUS 110 A 126 HP - CHP NOTURNO</v>
          </cell>
          <cell r="D2301" t="str">
            <v>CHP-N</v>
          </cell>
        </row>
        <row r="2302">
          <cell r="A2302" t="str">
            <v>COMPOSICAO</v>
          </cell>
          <cell r="B2302" t="str">
            <v>7063</v>
          </cell>
          <cell r="C2302" t="str">
            <v>TRATOR DE PNEUS 110 A 126 HP - DEPRECIACAO</v>
          </cell>
          <cell r="D2302" t="str">
            <v>H</v>
          </cell>
          <cell r="E2302">
            <v>1</v>
          </cell>
          <cell r="F2302">
            <v>19.41</v>
          </cell>
          <cell r="G2302">
            <v>19.41</v>
          </cell>
        </row>
        <row r="2303">
          <cell r="A2303" t="str">
            <v>COMPOSICAO</v>
          </cell>
          <cell r="B2303" t="str">
            <v>7064</v>
          </cell>
          <cell r="C2303" t="str">
            <v>TRATOR DE PNEUS 110 A 126 HP - JUROS</v>
          </cell>
          <cell r="D2303" t="str">
            <v>H</v>
          </cell>
          <cell r="E2303">
            <v>1</v>
          </cell>
          <cell r="F2303">
            <v>6.19</v>
          </cell>
          <cell r="G2303">
            <v>6.19</v>
          </cell>
        </row>
        <row r="2304">
          <cell r="A2304" t="str">
            <v>COMPOSICAO</v>
          </cell>
          <cell r="B2304" t="str">
            <v>7065</v>
          </cell>
          <cell r="C2304" t="str">
            <v>TRATOR DE PNEUS 110 A 126 HP - MANUTENCAO</v>
          </cell>
          <cell r="D2304" t="str">
            <v>H</v>
          </cell>
          <cell r="E2304">
            <v>1</v>
          </cell>
          <cell r="F2304">
            <v>15.53</v>
          </cell>
          <cell r="G2304">
            <v>15.53</v>
          </cell>
        </row>
        <row r="2305">
          <cell r="A2305" t="str">
            <v>COMPOSICAO</v>
          </cell>
          <cell r="B2305" t="str">
            <v>7066</v>
          </cell>
          <cell r="C2305" t="str">
            <v>TRATOR DE PNEUS 110 A 126 HP - CUSTOS COM MATERIAL NA OPERACAO</v>
          </cell>
          <cell r="D2305" t="str">
            <v>H</v>
          </cell>
          <cell r="E2305">
            <v>1</v>
          </cell>
          <cell r="F2305">
            <v>58.74</v>
          </cell>
          <cell r="G2305">
            <v>58.74</v>
          </cell>
        </row>
        <row r="2306">
          <cell r="A2306" t="str">
            <v>COMPOSICAO</v>
          </cell>
          <cell r="B2306" t="str">
            <v>55264</v>
          </cell>
          <cell r="C2306" t="str">
            <v>TRATOR DE PNEUS 110 A 126 HP - MAO-DE-OBRA NA OPERACAO NOTURNA</v>
          </cell>
          <cell r="D2306" t="str">
            <v>H</v>
          </cell>
          <cell r="E2306">
            <v>1</v>
          </cell>
          <cell r="F2306">
            <v>27.68</v>
          </cell>
          <cell r="G2306">
            <v>27.68</v>
          </cell>
        </row>
        <row r="2307">
          <cell r="A2307" t="str">
            <v>5844</v>
          </cell>
          <cell r="C2307" t="str">
            <v>SUBTOTAL</v>
          </cell>
          <cell r="G2307">
            <v>127.55000000000001</v>
          </cell>
        </row>
        <row r="2308">
          <cell r="C2308" t="str">
            <v>BDI</v>
          </cell>
          <cell r="E2308">
            <v>0.35</v>
          </cell>
          <cell r="G2308">
            <v>44.64</v>
          </cell>
        </row>
        <row r="2309">
          <cell r="C2309" t="str">
            <v>TOTAL</v>
          </cell>
          <cell r="G2309">
            <v>172.19</v>
          </cell>
        </row>
        <row r="2311">
          <cell r="A2311" t="str">
            <v>CHOR</v>
          </cell>
          <cell r="B2311" t="str">
            <v>5848</v>
          </cell>
          <cell r="C2311" t="str">
            <v>TRATOR DE ESTEIRAS POTENCIA 165 HP, PESO OP ERACIONAL 17,1T - CHP NOTURNO</v>
          </cell>
          <cell r="D2311" t="str">
            <v>CHP-N</v>
          </cell>
        </row>
        <row r="2312">
          <cell r="A2312" t="str">
            <v>COMPOSICAO</v>
          </cell>
          <cell r="B2312" t="str">
            <v>5717</v>
          </cell>
          <cell r="C2312" t="str">
            <v>TRATOR DE ESTEIRAS POTENCIA 165 HP, PESO OPERACIONAL 17,1T (VU=5ANOS) - DEPRECIACAO E JUROS</v>
          </cell>
          <cell r="D2312" t="str">
            <v>H</v>
          </cell>
          <cell r="E2312">
            <v>1</v>
          </cell>
          <cell r="F2312">
            <v>93.63</v>
          </cell>
          <cell r="G2312">
            <v>93.63</v>
          </cell>
        </row>
        <row r="2313">
          <cell r="A2313" t="str">
            <v>COMPOSICAO</v>
          </cell>
          <cell r="B2313" t="str">
            <v>5718</v>
          </cell>
          <cell r="C2313" t="str">
            <v>TRATOR DE ESTEIRAS POTENCIA 165 HP, PESO OPERACIONAL 17,1T - VALOR MATERIAIS NA OPERACAO</v>
          </cell>
          <cell r="D2313" t="str">
            <v>H</v>
          </cell>
          <cell r="E2313">
            <v>1</v>
          </cell>
          <cell r="F2313">
            <v>74.59</v>
          </cell>
          <cell r="G2313">
            <v>74.59</v>
          </cell>
        </row>
        <row r="2314">
          <cell r="A2314" t="str">
            <v>COMPOSICAO</v>
          </cell>
          <cell r="B2314" t="str">
            <v>53806</v>
          </cell>
          <cell r="C2314" t="str">
            <v>TRATOR DE ESTEIRAS POTENCIA 165 HP, PESO OPERACIONAL 17,1T (VU=5ANOS) - MANUTENCAO</v>
          </cell>
          <cell r="D2314" t="str">
            <v>H</v>
          </cell>
          <cell r="E2314">
            <v>1</v>
          </cell>
          <cell r="F2314">
            <v>70.98</v>
          </cell>
          <cell r="G2314">
            <v>70.98</v>
          </cell>
        </row>
        <row r="2315">
          <cell r="A2315" t="str">
            <v>COMPOSICAO</v>
          </cell>
          <cell r="B2315" t="str">
            <v>53808</v>
          </cell>
          <cell r="C2315" t="str">
            <v>TRATOR DE ESTEIRAS POTENCIA 165 HP, PESO OPERACIONAL 17,1T - MAO-DE-OBRA NA OPERACAO NOTURNA</v>
          </cell>
          <cell r="D2315" t="str">
            <v>H</v>
          </cell>
          <cell r="E2315">
            <v>1</v>
          </cell>
          <cell r="F2315">
            <v>25.99</v>
          </cell>
          <cell r="G2315">
            <v>25.99</v>
          </cell>
        </row>
        <row r="2316">
          <cell r="A2316" t="str">
            <v>5848</v>
          </cell>
          <cell r="C2316" t="str">
            <v>SUBTOTAL</v>
          </cell>
          <cell r="G2316">
            <v>265.19</v>
          </cell>
        </row>
        <row r="2317">
          <cell r="C2317" t="str">
            <v>BDI</v>
          </cell>
          <cell r="E2317">
            <v>0.35</v>
          </cell>
          <cell r="G2317">
            <v>92.82</v>
          </cell>
        </row>
        <row r="2318">
          <cell r="C2318" t="str">
            <v>TOTAL</v>
          </cell>
          <cell r="G2318">
            <v>358.01</v>
          </cell>
        </row>
        <row r="2320">
          <cell r="A2320" t="str">
            <v>CHOR</v>
          </cell>
          <cell r="B2320" t="str">
            <v>5852</v>
          </cell>
          <cell r="C2320" t="str">
            <v>TRATOR DE ESTEIRAS 153HP PESO OPERACIONAL 1 5T, COM RODA MOTRIZ ELEVADA - CHP NOTURNO</v>
          </cell>
          <cell r="D2320" t="str">
            <v>CHP-N</v>
          </cell>
        </row>
        <row r="2321">
          <cell r="A2321" t="str">
            <v>COMPOSICAO</v>
          </cell>
          <cell r="B2321" t="str">
            <v>5720</v>
          </cell>
          <cell r="C2321" t="str">
            <v>TRATOR DE ESTEIRAS 153HP PESO OPERACIONAL 15T, COM RODA MOTRIZ ELEVADA (VU=5ANOS) - DEPRECIACAO E JUROS</v>
          </cell>
          <cell r="D2321" t="str">
            <v>H</v>
          </cell>
          <cell r="E2321">
            <v>1</v>
          </cell>
          <cell r="F2321">
            <v>96.05</v>
          </cell>
          <cell r="G2321">
            <v>96.05</v>
          </cell>
        </row>
        <row r="2322">
          <cell r="A2322" t="str">
            <v>COMPOSICAO</v>
          </cell>
          <cell r="B2322" t="str">
            <v>5721</v>
          </cell>
          <cell r="C2322" t="str">
            <v>TRATOR DE ESTEIRAS 153HP PESO OPERACIONAL 15T, COM RODA MOTRIZ ELEVADA - MATERIAIS NA OPERACAO</v>
          </cell>
          <cell r="D2322" t="str">
            <v>H</v>
          </cell>
          <cell r="E2322">
            <v>1</v>
          </cell>
          <cell r="F2322">
            <v>71.33</v>
          </cell>
          <cell r="G2322">
            <v>71.33</v>
          </cell>
        </row>
        <row r="2323">
          <cell r="A2323" t="str">
            <v>COMPOSICAO</v>
          </cell>
          <cell r="B2323" t="str">
            <v>53810</v>
          </cell>
          <cell r="C2323" t="str">
            <v>TRATOR DE ESTEIRAS 153HP PESO OPERACIONAL 15T, COM RODA MOTRIZ ELEVADA (VU=5ANOS) - MANUTENCAO</v>
          </cell>
          <cell r="D2323" t="str">
            <v>H</v>
          </cell>
          <cell r="E2323">
            <v>1</v>
          </cell>
          <cell r="F2323">
            <v>72.819999999999993</v>
          </cell>
          <cell r="G2323">
            <v>72.819999999999993</v>
          </cell>
        </row>
        <row r="2324">
          <cell r="A2324" t="str">
            <v>COMPOSICAO</v>
          </cell>
          <cell r="B2324" t="str">
            <v>53812</v>
          </cell>
          <cell r="C2324" t="str">
            <v>TRATOR DE ESTEIRAS 153HP PESO OPERACIONAL 15T, COM RODA MOTRIZ ELEVADA - MA0-DE-OBRA NA OPERACAO NOTURNA</v>
          </cell>
          <cell r="D2324" t="str">
            <v>H</v>
          </cell>
          <cell r="E2324">
            <v>1</v>
          </cell>
          <cell r="F2324">
            <v>25.99</v>
          </cell>
          <cell r="G2324">
            <v>25.99</v>
          </cell>
        </row>
        <row r="2325">
          <cell r="A2325" t="str">
            <v>5852</v>
          </cell>
          <cell r="C2325" t="str">
            <v>SUBTOTAL</v>
          </cell>
          <cell r="G2325">
            <v>266.19</v>
          </cell>
        </row>
        <row r="2326">
          <cell r="C2326" t="str">
            <v>BDI</v>
          </cell>
          <cell r="E2326">
            <v>0.35</v>
          </cell>
          <cell r="G2326">
            <v>93.17</v>
          </cell>
        </row>
        <row r="2327">
          <cell r="C2327" t="str">
            <v>TOTAL</v>
          </cell>
          <cell r="G2327">
            <v>359.36</v>
          </cell>
        </row>
        <row r="2329">
          <cell r="A2329" t="str">
            <v>CHOR</v>
          </cell>
          <cell r="B2329" t="str">
            <v>5856</v>
          </cell>
          <cell r="C2329" t="str">
            <v>TRATOR DE ESTEIRAS COM LAMINA - POTENCIA 30 5 HP - PESO OPERACIONAL 37 T - CHP NOTURNO</v>
          </cell>
          <cell r="D2329" t="str">
            <v>CHP-N</v>
          </cell>
        </row>
        <row r="2330">
          <cell r="A2330" t="str">
            <v>COMPOSICAO</v>
          </cell>
          <cell r="B2330" t="str">
            <v>5722</v>
          </cell>
          <cell r="C2330" t="str">
            <v>TRATOR DE ESTEIRAS COM LAMINA - POTENCIA 305 HP - PESO OPERACIONAL 37 T - MATERIAIS NA OPERACAO</v>
          </cell>
          <cell r="D2330" t="str">
            <v>H</v>
          </cell>
          <cell r="E2330">
            <v>1</v>
          </cell>
          <cell r="F2330">
            <v>142.19</v>
          </cell>
          <cell r="G2330">
            <v>142.19</v>
          </cell>
        </row>
        <row r="2331">
          <cell r="A2331" t="str">
            <v>COMPOSICAO</v>
          </cell>
          <cell r="B2331" t="str">
            <v>53813</v>
          </cell>
          <cell r="C2331" t="str">
            <v>TRATOR DE ESTEIRAS COM LAMINA - POTENCIA 305 HP - PESO OPERACIONAL 37 T (VU=5ANOS) - DEPRECIACAO E JUROS</v>
          </cell>
          <cell r="D2331" t="str">
            <v>H</v>
          </cell>
          <cell r="E2331">
            <v>1</v>
          </cell>
          <cell r="F2331">
            <v>243.47</v>
          </cell>
          <cell r="G2331">
            <v>243.47</v>
          </cell>
        </row>
        <row r="2332">
          <cell r="A2332" t="str">
            <v>COMPOSICAO</v>
          </cell>
          <cell r="B2332" t="str">
            <v>53814</v>
          </cell>
          <cell r="C2332" t="str">
            <v>TRATOR DE ESTEIRAS COM LAMINA - POTENCIA 305 HP - PESO OPERACIONAL 37 T (VU=5ANOS) - MANUTENCAO</v>
          </cell>
          <cell r="D2332" t="str">
            <v>H</v>
          </cell>
          <cell r="E2332">
            <v>1</v>
          </cell>
          <cell r="F2332">
            <v>184.59</v>
          </cell>
          <cell r="G2332">
            <v>184.59</v>
          </cell>
        </row>
        <row r="2333">
          <cell r="A2333" t="str">
            <v>COMPOSICAO</v>
          </cell>
          <cell r="B2333" t="str">
            <v>53816</v>
          </cell>
          <cell r="C2333" t="str">
            <v>TRATOR SOBRE ESTEIRAS 305HP - MAO-DE-OBRA NA OPERACAO NOTURNA</v>
          </cell>
          <cell r="D2333" t="str">
            <v>H</v>
          </cell>
          <cell r="E2333">
            <v>1</v>
          </cell>
          <cell r="F2333">
            <v>25.99</v>
          </cell>
          <cell r="G2333">
            <v>25.99</v>
          </cell>
        </row>
        <row r="2334">
          <cell r="A2334" t="str">
            <v>5856</v>
          </cell>
          <cell r="C2334" t="str">
            <v>SUBTOTAL</v>
          </cell>
          <cell r="G2334">
            <v>596.24</v>
          </cell>
        </row>
        <row r="2335">
          <cell r="C2335" t="str">
            <v>BDI</v>
          </cell>
          <cell r="E2335">
            <v>0.35</v>
          </cell>
          <cell r="G2335">
            <v>208.68</v>
          </cell>
        </row>
        <row r="2336">
          <cell r="C2336" t="str">
            <v>TOTAL</v>
          </cell>
          <cell r="G2336">
            <v>804.92000000000007</v>
          </cell>
        </row>
        <row r="2338">
          <cell r="A2338" t="str">
            <v>CHOR</v>
          </cell>
          <cell r="B2338" t="str">
            <v>5860</v>
          </cell>
          <cell r="C2338" t="str">
            <v>TRATOR DE ESTEIRAS 99HP, PESO OPERACIONAL 8 ,5T - CHP NOTURNO</v>
          </cell>
          <cell r="D2338" t="str">
            <v>CHP-N</v>
          </cell>
        </row>
        <row r="2339">
          <cell r="A2339" t="str">
            <v>COMPOSICAO</v>
          </cell>
          <cell r="B2339" t="str">
            <v>5723</v>
          </cell>
          <cell r="C2339" t="str">
            <v>TRATOR DE ESTEIRAS 99HP, PESO OPERACIONAL 8,5T (VU=5ANOS) - DEPRECIAO E JUROS</v>
          </cell>
          <cell r="D2339" t="str">
            <v>H</v>
          </cell>
          <cell r="E2339">
            <v>1</v>
          </cell>
          <cell r="F2339">
            <v>52.88</v>
          </cell>
          <cell r="G2339">
            <v>52.88</v>
          </cell>
        </row>
        <row r="2340">
          <cell r="A2340" t="str">
            <v>COMPOSICAO</v>
          </cell>
          <cell r="B2340" t="str">
            <v>5724</v>
          </cell>
          <cell r="C2340" t="str">
            <v>TRATOR DE ESTEIRAS 99HP, PESO OPERACIONAL 8,5T (VU=5ANOS) - MANUTENCAO</v>
          </cell>
          <cell r="D2340" t="str">
            <v>H</v>
          </cell>
          <cell r="E2340">
            <v>1</v>
          </cell>
          <cell r="F2340">
            <v>40.090000000000003</v>
          </cell>
          <cell r="G2340">
            <v>40.090000000000003</v>
          </cell>
        </row>
        <row r="2341">
          <cell r="A2341" t="str">
            <v>COMPOSICAO</v>
          </cell>
          <cell r="B2341" t="str">
            <v>5726</v>
          </cell>
          <cell r="C2341" t="str">
            <v>TRATOR DE ESTEIRAS 99HP, PESO OPERACIONAL 8,5T - MAO-DE-OBRA NA OPERACAO NOTURNA</v>
          </cell>
          <cell r="D2341" t="str">
            <v>H</v>
          </cell>
          <cell r="E2341">
            <v>1</v>
          </cell>
          <cell r="F2341">
            <v>25.99</v>
          </cell>
          <cell r="G2341">
            <v>25.99</v>
          </cell>
        </row>
        <row r="2342">
          <cell r="A2342" t="str">
            <v>COMPOSICAO</v>
          </cell>
          <cell r="B2342" t="str">
            <v>53817</v>
          </cell>
          <cell r="C2342" t="str">
            <v>TRATOR DE ESTEIRAS 99HP, PESO OPERACIONAL 8,5T - MATERIAIS NA OPERACAO</v>
          </cell>
          <cell r="D2342" t="str">
            <v>H</v>
          </cell>
          <cell r="E2342">
            <v>1</v>
          </cell>
          <cell r="F2342">
            <v>37.299999999999997</v>
          </cell>
          <cell r="G2342">
            <v>37.299999999999997</v>
          </cell>
        </row>
        <row r="2343">
          <cell r="A2343" t="str">
            <v>5860</v>
          </cell>
          <cell r="C2343" t="str">
            <v>SUBTOTAL</v>
          </cell>
          <cell r="G2343">
            <v>156.26</v>
          </cell>
        </row>
        <row r="2344">
          <cell r="C2344" t="str">
            <v>BDI</v>
          </cell>
          <cell r="E2344">
            <v>0.35</v>
          </cell>
          <cell r="G2344">
            <v>54.69</v>
          </cell>
        </row>
        <row r="2345">
          <cell r="C2345" t="str">
            <v>TOTAL</v>
          </cell>
          <cell r="G2345">
            <v>210.95</v>
          </cell>
        </row>
        <row r="2347">
          <cell r="A2347" t="str">
            <v>CHOR</v>
          </cell>
          <cell r="B2347" t="str">
            <v>5864</v>
          </cell>
          <cell r="C2347" t="str">
            <v>ROLO COMPACTADOR VIBRATÓRIO REBOCÁVEL AÇO LISO, PES O 4,7T, IMPACTO DINÂMICO 18,3T - CHP NOTURNO</v>
          </cell>
          <cell r="D2347" t="str">
            <v>CHP-N</v>
          </cell>
        </row>
        <row r="2348">
          <cell r="A2348" t="str">
            <v>COMPOSICAO</v>
          </cell>
          <cell r="B2348" t="str">
            <v>5727</v>
          </cell>
          <cell r="C2348" t="str">
            <v>ROLO COMPACTADOR VIBRATÓRIO REBOCÁVEL CILINDRO LISO, 4,7T, IMPACTO DINÂMICO 18,3T - MANUTENÇÃO.</v>
          </cell>
          <cell r="D2348" t="str">
            <v>H</v>
          </cell>
          <cell r="E2348">
            <v>1</v>
          </cell>
          <cell r="F2348">
            <v>2.62</v>
          </cell>
          <cell r="G2348">
            <v>2.62</v>
          </cell>
        </row>
        <row r="2349">
          <cell r="A2349" t="str">
            <v>COMPOSICAO</v>
          </cell>
          <cell r="B2349" t="str">
            <v>53818</v>
          </cell>
          <cell r="C2349" t="str">
            <v>ROLO COMPACTADOR VIBRATÓRIO REBOCÁVEL AÇO LISO, PESO 4,7T, IMPACTO DINÂMICO 18,3T - DEPRECIAÇÃO E JUROS</v>
          </cell>
          <cell r="D2349" t="str">
            <v>H</v>
          </cell>
          <cell r="E2349">
            <v>1</v>
          </cell>
          <cell r="F2349">
            <v>7.87</v>
          </cell>
          <cell r="G2349">
            <v>7.87</v>
          </cell>
        </row>
        <row r="2350">
          <cell r="A2350" t="str">
            <v>COMPOSICAO</v>
          </cell>
          <cell r="B2350" t="str">
            <v>53819</v>
          </cell>
          <cell r="C2350" t="str">
            <v>ROLO COMPACTADOR VIBRATÓRIO REBOCÁVEL AÇO LISO, PESO 4,7T, IMPACTO DINÂMICO 18,3T - CUSTO COM MATERIAIS NA OPERACAO</v>
          </cell>
          <cell r="D2350" t="str">
            <v>H</v>
          </cell>
          <cell r="E2350">
            <v>1</v>
          </cell>
          <cell r="F2350">
            <v>35.43</v>
          </cell>
          <cell r="G2350">
            <v>35.43</v>
          </cell>
        </row>
        <row r="2351">
          <cell r="A2351" t="str">
            <v>COMPOSICAO</v>
          </cell>
          <cell r="B2351" t="str">
            <v>53821</v>
          </cell>
          <cell r="C2351" t="str">
            <v>ROLO COMPACTADOR VIBRATÓRIO REBOCÁVEL AÇO LISO, PESO 4,7T, IMPACTO DINÂMICO 18,3T - CUSTO COM MÃO -DE-OBRA NA OPERAÇÃO NOTURNA</v>
          </cell>
          <cell r="D2351" t="str">
            <v>H</v>
          </cell>
          <cell r="E2351">
            <v>1</v>
          </cell>
          <cell r="F2351">
            <v>23.64</v>
          </cell>
          <cell r="G2351">
            <v>23.64</v>
          </cell>
        </row>
        <row r="2352">
          <cell r="A2352" t="str">
            <v>5864</v>
          </cell>
          <cell r="C2352" t="str">
            <v>SUBTOTAL</v>
          </cell>
          <cell r="G2352">
            <v>69.56</v>
          </cell>
        </row>
        <row r="2353">
          <cell r="C2353" t="str">
            <v>BDI</v>
          </cell>
          <cell r="E2353">
            <v>0.35</v>
          </cell>
          <cell r="G2353">
            <v>24.35</v>
          </cell>
        </row>
        <row r="2354">
          <cell r="C2354" t="str">
            <v>TOTAL</v>
          </cell>
          <cell r="G2354">
            <v>93.91</v>
          </cell>
        </row>
        <row r="2356">
          <cell r="A2356" t="str">
            <v>CHOR</v>
          </cell>
          <cell r="B2356" t="str">
            <v>5868</v>
          </cell>
          <cell r="C2356" t="str">
            <v>ROLO COMPACTADOR VIBRATÓRIO TANDEM AÇO LISO, POTÊNC IA 58CV, PESO SEM/COM LASTRO 6,5/9,4 T - CHP NOTURNO</v>
          </cell>
          <cell r="D2356" t="str">
            <v>CHP-N</v>
          </cell>
        </row>
        <row r="2357">
          <cell r="A2357" t="str">
            <v>COMPOSICAO</v>
          </cell>
          <cell r="B2357" t="str">
            <v>5728</v>
          </cell>
          <cell r="C2357" t="str">
            <v>ROLO COMPACTADOR VIBRATÓRIO, TANDEM, AUTO-PROPEL.,CILINDRO LISO, 58CV - 6,5/9,4 T, SEM OU COM LASTRO - DEPRECIAÇÃO E JUROS.</v>
          </cell>
          <cell r="D2357" t="str">
            <v>H</v>
          </cell>
          <cell r="E2357">
            <v>1</v>
          </cell>
          <cell r="F2357">
            <v>20.32</v>
          </cell>
          <cell r="G2357">
            <v>20.32</v>
          </cell>
        </row>
        <row r="2358">
          <cell r="A2358" t="str">
            <v>COMPOSICAO</v>
          </cell>
          <cell r="B2358" t="str">
            <v>5729</v>
          </cell>
          <cell r="C2358" t="str">
            <v>ROLO COMPACTADOR VIBRATÓRIO, TANDEM, AUTO-PROPEL.,CILINDRO LISO, 58CV - 6,5/9,4 T, SEM OU COM LASTRO - MANUTENÇÃO.</v>
          </cell>
          <cell r="D2358" t="str">
            <v>H</v>
          </cell>
          <cell r="E2358">
            <v>1</v>
          </cell>
          <cell r="F2358">
            <v>12.2</v>
          </cell>
          <cell r="G2358">
            <v>12.2</v>
          </cell>
        </row>
        <row r="2359">
          <cell r="A2359" t="str">
            <v>COMPOSICAO</v>
          </cell>
          <cell r="B2359" t="str">
            <v>5730</v>
          </cell>
          <cell r="C2359" t="str">
            <v>ROLO COMPACTADOR VIBRATÓRIO, TANDEM, AUTO-PROPEL.,CILINDRO LISO, 58CV - 6,5/9,4 T, SEM OU COM LASTRO - CUSTOS COM MATERIAIS NA OPERAÇÃO.</v>
          </cell>
          <cell r="D2359" t="str">
            <v>H</v>
          </cell>
          <cell r="E2359">
            <v>1</v>
          </cell>
          <cell r="F2359">
            <v>35.43</v>
          </cell>
          <cell r="G2359">
            <v>35.43</v>
          </cell>
        </row>
        <row r="2360">
          <cell r="A2360" t="str">
            <v>COMPOSICAO</v>
          </cell>
          <cell r="B2360" t="str">
            <v>5731</v>
          </cell>
          <cell r="C2360" t="str">
            <v>ROLO COMPACTADOR VIBRATÓRIO, TANDEM, AUTO-PROPEL.,CILINDRO LISO, 58CV - 6,5/9,4 T, SEM OU COM LASTRO - CUSTOS COM MÃO DE OBRA NA OPERAÇÃO NOTURNA.</v>
          </cell>
          <cell r="D2360" t="str">
            <v>H</v>
          </cell>
          <cell r="E2360">
            <v>1</v>
          </cell>
          <cell r="F2360">
            <v>23.64</v>
          </cell>
          <cell r="G2360">
            <v>23.64</v>
          </cell>
        </row>
        <row r="2361">
          <cell r="A2361" t="str">
            <v>5868</v>
          </cell>
          <cell r="C2361" t="str">
            <v>SUBTOTAL</v>
          </cell>
          <cell r="G2361">
            <v>91.589999999999989</v>
          </cell>
        </row>
        <row r="2362">
          <cell r="C2362" t="str">
            <v>BDI</v>
          </cell>
          <cell r="E2362">
            <v>0.35</v>
          </cell>
          <cell r="G2362">
            <v>32.06</v>
          </cell>
        </row>
        <row r="2363">
          <cell r="C2363" t="str">
            <v>TOTAL</v>
          </cell>
          <cell r="G2363">
            <v>123.64999999999999</v>
          </cell>
        </row>
        <row r="2365">
          <cell r="A2365" t="str">
            <v>CHOR</v>
          </cell>
          <cell r="B2365" t="str">
            <v>5872</v>
          </cell>
          <cell r="C2365" t="str">
            <v>ROLO COMPACTADOR DE PNEUS ESTÁTICO PARA ASFALTO, PR ESSÃO VARIÁVEL, POTÊNCIA 99HP, PESO OPERACIONAL SEM/COM LASTRO 8,3/21,0 T - CHP NOTURNO</v>
          </cell>
          <cell r="D2365" t="str">
            <v>CHP-N</v>
          </cell>
        </row>
        <row r="2366">
          <cell r="A2366" t="str">
            <v>COMPOSICAO</v>
          </cell>
          <cell r="B2366" t="str">
            <v>5732</v>
          </cell>
          <cell r="C2366" t="str">
            <v>ROLO COMPACTADOR PNEUMÁTICO, AUTO-PROPEL., PRESSÃO VARIÁVEL, 99HP, PESO OPERACIONAL SEM OU COM LASTRO 8,3/21,0 T - MANUTENÇÃO.</v>
          </cell>
          <cell r="D2366" t="str">
            <v>H</v>
          </cell>
          <cell r="E2366">
            <v>1</v>
          </cell>
          <cell r="F2366">
            <v>22.21</v>
          </cell>
          <cell r="G2366">
            <v>22.21</v>
          </cell>
        </row>
        <row r="2367">
          <cell r="A2367" t="str">
            <v>COMPOSICAO</v>
          </cell>
          <cell r="B2367" t="str">
            <v>5733</v>
          </cell>
          <cell r="C2367" t="str">
            <v>ROLO COMPACTADOR PNEUMÁTICO, AUTO-PROPEL., PRESSÃO VARIÁVEL, 99HP, PESO OPERACIONAL SEM OU COM LASTRO 8,3/21,0 T - CUSTO COM MATERIAIS NA OPERAÇÃO</v>
          </cell>
          <cell r="D2367" t="str">
            <v>H</v>
          </cell>
          <cell r="E2367">
            <v>1</v>
          </cell>
          <cell r="F2367">
            <v>67.599999999999994</v>
          </cell>
          <cell r="G2367">
            <v>67.599999999999994</v>
          </cell>
        </row>
        <row r="2368">
          <cell r="A2368" t="str">
            <v>COMPOSICAO</v>
          </cell>
          <cell r="B2368" t="str">
            <v>53823</v>
          </cell>
          <cell r="C2368" t="str">
            <v>ROLO COMPACTADOR DE PNEUS ESTÁTICO PARA ASFALTO, PRESSÃO VARIÁVEL, POTÊNCIA 99HP, PESO OPERACIONAL SEM/COM LASTRO 8,3/21,0 T - DEPRECIAÇÃO E JUROS</v>
          </cell>
          <cell r="D2368" t="str">
            <v>H</v>
          </cell>
          <cell r="E2368">
            <v>1</v>
          </cell>
          <cell r="F2368">
            <v>37</v>
          </cell>
          <cell r="G2368">
            <v>37</v>
          </cell>
        </row>
        <row r="2369">
          <cell r="A2369" t="str">
            <v>COMPOSICAO</v>
          </cell>
          <cell r="B2369" t="str">
            <v>53825</v>
          </cell>
          <cell r="C2369" t="str">
            <v>ROLO COMPACTADOR DE PNEUS ESTÁTICO PARA ASFALTO, PRESSÃO VARIÁVEL, POTÊNCIA 99HP, PESO OPERACIONAL SEM/COM LASTRO 8,3/21,0 T - CUSTO COM MATERIAIS NA OPERAÇÃO NOTURNA</v>
          </cell>
          <cell r="D2369" t="str">
            <v>H</v>
          </cell>
          <cell r="E2369">
            <v>1</v>
          </cell>
          <cell r="F2369">
            <v>27.68</v>
          </cell>
          <cell r="G2369">
            <v>27.68</v>
          </cell>
        </row>
        <row r="2370">
          <cell r="A2370" t="str">
            <v>5872</v>
          </cell>
          <cell r="C2370" t="str">
            <v>SUBTOTAL</v>
          </cell>
          <cell r="G2370">
            <v>154.49</v>
          </cell>
        </row>
        <row r="2371">
          <cell r="C2371" t="str">
            <v>BDI</v>
          </cell>
          <cell r="E2371">
            <v>0.35</v>
          </cell>
          <cell r="G2371">
            <v>54.07</v>
          </cell>
        </row>
        <row r="2372">
          <cell r="C2372" t="str">
            <v>TOTAL</v>
          </cell>
          <cell r="G2372">
            <v>208.56</v>
          </cell>
        </row>
        <row r="2374">
          <cell r="A2374" t="str">
            <v>CHOR</v>
          </cell>
          <cell r="B2374" t="str">
            <v>5876</v>
          </cell>
          <cell r="C2374" t="str">
            <v>RETRO-ESCAVADEIRA, 74HP (VU = 6 ANOS) - CHP NOTURNO</v>
          </cell>
          <cell r="D2374" t="str">
            <v>CHP-N</v>
          </cell>
        </row>
        <row r="2375">
          <cell r="A2375" t="str">
            <v>COMPOSICAO</v>
          </cell>
          <cell r="B2375" t="str">
            <v>5734</v>
          </cell>
          <cell r="C2375" t="str">
            <v>RETRO-ESCAVADEIRA, 74HP (VU=6 ANOS)- DEPRECIAÇÃO E JUROS</v>
          </cell>
          <cell r="D2375" t="str">
            <v>H</v>
          </cell>
          <cell r="E2375">
            <v>1</v>
          </cell>
          <cell r="F2375">
            <v>25.26</v>
          </cell>
          <cell r="G2375">
            <v>25.26</v>
          </cell>
        </row>
        <row r="2376">
          <cell r="A2376" t="str">
            <v>COMPOSICAO</v>
          </cell>
          <cell r="B2376" t="str">
            <v>5735</v>
          </cell>
          <cell r="C2376" t="str">
            <v>RETRO-ESCAVADEIRA, 74HP (VU= 6 ANOS) - MANUTENÇÃO</v>
          </cell>
          <cell r="D2376" t="str">
            <v>H</v>
          </cell>
          <cell r="E2376">
            <v>1</v>
          </cell>
          <cell r="F2376">
            <v>14.67</v>
          </cell>
          <cell r="G2376">
            <v>14.67</v>
          </cell>
        </row>
        <row r="2377">
          <cell r="A2377" t="str">
            <v>COMPOSICAO</v>
          </cell>
          <cell r="B2377" t="str">
            <v>5736</v>
          </cell>
          <cell r="C2377" t="str">
            <v>RETRO-ESCAVADEIRA, 74HP (VU= 5 ANOS) - MATERIAIS OPERAÇÃO</v>
          </cell>
          <cell r="D2377" t="str">
            <v>H</v>
          </cell>
          <cell r="E2377">
            <v>1</v>
          </cell>
          <cell r="F2377">
            <v>39.159999999999997</v>
          </cell>
          <cell r="G2377">
            <v>39.159999999999997</v>
          </cell>
        </row>
        <row r="2378">
          <cell r="A2378" t="str">
            <v>COMPOSICAO</v>
          </cell>
          <cell r="B2378" t="str">
            <v>5737</v>
          </cell>
          <cell r="C2378" t="str">
            <v>RETRO-ESCAVADEIRA, 74HP (VU=6 ANOS) - MÃO-DE-OBRA/OPERAÇÃO NOTURNO</v>
          </cell>
          <cell r="D2378" t="str">
            <v>H</v>
          </cell>
          <cell r="E2378">
            <v>1</v>
          </cell>
          <cell r="F2378">
            <v>19.7</v>
          </cell>
          <cell r="G2378">
            <v>19.7</v>
          </cell>
        </row>
        <row r="2379">
          <cell r="A2379" t="str">
            <v>5876</v>
          </cell>
          <cell r="C2379" t="str">
            <v>SUBTOTAL</v>
          </cell>
          <cell r="G2379">
            <v>98.79</v>
          </cell>
        </row>
        <row r="2380">
          <cell r="C2380" t="str">
            <v>BDI</v>
          </cell>
          <cell r="E2380">
            <v>0.35</v>
          </cell>
          <cell r="G2380">
            <v>34.58</v>
          </cell>
        </row>
        <row r="2381">
          <cell r="C2381" t="str">
            <v>TOTAL</v>
          </cell>
          <cell r="G2381">
            <v>133.37</v>
          </cell>
        </row>
        <row r="2383">
          <cell r="A2383" t="str">
            <v>CHOR</v>
          </cell>
          <cell r="B2383" t="str">
            <v>5880</v>
          </cell>
          <cell r="C2383" t="str">
            <v>ROLO COMPACTADOR VIBRATÓRIO PÉ DE CARNEIRO, OPERADO POR CONTROLE REMOTO, POTÊNCIA 17HP, PESO OPERACIONAL 1,65T - CHP NOTURNO</v>
          </cell>
          <cell r="D2383" t="str">
            <v>CHP-N</v>
          </cell>
        </row>
        <row r="2384">
          <cell r="A2384" t="str">
            <v>COMPOSICAO</v>
          </cell>
          <cell r="B2384" t="str">
            <v>5738</v>
          </cell>
          <cell r="C2384" t="str">
            <v>ROLO COMPACTADOR VIBRATÓRIO PÉ DE CARNEIRO, OPERADO POR CONTROLE REMOTO, POTÊNCIA 17HP, PESO OPERACIONAL 1,65T - DEPRECIAÇÃO E JUROS</v>
          </cell>
          <cell r="D2384" t="str">
            <v>H</v>
          </cell>
          <cell r="E2384">
            <v>1</v>
          </cell>
          <cell r="F2384">
            <v>5.67</v>
          </cell>
          <cell r="G2384">
            <v>5.67</v>
          </cell>
        </row>
        <row r="2385">
          <cell r="A2385" t="str">
            <v>COMPOSICAO</v>
          </cell>
          <cell r="B2385" t="str">
            <v>5739</v>
          </cell>
          <cell r="C2385" t="str">
            <v>ROLO COMPACTADOR VIBRATÓRIO PÉ DE CARNEIRO, OPERADO POR CONTROLE REMOTO, 17HP - 1,65T - MANUTENÇÃO.</v>
          </cell>
          <cell r="D2385" t="str">
            <v>H</v>
          </cell>
          <cell r="E2385">
            <v>1</v>
          </cell>
          <cell r="F2385">
            <v>1.89</v>
          </cell>
          <cell r="G2385">
            <v>1.89</v>
          </cell>
        </row>
        <row r="2386">
          <cell r="A2386" t="str">
            <v>5880</v>
          </cell>
          <cell r="C2386" t="str">
            <v>SUBTOTAL</v>
          </cell>
          <cell r="G2386">
            <v>7.56</v>
          </cell>
        </row>
        <row r="2387">
          <cell r="C2387" t="str">
            <v>BDI</v>
          </cell>
          <cell r="E2387">
            <v>0.35</v>
          </cell>
          <cell r="G2387">
            <v>2.65</v>
          </cell>
        </row>
        <row r="2388">
          <cell r="C2388" t="str">
            <v>TOTAL</v>
          </cell>
          <cell r="G2388">
            <v>10.209999999999999</v>
          </cell>
        </row>
        <row r="2390">
          <cell r="A2390" t="str">
            <v>CHOR</v>
          </cell>
          <cell r="B2390" t="str">
            <v>5883</v>
          </cell>
          <cell r="C2390" t="str">
            <v>EQUIPAMENTO PARA LAMA ASFALTICA COM SILO DE AGREGADO 6M3, DOSADOR DE CIMENTO, A SER MONTADO SOBRE CAMINHÃO (NAO INCLUI O CAMINHAO) - CU STO HORARIO PRODUTIVO NOTURNO</v>
          </cell>
          <cell r="D2390" t="str">
            <v>CHP-N</v>
          </cell>
        </row>
        <row r="2391">
          <cell r="A2391" t="str">
            <v>COMPOSICAO</v>
          </cell>
          <cell r="B2391" t="str">
            <v>5740</v>
          </cell>
          <cell r="C2391" t="str">
            <v>EQUIPAMENTO PARA LAMA ASFALTICA COM SILO DE AGREGADO 6M3, DOSADOR DE CIMENTO, MONTADO SOBRE CAMINHÃO - DEPRECIACAO E JUROS</v>
          </cell>
          <cell r="D2391" t="str">
            <v>H</v>
          </cell>
          <cell r="E2391">
            <v>1</v>
          </cell>
          <cell r="F2391">
            <v>57.68</v>
          </cell>
          <cell r="G2391">
            <v>57.68</v>
          </cell>
        </row>
        <row r="2392">
          <cell r="A2392" t="str">
            <v>COMPOSICAO</v>
          </cell>
          <cell r="B2392" t="str">
            <v>5741</v>
          </cell>
          <cell r="C2392" t="str">
            <v>EQUIPAMENTO PARA LAMA ASFALTICA COM SILO DE AGREGADO 6M3, DOSADOR DE CIMENTO, A SER MONTADO SOBRE CAMINHÃO (NAO INCLUI O CAMINHAO) - CUSTO HORARIO DE MANUTENCAO</v>
          </cell>
          <cell r="D2392" t="str">
            <v>H</v>
          </cell>
          <cell r="E2392">
            <v>1</v>
          </cell>
          <cell r="F2392">
            <v>26</v>
          </cell>
          <cell r="G2392">
            <v>26</v>
          </cell>
        </row>
        <row r="2393">
          <cell r="A2393" t="str">
            <v>COMPOSICAO</v>
          </cell>
          <cell r="B2393" t="str">
            <v>5742</v>
          </cell>
          <cell r="C2393" t="str">
            <v>EQUIPAMENTO PARA LAMA ASFALTICA COM SILO DE AGREGADO 6M3, DOSADOR DE CIMENTO, A SER MONTADO SOBRE CAMINHÃO (NAO INCLUI O CAMINHAO) - CUSTO HORARIO DE MATERIAIS NA OPERACAO</v>
          </cell>
          <cell r="D2393" t="str">
            <v>H</v>
          </cell>
          <cell r="E2393">
            <v>1</v>
          </cell>
          <cell r="F2393">
            <v>59.67</v>
          </cell>
          <cell r="G2393">
            <v>59.67</v>
          </cell>
        </row>
        <row r="2394">
          <cell r="A2394" t="str">
            <v>COMPOSICAO</v>
          </cell>
          <cell r="B2394" t="str">
            <v>5744</v>
          </cell>
          <cell r="C2394" t="str">
            <v>EQUIPAMENTO PARA LAMA ASFALTICA COM SILO DE AGREGADO 6M3, DOSADOR DE CIMENTO, MONTADO SOBRE CAMINHÃO - MAO-DE-OBRA NOTURNA NA OPERACAO</v>
          </cell>
          <cell r="D2394" t="str">
            <v>H</v>
          </cell>
          <cell r="E2394">
            <v>1</v>
          </cell>
          <cell r="F2394">
            <v>24.22</v>
          </cell>
          <cell r="G2394">
            <v>24.22</v>
          </cell>
        </row>
        <row r="2395">
          <cell r="A2395" t="str">
            <v>5883</v>
          </cell>
          <cell r="C2395" t="str">
            <v>SUBTOTAL</v>
          </cell>
          <cell r="G2395">
            <v>167.57000000000002</v>
          </cell>
        </row>
        <row r="2396">
          <cell r="C2396" t="str">
            <v>BDI</v>
          </cell>
          <cell r="E2396">
            <v>0.35</v>
          </cell>
          <cell r="G2396">
            <v>58.65</v>
          </cell>
        </row>
        <row r="2397">
          <cell r="C2397" t="str">
            <v>TOTAL</v>
          </cell>
          <cell r="G2397">
            <v>226.22000000000003</v>
          </cell>
        </row>
        <row r="2399">
          <cell r="A2399" t="str">
            <v>CHOR</v>
          </cell>
          <cell r="B2399" t="str">
            <v>5891</v>
          </cell>
          <cell r="C2399" t="str">
            <v>CAMINHAO TOCO, 177CV - 14T (VU=6ANOS) (NAO INCLUI CARROCERIA) - CUSTO HORARIO PRODUTIVO NOTURNO</v>
          </cell>
          <cell r="D2399" t="str">
            <v>CHP-N</v>
          </cell>
        </row>
        <row r="2400">
          <cell r="A2400" t="str">
            <v>COMPOSICAO</v>
          </cell>
          <cell r="B2400" t="str">
            <v>5750</v>
          </cell>
          <cell r="C2400" t="str">
            <v>CAMINHAO TOCO, 177CV - 14T (VU=6ANOS) (NAO INCLUI CARROCERIA) - DEPRECIACAO E JUROS</v>
          </cell>
          <cell r="D2400" t="str">
            <v>H</v>
          </cell>
          <cell r="E2400">
            <v>1</v>
          </cell>
          <cell r="F2400">
            <v>20.58</v>
          </cell>
          <cell r="G2400">
            <v>20.58</v>
          </cell>
        </row>
        <row r="2401">
          <cell r="A2401" t="str">
            <v>COMPOSICAO</v>
          </cell>
          <cell r="B2401" t="str">
            <v>5751</v>
          </cell>
          <cell r="C2401" t="str">
            <v>CAMINHAO TOCO, 177CV - 14T (VU=6ANOS) (NAO INCLUI CARROCERIA) - MANUTENCAO</v>
          </cell>
          <cell r="D2401" t="str">
            <v>H</v>
          </cell>
          <cell r="E2401">
            <v>1</v>
          </cell>
          <cell r="F2401">
            <v>14.93</v>
          </cell>
          <cell r="G2401">
            <v>14.93</v>
          </cell>
        </row>
        <row r="2402">
          <cell r="A2402" t="str">
            <v>COMPOSICAO</v>
          </cell>
          <cell r="B2402" t="str">
            <v>5752</v>
          </cell>
          <cell r="C2402" t="str">
            <v>CAMINHAO TOCO, 177CV - 14T (VU=6ANOS) (NAO INCLUI CARROCERIA) - MAO-DE-OBRA NOTURNA NA OPERACAO</v>
          </cell>
          <cell r="D2402" t="str">
            <v>H</v>
          </cell>
          <cell r="E2402">
            <v>1</v>
          </cell>
          <cell r="F2402">
            <v>24.22</v>
          </cell>
          <cell r="G2402">
            <v>24.22</v>
          </cell>
        </row>
        <row r="2403">
          <cell r="A2403" t="str">
            <v>COMPOSICAO</v>
          </cell>
          <cell r="B2403" t="str">
            <v>53827</v>
          </cell>
          <cell r="C2403" t="str">
            <v>CAMINHAO TOCO, 177CV - 14T (VU=6ANOS) (NAO INCLUI CARROCERIA) - CUSTO HORARIO DE MATERIAIS NA OPERACAO</v>
          </cell>
          <cell r="D2403" t="str">
            <v>H</v>
          </cell>
          <cell r="E2403">
            <v>1</v>
          </cell>
          <cell r="F2403">
            <v>61.54</v>
          </cell>
          <cell r="G2403">
            <v>61.54</v>
          </cell>
        </row>
        <row r="2404">
          <cell r="A2404" t="str">
            <v>5891</v>
          </cell>
          <cell r="C2404" t="str">
            <v>SUBTOTAL</v>
          </cell>
          <cell r="G2404">
            <v>121.27</v>
          </cell>
        </row>
        <row r="2405">
          <cell r="C2405" t="str">
            <v>BDI</v>
          </cell>
          <cell r="E2405">
            <v>0.35</v>
          </cell>
          <cell r="G2405">
            <v>42.44</v>
          </cell>
        </row>
        <row r="2406">
          <cell r="C2406" t="str">
            <v>TOTAL</v>
          </cell>
          <cell r="G2406">
            <v>163.70999999999998</v>
          </cell>
        </row>
        <row r="2408">
          <cell r="A2408" t="str">
            <v>CHOR</v>
          </cell>
          <cell r="B2408" t="str">
            <v>5895</v>
          </cell>
          <cell r="C2408" t="str">
            <v>CAMINHAO TOCO, 170CV - 11T (VU=6ANOS) (NAO INCLUI CARROCERIA) - CUSTO HORARIO PRODUTIVO NOTURNO</v>
          </cell>
          <cell r="D2408" t="str">
            <v>CHP-N</v>
          </cell>
        </row>
        <row r="2409">
          <cell r="A2409" t="str">
            <v>COMPOSICAO</v>
          </cell>
          <cell r="B2409" t="str">
            <v>5753</v>
          </cell>
          <cell r="C2409" t="str">
            <v>CAMINHAO TOCO, 170CV - 11T (VU=6ANOS) (NAO INCLUI CARROCERIA) - DEPRECIACAO E JUROS</v>
          </cell>
          <cell r="D2409" t="str">
            <v>H</v>
          </cell>
          <cell r="E2409">
            <v>1</v>
          </cell>
          <cell r="F2409">
            <v>20.190000000000001</v>
          </cell>
          <cell r="G2409">
            <v>20.190000000000001</v>
          </cell>
        </row>
        <row r="2410">
          <cell r="A2410" t="str">
            <v>COMPOSICAO</v>
          </cell>
          <cell r="B2410" t="str">
            <v>5754</v>
          </cell>
          <cell r="C2410" t="str">
            <v>CAMINHAO TOCO, 170CV - 11T (VU=6ANOS) (NAO INCLUI CARROCERIA) - MANUTENCAO</v>
          </cell>
          <cell r="D2410" t="str">
            <v>H</v>
          </cell>
          <cell r="E2410">
            <v>1</v>
          </cell>
          <cell r="F2410">
            <v>11.73</v>
          </cell>
          <cell r="G2410">
            <v>11.73</v>
          </cell>
        </row>
        <row r="2411">
          <cell r="A2411" t="str">
            <v>COMPOSICAO</v>
          </cell>
          <cell r="B2411" t="str">
            <v>53829</v>
          </cell>
          <cell r="C2411" t="str">
            <v>CAMINHAO TOCO, 170CV - 11T (VU=6ANOS) (NAO INCLUI CARROCERIA) - CUSTO HORARIO DE MATERIAIS NA OPERACAO</v>
          </cell>
          <cell r="D2411" t="str">
            <v>H</v>
          </cell>
          <cell r="E2411">
            <v>1</v>
          </cell>
          <cell r="F2411">
            <v>60.61</v>
          </cell>
          <cell r="G2411">
            <v>60.61</v>
          </cell>
        </row>
        <row r="2412">
          <cell r="A2412" t="str">
            <v>COMPOSICAO</v>
          </cell>
          <cell r="B2412" t="str">
            <v>53830</v>
          </cell>
          <cell r="C2412" t="str">
            <v>CAMINHAO TOCO, 170CV - 11T (VU=6ANOS) (NAO INCLUI CARROCERIA) - MAO-DE-OBRA NA OPERACAO NOTURNA</v>
          </cell>
          <cell r="D2412" t="str">
            <v>H</v>
          </cell>
          <cell r="E2412">
            <v>1</v>
          </cell>
          <cell r="F2412">
            <v>24.22</v>
          </cell>
          <cell r="G2412">
            <v>24.22</v>
          </cell>
        </row>
        <row r="2413">
          <cell r="A2413" t="str">
            <v>5895</v>
          </cell>
          <cell r="C2413" t="str">
            <v>SUBTOTAL</v>
          </cell>
          <cell r="G2413">
            <v>116.75</v>
          </cell>
        </row>
        <row r="2414">
          <cell r="C2414" t="str">
            <v>BDI</v>
          </cell>
          <cell r="E2414">
            <v>0.35</v>
          </cell>
          <cell r="G2414">
            <v>40.86</v>
          </cell>
        </row>
        <row r="2415">
          <cell r="C2415" t="str">
            <v>TOTAL</v>
          </cell>
          <cell r="G2415">
            <v>157.61000000000001</v>
          </cell>
        </row>
        <row r="2417">
          <cell r="A2417" t="str">
            <v>CHOR</v>
          </cell>
          <cell r="B2417" t="str">
            <v>5898</v>
          </cell>
          <cell r="C2417" t="str">
            <v>CAMINHAO PIPA 6000L TOCO, 162CV - 7,5T (VU=6ANOS) ( INCLUI TANQUE DE ACO PARA TRANSPORTE DE AGUA E MOTOBOMBA CENTRIFUGA A GASOLINA 3,5CV) - CUSTO HORARIO PRODUTIVO NOTURNO</v>
          </cell>
          <cell r="D2417" t="str">
            <v>CHP-N</v>
          </cell>
        </row>
        <row r="2418">
          <cell r="A2418" t="str">
            <v>COMPOSICAO</v>
          </cell>
          <cell r="B2418" t="str">
            <v>5756</v>
          </cell>
          <cell r="C2418" t="str">
            <v>CAMINHAO PIPA 6000L TOCO, 162CV - 7,5T (VU=6ANOS) (INCLUI TANQUE DE ACO PARA TRANSPORTE DE AGUA E MOTOBOMBA CENTRIFUGA A GASOLINA 3,5CV) - DEPRECIACAO E JUROS</v>
          </cell>
          <cell r="D2418" t="str">
            <v>H</v>
          </cell>
          <cell r="E2418">
            <v>1</v>
          </cell>
          <cell r="F2418">
            <v>20.059999999999999</v>
          </cell>
          <cell r="G2418">
            <v>20.059999999999999</v>
          </cell>
        </row>
        <row r="2419">
          <cell r="A2419" t="str">
            <v>COMPOSICAO</v>
          </cell>
          <cell r="B2419" t="str">
            <v>5757</v>
          </cell>
          <cell r="C2419" t="str">
            <v>CAMINHAO PIPA 6000L TOCO, 162CV - 7,5T (VU=6ANOS) (INCLUI TANQUE DE ACO PARA TRANSPORTE DE AGUA E MOTOBOMBA CENTRIFUGA A GASOLINA 3,5CV) - MANUTENCAO</v>
          </cell>
          <cell r="D2419" t="str">
            <v>H</v>
          </cell>
          <cell r="E2419">
            <v>1</v>
          </cell>
          <cell r="F2419">
            <v>11.590000000000002</v>
          </cell>
          <cell r="G2419">
            <v>11.59</v>
          </cell>
        </row>
        <row r="2420">
          <cell r="A2420" t="str">
            <v>COMPOSICAO</v>
          </cell>
          <cell r="B2420" t="str">
            <v>5758</v>
          </cell>
          <cell r="C2420" t="str">
            <v>CAMINHAO PIPA 6000L TOCO, 162CV - 7,5T (VU=6ANOS) (INCLUI TANQUE DE ACO PARA TRANSPORTE DE AGUA E MOTOBOMBA CENTRIFUGA A GASOLINA 3,5CV) - CUSTO HORARIO DE MATERIAIS NA OPERACAO</v>
          </cell>
          <cell r="D2420" t="str">
            <v>H</v>
          </cell>
          <cell r="E2420">
            <v>1</v>
          </cell>
          <cell r="F2420">
            <v>68.56</v>
          </cell>
          <cell r="G2420">
            <v>68.56</v>
          </cell>
        </row>
        <row r="2421">
          <cell r="A2421" t="str">
            <v>COMPOSICAO</v>
          </cell>
          <cell r="B2421" t="str">
            <v>5760</v>
          </cell>
          <cell r="C2421" t="str">
            <v>CAMINHAO PIPA 6000L TOCO, 162CV - 7,5T (VU=6ANOS) (INCLUI TANQUE DE ACO PARA TRANSPORTE DE AGUA) - MAO-DE-OBRA NOTURNA NA OPERACAO</v>
          </cell>
          <cell r="D2421" t="str">
            <v>H</v>
          </cell>
          <cell r="E2421">
            <v>1</v>
          </cell>
          <cell r="F2421">
            <v>24.22</v>
          </cell>
          <cell r="G2421">
            <v>24.22</v>
          </cell>
        </row>
        <row r="2422">
          <cell r="A2422" t="str">
            <v>5898</v>
          </cell>
          <cell r="C2422" t="str">
            <v>SUBTOTAL</v>
          </cell>
          <cell r="G2422">
            <v>124.43</v>
          </cell>
        </row>
        <row r="2423">
          <cell r="C2423" t="str">
            <v>BDI</v>
          </cell>
          <cell r="E2423">
            <v>0.35</v>
          </cell>
          <cell r="G2423">
            <v>43.55</v>
          </cell>
        </row>
        <row r="2424">
          <cell r="C2424" t="str">
            <v>TOTAL</v>
          </cell>
          <cell r="G2424">
            <v>167.98000000000002</v>
          </cell>
        </row>
        <row r="2426">
          <cell r="A2426" t="str">
            <v>CHOR</v>
          </cell>
          <cell r="B2426" t="str">
            <v>5902</v>
          </cell>
          <cell r="C2426" t="str">
            <v>CAMINHAO PIPA 10000L TRUCADO, 208CV - 21,1T (VU=6AN OS) (INCLUI TANQUE DE ACO PARA TRANSPORTE DE AGUA E MOTOBOMBA CENTRIFUGA A GASOLINA 3,5CV) - CUSTO HORARIO PRODUTIVO NOTURNO</v>
          </cell>
          <cell r="D2426" t="str">
            <v>CHP-N</v>
          </cell>
        </row>
        <row r="2427">
          <cell r="A2427" t="str">
            <v>COMPOSICAO</v>
          </cell>
          <cell r="B2427" t="str">
            <v>5762</v>
          </cell>
          <cell r="C2427" t="str">
            <v>CAMINHAO PIPA 10000L TRUCADO, 208CV - 21,1T (VU=6ANOS) (INCLUI TANQUE DE ACO PARA TRANSPORTE DE AGUA E MOTOBOMBA CENTRIFUGA A GASOLINA 3,5CV) - DEPRECIACAO E JUROS</v>
          </cell>
          <cell r="D2427" t="str">
            <v>H</v>
          </cell>
          <cell r="E2427">
            <v>1</v>
          </cell>
          <cell r="F2427">
            <v>22.1</v>
          </cell>
          <cell r="G2427">
            <v>22.1</v>
          </cell>
        </row>
        <row r="2428">
          <cell r="A2428" t="str">
            <v>COMPOSICAO</v>
          </cell>
          <cell r="B2428" t="str">
            <v>5763</v>
          </cell>
          <cell r="C2428" t="str">
            <v>CAMINHAO PIPA 10000L TRUCADO, 208CV - 21,1T (VU=6ANOS) (INCLUI TANQUE DE ACO PARA TRANSPORTE DE AGUA E MOTOBOMBA CENTRIFUGA A GASOLINA 3,5CV) - MANUTENCAO</v>
          </cell>
          <cell r="D2428" t="str">
            <v>H</v>
          </cell>
          <cell r="E2428">
            <v>1</v>
          </cell>
          <cell r="F2428">
            <v>12.770000000000001</v>
          </cell>
          <cell r="G2428">
            <v>12.77</v>
          </cell>
        </row>
        <row r="2429">
          <cell r="A2429" t="str">
            <v>COMPOSICAO</v>
          </cell>
          <cell r="B2429" t="str">
            <v>5764</v>
          </cell>
          <cell r="C2429" t="str">
            <v>CAMINHAO PIPA 10000L TRUCADO, 208CV - 21,1T (VU=6ANOS) (INCLUI TANQUE DE ACO PARA TRANSPORTE DE AGUA E MOTOBOMBA CENTRIFUGA A GASOLINA 3,5CV) - MAO-DE-OBRA NOTURNA NA OPERACAO</v>
          </cell>
          <cell r="D2429" t="str">
            <v>H</v>
          </cell>
          <cell r="E2429">
            <v>1</v>
          </cell>
          <cell r="F2429">
            <v>24.22</v>
          </cell>
          <cell r="G2429">
            <v>24.22</v>
          </cell>
        </row>
        <row r="2430">
          <cell r="A2430" t="str">
            <v>COMPOSICAO</v>
          </cell>
          <cell r="B2430" t="str">
            <v>53831</v>
          </cell>
          <cell r="C2430" t="str">
            <v>CAMINHAO PIPA 10000L TRUCADO, 208CV - 21,1T (VU=6ANOS) (INCLUI TANQUE DE ACO PARA TRANSPORTE DE AGUA E MOTOBOMBA CENTRIFUGA A GASOLINA 3,5CV) - CUSTO HORARIO DE MATERIAIS NA OPERACAO</v>
          </cell>
          <cell r="D2430" t="str">
            <v>H</v>
          </cell>
          <cell r="E2430">
            <v>1</v>
          </cell>
          <cell r="F2430">
            <v>60.64</v>
          </cell>
          <cell r="G2430">
            <v>60.64</v>
          </cell>
        </row>
        <row r="2431">
          <cell r="A2431" t="str">
            <v>5902</v>
          </cell>
          <cell r="C2431" t="str">
            <v>SUBTOTAL</v>
          </cell>
          <cell r="G2431">
            <v>119.73</v>
          </cell>
        </row>
        <row r="2432">
          <cell r="C2432" t="str">
            <v>BDI</v>
          </cell>
          <cell r="E2432">
            <v>0.35</v>
          </cell>
          <cell r="G2432">
            <v>41.91</v>
          </cell>
        </row>
        <row r="2433">
          <cell r="C2433" t="str">
            <v>TOTAL</v>
          </cell>
          <cell r="G2433">
            <v>161.63999999999999</v>
          </cell>
        </row>
        <row r="2435">
          <cell r="A2435" t="str">
            <v>CHOR</v>
          </cell>
          <cell r="B2435" t="str">
            <v>5906</v>
          </cell>
          <cell r="C2435" t="str">
            <v>DISTRIBUIDOR DE AGREGADO TIPO DOSADOR REBOCAVEL CO M 4 PNEUS COM LARGURA 3,66 M - CHP NOTURNO</v>
          </cell>
          <cell r="D2435" t="str">
            <v>CHP-N</v>
          </cell>
        </row>
        <row r="2436">
          <cell r="A2436" t="str">
            <v>COMPOSICAO</v>
          </cell>
          <cell r="B2436" t="str">
            <v>53833</v>
          </cell>
          <cell r="C2436" t="str">
            <v>DISTRIBUIDOR DE AGREGADO TIPO DOSADOR REBOCAVEL COM 4 PNEUS COM LARGURA 3,66 M - DEPRECIACAO E JUROS</v>
          </cell>
          <cell r="D2436" t="str">
            <v>H</v>
          </cell>
          <cell r="E2436">
            <v>1</v>
          </cell>
          <cell r="F2436">
            <v>12.42</v>
          </cell>
          <cell r="G2436">
            <v>12.42</v>
          </cell>
        </row>
        <row r="2437">
          <cell r="A2437" t="str">
            <v>COMPOSICAO</v>
          </cell>
          <cell r="B2437" t="str">
            <v>53834</v>
          </cell>
          <cell r="C2437" t="str">
            <v>DISTRIBUIDOR DE AGREGADO TIPO DOSADOR REBOCAVEL COM 4 PNEUS COM LARGURA 3,66 M - MANUTENCAO</v>
          </cell>
          <cell r="D2437" t="str">
            <v>H</v>
          </cell>
          <cell r="E2437">
            <v>1</v>
          </cell>
          <cell r="F2437">
            <v>4.51</v>
          </cell>
          <cell r="G2437">
            <v>4.51</v>
          </cell>
        </row>
        <row r="2438">
          <cell r="A2438" t="str">
            <v>5906</v>
          </cell>
          <cell r="C2438" t="str">
            <v>SUBTOTAL</v>
          </cell>
          <cell r="G2438">
            <v>16.93</v>
          </cell>
        </row>
        <row r="2439">
          <cell r="C2439" t="str">
            <v>BDI</v>
          </cell>
          <cell r="E2439">
            <v>0.35</v>
          </cell>
          <cell r="G2439">
            <v>5.93</v>
          </cell>
        </row>
        <row r="2440">
          <cell r="C2440" t="str">
            <v>TOTAL</v>
          </cell>
          <cell r="G2440">
            <v>22.86</v>
          </cell>
        </row>
        <row r="2442">
          <cell r="A2442" t="str">
            <v>CHOR</v>
          </cell>
          <cell r="B2442" t="str">
            <v>5910</v>
          </cell>
          <cell r="C2442" t="str">
            <v>DISTRIBUIDOR DE BETUME COM TANQUE DE 2500L, REBOCAV EL, PNEUMATICO COM MOTOR A GASOLINA 3,4HP - CHP NOTURNO</v>
          </cell>
          <cell r="D2442" t="str">
            <v>CHP-N</v>
          </cell>
        </row>
        <row r="2443">
          <cell r="A2443" t="str">
            <v>COMPOSICAO</v>
          </cell>
          <cell r="B2443" t="str">
            <v>5765</v>
          </cell>
          <cell r="C2443" t="str">
            <v>DISTRIBUIDOR DE BETUME COM TANQUE DE 2500L, REBOCAVEL, PNEUMATICO COM MOTOR A GASOLINA 3,4HP - MANUTENCAO</v>
          </cell>
          <cell r="D2443" t="str">
            <v>H</v>
          </cell>
          <cell r="E2443">
            <v>1</v>
          </cell>
          <cell r="F2443">
            <v>8.4</v>
          </cell>
          <cell r="G2443">
            <v>8.4</v>
          </cell>
        </row>
        <row r="2444">
          <cell r="A2444" t="str">
            <v>COMPOSICAO</v>
          </cell>
          <cell r="B2444" t="str">
            <v>5766</v>
          </cell>
          <cell r="C2444" t="str">
            <v>DISTRIBUIDOR DE BETUME COM TANQUE DE 2500L, REBOCAVEL, PNEUMATICO COM MOTOR A GASOLINA 3,4HP - CUSTO COM MATERIAIS NA OPERACAO</v>
          </cell>
          <cell r="D2444" t="str">
            <v>H</v>
          </cell>
          <cell r="E2444">
            <v>1</v>
          </cell>
          <cell r="F2444">
            <v>38.82</v>
          </cell>
          <cell r="G2444">
            <v>38.82</v>
          </cell>
        </row>
        <row r="2445">
          <cell r="A2445" t="str">
            <v>COMPOSICAO</v>
          </cell>
          <cell r="B2445" t="str">
            <v>5768</v>
          </cell>
          <cell r="C2445" t="str">
            <v>DISTRIBUIDOR DE BETUME COM TANQUE DE 2500L, REBOCAVEL, PNEUMATICO COM MOTOR A GASOLINA 3,4HP - CUSTO COM MAO-DE-OBRA NA OPERACAO NOTURNA</v>
          </cell>
          <cell r="D2445" t="str">
            <v>H</v>
          </cell>
          <cell r="E2445">
            <v>1</v>
          </cell>
          <cell r="F2445">
            <v>0.12</v>
          </cell>
          <cell r="G2445">
            <v>0.12</v>
          </cell>
        </row>
        <row r="2446">
          <cell r="A2446" t="str">
            <v>COMPOSICAO</v>
          </cell>
          <cell r="B2446" t="str">
            <v>53835</v>
          </cell>
          <cell r="C2446" t="str">
            <v>DISTRIBUIDOR DE BETUME COM TANQUE DE 2500L, REBOCAVEL, PNEUMATICO COM MOTOR A GASOLINA 3,4HP - DEPRECIACAO E JUROS</v>
          </cell>
          <cell r="D2446" t="str">
            <v>H</v>
          </cell>
          <cell r="E2446">
            <v>1</v>
          </cell>
          <cell r="F2446">
            <v>14.49</v>
          </cell>
          <cell r="G2446">
            <v>14.49</v>
          </cell>
        </row>
        <row r="2447">
          <cell r="A2447" t="str">
            <v>5910</v>
          </cell>
          <cell r="C2447" t="str">
            <v>SUBTOTAL</v>
          </cell>
          <cell r="G2447">
            <v>61.83</v>
          </cell>
        </row>
        <row r="2448">
          <cell r="C2448" t="str">
            <v>BDI</v>
          </cell>
          <cell r="E2448">
            <v>0.35</v>
          </cell>
          <cell r="G2448">
            <v>21.64</v>
          </cell>
        </row>
        <row r="2449">
          <cell r="C2449" t="str">
            <v>TOTAL</v>
          </cell>
          <cell r="G2449">
            <v>83.47</v>
          </cell>
        </row>
        <row r="2451">
          <cell r="A2451" t="str">
            <v>CHOR</v>
          </cell>
          <cell r="B2451" t="str">
            <v>5914</v>
          </cell>
          <cell r="C2451" t="str">
            <v>DISTRIBUIDOR DE ASFALTO MONTADO SOBRE CAMINHAO TOCO 162 HP, COM TANQUE ISOLADO 6 M3 COM BARRA ESPARGIDORA DE 3,66 M - CHP NOTURNO</v>
          </cell>
          <cell r="D2451" t="str">
            <v>CHP-N</v>
          </cell>
        </row>
        <row r="2452">
          <cell r="A2452" t="str">
            <v>COMPOSICAO</v>
          </cell>
          <cell r="B2452" t="str">
            <v>5769</v>
          </cell>
          <cell r="C2452" t="str">
            <v>DISTRIBUIDOR DE ASFALTO MONTADO SOBRE CAMINHAO TOCO 162 HP, COM TANQUE ISOLADO 6 M3 COM BARRA ESPARGIDORA DE 3,66 M - MANUTENCAO</v>
          </cell>
          <cell r="D2452" t="str">
            <v>H</v>
          </cell>
          <cell r="E2452">
            <v>1</v>
          </cell>
          <cell r="F2452">
            <v>35.519999999999996</v>
          </cell>
          <cell r="G2452">
            <v>35.520000000000003</v>
          </cell>
        </row>
        <row r="2453">
          <cell r="A2453" t="str">
            <v>COMPOSICAO</v>
          </cell>
          <cell r="B2453" t="str">
            <v>5771</v>
          </cell>
          <cell r="C2453" t="str">
            <v>DISTRIBUIDOR DE ASFALTO CAP 5.000L SOBRE CAMINHAO TOCO 142HP - CUSTO C/ MAO-DE-OBRA NA OPERACAO NOTURNA</v>
          </cell>
          <cell r="D2453" t="str">
            <v>H</v>
          </cell>
          <cell r="E2453">
            <v>1</v>
          </cell>
          <cell r="F2453">
            <v>48.43</v>
          </cell>
          <cell r="G2453">
            <v>48.43</v>
          </cell>
        </row>
        <row r="2454">
          <cell r="A2454" t="str">
            <v>COMPOSICAO</v>
          </cell>
          <cell r="B2454" t="str">
            <v>53836</v>
          </cell>
          <cell r="C2454" t="str">
            <v>DISTRIBUIDOR DE ASFALTO MONTADO SOBRE CAMINHAO TOCO 162 HP, COM TANQUE ISOLADO 6 M3 COM BARRA ESPARGIDORA DE 3,66 M - DEPRECIACAO E JUROS</v>
          </cell>
          <cell r="D2454" t="str">
            <v>H</v>
          </cell>
          <cell r="E2454">
            <v>1</v>
          </cell>
          <cell r="F2454">
            <v>59.81</v>
          </cell>
          <cell r="G2454">
            <v>59.81</v>
          </cell>
        </row>
        <row r="2455">
          <cell r="A2455" t="str">
            <v>COMPOSICAO</v>
          </cell>
          <cell r="B2455" t="str">
            <v>53837</v>
          </cell>
          <cell r="C2455" t="str">
            <v>DISTRIBUIDOR DE ASFALTO MONTADO SOBRE CAMINHAO TOCO 162 HP, COM TANQUE ISOLADO 6 M3 COM BARRA ESPARGIDORA DE 3,66 M - CUSTO C/ MATERIAIS NA OPERACAO</v>
          </cell>
          <cell r="D2455" t="str">
            <v>H</v>
          </cell>
          <cell r="E2455">
            <v>1</v>
          </cell>
          <cell r="F2455">
            <v>90.91</v>
          </cell>
          <cell r="G2455">
            <v>90.91</v>
          </cell>
        </row>
        <row r="2456">
          <cell r="A2456" t="str">
            <v>5914</v>
          </cell>
          <cell r="C2456" t="str">
            <v>SUBTOTAL</v>
          </cell>
          <cell r="G2456">
            <v>234.67</v>
          </cell>
        </row>
        <row r="2457">
          <cell r="C2457" t="str">
            <v>BDI</v>
          </cell>
          <cell r="E2457">
            <v>0.35</v>
          </cell>
          <cell r="G2457">
            <v>82.13</v>
          </cell>
        </row>
        <row r="2458">
          <cell r="C2458" t="str">
            <v>TOTAL</v>
          </cell>
          <cell r="G2458">
            <v>316.79999999999995</v>
          </cell>
        </row>
        <row r="2460">
          <cell r="A2460" t="str">
            <v>CHOR</v>
          </cell>
          <cell r="B2460" t="str">
            <v>5925</v>
          </cell>
          <cell r="C2460" t="str">
            <v>LANCA ELEVATORIA TELESCOPICA DE ACIONAMENTO HIDRAULICO, CAPACIDADE DE CARGA 30.000 KG, COM CESTO, MONTADA SOBRE CAMINHAO TRUCADO - CHP NOTURNO</v>
          </cell>
          <cell r="D2460" t="str">
            <v>CHP-N</v>
          </cell>
        </row>
        <row r="2461">
          <cell r="A2461" t="str">
            <v>COMPOSICAO</v>
          </cell>
          <cell r="B2461" t="str">
            <v>5775</v>
          </cell>
          <cell r="C2461" t="str">
            <v>LANCA ELEVATORIA TELESCOPICA DE ACIONAMENTO HIDRAULICO, CAPACIDADE DE CARGA 30.000 KG, COM CESTO, MONTADA SOBRE CAMINHAO TRUCADO - MANUTENCAO</v>
          </cell>
          <cell r="D2461" t="str">
            <v>H</v>
          </cell>
          <cell r="E2461">
            <v>1</v>
          </cell>
          <cell r="F2461">
            <v>106.33000000000001</v>
          </cell>
          <cell r="G2461">
            <v>106.33</v>
          </cell>
        </row>
        <row r="2462">
          <cell r="A2462" t="str">
            <v>COMPOSICAO</v>
          </cell>
          <cell r="B2462" t="str">
            <v>5776</v>
          </cell>
          <cell r="C2462" t="str">
            <v>LANCA ELEVATORIA TELESCOPICA DE ACIONAMENTO HIDRAULICO, CAPACIDADE DE CARGA 30.000 KG, COM CESTO, MONTADA SOBRE CAMINHAO TRUCADO - CUSTO COM MATERIAIS NA OPERACAO</v>
          </cell>
          <cell r="D2462" t="str">
            <v>H</v>
          </cell>
          <cell r="E2462">
            <v>1</v>
          </cell>
          <cell r="F2462">
            <v>61.54</v>
          </cell>
          <cell r="G2462">
            <v>61.54</v>
          </cell>
        </row>
        <row r="2463">
          <cell r="A2463" t="str">
            <v>COMPOSICAO</v>
          </cell>
          <cell r="B2463" t="str">
            <v>53842</v>
          </cell>
          <cell r="C2463" t="str">
            <v>LANCA ELEVATORIA TELESCOPICA DE ACIONAMENTO HIDRAULICO, CAPACIDADE DE CARGA 30.000 KG, COM CESTO, MONTADA SOBRE CAMINHAO TRUCADO - DEPRECIACAO E JUROS</v>
          </cell>
          <cell r="D2463" t="str">
            <v>H</v>
          </cell>
          <cell r="E2463">
            <v>1</v>
          </cell>
          <cell r="F2463">
            <v>217.70999999999998</v>
          </cell>
          <cell r="G2463">
            <v>217.71</v>
          </cell>
        </row>
        <row r="2464">
          <cell r="A2464" t="str">
            <v>COMPOSICAO</v>
          </cell>
          <cell r="B2464" t="str">
            <v>53844</v>
          </cell>
          <cell r="C2464" t="str">
            <v>LANCA ELEVATORIA TELESCOPICA DE ACIONAMENTO HIDRAULICO, CAPACIDADE DE CARGA 30.000 KG, COM CESTO, MONTADA SOBRE CAMINHAO TRUCADO - CUSTO COM MA0-DE-OBRA NA OPERACAO NOTURNA</v>
          </cell>
          <cell r="D2464" t="str">
            <v>H</v>
          </cell>
          <cell r="E2464">
            <v>1</v>
          </cell>
          <cell r="F2464">
            <v>24.22</v>
          </cell>
          <cell r="G2464">
            <v>24.22</v>
          </cell>
        </row>
        <row r="2465">
          <cell r="A2465" t="str">
            <v>5925</v>
          </cell>
          <cell r="C2465" t="str">
            <v>SUBTOTAL</v>
          </cell>
          <cell r="G2465">
            <v>409.80000000000007</v>
          </cell>
        </row>
        <row r="2466">
          <cell r="C2466" t="str">
            <v>BDI</v>
          </cell>
          <cell r="E2466">
            <v>0.35</v>
          </cell>
          <cell r="G2466">
            <v>143.43</v>
          </cell>
        </row>
        <row r="2467">
          <cell r="C2467" t="str">
            <v>TOTAL</v>
          </cell>
          <cell r="G2467">
            <v>553.23</v>
          </cell>
        </row>
        <row r="2469">
          <cell r="A2469" t="str">
            <v>CHOR</v>
          </cell>
          <cell r="B2469" t="str">
            <v>5929</v>
          </cell>
          <cell r="C2469" t="str">
            <v>GUINDASTE MUNK COM CESTO, CARGA MAXIMA 5,75T (A 2M) E 2,3T ( A 5M), ALTURA MAXIMA = 7,9M, MONTADO SOBRE CAMINHAO DE CARROCERIA 162HP - CHP N OTURNO</v>
          </cell>
          <cell r="D2469" t="str">
            <v>CHP-N</v>
          </cell>
        </row>
        <row r="2470">
          <cell r="A2470" t="str">
            <v>COMPOSICAO</v>
          </cell>
          <cell r="B2470" t="str">
            <v>5777</v>
          </cell>
          <cell r="C2470" t="str">
            <v>GUINDASTE MUNK COM CESTO, CARGA MAXIMA 5,75T (A 2M) E 2,3T ( A 5M), ALTURA MAXIMA = 7,9M, MONTADO SOBRE CAMINHAO DE CARROCERIA FORD 162HP - MANUTENCAO</v>
          </cell>
          <cell r="D2470" t="str">
            <v>H</v>
          </cell>
          <cell r="E2470">
            <v>1</v>
          </cell>
          <cell r="F2470">
            <v>15.77</v>
          </cell>
          <cell r="G2470">
            <v>15.77</v>
          </cell>
        </row>
        <row r="2471">
          <cell r="A2471" t="str">
            <v>COMPOSICAO</v>
          </cell>
          <cell r="B2471" t="str">
            <v>53845</v>
          </cell>
          <cell r="C2471" t="str">
            <v>GUINDASTE MUNK COM CESTO, CARGA MAXIMA 5,75T (A 2M) E 2,3T ( A 5M), ALTURA MAXIMA = 7,9M, MONTADO SOBRE CAMINHAO DE CARROCERIA 162HP - DEPRECIACAO E JUROS</v>
          </cell>
          <cell r="D2471" t="str">
            <v>H</v>
          </cell>
          <cell r="E2471">
            <v>1</v>
          </cell>
          <cell r="F2471">
            <v>28.659999999999997</v>
          </cell>
          <cell r="G2471">
            <v>28.66</v>
          </cell>
        </row>
        <row r="2472">
          <cell r="A2472" t="str">
            <v>COMPOSICAO</v>
          </cell>
          <cell r="B2472" t="str">
            <v>53846</v>
          </cell>
          <cell r="C2472" t="str">
            <v>GUINDASTE MUNK COM CESTO, CARGA MAXIMA 5,75T (A 2M) E 2,3T ( A 5M), ALTURA MAXIMA = 7,9M, MONTADO SOBRE CAMINHAO DE CARROCERIA 162HP - CUSTO COM MATERIAIS NA OPERACAO</v>
          </cell>
          <cell r="D2472" t="str">
            <v>H</v>
          </cell>
          <cell r="E2472">
            <v>1</v>
          </cell>
          <cell r="F2472">
            <v>60.61</v>
          </cell>
          <cell r="G2472">
            <v>60.61</v>
          </cell>
        </row>
        <row r="2473">
          <cell r="A2473" t="str">
            <v>COMPOSICAO</v>
          </cell>
          <cell r="B2473" t="str">
            <v>53848</v>
          </cell>
          <cell r="C2473" t="str">
            <v>GUINDASTE MUNK COM CESTO, CARGA MAXIMA 5,75T (A 2M) E 2,3T ( A 5M), ALTURA MAXIMA = 7,9M, MONTADO SOBRE CAMINHAO DE CARROCERIA FORD 162HP - CUSTO C/MA0-DE-0BRA NA OPERCAO NOTURNA</v>
          </cell>
          <cell r="D2473" t="str">
            <v>H</v>
          </cell>
          <cell r="E2473">
            <v>1</v>
          </cell>
          <cell r="F2473">
            <v>24.22</v>
          </cell>
          <cell r="G2473">
            <v>24.22</v>
          </cell>
        </row>
        <row r="2474">
          <cell r="A2474" t="str">
            <v>5929</v>
          </cell>
          <cell r="C2474" t="str">
            <v>SUBTOTAL</v>
          </cell>
          <cell r="G2474">
            <v>129.26</v>
          </cell>
        </row>
        <row r="2475">
          <cell r="C2475" t="str">
            <v>BDI</v>
          </cell>
          <cell r="E2475">
            <v>0.35</v>
          </cell>
          <cell r="G2475">
            <v>45.24</v>
          </cell>
        </row>
        <row r="2476">
          <cell r="C2476" t="str">
            <v>TOTAL</v>
          </cell>
          <cell r="G2476">
            <v>174.5</v>
          </cell>
        </row>
        <row r="2478">
          <cell r="A2478" t="str">
            <v>CHOR</v>
          </cell>
          <cell r="B2478" t="str">
            <v>5933</v>
          </cell>
          <cell r="C2478" t="str">
            <v>MOTONIVELADORA 140HP (VU=6ANOS) - CHP NOTUR NO</v>
          </cell>
          <cell r="D2478" t="str">
            <v>CHP-N</v>
          </cell>
        </row>
        <row r="2479">
          <cell r="A2479" t="str">
            <v>COMPOSICAO</v>
          </cell>
          <cell r="B2479" t="str">
            <v>5778</v>
          </cell>
          <cell r="C2479" t="str">
            <v>MOTONIVELADORA 140HP (VU=6ANOS) - DEPRECIACAO E JUROS</v>
          </cell>
          <cell r="D2479" t="str">
            <v>H</v>
          </cell>
          <cell r="E2479">
            <v>1</v>
          </cell>
          <cell r="F2479">
            <v>63.03</v>
          </cell>
          <cell r="G2479">
            <v>63.03</v>
          </cell>
        </row>
        <row r="2480">
          <cell r="A2480" t="str">
            <v>COMPOSICAO</v>
          </cell>
          <cell r="B2480" t="str">
            <v>5779</v>
          </cell>
          <cell r="C2480" t="str">
            <v>MOTONIVELADORA 140HP (VU=6ANOS) - MANUTENCAO</v>
          </cell>
          <cell r="D2480" t="str">
            <v>H</v>
          </cell>
          <cell r="E2480">
            <v>1</v>
          </cell>
          <cell r="F2480">
            <v>36.619999999999997</v>
          </cell>
          <cell r="G2480">
            <v>36.619999999999997</v>
          </cell>
        </row>
        <row r="2481">
          <cell r="A2481" t="str">
            <v>COMPOSICAO</v>
          </cell>
          <cell r="B2481" t="str">
            <v>53849</v>
          </cell>
          <cell r="C2481" t="str">
            <v>MOTONIVELADORA 140HP PESO OPERACIONAL 12,5T - CUSTO COM MATERIAIS NA OPERACAO</v>
          </cell>
          <cell r="D2481" t="str">
            <v>H</v>
          </cell>
          <cell r="E2481">
            <v>1</v>
          </cell>
          <cell r="F2481">
            <v>65.27</v>
          </cell>
          <cell r="G2481">
            <v>65.27</v>
          </cell>
        </row>
        <row r="2482">
          <cell r="A2482" t="str">
            <v>COMPOSICAO</v>
          </cell>
          <cell r="B2482" t="str">
            <v>53851</v>
          </cell>
          <cell r="C2482" t="str">
            <v>MOTONIVELADORA 140HP -MAO-DE-OBRA NA OPERACAO NOTURNA</v>
          </cell>
          <cell r="D2482" t="str">
            <v>H</v>
          </cell>
          <cell r="E2482">
            <v>1</v>
          </cell>
          <cell r="F2482">
            <v>25.92</v>
          </cell>
          <cell r="G2482">
            <v>25.92</v>
          </cell>
        </row>
        <row r="2483">
          <cell r="A2483" t="str">
            <v>5933</v>
          </cell>
          <cell r="C2483" t="str">
            <v>SUBTOTAL</v>
          </cell>
          <cell r="G2483">
            <v>190.84000000000003</v>
          </cell>
        </row>
        <row r="2484">
          <cell r="C2484" t="str">
            <v>BDI</v>
          </cell>
          <cell r="E2484">
            <v>0.35</v>
          </cell>
          <cell r="G2484">
            <v>66.790000000000006</v>
          </cell>
        </row>
        <row r="2485">
          <cell r="C2485" t="str">
            <v>TOTAL</v>
          </cell>
          <cell r="G2485">
            <v>257.63000000000005</v>
          </cell>
        </row>
        <row r="2487">
          <cell r="A2487" t="str">
            <v>CHOR</v>
          </cell>
          <cell r="B2487" t="str">
            <v>5941</v>
          </cell>
          <cell r="C2487" t="str">
            <v>PA CARREGADEIRA SOBRE RODAS 105 HP - CAPACIDADE DA CACAMBA 1,4 A 1,7 M3 - PESO OPERACIONAL 9.100 KG - CHP NOTURNO</v>
          </cell>
          <cell r="D2487" t="str">
            <v>CHP-N</v>
          </cell>
        </row>
        <row r="2488">
          <cell r="A2488" t="str">
            <v>COMPOSICAO</v>
          </cell>
          <cell r="B2488" t="str">
            <v>5653</v>
          </cell>
          <cell r="C2488" t="str">
            <v>PA CARREGADEIRA SOBRE RODAS, POTENCIA 105HP, CAPACIDADE DA CACAMBA 1,4 A 1,7M3 - DEPRECIACAO E JUROS</v>
          </cell>
          <cell r="D2488" t="str">
            <v>H</v>
          </cell>
          <cell r="E2488">
            <v>1</v>
          </cell>
          <cell r="F2488">
            <v>43.47</v>
          </cell>
          <cell r="G2488">
            <v>43.47</v>
          </cell>
        </row>
        <row r="2489">
          <cell r="A2489" t="str">
            <v>COMPOSICAO</v>
          </cell>
          <cell r="B2489" t="str">
            <v>53857</v>
          </cell>
          <cell r="C2489" t="str">
            <v>PA CARREGADEIRA SOBRE RODAS 105 HP - CAPACIDADE DA CACAMBA 1,4 A 1,7 M3 - PESO OPERACIONAL 9.100 KG (VU=5ANOS) - MANUTENCAO</v>
          </cell>
          <cell r="D2489" t="str">
            <v>H</v>
          </cell>
          <cell r="E2489">
            <v>1</v>
          </cell>
          <cell r="F2489">
            <v>32.96</v>
          </cell>
          <cell r="G2489">
            <v>32.96</v>
          </cell>
        </row>
        <row r="2490">
          <cell r="A2490" t="str">
            <v>COMPOSICAO</v>
          </cell>
          <cell r="B2490" t="str">
            <v>53858</v>
          </cell>
          <cell r="C2490" t="str">
            <v>PA CARREGADEIRA SOBRE RODAS 105 HP - CAPACIDADE DA CACAMBA 1,4 A 1,7 M3 - PESO OPERACIONAL 9.100 KG - CUSTO C/ MATERIAIS NA OPERACAO</v>
          </cell>
          <cell r="D2490" t="str">
            <v>H</v>
          </cell>
          <cell r="E2490">
            <v>1</v>
          </cell>
          <cell r="F2490">
            <v>46.62</v>
          </cell>
          <cell r="G2490">
            <v>46.62</v>
          </cell>
        </row>
        <row r="2491">
          <cell r="A2491" t="str">
            <v>COMPOSICAO</v>
          </cell>
          <cell r="B2491" t="str">
            <v>53860</v>
          </cell>
          <cell r="C2491" t="str">
            <v>PA CARREGADEIRA SOBRE RODAS 105 HP - CAPACIDADE DA CACAMBA 1,4 A 1,7 M3 - PESO OPERACIONAL 9.100 KG - CUSTO C/ MAO-DE-OBRA NA OPERACAO NOTURNA</v>
          </cell>
          <cell r="D2491" t="str">
            <v>H</v>
          </cell>
          <cell r="E2491">
            <v>1</v>
          </cell>
          <cell r="F2491">
            <v>25.44</v>
          </cell>
          <cell r="G2491">
            <v>25.44</v>
          </cell>
        </row>
        <row r="2492">
          <cell r="A2492" t="str">
            <v>5941</v>
          </cell>
          <cell r="C2492" t="str">
            <v>SUBTOTAL</v>
          </cell>
          <cell r="G2492">
            <v>148.49</v>
          </cell>
        </row>
        <row r="2493">
          <cell r="C2493" t="str">
            <v>BDI</v>
          </cell>
          <cell r="E2493">
            <v>0.35</v>
          </cell>
          <cell r="G2493">
            <v>51.97</v>
          </cell>
        </row>
        <row r="2494">
          <cell r="C2494" t="str">
            <v>TOTAL</v>
          </cell>
          <cell r="G2494">
            <v>200.46</v>
          </cell>
        </row>
        <row r="2496">
          <cell r="A2496" t="str">
            <v>CHOR</v>
          </cell>
          <cell r="B2496" t="str">
            <v>5945</v>
          </cell>
          <cell r="C2496" t="str">
            <v>PA CARREGADEIRA SOBRE RODAS 180 HP - CAPACIDADE DA CACAMBA. 2,5 A 3,3 M3 - PESO OPERACIONAL 17.428 - CHP NOTURNO</v>
          </cell>
          <cell r="D2496" t="str">
            <v>CHP-N</v>
          </cell>
        </row>
        <row r="2497">
          <cell r="A2497" t="str">
            <v>COMPOSICAO</v>
          </cell>
          <cell r="B2497" t="str">
            <v>5786</v>
          </cell>
          <cell r="C2497" t="str">
            <v>PA CARREGADEIRA SOBRE RODAS 180 HP - CAPACIDADE DA CACAMBA. 2,5 A 3,3 M3 - PESO OPERACIONAL 17.428 - (VU=5ANOS) - DEPRECIACAO E JUROS</v>
          </cell>
          <cell r="D2497" t="str">
            <v>H</v>
          </cell>
          <cell r="E2497">
            <v>1</v>
          </cell>
          <cell r="F2497">
            <v>81.66</v>
          </cell>
          <cell r="G2497">
            <v>81.66</v>
          </cell>
        </row>
        <row r="2498">
          <cell r="A2498" t="str">
            <v>COMPOSICAO</v>
          </cell>
          <cell r="B2498" t="str">
            <v>5787</v>
          </cell>
          <cell r="C2498" t="str">
            <v>PA CARREGADEIRA SOBRE RODAS 180 HP - CAPACIDADE DA CACAMBA. 2,5 A 3,3 M3 - PESO OPERACIONAL 17.428 - CUSTO C/MATERIAIS NA OPERACAO</v>
          </cell>
          <cell r="D2498" t="str">
            <v>H</v>
          </cell>
          <cell r="E2498">
            <v>1</v>
          </cell>
          <cell r="F2498">
            <v>79.25</v>
          </cell>
          <cell r="G2498">
            <v>79.25</v>
          </cell>
        </row>
        <row r="2499">
          <cell r="A2499" t="str">
            <v>COMPOSICAO</v>
          </cell>
          <cell r="B2499" t="str">
            <v>5789</v>
          </cell>
          <cell r="C2499" t="str">
            <v>PA CARREGADEIRA SOBRE RODAS 180 HP - CAPACIDADE DA CACAMBA. 2,5 A 3,3 M3 - PESO OPERACIONAL 17.428 - CUSTO C/ MAO-DE-OBRA NA OPERACAO NOTURNA</v>
          </cell>
          <cell r="D2499" t="str">
            <v>H</v>
          </cell>
          <cell r="E2499">
            <v>1</v>
          </cell>
          <cell r="F2499">
            <v>25.44</v>
          </cell>
          <cell r="G2499">
            <v>25.44</v>
          </cell>
        </row>
        <row r="2500">
          <cell r="A2500" t="str">
            <v>COMPOSICAO</v>
          </cell>
          <cell r="B2500" t="str">
            <v>53861</v>
          </cell>
          <cell r="C2500" t="str">
            <v>PA CARREGADEIRA SOBRE RODAS 180 HP - CAPACIDADE DA CACAMBA. 2,5 A 3,3 M3 - PESO OPERACIONAL 17.428 (VU=5ANOS) - MANUTENCAO</v>
          </cell>
          <cell r="D2500" t="str">
            <v>H</v>
          </cell>
          <cell r="E2500">
            <v>1</v>
          </cell>
          <cell r="F2500">
            <v>61.91</v>
          </cell>
          <cell r="G2500">
            <v>61.91</v>
          </cell>
        </row>
        <row r="2501">
          <cell r="A2501" t="str">
            <v>5945</v>
          </cell>
          <cell r="C2501" t="str">
            <v>SUBTOTAL</v>
          </cell>
          <cell r="G2501">
            <v>248.26</v>
          </cell>
        </row>
        <row r="2502">
          <cell r="C2502" t="str">
            <v>BDI</v>
          </cell>
          <cell r="E2502">
            <v>0.35</v>
          </cell>
          <cell r="G2502">
            <v>86.89</v>
          </cell>
        </row>
        <row r="2503">
          <cell r="C2503" t="str">
            <v>TOTAL</v>
          </cell>
          <cell r="G2503">
            <v>335.15</v>
          </cell>
        </row>
        <row r="2505">
          <cell r="A2505" t="str">
            <v>CHOR</v>
          </cell>
          <cell r="B2505" t="str">
            <v>5949</v>
          </cell>
          <cell r="C2505" t="str">
            <v>ROLO COMPACTADOR VIBRATÓRIO DE UM CILINDRO AÇO LISO , POTÊNCIA 80HP, PESO OPERACIONAL 8,1T - CHP NOTURNO</v>
          </cell>
          <cell r="D2505" t="str">
            <v>CHP-N</v>
          </cell>
        </row>
        <row r="2506">
          <cell r="A2506" t="str">
            <v>COMPOSICAO</v>
          </cell>
          <cell r="B2506" t="str">
            <v>5790</v>
          </cell>
          <cell r="C2506" t="str">
            <v>ROLO COMPACTADOR VIBRATÓRIO DE UM CILINDRO AÇO LISO, POTÊNCIA 80HP, PESO OPERACIONAL 8,1T - DEPRECIAÇÃO E JUROS</v>
          </cell>
          <cell r="D2506" t="str">
            <v>H</v>
          </cell>
          <cell r="E2506">
            <v>1</v>
          </cell>
          <cell r="F2506">
            <v>27.39</v>
          </cell>
          <cell r="G2506">
            <v>27.39</v>
          </cell>
        </row>
        <row r="2507">
          <cell r="A2507" t="str">
            <v>COMPOSICAO</v>
          </cell>
          <cell r="B2507" t="str">
            <v>5791</v>
          </cell>
          <cell r="C2507" t="str">
            <v>ROLO COMPACTADOR VIBRATÓRIO, AUTO-PREOPEL.,CILINDRO LISO, 80HP - 8,1T - MANUTENÇÃO.</v>
          </cell>
          <cell r="D2507" t="str">
            <v>H</v>
          </cell>
          <cell r="E2507">
            <v>1</v>
          </cell>
          <cell r="F2507">
            <v>16.440000000000001</v>
          </cell>
          <cell r="G2507">
            <v>16.440000000000001</v>
          </cell>
        </row>
        <row r="2508">
          <cell r="A2508" t="str">
            <v>COMPOSICAO</v>
          </cell>
          <cell r="B2508" t="str">
            <v>5792</v>
          </cell>
          <cell r="C2508" t="str">
            <v>ROLO COMPACTADOR VIBRATÓRIO, AUTO-PREOPEL.,CILINDRO LISO, 80HP - 8,1T - CUSTOS COM MATERIAIS NAOPERAÇÃO.</v>
          </cell>
          <cell r="D2508" t="str">
            <v>H</v>
          </cell>
          <cell r="E2508">
            <v>1</v>
          </cell>
          <cell r="F2508">
            <v>35.43</v>
          </cell>
          <cell r="G2508">
            <v>35.43</v>
          </cell>
        </row>
        <row r="2509">
          <cell r="A2509" t="str">
            <v>COMPOSICAO</v>
          </cell>
          <cell r="B2509" t="str">
            <v>5793</v>
          </cell>
          <cell r="C2509" t="str">
            <v>ROLO COMPACTADOR VIBRATÓRIO DE UM CILINDRO LISO, POTÊNCIA 80HP, PESO OPERACIONAL 8,1T - MÃO-DE-OBRA NA OPERAÇÃO NOTURNA</v>
          </cell>
          <cell r="D2509" t="str">
            <v>H</v>
          </cell>
          <cell r="E2509">
            <v>1</v>
          </cell>
          <cell r="F2509">
            <v>23.64</v>
          </cell>
          <cell r="G2509">
            <v>23.64</v>
          </cell>
        </row>
        <row r="2510">
          <cell r="A2510" t="str">
            <v>5949</v>
          </cell>
          <cell r="C2510" t="str">
            <v>SUBTOTAL</v>
          </cell>
          <cell r="G2510">
            <v>102.89999999999999</v>
          </cell>
        </row>
        <row r="2511">
          <cell r="C2511" t="str">
            <v>BDI</v>
          </cell>
          <cell r="E2511">
            <v>0.35</v>
          </cell>
          <cell r="G2511">
            <v>36.020000000000003</v>
          </cell>
        </row>
        <row r="2512">
          <cell r="C2512" t="str">
            <v>TOTAL</v>
          </cell>
          <cell r="G2512">
            <v>138.91999999999999</v>
          </cell>
        </row>
        <row r="2514">
          <cell r="A2514" t="str">
            <v>CHOR</v>
          </cell>
          <cell r="B2514" t="str">
            <v>5957</v>
          </cell>
          <cell r="C2514" t="str">
            <v>COMPACTADOR DE SOLOS COM PLACA VIBRATORIA, 46X51CM, 5HP, 156KG, DIESEL, IMPACTO DINAMICO 1700KG - CUSTO HORARIO PRODUTIVO DIURNO</v>
          </cell>
          <cell r="D2514" t="str">
            <v>CHP</v>
          </cell>
        </row>
        <row r="2515">
          <cell r="A2515" t="str">
            <v>COMPOSICAO</v>
          </cell>
          <cell r="B2515" t="str">
            <v>5801</v>
          </cell>
          <cell r="C2515" t="str">
            <v>COMPACTADOR DE SOLOS COM PLACA VIBRATORIA, 46X51CM, 5HP, 156KG, DIESEL, IMPACTO DINAMICO 1700KG - DEPRECIACAO E JUROS</v>
          </cell>
          <cell r="D2515" t="str">
            <v>H</v>
          </cell>
          <cell r="E2515">
            <v>1</v>
          </cell>
          <cell r="F2515">
            <v>3.77</v>
          </cell>
          <cell r="G2515">
            <v>3.77</v>
          </cell>
        </row>
        <row r="2516">
          <cell r="A2516" t="str">
            <v>COMPOSICAO</v>
          </cell>
          <cell r="B2516" t="str">
            <v>5802</v>
          </cell>
          <cell r="C2516" t="str">
            <v>COMPACTADOR DE SOLOS COM PLACA VIBRATORIA, 46X51CM, 5HP, 156KG, DIESEL, IMPACTO DINAMICO 1700KG - MANUTENCAO</v>
          </cell>
          <cell r="D2516" t="str">
            <v>H</v>
          </cell>
          <cell r="E2516">
            <v>1</v>
          </cell>
          <cell r="F2516">
            <v>1.5</v>
          </cell>
          <cell r="G2516">
            <v>1.5</v>
          </cell>
        </row>
        <row r="2517">
          <cell r="A2517" t="str">
            <v>COMPOSICAO</v>
          </cell>
          <cell r="B2517" t="str">
            <v>5803</v>
          </cell>
          <cell r="C2517" t="str">
            <v>COMPACTADOR DE SOLOS COM PLACA VIBRATORIA, 46X51CM, 5HP, 156KG, DIESEL, IMPACTO DINAMICO 1700KG - CUSTO HORARIO DE MATERIAIS NA OPERACAO</v>
          </cell>
          <cell r="D2517" t="str">
            <v>H</v>
          </cell>
          <cell r="E2517">
            <v>1</v>
          </cell>
          <cell r="F2517">
            <v>1.86</v>
          </cell>
          <cell r="G2517">
            <v>1.86</v>
          </cell>
        </row>
        <row r="2518">
          <cell r="A2518" t="str">
            <v>COMPOSICAO</v>
          </cell>
          <cell r="B2518" t="str">
            <v>5804</v>
          </cell>
          <cell r="C2518" t="str">
            <v>COMPACTADOR DE SOLOS COM PLACA VIBRATORIA, 46X51CM, 5HP, 156KG, DIESEL, IMPACTO DINAMICO 1700KG - MAO-DE-OBRA DIURNA NA OPERACAO</v>
          </cell>
          <cell r="D2518" t="str">
            <v>H</v>
          </cell>
          <cell r="E2518">
            <v>1</v>
          </cell>
          <cell r="F2518">
            <v>10.59</v>
          </cell>
          <cell r="G2518">
            <v>10.59</v>
          </cell>
        </row>
        <row r="2519">
          <cell r="A2519" t="str">
            <v>5957</v>
          </cell>
          <cell r="C2519" t="str">
            <v>SUBTOTAL</v>
          </cell>
          <cell r="G2519">
            <v>17.72</v>
          </cell>
        </row>
        <row r="2520">
          <cell r="C2520" t="str">
            <v>BDI</v>
          </cell>
          <cell r="E2520">
            <v>0.35</v>
          </cell>
          <cell r="G2520">
            <v>6.2</v>
          </cell>
        </row>
        <row r="2521">
          <cell r="C2521" t="str">
            <v>TOTAL</v>
          </cell>
          <cell r="G2521">
            <v>23.919999999999998</v>
          </cell>
        </row>
        <row r="2523">
          <cell r="A2523" t="str">
            <v>CHOR</v>
          </cell>
          <cell r="B2523" t="str">
            <v>5958</v>
          </cell>
          <cell r="C2523" t="str">
            <v>COMPACTADOR DE SOLOS COM PLACA VIBRATORIA, 46X51CM, 5HP, 156KG, DIESEL, IMPACTO DINAMICO 1700KG - CUSTO HORARIO PRODUTIVO NOTURNO</v>
          </cell>
          <cell r="D2523" t="str">
            <v>CHP-N</v>
          </cell>
        </row>
        <row r="2524">
          <cell r="A2524" t="str">
            <v>COMPOSICAO</v>
          </cell>
          <cell r="B2524" t="str">
            <v>5801</v>
          </cell>
          <cell r="C2524" t="str">
            <v>COMPACTADOR DE SOLOS COM PLACA VIBRATORIA, 46X51CM, 5HP, 156KG, DIESEL, IMPACTO DINAMICO 1700KG - DEPRECIACAO E JUROS</v>
          </cell>
          <cell r="D2524" t="str">
            <v>H</v>
          </cell>
          <cell r="E2524">
            <v>1</v>
          </cell>
          <cell r="F2524">
            <v>3.77</v>
          </cell>
          <cell r="G2524">
            <v>3.77</v>
          </cell>
        </row>
        <row r="2525">
          <cell r="A2525" t="str">
            <v>COMPOSICAO</v>
          </cell>
          <cell r="B2525" t="str">
            <v>5802</v>
          </cell>
          <cell r="C2525" t="str">
            <v>COMPACTADOR DE SOLOS COM PLACA VIBRATORIA, 46X51CM, 5HP, 156KG, DIESEL, IMPACTO DINAMICO 1700KG - MANUTENCAO</v>
          </cell>
          <cell r="D2525" t="str">
            <v>H</v>
          </cell>
          <cell r="E2525">
            <v>1</v>
          </cell>
          <cell r="F2525">
            <v>1.5</v>
          </cell>
          <cell r="G2525">
            <v>1.5</v>
          </cell>
        </row>
        <row r="2526">
          <cell r="A2526" t="str">
            <v>COMPOSICAO</v>
          </cell>
          <cell r="B2526" t="str">
            <v>5803</v>
          </cell>
          <cell r="C2526" t="str">
            <v>COMPACTADOR DE SOLOS COM PLACA VIBRATORIA, 46X51CM, 5HP, 156KG, DIESEL, IMPACTO DINAMICO 1700KG - CUSTO HORARIO DE MATERIAIS NA OPERACAO</v>
          </cell>
          <cell r="D2526" t="str">
            <v>H</v>
          </cell>
          <cell r="E2526">
            <v>1</v>
          </cell>
          <cell r="F2526">
            <v>1.86</v>
          </cell>
          <cell r="G2526">
            <v>1.86</v>
          </cell>
        </row>
        <row r="2527">
          <cell r="A2527" t="str">
            <v>COMPOSICAO</v>
          </cell>
          <cell r="B2527" t="str">
            <v>53867</v>
          </cell>
          <cell r="C2527" t="str">
            <v>COMPACTADOR DE SOLOS COM PLACA VIBRATORIA, 46X51CM, 5HP, 156KG, DIESEL, IMPACTO DINAMICO 1700KG - MAO-DE-OBRA NOTURNA NA OPERACAO</v>
          </cell>
          <cell r="D2527" t="str">
            <v>H</v>
          </cell>
          <cell r="E2527">
            <v>1</v>
          </cell>
          <cell r="F2527">
            <v>12.71</v>
          </cell>
          <cell r="G2527">
            <v>12.71</v>
          </cell>
        </row>
        <row r="2528">
          <cell r="A2528" t="str">
            <v>5958</v>
          </cell>
          <cell r="C2528" t="str">
            <v>SUBTOTAL</v>
          </cell>
          <cell r="G2528">
            <v>19.84</v>
          </cell>
        </row>
        <row r="2529">
          <cell r="C2529" t="str">
            <v>BDI</v>
          </cell>
          <cell r="E2529">
            <v>0.35</v>
          </cell>
          <cell r="G2529">
            <v>6.94</v>
          </cell>
        </row>
        <row r="2530">
          <cell r="C2530" t="str">
            <v>TOTAL</v>
          </cell>
          <cell r="G2530">
            <v>26.78</v>
          </cell>
        </row>
        <row r="2532">
          <cell r="A2532" t="str">
            <v>CHOR</v>
          </cell>
          <cell r="B2532" t="str">
            <v>5632</v>
          </cell>
          <cell r="C2532" t="str">
            <v>ESCAVADEIRA HIDRAULICA SOBRE ESTEIRA 105HP, PESO OP ERACIONAL 17T, CAP. 0,8M3 - CHI DIURNO</v>
          </cell>
          <cell r="D2532" t="str">
            <v>CHI</v>
          </cell>
        </row>
        <row r="2533">
          <cell r="A2533" t="str">
            <v>COMPOSICAO</v>
          </cell>
          <cell r="B2533" t="str">
            <v>5627</v>
          </cell>
          <cell r="C2533" t="str">
            <v>ESCAVADEIRA HIDRAULICA SOBRE ESTEIRA 105HP, PESO OPERACIONAL 17T, CAP. 0,8M3 - DEPRECIACAO</v>
          </cell>
          <cell r="D2533" t="str">
            <v>H</v>
          </cell>
          <cell r="E2533">
            <v>1</v>
          </cell>
          <cell r="F2533">
            <v>36.21</v>
          </cell>
          <cell r="G2533">
            <v>36.21</v>
          </cell>
        </row>
        <row r="2534">
          <cell r="A2534" t="str">
            <v>COMPOSICAO</v>
          </cell>
          <cell r="B2534" t="str">
            <v>5628</v>
          </cell>
          <cell r="C2534" t="str">
            <v>ESCAVADEIRA HIDRAULICA SOBRE ESTEIRA 105HP, PESO OPERACIONAL 17T, CAP. 0,8M3 - JUROS</v>
          </cell>
          <cell r="D2534" t="str">
            <v>H</v>
          </cell>
          <cell r="E2534">
            <v>1</v>
          </cell>
          <cell r="F2534">
            <v>13.69</v>
          </cell>
          <cell r="G2534">
            <v>13.69</v>
          </cell>
        </row>
        <row r="2535">
          <cell r="A2535" t="str">
            <v>INSUMO</v>
          </cell>
          <cell r="B2535" t="str">
            <v>00004234</v>
          </cell>
          <cell r="C2535" t="str">
            <v>OPERADOR DE ESCAVADEIRA</v>
          </cell>
          <cell r="D2535" t="str">
            <v>H</v>
          </cell>
          <cell r="E2535">
            <v>1</v>
          </cell>
          <cell r="F2535">
            <v>19.7</v>
          </cell>
          <cell r="G2535">
            <v>19.7</v>
          </cell>
        </row>
        <row r="2536">
          <cell r="A2536" t="str">
            <v>5632</v>
          </cell>
          <cell r="C2536" t="str">
            <v>SUBTOTAL</v>
          </cell>
          <cell r="G2536">
            <v>69.599999999999994</v>
          </cell>
        </row>
        <row r="2537">
          <cell r="C2537" t="str">
            <v>BDI</v>
          </cell>
          <cell r="E2537">
            <v>0.35</v>
          </cell>
          <cell r="G2537">
            <v>24.36</v>
          </cell>
        </row>
        <row r="2538">
          <cell r="C2538" t="str">
            <v>TOTAL</v>
          </cell>
          <cell r="G2538">
            <v>93.96</v>
          </cell>
        </row>
        <row r="2540">
          <cell r="A2540" t="str">
            <v>CHOR</v>
          </cell>
          <cell r="B2540" t="str">
            <v>5679</v>
          </cell>
          <cell r="C2540" t="str">
            <v>RETRO-ESCAVADEIRA, 4 X 4, 86 CV (VU= 5 ANOS ) - CHI DIURNO</v>
          </cell>
          <cell r="D2540" t="str">
            <v>CHI</v>
          </cell>
        </row>
        <row r="2541">
          <cell r="A2541" t="str">
            <v>COMPOSICAO</v>
          </cell>
          <cell r="B2541" t="str">
            <v>5663</v>
          </cell>
          <cell r="C2541" t="str">
            <v>RETRO-ESCAVADEIRA, 4 X 4, 86 CV (VU= 5 ANOS) - DEPRECIAÇÃO E JUROS</v>
          </cell>
          <cell r="D2541" t="str">
            <v>H</v>
          </cell>
          <cell r="E2541">
            <v>1</v>
          </cell>
          <cell r="F2541">
            <v>27.57</v>
          </cell>
          <cell r="G2541">
            <v>27.57</v>
          </cell>
        </row>
        <row r="2542">
          <cell r="A2542" t="str">
            <v>COMPOSICAO</v>
          </cell>
          <cell r="B2542" t="str">
            <v>5665</v>
          </cell>
          <cell r="C2542" t="str">
            <v>RETRO-ESCAVADEIRA, 4 X 4, 86 CV (VU= 5 ANOS) - MÃO DE OBRA/OPERAÇÃO</v>
          </cell>
          <cell r="D2542" t="str">
            <v>H</v>
          </cell>
          <cell r="E2542">
            <v>1</v>
          </cell>
          <cell r="F2542">
            <v>19.7</v>
          </cell>
          <cell r="G2542">
            <v>19.7</v>
          </cell>
        </row>
        <row r="2543">
          <cell r="A2543" t="str">
            <v>5679</v>
          </cell>
          <cell r="C2543" t="str">
            <v>SUBTOTAL</v>
          </cell>
          <cell r="G2543">
            <v>47.269999999999996</v>
          </cell>
        </row>
        <row r="2544">
          <cell r="C2544" t="str">
            <v>BDI</v>
          </cell>
          <cell r="E2544">
            <v>0.35</v>
          </cell>
          <cell r="G2544">
            <v>16.54</v>
          </cell>
        </row>
        <row r="2545">
          <cell r="C2545" t="str">
            <v>TOTAL</v>
          </cell>
          <cell r="G2545">
            <v>63.809999999999995</v>
          </cell>
        </row>
        <row r="2547">
          <cell r="A2547" t="str">
            <v>CHOR</v>
          </cell>
          <cell r="B2547" t="str">
            <v>5681</v>
          </cell>
          <cell r="C2547" t="str">
            <v>RETRO-ESCAVADEIRA, 75CV (VU= 5 ANOS) -CHI D IURNO</v>
          </cell>
          <cell r="D2547" t="str">
            <v>CHI</v>
          </cell>
        </row>
        <row r="2548">
          <cell r="A2548" t="str">
            <v>COMPOSICAO</v>
          </cell>
          <cell r="B2548" t="str">
            <v>5666</v>
          </cell>
          <cell r="C2548" t="str">
            <v>RETROESCAVADEIRA SOBRE RODAS 79 HP</v>
          </cell>
          <cell r="D2548" t="str">
            <v>H</v>
          </cell>
          <cell r="E2548">
            <v>1</v>
          </cell>
          <cell r="F2548">
            <v>25.47</v>
          </cell>
          <cell r="G2548">
            <v>25.47</v>
          </cell>
        </row>
        <row r="2549">
          <cell r="A2549" t="str">
            <v>COMPOSICAO</v>
          </cell>
          <cell r="B2549" t="str">
            <v>5669</v>
          </cell>
          <cell r="C2549" t="str">
            <v>RETRO-ESCAVADEIRA, 75CV (VU= 5 ANOS)-MÃO DE OBRA/OPERAÇÃO</v>
          </cell>
          <cell r="D2549" t="str">
            <v>H</v>
          </cell>
          <cell r="E2549">
            <v>1</v>
          </cell>
          <cell r="F2549">
            <v>19.7</v>
          </cell>
          <cell r="G2549">
            <v>19.7</v>
          </cell>
        </row>
        <row r="2550">
          <cell r="A2550" t="str">
            <v>5681</v>
          </cell>
          <cell r="C2550" t="str">
            <v>SUBTOTAL</v>
          </cell>
          <cell r="G2550">
            <v>45.17</v>
          </cell>
        </row>
        <row r="2551">
          <cell r="C2551" t="str">
            <v>BDI</v>
          </cell>
          <cell r="E2551">
            <v>0.35</v>
          </cell>
          <cell r="G2551">
            <v>15.81</v>
          </cell>
        </row>
        <row r="2552">
          <cell r="C2552" t="str">
            <v>TOTAL</v>
          </cell>
          <cell r="G2552">
            <v>60.980000000000004</v>
          </cell>
        </row>
        <row r="2554">
          <cell r="A2554" t="str">
            <v>CHOR</v>
          </cell>
          <cell r="B2554" t="str">
            <v>5683</v>
          </cell>
          <cell r="C2554" t="str">
            <v>ROLO COMPACTADOR VIBRATÓRIO DE CILINDRO LISO, AUTO- PROPEL. DE AÇO, 80HP - 8,1T - CHI DIURNO</v>
          </cell>
          <cell r="D2554" t="str">
            <v>CHI</v>
          </cell>
        </row>
        <row r="2555">
          <cell r="A2555" t="str">
            <v>COMPOSICAO</v>
          </cell>
          <cell r="B2555" t="str">
            <v>5670</v>
          </cell>
          <cell r="C2555" t="str">
            <v>ROLO COMPACTADOR VIBRATORIO, CILINDRO LISO, AUTO-PROPELIDO 80HP, PESO MAXIMO OPERACIONAL 8,1T - CHP DIURNO - JUROS E DEPRECIACAO</v>
          </cell>
          <cell r="D2555" t="str">
            <v>H</v>
          </cell>
          <cell r="E2555">
            <v>1</v>
          </cell>
          <cell r="F2555">
            <v>27.26</v>
          </cell>
          <cell r="G2555">
            <v>27.26</v>
          </cell>
        </row>
        <row r="2556">
          <cell r="A2556" t="str">
            <v>COMPOSICAO</v>
          </cell>
          <cell r="B2556" t="str">
            <v>5672</v>
          </cell>
          <cell r="C2556" t="str">
            <v>ROLO COMPACTADOR VIBRATÓRIO DE CILINDRO LISO, AUTO-PROP., POTÊNCIA 80HP, PESO MÁXIMO OPERACIONAL 8,1T - CUSTO DA MÃO-DE-OBRA NA OPERAÇÃO</v>
          </cell>
          <cell r="D2556" t="str">
            <v>H</v>
          </cell>
          <cell r="E2556">
            <v>1</v>
          </cell>
          <cell r="F2556">
            <v>19.7</v>
          </cell>
          <cell r="G2556">
            <v>19.7</v>
          </cell>
        </row>
        <row r="2557">
          <cell r="A2557" t="str">
            <v>5683</v>
          </cell>
          <cell r="C2557" t="str">
            <v>SUBTOTAL</v>
          </cell>
          <cell r="G2557">
            <v>46.96</v>
          </cell>
        </row>
        <row r="2558">
          <cell r="C2558" t="str">
            <v>BDI</v>
          </cell>
          <cell r="E2558">
            <v>0.35</v>
          </cell>
          <cell r="G2558">
            <v>16.440000000000001</v>
          </cell>
        </row>
        <row r="2559">
          <cell r="C2559" t="str">
            <v>TOTAL</v>
          </cell>
          <cell r="G2559">
            <v>63.400000000000006</v>
          </cell>
        </row>
        <row r="2561">
          <cell r="A2561" t="str">
            <v>CHOR</v>
          </cell>
          <cell r="B2561" t="str">
            <v>5685</v>
          </cell>
          <cell r="C2561" t="str">
            <v>ROLO COMPACTADOR VIBRATÓRIO DE CILINDRO LISO, 83 H P - 6,6T, IMPACTO DINÂMICO 18,5/11,5T - CHI.</v>
          </cell>
          <cell r="D2561" t="str">
            <v>CHI</v>
          </cell>
        </row>
        <row r="2562">
          <cell r="A2562" t="str">
            <v>COMPOSICAO</v>
          </cell>
          <cell r="B2562" t="str">
            <v>5673</v>
          </cell>
          <cell r="C2562" t="str">
            <v>ROLO COMPACTADOR VIBRATORIO LISO AUTO-PROP, POTÊNCIA 83 CV - 6,6T, IMPACTO DINÂMICO 18,5/11,5T - DEPRECIAÇÃO E JUROS</v>
          </cell>
          <cell r="D2562" t="str">
            <v>H</v>
          </cell>
          <cell r="E2562">
            <v>1</v>
          </cell>
          <cell r="F2562">
            <v>9.52</v>
          </cell>
          <cell r="G2562">
            <v>9.52</v>
          </cell>
        </row>
        <row r="2563">
          <cell r="A2563" t="str">
            <v>COMPOSICAO</v>
          </cell>
          <cell r="B2563" t="str">
            <v>53789</v>
          </cell>
          <cell r="C2563" t="str">
            <v>ROLO COMPACTADOR VIBRATÓRIO DE CILINDRO LISO, AUTO-PROPEL. 83 CV - 6,6T, IMPACTO DINÂMICO 18,5/11,5T - MAO-DE-OBRA NA OPERACAO</v>
          </cell>
          <cell r="D2563" t="str">
            <v>H</v>
          </cell>
          <cell r="E2563">
            <v>1</v>
          </cell>
          <cell r="F2563">
            <v>19.7</v>
          </cell>
          <cell r="G2563">
            <v>19.7</v>
          </cell>
        </row>
        <row r="2564">
          <cell r="A2564" t="str">
            <v>5685</v>
          </cell>
          <cell r="C2564" t="str">
            <v>SUBTOTAL</v>
          </cell>
          <cell r="G2564">
            <v>29.22</v>
          </cell>
        </row>
        <row r="2565">
          <cell r="C2565" t="str">
            <v>BDI</v>
          </cell>
          <cell r="E2565">
            <v>0.35</v>
          </cell>
          <cell r="G2565">
            <v>10.23</v>
          </cell>
        </row>
        <row r="2566">
          <cell r="C2566" t="str">
            <v>TOTAL</v>
          </cell>
          <cell r="G2566">
            <v>39.450000000000003</v>
          </cell>
        </row>
        <row r="2568">
          <cell r="A2568" t="str">
            <v>CHOR</v>
          </cell>
          <cell r="B2568" t="str">
            <v>5690</v>
          </cell>
          <cell r="C2568" t="str">
            <v>GRADE ARADORA COM 24 DISCOS DE 24  SOBRE P NEUS - CHI DIURNO</v>
          </cell>
          <cell r="D2568" t="str">
            <v>CHI</v>
          </cell>
        </row>
        <row r="2569">
          <cell r="A2569" t="str">
            <v>COMPOSICAO</v>
          </cell>
          <cell r="B2569" t="str">
            <v>5657</v>
          </cell>
          <cell r="C2569" t="str">
            <v>GRADE ARADORA COM 24 DISCOS DE 24• SOBRE PNEUS - DEPRECIACAO/JUROS</v>
          </cell>
          <cell r="D2569" t="str">
            <v>H</v>
          </cell>
          <cell r="E2569">
            <v>1</v>
          </cell>
          <cell r="F2569">
            <v>3.75</v>
          </cell>
          <cell r="G2569">
            <v>3.75</v>
          </cell>
        </row>
        <row r="2570">
          <cell r="A2570" t="str">
            <v>5690</v>
          </cell>
          <cell r="C2570" t="str">
            <v>SUBTOTAL</v>
          </cell>
          <cell r="G2570">
            <v>3.75</v>
          </cell>
        </row>
        <row r="2571">
          <cell r="C2571" t="str">
            <v>BDI</v>
          </cell>
          <cell r="E2571">
            <v>0.35</v>
          </cell>
          <cell r="G2571">
            <v>1.31</v>
          </cell>
        </row>
        <row r="2572">
          <cell r="C2572" t="str">
            <v>TOTAL</v>
          </cell>
          <cell r="G2572">
            <v>5.0600000000000005</v>
          </cell>
        </row>
        <row r="2574">
          <cell r="A2574" t="str">
            <v>CHOR</v>
          </cell>
          <cell r="B2574" t="str">
            <v>5806</v>
          </cell>
          <cell r="C2574" t="str">
            <v>BOMBA C/MOTOR A GASOLINA AUTOESCORVANTE P/AGUA SUJA 3/4HP -CHI DIURNA</v>
          </cell>
          <cell r="D2574" t="str">
            <v>CHI</v>
          </cell>
        </row>
        <row r="2575">
          <cell r="A2575" t="str">
            <v>COMPOSICAO</v>
          </cell>
          <cell r="B2575" t="str">
            <v>5691</v>
          </cell>
          <cell r="C2575" t="str">
            <v>BOMBA CENTRIFUGA C/ MOTOR A GASOLINA 3,5CV - DEPRECIAÇÃO E JUROS</v>
          </cell>
          <cell r="D2575" t="str">
            <v>H</v>
          </cell>
          <cell r="E2575">
            <v>1</v>
          </cell>
          <cell r="F2575">
            <v>0.34</v>
          </cell>
          <cell r="G2575">
            <v>0.34</v>
          </cell>
        </row>
        <row r="2576">
          <cell r="A2576" t="str">
            <v>5806</v>
          </cell>
          <cell r="C2576" t="str">
            <v>SUBTOTAL</v>
          </cell>
          <cell r="G2576">
            <v>0.34</v>
          </cell>
        </row>
        <row r="2577">
          <cell r="C2577" t="str">
            <v>BDI</v>
          </cell>
          <cell r="E2577">
            <v>0.35</v>
          </cell>
          <cell r="G2577">
            <v>0.12</v>
          </cell>
        </row>
        <row r="2578">
          <cell r="C2578" t="str">
            <v>TOTAL</v>
          </cell>
          <cell r="G2578">
            <v>0.46</v>
          </cell>
        </row>
        <row r="2580">
          <cell r="A2580" t="str">
            <v>CHOR</v>
          </cell>
          <cell r="B2580" t="str">
            <v>5826</v>
          </cell>
          <cell r="C2580" t="str">
            <v>CAMINHAO CARROCERIA ABERTA,EM MADEIRA, TOC, 170CV - 11T (VU=6ANOS) - CHI DIURNO</v>
          </cell>
          <cell r="D2580" t="str">
            <v>CHI</v>
          </cell>
        </row>
        <row r="2581">
          <cell r="A2581" t="str">
            <v>COMPOSICAO</v>
          </cell>
          <cell r="B2581" t="str">
            <v>53796</v>
          </cell>
          <cell r="C2581" t="str">
            <v>CAMINHAO CARROCERIA ABERTA,EM MADEIRA, TOCO, 170CV - 11T (VU=6ANOS) - CHI DIURNO - DEPRECIACAO E JUROS</v>
          </cell>
          <cell r="D2581" t="str">
            <v>H</v>
          </cell>
          <cell r="E2581">
            <v>1</v>
          </cell>
          <cell r="F2581">
            <v>21.08</v>
          </cell>
          <cell r="G2581">
            <v>21.08</v>
          </cell>
        </row>
        <row r="2582">
          <cell r="A2582" t="str">
            <v>COMPOSICAO</v>
          </cell>
          <cell r="B2582" t="str">
            <v>53798</v>
          </cell>
          <cell r="C2582" t="str">
            <v>CAMINHAO CARROCERIA ABERTA,EM MADEIRA, TOCO, 170CV - 11T (VU=6ANOS) - MAO-DE-OBRA DIURNA NA OPERACAO</v>
          </cell>
          <cell r="D2582" t="str">
            <v>H</v>
          </cell>
          <cell r="E2582">
            <v>1</v>
          </cell>
          <cell r="F2582">
            <v>20.18</v>
          </cell>
          <cell r="G2582">
            <v>20.18</v>
          </cell>
        </row>
        <row r="2583">
          <cell r="A2583" t="str">
            <v>5826</v>
          </cell>
          <cell r="C2583" t="str">
            <v>SUBTOTAL</v>
          </cell>
          <cell r="G2583">
            <v>41.26</v>
          </cell>
        </row>
        <row r="2584">
          <cell r="C2584" t="str">
            <v>BDI</v>
          </cell>
          <cell r="E2584">
            <v>0.35</v>
          </cell>
          <cell r="G2584">
            <v>14.44</v>
          </cell>
        </row>
        <row r="2585">
          <cell r="C2585" t="str">
            <v>TOTAL</v>
          </cell>
          <cell r="G2585">
            <v>55.699999999999996</v>
          </cell>
        </row>
        <row r="2587">
          <cell r="A2587" t="str">
            <v>CHOR</v>
          </cell>
          <cell r="B2587" t="str">
            <v>5829</v>
          </cell>
          <cell r="C2587" t="str">
            <v>USINA DE CONCRETO FIXA CAPACIDADE 90/120 M‡ , 63HP - CHI DIURNO</v>
          </cell>
          <cell r="D2587" t="str">
            <v>CHI</v>
          </cell>
        </row>
        <row r="2588">
          <cell r="A2588" t="str">
            <v>COMPOSICAO</v>
          </cell>
          <cell r="B2588" t="str">
            <v>5702</v>
          </cell>
          <cell r="C2588" t="str">
            <v>USINA DE CONCRETO FIXA CAPACIDADE 90/120 M³, 63HP - DEPRECIAÇÃO E JUROS</v>
          </cell>
          <cell r="D2588" t="str">
            <v>H</v>
          </cell>
          <cell r="E2588">
            <v>1</v>
          </cell>
          <cell r="F2588">
            <v>25.01</v>
          </cell>
          <cell r="G2588">
            <v>25.01</v>
          </cell>
        </row>
        <row r="2589">
          <cell r="A2589" t="str">
            <v>COMPOSICAO</v>
          </cell>
          <cell r="B2589" t="str">
            <v>5704</v>
          </cell>
          <cell r="C2589" t="str">
            <v>USINA DE CONCRETO FIXA CAPACIDADE 90/120 M³, 63HP - MÃO-DE-OBRA NA OPERAÇÃO DIURNA</v>
          </cell>
          <cell r="D2589" t="str">
            <v>H</v>
          </cell>
          <cell r="E2589">
            <v>1</v>
          </cell>
          <cell r="F2589">
            <v>30.75</v>
          </cell>
          <cell r="G2589">
            <v>30.75</v>
          </cell>
        </row>
        <row r="2590">
          <cell r="A2590" t="str">
            <v>5829</v>
          </cell>
          <cell r="C2590" t="str">
            <v>SUBTOTAL</v>
          </cell>
          <cell r="G2590">
            <v>55.760000000000005</v>
          </cell>
        </row>
        <row r="2591">
          <cell r="C2591" t="str">
            <v>BDI</v>
          </cell>
          <cell r="E2591">
            <v>0.35</v>
          </cell>
          <cell r="G2591">
            <v>19.52</v>
          </cell>
        </row>
        <row r="2592">
          <cell r="C2592" t="str">
            <v>TOTAL</v>
          </cell>
          <cell r="G2592">
            <v>75.28</v>
          </cell>
        </row>
        <row r="2594">
          <cell r="A2594" t="str">
            <v>CHOR</v>
          </cell>
          <cell r="B2594" t="str">
            <v>5837</v>
          </cell>
          <cell r="C2594" t="str">
            <v>VIBROACABADORA SOBRE ESTEIRAS POTENCIA MAX. 105CV CAPACIDADE ATE 450 T/H - CHI DIURNO</v>
          </cell>
          <cell r="D2594" t="str">
            <v>CHI</v>
          </cell>
        </row>
        <row r="2595">
          <cell r="A2595" t="str">
            <v>COMPOSICAO</v>
          </cell>
          <cell r="B2595" t="str">
            <v>5709</v>
          </cell>
          <cell r="C2595" t="str">
            <v>VIBROACABADORA SOBRE ESTEIRAS POTENCIA MAX. 105CV CAPACIDADE ATE 450 T/H - DEPRECIACAO E JUROS</v>
          </cell>
          <cell r="D2595" t="str">
            <v>H</v>
          </cell>
          <cell r="E2595">
            <v>1</v>
          </cell>
          <cell r="F2595">
            <v>100.67</v>
          </cell>
          <cell r="G2595">
            <v>100.67</v>
          </cell>
        </row>
        <row r="2596">
          <cell r="A2596" t="str">
            <v>COMPOSICAO</v>
          </cell>
          <cell r="B2596" t="str">
            <v>53802</v>
          </cell>
          <cell r="C2596" t="str">
            <v>VIBROACABADORA SOBRE ESTEIRAS POTENCIA MAX. 105CV CAPACIDADE ATE 450 T/H - MAO-DE-OBRA NA OPERACAO DIURNA</v>
          </cell>
          <cell r="D2596" t="str">
            <v>H</v>
          </cell>
          <cell r="E2596">
            <v>1</v>
          </cell>
          <cell r="F2596">
            <v>19.7</v>
          </cell>
          <cell r="G2596">
            <v>19.7</v>
          </cell>
        </row>
        <row r="2597">
          <cell r="A2597" t="str">
            <v>5837</v>
          </cell>
          <cell r="C2597" t="str">
            <v>SUBTOTAL</v>
          </cell>
          <cell r="G2597">
            <v>120.37</v>
          </cell>
        </row>
        <row r="2598">
          <cell r="C2598" t="str">
            <v>BDI</v>
          </cell>
          <cell r="E2598">
            <v>0.35</v>
          </cell>
          <cell r="G2598">
            <v>42.13</v>
          </cell>
        </row>
        <row r="2599">
          <cell r="C2599" t="str">
            <v>TOTAL</v>
          </cell>
          <cell r="G2599">
            <v>162.5</v>
          </cell>
        </row>
        <row r="2601">
          <cell r="A2601" t="str">
            <v>CHOR</v>
          </cell>
          <cell r="B2601" t="str">
            <v>5841</v>
          </cell>
          <cell r="C2601" t="str">
            <v>VASSOURA MECÂNICA REBOCÁVEL C/ ESCOVA CIL˝N DRICA LARGURA = 2,44M - CHI DIURNO</v>
          </cell>
          <cell r="D2601" t="str">
            <v>CHI</v>
          </cell>
        </row>
        <row r="2602">
          <cell r="A2602" t="str">
            <v>COMPOSICAO</v>
          </cell>
          <cell r="B2602" t="str">
            <v>5712</v>
          </cell>
          <cell r="C2602" t="str">
            <v>VASSOURA MECÂNICA REBOCÁVEL C/ ESCOVA CILÍNDRICA LARGURA = 2,44M - DEPRECIAÇÃO E JUROS</v>
          </cell>
          <cell r="D2602" t="str">
            <v>H</v>
          </cell>
          <cell r="E2602">
            <v>1</v>
          </cell>
          <cell r="F2602">
            <v>5.25</v>
          </cell>
          <cell r="G2602">
            <v>5.25</v>
          </cell>
        </row>
        <row r="2603">
          <cell r="A2603" t="str">
            <v>5841</v>
          </cell>
          <cell r="C2603" t="str">
            <v>SUBTOTAL</v>
          </cell>
          <cell r="G2603">
            <v>5.25</v>
          </cell>
        </row>
        <row r="2604">
          <cell r="C2604" t="str">
            <v>BDI</v>
          </cell>
          <cell r="E2604">
            <v>0.35</v>
          </cell>
          <cell r="G2604">
            <v>1.84</v>
          </cell>
        </row>
        <row r="2605">
          <cell r="C2605" t="str">
            <v>TOTAL</v>
          </cell>
          <cell r="G2605">
            <v>7.09</v>
          </cell>
        </row>
        <row r="2607">
          <cell r="A2607" t="str">
            <v>CHOR</v>
          </cell>
          <cell r="B2607" t="str">
            <v>5845</v>
          </cell>
          <cell r="C2607" t="str">
            <v>TRATOR DE PNEUS 110 A 126 HP - CHI DIURNO</v>
          </cell>
          <cell r="D2607" t="str">
            <v>CHI</v>
          </cell>
        </row>
        <row r="2608">
          <cell r="A2608" t="str">
            <v>COMPOSICAO</v>
          </cell>
          <cell r="B2608" t="str">
            <v>7063</v>
          </cell>
          <cell r="C2608" t="str">
            <v>TRATOR DE PNEUS 110 A 126 HP - DEPRECIACAO</v>
          </cell>
          <cell r="D2608" t="str">
            <v>H</v>
          </cell>
          <cell r="E2608">
            <v>1</v>
          </cell>
          <cell r="F2608">
            <v>19.41</v>
          </cell>
          <cell r="G2608">
            <v>19.41</v>
          </cell>
        </row>
        <row r="2609">
          <cell r="A2609" t="str">
            <v>COMPOSICAO</v>
          </cell>
          <cell r="B2609" t="str">
            <v>7064</v>
          </cell>
          <cell r="C2609" t="str">
            <v>TRATOR DE PNEUS 110 A 126 HP - JUROS</v>
          </cell>
          <cell r="D2609" t="str">
            <v>H</v>
          </cell>
          <cell r="E2609">
            <v>1</v>
          </cell>
          <cell r="F2609">
            <v>6.19</v>
          </cell>
          <cell r="G2609">
            <v>6.19</v>
          </cell>
        </row>
        <row r="2610">
          <cell r="A2610" t="str">
            <v>COMPOSICAO</v>
          </cell>
          <cell r="B2610" t="str">
            <v>7067</v>
          </cell>
          <cell r="C2610" t="str">
            <v>TRATOR DE PNEUS 110 A 126 HP - MAO-DE-OBRA NA OPERACAO DIURNA</v>
          </cell>
          <cell r="D2610" t="str">
            <v>H</v>
          </cell>
          <cell r="E2610">
            <v>1</v>
          </cell>
          <cell r="F2610">
            <v>21.66</v>
          </cell>
          <cell r="G2610">
            <v>21.66</v>
          </cell>
        </row>
        <row r="2611">
          <cell r="A2611" t="str">
            <v>5845</v>
          </cell>
          <cell r="C2611" t="str">
            <v>SUBTOTAL</v>
          </cell>
          <cell r="G2611">
            <v>47.260000000000005</v>
          </cell>
        </row>
        <row r="2612">
          <cell r="C2612" t="str">
            <v>BDI</v>
          </cell>
          <cell r="E2612">
            <v>0.35</v>
          </cell>
          <cell r="G2612">
            <v>16.54</v>
          </cell>
        </row>
        <row r="2613">
          <cell r="C2613" t="str">
            <v>TOTAL</v>
          </cell>
          <cell r="G2613">
            <v>63.800000000000004</v>
          </cell>
        </row>
        <row r="2615">
          <cell r="A2615" t="str">
            <v>CHOR</v>
          </cell>
          <cell r="B2615" t="str">
            <v>5849</v>
          </cell>
          <cell r="C2615" t="str">
            <v>TRATOR DE ESTEIRAS POTENCIA 165 HP, PESO OP ERACIONAL 17,1T - CHI DIURNO</v>
          </cell>
          <cell r="D2615" t="str">
            <v>CHI</v>
          </cell>
        </row>
        <row r="2616">
          <cell r="A2616" t="str">
            <v>COMPOSICAO</v>
          </cell>
          <cell r="B2616" t="str">
            <v>5717</v>
          </cell>
          <cell r="C2616" t="str">
            <v>TRATOR DE ESTEIRAS POTENCIA 165 HP, PESO OPERACIONAL 17,1T (VU=5ANOS) - DEPRECIACAO E JUROS</v>
          </cell>
          <cell r="D2616" t="str">
            <v>H</v>
          </cell>
          <cell r="E2616">
            <v>1</v>
          </cell>
          <cell r="F2616">
            <v>93.63</v>
          </cell>
          <cell r="G2616">
            <v>93.63</v>
          </cell>
        </row>
        <row r="2617">
          <cell r="A2617" t="str">
            <v>COMPOSICAO</v>
          </cell>
          <cell r="B2617" t="str">
            <v>53807</v>
          </cell>
          <cell r="C2617" t="str">
            <v>TRATOR DE ESTEIRAS POTENCIA 165 HP, PESO OPERACIONAL 17,1T - MAO-DE-OBRA NA OPERACAO DIURNA</v>
          </cell>
          <cell r="D2617" t="str">
            <v>H</v>
          </cell>
          <cell r="E2617">
            <v>1</v>
          </cell>
          <cell r="F2617">
            <v>23.06</v>
          </cell>
          <cell r="G2617">
            <v>23.06</v>
          </cell>
        </row>
        <row r="2618">
          <cell r="A2618" t="str">
            <v>5849</v>
          </cell>
          <cell r="C2618" t="str">
            <v>SUBTOTAL</v>
          </cell>
          <cell r="G2618">
            <v>116.69</v>
          </cell>
        </row>
        <row r="2619">
          <cell r="C2619" t="str">
            <v>BDI</v>
          </cell>
          <cell r="E2619">
            <v>0.35</v>
          </cell>
          <cell r="G2619">
            <v>40.840000000000003</v>
          </cell>
        </row>
        <row r="2620">
          <cell r="C2620" t="str">
            <v>TOTAL</v>
          </cell>
          <cell r="G2620">
            <v>157.53</v>
          </cell>
        </row>
        <row r="2622">
          <cell r="A2622" t="str">
            <v>CHOR</v>
          </cell>
          <cell r="B2622" t="str">
            <v>5853</v>
          </cell>
          <cell r="C2622" t="str">
            <v>TRATOR DE ESTEIRAS 153HP PESO OPERACIONAL 1 5T, COM RODA MOTRIZ ELEVADA - CHI DIURNO</v>
          </cell>
          <cell r="D2622" t="str">
            <v>CHI</v>
          </cell>
        </row>
        <row r="2623">
          <cell r="A2623" t="str">
            <v>COMPOSICAO</v>
          </cell>
          <cell r="B2623" t="str">
            <v>5720</v>
          </cell>
          <cell r="C2623" t="str">
            <v>TRATOR DE ESTEIRAS 153HP PESO OPERACIONAL 15T, COM RODA MOTRIZ ELEVADA (VU=5ANOS) - DEPRECIACAO E JUROS</v>
          </cell>
          <cell r="D2623" t="str">
            <v>H</v>
          </cell>
          <cell r="E2623">
            <v>1</v>
          </cell>
          <cell r="F2623">
            <v>96.05</v>
          </cell>
          <cell r="G2623">
            <v>96.05</v>
          </cell>
        </row>
        <row r="2624">
          <cell r="A2624" t="str">
            <v>COMPOSICAO</v>
          </cell>
          <cell r="B2624" t="str">
            <v>53811</v>
          </cell>
          <cell r="C2624" t="str">
            <v>TRATOR DE ESTEIRAS 153HP PESO OPERACIONAL 15T, COM RODA MOTRIZ ELEVADA - MA0-DE-OBRA NA OPERACAO DIURNA</v>
          </cell>
          <cell r="D2624" t="str">
            <v>H</v>
          </cell>
          <cell r="E2624">
            <v>1</v>
          </cell>
          <cell r="F2624">
            <v>21.66</v>
          </cell>
          <cell r="G2624">
            <v>21.66</v>
          </cell>
        </row>
        <row r="2625">
          <cell r="A2625" t="str">
            <v>5853</v>
          </cell>
          <cell r="C2625" t="str">
            <v>SUBTOTAL</v>
          </cell>
          <cell r="G2625">
            <v>117.71</v>
          </cell>
        </row>
        <row r="2626">
          <cell r="C2626" t="str">
            <v>BDI</v>
          </cell>
          <cell r="E2626">
            <v>0.35</v>
          </cell>
          <cell r="G2626">
            <v>41.2</v>
          </cell>
        </row>
        <row r="2627">
          <cell r="C2627" t="str">
            <v>TOTAL</v>
          </cell>
          <cell r="G2627">
            <v>158.91</v>
          </cell>
        </row>
        <row r="2629">
          <cell r="A2629" t="str">
            <v>CHOR</v>
          </cell>
          <cell r="B2629" t="str">
            <v>5857</v>
          </cell>
          <cell r="C2629" t="str">
            <v>TRATOR DE ESTEIRAS COM LAMINA - POTENCIA 30 5 HP - PESO OPERACIONAL 37 T - CHI DIURNO</v>
          </cell>
          <cell r="D2629" t="str">
            <v>CHI</v>
          </cell>
        </row>
        <row r="2630">
          <cell r="A2630" t="str">
            <v>COMPOSICAO</v>
          </cell>
          <cell r="B2630" t="str">
            <v>53813</v>
          </cell>
          <cell r="C2630" t="str">
            <v>TRATOR DE ESTEIRAS COM LAMINA - POTENCIA 305 HP - PESO OPERACIONAL 37 T (VU=5ANOS) - DEPRECIACAO E JUROS</v>
          </cell>
          <cell r="D2630" t="str">
            <v>H</v>
          </cell>
          <cell r="E2630">
            <v>1</v>
          </cell>
          <cell r="F2630">
            <v>243.47</v>
          </cell>
          <cell r="G2630">
            <v>243.47</v>
          </cell>
        </row>
        <row r="2631">
          <cell r="A2631" t="str">
            <v>COMPOSICAO</v>
          </cell>
          <cell r="B2631" t="str">
            <v>53815</v>
          </cell>
          <cell r="C2631" t="str">
            <v>TRATOR DE ESTEIRAS COM LAMINA - POTENCIA 305 HP - PESO OPERACIONAL 37 T - MAO-DE-OBRA NA OPERACAO DIURNA</v>
          </cell>
          <cell r="D2631" t="str">
            <v>H</v>
          </cell>
          <cell r="E2631">
            <v>1</v>
          </cell>
          <cell r="F2631">
            <v>21.66</v>
          </cell>
          <cell r="G2631">
            <v>21.66</v>
          </cell>
        </row>
        <row r="2632">
          <cell r="A2632" t="str">
            <v>5857</v>
          </cell>
          <cell r="C2632" t="str">
            <v>SUBTOTAL</v>
          </cell>
          <cell r="G2632">
            <v>265.13</v>
          </cell>
        </row>
        <row r="2633">
          <cell r="C2633" t="str">
            <v>BDI</v>
          </cell>
          <cell r="E2633">
            <v>0.35</v>
          </cell>
          <cell r="G2633">
            <v>92.8</v>
          </cell>
        </row>
        <row r="2634">
          <cell r="C2634" t="str">
            <v>TOTAL</v>
          </cell>
          <cell r="G2634">
            <v>357.93</v>
          </cell>
        </row>
        <row r="2636">
          <cell r="A2636" t="str">
            <v>CHOR</v>
          </cell>
          <cell r="B2636" t="str">
            <v>5861</v>
          </cell>
          <cell r="C2636" t="str">
            <v>TRATOR DE ESTEIRAS 99HP, PESO OPERACIONAL 8 ,5T - CHI DIURNO</v>
          </cell>
          <cell r="D2636" t="str">
            <v>CHI</v>
          </cell>
        </row>
        <row r="2637">
          <cell r="A2637" t="str">
            <v>COMPOSICAO</v>
          </cell>
          <cell r="B2637" t="str">
            <v>5723</v>
          </cell>
          <cell r="C2637" t="str">
            <v>TRATOR DE ESTEIRAS 99HP, PESO OPERACIONAL 8,5T (VU=5ANOS) - DEPRECIAO E JUROS</v>
          </cell>
          <cell r="D2637" t="str">
            <v>H</v>
          </cell>
          <cell r="E2637">
            <v>1</v>
          </cell>
          <cell r="F2637">
            <v>52.88</v>
          </cell>
          <cell r="G2637">
            <v>52.88</v>
          </cell>
        </row>
        <row r="2638">
          <cell r="A2638" t="str">
            <v>COMPOSICAO</v>
          </cell>
          <cell r="B2638" t="str">
            <v>5725</v>
          </cell>
          <cell r="C2638" t="str">
            <v>TRATOR DE ESTEIRAS 99HP, PESO OPERACIONAL 8,5T - MAO-DE-OBRA NA OPERACAO DIURNA</v>
          </cell>
          <cell r="D2638" t="str">
            <v>H</v>
          </cell>
          <cell r="E2638">
            <v>1</v>
          </cell>
          <cell r="F2638">
            <v>21.66</v>
          </cell>
          <cell r="G2638">
            <v>21.66</v>
          </cell>
        </row>
        <row r="2639">
          <cell r="A2639" t="str">
            <v>5861</v>
          </cell>
          <cell r="C2639" t="str">
            <v>SUBTOTAL</v>
          </cell>
          <cell r="G2639">
            <v>74.540000000000006</v>
          </cell>
        </row>
        <row r="2640">
          <cell r="C2640" t="str">
            <v>BDI</v>
          </cell>
          <cell r="E2640">
            <v>0.35</v>
          </cell>
          <cell r="G2640">
            <v>26.09</v>
          </cell>
        </row>
        <row r="2641">
          <cell r="C2641" t="str">
            <v>TOTAL</v>
          </cell>
          <cell r="G2641">
            <v>100.63000000000001</v>
          </cell>
        </row>
        <row r="2643">
          <cell r="A2643" t="str">
            <v>CHOR</v>
          </cell>
          <cell r="B2643" t="str">
            <v>5865</v>
          </cell>
          <cell r="C2643" t="str">
            <v>ROLO COMPACTADOR VIBRATÓRIO REBOCÁVEL AÇO LISO, PES O 4,7T, IMPACTO DINÂMICO 18,3T - CHI DIURNO</v>
          </cell>
          <cell r="D2643" t="str">
            <v>CHI</v>
          </cell>
        </row>
        <row r="2644">
          <cell r="A2644" t="str">
            <v>COMPOSICAO</v>
          </cell>
          <cell r="B2644" t="str">
            <v>53818</v>
          </cell>
          <cell r="C2644" t="str">
            <v>ROLO COMPACTADOR VIBRATÓRIO REBOCÁVEL AÇO LISO, PESO 4,7T, IMPACTO DINÂMICO 18,3T - DEPRECIAÇÃO E JUROS</v>
          </cell>
          <cell r="D2644" t="str">
            <v>H</v>
          </cell>
          <cell r="E2644">
            <v>1</v>
          </cell>
          <cell r="F2644">
            <v>7.87</v>
          </cell>
          <cell r="G2644">
            <v>7.87</v>
          </cell>
        </row>
        <row r="2645">
          <cell r="A2645" t="str">
            <v>COMPOSICAO</v>
          </cell>
          <cell r="B2645" t="str">
            <v>53820</v>
          </cell>
          <cell r="C2645" t="str">
            <v>ROLO COMPACTADOR VIBRATÓRIO REBOCÁVEL AÇO LISO, PESO 4,7T, IMPACTO DINÂMICO 18,3T - CUSTO COM MAO-DE-OBRA NA OPERACAO DIURNA</v>
          </cell>
          <cell r="D2645" t="str">
            <v>H</v>
          </cell>
          <cell r="E2645">
            <v>1</v>
          </cell>
          <cell r="F2645">
            <v>19.7</v>
          </cell>
          <cell r="G2645">
            <v>19.7</v>
          </cell>
        </row>
        <row r="2646">
          <cell r="A2646" t="str">
            <v>5865</v>
          </cell>
          <cell r="C2646" t="str">
            <v>SUBTOTAL</v>
          </cell>
          <cell r="G2646">
            <v>27.57</v>
          </cell>
        </row>
        <row r="2647">
          <cell r="C2647" t="str">
            <v>BDI</v>
          </cell>
          <cell r="E2647">
            <v>0.35</v>
          </cell>
          <cell r="G2647">
            <v>9.65</v>
          </cell>
        </row>
        <row r="2648">
          <cell r="C2648" t="str">
            <v>TOTAL</v>
          </cell>
          <cell r="G2648">
            <v>37.22</v>
          </cell>
        </row>
        <row r="2650">
          <cell r="A2650" t="str">
            <v>CHOR</v>
          </cell>
          <cell r="B2650" t="str">
            <v>5869</v>
          </cell>
          <cell r="C2650" t="str">
            <v>ROLO COMPACTADOR VIBRATÓRIO TANDEM AÇO LISO, POTÊNC IA 58CV, PESO SEM/COM LASTRO 6,5/9,4 T - CHI DIURNO</v>
          </cell>
          <cell r="D2650" t="str">
            <v>CHI</v>
          </cell>
        </row>
        <row r="2651">
          <cell r="A2651" t="str">
            <v>COMPOSICAO</v>
          </cell>
          <cell r="B2651" t="str">
            <v>5728</v>
          </cell>
          <cell r="C2651" t="str">
            <v>ROLO COMPACTADOR VIBRATÓRIO, TANDEM, AUTO-PROPEL.,CILINDRO LISO, 58CV - 6,5/9,4 T, SEM OU COM LASTRO - DEPRECIAÇÃO E JUROS.</v>
          </cell>
          <cell r="D2651" t="str">
            <v>H</v>
          </cell>
          <cell r="E2651">
            <v>1</v>
          </cell>
          <cell r="F2651">
            <v>20.32</v>
          </cell>
          <cell r="G2651">
            <v>20.32</v>
          </cell>
        </row>
        <row r="2652">
          <cell r="A2652" t="str">
            <v>COMPOSICAO</v>
          </cell>
          <cell r="B2652" t="str">
            <v>53822</v>
          </cell>
          <cell r="C2652" t="str">
            <v>ROLO COMPACTADOR VIBRATÓRIO TANDEM AÇO LISO, POTÊNCIA 58CV, PESO SEM/COM LASTRO 6,5/9,4 T - CUSTO COM MÃO-DE-OBRA NA OPERAÇÃO DIURNA</v>
          </cell>
          <cell r="D2652" t="str">
            <v>H</v>
          </cell>
          <cell r="E2652">
            <v>1</v>
          </cell>
          <cell r="F2652">
            <v>23.06</v>
          </cell>
          <cell r="G2652">
            <v>23.06</v>
          </cell>
        </row>
        <row r="2653">
          <cell r="A2653" t="str">
            <v>5869</v>
          </cell>
          <cell r="C2653" t="str">
            <v>SUBTOTAL</v>
          </cell>
          <cell r="G2653">
            <v>43.379999999999995</v>
          </cell>
        </row>
        <row r="2654">
          <cell r="C2654" t="str">
            <v>BDI</v>
          </cell>
          <cell r="E2654">
            <v>0.35</v>
          </cell>
          <cell r="G2654">
            <v>15.18</v>
          </cell>
        </row>
        <row r="2655">
          <cell r="C2655" t="str">
            <v>TOTAL</v>
          </cell>
          <cell r="G2655">
            <v>58.559999999999995</v>
          </cell>
        </row>
        <row r="2657">
          <cell r="A2657" t="str">
            <v>CHOR</v>
          </cell>
          <cell r="B2657" t="str">
            <v>5873</v>
          </cell>
          <cell r="C2657" t="str">
            <v>ROLO COMPACTADOR DE PNEUS ESTÁTICO PARA ASFALTO, PR ESSÃO VARIÁVEL, POTÊNCIA 99HP, PESO OPERACIONAL SEM/COM LASTRO 8,3/21,0 T - CHI DIURNO</v>
          </cell>
          <cell r="D2657" t="str">
            <v>CHI</v>
          </cell>
        </row>
        <row r="2658">
          <cell r="A2658" t="str">
            <v>COMPOSICAO</v>
          </cell>
          <cell r="B2658" t="str">
            <v>53823</v>
          </cell>
          <cell r="C2658" t="str">
            <v>ROLO COMPACTADOR DE PNEUS ESTÁTICO PARA ASFALTO, PRESSÃO VARIÁVEL, POTÊNCIA 99HP, PESO OPERACIONAL SEM/COM LASTRO 8,3/21,0 T - DEPRECIAÇÃO E JUROS</v>
          </cell>
          <cell r="D2658" t="str">
            <v>H</v>
          </cell>
          <cell r="E2658">
            <v>1</v>
          </cell>
          <cell r="F2658">
            <v>37</v>
          </cell>
          <cell r="G2658">
            <v>37</v>
          </cell>
        </row>
        <row r="2659">
          <cell r="A2659" t="str">
            <v>COMPOSICAO</v>
          </cell>
          <cell r="B2659" t="str">
            <v>53824</v>
          </cell>
          <cell r="C2659" t="str">
            <v>ROLO COMPACTADOR DE PNEUS ESTATICO PARA ASFALTO, PRESSAO VARIAVEL, POTENCIA 99HP, PESO OPERACIONAL SEM/COM LASTRO 8,3/21,0 T - CUSTO COM MAO -DE-OBRA NA OPERACAO DIURNA</v>
          </cell>
          <cell r="D2659" t="str">
            <v>H</v>
          </cell>
          <cell r="E2659">
            <v>1</v>
          </cell>
          <cell r="F2659">
            <v>19.7</v>
          </cell>
          <cell r="G2659">
            <v>19.7</v>
          </cell>
        </row>
        <row r="2660">
          <cell r="A2660" t="str">
            <v>5873</v>
          </cell>
          <cell r="C2660" t="str">
            <v>SUBTOTAL</v>
          </cell>
          <cell r="G2660">
            <v>56.7</v>
          </cell>
        </row>
        <row r="2661">
          <cell r="C2661" t="str">
            <v>BDI</v>
          </cell>
          <cell r="E2661">
            <v>0.35</v>
          </cell>
          <cell r="G2661">
            <v>19.850000000000001</v>
          </cell>
        </row>
        <row r="2662">
          <cell r="C2662" t="str">
            <v>TOTAL</v>
          </cell>
          <cell r="G2662">
            <v>76.550000000000011</v>
          </cell>
        </row>
        <row r="2664">
          <cell r="A2664" t="str">
            <v>CHOR</v>
          </cell>
          <cell r="B2664" t="str">
            <v>5877</v>
          </cell>
          <cell r="C2664" t="str">
            <v>RETRO-ESCAVADEIRA, 74HP (VU = 6 ANOS) - CHI DIURNO</v>
          </cell>
          <cell r="D2664" t="str">
            <v>CHI</v>
          </cell>
        </row>
        <row r="2665">
          <cell r="A2665" t="str">
            <v>COMPOSICAO</v>
          </cell>
          <cell r="B2665" t="str">
            <v>5734</v>
          </cell>
          <cell r="C2665" t="str">
            <v>RETRO-ESCAVADEIRA, 74HP (VU=6 ANOS)- DEPRECIAÇÃO E JUROS</v>
          </cell>
          <cell r="D2665" t="str">
            <v>H</v>
          </cell>
          <cell r="E2665">
            <v>1</v>
          </cell>
          <cell r="F2665">
            <v>25.26</v>
          </cell>
          <cell r="G2665">
            <v>25.26</v>
          </cell>
        </row>
        <row r="2666">
          <cell r="A2666" t="str">
            <v>INSUMO</v>
          </cell>
          <cell r="B2666" t="str">
            <v>00004234</v>
          </cell>
          <cell r="C2666" t="str">
            <v>OPERADOR DE ESCAVADEIRA</v>
          </cell>
          <cell r="D2666" t="str">
            <v>H</v>
          </cell>
          <cell r="E2666">
            <v>0.9123</v>
          </cell>
          <cell r="F2666">
            <v>19.7</v>
          </cell>
          <cell r="G2666">
            <v>17.97</v>
          </cell>
        </row>
        <row r="2667">
          <cell r="A2667" t="str">
            <v>5877</v>
          </cell>
          <cell r="C2667" t="str">
            <v>SUBTOTAL</v>
          </cell>
          <cell r="G2667">
            <v>43.230000000000004</v>
          </cell>
        </row>
        <row r="2668">
          <cell r="C2668" t="str">
            <v>BDI</v>
          </cell>
          <cell r="E2668">
            <v>0.35</v>
          </cell>
          <cell r="G2668">
            <v>15.13</v>
          </cell>
        </row>
        <row r="2669">
          <cell r="C2669" t="str">
            <v>TOTAL</v>
          </cell>
          <cell r="G2669">
            <v>58.360000000000007</v>
          </cell>
        </row>
        <row r="2671">
          <cell r="A2671" t="str">
            <v>CHOR</v>
          </cell>
          <cell r="B2671" t="str">
            <v>5881</v>
          </cell>
          <cell r="C2671" t="str">
            <v>ROLO COMPACTADOR VIBRATÓRIO PÉ DE CARNEIRO, OPERADO POR CONTROLE REMOTO, POTÊNCIA 17HP, PESO OPERACIONAL 1,65T - CHI</v>
          </cell>
          <cell r="D2671" t="str">
            <v>CHI</v>
          </cell>
        </row>
        <row r="2672">
          <cell r="A2672" t="str">
            <v>COMPOSICAO</v>
          </cell>
          <cell r="B2672" t="str">
            <v>5738</v>
          </cell>
          <cell r="C2672" t="str">
            <v>ROLO COMPACTADOR VIBRATÓRIO PÉ DE CARNEIRO, OPERADO POR CONTROLE REMOTO, POTÊNCIA 17HP, PESO OPERACIONAL 1,65T - DEPRECIAÇÃO E JUROS</v>
          </cell>
          <cell r="D2672" t="str">
            <v>H</v>
          </cell>
          <cell r="E2672">
            <v>1</v>
          </cell>
          <cell r="F2672">
            <v>5.67</v>
          </cell>
          <cell r="G2672">
            <v>5.67</v>
          </cell>
        </row>
        <row r="2673">
          <cell r="A2673" t="str">
            <v>5881</v>
          </cell>
          <cell r="C2673" t="str">
            <v>SUBTOTAL</v>
          </cell>
          <cell r="G2673">
            <v>5.67</v>
          </cell>
        </row>
        <row r="2674">
          <cell r="C2674" t="str">
            <v>BDI</v>
          </cell>
          <cell r="E2674">
            <v>0.35</v>
          </cell>
          <cell r="G2674">
            <v>1.98</v>
          </cell>
        </row>
        <row r="2675">
          <cell r="C2675" t="str">
            <v>TOTAL</v>
          </cell>
          <cell r="G2675">
            <v>7.65</v>
          </cell>
        </row>
        <row r="2677">
          <cell r="A2677" t="str">
            <v>CHOR</v>
          </cell>
          <cell r="B2677" t="str">
            <v>5884</v>
          </cell>
          <cell r="C2677" t="str">
            <v>EQUIPAMENTO PARA LAMA ASFALTICA COM SILO DE AGREGADO 6M3, DOSADOR DE CIMENTO, A SER MONTADO SOBRE CAMINHÃO (NAO INCLUI O CAMINHAO) - CU STO HORARIO IMPRODUTIVO DIURNO</v>
          </cell>
          <cell r="D2677" t="str">
            <v>CHI</v>
          </cell>
        </row>
        <row r="2678">
          <cell r="A2678" t="str">
            <v>COMPOSICAO</v>
          </cell>
          <cell r="B2678" t="str">
            <v>5740</v>
          </cell>
          <cell r="C2678" t="str">
            <v>EQUIPAMENTO PARA LAMA ASFALTICA COM SILO DE AGREGADO 6M3, DOSADOR DE CIMENTO, MONTADO SOBRE CAMINHÃO - DEPRECIACAO E JUROS</v>
          </cell>
          <cell r="D2678" t="str">
            <v>H</v>
          </cell>
          <cell r="E2678">
            <v>1</v>
          </cell>
          <cell r="F2678">
            <v>57.68</v>
          </cell>
          <cell r="G2678">
            <v>57.68</v>
          </cell>
        </row>
        <row r="2679">
          <cell r="A2679" t="str">
            <v>COMPOSICAO</v>
          </cell>
          <cell r="B2679" t="str">
            <v>5743</v>
          </cell>
          <cell r="C2679" t="str">
            <v>EQUIPAMENTO PARA LAMA ASFALTICA COM SILO DE AGREGADO 6M3, DOSADOR DE CIMENTO, A SER MONTADO SOBRE CAMINHÃO (NAO INCLUI O CAMINHAO) - MAO-DE-OBRA DIURNA NA OPERACAO</v>
          </cell>
          <cell r="D2679" t="str">
            <v>H</v>
          </cell>
          <cell r="E2679">
            <v>1</v>
          </cell>
          <cell r="F2679">
            <v>20.18</v>
          </cell>
          <cell r="G2679">
            <v>20.18</v>
          </cell>
        </row>
        <row r="2680">
          <cell r="A2680" t="str">
            <v>5884</v>
          </cell>
          <cell r="C2680" t="str">
            <v>SUBTOTAL</v>
          </cell>
          <cell r="G2680">
            <v>77.86</v>
          </cell>
        </row>
        <row r="2681">
          <cell r="C2681" t="str">
            <v>BDI</v>
          </cell>
          <cell r="E2681">
            <v>0.35</v>
          </cell>
          <cell r="G2681">
            <v>27.25</v>
          </cell>
        </row>
        <row r="2682">
          <cell r="C2682" t="str">
            <v>TOTAL</v>
          </cell>
          <cell r="G2682">
            <v>105.11</v>
          </cell>
        </row>
        <row r="2684">
          <cell r="A2684" t="str">
            <v>CHOR</v>
          </cell>
          <cell r="B2684" t="str">
            <v>5888</v>
          </cell>
          <cell r="C2684" t="str">
            <v>CAMINHAO PIPA FORD F12000 6000L 162CV C/BOM BA GASOLINA - CHI DIURNO</v>
          </cell>
          <cell r="D2684" t="str">
            <v>CHI</v>
          </cell>
        </row>
        <row r="2685">
          <cell r="A2685" t="str">
            <v>COMPOSICAO</v>
          </cell>
          <cell r="B2685" t="str">
            <v>5745</v>
          </cell>
          <cell r="C2685" t="str">
            <v>CAMINHAO PIPA 6.000L TOCO 162CV - PBT=11800KG C/BOMBA GASOLINA - DEPRECIACAO E JUROS</v>
          </cell>
          <cell r="D2685" t="str">
            <v>H</v>
          </cell>
          <cell r="E2685">
            <v>1</v>
          </cell>
          <cell r="F2685">
            <v>23</v>
          </cell>
          <cell r="G2685">
            <v>23</v>
          </cell>
        </row>
        <row r="2686">
          <cell r="A2686" t="str">
            <v>COMPOSICAO</v>
          </cell>
          <cell r="B2686" t="str">
            <v>5748</v>
          </cell>
          <cell r="C2686" t="str">
            <v>CAMINHAO PIPA 6000L TOCO, 162CV - 7,5T (VU=6ANOS) (INCLUI TANQUE DE ACO PARA TRANSPORTE DE AGUA E MOTOBOMBA CENTRIFUGA A GASOLINA 3,5CV) - MAO-DE-OBRA DIURNA NA OPERACAO</v>
          </cell>
          <cell r="D2686" t="str">
            <v>H</v>
          </cell>
          <cell r="E2686">
            <v>1</v>
          </cell>
          <cell r="F2686">
            <v>20.18</v>
          </cell>
          <cell r="G2686">
            <v>20.18</v>
          </cell>
        </row>
        <row r="2687">
          <cell r="A2687" t="str">
            <v>5888</v>
          </cell>
          <cell r="C2687" t="str">
            <v>SUBTOTAL</v>
          </cell>
          <cell r="G2687">
            <v>43.18</v>
          </cell>
        </row>
        <row r="2688">
          <cell r="C2688" t="str">
            <v>BDI</v>
          </cell>
          <cell r="E2688">
            <v>0.35</v>
          </cell>
          <cell r="G2688">
            <v>15.11</v>
          </cell>
        </row>
        <row r="2689">
          <cell r="C2689" t="str">
            <v>TOTAL</v>
          </cell>
          <cell r="G2689">
            <v>58.29</v>
          </cell>
        </row>
        <row r="2691">
          <cell r="A2691" t="str">
            <v>CHOR</v>
          </cell>
          <cell r="B2691" t="str">
            <v>5892</v>
          </cell>
          <cell r="C2691" t="str">
            <v>CAMINHAO TOCO, 177CV - 14T (VU=6ANOS) (NAO INCLUI CARROCERIA) - CUSTO HORARIO IMPRODUTIVO DIURNO</v>
          </cell>
          <cell r="D2691" t="str">
            <v>CHI</v>
          </cell>
        </row>
        <row r="2692">
          <cell r="A2692" t="str">
            <v>COMPOSICAO</v>
          </cell>
          <cell r="B2692" t="str">
            <v>5750</v>
          </cell>
          <cell r="C2692" t="str">
            <v>CAMINHAO TOCO, 177CV - 14T (VU=6ANOS) (NAO INCLUI CARROCERIA) - DEPRECIACAO E JUROS</v>
          </cell>
          <cell r="D2692" t="str">
            <v>H</v>
          </cell>
          <cell r="E2692">
            <v>1</v>
          </cell>
          <cell r="F2692">
            <v>20.58</v>
          </cell>
          <cell r="G2692">
            <v>20.58</v>
          </cell>
        </row>
        <row r="2693">
          <cell r="A2693" t="str">
            <v>COMPOSICAO</v>
          </cell>
          <cell r="B2693" t="str">
            <v>53828</v>
          </cell>
          <cell r="C2693" t="str">
            <v>CAMINHAO TOCO, 177CV - 14T (VU=6ANOS) (NAO INCLUI CARROCERIA) - MAO-DE-OBRA DIURNA NA OPERACAO</v>
          </cell>
          <cell r="D2693" t="str">
            <v>H</v>
          </cell>
          <cell r="E2693">
            <v>1</v>
          </cell>
          <cell r="F2693">
            <v>20.18</v>
          </cell>
          <cell r="G2693">
            <v>20.18</v>
          </cell>
        </row>
        <row r="2694">
          <cell r="A2694" t="str">
            <v>5892</v>
          </cell>
          <cell r="C2694" t="str">
            <v>SUBTOTAL</v>
          </cell>
          <cell r="G2694">
            <v>40.76</v>
          </cell>
        </row>
        <row r="2695">
          <cell r="C2695" t="str">
            <v>BDI</v>
          </cell>
          <cell r="E2695">
            <v>0.35</v>
          </cell>
          <cell r="G2695">
            <v>14.27</v>
          </cell>
        </row>
        <row r="2696">
          <cell r="C2696" t="str">
            <v>TOTAL</v>
          </cell>
          <cell r="G2696">
            <v>55.03</v>
          </cell>
        </row>
        <row r="2698">
          <cell r="A2698" t="str">
            <v>CHOR</v>
          </cell>
          <cell r="B2698" t="str">
            <v>5896</v>
          </cell>
          <cell r="C2698" t="str">
            <v>CAMINHAO TOCO, 170CV - 11T (VU=6ANOS) (NAO INCLUI CARROCERIA) - CUSTO HORARIO IMPRODUTIVO DIURNO</v>
          </cell>
          <cell r="D2698" t="str">
            <v>CHI</v>
          </cell>
        </row>
        <row r="2699">
          <cell r="A2699" t="str">
            <v>COMPOSICAO</v>
          </cell>
          <cell r="B2699" t="str">
            <v>5753</v>
          </cell>
          <cell r="C2699" t="str">
            <v>CAMINHAO TOCO, 170CV - 11T (VU=6ANOS) (NAO INCLUI CARROCERIA) - DEPRECIACAO E JUROS</v>
          </cell>
          <cell r="D2699" t="str">
            <v>H</v>
          </cell>
          <cell r="E2699">
            <v>1</v>
          </cell>
          <cell r="F2699">
            <v>20.190000000000001</v>
          </cell>
          <cell r="G2699">
            <v>20.190000000000001</v>
          </cell>
        </row>
        <row r="2700">
          <cell r="A2700" t="str">
            <v>COMPOSICAO</v>
          </cell>
          <cell r="B2700" t="str">
            <v>5755</v>
          </cell>
          <cell r="C2700" t="str">
            <v>CAMINHAO TOCO, 170CV - 11T (VU=6ANOS) (NAO INCLUI CARROCERIA) - MAO-DE-OBRA DIURNA NA OPERACAO</v>
          </cell>
          <cell r="D2700" t="str">
            <v>H</v>
          </cell>
          <cell r="E2700">
            <v>1</v>
          </cell>
          <cell r="F2700">
            <v>20.18</v>
          </cell>
          <cell r="G2700">
            <v>20.18</v>
          </cell>
        </row>
        <row r="2701">
          <cell r="A2701" t="str">
            <v>5896</v>
          </cell>
          <cell r="C2701" t="str">
            <v>SUBTOTAL</v>
          </cell>
          <cell r="G2701">
            <v>40.370000000000005</v>
          </cell>
        </row>
        <row r="2702">
          <cell r="C2702" t="str">
            <v>BDI</v>
          </cell>
          <cell r="E2702">
            <v>0.35</v>
          </cell>
          <cell r="G2702">
            <v>14.13</v>
          </cell>
        </row>
        <row r="2703">
          <cell r="C2703" t="str">
            <v>TOTAL</v>
          </cell>
          <cell r="G2703">
            <v>54.500000000000007</v>
          </cell>
        </row>
        <row r="2705">
          <cell r="A2705" t="str">
            <v>CHOR</v>
          </cell>
          <cell r="B2705" t="str">
            <v>5903</v>
          </cell>
          <cell r="C2705" t="str">
            <v>CAMINHAO PIPA 10000L TRUCADO, 208CV - 21,1T (VU=6AN OS) (INCLUI TANQUE DE ACO PARA TRANSPORTE DE AGUA E MOTOBOMBA CENTRIFUGA A GASOLINA 3,5CV) - CUSTO HORARIO IMPRODUTIVO DIURNO</v>
          </cell>
          <cell r="D2705" t="str">
            <v>CHI</v>
          </cell>
        </row>
        <row r="2706">
          <cell r="A2706" t="str">
            <v>COMPOSICAO</v>
          </cell>
          <cell r="B2706" t="str">
            <v>5762</v>
          </cell>
          <cell r="C2706" t="str">
            <v>CAMINHAO PIPA 10000L TRUCADO, 208CV - 21,1T (VU=6ANOS) (INCLUI TANQUE DE ACO PARA TRANSPORTE DE AGUA E MOTOBOMBA CENTRIFUGA A GASOLINA 3,5CV) - DEPRECIACAO E JUROS</v>
          </cell>
          <cell r="D2706" t="str">
            <v>H</v>
          </cell>
          <cell r="E2706">
            <v>1</v>
          </cell>
          <cell r="F2706">
            <v>22.1</v>
          </cell>
          <cell r="G2706">
            <v>22.1</v>
          </cell>
        </row>
        <row r="2707">
          <cell r="A2707" t="str">
            <v>COMPOSICAO</v>
          </cell>
          <cell r="B2707" t="str">
            <v>53832</v>
          </cell>
          <cell r="C2707" t="str">
            <v>CAMINHAO PIPA 10000L TRUCADO, 208CV - 21,1T (VU=6ANOS) (INCLUI TANQUE DE ACO PARA TRANSPORTE DE AGUA E MOTOBOMBA CENTRIFUGA A GASOLINA 3,5CV) - MAO-DE-OBRA DIURNA NA OPERACAO</v>
          </cell>
          <cell r="D2707" t="str">
            <v>H</v>
          </cell>
          <cell r="E2707">
            <v>1</v>
          </cell>
          <cell r="F2707">
            <v>20.18</v>
          </cell>
          <cell r="G2707">
            <v>20.18</v>
          </cell>
        </row>
        <row r="2708">
          <cell r="A2708" t="str">
            <v>5903</v>
          </cell>
          <cell r="C2708" t="str">
            <v>SUBTOTAL</v>
          </cell>
          <cell r="G2708">
            <v>42.28</v>
          </cell>
        </row>
        <row r="2709">
          <cell r="C2709" t="str">
            <v>BDI</v>
          </cell>
          <cell r="E2709">
            <v>0.35</v>
          </cell>
          <cell r="G2709">
            <v>14.8</v>
          </cell>
        </row>
        <row r="2710">
          <cell r="C2710" t="str">
            <v>TOTAL</v>
          </cell>
          <cell r="G2710">
            <v>57.08</v>
          </cell>
        </row>
        <row r="2712">
          <cell r="A2712" t="str">
            <v>CHOR</v>
          </cell>
          <cell r="B2712" t="str">
            <v>5907</v>
          </cell>
          <cell r="C2712" t="str">
            <v>DISTRIBUIDOR DE AGREGADO TIPO DOSADOR REBOCAVEL CO M 4 PNEUS COM LARGURA 3,66 M - CHI DIURNO</v>
          </cell>
          <cell r="D2712" t="str">
            <v>CHI</v>
          </cell>
        </row>
        <row r="2713">
          <cell r="A2713" t="str">
            <v>COMPOSICAO</v>
          </cell>
          <cell r="B2713" t="str">
            <v>53833</v>
          </cell>
          <cell r="C2713" t="str">
            <v>DISTRIBUIDOR DE AGREGADO TIPO DOSADOR REBOCAVEL COM 4 PNEUS COM LARGURA 3,66 M - DEPRECIACAO E JUROS</v>
          </cell>
          <cell r="D2713" t="str">
            <v>H</v>
          </cell>
          <cell r="E2713">
            <v>1</v>
          </cell>
          <cell r="F2713">
            <v>12.42</v>
          </cell>
          <cell r="G2713">
            <v>12.42</v>
          </cell>
        </row>
        <row r="2714">
          <cell r="A2714" t="str">
            <v>5907</v>
          </cell>
          <cell r="C2714" t="str">
            <v>SUBTOTAL</v>
          </cell>
          <cell r="G2714">
            <v>12.42</v>
          </cell>
        </row>
        <row r="2715">
          <cell r="C2715" t="str">
            <v>BDI</v>
          </cell>
          <cell r="E2715">
            <v>0.35</v>
          </cell>
          <cell r="G2715">
            <v>4.3499999999999996</v>
          </cell>
        </row>
        <row r="2716">
          <cell r="C2716" t="str">
            <v>TOTAL</v>
          </cell>
          <cell r="G2716">
            <v>16.77</v>
          </cell>
        </row>
        <row r="2718">
          <cell r="A2718" t="str">
            <v>CHOR</v>
          </cell>
          <cell r="B2718" t="str">
            <v>5911</v>
          </cell>
          <cell r="C2718" t="str">
            <v>DISTRIBUIDOR DE BETUME COM TANQUE DE 2500L, REBOCAV EL, PNEUMATICO COM MOTOR A GASOLINA 3,4HP - CHI DIURNO</v>
          </cell>
          <cell r="D2718" t="str">
            <v>CHI</v>
          </cell>
        </row>
        <row r="2719">
          <cell r="A2719" t="str">
            <v>COMPOSICAO</v>
          </cell>
          <cell r="B2719" t="str">
            <v>5767</v>
          </cell>
          <cell r="C2719" t="str">
            <v>DISTRIBUIDOR DE BETUME COM TANQUE DE 2500L, REBOCAVEL, PNEUMATICO COM MOTOR A GASOLINA 3,4HP - CUSTO COM MAO-DE-OBRA NA OPERACAO DIURNA</v>
          </cell>
          <cell r="D2719" t="str">
            <v>H</v>
          </cell>
          <cell r="E2719">
            <v>1</v>
          </cell>
          <cell r="F2719">
            <v>0.1</v>
          </cell>
          <cell r="G2719">
            <v>0.1</v>
          </cell>
        </row>
        <row r="2720">
          <cell r="A2720" t="str">
            <v>COMPOSICAO</v>
          </cell>
          <cell r="B2720" t="str">
            <v>53835</v>
          </cell>
          <cell r="C2720" t="str">
            <v>DISTRIBUIDOR DE BETUME COM TANQUE DE 2500L, REBOCAVEL, PNEUMATICO COM MOTOR A GASOLINA 3,4HP - DEPRECIACAO E JUROS</v>
          </cell>
          <cell r="D2720" t="str">
            <v>H</v>
          </cell>
          <cell r="E2720">
            <v>1</v>
          </cell>
          <cell r="F2720">
            <v>14.49</v>
          </cell>
          <cell r="G2720">
            <v>14.49</v>
          </cell>
        </row>
        <row r="2721">
          <cell r="A2721" t="str">
            <v>5911</v>
          </cell>
          <cell r="C2721" t="str">
            <v>SUBTOTAL</v>
          </cell>
          <cell r="G2721">
            <v>14.59</v>
          </cell>
        </row>
        <row r="2722">
          <cell r="C2722" t="str">
            <v>BDI</v>
          </cell>
          <cell r="E2722">
            <v>0.35</v>
          </cell>
          <cell r="G2722">
            <v>5.1100000000000003</v>
          </cell>
        </row>
        <row r="2723">
          <cell r="C2723" t="str">
            <v>TOTAL</v>
          </cell>
          <cell r="G2723">
            <v>19.7</v>
          </cell>
        </row>
        <row r="2725">
          <cell r="A2725" t="str">
            <v>CHOR</v>
          </cell>
          <cell r="B2725" t="str">
            <v>5915</v>
          </cell>
          <cell r="C2725" t="str">
            <v>DISTRIBUIDOR DE ASFALTO MONTADO SOBRE CAMINHAO TOCO 162 HP, COM TANQUE ISOLADO 6 M3 COM BARRA ESPARGIDORA DE 3,66 M - CHI DIURNO</v>
          </cell>
          <cell r="D2725" t="str">
            <v>CHI</v>
          </cell>
        </row>
        <row r="2726">
          <cell r="A2726" t="str">
            <v>COMPOSICAO</v>
          </cell>
          <cell r="B2726" t="str">
            <v>5770</v>
          </cell>
          <cell r="C2726" t="str">
            <v>DISTRIBUIDOR DE ASFALTO MONTADO SOBRE CAMINHAO TOCO 162 HP, COM TANQUE ISOLADO 6 M3 COM BARRA ESPARGIDORA DE 3,66 M - CUSTO C/ MAO-DE-OBRA NA OPERACAO DIURNA.</v>
          </cell>
          <cell r="D2726" t="str">
            <v>H</v>
          </cell>
          <cell r="E2726">
            <v>1</v>
          </cell>
          <cell r="F2726">
            <v>40.36</v>
          </cell>
          <cell r="G2726">
            <v>40.36</v>
          </cell>
        </row>
        <row r="2727">
          <cell r="A2727" t="str">
            <v>COMPOSICAO</v>
          </cell>
          <cell r="B2727" t="str">
            <v>53836</v>
          </cell>
          <cell r="C2727" t="str">
            <v>DISTRIBUIDOR DE ASFALTO MONTADO SOBRE CAMINHAO TOCO 162 HP, COM TANQUE ISOLADO 6 M3 COM BARRA ESPARGIDORA DE 3,66 M - DEPRECIACAO E JUROS</v>
          </cell>
          <cell r="D2727" t="str">
            <v>H</v>
          </cell>
          <cell r="E2727">
            <v>1</v>
          </cell>
          <cell r="F2727">
            <v>59.81</v>
          </cell>
          <cell r="G2727">
            <v>59.81</v>
          </cell>
        </row>
        <row r="2728">
          <cell r="A2728" t="str">
            <v>5915</v>
          </cell>
          <cell r="C2728" t="str">
            <v>SUBTOTAL</v>
          </cell>
          <cell r="G2728">
            <v>100.17</v>
          </cell>
        </row>
        <row r="2729">
          <cell r="C2729" t="str">
            <v>BDI</v>
          </cell>
          <cell r="E2729">
            <v>0.35</v>
          </cell>
          <cell r="G2729">
            <v>35.06</v>
          </cell>
        </row>
        <row r="2730">
          <cell r="C2730" t="str">
            <v>TOTAL</v>
          </cell>
          <cell r="G2730">
            <v>135.23000000000002</v>
          </cell>
        </row>
        <row r="2732">
          <cell r="A2732" t="str">
            <v>CHOR</v>
          </cell>
          <cell r="B2732" t="str">
            <v>5923</v>
          </cell>
          <cell r="C2732" t="str">
            <v>GRADE ARADORA DE DISCO REBOCÁVEL 20X24 COM 20 DISC OS DIAM 24X6MM COM PNEUS PARA TRANSPORTE - CHI DIURNO. AF_01/2014</v>
          </cell>
          <cell r="D2732" t="str">
            <v>CHI</v>
          </cell>
        </row>
        <row r="2733">
          <cell r="A2733" t="str">
            <v>COMPOSICAO</v>
          </cell>
          <cell r="B2733" t="str">
            <v>53840</v>
          </cell>
          <cell r="C2733" t="str">
            <v>GRADE DE DISCO REBOCÁVEL 20X24" COM 20 DISCOS DIAM 24X6MM COM PNEUS PARA TRANSPORTE - DEPRECIAÇÃO. AF_01/2014</v>
          </cell>
          <cell r="D2733" t="str">
            <v>H</v>
          </cell>
          <cell r="E2733">
            <v>0.8</v>
          </cell>
          <cell r="F2733">
            <v>1.6</v>
          </cell>
          <cell r="G2733">
            <v>1.28</v>
          </cell>
        </row>
        <row r="2734">
          <cell r="A2734" t="str">
            <v>COMPOSICAO</v>
          </cell>
          <cell r="B2734" t="str">
            <v>87026</v>
          </cell>
          <cell r="C2734" t="str">
            <v>GRADE DE DISCO REBOCÁVEL 20X24" COM 20 DISCOS DIAM 24X6MM COM PNEUS PARA TRANSPORTE - JUROS. AF_01/2014</v>
          </cell>
          <cell r="D2734" t="str">
            <v>H</v>
          </cell>
          <cell r="E2734">
            <v>0.8</v>
          </cell>
          <cell r="F2734">
            <v>0.5</v>
          </cell>
          <cell r="G2734">
            <v>0.4</v>
          </cell>
        </row>
        <row r="2735">
          <cell r="A2735" t="str">
            <v>5923</v>
          </cell>
          <cell r="C2735" t="str">
            <v>SUBTOTAL</v>
          </cell>
          <cell r="G2735">
            <v>1.6800000000000002</v>
          </cell>
        </row>
        <row r="2736">
          <cell r="C2736" t="str">
            <v>BDI</v>
          </cell>
          <cell r="E2736">
            <v>0.35</v>
          </cell>
          <cell r="G2736">
            <v>0.59</v>
          </cell>
        </row>
        <row r="2737">
          <cell r="C2737" t="str">
            <v>TOTAL</v>
          </cell>
          <cell r="G2737">
            <v>2.27</v>
          </cell>
        </row>
        <row r="2739">
          <cell r="A2739" t="str">
            <v>CHOR</v>
          </cell>
          <cell r="B2739" t="str">
            <v>5926</v>
          </cell>
          <cell r="C2739" t="str">
            <v>LANCA ELEVATORIA TELESCOPICA DE ACIONAMENTO HIDRAULICO, CAPACIDADE DE CARGA 30.000 KG, COM CESTO, MONTADA SOBRE CAMINHAO TRUCADO - CHI DIU RNO</v>
          </cell>
          <cell r="D2739" t="str">
            <v>CHI</v>
          </cell>
        </row>
        <row r="2740">
          <cell r="A2740" t="str">
            <v>COMPOSICAO</v>
          </cell>
          <cell r="B2740" t="str">
            <v>53842</v>
          </cell>
          <cell r="C2740" t="str">
            <v>LANCA ELEVATORIA TELESCOPICA DE ACIONAMENTO HIDRAULICO, CAPACIDADE DE CARGA 30.000 KG, COM CESTO, MONTADA SOBRE CAMINHAO TRUCADO - DEPRECIACAO E JUROS</v>
          </cell>
          <cell r="D2740" t="str">
            <v>H</v>
          </cell>
          <cell r="E2740">
            <v>1</v>
          </cell>
          <cell r="F2740">
            <v>217.70999999999998</v>
          </cell>
          <cell r="G2740">
            <v>217.71</v>
          </cell>
        </row>
        <row r="2741">
          <cell r="A2741" t="str">
            <v>COMPOSICAO</v>
          </cell>
          <cell r="B2741" t="str">
            <v>53843</v>
          </cell>
          <cell r="C2741" t="str">
            <v>LANCA ELEVATORIA TELESCOPICA DE ACIONAMENTO HIDRAULICO, CAPACIDADE DE CARGA 30.000 KG, COM CESTO, MONTADA SOBRE CAMINHAO TRUCADO - CUSTO COM MA0-DE-OBRA NA OPERACAO DIURNA</v>
          </cell>
          <cell r="D2741" t="str">
            <v>H</v>
          </cell>
          <cell r="E2741">
            <v>1</v>
          </cell>
          <cell r="F2741">
            <v>20.18</v>
          </cell>
          <cell r="G2741">
            <v>20.18</v>
          </cell>
        </row>
        <row r="2742">
          <cell r="A2742" t="str">
            <v>5926</v>
          </cell>
          <cell r="C2742" t="str">
            <v>SUBTOTAL</v>
          </cell>
          <cell r="G2742">
            <v>237.89000000000001</v>
          </cell>
        </row>
        <row r="2743">
          <cell r="C2743" t="str">
            <v>BDI</v>
          </cell>
          <cell r="E2743">
            <v>0.35</v>
          </cell>
          <cell r="G2743">
            <v>83.26</v>
          </cell>
        </row>
        <row r="2744">
          <cell r="C2744" t="str">
            <v>TOTAL</v>
          </cell>
          <cell r="G2744">
            <v>321.15000000000003</v>
          </cell>
        </row>
        <row r="2746">
          <cell r="A2746" t="str">
            <v>CHOR</v>
          </cell>
          <cell r="B2746" t="str">
            <v>5930</v>
          </cell>
          <cell r="C2746" t="str">
            <v>GUINDASTE MUNK COM CESTO, CARGA MAXIMA 5,75T (A 2M) E 2,3T ( A 5M), ALT URA MAXIMA = 7,9M, MONTADO SOBRE CAMINHAO DE CARROCERIA 162HP - CHI DIURNO</v>
          </cell>
          <cell r="D2746" t="str">
            <v>CHI</v>
          </cell>
        </row>
        <row r="2747">
          <cell r="A2747" t="str">
            <v>COMPOSICAO</v>
          </cell>
          <cell r="B2747" t="str">
            <v>53845</v>
          </cell>
          <cell r="C2747" t="str">
            <v>GUINDASTE MUNK COM CESTO, CARGA MAXIMA 5,75T (A 2M) E 2,3T ( A 5M), ALTURA MAXIMA = 7,9M, MONTADO SOBRE CAMINHAO DE CARROCERIA 162HP - DEPRECIACAO E JUROS</v>
          </cell>
          <cell r="D2747" t="str">
            <v>H</v>
          </cell>
          <cell r="E2747">
            <v>1</v>
          </cell>
          <cell r="F2747">
            <v>28.659999999999997</v>
          </cell>
          <cell r="G2747">
            <v>28.66</v>
          </cell>
        </row>
        <row r="2748">
          <cell r="A2748" t="str">
            <v>COMPOSICAO</v>
          </cell>
          <cell r="B2748" t="str">
            <v>53847</v>
          </cell>
          <cell r="C2748" t="str">
            <v>GUINDASTE MUNK COM CESTO, CARGA MAXIMA 5,75T (A 2M) E 2,3T ( A 5M), ALTURA MAXIMA = 7,9M, MONTADO SOBRE CAMINHAO DE CARROCERIA FORD 162HP - CUSTO COM MA0-DE-0BRA NA OPERACAO DIURNA</v>
          </cell>
          <cell r="D2748" t="str">
            <v>H</v>
          </cell>
          <cell r="E2748">
            <v>1</v>
          </cell>
          <cell r="F2748">
            <v>20.18</v>
          </cell>
          <cell r="G2748">
            <v>20.18</v>
          </cell>
        </row>
        <row r="2749">
          <cell r="A2749" t="str">
            <v>5930</v>
          </cell>
          <cell r="C2749" t="str">
            <v>SUBTOTAL</v>
          </cell>
          <cell r="G2749">
            <v>48.84</v>
          </cell>
        </row>
        <row r="2750">
          <cell r="C2750" t="str">
            <v>BDI</v>
          </cell>
          <cell r="E2750">
            <v>0.35</v>
          </cell>
          <cell r="G2750">
            <v>17.09</v>
          </cell>
        </row>
        <row r="2751">
          <cell r="C2751" t="str">
            <v>TOTAL</v>
          </cell>
          <cell r="G2751">
            <v>65.930000000000007</v>
          </cell>
        </row>
        <row r="2753">
          <cell r="A2753" t="str">
            <v>CHOR</v>
          </cell>
          <cell r="B2753" t="str">
            <v>5934</v>
          </cell>
          <cell r="C2753" t="str">
            <v>MOTONIVELADORA 140HP (VU=6ANOS) - CHI DIURN O</v>
          </cell>
          <cell r="D2753" t="str">
            <v>CHI</v>
          </cell>
        </row>
        <row r="2754">
          <cell r="A2754" t="str">
            <v>COMPOSICAO</v>
          </cell>
          <cell r="B2754" t="str">
            <v>5778</v>
          </cell>
          <cell r="C2754" t="str">
            <v>MOTONIVELADORA 140HP (VU=6ANOS) - DEPRECIACAO E JUROS</v>
          </cell>
          <cell r="D2754" t="str">
            <v>H</v>
          </cell>
          <cell r="E2754">
            <v>1</v>
          </cell>
          <cell r="F2754">
            <v>63.03</v>
          </cell>
          <cell r="G2754">
            <v>63.03</v>
          </cell>
        </row>
        <row r="2755">
          <cell r="A2755" t="str">
            <v>COMPOSICAO</v>
          </cell>
          <cell r="B2755" t="str">
            <v>53850</v>
          </cell>
          <cell r="C2755" t="str">
            <v>MOTONIVELADORA 140HP PESO OPERACIONAL 12,5T - MAO-DE-OBRA NA OPERACAO DIURNA</v>
          </cell>
          <cell r="D2755" t="str">
            <v>H</v>
          </cell>
          <cell r="E2755">
            <v>1</v>
          </cell>
          <cell r="F2755">
            <v>21.6</v>
          </cell>
          <cell r="G2755">
            <v>21.6</v>
          </cell>
        </row>
        <row r="2756">
          <cell r="A2756" t="str">
            <v>5934</v>
          </cell>
          <cell r="C2756" t="str">
            <v>SUBTOTAL</v>
          </cell>
          <cell r="G2756">
            <v>84.63</v>
          </cell>
        </row>
        <row r="2757">
          <cell r="C2757" t="str">
            <v>BDI</v>
          </cell>
          <cell r="E2757">
            <v>0.35</v>
          </cell>
          <cell r="G2757">
            <v>29.62</v>
          </cell>
        </row>
        <row r="2758">
          <cell r="C2758" t="str">
            <v>TOTAL</v>
          </cell>
          <cell r="G2758">
            <v>114.25</v>
          </cell>
        </row>
        <row r="2760">
          <cell r="A2760" t="str">
            <v>CHOR</v>
          </cell>
          <cell r="B2760" t="str">
            <v>5942</v>
          </cell>
          <cell r="C2760" t="str">
            <v>PA CARREGADEIRA SOBRE RODAS 105 HP - CAPACIDADE DA CACAMBA 1,4 A 1,7 M3 - PESO OPERACIONAL 9.100 KG - CHI DIURNO</v>
          </cell>
          <cell r="D2760" t="str">
            <v>CHI</v>
          </cell>
        </row>
        <row r="2761">
          <cell r="A2761" t="str">
            <v>COMPOSICAO</v>
          </cell>
          <cell r="B2761" t="str">
            <v>5653</v>
          </cell>
          <cell r="C2761" t="str">
            <v>PA CARREGADEIRA SOBRE RODAS, POTENCIA 105HP, CAPACIDADE DA CACAMBA 1,4 A 1,7M3 - DEPRECIACAO E JUROS</v>
          </cell>
          <cell r="D2761" t="str">
            <v>H</v>
          </cell>
          <cell r="E2761">
            <v>1</v>
          </cell>
          <cell r="F2761">
            <v>43.47</v>
          </cell>
          <cell r="G2761">
            <v>43.47</v>
          </cell>
        </row>
        <row r="2762">
          <cell r="A2762" t="str">
            <v>COMPOSICAO</v>
          </cell>
          <cell r="B2762" t="str">
            <v>5656</v>
          </cell>
          <cell r="C2762" t="str">
            <v>PA CARREGADEIRA SOBRE RODAS, POTENCIA 105HP, CAPACIDADE DA CACAMBA 1,4 A 1,7M3 - MAO-DE- OBRA DIURNA NA OPERACAO</v>
          </cell>
          <cell r="D2762" t="str">
            <v>H</v>
          </cell>
          <cell r="E2762">
            <v>1</v>
          </cell>
          <cell r="F2762">
            <v>21.2</v>
          </cell>
          <cell r="G2762">
            <v>21.2</v>
          </cell>
        </row>
        <row r="2763">
          <cell r="A2763" t="str">
            <v>5942</v>
          </cell>
          <cell r="C2763" t="str">
            <v>SUBTOTAL</v>
          </cell>
          <cell r="G2763">
            <v>64.67</v>
          </cell>
        </row>
        <row r="2764">
          <cell r="C2764" t="str">
            <v>BDI</v>
          </cell>
          <cell r="E2764">
            <v>0.35</v>
          </cell>
          <cell r="G2764">
            <v>22.63</v>
          </cell>
        </row>
        <row r="2765">
          <cell r="C2765" t="str">
            <v>TOTAL</v>
          </cell>
          <cell r="G2765">
            <v>87.3</v>
          </cell>
        </row>
        <row r="2767">
          <cell r="A2767" t="str">
            <v>CHOR</v>
          </cell>
          <cell r="B2767" t="str">
            <v>5946</v>
          </cell>
          <cell r="C2767" t="str">
            <v>PA CARREGADEIRA SOBRE RODAS 180 HP - CAPACIDADE DA CACAMBA. 2,5 A 3,3 M3 - PESO OPERACIONAL 17.428 - CHI DIURNO</v>
          </cell>
          <cell r="D2767" t="str">
            <v>CHI</v>
          </cell>
        </row>
        <row r="2768">
          <cell r="A2768" t="str">
            <v>COMPOSICAO</v>
          </cell>
          <cell r="B2768" t="str">
            <v>5786</v>
          </cell>
          <cell r="C2768" t="str">
            <v>PA CARREGADEIRA SOBRE RODAS 180 HP - CAPACIDADE DA CACAMBA. 2,5 A 3,3 M3 - PESO OPERACIONAL 17.428 - (VU=5ANOS) - DEPRECIACAO E JUROS</v>
          </cell>
          <cell r="D2768" t="str">
            <v>H</v>
          </cell>
          <cell r="E2768">
            <v>1</v>
          </cell>
          <cell r="F2768">
            <v>81.66</v>
          </cell>
          <cell r="G2768">
            <v>81.66</v>
          </cell>
        </row>
        <row r="2769">
          <cell r="A2769" t="str">
            <v>COMPOSICAO</v>
          </cell>
          <cell r="B2769" t="str">
            <v>5788</v>
          </cell>
          <cell r="C2769" t="str">
            <v>PA CARREGADEIRA SOBRE RODAS 180 HP - CAPACIDADE DA CACAMBA. 2,5 A 3,3 M3 - PESO OPERACIONAL 17.428 - CUSTO C/ MAO-DE-OBRA NA OPERACAO DIURNA</v>
          </cell>
          <cell r="D2769" t="str">
            <v>H</v>
          </cell>
          <cell r="E2769">
            <v>1</v>
          </cell>
          <cell r="F2769">
            <v>21.2</v>
          </cell>
          <cell r="G2769">
            <v>21.2</v>
          </cell>
        </row>
        <row r="2770">
          <cell r="A2770" t="str">
            <v>5946</v>
          </cell>
          <cell r="C2770" t="str">
            <v>SUBTOTAL</v>
          </cell>
          <cell r="G2770">
            <v>102.86</v>
          </cell>
        </row>
        <row r="2771">
          <cell r="C2771" t="str">
            <v>BDI</v>
          </cell>
          <cell r="E2771">
            <v>0.35</v>
          </cell>
          <cell r="G2771">
            <v>36</v>
          </cell>
        </row>
        <row r="2772">
          <cell r="C2772" t="str">
            <v>TOTAL</v>
          </cell>
          <cell r="G2772">
            <v>138.86000000000001</v>
          </cell>
        </row>
        <row r="2774">
          <cell r="A2774" t="str">
            <v>CHOR</v>
          </cell>
          <cell r="B2774" t="str">
            <v>5952</v>
          </cell>
          <cell r="C2774" t="str">
            <v>MARTELETE OU ROMPEDOR PNEUMÁTICO MANUAL 28KG, FREQUENCIA DE IMPACTO 1230/MINUTO - CHI DIURNO</v>
          </cell>
          <cell r="D2774" t="str">
            <v>CHI</v>
          </cell>
        </row>
        <row r="2775">
          <cell r="A2775" t="str">
            <v>COMPOSICAO</v>
          </cell>
          <cell r="B2775" t="str">
            <v>5794</v>
          </cell>
          <cell r="C2775" t="str">
            <v>MARTELETE OU ROMPEDOR PNEUMÁTICO MANUAL 28KG, FREQUENCIA DE IMPACTO 1230/MINUTO - DEPRECIAÇÃO E JUROS</v>
          </cell>
          <cell r="D2775" t="str">
            <v>H</v>
          </cell>
          <cell r="E2775">
            <v>1</v>
          </cell>
          <cell r="F2775">
            <v>1.1000000000000001</v>
          </cell>
          <cell r="G2775">
            <v>1.1000000000000001</v>
          </cell>
        </row>
        <row r="2776">
          <cell r="A2776" t="str">
            <v>COMPOSICAO</v>
          </cell>
          <cell r="B2776" t="str">
            <v>5796</v>
          </cell>
          <cell r="C2776" t="str">
            <v>MARTELETE OU ROMPEDOR PNEUMÁTICO MANUAL 28KG, FREQUENCIA DE IMPACTO 1230/MINUTO - MÃO DE OBRA NA OPERAÇÃO DIURNA</v>
          </cell>
          <cell r="D2776" t="str">
            <v>H</v>
          </cell>
          <cell r="E2776">
            <v>1</v>
          </cell>
          <cell r="F2776">
            <v>13.07</v>
          </cell>
          <cell r="G2776">
            <v>13.07</v>
          </cell>
        </row>
        <row r="2777">
          <cell r="A2777" t="str">
            <v>5952</v>
          </cell>
          <cell r="C2777" t="str">
            <v>SUBTOTAL</v>
          </cell>
          <cell r="G2777">
            <v>14.17</v>
          </cell>
        </row>
        <row r="2778">
          <cell r="C2778" t="str">
            <v>BDI</v>
          </cell>
          <cell r="E2778">
            <v>0.35</v>
          </cell>
          <cell r="G2778">
            <v>4.96</v>
          </cell>
        </row>
        <row r="2779">
          <cell r="C2779" t="str">
            <v>TOTAL</v>
          </cell>
          <cell r="G2779">
            <v>19.13</v>
          </cell>
        </row>
        <row r="2781">
          <cell r="A2781" t="str">
            <v>CHOR</v>
          </cell>
          <cell r="B2781" t="str">
            <v>5954</v>
          </cell>
          <cell r="C2781" t="str">
            <v>COMPRESSOR DE AR REBOCAVEL, DESCARGA LIVRE EFETIVA 180PCM, PRESSAO DE TRABALHO 102 PSI, MOTOR A DIESEL 89CV - CUSTO HORARIO IMPRODUTIVO DIU RNO</v>
          </cell>
          <cell r="D2781" t="str">
            <v>CHI</v>
          </cell>
        </row>
        <row r="2782">
          <cell r="A2782" t="str">
            <v>COMPOSICAO</v>
          </cell>
          <cell r="B2782" t="str">
            <v>5798</v>
          </cell>
          <cell r="C2782" t="str">
            <v>COMPRESSOR DE AR REBOCAVEL, DESCARGA LIVRE EFETIVA 180PCM, PRESSAO DE TRABALHO 102 PSI, MOTOR A DIESEL 89CV - MAO-DE-OBRA DIURNA NA OPERACAO</v>
          </cell>
          <cell r="D2782" t="str">
            <v>H</v>
          </cell>
          <cell r="E2782">
            <v>1</v>
          </cell>
          <cell r="F2782">
            <v>10.59</v>
          </cell>
          <cell r="G2782">
            <v>10.59</v>
          </cell>
        </row>
        <row r="2783">
          <cell r="A2783" t="str">
            <v>COMPOSICAO</v>
          </cell>
          <cell r="B2783" t="str">
            <v>53864</v>
          </cell>
          <cell r="C2783" t="str">
            <v>COMPRESSOR DE AR REBOCAVEL, DESCARGA LIVRE EFETIVA 180PCM, PRESSAO DE TRABALHO 102 PSI, MOTOR A DIESEL 89CV - DEPRECIACAO E JUROS</v>
          </cell>
          <cell r="D2783" t="str">
            <v>H</v>
          </cell>
          <cell r="E2783">
            <v>1</v>
          </cell>
          <cell r="F2783">
            <v>12.23</v>
          </cell>
          <cell r="G2783">
            <v>12.23</v>
          </cell>
        </row>
        <row r="2784">
          <cell r="A2784" t="str">
            <v>5954</v>
          </cell>
          <cell r="C2784" t="str">
            <v>SUBTOTAL</v>
          </cell>
          <cell r="G2784">
            <v>22.82</v>
          </cell>
        </row>
        <row r="2785">
          <cell r="C2785" t="str">
            <v>BDI</v>
          </cell>
          <cell r="E2785">
            <v>0.35</v>
          </cell>
          <cell r="G2785">
            <v>7.99</v>
          </cell>
        </row>
        <row r="2786">
          <cell r="C2786" t="str">
            <v>TOTAL</v>
          </cell>
          <cell r="G2786">
            <v>30.810000000000002</v>
          </cell>
        </row>
        <row r="2788">
          <cell r="A2788" t="str">
            <v>CHOR</v>
          </cell>
          <cell r="B2788" t="str">
            <v>5959</v>
          </cell>
          <cell r="C2788" t="str">
            <v>COMPACTADOR DE SOLOS COM PLACA VIBRATORIA, 46X51CM, 5HP, 156KG, DIESEL, IMPACTO DINAMICO 1700KG - CUSTO HORARIO IMPRODUTIVO DIURNO</v>
          </cell>
          <cell r="D2788" t="str">
            <v>CHI</v>
          </cell>
        </row>
        <row r="2789">
          <cell r="A2789" t="str">
            <v>COMPOSICAO</v>
          </cell>
          <cell r="B2789" t="str">
            <v>5801</v>
          </cell>
          <cell r="C2789" t="str">
            <v>COMPACTADOR DE SOLOS COM PLACA VIBRATORIA, 46X51CM, 5HP, 156KG, DIESEL, IMPACTO DINAMICO 1700KG - DEPRECIACAO E JUROS</v>
          </cell>
          <cell r="D2789" t="str">
            <v>H</v>
          </cell>
          <cell r="E2789">
            <v>1</v>
          </cell>
          <cell r="F2789">
            <v>3.77</v>
          </cell>
          <cell r="G2789">
            <v>3.77</v>
          </cell>
        </row>
        <row r="2790">
          <cell r="A2790" t="str">
            <v>COMPOSICAO</v>
          </cell>
          <cell r="B2790" t="str">
            <v>5804</v>
          </cell>
          <cell r="C2790" t="str">
            <v>COMPACTADOR DE SOLOS COM PLACA VIBRATORIA, 46X51CM, 5HP, 156KG, DIESEL, IMPACTO DINAMICO 1700KG - MAO-DE-OBRA DIURNA NA OPERACAO</v>
          </cell>
          <cell r="D2790" t="str">
            <v>H</v>
          </cell>
          <cell r="E2790">
            <v>1</v>
          </cell>
          <cell r="F2790">
            <v>10.59</v>
          </cell>
          <cell r="G2790">
            <v>10.59</v>
          </cell>
        </row>
        <row r="2791">
          <cell r="A2791" t="str">
            <v>5959</v>
          </cell>
          <cell r="C2791" t="str">
            <v>SUBTOTAL</v>
          </cell>
          <cell r="G2791">
            <v>14.36</v>
          </cell>
        </row>
        <row r="2792">
          <cell r="C2792" t="str">
            <v>BDI</v>
          </cell>
          <cell r="E2792">
            <v>0.35</v>
          </cell>
          <cell r="G2792">
            <v>5.03</v>
          </cell>
        </row>
        <row r="2793">
          <cell r="C2793" t="str">
            <v>TOTAL</v>
          </cell>
          <cell r="G2793">
            <v>19.39</v>
          </cell>
        </row>
        <row r="2795">
          <cell r="A2795" t="str">
            <v>CHOR</v>
          </cell>
          <cell r="B2795" t="str">
            <v>5961</v>
          </cell>
          <cell r="C2795" t="str">
            <v>CAMINHAO BASCULANTE, 162HP, 6M3 - 12T (VU=5 ANOS) - CHI DIURNO</v>
          </cell>
          <cell r="D2795" t="str">
            <v>CHI</v>
          </cell>
        </row>
        <row r="2796">
          <cell r="A2796" t="str">
            <v>COMPOSICAO</v>
          </cell>
          <cell r="B2796" t="str">
            <v>5694</v>
          </cell>
          <cell r="C2796" t="str">
            <v>CAMINHAO BASCULANTE, 162HP- 6M3 (VU=5ANOS) - DEPRECIACAO E JUROS</v>
          </cell>
          <cell r="D2796" t="str">
            <v>H</v>
          </cell>
          <cell r="E2796">
            <v>1</v>
          </cell>
          <cell r="F2796">
            <v>23.24</v>
          </cell>
          <cell r="G2796">
            <v>23.24</v>
          </cell>
        </row>
        <row r="2797">
          <cell r="A2797" t="str">
            <v>COMPOSICAO</v>
          </cell>
          <cell r="B2797" t="str">
            <v>53793</v>
          </cell>
          <cell r="C2797" t="str">
            <v>CAMINHAO BASCULANTE ,162HP- 6M3 / MAO-DE-OBRA NA OPERACAO DIURNA</v>
          </cell>
          <cell r="D2797" t="str">
            <v>H</v>
          </cell>
          <cell r="E2797">
            <v>1</v>
          </cell>
          <cell r="F2797">
            <v>16.079999999999998</v>
          </cell>
          <cell r="G2797">
            <v>16.079999999999998</v>
          </cell>
        </row>
        <row r="2798">
          <cell r="A2798" t="str">
            <v>5961</v>
          </cell>
          <cell r="C2798" t="str">
            <v>SUBTOTAL</v>
          </cell>
          <cell r="G2798">
            <v>39.319999999999993</v>
          </cell>
        </row>
        <row r="2799">
          <cell r="C2799" t="str">
            <v>BDI</v>
          </cell>
          <cell r="E2799">
            <v>0.35</v>
          </cell>
          <cell r="G2799">
            <v>13.76</v>
          </cell>
        </row>
        <row r="2800">
          <cell r="C2800" t="str">
            <v>TOTAL</v>
          </cell>
          <cell r="G2800">
            <v>53.079999999999991</v>
          </cell>
        </row>
        <row r="2802">
          <cell r="A2802" t="str">
            <v>CHOR</v>
          </cell>
          <cell r="B2802" t="str">
            <v>5965</v>
          </cell>
          <cell r="C2802" t="str">
            <v>TANQUE ESTACIONARIO TAA -MACARICO CAP 20 00 0 L - CHI DIURNO</v>
          </cell>
          <cell r="D2802" t="str">
            <v>CHI</v>
          </cell>
        </row>
        <row r="2803">
          <cell r="A2803" t="str">
            <v>COMPOSICAO</v>
          </cell>
          <cell r="B2803" t="str">
            <v>5962</v>
          </cell>
          <cell r="C2803" t="str">
            <v>TANQUE ESTACIONARIO TAA -MACARICO CAP 20 000 L - DEPRECIACAO E JUROS</v>
          </cell>
          <cell r="D2803" t="str">
            <v>UN</v>
          </cell>
          <cell r="E2803">
            <v>1</v>
          </cell>
          <cell r="F2803">
            <v>8.76</v>
          </cell>
          <cell r="G2803">
            <v>8.76</v>
          </cell>
        </row>
        <row r="2804">
          <cell r="A2804" t="str">
            <v>5965</v>
          </cell>
          <cell r="C2804" t="str">
            <v>SUBTOTAL</v>
          </cell>
          <cell r="G2804">
            <v>8.76</v>
          </cell>
        </row>
        <row r="2805">
          <cell r="C2805" t="str">
            <v>BDI</v>
          </cell>
          <cell r="E2805">
            <v>0.35</v>
          </cell>
          <cell r="G2805">
            <v>3.07</v>
          </cell>
        </row>
        <row r="2806">
          <cell r="C2806" t="str">
            <v>TOTAL</v>
          </cell>
          <cell r="G2806">
            <v>11.83</v>
          </cell>
        </row>
        <row r="2808">
          <cell r="A2808" t="str">
            <v>CHOR</v>
          </cell>
          <cell r="B2808" t="str">
            <v>6156</v>
          </cell>
          <cell r="C2808" t="str">
            <v>CAMINHAO BASCULANTE 4,0M3 TOCO 162CV PBT=11 800KG - CHI DIURNO</v>
          </cell>
          <cell r="D2808" t="str">
            <v>CHI</v>
          </cell>
        </row>
        <row r="2809">
          <cell r="A2809" t="str">
            <v>COMPOSICAO</v>
          </cell>
          <cell r="B2809" t="str">
            <v>5623</v>
          </cell>
          <cell r="C2809" t="str">
            <v>CAMINHAO BASCULANTE 4,0M3 TOCO 162CV PBT=11800KG - JUROS</v>
          </cell>
          <cell r="D2809" t="str">
            <v>H</v>
          </cell>
          <cell r="E2809">
            <v>1</v>
          </cell>
          <cell r="F2809">
            <v>5.0199999999999996</v>
          </cell>
          <cell r="G2809">
            <v>5.0199999999999996</v>
          </cell>
        </row>
        <row r="2810">
          <cell r="A2810" t="str">
            <v>COMPOSICAO</v>
          </cell>
          <cell r="B2810" t="str">
            <v>53781</v>
          </cell>
          <cell r="C2810" t="str">
            <v>CAMINHAO BASCULANTE 4,0M3 TOCO 162CV PBT=11800KG - DEPRECIACAO</v>
          </cell>
          <cell r="D2810" t="str">
            <v>H</v>
          </cell>
          <cell r="E2810">
            <v>1</v>
          </cell>
          <cell r="F2810">
            <v>15.73</v>
          </cell>
          <cell r="G2810">
            <v>15.73</v>
          </cell>
        </row>
        <row r="2811">
          <cell r="A2811" t="str">
            <v>COMPOSICAO</v>
          </cell>
          <cell r="B2811" t="str">
            <v>53785</v>
          </cell>
          <cell r="C2811" t="str">
            <v>CAMINHAO BASCULANTE 4,0M3 TOCO 162CV PBT=11800KG - MAO-DE-OBRA NA OPERACAO DIURNA</v>
          </cell>
          <cell r="D2811" t="str">
            <v>H</v>
          </cell>
          <cell r="E2811">
            <v>1</v>
          </cell>
          <cell r="F2811">
            <v>18.61</v>
          </cell>
          <cell r="G2811">
            <v>18.61</v>
          </cell>
        </row>
        <row r="2812">
          <cell r="A2812" t="str">
            <v>6156</v>
          </cell>
          <cell r="C2812" t="str">
            <v>SUBTOTAL</v>
          </cell>
          <cell r="G2812">
            <v>39.36</v>
          </cell>
        </row>
        <row r="2813">
          <cell r="C2813" t="str">
            <v>BDI</v>
          </cell>
          <cell r="E2813">
            <v>0.35</v>
          </cell>
          <cell r="G2813">
            <v>13.78</v>
          </cell>
        </row>
        <row r="2814">
          <cell r="C2814" t="str">
            <v>TOTAL</v>
          </cell>
          <cell r="G2814">
            <v>53.14</v>
          </cell>
        </row>
        <row r="2816">
          <cell r="A2816" t="str">
            <v>CHOR</v>
          </cell>
          <cell r="B2816" t="str">
            <v>6239</v>
          </cell>
          <cell r="C2816" t="str">
            <v>TRATOR DE ESTEIRAS COM LAMINA - POTENCIA 305 HP - P ESO OPERACIONAL 37 T (VU=10ANOS) -CHI DIURNO</v>
          </cell>
          <cell r="D2816" t="str">
            <v>CHI</v>
          </cell>
        </row>
        <row r="2817">
          <cell r="A2817" t="str">
            <v>COMPOSICAO</v>
          </cell>
          <cell r="B2817" t="str">
            <v>6237</v>
          </cell>
          <cell r="C2817" t="str">
            <v>TRATOR DE ESTEIRAS COM LAMINA - POTENCIA 305 HP - PESO OPERACIONAL 37 T (VU=10ANOS) - DEPRECIACAO E JUROS</v>
          </cell>
          <cell r="D2817" t="str">
            <v>H</v>
          </cell>
          <cell r="E2817">
            <v>1</v>
          </cell>
          <cell r="F2817">
            <v>163.36000000000001</v>
          </cell>
          <cell r="G2817">
            <v>163.36000000000001</v>
          </cell>
        </row>
        <row r="2818">
          <cell r="A2818" t="str">
            <v>COMPOSICAO</v>
          </cell>
          <cell r="B2818" t="str">
            <v>53815</v>
          </cell>
          <cell r="C2818" t="str">
            <v>TRATOR DE ESTEIRAS COM LAMINA - POTENCIA 305 HP - PESO OPERACIONAL 37 T - MAO-DE-OBRA NA OPERACAO DIURNA</v>
          </cell>
          <cell r="D2818" t="str">
            <v>H</v>
          </cell>
          <cell r="E2818">
            <v>1</v>
          </cell>
          <cell r="F2818">
            <v>21.66</v>
          </cell>
          <cell r="G2818">
            <v>21.66</v>
          </cell>
        </row>
        <row r="2819">
          <cell r="A2819" t="str">
            <v>6239</v>
          </cell>
          <cell r="C2819" t="str">
            <v>SUBTOTAL</v>
          </cell>
          <cell r="G2819">
            <v>185.02</v>
          </cell>
        </row>
        <row r="2820">
          <cell r="C2820" t="str">
            <v>BDI</v>
          </cell>
          <cell r="E2820">
            <v>0.35</v>
          </cell>
          <cell r="G2820">
            <v>64.760000000000005</v>
          </cell>
        </row>
        <row r="2821">
          <cell r="C2821" t="str">
            <v>TOTAL</v>
          </cell>
          <cell r="G2821">
            <v>249.78000000000003</v>
          </cell>
        </row>
        <row r="2823">
          <cell r="A2823" t="str">
            <v>CHOR</v>
          </cell>
          <cell r="B2823" t="str">
            <v>6243</v>
          </cell>
          <cell r="C2823" t="str">
            <v>PA CARREGADEIRA SOBRE RODAS 180 HP - CAPACIDADE DA CACAMBA. 2,5 A 3,3 M3 - PESO OPERACIONAL 17.428 - CHI DIURNO</v>
          </cell>
          <cell r="D2823" t="str">
            <v>CHI</v>
          </cell>
        </row>
        <row r="2824">
          <cell r="A2824" t="str">
            <v>COMPOSICAO</v>
          </cell>
          <cell r="B2824" t="str">
            <v>5788</v>
          </cell>
          <cell r="C2824" t="str">
            <v>PA CARREGADEIRA SOBRE RODAS 180 HP - CAPACIDADE DA CACAMBA. 2,5 A 3,3 M3 - PESO OPERACIONAL 17.428 - CUSTO C/ MAO-DE-OBRA NA OPERACAO DIURNA</v>
          </cell>
          <cell r="D2824" t="str">
            <v>H</v>
          </cell>
          <cell r="E2824">
            <v>1</v>
          </cell>
          <cell r="F2824">
            <v>21.2</v>
          </cell>
          <cell r="G2824">
            <v>21.2</v>
          </cell>
        </row>
        <row r="2825">
          <cell r="A2825" t="str">
            <v>COMPOSICAO</v>
          </cell>
          <cell r="B2825" t="str">
            <v>6240</v>
          </cell>
          <cell r="C2825" t="str">
            <v>PA CARREGADEIRA SOBRE RODAS 180 HP - CAPACIDADE DA CACAMBA. 2,5 A 3,3 M3 - PESO OPERACIONAL 17.428 (VU=8A) - DEPRECIACAO E JUROS</v>
          </cell>
          <cell r="D2825" t="str">
            <v>H</v>
          </cell>
          <cell r="E2825">
            <v>1</v>
          </cell>
          <cell r="F2825">
            <v>62.35</v>
          </cell>
          <cell r="G2825">
            <v>62.35</v>
          </cell>
        </row>
        <row r="2826">
          <cell r="A2826" t="str">
            <v>6243</v>
          </cell>
          <cell r="C2826" t="str">
            <v>SUBTOTAL</v>
          </cell>
          <cell r="G2826">
            <v>83.55</v>
          </cell>
        </row>
        <row r="2827">
          <cell r="C2827" t="str">
            <v>BDI</v>
          </cell>
          <cell r="E2827">
            <v>0.35</v>
          </cell>
          <cell r="G2827">
            <v>29.24</v>
          </cell>
        </row>
        <row r="2828">
          <cell r="C2828" t="str">
            <v>TOTAL</v>
          </cell>
          <cell r="G2828">
            <v>112.78999999999999</v>
          </cell>
        </row>
        <row r="2830">
          <cell r="A2830" t="str">
            <v>CHOR</v>
          </cell>
          <cell r="B2830" t="str">
            <v>6247</v>
          </cell>
          <cell r="C2830" t="str">
            <v>MOTONIVELADORA CATERPILLAR 140HP (VU=8ANOS/ 16.000H) - CHI DIURNO</v>
          </cell>
          <cell r="D2830" t="str">
            <v>CHI</v>
          </cell>
        </row>
        <row r="2831">
          <cell r="A2831" t="str">
            <v>COMPOSICAO</v>
          </cell>
          <cell r="B2831" t="str">
            <v>6244</v>
          </cell>
          <cell r="C2831" t="str">
            <v>MOTONIVELADORA 140HP PESO OPERACIONAL 12,5T - DEPRECIACAO E JUROS</v>
          </cell>
          <cell r="D2831" t="str">
            <v>H</v>
          </cell>
          <cell r="E2831">
            <v>1</v>
          </cell>
          <cell r="F2831">
            <v>55.28</v>
          </cell>
          <cell r="G2831">
            <v>55.28</v>
          </cell>
        </row>
        <row r="2832">
          <cell r="A2832" t="str">
            <v>COMPOSICAO</v>
          </cell>
          <cell r="B2832" t="str">
            <v>53850</v>
          </cell>
          <cell r="C2832" t="str">
            <v>MOTONIVELADORA 140HP PESO OPERACIONAL 12,5T - MAO-DE-OBRA NA OPERACAO DIURNA</v>
          </cell>
          <cell r="D2832" t="str">
            <v>H</v>
          </cell>
          <cell r="E2832">
            <v>1</v>
          </cell>
          <cell r="F2832">
            <v>21.6</v>
          </cell>
          <cell r="G2832">
            <v>21.6</v>
          </cell>
        </row>
        <row r="2833">
          <cell r="A2833" t="str">
            <v>6247</v>
          </cell>
          <cell r="C2833" t="str">
            <v>SUBTOTAL</v>
          </cell>
          <cell r="G2833">
            <v>76.88</v>
          </cell>
        </row>
        <row r="2834">
          <cell r="C2834" t="str">
            <v>BDI</v>
          </cell>
          <cell r="E2834">
            <v>0.35</v>
          </cell>
          <cell r="G2834">
            <v>26.91</v>
          </cell>
        </row>
        <row r="2835">
          <cell r="C2835" t="str">
            <v>TOTAL</v>
          </cell>
          <cell r="G2835">
            <v>103.78999999999999</v>
          </cell>
        </row>
        <row r="2837">
          <cell r="A2837" t="str">
            <v>CHOR</v>
          </cell>
          <cell r="B2837" t="str">
            <v>6257</v>
          </cell>
          <cell r="C2837" t="str">
            <v>CAMINHAO BASCULANTE 204CV (VU=7ANOS/14.000H ) - CHI DIURNO</v>
          </cell>
          <cell r="D2837" t="str">
            <v>CHI</v>
          </cell>
        </row>
        <row r="2838">
          <cell r="A2838" t="str">
            <v>COMPOSICAO</v>
          </cell>
          <cell r="B2838" t="str">
            <v>6252</v>
          </cell>
          <cell r="C2838" t="str">
            <v>CAMINHAO BASCULANTE,6,0 M3 - 211CV - 11,24T,(VU=7ANOS) - DEPRECIACAO E JUROS</v>
          </cell>
          <cell r="D2838" t="str">
            <v>H</v>
          </cell>
          <cell r="E2838">
            <v>1</v>
          </cell>
          <cell r="F2838">
            <v>26.78</v>
          </cell>
          <cell r="G2838">
            <v>26.78</v>
          </cell>
        </row>
        <row r="2839">
          <cell r="A2839" t="str">
            <v>COMPOSICAO</v>
          </cell>
          <cell r="B2839" t="str">
            <v>6255</v>
          </cell>
          <cell r="C2839" t="str">
            <v>CAMINHAO BASCULANTE 204CV / VALOR DA MAO-DE-OBRA NA OPERACAO</v>
          </cell>
          <cell r="D2839" t="str">
            <v>H</v>
          </cell>
          <cell r="E2839">
            <v>1</v>
          </cell>
          <cell r="F2839">
            <v>18.61</v>
          </cell>
          <cell r="G2839">
            <v>18.61</v>
          </cell>
        </row>
        <row r="2840">
          <cell r="A2840" t="str">
            <v>6257</v>
          </cell>
          <cell r="C2840" t="str">
            <v>SUBTOTAL</v>
          </cell>
          <cell r="G2840">
            <v>45.39</v>
          </cell>
        </row>
        <row r="2841">
          <cell r="C2841" t="str">
            <v>BDI</v>
          </cell>
          <cell r="E2841">
            <v>0.35</v>
          </cell>
          <cell r="G2841">
            <v>15.89</v>
          </cell>
        </row>
        <row r="2842">
          <cell r="C2842" t="str">
            <v>TOTAL</v>
          </cell>
          <cell r="G2842">
            <v>61.28</v>
          </cell>
        </row>
        <row r="2844">
          <cell r="A2844" t="str">
            <v>CHOR</v>
          </cell>
          <cell r="B2844" t="str">
            <v>6260</v>
          </cell>
          <cell r="C2844" t="str">
            <v>CAMINHAO PIPA 6000L TOCO, 162CV - 7,5T (VU=6ANOS) ( INCLUI TANQUE DE ACO PARA TRANSPORTE DE AGUA) - CUSTO HORARIO IMPRODUTIVO DIURNO</v>
          </cell>
          <cell r="D2844" t="str">
            <v>CHI</v>
          </cell>
        </row>
        <row r="2845">
          <cell r="A2845" t="str">
            <v>COMPOSICAO</v>
          </cell>
          <cell r="B2845" t="str">
            <v>5748</v>
          </cell>
          <cell r="C2845" t="str">
            <v>CAMINHAO PIPA 6000L TOCO, 162CV - 7,5T (VU=6ANOS) (INCLUI TANQUE DE ACO PARA TRANSPORTE DE AGUA E MOTOBOMBA CENTRIFUGA A GASOLINA 3,5CV) - MAO-DE-OBRA DIURNA NA OPERACAO</v>
          </cell>
          <cell r="D2845" t="str">
            <v>H</v>
          </cell>
          <cell r="E2845">
            <v>1</v>
          </cell>
          <cell r="F2845">
            <v>20.18</v>
          </cell>
          <cell r="G2845">
            <v>20.18</v>
          </cell>
        </row>
        <row r="2846">
          <cell r="A2846" t="str">
            <v>COMPOSICAO</v>
          </cell>
          <cell r="B2846" t="str">
            <v>6258</v>
          </cell>
          <cell r="C2846" t="str">
            <v>CAMINHAO PIPA 6000L TOCO, 162CV - 7,5T (VU=6ANOS) (INCLUI TANQUE DE ACO PARA TRANSPORTE DE AGUA) - DEPRECIACAO E JUROS</v>
          </cell>
          <cell r="D2846" t="str">
            <v>H</v>
          </cell>
          <cell r="E2846">
            <v>1</v>
          </cell>
          <cell r="F2846">
            <v>17.3</v>
          </cell>
          <cell r="G2846">
            <v>17.3</v>
          </cell>
        </row>
        <row r="2847">
          <cell r="A2847" t="str">
            <v>6260</v>
          </cell>
          <cell r="C2847" t="str">
            <v>SUBTOTAL</v>
          </cell>
          <cell r="G2847">
            <v>37.480000000000004</v>
          </cell>
        </row>
        <row r="2848">
          <cell r="C2848" t="str">
            <v>BDI</v>
          </cell>
          <cell r="E2848">
            <v>0.35</v>
          </cell>
          <cell r="G2848">
            <v>13.12</v>
          </cell>
        </row>
        <row r="2849">
          <cell r="C2849" t="str">
            <v>TOTAL</v>
          </cell>
          <cell r="G2849">
            <v>50.6</v>
          </cell>
        </row>
        <row r="2851">
          <cell r="A2851" t="str">
            <v>CHOR</v>
          </cell>
          <cell r="B2851" t="str">
            <v>6389</v>
          </cell>
          <cell r="C2851" t="str">
            <v>MAQUINA SOLDA ARCO 375A DIESEL 33CV CHI DIU RNO EXCLUSIVE OPERADOR</v>
          </cell>
          <cell r="D2851" t="str">
            <v>H</v>
          </cell>
        </row>
        <row r="2852">
          <cell r="A2852" t="str">
            <v>INSUMO</v>
          </cell>
          <cell r="B2852" t="str">
            <v>00004221</v>
          </cell>
          <cell r="C2852" t="str">
            <v>OLEO DIESEL COMBUSTIVEL COMUM</v>
          </cell>
          <cell r="D2852" t="str">
            <v>L</v>
          </cell>
          <cell r="E2852">
            <v>1</v>
          </cell>
          <cell r="F2852">
            <v>2.59</v>
          </cell>
          <cell r="G2852">
            <v>2.59</v>
          </cell>
        </row>
        <row r="2853">
          <cell r="A2853" t="str">
            <v>INSUMO</v>
          </cell>
          <cell r="B2853" t="str">
            <v>00004227</v>
          </cell>
          <cell r="C2853" t="str">
            <v>ÓLEO LUBRIFICANTE PARA MOTORES DE EQUIPAMENTOS PESADOS (CAMINHÕES, TRATORES, RETROS E ETC...)</v>
          </cell>
          <cell r="D2853" t="str">
            <v>L</v>
          </cell>
          <cell r="E2853">
            <v>8.0000000000000002E-3</v>
          </cell>
          <cell r="F2853">
            <v>14.56</v>
          </cell>
          <cell r="G2853">
            <v>0.12</v>
          </cell>
        </row>
        <row r="2854">
          <cell r="A2854" t="str">
            <v>INSUMO</v>
          </cell>
          <cell r="B2854" t="str">
            <v>00004229</v>
          </cell>
          <cell r="C2854" t="str">
            <v>GRAXA LUBRIFICANTE</v>
          </cell>
          <cell r="D2854" t="str">
            <v>KG</v>
          </cell>
          <cell r="E2854">
            <v>3.0000000000000001E-3</v>
          </cell>
          <cell r="F2854">
            <v>17.440000000000001</v>
          </cell>
          <cell r="G2854">
            <v>0.05</v>
          </cell>
        </row>
        <row r="2855">
          <cell r="A2855" t="str">
            <v>INSUMO</v>
          </cell>
          <cell r="B2855" t="str">
            <v>00013333</v>
          </cell>
          <cell r="C2855" t="str">
            <v>GRUPO DE SOLDAGEM C/ GERADOR A DIESEL 33HP P/ SOLDA ELETRICA, SOBRE 04 RODAS, BAMBOZZI, MOD.TN8, C/MOTOR 4 CILINDROS 600A, **CAIXA**</v>
          </cell>
          <cell r="D2855" t="str">
            <v>UN</v>
          </cell>
          <cell r="E2855">
            <v>1.6000000000000001E-4</v>
          </cell>
          <cell r="F2855">
            <v>47466.68</v>
          </cell>
          <cell r="G2855">
            <v>7.59</v>
          </cell>
        </row>
        <row r="2856">
          <cell r="A2856" t="str">
            <v>6389</v>
          </cell>
          <cell r="C2856" t="str">
            <v>SUBTOTAL</v>
          </cell>
          <cell r="G2856">
            <v>10.35</v>
          </cell>
        </row>
        <row r="2857">
          <cell r="C2857" t="str">
            <v>BDI</v>
          </cell>
          <cell r="E2857">
            <v>0.35</v>
          </cell>
          <cell r="G2857">
            <v>3.62</v>
          </cell>
        </row>
        <row r="2858">
          <cell r="C2858" t="str">
            <v>TOTAL</v>
          </cell>
          <cell r="G2858">
            <v>13.969999999999999</v>
          </cell>
        </row>
        <row r="2860">
          <cell r="A2860" t="str">
            <v>CHOR</v>
          </cell>
          <cell r="B2860" t="str">
            <v>6880</v>
          </cell>
          <cell r="C2860" t="str">
            <v>ROLO COMPACTADOR DE PNEUS ESTATICO, PRESSAO VARIAVE L, POTENCIA 111HP - PESO SEM/COM LASTRO 9,5/22,4T - CHI</v>
          </cell>
          <cell r="D2860" t="str">
            <v>CHI</v>
          </cell>
        </row>
        <row r="2861">
          <cell r="A2861" t="str">
            <v>COMPOSICAO</v>
          </cell>
          <cell r="B2861" t="str">
            <v>7038</v>
          </cell>
          <cell r="C2861" t="str">
            <v>ROLO COMPACTADOR DE PNEUS ESTATICO, PRESSAO VARIAVEL, POTENCIA 111HP - PESO SEM/COM LASTRO 9,5/22,4T - DEPRECIACAO</v>
          </cell>
          <cell r="D2861" t="str">
            <v>H</v>
          </cell>
          <cell r="E2861">
            <v>1</v>
          </cell>
          <cell r="F2861">
            <v>24.06</v>
          </cell>
          <cell r="G2861">
            <v>24.06</v>
          </cell>
        </row>
        <row r="2862">
          <cell r="A2862" t="str">
            <v>COMPOSICAO</v>
          </cell>
          <cell r="B2862" t="str">
            <v>7039</v>
          </cell>
          <cell r="C2862" t="str">
            <v>ROLO COMPACTADOR DE PNEUS ESTATICO, PRESSAO VARIAVEL, POTENCIA 111HP - PESO SEM/COM LASTRO 9,5/22,4T - JUROS</v>
          </cell>
          <cell r="D2862" t="str">
            <v>H</v>
          </cell>
          <cell r="E2862">
            <v>1</v>
          </cell>
          <cell r="F2862">
            <v>12.03</v>
          </cell>
          <cell r="G2862">
            <v>12.03</v>
          </cell>
        </row>
        <row r="2863">
          <cell r="A2863" t="str">
            <v>COMPOSICAO</v>
          </cell>
          <cell r="B2863" t="str">
            <v>55147</v>
          </cell>
          <cell r="C2863" t="str">
            <v>MAO-DE-OBRA NA OPERACAO-ROLO COMPACTADOR PNEUS MULLER AP-23 111HP AUTO-PROPELIDO PESO SEM/COM LASTRO 8/23T</v>
          </cell>
          <cell r="D2863" t="str">
            <v>H</v>
          </cell>
          <cell r="E2863">
            <v>1</v>
          </cell>
          <cell r="F2863">
            <v>59.1</v>
          </cell>
          <cell r="G2863">
            <v>59.1</v>
          </cell>
        </row>
        <row r="2864">
          <cell r="A2864" t="str">
            <v>6880</v>
          </cell>
          <cell r="C2864" t="str">
            <v>SUBTOTAL</v>
          </cell>
          <cell r="G2864">
            <v>95.19</v>
          </cell>
        </row>
        <row r="2865">
          <cell r="C2865" t="str">
            <v>BDI</v>
          </cell>
          <cell r="E2865">
            <v>0.35</v>
          </cell>
          <cell r="G2865">
            <v>33.32</v>
          </cell>
        </row>
        <row r="2866">
          <cell r="C2866" t="str">
            <v>TOTAL</v>
          </cell>
          <cell r="G2866">
            <v>128.51</v>
          </cell>
        </row>
        <row r="2868">
          <cell r="A2868" t="str">
            <v>CHOR</v>
          </cell>
          <cell r="B2868" t="str">
            <v>7023</v>
          </cell>
          <cell r="C2868" t="str">
            <v>DISTRIBUIDOR DE BETUME 6000L 56CV SOB PRESS AO MONTADO SOBRE CHASSIS DE CAMINHÃO - CHI</v>
          </cell>
          <cell r="D2868" t="str">
            <v>CHI</v>
          </cell>
        </row>
        <row r="2869">
          <cell r="A2869" t="str">
            <v>COMPOSICAO</v>
          </cell>
          <cell r="B2869" t="str">
            <v>7019</v>
          </cell>
          <cell r="C2869" t="str">
            <v>DISTRIBUIDOR DE BETUME 6000L 56CV SOB PRESSAO MONTADO SOBRE CHASSIS DE CAMINHAO - DEPRECIACAO</v>
          </cell>
          <cell r="D2869" t="str">
            <v>H</v>
          </cell>
          <cell r="E2869">
            <v>1</v>
          </cell>
          <cell r="F2869">
            <v>28.49</v>
          </cell>
          <cell r="G2869">
            <v>28.49</v>
          </cell>
        </row>
        <row r="2870">
          <cell r="A2870" t="str">
            <v>COMPOSICAO</v>
          </cell>
          <cell r="B2870" t="str">
            <v>7020</v>
          </cell>
          <cell r="C2870" t="str">
            <v>DISTRIBUIDOR DE BETUME 6000L 56CV SOB PRESSAO MONTADO SOBRE CHASSIS DE CAMINHAO - JUROS</v>
          </cell>
          <cell r="D2870" t="str">
            <v>H</v>
          </cell>
          <cell r="E2870">
            <v>1</v>
          </cell>
          <cell r="F2870">
            <v>14.25</v>
          </cell>
          <cell r="G2870">
            <v>14.25</v>
          </cell>
        </row>
        <row r="2871">
          <cell r="A2871" t="str">
            <v>7023</v>
          </cell>
          <cell r="C2871" t="str">
            <v>SUBTOTAL</v>
          </cell>
          <cell r="G2871">
            <v>42.739999999999995</v>
          </cell>
        </row>
        <row r="2872">
          <cell r="C2872" t="str">
            <v>BDI</v>
          </cell>
          <cell r="E2872">
            <v>0.35</v>
          </cell>
          <cell r="G2872">
            <v>14.96</v>
          </cell>
        </row>
        <row r="2873">
          <cell r="C2873" t="str">
            <v>TOTAL</v>
          </cell>
          <cell r="G2873">
            <v>57.699999999999996</v>
          </cell>
        </row>
        <row r="2875">
          <cell r="A2875" t="str">
            <v>CHOR</v>
          </cell>
          <cell r="B2875" t="str">
            <v>7025</v>
          </cell>
          <cell r="C2875" t="str">
            <v>ROLO COMPACTADOR DE PNEUS 111HP 11TON - CHI</v>
          </cell>
          <cell r="D2875" t="str">
            <v>CHI</v>
          </cell>
        </row>
        <row r="2876">
          <cell r="A2876" t="str">
            <v>COMPOSICAO</v>
          </cell>
          <cell r="B2876" t="str">
            <v>7026</v>
          </cell>
          <cell r="C2876" t="str">
            <v>ROLO COMPACTADOR DE PNEUS 111HP 11TON - DEPRECIACAO</v>
          </cell>
          <cell r="D2876" t="str">
            <v>H</v>
          </cell>
          <cell r="E2876">
            <v>1</v>
          </cell>
          <cell r="F2876">
            <v>24.06</v>
          </cell>
          <cell r="G2876">
            <v>24.06</v>
          </cell>
        </row>
        <row r="2877">
          <cell r="A2877" t="str">
            <v>COMPOSICAO</v>
          </cell>
          <cell r="B2877" t="str">
            <v>7027</v>
          </cell>
          <cell r="C2877" t="str">
            <v>ROLO COMPACTADOR DE PNEUS 111HP 11TON - JUROS</v>
          </cell>
          <cell r="D2877" t="str">
            <v>H</v>
          </cell>
          <cell r="E2877">
            <v>1</v>
          </cell>
          <cell r="F2877">
            <v>12.03</v>
          </cell>
          <cell r="G2877">
            <v>12.03</v>
          </cell>
        </row>
        <row r="2878">
          <cell r="A2878" t="str">
            <v>COMPOSICAO</v>
          </cell>
          <cell r="B2878" t="str">
            <v>7029</v>
          </cell>
          <cell r="C2878" t="str">
            <v>ROLO COMPACTADOR DE PNEUS 111HP 11TON - CUSTOS COM MAO-DE-OBRA NA OPERACAO DIURNA</v>
          </cell>
          <cell r="D2878" t="str">
            <v>H</v>
          </cell>
          <cell r="E2878">
            <v>1</v>
          </cell>
          <cell r="F2878">
            <v>19.7</v>
          </cell>
          <cell r="G2878">
            <v>19.7</v>
          </cell>
        </row>
        <row r="2879">
          <cell r="A2879" t="str">
            <v>7025</v>
          </cell>
          <cell r="C2879" t="str">
            <v>SUBTOTAL</v>
          </cell>
          <cell r="G2879">
            <v>55.789999999999992</v>
          </cell>
        </row>
        <row r="2880">
          <cell r="C2880" t="str">
            <v>BDI</v>
          </cell>
          <cell r="E2880">
            <v>0.35</v>
          </cell>
          <cell r="G2880">
            <v>19.53</v>
          </cell>
        </row>
        <row r="2881">
          <cell r="C2881" t="str">
            <v>TOTAL</v>
          </cell>
          <cell r="G2881">
            <v>75.319999999999993</v>
          </cell>
        </row>
        <row r="2883">
          <cell r="A2883" t="str">
            <v>CHOR</v>
          </cell>
          <cell r="B2883" t="str">
            <v>7031</v>
          </cell>
          <cell r="C2883" t="str">
            <v>TANQUE ESTACINARIO TAA COM SERPENTINA E CAP ACIDADE PARA 30.000L - CHI</v>
          </cell>
          <cell r="D2883" t="str">
            <v>CHI</v>
          </cell>
        </row>
        <row r="2884">
          <cell r="A2884" t="str">
            <v>COMPOSICAO</v>
          </cell>
          <cell r="B2884" t="str">
            <v>7032</v>
          </cell>
          <cell r="C2884" t="str">
            <v>TANQUE ESTACINARIO TAA COM SERPENTINA E CAPACIDADE PARA 30.000L - DEPRECIACAO</v>
          </cell>
          <cell r="D2884" t="str">
            <v>H</v>
          </cell>
          <cell r="E2884">
            <v>1</v>
          </cell>
          <cell r="F2884">
            <v>6.9</v>
          </cell>
          <cell r="G2884">
            <v>6.9</v>
          </cell>
        </row>
        <row r="2885">
          <cell r="A2885" t="str">
            <v>COMPOSICAO</v>
          </cell>
          <cell r="B2885" t="str">
            <v>7033</v>
          </cell>
          <cell r="C2885" t="str">
            <v>TANQUE ESTACINARIO TAA COM SERPENTINA E CAPACIDADE PARA 30.000L - JUROS</v>
          </cell>
          <cell r="D2885" t="str">
            <v>H</v>
          </cell>
          <cell r="E2885">
            <v>1</v>
          </cell>
          <cell r="F2885">
            <v>2.6</v>
          </cell>
          <cell r="G2885">
            <v>2.6</v>
          </cell>
        </row>
        <row r="2886">
          <cell r="A2886" t="str">
            <v>7031</v>
          </cell>
          <cell r="C2886" t="str">
            <v>SUBTOTAL</v>
          </cell>
          <cell r="G2886">
            <v>9.5</v>
          </cell>
        </row>
        <row r="2887">
          <cell r="C2887" t="str">
            <v>BDI</v>
          </cell>
          <cell r="E2887">
            <v>0.35</v>
          </cell>
          <cell r="G2887">
            <v>3.33</v>
          </cell>
        </row>
        <row r="2888">
          <cell r="C2888" t="str">
            <v>TOTAL</v>
          </cell>
          <cell r="G2888">
            <v>12.83</v>
          </cell>
        </row>
        <row r="2890">
          <cell r="A2890" t="str">
            <v>CHOR</v>
          </cell>
          <cell r="B2890" t="str">
            <v>7037</v>
          </cell>
          <cell r="C2890" t="str">
            <v>ROLO COMPACTADOR DE PNEUS ESTÁTICO PRESSÃO VARIÁVEL AUTO-PROPELIDO, POTÊNCIA 111HP, PESO OPERACIONAL SEM/COM LASTRO 8/23 T - CHI</v>
          </cell>
          <cell r="D2890" t="str">
            <v>CHI</v>
          </cell>
        </row>
        <row r="2891">
          <cell r="A2891" t="str">
            <v>COMPOSICAO</v>
          </cell>
          <cell r="B2891" t="str">
            <v>7038</v>
          </cell>
          <cell r="C2891" t="str">
            <v>ROLO COMPACTADOR DE PNEUS ESTATICO, PRESSAO VARIAVEL, POTENCIA 111HP - PESO SEM/COM LASTRO 9,5/22,4T - DEPRECIACAO</v>
          </cell>
          <cell r="D2891" t="str">
            <v>H</v>
          </cell>
          <cell r="E2891">
            <v>1</v>
          </cell>
          <cell r="F2891">
            <v>24.06</v>
          </cell>
          <cell r="G2891">
            <v>24.06</v>
          </cell>
        </row>
        <row r="2892">
          <cell r="A2892" t="str">
            <v>COMPOSICAO</v>
          </cell>
          <cell r="B2892" t="str">
            <v>7039</v>
          </cell>
          <cell r="C2892" t="str">
            <v>ROLO COMPACTADOR DE PNEUS ESTATICO, PRESSAO VARIAVEL, POTENCIA 111HP - PESO SEM/COM LASTRO 9,5/22,4T - JUROS</v>
          </cell>
          <cell r="D2892" t="str">
            <v>H</v>
          </cell>
          <cell r="E2892">
            <v>1</v>
          </cell>
          <cell r="F2892">
            <v>12.03</v>
          </cell>
          <cell r="G2892">
            <v>12.03</v>
          </cell>
        </row>
        <row r="2893">
          <cell r="A2893" t="str">
            <v>COMPOSICAO</v>
          </cell>
          <cell r="B2893" t="str">
            <v>7041</v>
          </cell>
          <cell r="C2893" t="str">
            <v>ROLO COMPACTADOR DE PNEUS ESTATICO, PRESSAO VARIAVEL, POTENCIA 111HP - PESO SEM/COM LASTRO 9,5/22,4T - CUSTOS COM MAO-DE-OBRA NA OPERACAO</v>
          </cell>
          <cell r="D2893" t="str">
            <v>H</v>
          </cell>
          <cell r="E2893">
            <v>1</v>
          </cell>
          <cell r="F2893">
            <v>19.7</v>
          </cell>
          <cell r="G2893">
            <v>19.7</v>
          </cell>
        </row>
        <row r="2894">
          <cell r="A2894" t="str">
            <v>7037</v>
          </cell>
          <cell r="C2894" t="str">
            <v>SUBTOTAL</v>
          </cell>
          <cell r="G2894">
            <v>55.789999999999992</v>
          </cell>
        </row>
        <row r="2895">
          <cell r="C2895" t="str">
            <v>BDI</v>
          </cell>
          <cell r="E2895">
            <v>0.35</v>
          </cell>
          <cell r="G2895">
            <v>19.53</v>
          </cell>
        </row>
        <row r="2896">
          <cell r="C2896" t="str">
            <v>TOTAL</v>
          </cell>
          <cell r="G2896">
            <v>75.319999999999993</v>
          </cell>
        </row>
        <row r="2898">
          <cell r="A2898" t="str">
            <v>CHOR</v>
          </cell>
          <cell r="B2898" t="str">
            <v>7043</v>
          </cell>
          <cell r="C2898" t="str">
            <v>CONJUNTO MOTOR-BOMBA DIESEL PARA DRENAGEM E AGUA SUJA - 6HP - CHI</v>
          </cell>
          <cell r="D2898" t="str">
            <v>CHI</v>
          </cell>
        </row>
        <row r="2899">
          <cell r="A2899" t="str">
            <v>COMPOSICAO</v>
          </cell>
          <cell r="B2899" t="str">
            <v>7044</v>
          </cell>
          <cell r="C2899" t="str">
            <v>CONJUNTO MOTOR-BOMBA DIESEL PARA DRENAGEM DE AGUA SUJA - 6HP - DEPRECIACAO</v>
          </cell>
          <cell r="D2899" t="str">
            <v>H</v>
          </cell>
          <cell r="E2899">
            <v>1</v>
          </cell>
          <cell r="F2899">
            <v>0.26</v>
          </cell>
          <cell r="G2899">
            <v>0.26</v>
          </cell>
        </row>
        <row r="2900">
          <cell r="A2900" t="str">
            <v>COMPOSICAO</v>
          </cell>
          <cell r="B2900" t="str">
            <v>7045</v>
          </cell>
          <cell r="C2900" t="str">
            <v>CONJUNTO MOTOR-BOMBA DIESEL PARA DRENAGEM DE AGUA SUJA - 6HP - JUROS</v>
          </cell>
          <cell r="D2900" t="str">
            <v>H</v>
          </cell>
          <cell r="E2900">
            <v>1</v>
          </cell>
          <cell r="F2900">
            <v>0.15</v>
          </cell>
          <cell r="G2900">
            <v>0.15</v>
          </cell>
        </row>
        <row r="2901">
          <cell r="A2901" t="str">
            <v>COMPOSICAO</v>
          </cell>
          <cell r="B2901" t="str">
            <v>7048</v>
          </cell>
          <cell r="C2901" t="str">
            <v>CONJUNTO MOTOR-BOMBA DIESEL PARA DRENAGEM DE AGUA SUJA - 6HP - MAO-DE-OBRA NA OPERACAO</v>
          </cell>
          <cell r="D2901" t="str">
            <v>H</v>
          </cell>
          <cell r="E2901">
            <v>1</v>
          </cell>
          <cell r="F2901">
            <v>20.71</v>
          </cell>
          <cell r="G2901">
            <v>20.71</v>
          </cell>
        </row>
        <row r="2902">
          <cell r="A2902" t="str">
            <v>7043</v>
          </cell>
          <cell r="C2902" t="str">
            <v>SUBTOTAL</v>
          </cell>
          <cell r="G2902">
            <v>21.12</v>
          </cell>
        </row>
        <row r="2903">
          <cell r="C2903" t="str">
            <v>BDI</v>
          </cell>
          <cell r="E2903">
            <v>0.35</v>
          </cell>
          <cell r="G2903">
            <v>7.39</v>
          </cell>
        </row>
        <row r="2904">
          <cell r="C2904" t="str">
            <v>TOTAL</v>
          </cell>
          <cell r="G2904">
            <v>28.51</v>
          </cell>
        </row>
        <row r="2906">
          <cell r="A2906" t="str">
            <v>CHOR</v>
          </cell>
          <cell r="B2906" t="str">
            <v>7050</v>
          </cell>
          <cell r="C2906" t="str">
            <v>ROLO COMPACTADOR AUTOPROPELIDO 127HP 10260K G - CHI</v>
          </cell>
          <cell r="D2906" t="str">
            <v>CHI</v>
          </cell>
        </row>
        <row r="2907">
          <cell r="A2907" t="str">
            <v>COMPOSICAO</v>
          </cell>
          <cell r="B2907" t="str">
            <v>7051</v>
          </cell>
          <cell r="C2907" t="str">
            <v>ROLO COMPACTADOR VIBRATÓRIO PÉ DE CARNEIRO, POTÊNCIA 150HP, PESO OPERACIONAL 9,8 T, IMPACTO DINÂMICO 31,75 T - DEPRECIACAO</v>
          </cell>
          <cell r="D2907" t="str">
            <v>H</v>
          </cell>
          <cell r="E2907">
            <v>1</v>
          </cell>
          <cell r="F2907">
            <v>22.97</v>
          </cell>
          <cell r="G2907">
            <v>22.97</v>
          </cell>
        </row>
        <row r="2908">
          <cell r="A2908" t="str">
            <v>COMPOSICAO</v>
          </cell>
          <cell r="B2908" t="str">
            <v>7052</v>
          </cell>
          <cell r="C2908" t="str">
            <v>ROLO COMPACTADOR VIBRATÓRIO PÉ DE CARNEIRO, POTÊNCIA 150HP, PESO OPERACIONAL 9,8 T, IMPACTO DINÂMICO 31,75 T - JUROS</v>
          </cell>
          <cell r="D2908" t="str">
            <v>H</v>
          </cell>
          <cell r="E2908">
            <v>1</v>
          </cell>
          <cell r="F2908">
            <v>11.49</v>
          </cell>
          <cell r="G2908">
            <v>11.49</v>
          </cell>
        </row>
        <row r="2909">
          <cell r="A2909" t="str">
            <v>COMPOSICAO</v>
          </cell>
          <cell r="B2909" t="str">
            <v>7055</v>
          </cell>
          <cell r="C2909" t="str">
            <v>ROLO COMPACTADOR AUTOPROPELIDO 127HP 10260KG - MAO-DE-OBRA NA OPERACAO</v>
          </cell>
          <cell r="D2909" t="str">
            <v>H</v>
          </cell>
          <cell r="E2909">
            <v>1</v>
          </cell>
          <cell r="F2909">
            <v>19.7</v>
          </cell>
          <cell r="G2909">
            <v>19.7</v>
          </cell>
        </row>
        <row r="2910">
          <cell r="A2910" t="str">
            <v>7050</v>
          </cell>
          <cell r="C2910" t="str">
            <v>SUBTOTAL</v>
          </cell>
          <cell r="G2910">
            <v>54.16</v>
          </cell>
        </row>
        <row r="2911">
          <cell r="C2911" t="str">
            <v>BDI</v>
          </cell>
          <cell r="E2911">
            <v>0.35</v>
          </cell>
          <cell r="G2911">
            <v>18.96</v>
          </cell>
        </row>
        <row r="2912">
          <cell r="C2912" t="str">
            <v>TOTAL</v>
          </cell>
          <cell r="G2912">
            <v>73.12</v>
          </cell>
        </row>
        <row r="2914">
          <cell r="A2914" t="str">
            <v>CHOR</v>
          </cell>
          <cell r="B2914" t="str">
            <v>67827</v>
          </cell>
          <cell r="C2914" t="str">
            <v>CAMINHAO TOCO BASCULANTE 152CV, 4M3, 8,5T (CHI)</v>
          </cell>
          <cell r="D2914" t="str">
            <v>CHI</v>
          </cell>
        </row>
        <row r="2915">
          <cell r="A2915" t="str">
            <v>COMPOSICAO</v>
          </cell>
          <cell r="B2915" t="str">
            <v>7058</v>
          </cell>
          <cell r="C2915" t="str">
            <v>CAMINHAO BASCULANTE 4,0M3 152CV COM CAPACIDADE UTIL DE 8,5T - DEPRECIACAO</v>
          </cell>
          <cell r="D2915" t="str">
            <v>H</v>
          </cell>
          <cell r="E2915">
            <v>1</v>
          </cell>
          <cell r="F2915">
            <v>19.829999999999998</v>
          </cell>
          <cell r="G2915">
            <v>19.829999999999998</v>
          </cell>
        </row>
        <row r="2916">
          <cell r="A2916" t="str">
            <v>COMPOSICAO</v>
          </cell>
          <cell r="B2916" t="str">
            <v>7059</v>
          </cell>
          <cell r="C2916" t="str">
            <v>CAMINHAO BASCULANTE 4,0M3 CARGA UTIL 8,5T 152CV - JUROS</v>
          </cell>
          <cell r="D2916" t="str">
            <v>H</v>
          </cell>
          <cell r="E2916">
            <v>1</v>
          </cell>
          <cell r="F2916">
            <v>6.33</v>
          </cell>
          <cell r="G2916">
            <v>6.33</v>
          </cell>
        </row>
        <row r="2917">
          <cell r="A2917" t="str">
            <v>COMPOSICAO</v>
          </cell>
          <cell r="B2917" t="str">
            <v>7062</v>
          </cell>
          <cell r="C2917" t="str">
            <v>CAMINHAO BASCULANTE 4,0M3 CARGA UTIL 8,5T 152CV - MAO-DE-OBRA NA OPERACAO</v>
          </cell>
          <cell r="D2917" t="str">
            <v>H</v>
          </cell>
          <cell r="E2917">
            <v>1</v>
          </cell>
          <cell r="F2917">
            <v>18.61</v>
          </cell>
          <cell r="G2917">
            <v>18.61</v>
          </cell>
        </row>
        <row r="2918">
          <cell r="A2918" t="str">
            <v>67827</v>
          </cell>
          <cell r="C2918" t="str">
            <v>SUBTOTAL</v>
          </cell>
          <cell r="G2918">
            <v>44.769999999999996</v>
          </cell>
        </row>
        <row r="2919">
          <cell r="C2919" t="str">
            <v>BDI</v>
          </cell>
          <cell r="E2919">
            <v>0.35</v>
          </cell>
          <cell r="G2919">
            <v>15.67</v>
          </cell>
        </row>
        <row r="2920">
          <cell r="C2920" t="str">
            <v>TOTAL</v>
          </cell>
          <cell r="G2920">
            <v>60.44</v>
          </cell>
        </row>
        <row r="2922">
          <cell r="A2922" t="str">
            <v>CHOR</v>
          </cell>
          <cell r="B2922" t="str">
            <v>73295</v>
          </cell>
          <cell r="C2922" t="str">
            <v>BETONEIRA MOTOR GAS P/320L MIST SECA (CI) CARREG MEC E TAMBOR REVERSI-VEL - EXCL OPERADOR</v>
          </cell>
          <cell r="D2922" t="str">
            <v>H</v>
          </cell>
        </row>
        <row r="2923">
          <cell r="A2923" t="str">
            <v>INSUMO</v>
          </cell>
          <cell r="B2923" t="str">
            <v>00013891</v>
          </cell>
          <cell r="C2923" t="str">
            <v>BETONEIRA 320 LITROS, SEM CARREGADOR, MOTOR A GASOLINA</v>
          </cell>
          <cell r="D2923" t="str">
            <v>UN</v>
          </cell>
          <cell r="E2923">
            <v>2.4600000000000002E-4</v>
          </cell>
          <cell r="F2923">
            <v>4730.37</v>
          </cell>
          <cell r="G2923">
            <v>1.1599999999999999</v>
          </cell>
        </row>
        <row r="2924">
          <cell r="A2924" t="str">
            <v>73295</v>
          </cell>
          <cell r="C2924" t="str">
            <v>SUBTOTAL</v>
          </cell>
          <cell r="G2924">
            <v>1.1599999999999999</v>
          </cell>
        </row>
        <row r="2925">
          <cell r="C2925" t="str">
            <v>BDI</v>
          </cell>
          <cell r="E2925">
            <v>0.35</v>
          </cell>
          <cell r="G2925">
            <v>0.41</v>
          </cell>
        </row>
        <row r="2926">
          <cell r="C2926" t="str">
            <v>TOTAL</v>
          </cell>
          <cell r="G2926">
            <v>1.5699999999999998</v>
          </cell>
        </row>
        <row r="2928">
          <cell r="A2928" t="str">
            <v>CHOR</v>
          </cell>
          <cell r="B2928" t="str">
            <v>73320</v>
          </cell>
          <cell r="C2928" t="str">
            <v>TRATOR CARREGADEIRA E RETRO-ESCAVADEIRA DIESEL 75CV (CI) INCL OPERADOR-CAPAC CACAMBA 0,76M3</v>
          </cell>
          <cell r="D2928" t="str">
            <v>H</v>
          </cell>
        </row>
        <row r="2929">
          <cell r="A2929" t="str">
            <v>INSUMO</v>
          </cell>
          <cell r="B2929" t="str">
            <v>00004230</v>
          </cell>
          <cell r="C2929" t="str">
            <v>OPERADOR DE MAQUINAS E EQUIPAMENTOS</v>
          </cell>
          <cell r="D2929" t="str">
            <v>H</v>
          </cell>
          <cell r="E2929">
            <v>1</v>
          </cell>
          <cell r="F2929">
            <v>20.71</v>
          </cell>
          <cell r="G2929">
            <v>20.71</v>
          </cell>
        </row>
        <row r="2930">
          <cell r="A2930" t="str">
            <v>INSUMO</v>
          </cell>
          <cell r="B2930" t="str">
            <v>00006046</v>
          </cell>
          <cell r="C2930" t="str">
            <v>RETROESCAVADEIRA SOBRE RODAS, TRACAO 4 X 4, POTENCIA MINIMA DE 70 HP, CAPACIDADE MINIMA DE 0,7 M3, PESO OPERACIONAL MINIMO DE 6500 KG, PROFUNDIDADE DE ESCAVACAO SUPERIOR A 4,00 M</v>
          </cell>
          <cell r="D2930" t="str">
            <v>UN</v>
          </cell>
          <cell r="E2930">
            <v>1.16E-4</v>
          </cell>
          <cell r="F2930">
            <v>220000</v>
          </cell>
          <cell r="G2930">
            <v>25.52</v>
          </cell>
        </row>
        <row r="2931">
          <cell r="A2931" t="str">
            <v>73320</v>
          </cell>
          <cell r="C2931" t="str">
            <v>SUBTOTAL</v>
          </cell>
          <cell r="G2931">
            <v>46.230000000000004</v>
          </cell>
        </row>
        <row r="2932">
          <cell r="C2932" t="str">
            <v>BDI</v>
          </cell>
          <cell r="E2932">
            <v>0.35</v>
          </cell>
          <cell r="G2932">
            <v>16.18</v>
          </cell>
        </row>
        <row r="2933">
          <cell r="C2933" t="str">
            <v>TOTAL</v>
          </cell>
          <cell r="G2933">
            <v>62.410000000000004</v>
          </cell>
        </row>
        <row r="2935">
          <cell r="A2935" t="str">
            <v>CHOR</v>
          </cell>
          <cell r="B2935" t="str">
            <v>73326</v>
          </cell>
          <cell r="C2935" t="str">
            <v>CAMINHAO BASCULANTE (TOCO), 5 M3, MOTOR DI ESEL, 132CV, COM MOTORISTA, (CHI).</v>
          </cell>
          <cell r="D2935" t="str">
            <v>H</v>
          </cell>
        </row>
        <row r="2936">
          <cell r="A2936" t="str">
            <v>INSUMO</v>
          </cell>
          <cell r="B2936" t="str">
            <v>00004094</v>
          </cell>
          <cell r="C2936" t="str">
            <v>MOTORISTA DE CAMINHAO E CARRETA</v>
          </cell>
          <cell r="D2936" t="str">
            <v>H</v>
          </cell>
          <cell r="E2936">
            <v>1</v>
          </cell>
          <cell r="F2936">
            <v>21.35</v>
          </cell>
          <cell r="G2936">
            <v>21.35</v>
          </cell>
        </row>
        <row r="2937">
          <cell r="A2937" t="str">
            <v>INSUMO</v>
          </cell>
          <cell r="B2937" t="str">
            <v>00010619</v>
          </cell>
          <cell r="C2937" t="str">
            <v>CAMINHAO BASCULANTE 4,0M3 TOCO FORD F-12000 S270 MOTOR CUMMINS 162CV PBT=11800KG - CARGA UTIL MAX C/ EQUIP=7640KG - DIST ENTRE EIXOS 4470MM - INCL CACAMBA</v>
          </cell>
          <cell r="D2937" t="str">
            <v>UN</v>
          </cell>
          <cell r="E2937">
            <v>1.16E-4</v>
          </cell>
          <cell r="F2937">
            <v>157271.73000000001</v>
          </cell>
          <cell r="G2937">
            <v>18.239999999999998</v>
          </cell>
        </row>
        <row r="2938">
          <cell r="A2938" t="str">
            <v>73326</v>
          </cell>
          <cell r="C2938" t="str">
            <v>SUBTOTAL</v>
          </cell>
          <cell r="G2938">
            <v>39.590000000000003</v>
          </cell>
        </row>
        <row r="2939">
          <cell r="C2939" t="str">
            <v>BDI</v>
          </cell>
          <cell r="E2939">
            <v>0.35</v>
          </cell>
          <cell r="G2939">
            <v>13.86</v>
          </cell>
        </row>
        <row r="2940">
          <cell r="C2940" t="str">
            <v>TOTAL</v>
          </cell>
          <cell r="G2940">
            <v>53.45</v>
          </cell>
        </row>
        <row r="2942">
          <cell r="A2942" t="str">
            <v>CHOR</v>
          </cell>
          <cell r="B2942" t="str">
            <v>73395</v>
          </cell>
          <cell r="C2942" t="str">
            <v>GRUPO GERADOR 150 KVA- CHI</v>
          </cell>
          <cell r="D2942" t="str">
            <v>CHI</v>
          </cell>
        </row>
        <row r="2943">
          <cell r="A2943" t="str">
            <v>COMPOSICAO</v>
          </cell>
          <cell r="B2943" t="str">
            <v>73303</v>
          </cell>
          <cell r="C2943" t="str">
            <v>DEPRECIAO E JUROS - GRUPO GERADOR 150 KVA</v>
          </cell>
          <cell r="D2943" t="str">
            <v>H</v>
          </cell>
          <cell r="E2943">
            <v>1</v>
          </cell>
          <cell r="F2943">
            <v>5.23</v>
          </cell>
          <cell r="G2943">
            <v>5.23</v>
          </cell>
        </row>
        <row r="2944">
          <cell r="A2944" t="str">
            <v>73395</v>
          </cell>
          <cell r="C2944" t="str">
            <v>SUBTOTAL</v>
          </cell>
          <cell r="G2944">
            <v>5.23</v>
          </cell>
        </row>
        <row r="2945">
          <cell r="C2945" t="str">
            <v>BDI</v>
          </cell>
          <cell r="E2945">
            <v>0.35</v>
          </cell>
          <cell r="G2945">
            <v>1.83</v>
          </cell>
        </row>
        <row r="2946">
          <cell r="C2946" t="str">
            <v>TOTAL</v>
          </cell>
          <cell r="G2946">
            <v>7.0600000000000005</v>
          </cell>
        </row>
        <row r="2948">
          <cell r="A2948" t="str">
            <v>CHOR</v>
          </cell>
          <cell r="B2948" t="str">
            <v>73472</v>
          </cell>
          <cell r="C2948" t="str">
            <v>CUSTO HORARIO IMPRODUTIVO DIURNO - COMPRES SOR ATLAS COPCO - XA80 170 PCM 80 HP</v>
          </cell>
          <cell r="D2948" t="str">
            <v>CHI</v>
          </cell>
        </row>
        <row r="2949">
          <cell r="A2949" t="str">
            <v>COMPOSICAO</v>
          </cell>
          <cell r="B2949" t="str">
            <v>73319</v>
          </cell>
          <cell r="C2949" t="str">
            <v>CUSTO HORARIO COM DEPRECIACAO E JUROS - COMPRESSOR ATLAS COPCO - XA80 170 PCM 80 HP</v>
          </cell>
          <cell r="D2949" t="str">
            <v>H</v>
          </cell>
          <cell r="E2949">
            <v>1</v>
          </cell>
          <cell r="F2949">
            <v>12.23</v>
          </cell>
          <cell r="G2949">
            <v>12.23</v>
          </cell>
        </row>
        <row r="2950">
          <cell r="A2950" t="str">
            <v>COMPOSICAO</v>
          </cell>
          <cell r="B2950" t="str">
            <v>73325</v>
          </cell>
          <cell r="C2950" t="str">
            <v>CUSTO HORARIO COM MAO-DE-OBRA NA OPERACAO DIURNA - COMPRESSOR ATLAS COPCO - XA80 170 PCM 80 HP</v>
          </cell>
          <cell r="D2950" t="str">
            <v>H</v>
          </cell>
          <cell r="E2950">
            <v>1</v>
          </cell>
          <cell r="F2950">
            <v>7.69</v>
          </cell>
          <cell r="G2950">
            <v>7.69</v>
          </cell>
        </row>
        <row r="2951">
          <cell r="A2951" t="str">
            <v>73472</v>
          </cell>
          <cell r="C2951" t="str">
            <v>SUBTOTAL</v>
          </cell>
          <cell r="G2951">
            <v>19.920000000000002</v>
          </cell>
        </row>
        <row r="2952">
          <cell r="C2952" t="str">
            <v>BDI</v>
          </cell>
          <cell r="E2952">
            <v>0.35</v>
          </cell>
          <cell r="G2952">
            <v>6.97</v>
          </cell>
        </row>
        <row r="2953">
          <cell r="C2953" t="str">
            <v>TOTAL</v>
          </cell>
          <cell r="G2953">
            <v>26.89</v>
          </cell>
        </row>
        <row r="2955">
          <cell r="A2955" t="str">
            <v>CHOR</v>
          </cell>
          <cell r="B2955" t="str">
            <v>83760</v>
          </cell>
          <cell r="C2955" t="str">
            <v>CHI-GUINDASTE MADAL MD-10A</v>
          </cell>
          <cell r="D2955" t="str">
            <v>CHI</v>
          </cell>
        </row>
        <row r="2956">
          <cell r="A2956" t="str">
            <v>COMPOSICAO</v>
          </cell>
          <cell r="B2956" t="str">
            <v>83755</v>
          </cell>
          <cell r="C2956" t="str">
            <v>DEPRECIACAO GUINDASTE MADAL MD-10A</v>
          </cell>
          <cell r="D2956" t="str">
            <v>H</v>
          </cell>
          <cell r="E2956">
            <v>1</v>
          </cell>
          <cell r="F2956">
            <v>38.869999999999997</v>
          </cell>
          <cell r="G2956">
            <v>38.869999999999997</v>
          </cell>
        </row>
        <row r="2957">
          <cell r="A2957" t="str">
            <v>COMPOSICAO</v>
          </cell>
          <cell r="B2957" t="str">
            <v>83756</v>
          </cell>
          <cell r="C2957" t="str">
            <v>JUROS GUINDASTE MADAL MD-10A</v>
          </cell>
          <cell r="D2957" t="str">
            <v>H</v>
          </cell>
          <cell r="E2957">
            <v>1</v>
          </cell>
          <cell r="F2957">
            <v>16.399999999999999</v>
          </cell>
          <cell r="G2957">
            <v>16.399999999999999</v>
          </cell>
        </row>
        <row r="2958">
          <cell r="A2958" t="str">
            <v>INSUMO</v>
          </cell>
          <cell r="B2958" t="str">
            <v>00004254</v>
          </cell>
          <cell r="C2958" t="str">
            <v>OPERADOR DE GUINDASTE</v>
          </cell>
          <cell r="D2958" t="str">
            <v>H</v>
          </cell>
          <cell r="E2958">
            <v>1</v>
          </cell>
          <cell r="F2958">
            <v>21.47</v>
          </cell>
          <cell r="G2958">
            <v>21.47</v>
          </cell>
        </row>
        <row r="2959">
          <cell r="A2959" t="str">
            <v>83760</v>
          </cell>
          <cell r="C2959" t="str">
            <v>SUBTOTAL</v>
          </cell>
          <cell r="G2959">
            <v>76.739999999999995</v>
          </cell>
        </row>
        <row r="2960">
          <cell r="C2960" t="str">
            <v>BDI</v>
          </cell>
          <cell r="E2960">
            <v>0.35</v>
          </cell>
          <cell r="G2960">
            <v>26.86</v>
          </cell>
        </row>
        <row r="2961">
          <cell r="C2961" t="str">
            <v>TOTAL</v>
          </cell>
          <cell r="G2961">
            <v>103.6</v>
          </cell>
        </row>
        <row r="2963">
          <cell r="A2963" t="str">
            <v>CHOR</v>
          </cell>
          <cell r="B2963" t="str">
            <v>83766</v>
          </cell>
          <cell r="C2963" t="str">
            <v>CHI-GRUPO DE SOLDAGEM BAMBOZZI 375-A</v>
          </cell>
          <cell r="D2963" t="str">
            <v>CHI</v>
          </cell>
        </row>
        <row r="2964">
          <cell r="A2964" t="str">
            <v>COMPOSICAO</v>
          </cell>
          <cell r="B2964" t="str">
            <v>83761</v>
          </cell>
          <cell r="C2964" t="str">
            <v>DEPRECIACAO GRUPO DE SOLDAGEM BAMBOZZI 375-A</v>
          </cell>
          <cell r="D2964" t="str">
            <v>H</v>
          </cell>
          <cell r="E2964">
            <v>1</v>
          </cell>
          <cell r="F2964">
            <v>7.91</v>
          </cell>
          <cell r="G2964">
            <v>7.91</v>
          </cell>
        </row>
        <row r="2965">
          <cell r="A2965" t="str">
            <v>COMPOSICAO</v>
          </cell>
          <cell r="B2965" t="str">
            <v>83764</v>
          </cell>
          <cell r="C2965" t="str">
            <v>JUROS GRUPO DE SOLDAGEM BAMBOZZI 375-A</v>
          </cell>
          <cell r="D2965" t="str">
            <v>H</v>
          </cell>
          <cell r="E2965">
            <v>1</v>
          </cell>
          <cell r="F2965">
            <v>2.0699999999999998</v>
          </cell>
          <cell r="G2965">
            <v>2.0699999999999998</v>
          </cell>
        </row>
        <row r="2966">
          <cell r="A2966" t="str">
            <v>INSUMO</v>
          </cell>
          <cell r="B2966" t="str">
            <v>00006160</v>
          </cell>
          <cell r="C2966" t="str">
            <v>SOLDADOR</v>
          </cell>
          <cell r="D2966" t="str">
            <v>H</v>
          </cell>
          <cell r="E2966">
            <v>1</v>
          </cell>
          <cell r="F2966">
            <v>21.72</v>
          </cell>
          <cell r="G2966">
            <v>21.72</v>
          </cell>
        </row>
        <row r="2967">
          <cell r="A2967" t="str">
            <v>83766</v>
          </cell>
          <cell r="C2967" t="str">
            <v>SUBTOTAL</v>
          </cell>
          <cell r="G2967">
            <v>31.7</v>
          </cell>
        </row>
        <row r="2968">
          <cell r="C2968" t="str">
            <v>BDI</v>
          </cell>
          <cell r="E2968">
            <v>0.35</v>
          </cell>
          <cell r="G2968">
            <v>11.1</v>
          </cell>
        </row>
        <row r="2969">
          <cell r="C2969" t="str">
            <v>TOTAL</v>
          </cell>
          <cell r="G2969">
            <v>42.8</v>
          </cell>
        </row>
        <row r="2971">
          <cell r="A2971" t="str">
            <v>CHOR</v>
          </cell>
          <cell r="B2971" t="str">
            <v>83998</v>
          </cell>
          <cell r="C2971" t="str">
            <v>CAMINHÃO TOCO, CARROCERIA FIXA ABERTA MADEIRA, MOTOR DIESEL - CHI - COM MOTORISTA</v>
          </cell>
          <cell r="D2971" t="str">
            <v>CHI</v>
          </cell>
        </row>
        <row r="2972">
          <cell r="A2972" t="str">
            <v>INSUMO</v>
          </cell>
          <cell r="B2972" t="str">
            <v>00001150</v>
          </cell>
          <cell r="C2972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2972" t="str">
            <v>UN</v>
          </cell>
          <cell r="E2972">
            <v>1.16E-4</v>
          </cell>
          <cell r="F2972">
            <v>183597.5</v>
          </cell>
          <cell r="G2972">
            <v>21.3</v>
          </cell>
        </row>
        <row r="2973">
          <cell r="A2973" t="str">
            <v>INSUMO</v>
          </cell>
          <cell r="B2973" t="str">
            <v>00004094</v>
          </cell>
          <cell r="C2973" t="str">
            <v>MOTORISTA DE CAMINHAO E CARRETA</v>
          </cell>
          <cell r="D2973" t="str">
            <v>H</v>
          </cell>
          <cell r="E2973">
            <v>1</v>
          </cell>
          <cell r="F2973">
            <v>21.35</v>
          </cell>
          <cell r="G2973">
            <v>21.35</v>
          </cell>
        </row>
        <row r="2974">
          <cell r="A2974" t="str">
            <v>83998</v>
          </cell>
          <cell r="C2974" t="str">
            <v>SUBTOTAL</v>
          </cell>
          <cell r="G2974">
            <v>42.650000000000006</v>
          </cell>
        </row>
        <row r="2975">
          <cell r="C2975" t="str">
            <v>BDI</v>
          </cell>
          <cell r="E2975">
            <v>0.35</v>
          </cell>
          <cell r="G2975">
            <v>14.93</v>
          </cell>
        </row>
        <row r="2976">
          <cell r="C2976" t="str">
            <v>TOTAL</v>
          </cell>
          <cell r="G2976">
            <v>57.580000000000005</v>
          </cell>
        </row>
        <row r="2978">
          <cell r="A2978" t="str">
            <v>CHOR</v>
          </cell>
          <cell r="B2978" t="str">
            <v>84013</v>
          </cell>
          <cell r="C2978" t="str">
            <v>ESCAVADEIRA HIDRAULICA SOBRE ESTEIRAS 110H P A DIESEL - CHI - INCLUISVE OPERADOR</v>
          </cell>
          <cell r="D2978" t="str">
            <v>CHI</v>
          </cell>
        </row>
        <row r="2979">
          <cell r="A2979" t="str">
            <v>INSUMO</v>
          </cell>
          <cell r="B2979" t="str">
            <v>00004230</v>
          </cell>
          <cell r="C2979" t="str">
            <v>OPERADOR DE MAQUINAS E EQUIPAMENTOS</v>
          </cell>
          <cell r="D2979" t="str">
            <v>H</v>
          </cell>
          <cell r="E2979">
            <v>1</v>
          </cell>
          <cell r="F2979">
            <v>20.71</v>
          </cell>
          <cell r="G2979">
            <v>20.71</v>
          </cell>
        </row>
        <row r="2980">
          <cell r="A2980" t="str">
            <v>INSUMO</v>
          </cell>
          <cell r="B2980" t="str">
            <v>00013902</v>
          </cell>
          <cell r="C2980" t="str">
            <v>ESCAVADEIRA HIDRAULICA SOBRE ESTEIRAS CATERPILLAR 312B, 84KW (110HP) CAP. 0,42 A 0,82M3 PESO OPERACIONAL 26,64T INCL LANCA/CACAMBA</v>
          </cell>
          <cell r="D2980" t="str">
            <v>UN</v>
          </cell>
          <cell r="E2980">
            <v>1.16E-4</v>
          </cell>
          <cell r="F2980">
            <v>402756.75</v>
          </cell>
          <cell r="G2980">
            <v>46.72</v>
          </cell>
        </row>
        <row r="2981">
          <cell r="A2981" t="str">
            <v>84013</v>
          </cell>
          <cell r="C2981" t="str">
            <v>SUBTOTAL</v>
          </cell>
          <cell r="G2981">
            <v>67.430000000000007</v>
          </cell>
        </row>
        <row r="2982">
          <cell r="C2982" t="str">
            <v>BDI</v>
          </cell>
          <cell r="E2982">
            <v>0.35</v>
          </cell>
          <cell r="G2982">
            <v>23.6</v>
          </cell>
        </row>
        <row r="2983">
          <cell r="C2983" t="str">
            <v>TOTAL</v>
          </cell>
          <cell r="G2983">
            <v>91.03</v>
          </cell>
        </row>
        <row r="2985">
          <cell r="A2985" t="str">
            <v>CHOR</v>
          </cell>
          <cell r="B2985" t="str">
            <v>5822</v>
          </cell>
          <cell r="C2985" t="str">
            <v>CAMINHAO BASCULANTE, 6M3, 12T - 162HP (VU= 5ANOS) - CHI NOTURNO</v>
          </cell>
          <cell r="D2985" t="str">
            <v>CHI-N</v>
          </cell>
        </row>
        <row r="2986">
          <cell r="A2986" t="str">
            <v>COMPOSICAO</v>
          </cell>
          <cell r="B2986" t="str">
            <v>5694</v>
          </cell>
          <cell r="C2986" t="str">
            <v>CAMINHAO BASCULANTE, 162HP- 6M3 (VU=5ANOS) - DEPRECIACAO E JUROS</v>
          </cell>
          <cell r="D2986" t="str">
            <v>H</v>
          </cell>
          <cell r="E2986">
            <v>1</v>
          </cell>
          <cell r="F2986">
            <v>23.24</v>
          </cell>
          <cell r="G2986">
            <v>23.24</v>
          </cell>
        </row>
        <row r="2987">
          <cell r="A2987" t="str">
            <v>COMPOSICAO</v>
          </cell>
          <cell r="B2987" t="str">
            <v>5701</v>
          </cell>
          <cell r="C2987" t="str">
            <v>CAMINHAO BASCULANTE, 162HP- 6M3 /MAO-DE-OBRA NA OPERACAO NOTURNA</v>
          </cell>
          <cell r="D2987" t="str">
            <v>H</v>
          </cell>
          <cell r="E2987">
            <v>1</v>
          </cell>
          <cell r="F2987">
            <v>19.29</v>
          </cell>
          <cell r="G2987">
            <v>19.29</v>
          </cell>
        </row>
        <row r="2988">
          <cell r="A2988" t="str">
            <v>5822</v>
          </cell>
          <cell r="C2988" t="str">
            <v>SUBTOTAL</v>
          </cell>
          <cell r="G2988">
            <v>42.53</v>
          </cell>
        </row>
        <row r="2989">
          <cell r="C2989" t="str">
            <v>BDI</v>
          </cell>
          <cell r="E2989">
            <v>0.35</v>
          </cell>
          <cell r="G2989">
            <v>14.89</v>
          </cell>
        </row>
        <row r="2990">
          <cell r="C2990" t="str">
            <v>TOTAL</v>
          </cell>
          <cell r="G2990">
            <v>57.42</v>
          </cell>
        </row>
        <row r="2992">
          <cell r="A2992" t="str">
            <v>CHOR</v>
          </cell>
          <cell r="B2992" t="str">
            <v>5827</v>
          </cell>
          <cell r="C2992" t="str">
            <v>CAMINHAO CARROCERIA ABERTA,EM MADEIRA, TOC, 170CV - 11T (VU=6ANOS) - CHI NOTURNO</v>
          </cell>
          <cell r="D2992" t="str">
            <v>CHI-N</v>
          </cell>
        </row>
        <row r="2993">
          <cell r="A2993" t="str">
            <v>COMPOSICAO</v>
          </cell>
          <cell r="B2993" t="str">
            <v>53796</v>
          </cell>
          <cell r="C2993" t="str">
            <v>CAMINHAO CARROCERIA ABERTA,EM MADEIRA, TOCO, 170CV - 11T (VU=6ANOS) - CHI DIURNO - DEPRECIACAO E JUROS</v>
          </cell>
          <cell r="D2993" t="str">
            <v>H</v>
          </cell>
          <cell r="E2993">
            <v>1</v>
          </cell>
          <cell r="F2993">
            <v>21.08</v>
          </cell>
          <cell r="G2993">
            <v>21.08</v>
          </cell>
        </row>
        <row r="2994">
          <cell r="A2994" t="str">
            <v>COMPOSICAO</v>
          </cell>
          <cell r="B2994" t="str">
            <v>53799</v>
          </cell>
          <cell r="C2994" t="str">
            <v>CAMINHAO CARROCERIA ABERTA,EM MADEIRA, TOCO, 170CV - 11T (VU=6ANOS) - CHI DIURNO - MAO-DE- OBRA NA OPERACAO NOTURNA</v>
          </cell>
          <cell r="D2994" t="str">
            <v>H</v>
          </cell>
          <cell r="E2994">
            <v>1</v>
          </cell>
          <cell r="F2994">
            <v>19.29</v>
          </cell>
          <cell r="G2994">
            <v>19.29</v>
          </cell>
        </row>
        <row r="2995">
          <cell r="A2995" t="str">
            <v>5827</v>
          </cell>
          <cell r="C2995" t="str">
            <v>SUBTOTAL</v>
          </cell>
          <cell r="G2995">
            <v>40.369999999999997</v>
          </cell>
        </row>
        <row r="2996">
          <cell r="C2996" t="str">
            <v>BDI</v>
          </cell>
          <cell r="E2996">
            <v>0.35</v>
          </cell>
          <cell r="G2996">
            <v>14.13</v>
          </cell>
        </row>
        <row r="2997">
          <cell r="C2997" t="str">
            <v>TOTAL</v>
          </cell>
          <cell r="G2997">
            <v>54.5</v>
          </cell>
        </row>
        <row r="2999">
          <cell r="A2999" t="str">
            <v>CHOR</v>
          </cell>
          <cell r="B2999" t="str">
            <v>5830</v>
          </cell>
          <cell r="C2999" t="str">
            <v>USINA DE CONCRETO FIXA CAPACIDADE 90/120 M‡ , 63HP - CHI NOTURNO</v>
          </cell>
          <cell r="D2999" t="str">
            <v>CHI-N</v>
          </cell>
        </row>
        <row r="3000">
          <cell r="A3000" t="str">
            <v>COMPOSICAO</v>
          </cell>
          <cell r="B3000" t="str">
            <v>5702</v>
          </cell>
          <cell r="C3000" t="str">
            <v>USINA DE CONCRETO FIXA CAPACIDADE 90/120 M³, 63HP - DEPRECIAÇÃO E JUROS</v>
          </cell>
          <cell r="D3000" t="str">
            <v>H</v>
          </cell>
          <cell r="E3000">
            <v>1</v>
          </cell>
          <cell r="F3000">
            <v>25.01</v>
          </cell>
          <cell r="G3000">
            <v>25.01</v>
          </cell>
        </row>
        <row r="3001">
          <cell r="A3001" t="str">
            <v>COMPOSICAO</v>
          </cell>
          <cell r="B3001" t="str">
            <v>53795</v>
          </cell>
          <cell r="C3001" t="str">
            <v>USINA DE CONCRETO FIXA CAPACIDADE 90/120 M³, 63HP - MÃO-DE-OBRA NA OPERAÇÃO NOTURNA</v>
          </cell>
          <cell r="D3001" t="str">
            <v>H</v>
          </cell>
          <cell r="E3001">
            <v>1</v>
          </cell>
          <cell r="F3001">
            <v>36.9</v>
          </cell>
          <cell r="G3001">
            <v>36.9</v>
          </cell>
        </row>
        <row r="3002">
          <cell r="A3002" t="str">
            <v>5830</v>
          </cell>
          <cell r="C3002" t="str">
            <v>SUBTOTAL</v>
          </cell>
          <cell r="G3002">
            <v>61.91</v>
          </cell>
        </row>
        <row r="3003">
          <cell r="C3003" t="str">
            <v>BDI</v>
          </cell>
          <cell r="E3003">
            <v>0.35</v>
          </cell>
          <cell r="G3003">
            <v>21.67</v>
          </cell>
        </row>
        <row r="3004">
          <cell r="C3004" t="str">
            <v>TOTAL</v>
          </cell>
          <cell r="G3004">
            <v>83.58</v>
          </cell>
        </row>
        <row r="3006">
          <cell r="A3006" t="str">
            <v>CHOR</v>
          </cell>
          <cell r="B3006" t="str">
            <v>5834</v>
          </cell>
          <cell r="C3006" t="str">
            <v>USINA MISTURADORA DE SOLOS, DOSADORES TRIPLOS, CALH A VIBRATÓRIA, CAPCIDADE 200/500 TON, 201HP - CHI NOTURNO</v>
          </cell>
          <cell r="D3006" t="str">
            <v>CHI-N</v>
          </cell>
        </row>
        <row r="3007">
          <cell r="A3007" t="str">
            <v>COMPOSICAO</v>
          </cell>
          <cell r="B3007" t="str">
            <v>5706</v>
          </cell>
          <cell r="C3007" t="str">
            <v>USINA MISTURADORA DE SOLOS, DOSADORES TRIPLOS, CALHA VIBRATÓRIA, CAPCIDADE 200/500 TON, 201HP - DEPRECIAÇÃO E JUROS</v>
          </cell>
          <cell r="D3007" t="str">
            <v>H</v>
          </cell>
          <cell r="E3007">
            <v>1</v>
          </cell>
          <cell r="F3007">
            <v>128.86000000000001</v>
          </cell>
          <cell r="G3007">
            <v>128.86000000000001</v>
          </cell>
        </row>
        <row r="3008">
          <cell r="A3008" t="str">
            <v>COMPOSICAO</v>
          </cell>
          <cell r="B3008" t="str">
            <v>5708</v>
          </cell>
          <cell r="C3008" t="str">
            <v>USINA MISTURADORA DE SOLOS, DOSADORES TRIPLOS, CALHA VIBRATÓRIA, CAPCIDADE 200/500 TON, 201HP - MÃO-DE-OBRA NA OPERAÇÃO NOTURNA</v>
          </cell>
          <cell r="D3008" t="str">
            <v>H</v>
          </cell>
          <cell r="E3008">
            <v>1</v>
          </cell>
          <cell r="F3008">
            <v>64.58</v>
          </cell>
          <cell r="G3008">
            <v>64.58</v>
          </cell>
        </row>
        <row r="3009">
          <cell r="A3009" t="str">
            <v>5834</v>
          </cell>
          <cell r="C3009" t="str">
            <v>SUBTOTAL</v>
          </cell>
          <cell r="G3009">
            <v>193.44</v>
          </cell>
        </row>
        <row r="3010">
          <cell r="C3010" t="str">
            <v>BDI</v>
          </cell>
          <cell r="E3010">
            <v>0.35</v>
          </cell>
          <cell r="G3010">
            <v>67.7</v>
          </cell>
        </row>
        <row r="3011">
          <cell r="C3011" t="str">
            <v>TOTAL</v>
          </cell>
          <cell r="G3011">
            <v>261.14</v>
          </cell>
        </row>
        <row r="3013">
          <cell r="A3013" t="str">
            <v>CHOR</v>
          </cell>
          <cell r="B3013" t="str">
            <v>5838</v>
          </cell>
          <cell r="C3013" t="str">
            <v>VIBROACABADORA SOBRE ESTEIRAS POTENCIA MAX. 105CV CAPACIDADE ATE 450 T/H - CHI NOTURNO</v>
          </cell>
          <cell r="D3013" t="str">
            <v>CHI-N</v>
          </cell>
        </row>
        <row r="3014">
          <cell r="A3014" t="str">
            <v>COMPOSICAO</v>
          </cell>
          <cell r="B3014" t="str">
            <v>5709</v>
          </cell>
          <cell r="C3014" t="str">
            <v>VIBROACABADORA SOBRE ESTEIRAS POTENCIA MAX. 105CV CAPACIDADE ATE 450 T/H - DEPRECIACAO E JUROS</v>
          </cell>
          <cell r="D3014" t="str">
            <v>H</v>
          </cell>
          <cell r="E3014">
            <v>1</v>
          </cell>
          <cell r="F3014">
            <v>100.67</v>
          </cell>
          <cell r="G3014">
            <v>100.67</v>
          </cell>
        </row>
        <row r="3015">
          <cell r="A3015" t="str">
            <v>COMPOSICAO</v>
          </cell>
          <cell r="B3015" t="str">
            <v>53803</v>
          </cell>
          <cell r="C3015" t="str">
            <v>VIBROACABADORA SOBRE ESTEIRAS POTENCIA MAX. 105CV CAPACIDADE ATE 450 T/H - MAO-DE-OBRA NA OPERACAO NOTURNA</v>
          </cell>
          <cell r="D3015" t="str">
            <v>H</v>
          </cell>
          <cell r="E3015">
            <v>1</v>
          </cell>
          <cell r="F3015">
            <v>23.64</v>
          </cell>
          <cell r="G3015">
            <v>23.64</v>
          </cell>
        </row>
        <row r="3016">
          <cell r="A3016" t="str">
            <v>5838</v>
          </cell>
          <cell r="C3016" t="str">
            <v>SUBTOTAL</v>
          </cell>
          <cell r="G3016">
            <v>124.31</v>
          </cell>
        </row>
        <row r="3017">
          <cell r="C3017" t="str">
            <v>BDI</v>
          </cell>
          <cell r="E3017">
            <v>0.35</v>
          </cell>
          <cell r="G3017">
            <v>43.51</v>
          </cell>
        </row>
        <row r="3018">
          <cell r="C3018" t="str">
            <v>TOTAL</v>
          </cell>
          <cell r="G3018">
            <v>167.82</v>
          </cell>
        </row>
        <row r="3020">
          <cell r="A3020" t="str">
            <v>CHOR</v>
          </cell>
          <cell r="B3020" t="str">
            <v>5846</v>
          </cell>
          <cell r="C3020" t="str">
            <v>TRATOR DE PNEUS 110 A 126 HP - CHI NOTURNO</v>
          </cell>
          <cell r="D3020" t="str">
            <v>CHI-N</v>
          </cell>
        </row>
        <row r="3021">
          <cell r="A3021" t="str">
            <v>COMPOSICAO</v>
          </cell>
          <cell r="B3021" t="str">
            <v>7063</v>
          </cell>
          <cell r="C3021" t="str">
            <v>TRATOR DE PNEUS 110 A 126 HP - DEPRECIACAO</v>
          </cell>
          <cell r="D3021" t="str">
            <v>H</v>
          </cell>
          <cell r="E3021">
            <v>1</v>
          </cell>
          <cell r="F3021">
            <v>19.41</v>
          </cell>
          <cell r="G3021">
            <v>19.41</v>
          </cell>
        </row>
        <row r="3022">
          <cell r="A3022" t="str">
            <v>COMPOSICAO</v>
          </cell>
          <cell r="B3022" t="str">
            <v>7064</v>
          </cell>
          <cell r="C3022" t="str">
            <v>TRATOR DE PNEUS 110 A 126 HP - JUROS</v>
          </cell>
          <cell r="D3022" t="str">
            <v>H</v>
          </cell>
          <cell r="E3022">
            <v>1</v>
          </cell>
          <cell r="F3022">
            <v>6.19</v>
          </cell>
          <cell r="G3022">
            <v>6.19</v>
          </cell>
        </row>
        <row r="3023">
          <cell r="A3023" t="str">
            <v>COMPOSICAO</v>
          </cell>
          <cell r="B3023" t="str">
            <v>55264</v>
          </cell>
          <cell r="C3023" t="str">
            <v>TRATOR DE PNEUS 110 A 126 HP - MAO-DE-OBRA NA OPERACAO NOTURNA</v>
          </cell>
          <cell r="D3023" t="str">
            <v>H</v>
          </cell>
          <cell r="E3023">
            <v>1</v>
          </cell>
          <cell r="F3023">
            <v>27.68</v>
          </cell>
          <cell r="G3023">
            <v>27.68</v>
          </cell>
        </row>
        <row r="3024">
          <cell r="A3024" t="str">
            <v>5846</v>
          </cell>
          <cell r="C3024" t="str">
            <v>SUBTOTAL</v>
          </cell>
          <cell r="G3024">
            <v>53.28</v>
          </cell>
        </row>
        <row r="3025">
          <cell r="C3025" t="str">
            <v>BDI</v>
          </cell>
          <cell r="E3025">
            <v>0.35</v>
          </cell>
          <cell r="G3025">
            <v>18.649999999999999</v>
          </cell>
        </row>
        <row r="3026">
          <cell r="C3026" t="str">
            <v>TOTAL</v>
          </cell>
          <cell r="G3026">
            <v>71.930000000000007</v>
          </cell>
        </row>
        <row r="3028">
          <cell r="A3028" t="str">
            <v>CHOR</v>
          </cell>
          <cell r="B3028" t="str">
            <v>5850</v>
          </cell>
          <cell r="C3028" t="str">
            <v>TRATOR DE ESTEIRAS POTENCIA 165 HP, PESO OP ERACIONAL 17,1 - CHI NOTURNO</v>
          </cell>
          <cell r="D3028" t="str">
            <v>CHI-N</v>
          </cell>
        </row>
        <row r="3029">
          <cell r="A3029" t="str">
            <v>COMPOSICAO</v>
          </cell>
          <cell r="B3029" t="str">
            <v>5717</v>
          </cell>
          <cell r="C3029" t="str">
            <v>TRATOR DE ESTEIRAS POTENCIA 165 HP, PESO OPERACIONAL 17,1T (VU=5ANOS) - DEPRECIACAO E JUROS</v>
          </cell>
          <cell r="D3029" t="str">
            <v>H</v>
          </cell>
          <cell r="E3029">
            <v>1</v>
          </cell>
          <cell r="F3029">
            <v>93.63</v>
          </cell>
          <cell r="G3029">
            <v>93.63</v>
          </cell>
        </row>
        <row r="3030">
          <cell r="A3030" t="str">
            <v>COMPOSICAO</v>
          </cell>
          <cell r="B3030" t="str">
            <v>53808</v>
          </cell>
          <cell r="C3030" t="str">
            <v>TRATOR DE ESTEIRAS POTENCIA 165 HP, PESO OPERACIONAL 17,1T - MAO-DE-OBRA NA OPERACAO NOTURNA</v>
          </cell>
          <cell r="D3030" t="str">
            <v>H</v>
          </cell>
          <cell r="E3030">
            <v>1</v>
          </cell>
          <cell r="F3030">
            <v>25.99</v>
          </cell>
          <cell r="G3030">
            <v>25.99</v>
          </cell>
        </row>
        <row r="3031">
          <cell r="A3031" t="str">
            <v>5850</v>
          </cell>
          <cell r="C3031" t="str">
            <v>SUBTOTAL</v>
          </cell>
          <cell r="G3031">
            <v>119.61999999999999</v>
          </cell>
        </row>
        <row r="3032">
          <cell r="C3032" t="str">
            <v>BDI</v>
          </cell>
          <cell r="E3032">
            <v>0.35</v>
          </cell>
          <cell r="G3032">
            <v>41.87</v>
          </cell>
        </row>
        <row r="3033">
          <cell r="C3033" t="str">
            <v>TOTAL</v>
          </cell>
          <cell r="G3033">
            <v>161.48999999999998</v>
          </cell>
        </row>
        <row r="3035">
          <cell r="A3035" t="str">
            <v>CHOR</v>
          </cell>
          <cell r="B3035" t="str">
            <v>5854</v>
          </cell>
          <cell r="C3035" t="str">
            <v>TRATOR DE ESTEIRAS 153HP PESO OPERACIONAL 1 5T, COM RODA MOTRIZ ELEVADA - CHI NOTURNO</v>
          </cell>
          <cell r="D3035" t="str">
            <v>CHI-N</v>
          </cell>
        </row>
        <row r="3036">
          <cell r="A3036" t="str">
            <v>COMPOSICAO</v>
          </cell>
          <cell r="B3036" t="str">
            <v>5720</v>
          </cell>
          <cell r="C3036" t="str">
            <v>TRATOR DE ESTEIRAS 153HP PESO OPERACIONAL 15T, COM RODA MOTRIZ ELEVADA (VU=5ANOS) - DEPRECIACAO E JUROS</v>
          </cell>
          <cell r="D3036" t="str">
            <v>H</v>
          </cell>
          <cell r="E3036">
            <v>1</v>
          </cell>
          <cell r="F3036">
            <v>96.05</v>
          </cell>
          <cell r="G3036">
            <v>96.05</v>
          </cell>
        </row>
        <row r="3037">
          <cell r="A3037" t="str">
            <v>COMPOSICAO</v>
          </cell>
          <cell r="B3037" t="str">
            <v>53812</v>
          </cell>
          <cell r="C3037" t="str">
            <v>TRATOR DE ESTEIRAS 153HP PESO OPERACIONAL 15T, COM RODA MOTRIZ ELEVADA - MA0-DE-OBRA NA OPERACAO NOTURNA</v>
          </cell>
          <cell r="D3037" t="str">
            <v>H</v>
          </cell>
          <cell r="E3037">
            <v>1</v>
          </cell>
          <cell r="F3037">
            <v>25.99</v>
          </cell>
          <cell r="G3037">
            <v>25.99</v>
          </cell>
        </row>
        <row r="3038">
          <cell r="A3038" t="str">
            <v>5854</v>
          </cell>
          <cell r="C3038" t="str">
            <v>SUBTOTAL</v>
          </cell>
          <cell r="G3038">
            <v>122.03999999999999</v>
          </cell>
        </row>
        <row r="3039">
          <cell r="C3039" t="str">
            <v>BDI</v>
          </cell>
          <cell r="E3039">
            <v>0.35</v>
          </cell>
          <cell r="G3039">
            <v>42.71</v>
          </cell>
        </row>
        <row r="3040">
          <cell r="C3040" t="str">
            <v>TOTAL</v>
          </cell>
          <cell r="G3040">
            <v>164.75</v>
          </cell>
        </row>
        <row r="3042">
          <cell r="A3042" t="str">
            <v>CHOR</v>
          </cell>
          <cell r="B3042" t="str">
            <v>5858</v>
          </cell>
          <cell r="C3042" t="str">
            <v>TRATOR DE ESTEIRAS COM LAMINA - POTENCIA 30 5 HP - PESO OPERACIONAL 37 T - CHI NOTURNO</v>
          </cell>
          <cell r="D3042" t="str">
            <v>CHI-N</v>
          </cell>
        </row>
        <row r="3043">
          <cell r="A3043" t="str">
            <v>COMPOSICAO</v>
          </cell>
          <cell r="B3043" t="str">
            <v>53813</v>
          </cell>
          <cell r="C3043" t="str">
            <v>TRATOR DE ESTEIRAS COM LAMINA - POTENCIA 305 HP - PESO OPERACIONAL 37 T (VU=5ANOS) - DEPRECIACAO E JUROS</v>
          </cell>
          <cell r="D3043" t="str">
            <v>H</v>
          </cell>
          <cell r="E3043">
            <v>1</v>
          </cell>
          <cell r="F3043">
            <v>243.47</v>
          </cell>
          <cell r="G3043">
            <v>243.47</v>
          </cell>
        </row>
        <row r="3044">
          <cell r="A3044" t="str">
            <v>COMPOSICAO</v>
          </cell>
          <cell r="B3044" t="str">
            <v>53816</v>
          </cell>
          <cell r="C3044" t="str">
            <v>TRATOR SOBRE ESTEIRAS 305HP - MAO-DE-OBRA NA OPERACAO NOTURNA</v>
          </cell>
          <cell r="D3044" t="str">
            <v>H</v>
          </cell>
          <cell r="E3044">
            <v>1</v>
          </cell>
          <cell r="F3044">
            <v>25.99</v>
          </cell>
          <cell r="G3044">
            <v>25.99</v>
          </cell>
        </row>
        <row r="3045">
          <cell r="A3045" t="str">
            <v>5858</v>
          </cell>
          <cell r="C3045" t="str">
            <v>SUBTOTAL</v>
          </cell>
          <cell r="G3045">
            <v>269.45999999999998</v>
          </cell>
        </row>
        <row r="3046">
          <cell r="C3046" t="str">
            <v>BDI</v>
          </cell>
          <cell r="E3046">
            <v>0.35</v>
          </cell>
          <cell r="G3046">
            <v>94.31</v>
          </cell>
        </row>
        <row r="3047">
          <cell r="C3047" t="str">
            <v>TOTAL</v>
          </cell>
          <cell r="G3047">
            <v>363.77</v>
          </cell>
        </row>
        <row r="3049">
          <cell r="A3049" t="str">
            <v>CHOR</v>
          </cell>
          <cell r="B3049" t="str">
            <v>5862</v>
          </cell>
          <cell r="C3049" t="str">
            <v>TRATOR DE ESTEIRAS 99HP, PESO OPERACIONAL 8 ,5T - CHI NOTURNO</v>
          </cell>
          <cell r="D3049" t="str">
            <v>CHI-N</v>
          </cell>
        </row>
        <row r="3050">
          <cell r="A3050" t="str">
            <v>COMPOSICAO</v>
          </cell>
          <cell r="B3050" t="str">
            <v>5723</v>
          </cell>
          <cell r="C3050" t="str">
            <v>TRATOR DE ESTEIRAS 99HP, PESO OPERACIONAL 8,5T (VU=5ANOS) - DEPRECIAO E JUROS</v>
          </cell>
          <cell r="D3050" t="str">
            <v>H</v>
          </cell>
          <cell r="E3050">
            <v>1</v>
          </cell>
          <cell r="F3050">
            <v>52.88</v>
          </cell>
          <cell r="G3050">
            <v>52.88</v>
          </cell>
        </row>
        <row r="3051">
          <cell r="A3051" t="str">
            <v>COMPOSICAO</v>
          </cell>
          <cell r="B3051" t="str">
            <v>5726</v>
          </cell>
          <cell r="C3051" t="str">
            <v>TRATOR DE ESTEIRAS 99HP, PESO OPERACIONAL 8,5T - MAO-DE-OBRA NA OPERACAO NOTURNA</v>
          </cell>
          <cell r="D3051" t="str">
            <v>H</v>
          </cell>
          <cell r="E3051">
            <v>1</v>
          </cell>
          <cell r="F3051">
            <v>25.99</v>
          </cell>
          <cell r="G3051">
            <v>25.99</v>
          </cell>
        </row>
        <row r="3052">
          <cell r="A3052" t="str">
            <v>5862</v>
          </cell>
          <cell r="C3052" t="str">
            <v>SUBTOTAL</v>
          </cell>
          <cell r="G3052">
            <v>78.87</v>
          </cell>
        </row>
        <row r="3053">
          <cell r="C3053" t="str">
            <v>BDI</v>
          </cell>
          <cell r="E3053">
            <v>0.35</v>
          </cell>
          <cell r="G3053">
            <v>27.6</v>
          </cell>
        </row>
        <row r="3054">
          <cell r="C3054" t="str">
            <v>TOTAL</v>
          </cell>
          <cell r="G3054">
            <v>106.47</v>
          </cell>
        </row>
        <row r="3056">
          <cell r="A3056" t="str">
            <v>CHOR</v>
          </cell>
          <cell r="B3056" t="str">
            <v>5866</v>
          </cell>
          <cell r="C3056" t="str">
            <v>ROLO COMPACTADOR VIBRATÓRIO REBOCÁVEL AÇO LISO, PES O 4,7T, IMPACTO DINÂMICO 18,3T - CHI NOTURNO</v>
          </cell>
          <cell r="D3056" t="str">
            <v>CHI-N</v>
          </cell>
        </row>
        <row r="3057">
          <cell r="A3057" t="str">
            <v>COMPOSICAO</v>
          </cell>
          <cell r="B3057" t="str">
            <v>53818</v>
          </cell>
          <cell r="C3057" t="str">
            <v>ROLO COMPACTADOR VIBRATÓRIO REBOCÁVEL AÇO LISO, PESO 4,7T, IMPACTO DINÂMICO 18,3T - DEPRECIAÇÃO E JUROS</v>
          </cell>
          <cell r="D3057" t="str">
            <v>H</v>
          </cell>
          <cell r="E3057">
            <v>1</v>
          </cell>
          <cell r="F3057">
            <v>7.87</v>
          </cell>
          <cell r="G3057">
            <v>7.87</v>
          </cell>
        </row>
        <row r="3058">
          <cell r="A3058" t="str">
            <v>COMPOSICAO</v>
          </cell>
          <cell r="B3058" t="str">
            <v>53821</v>
          </cell>
          <cell r="C3058" t="str">
            <v>ROLO COMPACTADOR VIBRATÓRIO REBOCÁVEL AÇO LISO, PESO 4,7T, IMPACTO DINÂMICO 18,3T - CUSTO COM MÃO -DE-OBRA NA OPERAÇÃO NOTURNA</v>
          </cell>
          <cell r="D3058" t="str">
            <v>H</v>
          </cell>
          <cell r="E3058">
            <v>1</v>
          </cell>
          <cell r="F3058">
            <v>23.64</v>
          </cell>
          <cell r="G3058">
            <v>23.64</v>
          </cell>
        </row>
        <row r="3059">
          <cell r="A3059" t="str">
            <v>5866</v>
          </cell>
          <cell r="C3059" t="str">
            <v>SUBTOTAL</v>
          </cell>
          <cell r="G3059">
            <v>31.51</v>
          </cell>
        </row>
        <row r="3060">
          <cell r="C3060" t="str">
            <v>BDI</v>
          </cell>
          <cell r="E3060">
            <v>0.35</v>
          </cell>
          <cell r="G3060">
            <v>11.03</v>
          </cell>
        </row>
        <row r="3061">
          <cell r="C3061" t="str">
            <v>TOTAL</v>
          </cell>
          <cell r="G3061">
            <v>42.54</v>
          </cell>
        </row>
        <row r="3063">
          <cell r="A3063" t="str">
            <v>CHOR</v>
          </cell>
          <cell r="B3063" t="str">
            <v>5870</v>
          </cell>
          <cell r="C3063" t="str">
            <v>ROLO COMPACTADOR VIBRATÓRIO TANDEM AÇO LISO, POTÊNC IA 58CV, PESO SEM/COM LASTRO 6,5/9,4 T - CHI NOTURNO</v>
          </cell>
          <cell r="D3063" t="str">
            <v>CHI-N</v>
          </cell>
        </row>
        <row r="3064">
          <cell r="A3064" t="str">
            <v>COMPOSICAO</v>
          </cell>
          <cell r="B3064" t="str">
            <v>5728</v>
          </cell>
          <cell r="C3064" t="str">
            <v>ROLO COMPACTADOR VIBRATÓRIO, TANDEM, AUTO-PROPEL.,CILINDRO LISO, 58CV - 6,5/9,4 T, SEM OU COM LASTRO - DEPRECIAÇÃO E JUROS.</v>
          </cell>
          <cell r="D3064" t="str">
            <v>H</v>
          </cell>
          <cell r="E3064">
            <v>1</v>
          </cell>
          <cell r="F3064">
            <v>20.32</v>
          </cell>
          <cell r="G3064">
            <v>20.32</v>
          </cell>
        </row>
        <row r="3065">
          <cell r="A3065" t="str">
            <v>COMPOSICAO</v>
          </cell>
          <cell r="B3065" t="str">
            <v>5731</v>
          </cell>
          <cell r="C3065" t="str">
            <v>ROLO COMPACTADOR VIBRATÓRIO, TANDEM, AUTO-PROPEL.,CILINDRO LISO, 58CV - 6,5/9,4 T, SEM OU COM LASTRO - CUSTOS COM MÃO DE OBRA NA OPERAÇÃO NOTURNA.</v>
          </cell>
          <cell r="D3065" t="str">
            <v>H</v>
          </cell>
          <cell r="E3065">
            <v>1</v>
          </cell>
          <cell r="F3065">
            <v>23.64</v>
          </cell>
          <cell r="G3065">
            <v>23.64</v>
          </cell>
        </row>
        <row r="3066">
          <cell r="A3066" t="str">
            <v>5870</v>
          </cell>
          <cell r="C3066" t="str">
            <v>SUBTOTAL</v>
          </cell>
          <cell r="G3066">
            <v>43.96</v>
          </cell>
        </row>
        <row r="3067">
          <cell r="C3067" t="str">
            <v>BDI</v>
          </cell>
          <cell r="E3067">
            <v>0.35</v>
          </cell>
          <cell r="G3067">
            <v>15.39</v>
          </cell>
        </row>
        <row r="3068">
          <cell r="C3068" t="str">
            <v>TOTAL</v>
          </cell>
          <cell r="G3068">
            <v>59.35</v>
          </cell>
        </row>
        <row r="3070">
          <cell r="A3070" t="str">
            <v>CHOR</v>
          </cell>
          <cell r="B3070" t="str">
            <v>5874</v>
          </cell>
          <cell r="C3070" t="str">
            <v>ROLO COMPACTADOR DE PNEUS ESTÁTICO PARA ASFALTO, PR ESSÃO VARIÁVEL, POTÊNCIA 99HP, PESO OPERACIONAL SEM/COM LASTRO 8,3/21,0 T - CHI NOTURNO</v>
          </cell>
          <cell r="D3070" t="str">
            <v>CHI-N</v>
          </cell>
        </row>
        <row r="3071">
          <cell r="A3071" t="str">
            <v>COMPOSICAO</v>
          </cell>
          <cell r="B3071" t="str">
            <v>53823</v>
          </cell>
          <cell r="C3071" t="str">
            <v>ROLO COMPACTADOR DE PNEUS ESTÁTICO PARA ASFALTO, PRESSÃO VARIÁVEL, POTÊNCIA 99HP, PESO OPERACIONAL SEM/COM LASTRO 8,3/21,0 T - DEPRECIAÇÃO E JUROS</v>
          </cell>
          <cell r="D3071" t="str">
            <v>H</v>
          </cell>
          <cell r="E3071">
            <v>1</v>
          </cell>
          <cell r="F3071">
            <v>37</v>
          </cell>
          <cell r="G3071">
            <v>37</v>
          </cell>
        </row>
        <row r="3072">
          <cell r="A3072" t="str">
            <v>COMPOSICAO</v>
          </cell>
          <cell r="B3072" t="str">
            <v>53825</v>
          </cell>
          <cell r="C3072" t="str">
            <v>ROLO COMPACTADOR DE PNEUS ESTÁTICO PARA ASFALTO, PRESSÃO VARIÁVEL, POTÊNCIA 99HP, PESO OPERACIONAL SEM/COM LASTRO 8,3/21,0 T - CUSTO COM MATERIAIS NA OPERAÇÃO NOTURNA</v>
          </cell>
          <cell r="D3072" t="str">
            <v>H</v>
          </cell>
          <cell r="E3072">
            <v>1</v>
          </cell>
          <cell r="F3072">
            <v>27.68</v>
          </cell>
          <cell r="G3072">
            <v>27.68</v>
          </cell>
        </row>
        <row r="3073">
          <cell r="A3073" t="str">
            <v>5874</v>
          </cell>
          <cell r="C3073" t="str">
            <v>SUBTOTAL</v>
          </cell>
          <cell r="G3073">
            <v>64.680000000000007</v>
          </cell>
        </row>
        <row r="3074">
          <cell r="C3074" t="str">
            <v>BDI</v>
          </cell>
          <cell r="E3074">
            <v>0.35</v>
          </cell>
          <cell r="G3074">
            <v>22.64</v>
          </cell>
        </row>
        <row r="3075">
          <cell r="C3075" t="str">
            <v>TOTAL</v>
          </cell>
          <cell r="G3075">
            <v>87.320000000000007</v>
          </cell>
        </row>
        <row r="3077">
          <cell r="A3077" t="str">
            <v>CHOR</v>
          </cell>
          <cell r="B3077" t="str">
            <v>5878</v>
          </cell>
          <cell r="C3077" t="str">
            <v>RETRO-ESCAVADEIRA, 74HP (VU = 6 ANOS) - CHI NOTURNO</v>
          </cell>
          <cell r="D3077" t="str">
            <v>CHI-N</v>
          </cell>
        </row>
        <row r="3078">
          <cell r="A3078" t="str">
            <v>COMPOSICAO</v>
          </cell>
          <cell r="B3078" t="str">
            <v>5734</v>
          </cell>
          <cell r="C3078" t="str">
            <v>RETRO-ESCAVADEIRA, 74HP (VU=6 ANOS)- DEPRECIAÇÃO E JUROS</v>
          </cell>
          <cell r="D3078" t="str">
            <v>H</v>
          </cell>
          <cell r="E3078">
            <v>1</v>
          </cell>
          <cell r="F3078">
            <v>25.26</v>
          </cell>
          <cell r="G3078">
            <v>25.26</v>
          </cell>
        </row>
        <row r="3079">
          <cell r="A3079" t="str">
            <v>COMPOSICAO</v>
          </cell>
          <cell r="B3079" t="str">
            <v>5737</v>
          </cell>
          <cell r="C3079" t="str">
            <v>RETRO-ESCAVADEIRA, 74HP (VU=6 ANOS) - MÃO-DE-OBRA/OPERAÇÃO NOTURNO</v>
          </cell>
          <cell r="D3079" t="str">
            <v>H</v>
          </cell>
          <cell r="E3079">
            <v>1</v>
          </cell>
          <cell r="F3079">
            <v>19.7</v>
          </cell>
          <cell r="G3079">
            <v>19.7</v>
          </cell>
        </row>
        <row r="3080">
          <cell r="A3080" t="str">
            <v>5878</v>
          </cell>
          <cell r="C3080" t="str">
            <v>SUBTOTAL</v>
          </cell>
          <cell r="G3080">
            <v>44.96</v>
          </cell>
        </row>
        <row r="3081">
          <cell r="C3081" t="str">
            <v>BDI</v>
          </cell>
          <cell r="E3081">
            <v>0.35</v>
          </cell>
          <cell r="G3081">
            <v>15.74</v>
          </cell>
        </row>
        <row r="3082">
          <cell r="C3082" t="str">
            <v>TOTAL</v>
          </cell>
          <cell r="G3082">
            <v>60.7</v>
          </cell>
        </row>
        <row r="3084">
          <cell r="A3084" t="str">
            <v>CHOR</v>
          </cell>
          <cell r="B3084" t="str">
            <v>5885</v>
          </cell>
          <cell r="C3084" t="str">
            <v>EQUIPAMENTO PARA LAMA ASFALTICA COM SILO DE AGREGADO 6M3, DOSADOR DE CIMENTO, MONTADO SOBRE CAMINHÃO - CHI NOTURNO</v>
          </cell>
          <cell r="D3084" t="str">
            <v>CHI-N</v>
          </cell>
        </row>
        <row r="3085">
          <cell r="A3085" t="str">
            <v>COMPOSICAO</v>
          </cell>
          <cell r="B3085" t="str">
            <v>5740</v>
          </cell>
          <cell r="C3085" t="str">
            <v>EQUIPAMENTO PARA LAMA ASFALTICA COM SILO DE AGREGADO 6M3, DOSADOR DE CIMENTO, MONTADO SOBRE CAMINHÃO - DEPRECIACAO E JUROS</v>
          </cell>
          <cell r="D3085" t="str">
            <v>H</v>
          </cell>
          <cell r="E3085">
            <v>1</v>
          </cell>
          <cell r="F3085">
            <v>57.68</v>
          </cell>
          <cell r="G3085">
            <v>57.68</v>
          </cell>
        </row>
        <row r="3086">
          <cell r="A3086" t="str">
            <v>COMPOSICAO</v>
          </cell>
          <cell r="B3086" t="str">
            <v>5744</v>
          </cell>
          <cell r="C3086" t="str">
            <v>EQUIPAMENTO PARA LAMA ASFALTICA COM SILO DE AGREGADO 6M3, DOSADOR DE CIMENTO, MONTADO SOBRE CAMINHÃO - MAO-DE-OBRA NOTURNA NA OPERACAO</v>
          </cell>
          <cell r="D3086" t="str">
            <v>H</v>
          </cell>
          <cell r="E3086">
            <v>1</v>
          </cell>
          <cell r="F3086">
            <v>24.22</v>
          </cell>
          <cell r="G3086">
            <v>24.22</v>
          </cell>
        </row>
        <row r="3087">
          <cell r="A3087" t="str">
            <v>5885</v>
          </cell>
          <cell r="C3087" t="str">
            <v>SUBTOTAL</v>
          </cell>
          <cell r="G3087">
            <v>81.900000000000006</v>
          </cell>
        </row>
        <row r="3088">
          <cell r="C3088" t="str">
            <v>BDI</v>
          </cell>
          <cell r="E3088">
            <v>0.35</v>
          </cell>
          <cell r="G3088">
            <v>28.67</v>
          </cell>
        </row>
        <row r="3089">
          <cell r="C3089" t="str">
            <v>TOTAL</v>
          </cell>
          <cell r="G3089">
            <v>110.57000000000001</v>
          </cell>
        </row>
        <row r="3091">
          <cell r="A3091" t="str">
            <v>CHOR</v>
          </cell>
          <cell r="B3091" t="str">
            <v>5893</v>
          </cell>
          <cell r="C3091" t="str">
            <v>CAMINHAO TOCO, 177CV - 14T (VU=6ANOS) (NAO INCLUI CARROCERIA) - CUSTO HORARIO IMPRODUTIVO NOTURNO</v>
          </cell>
          <cell r="D3091" t="str">
            <v>CHI-N</v>
          </cell>
        </row>
        <row r="3092">
          <cell r="A3092" t="str">
            <v>COMPOSICAO</v>
          </cell>
          <cell r="B3092" t="str">
            <v>5750</v>
          </cell>
          <cell r="C3092" t="str">
            <v>CAMINHAO TOCO, 177CV - 14T (VU=6ANOS) (NAO INCLUI CARROCERIA) - DEPRECIACAO E JUROS</v>
          </cell>
          <cell r="D3092" t="str">
            <v>H</v>
          </cell>
          <cell r="E3092">
            <v>1</v>
          </cell>
          <cell r="F3092">
            <v>20.58</v>
          </cell>
          <cell r="G3092">
            <v>20.58</v>
          </cell>
        </row>
        <row r="3093">
          <cell r="A3093" t="str">
            <v>COMPOSICAO</v>
          </cell>
          <cell r="B3093" t="str">
            <v>5752</v>
          </cell>
          <cell r="C3093" t="str">
            <v>CAMINHAO TOCO, 177CV - 14T (VU=6ANOS) (NAO INCLUI CARROCERIA) - MAO-DE-OBRA NOTURNA NA OPERACAO</v>
          </cell>
          <cell r="D3093" t="str">
            <v>H</v>
          </cell>
          <cell r="E3093">
            <v>1</v>
          </cell>
          <cell r="F3093">
            <v>24.22</v>
          </cell>
          <cell r="G3093">
            <v>24.22</v>
          </cell>
        </row>
        <row r="3094">
          <cell r="A3094" t="str">
            <v>5893</v>
          </cell>
          <cell r="C3094" t="str">
            <v>SUBTOTAL</v>
          </cell>
          <cell r="G3094">
            <v>44.8</v>
          </cell>
        </row>
        <row r="3095">
          <cell r="C3095" t="str">
            <v>BDI</v>
          </cell>
          <cell r="E3095">
            <v>0.35</v>
          </cell>
          <cell r="G3095">
            <v>15.68</v>
          </cell>
        </row>
        <row r="3096">
          <cell r="C3096" t="str">
            <v>TOTAL</v>
          </cell>
          <cell r="G3096">
            <v>60.48</v>
          </cell>
        </row>
        <row r="3098">
          <cell r="A3098" t="str">
            <v>CHOR</v>
          </cell>
          <cell r="B3098" t="str">
            <v>5897</v>
          </cell>
          <cell r="C3098" t="str">
            <v>CAMINHAO TOCO, 170CV - 11T (VU=6ANOS) (NAO INCLUI CARROCERIA) - CUSTO HORARIO IMPRODUTIVO NOTURNO</v>
          </cell>
          <cell r="D3098" t="str">
            <v>CHI-N</v>
          </cell>
        </row>
        <row r="3099">
          <cell r="A3099" t="str">
            <v>COMPOSICAO</v>
          </cell>
          <cell r="B3099" t="str">
            <v>5753</v>
          </cell>
          <cell r="C3099" t="str">
            <v>CAMINHAO TOCO, 170CV - 11T (VU=6ANOS) (NAO INCLUI CARROCERIA) - DEPRECIACAO E JUROS</v>
          </cell>
          <cell r="D3099" t="str">
            <v>H</v>
          </cell>
          <cell r="E3099">
            <v>1</v>
          </cell>
          <cell r="F3099">
            <v>20.190000000000001</v>
          </cell>
          <cell r="G3099">
            <v>20.190000000000001</v>
          </cell>
        </row>
        <row r="3100">
          <cell r="A3100" t="str">
            <v>COMPOSICAO</v>
          </cell>
          <cell r="B3100" t="str">
            <v>53830</v>
          </cell>
          <cell r="C3100" t="str">
            <v>CAMINHAO TOCO, 170CV - 11T (VU=6ANOS) (NAO INCLUI CARROCERIA) - MAO-DE-OBRA NA OPERACAO NOTURNA</v>
          </cell>
          <cell r="D3100" t="str">
            <v>H</v>
          </cell>
          <cell r="E3100">
            <v>1</v>
          </cell>
          <cell r="F3100">
            <v>24.22</v>
          </cell>
          <cell r="G3100">
            <v>24.22</v>
          </cell>
        </row>
        <row r="3101">
          <cell r="A3101" t="str">
            <v>5897</v>
          </cell>
          <cell r="C3101" t="str">
            <v>SUBTOTAL</v>
          </cell>
          <cell r="G3101">
            <v>44.41</v>
          </cell>
        </row>
        <row r="3102">
          <cell r="C3102" t="str">
            <v>BDI</v>
          </cell>
          <cell r="E3102">
            <v>0.35</v>
          </cell>
          <cell r="G3102">
            <v>15.54</v>
          </cell>
        </row>
        <row r="3103">
          <cell r="C3103" t="str">
            <v>TOTAL</v>
          </cell>
          <cell r="G3103">
            <v>59.949999999999996</v>
          </cell>
        </row>
        <row r="3105">
          <cell r="A3105" t="str">
            <v>CHOR</v>
          </cell>
          <cell r="B3105" t="str">
            <v>5900</v>
          </cell>
          <cell r="C3105" t="str">
            <v>CAMINHAO PIPA 6000L TOCO, 162CV - 7,5T (VU=6ANOS) ( INCLUI TANQUE DE ACO PARA TRANSPORTE DE AGUA E MOTOBOMBA CENTRIFUGA A GASOLINA 3,5CV) - CUSTO HORARIO IMPRODUTIVO NOTURNO</v>
          </cell>
          <cell r="D3105" t="str">
            <v>CHI-N</v>
          </cell>
        </row>
        <row r="3106">
          <cell r="A3106" t="str">
            <v>COMPOSICAO</v>
          </cell>
          <cell r="B3106" t="str">
            <v>5756</v>
          </cell>
          <cell r="C3106" t="str">
            <v>CAMINHAO PIPA 6000L TOCO, 162CV - 7,5T (VU=6ANOS) (INCLUI TANQUE DE ACO PARA TRANSPORTE DE AGUA E MOTOBOMBA CENTRIFUGA A GASOLINA 3,5CV) - DEPRECIACAO E JUROS</v>
          </cell>
          <cell r="D3106" t="str">
            <v>H</v>
          </cell>
          <cell r="E3106">
            <v>1</v>
          </cell>
          <cell r="F3106">
            <v>20.059999999999999</v>
          </cell>
          <cell r="G3106">
            <v>20.059999999999999</v>
          </cell>
        </row>
        <row r="3107">
          <cell r="A3107" t="str">
            <v>COMPOSICAO</v>
          </cell>
          <cell r="B3107" t="str">
            <v>5760</v>
          </cell>
          <cell r="C3107" t="str">
            <v>CAMINHAO PIPA 6000L TOCO, 162CV - 7,5T (VU=6ANOS) (INCLUI TANQUE DE ACO PARA TRANSPORTE DE AGUA) - MAO-DE-OBRA NOTURNA NA OPERACAO</v>
          </cell>
          <cell r="D3107" t="str">
            <v>H</v>
          </cell>
          <cell r="E3107">
            <v>1</v>
          </cell>
          <cell r="F3107">
            <v>24.22</v>
          </cell>
          <cell r="G3107">
            <v>24.22</v>
          </cell>
        </row>
        <row r="3108">
          <cell r="A3108" t="str">
            <v>5900</v>
          </cell>
          <cell r="C3108" t="str">
            <v>SUBTOTAL</v>
          </cell>
          <cell r="G3108">
            <v>44.28</v>
          </cell>
        </row>
        <row r="3109">
          <cell r="C3109" t="str">
            <v>BDI</v>
          </cell>
          <cell r="E3109">
            <v>0.35</v>
          </cell>
          <cell r="G3109">
            <v>15.5</v>
          </cell>
        </row>
        <row r="3110">
          <cell r="C3110" t="str">
            <v>TOTAL</v>
          </cell>
          <cell r="G3110">
            <v>59.78</v>
          </cell>
        </row>
        <row r="3112">
          <cell r="A3112" t="str">
            <v>CHOR</v>
          </cell>
          <cell r="B3112" t="str">
            <v>5904</v>
          </cell>
          <cell r="C3112" t="str">
            <v>CAMINHAO PIPA 10000L TRUCADO, 208CV - 21,1T (VU=6AN OS) (INCLUI TANQUE DE ACO PARA TRANSPORTE DE AGUA E MOTOBOMBA CENTRIFUGA A GASOLINA 3,5CV) - CUSTO HORARIO IMPRODUTIVO NOTURNO</v>
          </cell>
          <cell r="D3112" t="str">
            <v>CHI-N</v>
          </cell>
        </row>
        <row r="3113">
          <cell r="A3113" t="str">
            <v>COMPOSICAO</v>
          </cell>
          <cell r="B3113" t="str">
            <v>5762</v>
          </cell>
          <cell r="C3113" t="str">
            <v>CAMINHAO PIPA 10000L TRUCADO, 208CV - 21,1T (VU=6ANOS) (INCLUI TANQUE DE ACO PARA TRANSPORTE DE AGUA E MOTOBOMBA CENTRIFUGA A GASOLINA 3,5CV) - DEPRECIACAO E JUROS</v>
          </cell>
          <cell r="D3113" t="str">
            <v>H</v>
          </cell>
          <cell r="E3113">
            <v>1</v>
          </cell>
          <cell r="F3113">
            <v>22.1</v>
          </cell>
          <cell r="G3113">
            <v>22.1</v>
          </cell>
        </row>
        <row r="3114">
          <cell r="A3114" t="str">
            <v>COMPOSICAO</v>
          </cell>
          <cell r="B3114" t="str">
            <v>5764</v>
          </cell>
          <cell r="C3114" t="str">
            <v>CAMINHAO PIPA 10000L TRUCADO, 208CV - 21,1T (VU=6ANOS) (INCLUI TANQUE DE ACO PARA TRANSPORTE DE AGUA E MOTOBOMBA CENTRIFUGA A GASOLINA 3,5CV) - MAO-DE-OBRA NOTURNA NA OPERACAO</v>
          </cell>
          <cell r="D3114" t="str">
            <v>H</v>
          </cell>
          <cell r="E3114">
            <v>1</v>
          </cell>
          <cell r="F3114">
            <v>24.22</v>
          </cell>
          <cell r="G3114">
            <v>24.22</v>
          </cell>
        </row>
        <row r="3115">
          <cell r="A3115" t="str">
            <v>5904</v>
          </cell>
          <cell r="C3115" t="str">
            <v>SUBTOTAL</v>
          </cell>
          <cell r="G3115">
            <v>46.32</v>
          </cell>
        </row>
        <row r="3116">
          <cell r="C3116" t="str">
            <v>BDI</v>
          </cell>
          <cell r="E3116">
            <v>0.35</v>
          </cell>
          <cell r="G3116">
            <v>16.21</v>
          </cell>
        </row>
        <row r="3117">
          <cell r="C3117" t="str">
            <v>TOTAL</v>
          </cell>
          <cell r="G3117">
            <v>62.53</v>
          </cell>
        </row>
        <row r="3119">
          <cell r="A3119" t="str">
            <v>CHOR</v>
          </cell>
          <cell r="B3119" t="str">
            <v>5908</v>
          </cell>
          <cell r="C3119" t="str">
            <v>DISTRIBUIDOR DE AGREGADO TIPO DOSADOR REBOCAVEL CO M 4 PNEUS COM LARGURA 3,66 M - CHI NOTURNO</v>
          </cell>
          <cell r="D3119" t="str">
            <v>CHI-N</v>
          </cell>
        </row>
        <row r="3120">
          <cell r="A3120" t="str">
            <v>COMPOSICAO</v>
          </cell>
          <cell r="B3120" t="str">
            <v>53833</v>
          </cell>
          <cell r="C3120" t="str">
            <v>DISTRIBUIDOR DE AGREGADO TIPO DOSADOR REBOCAVEL COM 4 PNEUS COM LARGURA 3,66 M - DEPRECIACAO E JUROS</v>
          </cell>
          <cell r="D3120" t="str">
            <v>H</v>
          </cell>
          <cell r="E3120">
            <v>1</v>
          </cell>
          <cell r="F3120">
            <v>12.42</v>
          </cell>
          <cell r="G3120">
            <v>12.42</v>
          </cell>
        </row>
        <row r="3121">
          <cell r="A3121" t="str">
            <v>5908</v>
          </cell>
          <cell r="C3121" t="str">
            <v>SUBTOTAL</v>
          </cell>
          <cell r="G3121">
            <v>12.42</v>
          </cell>
        </row>
        <row r="3122">
          <cell r="C3122" t="str">
            <v>BDI</v>
          </cell>
          <cell r="E3122">
            <v>0.35</v>
          </cell>
          <cell r="G3122">
            <v>4.3499999999999996</v>
          </cell>
        </row>
        <row r="3123">
          <cell r="C3123" t="str">
            <v>TOTAL</v>
          </cell>
          <cell r="G3123">
            <v>16.77</v>
          </cell>
        </row>
        <row r="3125">
          <cell r="A3125" t="str">
            <v>CHOR</v>
          </cell>
          <cell r="B3125" t="str">
            <v>5912</v>
          </cell>
          <cell r="C3125" t="str">
            <v>DISTRIBUIDOR DE BETUME COM TANQUE DE 2500L, REBOCAV EL, PNEUMATICO COM MOTOR A GASOLINA 3,4HP - CHI NOTURNO</v>
          </cell>
          <cell r="D3125" t="str">
            <v>CHI-N</v>
          </cell>
        </row>
        <row r="3126">
          <cell r="A3126" t="str">
            <v>COMPOSICAO</v>
          </cell>
          <cell r="B3126" t="str">
            <v>5768</v>
          </cell>
          <cell r="C3126" t="str">
            <v>DISTRIBUIDOR DE BETUME COM TANQUE DE 2500L, REBOCAVEL, PNEUMATICO COM MOTOR A GASOLINA 3,4HP - CUSTO COM MAO-DE-OBRA NA OPERACAO NOTURNA</v>
          </cell>
          <cell r="D3126" t="str">
            <v>H</v>
          </cell>
          <cell r="E3126">
            <v>1</v>
          </cell>
          <cell r="F3126">
            <v>0.12</v>
          </cell>
          <cell r="G3126">
            <v>0.12</v>
          </cell>
        </row>
        <row r="3127">
          <cell r="A3127" t="str">
            <v>COMPOSICAO</v>
          </cell>
          <cell r="B3127" t="str">
            <v>53835</v>
          </cell>
          <cell r="C3127" t="str">
            <v>DISTRIBUIDOR DE BETUME COM TANQUE DE 2500L, REBOCAVEL, PNEUMATICO COM MOTOR A GASOLINA 3,4HP - DEPRECIACAO E JUROS</v>
          </cell>
          <cell r="D3127" t="str">
            <v>H</v>
          </cell>
          <cell r="E3127">
            <v>1</v>
          </cell>
          <cell r="F3127">
            <v>14.49</v>
          </cell>
          <cell r="G3127">
            <v>14.49</v>
          </cell>
        </row>
        <row r="3128">
          <cell r="A3128" t="str">
            <v>5912</v>
          </cell>
          <cell r="C3128" t="str">
            <v>SUBTOTAL</v>
          </cell>
          <cell r="G3128">
            <v>14.61</v>
          </cell>
        </row>
        <row r="3129">
          <cell r="C3129" t="str">
            <v>BDI</v>
          </cell>
          <cell r="E3129">
            <v>0.35</v>
          </cell>
          <cell r="G3129">
            <v>5.1100000000000003</v>
          </cell>
        </row>
        <row r="3130">
          <cell r="C3130" t="str">
            <v>TOTAL</v>
          </cell>
          <cell r="G3130">
            <v>19.72</v>
          </cell>
        </row>
        <row r="3132">
          <cell r="A3132" t="str">
            <v>CHOR</v>
          </cell>
          <cell r="B3132" t="str">
            <v>5916</v>
          </cell>
          <cell r="C3132" t="str">
            <v>DISTRIBUIDOR DE ASFALTO MONTADO SOBRE CAMINHAO TOCO 162 HP, COM TANQUE ISOLADO 6 M3 COM BARRA ESPARGIDORA DE 3,66 M - CHI NOTURNO</v>
          </cell>
          <cell r="D3132" t="str">
            <v>CHI-N</v>
          </cell>
        </row>
        <row r="3133">
          <cell r="A3133" t="str">
            <v>COMPOSICAO</v>
          </cell>
          <cell r="B3133" t="str">
            <v>5771</v>
          </cell>
          <cell r="C3133" t="str">
            <v>DISTRIBUIDOR DE ASFALTO CAP 5.000L SOBRE CAMINHAO TOCO 142HP - CUSTO C/ MAO-DE-OBRA NA OPERACAO NOTURNA</v>
          </cell>
          <cell r="D3133" t="str">
            <v>H</v>
          </cell>
          <cell r="E3133">
            <v>1</v>
          </cell>
          <cell r="F3133">
            <v>48.43</v>
          </cell>
          <cell r="G3133">
            <v>48.43</v>
          </cell>
        </row>
        <row r="3134">
          <cell r="A3134" t="str">
            <v>COMPOSICAO</v>
          </cell>
          <cell r="B3134" t="str">
            <v>53836</v>
          </cell>
          <cell r="C3134" t="str">
            <v>DISTRIBUIDOR DE ASFALTO MONTADO SOBRE CAMINHAO TOCO 162 HP, COM TANQUE ISOLADO 6 M3 COM BARRA ESPARGIDORA DE 3,66 M - DEPRECIACAO E JUROS</v>
          </cell>
          <cell r="D3134" t="str">
            <v>H</v>
          </cell>
          <cell r="E3134">
            <v>1</v>
          </cell>
          <cell r="F3134">
            <v>59.81</v>
          </cell>
          <cell r="G3134">
            <v>59.81</v>
          </cell>
        </row>
        <row r="3135">
          <cell r="A3135" t="str">
            <v>5916</v>
          </cell>
          <cell r="C3135" t="str">
            <v>SUBTOTAL</v>
          </cell>
          <cell r="G3135">
            <v>108.24000000000001</v>
          </cell>
        </row>
        <row r="3136">
          <cell r="C3136" t="str">
            <v>BDI</v>
          </cell>
          <cell r="E3136">
            <v>0.35</v>
          </cell>
          <cell r="G3136">
            <v>37.880000000000003</v>
          </cell>
        </row>
        <row r="3137">
          <cell r="C3137" t="str">
            <v>TOTAL</v>
          </cell>
          <cell r="G3137">
            <v>146.12</v>
          </cell>
        </row>
        <row r="3139">
          <cell r="A3139" t="str">
            <v>CHOR</v>
          </cell>
          <cell r="B3139" t="str">
            <v>5927</v>
          </cell>
          <cell r="C3139" t="str">
            <v>LANCA ELEVATORIA TELESCOPICA DE ACIONAMENTO HIDRAULICO, CAPACIDADE DE CARGA 30.000 KG, COM CESTO, MONTADA SOBRE CAMINHAO TRUCADO - CHI NOT URNO</v>
          </cell>
          <cell r="D3139" t="str">
            <v>CHI-N</v>
          </cell>
        </row>
        <row r="3140">
          <cell r="A3140" t="str">
            <v>COMPOSICAO</v>
          </cell>
          <cell r="B3140" t="str">
            <v>53842</v>
          </cell>
          <cell r="C3140" t="str">
            <v>LANCA ELEVATORIA TELESCOPICA DE ACIONAMENTO HIDRAULICO, CAPACIDADE DE CARGA 30.000 KG, COM CESTO, MONTADA SOBRE CAMINHAO TRUCADO - DEPRECIACAO E JUROS</v>
          </cell>
          <cell r="D3140" t="str">
            <v>H</v>
          </cell>
          <cell r="E3140">
            <v>1</v>
          </cell>
          <cell r="F3140">
            <v>217.70999999999998</v>
          </cell>
          <cell r="G3140">
            <v>217.71</v>
          </cell>
        </row>
        <row r="3141">
          <cell r="A3141" t="str">
            <v>COMPOSICAO</v>
          </cell>
          <cell r="B3141" t="str">
            <v>53844</v>
          </cell>
          <cell r="C3141" t="str">
            <v>LANCA ELEVATORIA TELESCOPICA DE ACIONAMENTO HIDRAULICO, CAPACIDADE DE CARGA 30.000 KG, COM CESTO, MONTADA SOBRE CAMINHAO TRUCADO - CUSTO COM MA0-DE-OBRA NA OPERACAO NOTURNA</v>
          </cell>
          <cell r="D3141" t="str">
            <v>H</v>
          </cell>
          <cell r="E3141">
            <v>1</v>
          </cell>
          <cell r="F3141">
            <v>24.22</v>
          </cell>
          <cell r="G3141">
            <v>24.22</v>
          </cell>
        </row>
        <row r="3142">
          <cell r="A3142" t="str">
            <v>5927</v>
          </cell>
          <cell r="C3142" t="str">
            <v>SUBTOTAL</v>
          </cell>
          <cell r="G3142">
            <v>241.93</v>
          </cell>
        </row>
        <row r="3143">
          <cell r="C3143" t="str">
            <v>BDI</v>
          </cell>
          <cell r="E3143">
            <v>0.35</v>
          </cell>
          <cell r="G3143">
            <v>84.68</v>
          </cell>
        </row>
        <row r="3144">
          <cell r="C3144" t="str">
            <v>TOTAL</v>
          </cell>
          <cell r="G3144">
            <v>326.61</v>
          </cell>
        </row>
        <row r="3146">
          <cell r="A3146" t="str">
            <v>CHOR</v>
          </cell>
          <cell r="B3146" t="str">
            <v>5931</v>
          </cell>
          <cell r="C3146" t="str">
            <v>GUINDASTE MUNK COM CESTO, CARGA MAXIMA 5,75T (A 2M) E 2,3T ( A 5M), ALT URA MAXIMA = 7,9M, MONTADO SOBRE CAMINHAO DE CARROCERIA 162HP - CHI NOTURNO</v>
          </cell>
          <cell r="D3146" t="str">
            <v>CHI-N</v>
          </cell>
        </row>
        <row r="3147">
          <cell r="A3147" t="str">
            <v>COMPOSICAO</v>
          </cell>
          <cell r="B3147" t="str">
            <v>53845</v>
          </cell>
          <cell r="C3147" t="str">
            <v>GUINDASTE MUNK COM CESTO, CARGA MAXIMA 5,75T (A 2M) E 2,3T ( A 5M), ALTURA MAXIMA = 7,9M, MONTADO SOBRE CAMINHAO DE CARROCERIA 162HP - DEPRECIACAO E JUROS</v>
          </cell>
          <cell r="D3147" t="str">
            <v>H</v>
          </cell>
          <cell r="E3147">
            <v>1</v>
          </cell>
          <cell r="F3147">
            <v>28.659999999999997</v>
          </cell>
          <cell r="G3147">
            <v>28.66</v>
          </cell>
        </row>
        <row r="3148">
          <cell r="A3148" t="str">
            <v>COMPOSICAO</v>
          </cell>
          <cell r="B3148" t="str">
            <v>53848</v>
          </cell>
          <cell r="C3148" t="str">
            <v>GUINDASTE MUNK COM CESTO, CARGA MAXIMA 5,75T (A 2M) E 2,3T ( A 5M), ALTURA MAXIMA = 7,9M, MONTADO SOBRE CAMINHAO DE CARROCERIA FORD 162HP - CUSTO C/MA0-DE-0BRA NA OPERCAO NOTURNA</v>
          </cell>
          <cell r="D3148" t="str">
            <v>H</v>
          </cell>
          <cell r="E3148">
            <v>1</v>
          </cell>
          <cell r="F3148">
            <v>24.22</v>
          </cell>
          <cell r="G3148">
            <v>24.22</v>
          </cell>
        </row>
        <row r="3149">
          <cell r="A3149" t="str">
            <v>5931</v>
          </cell>
          <cell r="C3149" t="str">
            <v>SUBTOTAL</v>
          </cell>
          <cell r="G3149">
            <v>52.879999999999995</v>
          </cell>
        </row>
        <row r="3150">
          <cell r="C3150" t="str">
            <v>BDI</v>
          </cell>
          <cell r="E3150">
            <v>0.35</v>
          </cell>
          <cell r="G3150">
            <v>18.510000000000002</v>
          </cell>
        </row>
        <row r="3151">
          <cell r="C3151" t="str">
            <v>TOTAL</v>
          </cell>
          <cell r="G3151">
            <v>71.39</v>
          </cell>
        </row>
        <row r="3153">
          <cell r="A3153" t="str">
            <v>CHOR</v>
          </cell>
          <cell r="B3153" t="str">
            <v>5935</v>
          </cell>
          <cell r="C3153" t="str">
            <v>MOTONIVELADORA 140HP (VU=6ANOS) - CHI NOTUR NO</v>
          </cell>
          <cell r="D3153" t="str">
            <v>CHI-N</v>
          </cell>
        </row>
        <row r="3154">
          <cell r="A3154" t="str">
            <v>COMPOSICAO</v>
          </cell>
          <cell r="B3154" t="str">
            <v>5778</v>
          </cell>
          <cell r="C3154" t="str">
            <v>MOTONIVELADORA 140HP (VU=6ANOS) - DEPRECIACAO E JUROS</v>
          </cell>
          <cell r="D3154" t="str">
            <v>H</v>
          </cell>
          <cell r="E3154">
            <v>1</v>
          </cell>
          <cell r="F3154">
            <v>63.03</v>
          </cell>
          <cell r="G3154">
            <v>63.03</v>
          </cell>
        </row>
        <row r="3155">
          <cell r="A3155" t="str">
            <v>COMPOSICAO</v>
          </cell>
          <cell r="B3155" t="str">
            <v>53851</v>
          </cell>
          <cell r="C3155" t="str">
            <v>MOTONIVELADORA 140HP -MAO-DE-OBRA NA OPERACAO NOTURNA</v>
          </cell>
          <cell r="D3155" t="str">
            <v>H</v>
          </cell>
          <cell r="E3155">
            <v>1</v>
          </cell>
          <cell r="F3155">
            <v>25.92</v>
          </cell>
          <cell r="G3155">
            <v>25.92</v>
          </cell>
        </row>
        <row r="3156">
          <cell r="A3156" t="str">
            <v>5935</v>
          </cell>
          <cell r="C3156" t="str">
            <v>SUBTOTAL</v>
          </cell>
          <cell r="G3156">
            <v>88.95</v>
          </cell>
        </row>
        <row r="3157">
          <cell r="C3157" t="str">
            <v>BDI</v>
          </cell>
          <cell r="E3157">
            <v>0.35</v>
          </cell>
          <cell r="G3157">
            <v>31.13</v>
          </cell>
        </row>
        <row r="3158">
          <cell r="C3158" t="str">
            <v>TOTAL</v>
          </cell>
          <cell r="G3158">
            <v>120.08</v>
          </cell>
        </row>
        <row r="3160">
          <cell r="A3160" t="str">
            <v>CHOR</v>
          </cell>
          <cell r="B3160" t="str">
            <v>5943</v>
          </cell>
          <cell r="C3160" t="str">
            <v>PA CARREGADEIRA SOBRE RODAS 105 HP - CAPACIDADE DA CACAMBA 1,4 A 1,7 M3 - PESO OPERACIONAL 9.100 KG - CHI NOTURNO</v>
          </cell>
          <cell r="D3160" t="str">
            <v>CHI-N</v>
          </cell>
        </row>
        <row r="3161">
          <cell r="A3161" t="str">
            <v>COMPOSICAO</v>
          </cell>
          <cell r="B3161" t="str">
            <v>5653</v>
          </cell>
          <cell r="C3161" t="str">
            <v>PA CARREGADEIRA SOBRE RODAS, POTENCIA 105HP, CAPACIDADE DA CACAMBA 1,4 A 1,7M3 - DEPRECIACAO E JUROS</v>
          </cell>
          <cell r="D3161" t="str">
            <v>H</v>
          </cell>
          <cell r="E3161">
            <v>1</v>
          </cell>
          <cell r="F3161">
            <v>43.47</v>
          </cell>
          <cell r="G3161">
            <v>43.47</v>
          </cell>
        </row>
        <row r="3162">
          <cell r="A3162" t="str">
            <v>COMPOSICAO</v>
          </cell>
          <cell r="B3162" t="str">
            <v>53860</v>
          </cell>
          <cell r="C3162" t="str">
            <v>PA CARREGADEIRA SOBRE RODAS 105 HP - CAPACIDADE DA CACAMBA 1,4 A 1,7 M3 - PESO OPERACIONAL 9.100 KG - CUSTO C/ MAO-DE-OBRA NA OPERACAO NOTURNA</v>
          </cell>
          <cell r="D3162" t="str">
            <v>H</v>
          </cell>
          <cell r="E3162">
            <v>1</v>
          </cell>
          <cell r="F3162">
            <v>25.44</v>
          </cell>
          <cell r="G3162">
            <v>25.44</v>
          </cell>
        </row>
        <row r="3163">
          <cell r="A3163" t="str">
            <v>5943</v>
          </cell>
          <cell r="C3163" t="str">
            <v>SUBTOTAL</v>
          </cell>
          <cell r="G3163">
            <v>68.91</v>
          </cell>
        </row>
        <row r="3164">
          <cell r="C3164" t="str">
            <v>BDI</v>
          </cell>
          <cell r="E3164">
            <v>0.35</v>
          </cell>
          <cell r="G3164">
            <v>24.12</v>
          </cell>
        </row>
        <row r="3165">
          <cell r="C3165" t="str">
            <v>TOTAL</v>
          </cell>
          <cell r="G3165">
            <v>93.03</v>
          </cell>
        </row>
        <row r="3167">
          <cell r="A3167" t="str">
            <v>CHOR</v>
          </cell>
          <cell r="B3167" t="str">
            <v>5947</v>
          </cell>
          <cell r="C3167" t="str">
            <v>PA CARREGADEIRA SOBRE RODAS 180 HP - CAPACIDADE DA CACAMBA. 2,5 A 3,3 M3 - PESO OPERACIONAL 17.428 - CHI NOTURNO</v>
          </cell>
          <cell r="D3167" t="str">
            <v>CHI-N</v>
          </cell>
        </row>
        <row r="3168">
          <cell r="A3168" t="str">
            <v>COMPOSICAO</v>
          </cell>
          <cell r="B3168" t="str">
            <v>5786</v>
          </cell>
          <cell r="C3168" t="str">
            <v>PA CARREGADEIRA SOBRE RODAS 180 HP - CAPACIDADE DA CACAMBA. 2,5 A 3,3 M3 - PESO OPERACIONAL 17.428 - (VU=5ANOS) - DEPRECIACAO E JUROS</v>
          </cell>
          <cell r="D3168" t="str">
            <v>H</v>
          </cell>
          <cell r="E3168">
            <v>1</v>
          </cell>
          <cell r="F3168">
            <v>81.66</v>
          </cell>
          <cell r="G3168">
            <v>81.66</v>
          </cell>
        </row>
        <row r="3169">
          <cell r="A3169" t="str">
            <v>COMPOSICAO</v>
          </cell>
          <cell r="B3169" t="str">
            <v>5789</v>
          </cell>
          <cell r="C3169" t="str">
            <v>PA CARREGADEIRA SOBRE RODAS 180 HP - CAPACIDADE DA CACAMBA. 2,5 A 3,3 M3 - PESO OPERACIONAL 17.428 - CUSTO C/ MAO-DE-OBRA NA OPERACAO NOTURNA</v>
          </cell>
          <cell r="D3169" t="str">
            <v>H</v>
          </cell>
          <cell r="E3169">
            <v>1</v>
          </cell>
          <cell r="F3169">
            <v>25.44</v>
          </cell>
          <cell r="G3169">
            <v>25.44</v>
          </cell>
        </row>
        <row r="3170">
          <cell r="A3170" t="str">
            <v>5947</v>
          </cell>
          <cell r="C3170" t="str">
            <v>SUBTOTAL</v>
          </cell>
          <cell r="G3170">
            <v>107.1</v>
          </cell>
        </row>
        <row r="3171">
          <cell r="C3171" t="str">
            <v>BDI</v>
          </cell>
          <cell r="E3171">
            <v>0.35</v>
          </cell>
          <cell r="G3171">
            <v>37.49</v>
          </cell>
        </row>
        <row r="3172">
          <cell r="C3172" t="str">
            <v>TOTAL</v>
          </cell>
          <cell r="G3172">
            <v>144.59</v>
          </cell>
        </row>
        <row r="3174">
          <cell r="A3174" t="str">
            <v>CHOR</v>
          </cell>
          <cell r="B3174" t="str">
            <v>5951</v>
          </cell>
          <cell r="C3174" t="str">
            <v>ROLO COMPACTADOR VIBRATÓRIO DE UM CILINDRO AÇO LISO , POTÊNCIA 80HP, PESO OPERACIONAL 8,1T - CHI NOTURNO</v>
          </cell>
          <cell r="D3174" t="str">
            <v>CHI-N</v>
          </cell>
        </row>
        <row r="3175">
          <cell r="A3175" t="str">
            <v>COMPOSICAO</v>
          </cell>
          <cell r="B3175" t="str">
            <v>5790</v>
          </cell>
          <cell r="C3175" t="str">
            <v>ROLO COMPACTADOR VIBRATÓRIO DE UM CILINDRO AÇO LISO, POTÊNCIA 80HP, PESO OPERACIONAL 8,1T - DEPRECIAÇÃO E JUROS</v>
          </cell>
          <cell r="D3175" t="str">
            <v>H</v>
          </cell>
          <cell r="E3175">
            <v>1</v>
          </cell>
          <cell r="F3175">
            <v>27.39</v>
          </cell>
          <cell r="G3175">
            <v>27.39</v>
          </cell>
        </row>
        <row r="3176">
          <cell r="A3176" t="str">
            <v>COMPOSICAO</v>
          </cell>
          <cell r="B3176" t="str">
            <v>5793</v>
          </cell>
          <cell r="C3176" t="str">
            <v>ROLO COMPACTADOR VIBRATÓRIO DE UM CILINDRO LISO, POTÊNCIA 80HP, PESO OPERACIONAL 8,1T - MÃO-DE-OBRA NA OPERAÇÃO NOTURNA</v>
          </cell>
          <cell r="D3176" t="str">
            <v>H</v>
          </cell>
          <cell r="E3176">
            <v>1</v>
          </cell>
          <cell r="F3176">
            <v>23.64</v>
          </cell>
          <cell r="G3176">
            <v>23.64</v>
          </cell>
        </row>
        <row r="3177">
          <cell r="A3177" t="str">
            <v>5951</v>
          </cell>
          <cell r="C3177" t="str">
            <v>SUBTOTAL</v>
          </cell>
          <cell r="G3177">
            <v>51.03</v>
          </cell>
        </row>
        <row r="3178">
          <cell r="C3178" t="str">
            <v>BDI</v>
          </cell>
          <cell r="E3178">
            <v>0.35</v>
          </cell>
          <cell r="G3178">
            <v>17.86</v>
          </cell>
        </row>
        <row r="3179">
          <cell r="C3179" t="str">
            <v>TOTAL</v>
          </cell>
          <cell r="G3179">
            <v>68.89</v>
          </cell>
        </row>
        <row r="3181">
          <cell r="A3181" t="str">
            <v>CHOR</v>
          </cell>
          <cell r="B3181" t="str">
            <v>5960</v>
          </cell>
          <cell r="C3181" t="str">
            <v>COMPACTADOR DE SOLOS COM PLACA VIBRATORIA, 46X51CM, 5HP, 156KG, DIESEL, IMPACTO DINAMICO 1700KG - CUSTO HORARIO IMPRODUTIVO NOTURNO</v>
          </cell>
          <cell r="D3181" t="str">
            <v>CHI-N</v>
          </cell>
        </row>
        <row r="3182">
          <cell r="A3182" t="str">
            <v>COMPOSICAO</v>
          </cell>
          <cell r="B3182" t="str">
            <v>5801</v>
          </cell>
          <cell r="C3182" t="str">
            <v>COMPACTADOR DE SOLOS COM PLACA VIBRATORIA, 46X51CM, 5HP, 156KG, DIESEL, IMPACTO DINAMICO 1700KG - DEPRECIACAO E JUROS</v>
          </cell>
          <cell r="D3182" t="str">
            <v>H</v>
          </cell>
          <cell r="E3182">
            <v>1</v>
          </cell>
          <cell r="F3182">
            <v>3.77</v>
          </cell>
          <cell r="G3182">
            <v>3.77</v>
          </cell>
        </row>
        <row r="3183">
          <cell r="A3183" t="str">
            <v>COMPOSICAO</v>
          </cell>
          <cell r="B3183" t="str">
            <v>53867</v>
          </cell>
          <cell r="C3183" t="str">
            <v>COMPACTADOR DE SOLOS COM PLACA VIBRATORIA, 46X51CM, 5HP, 156KG, DIESEL, IMPACTO DINAMICO 1700KG - MAO-DE-OBRA NOTURNA NA OPERACAO</v>
          </cell>
          <cell r="D3183" t="str">
            <v>H</v>
          </cell>
          <cell r="E3183">
            <v>1</v>
          </cell>
          <cell r="F3183">
            <v>12.71</v>
          </cell>
          <cell r="G3183">
            <v>12.71</v>
          </cell>
        </row>
        <row r="3184">
          <cell r="A3184" t="str">
            <v>5960</v>
          </cell>
          <cell r="C3184" t="str">
            <v>SUBTOTAL</v>
          </cell>
          <cell r="G3184">
            <v>16.48</v>
          </cell>
        </row>
        <row r="3185">
          <cell r="C3185" t="str">
            <v>BDI</v>
          </cell>
          <cell r="E3185">
            <v>0.35</v>
          </cell>
          <cell r="G3185">
            <v>5.77</v>
          </cell>
        </row>
        <row r="3186">
          <cell r="C3186" t="str">
            <v>TOTAL</v>
          </cell>
          <cell r="G3186">
            <v>22.25</v>
          </cell>
        </row>
        <row r="3188">
          <cell r="A3188" t="str">
            <v>CHOR</v>
          </cell>
          <cell r="B3188" t="str">
            <v>6390</v>
          </cell>
          <cell r="C3188" t="str">
            <v>MAQUINA SOLDA ARCO 375A DIESEL 33CV CHI NOT URNO EXCLUSIVE OPERADOR</v>
          </cell>
          <cell r="D3188" t="str">
            <v>H</v>
          </cell>
        </row>
        <row r="3189">
          <cell r="A3189" t="str">
            <v>INSUMO</v>
          </cell>
          <cell r="B3189" t="str">
            <v>00013333</v>
          </cell>
          <cell r="C3189" t="str">
            <v>GRUPO DE SOLDAGEM C/ GERADOR A DIESEL 33HP P/ SOLDA ELETRICA, SOBRE 04 RODAS, BAMBOZZI, MOD.TN8, C/MOTOR 4 CILINDROS 600A, **CAIXA**</v>
          </cell>
          <cell r="D3189" t="str">
            <v>UN</v>
          </cell>
          <cell r="E3189">
            <v>1.5200000000000001E-4</v>
          </cell>
          <cell r="F3189">
            <v>47466.68</v>
          </cell>
          <cell r="G3189">
            <v>7.21</v>
          </cell>
        </row>
        <row r="3190">
          <cell r="A3190" t="str">
            <v>6390</v>
          </cell>
          <cell r="C3190" t="str">
            <v>SUBTOTAL</v>
          </cell>
          <cell r="G3190">
            <v>7.21</v>
          </cell>
        </row>
        <row r="3191">
          <cell r="C3191" t="str">
            <v>BDI</v>
          </cell>
          <cell r="E3191">
            <v>0.35</v>
          </cell>
          <cell r="G3191">
            <v>2.52</v>
          </cell>
        </row>
        <row r="3192">
          <cell r="C3192" t="str">
            <v>TOTAL</v>
          </cell>
          <cell r="G3192">
            <v>9.73</v>
          </cell>
        </row>
        <row r="3194">
          <cell r="A3194" t="str">
            <v>CHOR</v>
          </cell>
          <cell r="B3194" t="str">
            <v>53868</v>
          </cell>
          <cell r="C3194" t="str">
            <v>ROLO COMPACTADOR VIBRATÓRIO PÉ DE CARNEIRO, OPERADO POR CONTROLE REMOTO, POTÊNCIA 17HP, PESO OPERACIONAL 1,65T - CHI NOTURNO</v>
          </cell>
          <cell r="D3194" t="str">
            <v>CHI-N</v>
          </cell>
        </row>
        <row r="3195">
          <cell r="A3195" t="str">
            <v>COMPOSICAO</v>
          </cell>
          <cell r="B3195" t="str">
            <v>5738</v>
          </cell>
          <cell r="C3195" t="str">
            <v>ROLO COMPACTADOR VIBRATÓRIO PÉ DE CARNEIRO, OPERADO POR CONTROLE REMOTO, POTÊNCIA 17HP, PESO OPERACIONAL 1,65T - DEPRECIAÇÃO E JUROS</v>
          </cell>
          <cell r="D3195" t="str">
            <v>H</v>
          </cell>
          <cell r="E3195">
            <v>1</v>
          </cell>
          <cell r="F3195">
            <v>5.67</v>
          </cell>
          <cell r="G3195">
            <v>5.67</v>
          </cell>
        </row>
        <row r="3196">
          <cell r="A3196" t="str">
            <v>53868</v>
          </cell>
          <cell r="C3196" t="str">
            <v>SUBTOTAL</v>
          </cell>
          <cell r="G3196">
            <v>5.67</v>
          </cell>
        </row>
        <row r="3197">
          <cell r="C3197" t="str">
            <v>BDI</v>
          </cell>
          <cell r="E3197">
            <v>0.35</v>
          </cell>
          <cell r="G3197">
            <v>1.98</v>
          </cell>
        </row>
        <row r="3198">
          <cell r="C3198" t="str">
            <v>TOTAL</v>
          </cell>
          <cell r="G3198">
            <v>7.65</v>
          </cell>
        </row>
        <row r="3200">
          <cell r="A3200" t="str">
            <v>CHOR</v>
          </cell>
          <cell r="B3200" t="str">
            <v>5089</v>
          </cell>
          <cell r="C3200" t="str">
            <v>ROLO COMPACTADOR VIBRATORIO PE DE CARNEIRO PARA SOL OS, POTENCIA 80HP, PESO MÁXIMO OPERACIONAL 8,8T - MANUTENCAO</v>
          </cell>
          <cell r="D3200" t="str">
            <v>H</v>
          </cell>
        </row>
        <row r="3201">
          <cell r="A3201" t="str">
            <v>INSUMO</v>
          </cell>
          <cell r="B3201" t="str">
            <v>00014513</v>
          </cell>
          <cell r="C3201" t="str">
            <v>ROLO COMPACTADOR VIBRATÓRIO PÉ DE CARNEIRO PARA SOLOS, DYNAPAC, MODELO CA-150P, POTÊNCIA 80HP - PESO MÁXIMO OPERACIONAL 8,8T - IMPACTO DINÂMICO 14,58T</v>
          </cell>
          <cell r="D3201" t="str">
            <v>UN</v>
          </cell>
          <cell r="E3201">
            <v>6.4300000000000004E-5</v>
          </cell>
          <cell r="F3201">
            <v>244146.22</v>
          </cell>
          <cell r="G3201">
            <v>15.7</v>
          </cell>
        </row>
        <row r="3202">
          <cell r="A3202" t="str">
            <v>5089</v>
          </cell>
          <cell r="C3202" t="str">
            <v>SUBTOTAL</v>
          </cell>
          <cell r="G3202">
            <v>15.7</v>
          </cell>
        </row>
        <row r="3203">
          <cell r="C3203" t="str">
            <v>BDI</v>
          </cell>
          <cell r="E3203">
            <v>0.35</v>
          </cell>
          <cell r="G3203">
            <v>5.5</v>
          </cell>
        </row>
        <row r="3204">
          <cell r="C3204" t="str">
            <v>TOTAL</v>
          </cell>
          <cell r="G3204">
            <v>21.2</v>
          </cell>
        </row>
        <row r="3206">
          <cell r="A3206" t="str">
            <v>CHOR</v>
          </cell>
          <cell r="B3206" t="str">
            <v>5623</v>
          </cell>
          <cell r="C3206" t="str">
            <v>CAMINHAO BASCULANTE 4,0M3 TOCO 162CV PBT=11 800KG - JUROS</v>
          </cell>
          <cell r="D3206" t="str">
            <v>H</v>
          </cell>
        </row>
        <row r="3207">
          <cell r="A3207" t="str">
            <v>INSUMO</v>
          </cell>
          <cell r="B3207" t="str">
            <v>00010619</v>
          </cell>
          <cell r="C3207" t="str">
            <v>CAMINHAO BASCULANTE 4,0M3 TOCO FORD F-12000 S270 MOTOR CUMMINS 162CV PBT=11800KG - CARGA UTIL MAX C/ EQUIP=7640KG - DIST ENTRE EIXOS 4470MM - INCL CACAMBA</v>
          </cell>
          <cell r="D3207" t="str">
            <v>UN</v>
          </cell>
          <cell r="E3207">
            <v>3.1900000000000003E-5</v>
          </cell>
          <cell r="F3207">
            <v>157271.73000000001</v>
          </cell>
          <cell r="G3207">
            <v>5.0199999999999996</v>
          </cell>
        </row>
        <row r="3208">
          <cell r="A3208" t="str">
            <v>5623</v>
          </cell>
          <cell r="C3208" t="str">
            <v>SUBTOTAL</v>
          </cell>
          <cell r="G3208">
            <v>5.0199999999999996</v>
          </cell>
        </row>
        <row r="3209">
          <cell r="C3209" t="str">
            <v>BDI</v>
          </cell>
          <cell r="E3209">
            <v>0.35</v>
          </cell>
          <cell r="G3209">
            <v>1.76</v>
          </cell>
        </row>
        <row r="3210">
          <cell r="C3210" t="str">
            <v>TOTAL</v>
          </cell>
          <cell r="G3210">
            <v>6.7799999999999994</v>
          </cell>
        </row>
        <row r="3212">
          <cell r="A3212" t="str">
            <v>CHOR</v>
          </cell>
          <cell r="B3212" t="str">
            <v>5624</v>
          </cell>
          <cell r="C3212" t="str">
            <v>CAMINHAO BASCULANTE 4,0M3 TOCO 162CV PBT=11 800KG - OPERACAO</v>
          </cell>
          <cell r="D3212" t="str">
            <v>H</v>
          </cell>
        </row>
        <row r="3213">
          <cell r="A3213" t="str">
            <v>INSUMO</v>
          </cell>
          <cell r="B3213" t="str">
            <v>00004221</v>
          </cell>
          <cell r="C3213" t="str">
            <v>OLEO DIESEL COMBUSTIVEL COMUM</v>
          </cell>
          <cell r="D3213" t="str">
            <v>L</v>
          </cell>
          <cell r="E3213">
            <v>25.56</v>
          </cell>
          <cell r="F3213">
            <v>2.59</v>
          </cell>
          <cell r="G3213">
            <v>66.2</v>
          </cell>
        </row>
        <row r="3214">
          <cell r="A3214" t="str">
            <v>5624</v>
          </cell>
          <cell r="C3214" t="str">
            <v>SUBTOTAL</v>
          </cell>
          <cell r="G3214">
            <v>66.2</v>
          </cell>
        </row>
        <row r="3215">
          <cell r="C3215" t="str">
            <v>BDI</v>
          </cell>
          <cell r="E3215">
            <v>0.35</v>
          </cell>
          <cell r="G3215">
            <v>23.17</v>
          </cell>
        </row>
        <row r="3216">
          <cell r="C3216" t="str">
            <v>TOTAL</v>
          </cell>
          <cell r="G3216">
            <v>89.37</v>
          </cell>
        </row>
        <row r="3218">
          <cell r="A3218" t="str">
            <v>CHOR</v>
          </cell>
          <cell r="B3218" t="str">
            <v>5627</v>
          </cell>
          <cell r="C3218" t="str">
            <v>ESCAVADEIRA HIDRAULICA SOBRE ESTEIRA 105HP, PESO OP ERACIONAL 17T, CAP. 0,8M3 - DEPRECIACAO</v>
          </cell>
          <cell r="D3218" t="str">
            <v>H</v>
          </cell>
        </row>
        <row r="3219">
          <cell r="A3219" t="str">
            <v>INSUMO</v>
          </cell>
          <cell r="B3219" t="str">
            <v>00010685</v>
          </cell>
          <cell r="C3219" t="str">
            <v>ESCAVADEIRA HIDRAULICA SOBRE ESTEIRA, POTENCIA = 111 HP; PESO OPERACIONAL = 17 T; CAPACIDADE DA CACAMBA = 0,8 M3</v>
          </cell>
          <cell r="D3219" t="str">
            <v>UN</v>
          </cell>
          <cell r="E3219">
            <v>8.3300000000000005E-5</v>
          </cell>
          <cell r="F3219">
            <v>434750</v>
          </cell>
          <cell r="G3219">
            <v>36.21</v>
          </cell>
        </row>
        <row r="3220">
          <cell r="A3220" t="str">
            <v>5627</v>
          </cell>
          <cell r="C3220" t="str">
            <v>SUBTOTAL</v>
          </cell>
          <cell r="G3220">
            <v>36.21</v>
          </cell>
        </row>
        <row r="3221">
          <cell r="C3221" t="str">
            <v>BDI</v>
          </cell>
          <cell r="E3221">
            <v>0.35</v>
          </cell>
          <cell r="G3221">
            <v>12.67</v>
          </cell>
        </row>
        <row r="3222">
          <cell r="C3222" t="str">
            <v>TOTAL</v>
          </cell>
          <cell r="G3222">
            <v>48.88</v>
          </cell>
        </row>
        <row r="3224">
          <cell r="A3224" t="str">
            <v>CHOR</v>
          </cell>
          <cell r="B3224" t="str">
            <v>5628</v>
          </cell>
          <cell r="C3224" t="str">
            <v>ESCAVADEIRA HIDRAULICA SOBRE ESTEIRA 105HP, PESO OPERACIONAL 17T, CAP. 0,8M3 - JUROS</v>
          </cell>
          <cell r="D3224" t="str">
            <v>H</v>
          </cell>
        </row>
        <row r="3225">
          <cell r="A3225" t="str">
            <v>INSUMO</v>
          </cell>
          <cell r="B3225" t="str">
            <v>00010685</v>
          </cell>
          <cell r="C3225" t="str">
            <v>ESCAVADEIRA HIDRAULICA SOBRE ESTEIRA, POTENCIA = 111 HP; PESO OPERACIONAL = 17 T; CAPACIDADE DA CACAMBA = 0,8 M3</v>
          </cell>
          <cell r="D3225" t="str">
            <v>UN</v>
          </cell>
          <cell r="E3225">
            <v>3.15E-5</v>
          </cell>
          <cell r="F3225">
            <v>434750</v>
          </cell>
          <cell r="G3225">
            <v>13.69</v>
          </cell>
        </row>
        <row r="3226">
          <cell r="A3226" t="str">
            <v>5628</v>
          </cell>
          <cell r="C3226" t="str">
            <v>SUBTOTAL</v>
          </cell>
          <cell r="G3226">
            <v>13.69</v>
          </cell>
        </row>
        <row r="3227">
          <cell r="C3227" t="str">
            <v>BDI</v>
          </cell>
          <cell r="E3227">
            <v>0.35</v>
          </cell>
          <cell r="G3227">
            <v>4.79</v>
          </cell>
        </row>
        <row r="3228">
          <cell r="C3228" t="str">
            <v>TOTAL</v>
          </cell>
          <cell r="G3228">
            <v>18.48</v>
          </cell>
        </row>
        <row r="3230">
          <cell r="A3230" t="str">
            <v>CHOR</v>
          </cell>
          <cell r="B3230" t="str">
            <v>5629</v>
          </cell>
          <cell r="C3230" t="str">
            <v>ESCAVADEIRA HIDRAULICA SOBRE ESTEIRA 105HP, PESO OPERACIONAL 17T, CAP. 0,8M3 - MANUTENCAO</v>
          </cell>
          <cell r="D3230" t="str">
            <v>H</v>
          </cell>
        </row>
        <row r="3231">
          <cell r="A3231" t="str">
            <v>INSUMO</v>
          </cell>
          <cell r="B3231" t="str">
            <v>00010685</v>
          </cell>
          <cell r="C3231" t="str">
            <v>ESCAVADEIRA HIDRAULICA SOBRE ESTEIRA, POTENCIA = 111 HP; PESO OPERACIONAL = 17 T; CAPACIDADE DA CACAMBA = 0,8 M3</v>
          </cell>
          <cell r="D3231" t="str">
            <v>UN</v>
          </cell>
          <cell r="E3231">
            <v>6.6699999999999995E-5</v>
          </cell>
          <cell r="F3231">
            <v>434750</v>
          </cell>
          <cell r="G3231">
            <v>29</v>
          </cell>
        </row>
        <row r="3232">
          <cell r="A3232" t="str">
            <v>5629</v>
          </cell>
          <cell r="C3232" t="str">
            <v>SUBTOTAL</v>
          </cell>
          <cell r="G3232">
            <v>29</v>
          </cell>
        </row>
        <row r="3233">
          <cell r="C3233" t="str">
            <v>BDI</v>
          </cell>
          <cell r="E3233">
            <v>0.35</v>
          </cell>
          <cell r="G3233">
            <v>10.15</v>
          </cell>
        </row>
        <row r="3234">
          <cell r="C3234" t="str">
            <v>TOTAL</v>
          </cell>
          <cell r="G3234">
            <v>39.15</v>
          </cell>
        </row>
        <row r="3236">
          <cell r="A3236" t="str">
            <v>CHOR</v>
          </cell>
          <cell r="B3236" t="str">
            <v>5630</v>
          </cell>
          <cell r="C3236" t="str">
            <v>ESCAVADEIRA HIDRAULICA SOBRE ESTEIRA 105HP, PESO OP ERACIONAL 17T, CAP. 0,8M3 - MATERIAIS NA OPERACAO</v>
          </cell>
          <cell r="D3236" t="str">
            <v>H</v>
          </cell>
        </row>
        <row r="3237">
          <cell r="A3237" t="str">
            <v>INSUMO</v>
          </cell>
          <cell r="B3237" t="str">
            <v>00004221</v>
          </cell>
          <cell r="C3237" t="str">
            <v>OLEO DIESEL COMBUSTIVEL COMUM</v>
          </cell>
          <cell r="D3237" t="str">
            <v>L</v>
          </cell>
          <cell r="E3237">
            <v>25.2</v>
          </cell>
          <cell r="F3237">
            <v>2.59</v>
          </cell>
          <cell r="G3237">
            <v>65.27</v>
          </cell>
        </row>
        <row r="3238">
          <cell r="A3238" t="str">
            <v>5630</v>
          </cell>
          <cell r="C3238" t="str">
            <v>SUBTOTAL</v>
          </cell>
          <cell r="G3238">
            <v>65.27</v>
          </cell>
        </row>
        <row r="3239">
          <cell r="C3239" t="str">
            <v>BDI</v>
          </cell>
          <cell r="E3239">
            <v>0.35</v>
          </cell>
          <cell r="G3239">
            <v>22.84</v>
          </cell>
        </row>
        <row r="3240">
          <cell r="C3240" t="str">
            <v>TOTAL</v>
          </cell>
          <cell r="G3240">
            <v>88.11</v>
          </cell>
        </row>
        <row r="3242">
          <cell r="A3242" t="str">
            <v>CHOR</v>
          </cell>
          <cell r="B3242" t="str">
            <v>5653</v>
          </cell>
          <cell r="C3242" t="str">
            <v>PA CARREGADEIRA SOBRE RODAS, POTENCIA 105HP, CAPACI DADE DA CACAMBA 1,4 A 1,7M3 - DEPRECIACAO E JUROS</v>
          </cell>
          <cell r="D3242" t="str">
            <v>H</v>
          </cell>
        </row>
        <row r="3243">
          <cell r="A3243" t="str">
            <v>INSUMO</v>
          </cell>
          <cell r="B3243" t="str">
            <v>00004262</v>
          </cell>
          <cell r="C3243" t="str">
            <v>PA CARREGADEIRA SOBRE RODAS, POTENCIA = 114 HP, CAPACIDADE DA CACAMBA DE 1,4 A 1,7 M3, PESO OPERACIONAL DE 9,1 T</v>
          </cell>
          <cell r="D3243" t="str">
            <v>UN</v>
          </cell>
          <cell r="E3243">
            <v>1.3190000000000001E-4</v>
          </cell>
          <cell r="F3243">
            <v>329600</v>
          </cell>
          <cell r="G3243">
            <v>43.47</v>
          </cell>
        </row>
        <row r="3244">
          <cell r="A3244" t="str">
            <v>5653</v>
          </cell>
          <cell r="C3244" t="str">
            <v>SUBTOTAL</v>
          </cell>
          <cell r="G3244">
            <v>43.47</v>
          </cell>
        </row>
        <row r="3245">
          <cell r="C3245" t="str">
            <v>BDI</v>
          </cell>
          <cell r="E3245">
            <v>0.35</v>
          </cell>
          <cell r="G3245">
            <v>15.21</v>
          </cell>
        </row>
        <row r="3246">
          <cell r="C3246" t="str">
            <v>TOTAL</v>
          </cell>
          <cell r="G3246">
            <v>58.68</v>
          </cell>
        </row>
        <row r="3248">
          <cell r="A3248" t="str">
            <v>CHOR</v>
          </cell>
          <cell r="B3248" t="str">
            <v>5654</v>
          </cell>
          <cell r="C3248" t="str">
            <v>PA CARREGADEIRA SOBRE RODAS, POTENCIA 105HP, CAPACI DADE DA CACAMBA 1,4 A 1,7M3 - MANUTENCAO</v>
          </cell>
          <cell r="D3248" t="str">
            <v>H</v>
          </cell>
        </row>
        <row r="3249">
          <cell r="A3249" t="str">
            <v>INSUMO</v>
          </cell>
          <cell r="B3249" t="str">
            <v>00004262</v>
          </cell>
          <cell r="C3249" t="str">
            <v>PA CARREGADEIRA SOBRE RODAS, POTENCIA = 114 HP, CAPACIDADE DA CACAMBA DE 1,4 A 1,7 M3, PESO OPERACIONAL DE 9,1 T</v>
          </cell>
          <cell r="D3249" t="str">
            <v>UN</v>
          </cell>
          <cell r="E3249">
            <v>1E-4</v>
          </cell>
          <cell r="F3249">
            <v>329600</v>
          </cell>
          <cell r="G3249">
            <v>32.96</v>
          </cell>
        </row>
        <row r="3250">
          <cell r="A3250" t="str">
            <v>5654</v>
          </cell>
          <cell r="C3250" t="str">
            <v>SUBTOTAL</v>
          </cell>
          <cell r="G3250">
            <v>32.96</v>
          </cell>
        </row>
        <row r="3251">
          <cell r="C3251" t="str">
            <v>BDI</v>
          </cell>
          <cell r="E3251">
            <v>0.35</v>
          </cell>
          <cell r="G3251">
            <v>11.54</v>
          </cell>
        </row>
        <row r="3252">
          <cell r="C3252" t="str">
            <v>TOTAL</v>
          </cell>
          <cell r="G3252">
            <v>44.5</v>
          </cell>
        </row>
        <row r="3254">
          <cell r="A3254" t="str">
            <v>CHOR</v>
          </cell>
          <cell r="B3254" t="str">
            <v>5655</v>
          </cell>
          <cell r="C3254" t="str">
            <v>PA CARREGADEIRA SOBRE RODAS, POTENCIA 105HP, CAPACI DADE DA CACAMBA 1,4 A 1,7M3 - CUSTO HORARIO DE MATERIAIS NA OPERACAO</v>
          </cell>
          <cell r="D3254" t="str">
            <v>H</v>
          </cell>
        </row>
        <row r="3255">
          <cell r="A3255" t="str">
            <v>INSUMO</v>
          </cell>
          <cell r="B3255" t="str">
            <v>00004221</v>
          </cell>
          <cell r="C3255" t="str">
            <v>OLEO DIESEL COMBUSTIVEL COMUM</v>
          </cell>
          <cell r="D3255" t="str">
            <v>L</v>
          </cell>
          <cell r="E3255">
            <v>20.52</v>
          </cell>
          <cell r="F3255">
            <v>2.59</v>
          </cell>
          <cell r="G3255">
            <v>53.15</v>
          </cell>
        </row>
        <row r="3256">
          <cell r="A3256" t="str">
            <v>5655</v>
          </cell>
          <cell r="C3256" t="str">
            <v>SUBTOTAL</v>
          </cell>
          <cell r="G3256">
            <v>53.15</v>
          </cell>
        </row>
        <row r="3257">
          <cell r="C3257" t="str">
            <v>BDI</v>
          </cell>
          <cell r="E3257">
            <v>0.35</v>
          </cell>
          <cell r="G3257">
            <v>18.600000000000001</v>
          </cell>
        </row>
        <row r="3258">
          <cell r="C3258" t="str">
            <v>TOTAL</v>
          </cell>
          <cell r="G3258">
            <v>71.75</v>
          </cell>
        </row>
        <row r="3260">
          <cell r="A3260" t="str">
            <v>CHOR</v>
          </cell>
          <cell r="B3260" t="str">
            <v>5656</v>
          </cell>
          <cell r="C3260" t="str">
            <v>PA CARREGADEIRA SOBRE RODAS, POTENCIA 105HP, CAPACI DADE DA CACAMBA 1,4 A 1,7M3 - MAO-DE- OBRA DIURNA NA OPERACAO</v>
          </cell>
          <cell r="D3260" t="str">
            <v>H</v>
          </cell>
        </row>
        <row r="3261">
          <cell r="A3261" t="str">
            <v>INSUMO</v>
          </cell>
          <cell r="B3261" t="str">
            <v>00004248</v>
          </cell>
          <cell r="C3261" t="str">
            <v>OPERADOR DE PA CARREGADEIRA</v>
          </cell>
          <cell r="D3261" t="str">
            <v>H</v>
          </cell>
          <cell r="E3261">
            <v>1</v>
          </cell>
          <cell r="F3261">
            <v>21.2</v>
          </cell>
          <cell r="G3261">
            <v>21.2</v>
          </cell>
        </row>
        <row r="3262">
          <cell r="A3262" t="str">
            <v>5656</v>
          </cell>
          <cell r="C3262" t="str">
            <v>SUBTOTAL</v>
          </cell>
          <cell r="G3262">
            <v>21.2</v>
          </cell>
        </row>
        <row r="3263">
          <cell r="C3263" t="str">
            <v>BDI</v>
          </cell>
          <cell r="E3263">
            <v>0.35</v>
          </cell>
          <cell r="G3263">
            <v>7.42</v>
          </cell>
        </row>
        <row r="3264">
          <cell r="C3264" t="str">
            <v>TOTAL</v>
          </cell>
          <cell r="G3264">
            <v>28.619999999999997</v>
          </cell>
        </row>
        <row r="3266">
          <cell r="A3266" t="str">
            <v>CHOR</v>
          </cell>
          <cell r="B3266" t="str">
            <v>5657</v>
          </cell>
          <cell r="C3266" t="str">
            <v>GRADE ARADORA COM 24 DISCOS DE 24 SOBRE PN EUS - DEPRECIACAO/JUROS</v>
          </cell>
          <cell r="D3266" t="str">
            <v>H</v>
          </cell>
        </row>
        <row r="3267">
          <cell r="A3267" t="str">
            <v>INSUMO</v>
          </cell>
          <cell r="B3267" t="str">
            <v>00010702</v>
          </cell>
          <cell r="C3267" t="str">
            <v>GRADE DE DISCO MECANICA MARCA MARCHESAN (TATU), MOD.GAM 24X24", REBOCAVELL, C/ 24 DISCOS DIAM 24", A OLEO C/ PNEUS P/TRANSPORTE.</v>
          </cell>
          <cell r="D3267" t="str">
            <v>UN</v>
          </cell>
          <cell r="E3267">
            <v>1.894E-4</v>
          </cell>
          <cell r="F3267">
            <v>19795.09</v>
          </cell>
          <cell r="G3267">
            <v>3.75</v>
          </cell>
        </row>
        <row r="3268">
          <cell r="A3268" t="str">
            <v>5657</v>
          </cell>
          <cell r="C3268" t="str">
            <v>SUBTOTAL</v>
          </cell>
          <cell r="G3268">
            <v>3.75</v>
          </cell>
        </row>
        <row r="3269">
          <cell r="C3269" t="str">
            <v>BDI</v>
          </cell>
          <cell r="E3269">
            <v>0.35</v>
          </cell>
          <cell r="G3269">
            <v>1.31</v>
          </cell>
        </row>
        <row r="3270">
          <cell r="C3270" t="str">
            <v>TOTAL</v>
          </cell>
          <cell r="G3270">
            <v>5.0600000000000005</v>
          </cell>
        </row>
        <row r="3272">
          <cell r="A3272" t="str">
            <v>CHOR</v>
          </cell>
          <cell r="B3272" t="str">
            <v>5658</v>
          </cell>
          <cell r="C3272" t="str">
            <v>GRADE ARADORA COM 24 DISCOS DE 24" SOBRE PN EUS - MANUTENCAO</v>
          </cell>
          <cell r="D3272" t="str">
            <v>H</v>
          </cell>
        </row>
        <row r="3273">
          <cell r="A3273" t="str">
            <v>INSUMO</v>
          </cell>
          <cell r="B3273" t="str">
            <v>00010702</v>
          </cell>
          <cell r="C3273" t="str">
            <v>GRADE DE DISCO MECANICA MARCA MARCHESAN (TATU), MOD.GAM 24X24", REBOCAVELL, C/ 24 DISCOS DIAM 24", A OLEO C/ PNEUS P/TRANSPORTE.</v>
          </cell>
          <cell r="D3273" t="str">
            <v>UN</v>
          </cell>
          <cell r="E3273">
            <v>6.3100000000000002E-5</v>
          </cell>
          <cell r="F3273">
            <v>19795.09</v>
          </cell>
          <cell r="G3273">
            <v>1.25</v>
          </cell>
        </row>
        <row r="3274">
          <cell r="A3274" t="str">
            <v>5658</v>
          </cell>
          <cell r="C3274" t="str">
            <v>SUBTOTAL</v>
          </cell>
          <cell r="G3274">
            <v>1.25</v>
          </cell>
        </row>
        <row r="3275">
          <cell r="C3275" t="str">
            <v>BDI</v>
          </cell>
          <cell r="E3275">
            <v>0.35</v>
          </cell>
          <cell r="G3275">
            <v>0.44</v>
          </cell>
        </row>
        <row r="3276">
          <cell r="C3276" t="str">
            <v>TOTAL</v>
          </cell>
          <cell r="G3276">
            <v>1.69</v>
          </cell>
        </row>
        <row r="3278">
          <cell r="A3278" t="str">
            <v>CHOR</v>
          </cell>
          <cell r="B3278" t="str">
            <v>5663</v>
          </cell>
          <cell r="C3278" t="str">
            <v>RETRO-ESCAVADEIRA, 4 X 4, 86 CV (VU= 5 ANOS ) - DEPRECIAÇÃO E JUROS</v>
          </cell>
          <cell r="D3278" t="str">
            <v>H</v>
          </cell>
        </row>
        <row r="3279">
          <cell r="A3279" t="str">
            <v>INSUMO</v>
          </cell>
          <cell r="B3279" t="str">
            <v>00010696</v>
          </cell>
          <cell r="C3279" t="str">
            <v>RETROESCAVADEIRA C/ CARREGADEIRA SOBRE RODAS MAXION MOD 750-4WD, TRACAO 4 X 4, 86CV, CAP. 0,23/0,79M3**CAIXA**</v>
          </cell>
          <cell r="D3279" t="str">
            <v>UN</v>
          </cell>
          <cell r="E3279">
            <v>1.3190000000000001E-4</v>
          </cell>
          <cell r="F3279">
            <v>209000</v>
          </cell>
          <cell r="G3279">
            <v>27.57</v>
          </cell>
        </row>
        <row r="3280">
          <cell r="A3280" t="str">
            <v>5663</v>
          </cell>
          <cell r="C3280" t="str">
            <v>SUBTOTAL</v>
          </cell>
          <cell r="G3280">
            <v>27.57</v>
          </cell>
        </row>
        <row r="3281">
          <cell r="C3281" t="str">
            <v>BDI</v>
          </cell>
          <cell r="E3281">
            <v>0.35</v>
          </cell>
          <cell r="G3281">
            <v>9.65</v>
          </cell>
        </row>
        <row r="3282">
          <cell r="C3282" t="str">
            <v>TOTAL</v>
          </cell>
          <cell r="G3282">
            <v>37.22</v>
          </cell>
        </row>
        <row r="3284">
          <cell r="A3284" t="str">
            <v>CHOR</v>
          </cell>
          <cell r="B3284" t="str">
            <v>5664</v>
          </cell>
          <cell r="C3284" t="str">
            <v>RETRO-ESCAVADEIRA, 4 X 4, 86 CV (VU= 5 ANOS ) - MANUTENÇÃO</v>
          </cell>
          <cell r="D3284" t="str">
            <v>H</v>
          </cell>
        </row>
        <row r="3285">
          <cell r="A3285" t="str">
            <v>INSUMO</v>
          </cell>
          <cell r="B3285" t="str">
            <v>00010696</v>
          </cell>
          <cell r="C3285" t="str">
            <v>RETROESCAVADEIRA C/ CARREGADEIRA SOBRE RODAS MAXION MOD 750-4WD, TRACAO 4 X 4, 86CV, CAP. 0,23/0,79M3**CAIXA**</v>
          </cell>
          <cell r="D3285" t="str">
            <v>UN</v>
          </cell>
          <cell r="E3285">
            <v>1E-4</v>
          </cell>
          <cell r="F3285">
            <v>209000</v>
          </cell>
          <cell r="G3285">
            <v>20.9</v>
          </cell>
        </row>
        <row r="3286">
          <cell r="A3286" t="str">
            <v>5664</v>
          </cell>
          <cell r="C3286" t="str">
            <v>SUBTOTAL</v>
          </cell>
          <cell r="G3286">
            <v>20.9</v>
          </cell>
        </row>
        <row r="3287">
          <cell r="C3287" t="str">
            <v>BDI</v>
          </cell>
          <cell r="E3287">
            <v>0.35</v>
          </cell>
          <cell r="G3287">
            <v>7.32</v>
          </cell>
        </row>
        <row r="3288">
          <cell r="C3288" t="str">
            <v>TOTAL</v>
          </cell>
          <cell r="G3288">
            <v>28.22</v>
          </cell>
        </row>
        <row r="3290">
          <cell r="A3290" t="str">
            <v>CHOR</v>
          </cell>
          <cell r="B3290" t="str">
            <v>5665</v>
          </cell>
          <cell r="C3290" t="str">
            <v>RETRO-ESCAVADEIRA, 4 X 4, 86 CV (VU= 5 ANOS ) - MÃO DE OBRA/OPERAÇÃO</v>
          </cell>
          <cell r="D3290" t="str">
            <v>H</v>
          </cell>
        </row>
        <row r="3291">
          <cell r="A3291" t="str">
            <v>INSUMO</v>
          </cell>
          <cell r="B3291" t="str">
            <v>00004234</v>
          </cell>
          <cell r="C3291" t="str">
            <v>OPERADOR DE ESCAVADEIRA</v>
          </cell>
          <cell r="D3291" t="str">
            <v>H</v>
          </cell>
          <cell r="E3291">
            <v>1</v>
          </cell>
          <cell r="F3291">
            <v>19.7</v>
          </cell>
          <cell r="G3291">
            <v>19.7</v>
          </cell>
        </row>
        <row r="3292">
          <cell r="A3292" t="str">
            <v>5665</v>
          </cell>
          <cell r="C3292" t="str">
            <v>SUBTOTAL</v>
          </cell>
          <cell r="G3292">
            <v>19.7</v>
          </cell>
        </row>
        <row r="3293">
          <cell r="C3293" t="str">
            <v>BDI</v>
          </cell>
          <cell r="E3293">
            <v>0.35</v>
          </cell>
          <cell r="G3293">
            <v>6.9</v>
          </cell>
        </row>
        <row r="3294">
          <cell r="C3294" t="str">
            <v>TOTAL</v>
          </cell>
          <cell r="G3294">
            <v>26.6</v>
          </cell>
        </row>
        <row r="3296">
          <cell r="A3296" t="str">
            <v>CHOR</v>
          </cell>
          <cell r="B3296" t="str">
            <v>5666</v>
          </cell>
          <cell r="C3296" t="str">
            <v>RETROESCAVADEIRA SOBRE RODAS 79 HP</v>
          </cell>
          <cell r="D3296" t="str">
            <v>H</v>
          </cell>
        </row>
        <row r="3297">
          <cell r="A3297" t="str">
            <v>INSUMO</v>
          </cell>
          <cell r="B3297" t="str">
            <v>00010697</v>
          </cell>
          <cell r="C3297" t="str">
            <v>RETROESCAVADEIRA C/ CARREGADEIRA SOBRE RODAS MAXION MOD. 750 - 2WD, 79HP, CAP. 0,21/0,76M3**CAIXA**</v>
          </cell>
          <cell r="D3297" t="str">
            <v>UN</v>
          </cell>
          <cell r="E3297">
            <v>1.3200000000000001E-4</v>
          </cell>
          <cell r="F3297">
            <v>192922.4</v>
          </cell>
          <cell r="G3297">
            <v>25.47</v>
          </cell>
        </row>
        <row r="3298">
          <cell r="A3298" t="str">
            <v>5666</v>
          </cell>
          <cell r="C3298" t="str">
            <v>SUBTOTAL</v>
          </cell>
          <cell r="G3298">
            <v>25.47</v>
          </cell>
        </row>
        <row r="3299">
          <cell r="C3299" t="str">
            <v>BDI</v>
          </cell>
          <cell r="E3299">
            <v>0.35</v>
          </cell>
          <cell r="G3299">
            <v>8.91</v>
          </cell>
        </row>
        <row r="3300">
          <cell r="C3300" t="str">
            <v>TOTAL</v>
          </cell>
          <cell r="G3300">
            <v>34.379999999999995</v>
          </cell>
        </row>
        <row r="3302">
          <cell r="A3302" t="str">
            <v>CHOR</v>
          </cell>
          <cell r="B3302" t="str">
            <v>5667</v>
          </cell>
          <cell r="C3302" t="str">
            <v>RETROESCAVADEIRA C/ CARREGADEIRA SOBRE PNEUS C/TRAN SMISSÃO MECÂNICA 79HP (VU=5ANOS) - MANUTENÇÃO</v>
          </cell>
          <cell r="D3302" t="str">
            <v>H</v>
          </cell>
        </row>
        <row r="3303">
          <cell r="A3303" t="str">
            <v>INSUMO</v>
          </cell>
          <cell r="B3303" t="str">
            <v>00010697</v>
          </cell>
          <cell r="C3303" t="str">
            <v>RETROESCAVADEIRA C/ CARREGADEIRA SOBRE RODAS MAXION MOD. 750 - 2WD, 79HP, CAP. 0,21/0,76M3**CAIXA**</v>
          </cell>
          <cell r="D3303" t="str">
            <v>UN</v>
          </cell>
          <cell r="E3303">
            <v>1E-4</v>
          </cell>
          <cell r="F3303">
            <v>192922.4</v>
          </cell>
          <cell r="G3303">
            <v>19.29</v>
          </cell>
        </row>
        <row r="3304">
          <cell r="A3304" t="str">
            <v>5667</v>
          </cell>
          <cell r="C3304" t="str">
            <v>SUBTOTAL</v>
          </cell>
          <cell r="G3304">
            <v>19.29</v>
          </cell>
        </row>
        <row r="3305">
          <cell r="C3305" t="str">
            <v>BDI</v>
          </cell>
          <cell r="E3305">
            <v>0.35</v>
          </cell>
          <cell r="G3305">
            <v>6.75</v>
          </cell>
        </row>
        <row r="3306">
          <cell r="C3306" t="str">
            <v>TOTAL</v>
          </cell>
          <cell r="G3306">
            <v>26.04</v>
          </cell>
        </row>
        <row r="3308">
          <cell r="A3308" t="str">
            <v>CHOR</v>
          </cell>
          <cell r="B3308" t="str">
            <v>5668</v>
          </cell>
          <cell r="C3308" t="str">
            <v>RETRO-ESCAVADEIRA, 75CV (VU= 5 ANOS)-CUSTO DE MATERIAIS NA OPERACAO</v>
          </cell>
          <cell r="D3308" t="str">
            <v>H</v>
          </cell>
        </row>
        <row r="3309">
          <cell r="A3309" t="str">
            <v>INSUMO</v>
          </cell>
          <cell r="B3309" t="str">
            <v>00004221</v>
          </cell>
          <cell r="C3309" t="str">
            <v>OLEO DIESEL COMBUSTIVEL COMUM</v>
          </cell>
          <cell r="D3309" t="str">
            <v>L</v>
          </cell>
          <cell r="E3309">
            <v>11.7</v>
          </cell>
          <cell r="F3309">
            <v>2.59</v>
          </cell>
          <cell r="G3309">
            <v>30.3</v>
          </cell>
        </row>
        <row r="3310">
          <cell r="A3310" t="str">
            <v>5668</v>
          </cell>
          <cell r="C3310" t="str">
            <v>SUBTOTAL</v>
          </cell>
          <cell r="G3310">
            <v>30.3</v>
          </cell>
        </row>
        <row r="3311">
          <cell r="C3311" t="str">
            <v>BDI</v>
          </cell>
          <cell r="E3311">
            <v>0.35</v>
          </cell>
          <cell r="G3311">
            <v>10.61</v>
          </cell>
        </row>
        <row r="3312">
          <cell r="C3312" t="str">
            <v>TOTAL</v>
          </cell>
          <cell r="G3312">
            <v>40.909999999999997</v>
          </cell>
        </row>
        <row r="3314">
          <cell r="A3314" t="str">
            <v>CHOR</v>
          </cell>
          <cell r="B3314" t="str">
            <v>5669</v>
          </cell>
          <cell r="C3314" t="str">
            <v>RETRO-ESCAVADEIRA, 75CV (VU= 5 ANOS)-MÃO DE OBRA/OPERAÇÃO</v>
          </cell>
          <cell r="D3314" t="str">
            <v>H</v>
          </cell>
        </row>
        <row r="3315">
          <cell r="A3315" t="str">
            <v>INSUMO</v>
          </cell>
          <cell r="B3315" t="str">
            <v>00004234</v>
          </cell>
          <cell r="C3315" t="str">
            <v>OPERADOR DE ESCAVADEIRA</v>
          </cell>
          <cell r="D3315" t="str">
            <v>H</v>
          </cell>
          <cell r="E3315">
            <v>1</v>
          </cell>
          <cell r="F3315">
            <v>19.7</v>
          </cell>
          <cell r="G3315">
            <v>19.7</v>
          </cell>
        </row>
        <row r="3316">
          <cell r="A3316" t="str">
            <v>5669</v>
          </cell>
          <cell r="C3316" t="str">
            <v>SUBTOTAL</v>
          </cell>
          <cell r="G3316">
            <v>19.7</v>
          </cell>
        </row>
        <row r="3317">
          <cell r="C3317" t="str">
            <v>BDI</v>
          </cell>
          <cell r="E3317">
            <v>0.35</v>
          </cell>
          <cell r="G3317">
            <v>6.9</v>
          </cell>
        </row>
        <row r="3318">
          <cell r="C3318" t="str">
            <v>TOTAL</v>
          </cell>
          <cell r="G3318">
            <v>26.6</v>
          </cell>
        </row>
        <row r="3320">
          <cell r="A3320" t="str">
            <v>CHOR</v>
          </cell>
          <cell r="B3320" t="str">
            <v>5670</v>
          </cell>
          <cell r="C3320" t="str">
            <v>ROLO COMPACTADOR VIBRATORIO, CILINDRO LISO, AUTO-PR OPELIDO 80HP, PESO MAXIMO OPERACIONAL 8,1T - CHP DIURNO - JUROS E DEPRECIACAO</v>
          </cell>
          <cell r="D3320" t="str">
            <v>H</v>
          </cell>
        </row>
        <row r="3321">
          <cell r="A3321" t="str">
            <v>INSUMO</v>
          </cell>
          <cell r="B3321" t="str">
            <v>00010645</v>
          </cell>
          <cell r="C3321" t="str">
            <v>ROLO COMPACTADOR VIBRATÓRIO DE UM CILINDRO LISO DE AÇO PARA SOLOS, DYNAPAC, MODELO CA- 150A, POTÊNCIA 80HP - PESO MÁXIMO OPERACIONAL 8,1T</v>
          </cell>
          <cell r="D3321" t="str">
            <v>UN</v>
          </cell>
          <cell r="E3321">
            <v>1.066E-4</v>
          </cell>
          <cell r="F3321">
            <v>255726.27</v>
          </cell>
          <cell r="G3321">
            <v>27.26</v>
          </cell>
        </row>
        <row r="3322">
          <cell r="A3322" t="str">
            <v>5670</v>
          </cell>
          <cell r="C3322" t="str">
            <v>SUBTOTAL</v>
          </cell>
          <cell r="G3322">
            <v>27.26</v>
          </cell>
        </row>
        <row r="3323">
          <cell r="C3323" t="str">
            <v>BDI</v>
          </cell>
          <cell r="E3323">
            <v>0.35</v>
          </cell>
          <cell r="G3323">
            <v>9.5399999999999991</v>
          </cell>
        </row>
        <row r="3324">
          <cell r="C3324" t="str">
            <v>TOTAL</v>
          </cell>
          <cell r="G3324">
            <v>36.799999999999997</v>
          </cell>
        </row>
        <row r="3326">
          <cell r="A3326" t="str">
            <v>CHOR</v>
          </cell>
          <cell r="B3326" t="str">
            <v>5671</v>
          </cell>
          <cell r="C3326" t="str">
            <v>ROLO COMPACTADOR VIBRATORIO DE UM CILINDRO LISO DE ACO, POTENCIA 80HP, PESO MAXIMO OPERACIONAL 8,1T - MANUTENCAO</v>
          </cell>
          <cell r="D3326" t="str">
            <v>H</v>
          </cell>
        </row>
        <row r="3327">
          <cell r="A3327" t="str">
            <v>INSUMO</v>
          </cell>
          <cell r="B3327" t="str">
            <v>00010645</v>
          </cell>
          <cell r="C3327" t="str">
            <v>ROLO COMPACTADOR VIBRATÓRIO DE UM CILINDRO LISO DE AÇO PARA SOLOS, DYNAPAC, MODELO CA- 150A, POTÊNCIA 80HP - PESO MÁXIMO OPERACIONAL 8,1T</v>
          </cell>
          <cell r="D3327" t="str">
            <v>UN</v>
          </cell>
          <cell r="E3327">
            <v>6.4200000000000002E-5</v>
          </cell>
          <cell r="F3327">
            <v>255726.27</v>
          </cell>
          <cell r="G3327">
            <v>16.420000000000002</v>
          </cell>
        </row>
        <row r="3328">
          <cell r="A3328" t="str">
            <v>5671</v>
          </cell>
          <cell r="C3328" t="str">
            <v>SUBTOTAL</v>
          </cell>
          <cell r="G3328">
            <v>16.420000000000002</v>
          </cell>
        </row>
        <row r="3329">
          <cell r="C3329" t="str">
            <v>BDI</v>
          </cell>
          <cell r="E3329">
            <v>0.35</v>
          </cell>
          <cell r="G3329">
            <v>5.75</v>
          </cell>
        </row>
        <row r="3330">
          <cell r="C3330" t="str">
            <v>TOTAL</v>
          </cell>
          <cell r="G3330">
            <v>22.17</v>
          </cell>
        </row>
        <row r="3332">
          <cell r="A3332" t="str">
            <v>CHOR</v>
          </cell>
          <cell r="B3332" t="str">
            <v>5672</v>
          </cell>
          <cell r="C3332" t="str">
            <v>ROLO COMPACTADOR VIBRATÓRIO DE CILINDRO LISO, AUTO- PROP., POTÊNCIA 80HP, PESO MÁXIMO OPERACIONAL 8,1T - CUSTO DA MÃO-DE-OBRA NA OPERAÇÃO</v>
          </cell>
          <cell r="D3332" t="str">
            <v>H</v>
          </cell>
        </row>
        <row r="3333">
          <cell r="A3333" t="str">
            <v>INSUMO</v>
          </cell>
          <cell r="B3333" t="str">
            <v>00004238</v>
          </cell>
          <cell r="C3333" t="str">
            <v>OPERADOR DE ROLO COMPACTADOR</v>
          </cell>
          <cell r="D3333" t="str">
            <v>H</v>
          </cell>
          <cell r="E3333">
            <v>1</v>
          </cell>
          <cell r="F3333">
            <v>19.7</v>
          </cell>
          <cell r="G3333">
            <v>19.7</v>
          </cell>
        </row>
        <row r="3334">
          <cell r="A3334" t="str">
            <v>5672</v>
          </cell>
          <cell r="C3334" t="str">
            <v>SUBTOTAL</v>
          </cell>
          <cell r="G3334">
            <v>19.7</v>
          </cell>
        </row>
        <row r="3335">
          <cell r="C3335" t="str">
            <v>BDI</v>
          </cell>
          <cell r="E3335">
            <v>0.35</v>
          </cell>
          <cell r="G3335">
            <v>6.9</v>
          </cell>
        </row>
        <row r="3336">
          <cell r="C3336" t="str">
            <v>TOTAL</v>
          </cell>
          <cell r="G3336">
            <v>26.6</v>
          </cell>
        </row>
        <row r="3338">
          <cell r="A3338" t="str">
            <v>CHOR</v>
          </cell>
          <cell r="B3338" t="str">
            <v>5673</v>
          </cell>
          <cell r="C3338" t="str">
            <v>ROLO COMPACTADOR VIBRATORIO LISO AUTO-PROP, POTÊNCIA 83 CV - 6,6T, IMPACTO DINÂMICO 18,5/11,5T - DEPRECIAÇÃO E JUROS</v>
          </cell>
          <cell r="D3338" t="str">
            <v>H</v>
          </cell>
        </row>
        <row r="3339">
          <cell r="A3339" t="str">
            <v>INSUMO</v>
          </cell>
          <cell r="B3339" t="str">
            <v>00010646</v>
          </cell>
          <cell r="C3339" t="str">
            <v>ROLO COMPACTADOR VIBRATÓRIO DE UM CILINDRO AÇO LISO, MULLER, MODELO VAP-55L, POTÊNCIA 83CV - PESO OPERACIONAL 6,6T - IMPACTO DINÂMICO 18,5/11,5T</v>
          </cell>
          <cell r="D3339" t="str">
            <v>UN</v>
          </cell>
          <cell r="E3339">
            <v>4.2700000000000001E-5</v>
          </cell>
          <cell r="F3339">
            <v>223028.5</v>
          </cell>
          <cell r="G3339">
            <v>9.52</v>
          </cell>
        </row>
        <row r="3340">
          <cell r="A3340" t="str">
            <v>5673</v>
          </cell>
          <cell r="C3340" t="str">
            <v>SUBTOTAL</v>
          </cell>
          <cell r="G3340">
            <v>9.52</v>
          </cell>
        </row>
        <row r="3341">
          <cell r="C3341" t="str">
            <v>BDI</v>
          </cell>
          <cell r="E3341">
            <v>0.35</v>
          </cell>
          <cell r="G3341">
            <v>3.33</v>
          </cell>
        </row>
        <row r="3342">
          <cell r="C3342" t="str">
            <v>TOTAL</v>
          </cell>
          <cell r="G3342">
            <v>12.85</v>
          </cell>
        </row>
        <row r="3344">
          <cell r="A3344" t="str">
            <v>CHOR</v>
          </cell>
          <cell r="B3344" t="str">
            <v>5674</v>
          </cell>
          <cell r="C3344" t="str">
            <v>ROLO COMPACTADOR VIBRATÓRIO,AUTO-PROPEL., DE CILIND RO LISO, 83 CV, PESO OPERACIONAL 6,6T, IMPACTO DINÂMICO 18,5/11,5T - MANUTENÇÃO.</v>
          </cell>
          <cell r="D3344" t="str">
            <v>H</v>
          </cell>
        </row>
        <row r="3345">
          <cell r="A3345" t="str">
            <v>INSUMO</v>
          </cell>
          <cell r="B3345" t="str">
            <v>00010646</v>
          </cell>
          <cell r="C3345" t="str">
            <v>ROLO COMPACTADOR VIBRATÓRIO DE UM CILINDRO AÇO LISO, MULLER, MODELO VAP-55L, POTÊNCIA 83CV - PESO OPERACIONAL 6,6T - IMPACTO DINÂMICO 18,5/11,5T</v>
          </cell>
          <cell r="D3345" t="str">
            <v>UN</v>
          </cell>
          <cell r="E3345">
            <v>6.4200000000000002E-5</v>
          </cell>
          <cell r="F3345">
            <v>223028.5</v>
          </cell>
          <cell r="G3345">
            <v>14.32</v>
          </cell>
        </row>
        <row r="3346">
          <cell r="A3346" t="str">
            <v>5674</v>
          </cell>
          <cell r="C3346" t="str">
            <v>SUBTOTAL</v>
          </cell>
          <cell r="G3346">
            <v>14.32</v>
          </cell>
        </row>
        <row r="3347">
          <cell r="C3347" t="str">
            <v>BDI</v>
          </cell>
          <cell r="E3347">
            <v>0.35</v>
          </cell>
          <cell r="G3347">
            <v>5.01</v>
          </cell>
        </row>
        <row r="3348">
          <cell r="C3348" t="str">
            <v>TOTAL</v>
          </cell>
          <cell r="G3348">
            <v>19.329999999999998</v>
          </cell>
        </row>
        <row r="3350">
          <cell r="A3350" t="str">
            <v>CHOR</v>
          </cell>
          <cell r="B3350" t="str">
            <v>5675</v>
          </cell>
          <cell r="C3350" t="str">
            <v>ROLO COMPACTADOR VIBRATÓRIO, TANDEM, CILINDRO LISO DE AÇO, AUTO-PROPEL., 40HP - 4,4T, IMPACTO DINÂMICO 3,1T, VU 5 ANOS - DEPRECIAÇÃO E JU ROS</v>
          </cell>
          <cell r="D3350" t="str">
            <v>H</v>
          </cell>
        </row>
        <row r="3351">
          <cell r="A3351" t="str">
            <v>INSUMO</v>
          </cell>
          <cell r="B3351" t="str">
            <v>00013365</v>
          </cell>
          <cell r="C3351" t="str">
            <v>ROLO COMPACTADOR VIBRATÓRIO TANDEM CILINDROS LISO DE AÇO PARA SOLO/ASFALTO, DYNAPAC, MODELO CC-142, POTÊNCIA 45HP - PESO MÁXIMO OPERACIONAL 4,4T - IMPACTO DINÂMICO 3,1T</v>
          </cell>
          <cell r="D3351" t="str">
            <v>UN</v>
          </cell>
          <cell r="E3351">
            <v>1.066E-4</v>
          </cell>
          <cell r="F3351">
            <v>83376.41</v>
          </cell>
          <cell r="G3351">
            <v>8.89</v>
          </cell>
        </row>
        <row r="3352">
          <cell r="A3352" t="str">
            <v>5675</v>
          </cell>
          <cell r="C3352" t="str">
            <v>SUBTOTAL</v>
          </cell>
          <cell r="G3352">
            <v>8.89</v>
          </cell>
        </row>
        <row r="3353">
          <cell r="C3353" t="str">
            <v>BDI</v>
          </cell>
          <cell r="E3353">
            <v>0.35</v>
          </cell>
          <cell r="G3353">
            <v>3.11</v>
          </cell>
        </row>
        <row r="3354">
          <cell r="C3354" t="str">
            <v>TOTAL</v>
          </cell>
          <cell r="G3354">
            <v>12</v>
          </cell>
        </row>
        <row r="3356">
          <cell r="A3356" t="str">
            <v>CHOR</v>
          </cell>
          <cell r="B3356" t="str">
            <v>5676</v>
          </cell>
          <cell r="C3356" t="str">
            <v>ROLO COMPACTADOR VIBRATORIO, TANDEM, CILINDRO LISO, AUTO-PROPEL. 40HP - 4,4T, IMPACTO DINAMICO 3,1T, VU 5 ANOS - MANUTENCAO.</v>
          </cell>
          <cell r="D3356" t="str">
            <v>H</v>
          </cell>
        </row>
        <row r="3357">
          <cell r="A3357" t="str">
            <v>INSUMO</v>
          </cell>
          <cell r="B3357" t="str">
            <v>00013365</v>
          </cell>
          <cell r="C3357" t="str">
            <v>ROLO COMPACTADOR VIBRATÓRIO TANDEM CILINDROS LISO DE AÇO PARA SOLO/ASFALTO, DYNAPAC, MODELO CC-142, POTÊNCIA 45HP - PESO MÁXIMO OPERACIONAL 4,4T - IMPACTO DINÂMICO 3,1T</v>
          </cell>
          <cell r="D3357" t="str">
            <v>UN</v>
          </cell>
          <cell r="E3357">
            <v>6.41E-5</v>
          </cell>
          <cell r="F3357">
            <v>83376.41</v>
          </cell>
          <cell r="G3357">
            <v>5.34</v>
          </cell>
        </row>
        <row r="3358">
          <cell r="A3358" t="str">
            <v>5676</v>
          </cell>
          <cell r="C3358" t="str">
            <v>SUBTOTAL</v>
          </cell>
          <cell r="G3358">
            <v>5.34</v>
          </cell>
        </row>
        <row r="3359">
          <cell r="C3359" t="str">
            <v>BDI</v>
          </cell>
          <cell r="E3359">
            <v>0.35</v>
          </cell>
          <cell r="G3359">
            <v>1.87</v>
          </cell>
        </row>
        <row r="3360">
          <cell r="C3360" t="str">
            <v>TOTAL</v>
          </cell>
          <cell r="G3360">
            <v>7.21</v>
          </cell>
        </row>
        <row r="3362">
          <cell r="A3362" t="str">
            <v>CHOR</v>
          </cell>
          <cell r="B3362" t="str">
            <v>5677</v>
          </cell>
          <cell r="C3362" t="str">
            <v>ROLO COMPACTADOR VIBRATORIO, TANDEM, CILINDRO LISO AUTO-PROPEL. 40HP - 4,4T, IMPACTO DINAMICO 3,1T, VU 5 ANOS - CUSTO COM MATERIAIS NA O PERAÇÃO.</v>
          </cell>
          <cell r="D3362" t="str">
            <v>H</v>
          </cell>
        </row>
        <row r="3363">
          <cell r="A3363" t="str">
            <v>INSUMO</v>
          </cell>
          <cell r="B3363" t="str">
            <v>00004221</v>
          </cell>
          <cell r="C3363" t="str">
            <v>OLEO DIESEL COMBUSTIVEL COMUM</v>
          </cell>
          <cell r="D3363" t="str">
            <v>L</v>
          </cell>
          <cell r="E3363">
            <v>7.56</v>
          </cell>
          <cell r="F3363">
            <v>2.59</v>
          </cell>
          <cell r="G3363">
            <v>19.579999999999998</v>
          </cell>
        </row>
        <row r="3364">
          <cell r="A3364" t="str">
            <v>5677</v>
          </cell>
          <cell r="C3364" t="str">
            <v>SUBTOTAL</v>
          </cell>
          <cell r="G3364">
            <v>19.579999999999998</v>
          </cell>
        </row>
        <row r="3365">
          <cell r="C3365" t="str">
            <v>BDI</v>
          </cell>
          <cell r="E3365">
            <v>0.35</v>
          </cell>
          <cell r="G3365">
            <v>6.85</v>
          </cell>
        </row>
        <row r="3366">
          <cell r="C3366" t="str">
            <v>TOTAL</v>
          </cell>
          <cell r="G3366">
            <v>26.43</v>
          </cell>
        </row>
        <row r="3368">
          <cell r="A3368" t="str">
            <v>CHOR</v>
          </cell>
          <cell r="B3368" t="str">
            <v>5691</v>
          </cell>
          <cell r="C3368" t="str">
            <v>BOMBA CENTRIFUGA C/ MOTOR A GASOLINA 3,5CV - DEPRECIAÇÃO E JUROS</v>
          </cell>
          <cell r="D3368" t="str">
            <v>H</v>
          </cell>
        </row>
        <row r="3369">
          <cell r="A3369" t="str">
            <v>INSUMO</v>
          </cell>
          <cell r="B3369" t="str">
            <v>00000719</v>
          </cell>
          <cell r="C3369" t="str">
            <v>MOTOBOMBA CENTRIFUGA BOCAIS 1 1/2" X 1" A GASOLINA 3,5CV MARC A BRANCO MOD. 715 HM/Q = 6M/16,8M3/H A 38M/6,6M 3/H**CAIXA**"</v>
          </cell>
          <cell r="D3369" t="str">
            <v>UN</v>
          </cell>
          <cell r="E3369">
            <v>2.1029999999999999E-4</v>
          </cell>
          <cell r="F3369">
            <v>1608.08</v>
          </cell>
          <cell r="G3369">
            <v>0.34</v>
          </cell>
        </row>
        <row r="3370">
          <cell r="A3370" t="str">
            <v>5691</v>
          </cell>
          <cell r="C3370" t="str">
            <v>SUBTOTAL</v>
          </cell>
          <cell r="G3370">
            <v>0.34</v>
          </cell>
        </row>
        <row r="3371">
          <cell r="C3371" t="str">
            <v>BDI</v>
          </cell>
          <cell r="E3371">
            <v>0.35</v>
          </cell>
          <cell r="G3371">
            <v>0.12</v>
          </cell>
        </row>
        <row r="3372">
          <cell r="C3372" t="str">
            <v>TOTAL</v>
          </cell>
          <cell r="G3372">
            <v>0.46</v>
          </cell>
        </row>
        <row r="3374">
          <cell r="A3374" t="str">
            <v>CHOR</v>
          </cell>
          <cell r="B3374" t="str">
            <v>5692</v>
          </cell>
          <cell r="C3374" t="str">
            <v>BOMBA CENTRIFUGA C/ MOTOR A GASOLINA 3,5CV - MANUTENÇÃO</v>
          </cell>
          <cell r="D3374" t="str">
            <v>H</v>
          </cell>
        </row>
        <row r="3375">
          <cell r="A3375" t="str">
            <v>INSUMO</v>
          </cell>
          <cell r="B3375" t="str">
            <v>00000719</v>
          </cell>
          <cell r="C3375" t="str">
            <v>MOTOBOMBA CENTRIFUGA BOCAIS 1 1/2" X 1" A GASOLINA 3,5CV MARC A BRANCO MOD. 715 HM/Q = 6M/16,8M3/H A 38M/6,6M 3/H**CAIXA**"</v>
          </cell>
          <cell r="D3375" t="str">
            <v>UN</v>
          </cell>
          <cell r="E3375">
            <v>8.3300000000000005E-5</v>
          </cell>
          <cell r="F3375">
            <v>1608.08</v>
          </cell>
          <cell r="G3375">
            <v>0.13</v>
          </cell>
        </row>
        <row r="3376">
          <cell r="A3376" t="str">
            <v>5692</v>
          </cell>
          <cell r="C3376" t="str">
            <v>SUBTOTAL</v>
          </cell>
          <cell r="G3376">
            <v>0.13</v>
          </cell>
        </row>
        <row r="3377">
          <cell r="C3377" t="str">
            <v>BDI</v>
          </cell>
          <cell r="E3377">
            <v>0.35</v>
          </cell>
          <cell r="G3377">
            <v>0.05</v>
          </cell>
        </row>
        <row r="3378">
          <cell r="C3378" t="str">
            <v>TOTAL</v>
          </cell>
          <cell r="G3378">
            <v>0.18</v>
          </cell>
        </row>
        <row r="3380">
          <cell r="A3380" t="str">
            <v>CHOR</v>
          </cell>
          <cell r="B3380" t="str">
            <v>5693</v>
          </cell>
          <cell r="C3380" t="str">
            <v>BOMBA C/MOTOR A GASOLINA AUTOESCORVANTE PARA AGUA UJA - 3/4 HP MATERIAIS - OPERACAO</v>
          </cell>
          <cell r="D3380" t="str">
            <v>H</v>
          </cell>
        </row>
        <row r="3381">
          <cell r="A3381" t="str">
            <v>INSUMO</v>
          </cell>
          <cell r="B3381" t="str">
            <v>00004222</v>
          </cell>
          <cell r="C3381" t="str">
            <v>GASOLINA COMUM</v>
          </cell>
          <cell r="D3381" t="str">
            <v>L</v>
          </cell>
          <cell r="E3381">
            <v>0.83</v>
          </cell>
          <cell r="F3381">
            <v>2.84</v>
          </cell>
          <cell r="G3381">
            <v>2.36</v>
          </cell>
        </row>
        <row r="3382">
          <cell r="A3382" t="str">
            <v>5693</v>
          </cell>
          <cell r="C3382" t="str">
            <v>SUBTOTAL</v>
          </cell>
          <cell r="G3382">
            <v>2.36</v>
          </cell>
        </row>
        <row r="3383">
          <cell r="C3383" t="str">
            <v>BDI</v>
          </cell>
          <cell r="E3383">
            <v>0.35</v>
          </cell>
          <cell r="G3383">
            <v>0.83</v>
          </cell>
        </row>
        <row r="3384">
          <cell r="C3384" t="str">
            <v>TOTAL</v>
          </cell>
          <cell r="G3384">
            <v>3.19</v>
          </cell>
        </row>
        <row r="3386">
          <cell r="A3386" t="str">
            <v>CHOR</v>
          </cell>
          <cell r="B3386" t="str">
            <v>5694</v>
          </cell>
          <cell r="C3386" t="str">
            <v>CAMINHAO BASCULANTE, 162HP- 6M3 (VU=5ANOS) - DEPRECIACAO E JUROS</v>
          </cell>
          <cell r="D3386" t="str">
            <v>H</v>
          </cell>
        </row>
        <row r="3387">
          <cell r="A3387" t="str">
            <v>INSUMO</v>
          </cell>
          <cell r="B3387" t="str">
            <v>00001155</v>
          </cell>
          <cell r="C3387" t="str">
            <v>CAMINHAO BASCULANTE 6,0M3 TOCO FORD F-14000 S550 MOTOR CUMMINS 208CV PBT=14100KG - DIST ENTRE EIXOS 4928MM - CARGA UTIL MAX C/EQUIP=9326KG - INCL CACAMBA</v>
          </cell>
          <cell r="D3387" t="str">
            <v>UN</v>
          </cell>
          <cell r="E3387">
            <v>1.148E-4</v>
          </cell>
          <cell r="F3387">
            <v>202402.83</v>
          </cell>
          <cell r="G3387">
            <v>23.24</v>
          </cell>
        </row>
        <row r="3388">
          <cell r="A3388" t="str">
            <v>5694</v>
          </cell>
          <cell r="C3388" t="str">
            <v>SUBTOTAL</v>
          </cell>
          <cell r="G3388">
            <v>23.24</v>
          </cell>
        </row>
        <row r="3389">
          <cell r="C3389" t="str">
            <v>BDI</v>
          </cell>
          <cell r="E3389">
            <v>0.35</v>
          </cell>
          <cell r="G3389">
            <v>8.1300000000000008</v>
          </cell>
        </row>
        <row r="3390">
          <cell r="C3390" t="str">
            <v>TOTAL</v>
          </cell>
          <cell r="G3390">
            <v>31.369999999999997</v>
          </cell>
        </row>
        <row r="3392">
          <cell r="A3392" t="str">
            <v>CHOR</v>
          </cell>
          <cell r="B3392" t="str">
            <v>5695</v>
          </cell>
          <cell r="C3392" t="str">
            <v>CAMINHAO BASCULANTE, 162HP- 6M3 (VU=5ANOS) - MANUTENCAO</v>
          </cell>
          <cell r="D3392" t="str">
            <v>H</v>
          </cell>
        </row>
        <row r="3393">
          <cell r="A3393" t="str">
            <v>INSUMO</v>
          </cell>
          <cell r="B3393" t="str">
            <v>00001155</v>
          </cell>
          <cell r="C3393" t="str">
            <v>CAMINHAO BASCULANTE 6,0M3 TOCO FORD F-14000 S550 MOTOR CUMMINS 208CV PBT=14100KG - DIST ENTRE EIXOS 4928MM - CARGA UTIL MAX C/EQUIP=9326KG - INCL CACAMBA</v>
          </cell>
          <cell r="D3393" t="str">
            <v>UN</v>
          </cell>
          <cell r="E3393">
            <v>1E-4</v>
          </cell>
          <cell r="F3393">
            <v>202402.83</v>
          </cell>
          <cell r="G3393">
            <v>20.239999999999998</v>
          </cell>
        </row>
        <row r="3394">
          <cell r="A3394" t="str">
            <v>5695</v>
          </cell>
          <cell r="C3394" t="str">
            <v>SUBTOTAL</v>
          </cell>
          <cell r="G3394">
            <v>20.239999999999998</v>
          </cell>
        </row>
        <row r="3395">
          <cell r="C3395" t="str">
            <v>BDI</v>
          </cell>
          <cell r="E3395">
            <v>0.35</v>
          </cell>
          <cell r="G3395">
            <v>7.08</v>
          </cell>
        </row>
        <row r="3396">
          <cell r="C3396" t="str">
            <v>TOTAL</v>
          </cell>
          <cell r="G3396">
            <v>27.32</v>
          </cell>
        </row>
        <row r="3398">
          <cell r="A3398" t="str">
            <v>CHOR</v>
          </cell>
          <cell r="B3398" t="str">
            <v>5696</v>
          </cell>
          <cell r="C3398" t="str">
            <v>USINA DE ASFALTO A QUENTE FIXA CAP.40/80 TO N/H-DEPRECIACA0 E JUROS</v>
          </cell>
          <cell r="D3398" t="str">
            <v>H</v>
          </cell>
        </row>
        <row r="3399">
          <cell r="A3399" t="str">
            <v>INSUMO</v>
          </cell>
          <cell r="B3399" t="str">
            <v>00009912</v>
          </cell>
          <cell r="C3399" t="str">
            <v>USINA DE MISTURAS ASFALTICAS A QUENTE, MOVEL, TIPO "CONTRA FLUXO", CAPACIDADE DE 40 A 80 T/H</v>
          </cell>
          <cell r="D3399" t="str">
            <v>UN</v>
          </cell>
          <cell r="E3399">
            <v>1.3779999999999999E-4</v>
          </cell>
          <cell r="F3399">
            <v>1576000</v>
          </cell>
          <cell r="G3399">
            <v>217.17</v>
          </cell>
        </row>
        <row r="3400">
          <cell r="A3400" t="str">
            <v>5696</v>
          </cell>
          <cell r="C3400" t="str">
            <v>SUBTOTAL</v>
          </cell>
          <cell r="G3400">
            <v>217.17</v>
          </cell>
        </row>
        <row r="3401">
          <cell r="C3401" t="str">
            <v>BDI</v>
          </cell>
          <cell r="E3401">
            <v>0.35</v>
          </cell>
          <cell r="G3401">
            <v>76.010000000000005</v>
          </cell>
        </row>
        <row r="3402">
          <cell r="C3402" t="str">
            <v>TOTAL</v>
          </cell>
          <cell r="G3402">
            <v>293.18</v>
          </cell>
        </row>
        <row r="3404">
          <cell r="A3404" t="str">
            <v>CHOR</v>
          </cell>
          <cell r="B3404" t="str">
            <v>5697</v>
          </cell>
          <cell r="C3404" t="str">
            <v>USINA DE ASFALTO A QUENTE FIXA CAP.40/80 TO N/H-MANUTENCAO</v>
          </cell>
          <cell r="D3404" t="str">
            <v>H</v>
          </cell>
        </row>
        <row r="3405">
          <cell r="A3405" t="str">
            <v>INSUMO</v>
          </cell>
          <cell r="B3405" t="str">
            <v>00009912</v>
          </cell>
          <cell r="C3405" t="str">
            <v>USINA DE MISTURAS ASFALTICAS A QUENTE, MOVEL, TIPO "CONTRA FLUXO", CAPACIDADE DE 40 A 80 T/H</v>
          </cell>
          <cell r="D3405" t="str">
            <v>UN</v>
          </cell>
          <cell r="E3405">
            <v>9.0000000000000006E-5</v>
          </cell>
          <cell r="F3405">
            <v>1576000</v>
          </cell>
          <cell r="G3405">
            <v>141.84</v>
          </cell>
        </row>
        <row r="3406">
          <cell r="A3406" t="str">
            <v>5697</v>
          </cell>
          <cell r="C3406" t="str">
            <v>SUBTOTAL</v>
          </cell>
          <cell r="G3406">
            <v>141.84</v>
          </cell>
        </row>
        <row r="3407">
          <cell r="C3407" t="str">
            <v>BDI</v>
          </cell>
          <cell r="E3407">
            <v>0.35</v>
          </cell>
          <cell r="G3407">
            <v>49.64</v>
          </cell>
        </row>
        <row r="3408">
          <cell r="C3408" t="str">
            <v>TOTAL</v>
          </cell>
          <cell r="G3408">
            <v>191.48000000000002</v>
          </cell>
        </row>
        <row r="3410">
          <cell r="A3410" t="str">
            <v>CHOR</v>
          </cell>
          <cell r="B3410" t="str">
            <v>5698</v>
          </cell>
          <cell r="C3410" t="str">
            <v>USINA DE ASFALTO A QUENTE FIXA CAP.40/80 TO N/H-MATERIAL E OPERACAO</v>
          </cell>
          <cell r="D3410" t="str">
            <v>H</v>
          </cell>
        </row>
        <row r="3411">
          <cell r="A3411" t="str">
            <v>INSUMO</v>
          </cell>
          <cell r="B3411" t="str">
            <v>00002705</v>
          </cell>
          <cell r="C3411" t="str">
            <v>ENERGIA ELETRICA ATE 2000 KWH INDUSTRIAL, SEM DEMANDA</v>
          </cell>
          <cell r="D3411" t="str">
            <v>KW/H</v>
          </cell>
          <cell r="E3411">
            <v>22.4</v>
          </cell>
          <cell r="F3411">
            <v>0.28000000000000003</v>
          </cell>
          <cell r="G3411">
            <v>6.27</v>
          </cell>
        </row>
        <row r="3412">
          <cell r="A3412" t="str">
            <v>5698</v>
          </cell>
          <cell r="C3412" t="str">
            <v>SUBTOTAL</v>
          </cell>
          <cell r="G3412">
            <v>6.27</v>
          </cell>
        </row>
        <row r="3413">
          <cell r="C3413" t="str">
            <v>BDI</v>
          </cell>
          <cell r="E3413">
            <v>0.35</v>
          </cell>
          <cell r="G3413">
            <v>2.19</v>
          </cell>
        </row>
        <row r="3414">
          <cell r="C3414" t="str">
            <v>TOTAL</v>
          </cell>
          <cell r="G3414">
            <v>8.4599999999999991</v>
          </cell>
        </row>
        <row r="3416">
          <cell r="A3416" t="str">
            <v>CHOR</v>
          </cell>
          <cell r="B3416" t="str">
            <v>5699</v>
          </cell>
          <cell r="C3416" t="str">
            <v>USINA DA ASFALTO A QUENTE, FIXA, CAPACIDADE 40 A 80TON/H - MÃO-DE-OBRA NA OPERAÇÃO DIURNA</v>
          </cell>
          <cell r="D3416" t="str">
            <v>H</v>
          </cell>
        </row>
        <row r="3417">
          <cell r="A3417" t="str">
            <v>INSUMO</v>
          </cell>
          <cell r="B3417" t="str">
            <v>00010513</v>
          </cell>
          <cell r="C3417" t="str">
            <v>SERVENTE - PISO MENSAL (ENCARGO SOCIAL MENSALISTA)</v>
          </cell>
          <cell r="D3417" t="str">
            <v>MES</v>
          </cell>
          <cell r="E3417">
            <v>2.72727E-2</v>
          </cell>
          <cell r="F3417">
            <v>1691.32</v>
          </cell>
          <cell r="G3417">
            <v>46.13</v>
          </cell>
        </row>
        <row r="3418">
          <cell r="A3418" t="str">
            <v>5699</v>
          </cell>
          <cell r="C3418" t="str">
            <v>SUBTOTAL</v>
          </cell>
          <cell r="G3418">
            <v>46.13</v>
          </cell>
        </row>
        <row r="3419">
          <cell r="C3419" t="str">
            <v>BDI</v>
          </cell>
          <cell r="E3419">
            <v>0.35</v>
          </cell>
          <cell r="G3419">
            <v>16.149999999999999</v>
          </cell>
        </row>
        <row r="3420">
          <cell r="C3420" t="str">
            <v>TOTAL</v>
          </cell>
          <cell r="G3420">
            <v>62.28</v>
          </cell>
        </row>
        <row r="3422">
          <cell r="A3422" t="str">
            <v>CHOR</v>
          </cell>
          <cell r="B3422" t="str">
            <v>5700</v>
          </cell>
          <cell r="C3422" t="str">
            <v>USINA DA ASFALTO A QUENTE, FIXA, CAPACIDADE 40 A 80 TON/H - MÃO-DE-OBRA NA OPERAÇÃO NOTURNA</v>
          </cell>
          <cell r="D3422" t="str">
            <v>H</v>
          </cell>
        </row>
        <row r="3423">
          <cell r="A3423" t="str">
            <v>INSUMO</v>
          </cell>
          <cell r="B3423" t="str">
            <v>00010513</v>
          </cell>
          <cell r="C3423" t="str">
            <v>SERVENTE - PISO MENSAL (ENCARGO SOCIAL MENSALISTA)</v>
          </cell>
          <cell r="D3423" t="str">
            <v>MES</v>
          </cell>
          <cell r="E3423">
            <v>3.2727300000000001E-2</v>
          </cell>
          <cell r="F3423">
            <v>1691.32</v>
          </cell>
          <cell r="G3423">
            <v>55.35</v>
          </cell>
        </row>
        <row r="3424">
          <cell r="A3424" t="str">
            <v>5700</v>
          </cell>
          <cell r="C3424" t="str">
            <v>SUBTOTAL</v>
          </cell>
          <cell r="G3424">
            <v>55.35</v>
          </cell>
        </row>
        <row r="3425">
          <cell r="C3425" t="str">
            <v>BDI</v>
          </cell>
          <cell r="E3425">
            <v>0.35</v>
          </cell>
          <cell r="G3425">
            <v>19.37</v>
          </cell>
        </row>
        <row r="3426">
          <cell r="C3426" t="str">
            <v>TOTAL</v>
          </cell>
          <cell r="G3426">
            <v>74.72</v>
          </cell>
        </row>
        <row r="3428">
          <cell r="A3428" t="str">
            <v>CHOR</v>
          </cell>
          <cell r="B3428" t="str">
            <v>5701</v>
          </cell>
          <cell r="C3428" t="str">
            <v>CAMINHAO BASCULANTE, 162HP- 6M3 /MAO-DE-OBR A NA OPERACAO NOTURNA</v>
          </cell>
          <cell r="D3428" t="str">
            <v>H</v>
          </cell>
        </row>
        <row r="3429">
          <cell r="A3429" t="str">
            <v>INSUMO</v>
          </cell>
          <cell r="B3429" t="str">
            <v>00010512</v>
          </cell>
          <cell r="C3429" t="str">
            <v>MOTORISTA DE CAMINHAO - PISO MENSAL (ENCARGO SOCIAL MENSALISTA)</v>
          </cell>
          <cell r="D3429" t="str">
            <v>MES</v>
          </cell>
          <cell r="E3429">
            <v>5.4545000000000001E-3</v>
          </cell>
          <cell r="F3429">
            <v>3536.83</v>
          </cell>
          <cell r="G3429">
            <v>19.29</v>
          </cell>
        </row>
        <row r="3430">
          <cell r="A3430" t="str">
            <v>5701</v>
          </cell>
          <cell r="C3430" t="str">
            <v>SUBTOTAL</v>
          </cell>
          <cell r="G3430">
            <v>19.29</v>
          </cell>
        </row>
        <row r="3431">
          <cell r="C3431" t="str">
            <v>BDI</v>
          </cell>
          <cell r="E3431">
            <v>0.35</v>
          </cell>
          <cell r="G3431">
            <v>6.75</v>
          </cell>
        </row>
        <row r="3432">
          <cell r="C3432" t="str">
            <v>TOTAL</v>
          </cell>
          <cell r="G3432">
            <v>26.04</v>
          </cell>
        </row>
        <row r="3434">
          <cell r="A3434" t="str">
            <v>CHOR</v>
          </cell>
          <cell r="B3434" t="str">
            <v>5702</v>
          </cell>
          <cell r="C3434" t="str">
            <v>USINA DE CONCRETO FIXA CAPACIDADE 90/120 M‡ , 63HP - DEPRECIAÇÃO E JUROS</v>
          </cell>
          <cell r="D3434" t="str">
            <v>H</v>
          </cell>
        </row>
        <row r="3435">
          <cell r="A3435" t="str">
            <v>INSUMO</v>
          </cell>
          <cell r="B3435" t="str">
            <v>00009914</v>
          </cell>
          <cell r="C3435" t="str">
            <v>USINA DE CONCRETO FIXA (CAPACIDADE DE 90 A 120 M3/H), SEM SILO</v>
          </cell>
          <cell r="D3435" t="str">
            <v>UN</v>
          </cell>
          <cell r="E3435">
            <v>8.0699999999999996E-5</v>
          </cell>
          <cell r="F3435">
            <v>309942</v>
          </cell>
          <cell r="G3435">
            <v>25.01</v>
          </cell>
        </row>
        <row r="3436">
          <cell r="A3436" t="str">
            <v>5702</v>
          </cell>
          <cell r="C3436" t="str">
            <v>SUBTOTAL</v>
          </cell>
          <cell r="G3436">
            <v>25.01</v>
          </cell>
        </row>
        <row r="3437">
          <cell r="C3437" t="str">
            <v>BDI</v>
          </cell>
          <cell r="E3437">
            <v>0.35</v>
          </cell>
          <cell r="G3437">
            <v>8.75</v>
          </cell>
        </row>
        <row r="3438">
          <cell r="C3438" t="str">
            <v>TOTAL</v>
          </cell>
          <cell r="G3438">
            <v>33.760000000000005</v>
          </cell>
        </row>
        <row r="3440">
          <cell r="A3440" t="str">
            <v>CHOR</v>
          </cell>
          <cell r="B3440" t="str">
            <v>5703</v>
          </cell>
          <cell r="C3440" t="str">
            <v>USINA DE CONCRETO FIXA CAPACIDADE 90/120 M‡ , 63HP - MATERIAIS NA OPERAÇÃO</v>
          </cell>
          <cell r="D3440" t="str">
            <v>H</v>
          </cell>
        </row>
        <row r="3441">
          <cell r="A3441" t="str">
            <v>INSUMO</v>
          </cell>
          <cell r="B3441" t="str">
            <v>00002705</v>
          </cell>
          <cell r="C3441" t="str">
            <v>ENERGIA ELETRICA ATE 2000 KWH INDUSTRIAL, SEM DEMANDA</v>
          </cell>
          <cell r="D3441" t="str">
            <v>KW/H</v>
          </cell>
          <cell r="E3441">
            <v>62.65</v>
          </cell>
          <cell r="F3441">
            <v>0.28000000000000003</v>
          </cell>
          <cell r="G3441">
            <v>17.54</v>
          </cell>
        </row>
        <row r="3442">
          <cell r="A3442" t="str">
            <v>5703</v>
          </cell>
          <cell r="C3442" t="str">
            <v>SUBTOTAL</v>
          </cell>
          <cell r="G3442">
            <v>17.54</v>
          </cell>
        </row>
        <row r="3443">
          <cell r="C3443" t="str">
            <v>BDI</v>
          </cell>
          <cell r="E3443">
            <v>0.35</v>
          </cell>
          <cell r="G3443">
            <v>6.14</v>
          </cell>
        </row>
        <row r="3444">
          <cell r="C3444" t="str">
            <v>TOTAL</v>
          </cell>
          <cell r="G3444">
            <v>23.68</v>
          </cell>
        </row>
        <row r="3446">
          <cell r="A3446" t="str">
            <v>CHOR</v>
          </cell>
          <cell r="B3446" t="str">
            <v>5704</v>
          </cell>
          <cell r="C3446" t="str">
            <v>USINA DE CONCRETO FIXA CAPACIDADE 90/120 M‡ , 63HP - MÃO-DE-OBRA NA OPERAÇÃO DIURNA</v>
          </cell>
          <cell r="D3446" t="str">
            <v>H</v>
          </cell>
        </row>
        <row r="3447">
          <cell r="A3447" t="str">
            <v>INSUMO</v>
          </cell>
          <cell r="B3447" t="str">
            <v>00010513</v>
          </cell>
          <cell r="C3447" t="str">
            <v>SERVENTE - PISO MENSAL (ENCARGO SOCIAL MENSALISTA)</v>
          </cell>
          <cell r="D3447" t="str">
            <v>MES</v>
          </cell>
          <cell r="E3447">
            <v>1.8181800000000001E-2</v>
          </cell>
          <cell r="F3447">
            <v>1691.32</v>
          </cell>
          <cell r="G3447">
            <v>30.75</v>
          </cell>
        </row>
        <row r="3448">
          <cell r="A3448" t="str">
            <v>5704</v>
          </cell>
          <cell r="C3448" t="str">
            <v>SUBTOTAL</v>
          </cell>
          <cell r="G3448">
            <v>30.75</v>
          </cell>
        </row>
        <row r="3449">
          <cell r="C3449" t="str">
            <v>BDI</v>
          </cell>
          <cell r="E3449">
            <v>0.35</v>
          </cell>
          <cell r="G3449">
            <v>10.76</v>
          </cell>
        </row>
        <row r="3450">
          <cell r="C3450" t="str">
            <v>TOTAL</v>
          </cell>
          <cell r="G3450">
            <v>41.51</v>
          </cell>
        </row>
        <row r="3452">
          <cell r="A3452" t="str">
            <v>CHOR</v>
          </cell>
          <cell r="B3452" t="str">
            <v>5705</v>
          </cell>
          <cell r="C3452" t="str">
            <v>CAMINHAO CARROCERIA ABERTA,EM MADEIRA, TOC, 170CV - 11T (VU=6ANOS) - MANUTENCAO</v>
          </cell>
          <cell r="D3452" t="str">
            <v>H</v>
          </cell>
        </row>
        <row r="3453">
          <cell r="A3453" t="str">
            <v>INSUMO</v>
          </cell>
          <cell r="B3453" t="str">
            <v>00001150</v>
          </cell>
          <cell r="C3453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3453" t="str">
            <v>UN</v>
          </cell>
          <cell r="E3453">
            <v>6.6699999999999995E-5</v>
          </cell>
          <cell r="F3453">
            <v>183597.5</v>
          </cell>
          <cell r="G3453">
            <v>12.25</v>
          </cell>
        </row>
        <row r="3454">
          <cell r="A3454" t="str">
            <v>5705</v>
          </cell>
          <cell r="C3454" t="str">
            <v>SUBTOTAL</v>
          </cell>
          <cell r="G3454">
            <v>12.25</v>
          </cell>
        </row>
        <row r="3455">
          <cell r="C3455" t="str">
            <v>BDI</v>
          </cell>
          <cell r="E3455">
            <v>0.35</v>
          </cell>
          <cell r="G3455">
            <v>4.29</v>
          </cell>
        </row>
        <row r="3456">
          <cell r="C3456" t="str">
            <v>TOTAL</v>
          </cell>
          <cell r="G3456">
            <v>16.54</v>
          </cell>
        </row>
        <row r="3458">
          <cell r="A3458" t="str">
            <v>CHOR</v>
          </cell>
          <cell r="B3458" t="str">
            <v>5706</v>
          </cell>
          <cell r="C3458" t="str">
            <v>USINA MISTURADORA DE SOLOS, DOSADORES TRIPLOS, CALH A VIBRATÓRIA, CAPCIDADE 200/500 TON, 201HP - DEPRECIAÇÃO E JUROS</v>
          </cell>
          <cell r="D3458" t="str">
            <v>H</v>
          </cell>
        </row>
        <row r="3459">
          <cell r="A3459" t="str">
            <v>INSUMO</v>
          </cell>
          <cell r="B3459" t="str">
            <v>00009921</v>
          </cell>
          <cell r="C3459" t="str">
            <v>USINA MISTURADORA DE SOLOS CIBER USC-50 P, DOSADORES TRIPLOS, CALHA VIBRATORIA CAP. 200/500 T - 201 HP **CAIXA**</v>
          </cell>
          <cell r="D3459" t="str">
            <v>UN</v>
          </cell>
          <cell r="E3459">
            <v>1.3779999999999999E-4</v>
          </cell>
          <cell r="F3459">
            <v>935140.09</v>
          </cell>
          <cell r="G3459">
            <v>128.86000000000001</v>
          </cell>
        </row>
        <row r="3460">
          <cell r="A3460" t="str">
            <v>5706</v>
          </cell>
          <cell r="C3460" t="str">
            <v>SUBTOTAL</v>
          </cell>
          <cell r="G3460">
            <v>128.86000000000001</v>
          </cell>
        </row>
        <row r="3461">
          <cell r="C3461" t="str">
            <v>BDI</v>
          </cell>
          <cell r="E3461">
            <v>0.35</v>
          </cell>
          <cell r="G3461">
            <v>45.1</v>
          </cell>
        </row>
        <row r="3462">
          <cell r="C3462" t="str">
            <v>TOTAL</v>
          </cell>
          <cell r="G3462">
            <v>173.96</v>
          </cell>
        </row>
        <row r="3464">
          <cell r="A3464" t="str">
            <v>CHOR</v>
          </cell>
          <cell r="B3464" t="str">
            <v>5707</v>
          </cell>
          <cell r="C3464" t="str">
            <v>USINA MISTURADORA DE SOLOS, DOSADORES TRIPLOS, CALH A VIBRATÓRIA, CAPCIDADE 200/500 TON, 201HP - MANUTENÇÃO</v>
          </cell>
          <cell r="D3464" t="str">
            <v>H</v>
          </cell>
        </row>
        <row r="3465">
          <cell r="A3465" t="str">
            <v>INSUMO</v>
          </cell>
          <cell r="B3465" t="str">
            <v>00009921</v>
          </cell>
          <cell r="C3465" t="str">
            <v>USINA MISTURADORA DE SOLOS CIBER USC-50 P, DOSADORES TRIPLOS, CALHA VIBRATORIA CAP. 200/500 T - 201 HP **CAIXA**</v>
          </cell>
          <cell r="D3465" t="str">
            <v>UN</v>
          </cell>
          <cell r="E3465">
            <v>8.9900000000000003E-5</v>
          </cell>
          <cell r="F3465">
            <v>935140.09</v>
          </cell>
          <cell r="G3465">
            <v>84.07</v>
          </cell>
        </row>
        <row r="3466">
          <cell r="A3466" t="str">
            <v>5707</v>
          </cell>
          <cell r="C3466" t="str">
            <v>SUBTOTAL</v>
          </cell>
          <cell r="G3466">
            <v>84.07</v>
          </cell>
        </row>
        <row r="3467">
          <cell r="C3467" t="str">
            <v>BDI</v>
          </cell>
          <cell r="E3467">
            <v>0.35</v>
          </cell>
          <cell r="G3467">
            <v>29.42</v>
          </cell>
        </row>
        <row r="3468">
          <cell r="C3468" t="str">
            <v>TOTAL</v>
          </cell>
          <cell r="G3468">
            <v>113.49</v>
          </cell>
        </row>
        <row r="3470">
          <cell r="A3470" t="str">
            <v>CHOR</v>
          </cell>
          <cell r="B3470" t="str">
            <v>5708</v>
          </cell>
          <cell r="C3470" t="str">
            <v>USINA MISTURADORA DE SOLOS, DOSADORES TRIPLOS, CALH A VIBRATÓRIA, CAPCIDADE 200/500 TON, 201HP - MÃO-DE-OBRA NA OPERAÇÃO NOTURNA</v>
          </cell>
          <cell r="D3470" t="str">
            <v>H</v>
          </cell>
        </row>
        <row r="3471">
          <cell r="A3471" t="str">
            <v>INSUMO</v>
          </cell>
          <cell r="B3471" t="str">
            <v>00010513</v>
          </cell>
          <cell r="C3471" t="str">
            <v>SERVENTE - PISO MENSAL (ENCARGO SOCIAL MENSALISTA)</v>
          </cell>
          <cell r="D3471" t="str">
            <v>MES</v>
          </cell>
          <cell r="E3471">
            <v>3.8181800000000002E-2</v>
          </cell>
          <cell r="F3471">
            <v>1691.32</v>
          </cell>
          <cell r="G3471">
            <v>64.58</v>
          </cell>
        </row>
        <row r="3472">
          <cell r="A3472" t="str">
            <v>5708</v>
          </cell>
          <cell r="C3472" t="str">
            <v>SUBTOTAL</v>
          </cell>
          <cell r="G3472">
            <v>64.58</v>
          </cell>
        </row>
        <row r="3473">
          <cell r="C3473" t="str">
            <v>BDI</v>
          </cell>
          <cell r="E3473">
            <v>0.35</v>
          </cell>
          <cell r="G3473">
            <v>22.6</v>
          </cell>
        </row>
        <row r="3474">
          <cell r="C3474" t="str">
            <v>TOTAL</v>
          </cell>
          <cell r="G3474">
            <v>87.18</v>
          </cell>
        </row>
        <row r="3476">
          <cell r="A3476" t="str">
            <v>CHOR</v>
          </cell>
          <cell r="B3476" t="str">
            <v>5709</v>
          </cell>
          <cell r="C3476" t="str">
            <v>VIBROACABADORA SOBRE ESTEIRAS POTENCIA MAX. 105CV CAPACIDADE ATE 450 T/H - DEPRECIACAO E JUROS</v>
          </cell>
          <cell r="D3476" t="str">
            <v>H</v>
          </cell>
        </row>
        <row r="3477">
          <cell r="A3477" t="str">
            <v>INSUMO</v>
          </cell>
          <cell r="B3477" t="str">
            <v>00010488</v>
          </cell>
          <cell r="C3477" t="str">
            <v>VIBROACABADORA DE ASFALTO SOBRE ESTEIRAS, LARGURA DE PAVIMENTACAO = 1,9 A 5,3 M, POTENCIA MAXIMA INTERMITENTE = 105 CV, CAPACIDADE = 450 T/H</v>
          </cell>
          <cell r="D3477" t="str">
            <v>UN</v>
          </cell>
          <cell r="E3477">
            <v>1.249E-4</v>
          </cell>
          <cell r="F3477">
            <v>806000</v>
          </cell>
          <cell r="G3477">
            <v>100.67</v>
          </cell>
        </row>
        <row r="3478">
          <cell r="A3478" t="str">
            <v>5709</v>
          </cell>
          <cell r="C3478" t="str">
            <v>SUBTOTAL</v>
          </cell>
          <cell r="G3478">
            <v>100.67</v>
          </cell>
        </row>
        <row r="3479">
          <cell r="C3479" t="str">
            <v>BDI</v>
          </cell>
          <cell r="E3479">
            <v>0.35</v>
          </cell>
          <cell r="G3479">
            <v>35.229999999999997</v>
          </cell>
        </row>
        <row r="3480">
          <cell r="C3480" t="str">
            <v>TOTAL</v>
          </cell>
          <cell r="G3480">
            <v>135.9</v>
          </cell>
        </row>
        <row r="3482">
          <cell r="A3482" t="str">
            <v>CHOR</v>
          </cell>
          <cell r="B3482" t="str">
            <v>5710</v>
          </cell>
          <cell r="C3482" t="str">
            <v>VIBROACABADORA SOBRE ESTEIRAS POTENCIA MAX. 105CV CAPACIDADE ATE 450 T/H - MANUTENCAO</v>
          </cell>
          <cell r="D3482" t="str">
            <v>H</v>
          </cell>
        </row>
        <row r="3483">
          <cell r="A3483" t="str">
            <v>INSUMO</v>
          </cell>
          <cell r="B3483" t="str">
            <v>00010488</v>
          </cell>
          <cell r="C3483" t="str">
            <v>VIBROACABADORA DE ASFALTO SOBRE ESTEIRAS, LARGURA DE PAVIMENTACAO = 1,9 A 5,3 M, POTENCIA MAXIMA INTERMITENTE = 105 CV, CAPACIDADE = 450 T/H</v>
          </cell>
          <cell r="D3483" t="str">
            <v>UN</v>
          </cell>
          <cell r="E3483">
            <v>7.4999999999999993E-5</v>
          </cell>
          <cell r="F3483">
            <v>806000</v>
          </cell>
          <cell r="G3483">
            <v>60.45</v>
          </cell>
        </row>
        <row r="3484">
          <cell r="A3484" t="str">
            <v>5710</v>
          </cell>
          <cell r="C3484" t="str">
            <v>SUBTOTAL</v>
          </cell>
          <cell r="G3484">
            <v>60.45</v>
          </cell>
        </row>
        <row r="3485">
          <cell r="C3485" t="str">
            <v>BDI</v>
          </cell>
          <cell r="E3485">
            <v>0.35</v>
          </cell>
          <cell r="G3485">
            <v>21.16</v>
          </cell>
        </row>
        <row r="3486">
          <cell r="C3486" t="str">
            <v>TOTAL</v>
          </cell>
          <cell r="G3486">
            <v>81.61</v>
          </cell>
        </row>
        <row r="3488">
          <cell r="A3488" t="str">
            <v>CHOR</v>
          </cell>
          <cell r="B3488" t="str">
            <v>5711</v>
          </cell>
          <cell r="C3488" t="str">
            <v>VIBROACABADORA SOBRE ESTEIRAS POTENCIA MAX. 105CV CAPACIDADE ATE 450 T/H - MATERIAS NA OPERACAO</v>
          </cell>
          <cell r="D3488" t="str">
            <v>H</v>
          </cell>
        </row>
        <row r="3489">
          <cell r="A3489" t="str">
            <v>INSUMO</v>
          </cell>
          <cell r="B3489" t="str">
            <v>00004221</v>
          </cell>
          <cell r="C3489" t="str">
            <v>OLEO DIESEL COMBUSTIVEL COMUM</v>
          </cell>
          <cell r="D3489" t="str">
            <v>L</v>
          </cell>
          <cell r="E3489">
            <v>9.81</v>
          </cell>
          <cell r="F3489">
            <v>2.59</v>
          </cell>
          <cell r="G3489">
            <v>25.41</v>
          </cell>
        </row>
        <row r="3490">
          <cell r="A3490" t="str">
            <v>5711</v>
          </cell>
          <cell r="C3490" t="str">
            <v>SUBTOTAL</v>
          </cell>
          <cell r="G3490">
            <v>25.41</v>
          </cell>
        </row>
        <row r="3491">
          <cell r="C3491" t="str">
            <v>BDI</v>
          </cell>
          <cell r="E3491">
            <v>0.35</v>
          </cell>
          <cell r="G3491">
            <v>8.89</v>
          </cell>
        </row>
        <row r="3492">
          <cell r="C3492" t="str">
            <v>TOTAL</v>
          </cell>
          <cell r="G3492">
            <v>34.299999999999997</v>
          </cell>
        </row>
        <row r="3494">
          <cell r="A3494" t="str">
            <v>CHOR</v>
          </cell>
          <cell r="B3494" t="str">
            <v>5712</v>
          </cell>
          <cell r="C3494" t="str">
            <v>VASSOURA MECÂNICA REBOCÁVEL C/ ESCOVA CIL˝N DRICA LARGURA = 2,44M - DEPRECIAÇÃO E JUROS</v>
          </cell>
          <cell r="D3494" t="str">
            <v>H</v>
          </cell>
        </row>
        <row r="3495">
          <cell r="A3495" t="str">
            <v>INSUMO</v>
          </cell>
          <cell r="B3495" t="str">
            <v>00013726</v>
          </cell>
          <cell r="C3495" t="str">
            <v>VASSOURA MECANICA REBOCAVEL</v>
          </cell>
          <cell r="D3495" t="str">
            <v>UN</v>
          </cell>
          <cell r="E3495">
            <v>1.874E-4</v>
          </cell>
          <cell r="F3495">
            <v>28000</v>
          </cell>
          <cell r="G3495">
            <v>5.25</v>
          </cell>
        </row>
        <row r="3496">
          <cell r="A3496" t="str">
            <v>5712</v>
          </cell>
          <cell r="C3496" t="str">
            <v>SUBTOTAL</v>
          </cell>
          <cell r="G3496">
            <v>5.25</v>
          </cell>
        </row>
        <row r="3497">
          <cell r="C3497" t="str">
            <v>BDI</v>
          </cell>
          <cell r="E3497">
            <v>0.35</v>
          </cell>
          <cell r="G3497">
            <v>1.84</v>
          </cell>
        </row>
        <row r="3498">
          <cell r="C3498" t="str">
            <v>TOTAL</v>
          </cell>
          <cell r="G3498">
            <v>7.09</v>
          </cell>
        </row>
        <row r="3500">
          <cell r="A3500" t="str">
            <v>CHOR</v>
          </cell>
          <cell r="B3500" t="str">
            <v>5713</v>
          </cell>
          <cell r="C3500" t="str">
            <v>TRATOR PNEUS TRAÇÃO 4X2, 82CV, PESO C/ LAST RO 4,555 T (VU=5ANOS) -DEPRECIAÇÃO E JUROS</v>
          </cell>
          <cell r="D3500" t="str">
            <v>H</v>
          </cell>
        </row>
        <row r="3501">
          <cell r="A3501" t="str">
            <v>INSUMO</v>
          </cell>
          <cell r="B3501" t="str">
            <v>00007640</v>
          </cell>
          <cell r="C3501" t="str">
            <v>TRATOR DE PNEUS COM MOTOR A DIESEL DE 86 CV, TRACAO 4 X 2, PESO COM LASTRO DE 4,32 T</v>
          </cell>
          <cell r="D3501" t="str">
            <v>UN</v>
          </cell>
          <cell r="E3501">
            <v>1.3190000000000001E-4</v>
          </cell>
          <cell r="F3501">
            <v>103500</v>
          </cell>
          <cell r="G3501">
            <v>13.65</v>
          </cell>
        </row>
        <row r="3502">
          <cell r="A3502" t="str">
            <v>5713</v>
          </cell>
          <cell r="C3502" t="str">
            <v>SUBTOTAL</v>
          </cell>
          <cell r="G3502">
            <v>13.65</v>
          </cell>
        </row>
        <row r="3503">
          <cell r="C3503" t="str">
            <v>BDI</v>
          </cell>
          <cell r="E3503">
            <v>0.35</v>
          </cell>
          <cell r="G3503">
            <v>4.78</v>
          </cell>
        </row>
        <row r="3504">
          <cell r="C3504" t="str">
            <v>TOTAL</v>
          </cell>
          <cell r="G3504">
            <v>18.43</v>
          </cell>
        </row>
        <row r="3506">
          <cell r="A3506" t="str">
            <v>CHOR</v>
          </cell>
          <cell r="B3506" t="str">
            <v>5714</v>
          </cell>
          <cell r="C3506" t="str">
            <v>TRATOR PNEUS TRAÇÃO 4X2, 82 CV, PESO C/ LAS TRO 4,555 T (VU=5ANOS) - MANUTENÇÃO</v>
          </cell>
          <cell r="D3506" t="str">
            <v>H</v>
          </cell>
        </row>
        <row r="3507">
          <cell r="A3507" t="str">
            <v>INSUMO</v>
          </cell>
          <cell r="B3507" t="str">
            <v>00007640</v>
          </cell>
          <cell r="C3507" t="str">
            <v>TRATOR DE PNEUS COM MOTOR A DIESEL DE 86 CV, TRACAO 4 X 2, PESO COM LASTRO DE 4,32 T</v>
          </cell>
          <cell r="D3507" t="str">
            <v>UN</v>
          </cell>
          <cell r="E3507">
            <v>8.0000000000000007E-5</v>
          </cell>
          <cell r="F3507">
            <v>103500</v>
          </cell>
          <cell r="G3507">
            <v>8.2799999999999994</v>
          </cell>
        </row>
        <row r="3508">
          <cell r="A3508" t="str">
            <v>5714</v>
          </cell>
          <cell r="C3508" t="str">
            <v>SUBTOTAL</v>
          </cell>
          <cell r="G3508">
            <v>8.2799999999999994</v>
          </cell>
        </row>
        <row r="3509">
          <cell r="C3509" t="str">
            <v>BDI</v>
          </cell>
          <cell r="E3509">
            <v>0.35</v>
          </cell>
          <cell r="G3509">
            <v>2.9</v>
          </cell>
        </row>
        <row r="3510">
          <cell r="C3510" t="str">
            <v>TOTAL</v>
          </cell>
          <cell r="G3510">
            <v>11.18</v>
          </cell>
        </row>
        <row r="3512">
          <cell r="A3512" t="str">
            <v>CHOR</v>
          </cell>
          <cell r="B3512" t="str">
            <v>5715</v>
          </cell>
          <cell r="C3512" t="str">
            <v>TRATOR PNEUS TRAÇÃO 4X2, 82 CV, PESO C/ LAS TRO 4,555 T - MATERIAIS NA OPERAÇÃO</v>
          </cell>
          <cell r="D3512" t="str">
            <v>H</v>
          </cell>
        </row>
        <row r="3513">
          <cell r="A3513" t="str">
            <v>INSUMO</v>
          </cell>
          <cell r="B3513" t="str">
            <v>00004221</v>
          </cell>
          <cell r="C3513" t="str">
            <v>OLEO DIESEL COMBUSTIVEL COMUM</v>
          </cell>
          <cell r="D3513" t="str">
            <v>L</v>
          </cell>
          <cell r="E3513">
            <v>19.440000000000001</v>
          </cell>
          <cell r="F3513">
            <v>2.59</v>
          </cell>
          <cell r="G3513">
            <v>50.35</v>
          </cell>
        </row>
        <row r="3514">
          <cell r="A3514" t="str">
            <v>5715</v>
          </cell>
          <cell r="C3514" t="str">
            <v>SUBTOTAL</v>
          </cell>
          <cell r="G3514">
            <v>50.35</v>
          </cell>
        </row>
        <row r="3515">
          <cell r="C3515" t="str">
            <v>BDI</v>
          </cell>
          <cell r="E3515">
            <v>0.35</v>
          </cell>
          <cell r="G3515">
            <v>17.62</v>
          </cell>
        </row>
        <row r="3516">
          <cell r="C3516" t="str">
            <v>TOTAL</v>
          </cell>
          <cell r="G3516">
            <v>67.97</v>
          </cell>
        </row>
        <row r="3518">
          <cell r="A3518" t="str">
            <v>CHOR</v>
          </cell>
          <cell r="B3518" t="str">
            <v>5716</v>
          </cell>
          <cell r="C3518" t="str">
            <v>TRATOR PNEUS TRAÇÃO 4X2, 82 CV, PESO C/ LAS TRO 4,555 T - MÃO-DE-OBRA OPERACAO DIURNA</v>
          </cell>
          <cell r="D3518" t="str">
            <v>H</v>
          </cell>
        </row>
        <row r="3519">
          <cell r="A3519" t="str">
            <v>INSUMO</v>
          </cell>
          <cell r="B3519" t="str">
            <v>00004237</v>
          </cell>
          <cell r="C3519" t="str">
            <v>TRATORISTA</v>
          </cell>
          <cell r="D3519" t="str">
            <v>H</v>
          </cell>
          <cell r="E3519">
            <v>1</v>
          </cell>
          <cell r="F3519">
            <v>21.66</v>
          </cell>
          <cell r="G3519">
            <v>21.66</v>
          </cell>
        </row>
        <row r="3520">
          <cell r="A3520" t="str">
            <v>5716</v>
          </cell>
          <cell r="C3520" t="str">
            <v>SUBTOTAL</v>
          </cell>
          <cell r="G3520">
            <v>21.66</v>
          </cell>
        </row>
        <row r="3521">
          <cell r="C3521" t="str">
            <v>BDI</v>
          </cell>
          <cell r="E3521">
            <v>0.35</v>
          </cell>
          <cell r="G3521">
            <v>7.58</v>
          </cell>
        </row>
        <row r="3522">
          <cell r="C3522" t="str">
            <v>TOTAL</v>
          </cell>
          <cell r="G3522">
            <v>29.240000000000002</v>
          </cell>
        </row>
        <row r="3524">
          <cell r="A3524" t="str">
            <v>CHOR</v>
          </cell>
          <cell r="B3524" t="str">
            <v>5717</v>
          </cell>
          <cell r="C3524" t="str">
            <v>TRATOR DE ESTEIRAS POTENCIA 165 HP, PESO OPERACIONA L 17,1T (VU=5ANOS) - DEPRECIACAO E JUROS</v>
          </cell>
          <cell r="D3524" t="str">
            <v>H</v>
          </cell>
        </row>
        <row r="3525">
          <cell r="A3525" t="str">
            <v>INSUMO</v>
          </cell>
          <cell r="B3525" t="str">
            <v>00007625</v>
          </cell>
          <cell r="C3525" t="str">
            <v>TRATOR DE ESTEIRAS KOMATSU,NACIONAL , MOD D61-EX-12, POT 165 HP, PESO OPERACIONAL 17,1T, CACAMBA 5,2 M³**CAIXA**</v>
          </cell>
          <cell r="D3525" t="str">
            <v>UN</v>
          </cell>
          <cell r="E3525">
            <v>1.3190000000000001E-4</v>
          </cell>
          <cell r="F3525">
            <v>709820.15</v>
          </cell>
          <cell r="G3525">
            <v>93.63</v>
          </cell>
        </row>
        <row r="3526">
          <cell r="A3526" t="str">
            <v>5717</v>
          </cell>
          <cell r="C3526" t="str">
            <v>SUBTOTAL</v>
          </cell>
          <cell r="G3526">
            <v>93.63</v>
          </cell>
        </row>
        <row r="3527">
          <cell r="C3527" t="str">
            <v>BDI</v>
          </cell>
          <cell r="E3527">
            <v>0.35</v>
          </cell>
          <cell r="G3527">
            <v>32.770000000000003</v>
          </cell>
        </row>
        <row r="3528">
          <cell r="C3528" t="str">
            <v>TOTAL</v>
          </cell>
          <cell r="G3528">
            <v>126.4</v>
          </cell>
        </row>
        <row r="3530">
          <cell r="A3530" t="str">
            <v>CHOR</v>
          </cell>
          <cell r="B3530" t="str">
            <v>5718</v>
          </cell>
          <cell r="C3530" t="str">
            <v>TRATOR DE ESTEIRAS POTENCIA 165 HP, PESO OP ERACIONAL 17,1T - VALOR MATERIAIS NA OPERACAO</v>
          </cell>
          <cell r="D3530" t="str">
            <v>H</v>
          </cell>
        </row>
        <row r="3531">
          <cell r="A3531" t="str">
            <v>INSUMO</v>
          </cell>
          <cell r="B3531" t="str">
            <v>00004221</v>
          </cell>
          <cell r="C3531" t="str">
            <v>OLEO DIESEL COMBUSTIVEL COMUM</v>
          </cell>
          <cell r="D3531" t="str">
            <v>L</v>
          </cell>
          <cell r="E3531">
            <v>28.8</v>
          </cell>
          <cell r="F3531">
            <v>2.59</v>
          </cell>
          <cell r="G3531">
            <v>74.59</v>
          </cell>
        </row>
        <row r="3532">
          <cell r="A3532" t="str">
            <v>5718</v>
          </cell>
          <cell r="C3532" t="str">
            <v>SUBTOTAL</v>
          </cell>
          <cell r="G3532">
            <v>74.59</v>
          </cell>
        </row>
        <row r="3533">
          <cell r="C3533" t="str">
            <v>BDI</v>
          </cell>
          <cell r="E3533">
            <v>0.35</v>
          </cell>
          <cell r="G3533">
            <v>26.11</v>
          </cell>
        </row>
        <row r="3534">
          <cell r="C3534" t="str">
            <v>TOTAL</v>
          </cell>
          <cell r="G3534">
            <v>100.7</v>
          </cell>
        </row>
        <row r="3536">
          <cell r="A3536" t="str">
            <v>CHOR</v>
          </cell>
          <cell r="B3536" t="str">
            <v>5720</v>
          </cell>
          <cell r="C3536" t="str">
            <v>TRATOR DE ESTEIRAS 153HP PESO OPERACIONAL 15T, COM RODA MOTRIZ ELEVADA (VU=5ANOS) - DEPRECIACAO E JUROS</v>
          </cell>
          <cell r="D3536" t="str">
            <v>H</v>
          </cell>
        </row>
        <row r="3537">
          <cell r="A3537" t="str">
            <v>INSUMO</v>
          </cell>
          <cell r="B3537" t="str">
            <v>00007624</v>
          </cell>
          <cell r="C3537" t="str">
            <v>TRATOR DE ESTEIRAS, POTENCIA DE 153 HP, PESO OPERACIONAL DE 15 T, COM RODA MOTRIZ ELEVADA</v>
          </cell>
          <cell r="D3537" t="str">
            <v>UN</v>
          </cell>
          <cell r="E3537">
            <v>1.3190000000000001E-4</v>
          </cell>
          <cell r="F3537">
            <v>728177.5</v>
          </cell>
          <cell r="G3537">
            <v>96.05</v>
          </cell>
        </row>
        <row r="3538">
          <cell r="A3538" t="str">
            <v>5720</v>
          </cell>
          <cell r="C3538" t="str">
            <v>SUBTOTAL</v>
          </cell>
          <cell r="G3538">
            <v>96.05</v>
          </cell>
        </row>
        <row r="3539">
          <cell r="C3539" t="str">
            <v>BDI</v>
          </cell>
          <cell r="E3539">
            <v>0.35</v>
          </cell>
          <cell r="G3539">
            <v>33.619999999999997</v>
          </cell>
        </row>
        <row r="3540">
          <cell r="C3540" t="str">
            <v>TOTAL</v>
          </cell>
          <cell r="G3540">
            <v>129.66999999999999</v>
          </cell>
        </row>
        <row r="3542">
          <cell r="A3542" t="str">
            <v>CHOR</v>
          </cell>
          <cell r="B3542" t="str">
            <v>5721</v>
          </cell>
          <cell r="C3542" t="str">
            <v>TRATOR DE ESTEIRAS 153HP PESO OPERACIONAL 15T, COM RODA MOTRIZ ELEVADA - MATERIAIS NA OPERACAO</v>
          </cell>
          <cell r="D3542" t="str">
            <v>H</v>
          </cell>
        </row>
        <row r="3543">
          <cell r="A3543" t="str">
            <v>INSUMO</v>
          </cell>
          <cell r="B3543" t="str">
            <v>00004221</v>
          </cell>
          <cell r="C3543" t="str">
            <v>OLEO DIESEL COMBUSTIVEL COMUM</v>
          </cell>
          <cell r="D3543" t="str">
            <v>L</v>
          </cell>
          <cell r="E3543">
            <v>27.54</v>
          </cell>
          <cell r="F3543">
            <v>2.59</v>
          </cell>
          <cell r="G3543">
            <v>71.33</v>
          </cell>
        </row>
        <row r="3544">
          <cell r="A3544" t="str">
            <v>5721</v>
          </cell>
          <cell r="C3544" t="str">
            <v>SUBTOTAL</v>
          </cell>
          <cell r="G3544">
            <v>71.33</v>
          </cell>
        </row>
        <row r="3545">
          <cell r="C3545" t="str">
            <v>BDI</v>
          </cell>
          <cell r="E3545">
            <v>0.35</v>
          </cell>
          <cell r="G3545">
            <v>24.97</v>
          </cell>
        </row>
        <row r="3546">
          <cell r="C3546" t="str">
            <v>TOTAL</v>
          </cell>
          <cell r="G3546">
            <v>96.3</v>
          </cell>
        </row>
        <row r="3548">
          <cell r="A3548" t="str">
            <v>CHOR</v>
          </cell>
          <cell r="B3548" t="str">
            <v>5722</v>
          </cell>
          <cell r="C3548" t="str">
            <v>TRATOR DE ESTEIRAS COM LAMINA - POTENCIA 305 HP - P ESO OPERACIONAL 37 T - MATERIAIS NA OPERACAO</v>
          </cell>
          <cell r="D3548" t="str">
            <v>H</v>
          </cell>
        </row>
        <row r="3549">
          <cell r="A3549" t="str">
            <v>INSUMO</v>
          </cell>
          <cell r="B3549" t="str">
            <v>00004221</v>
          </cell>
          <cell r="C3549" t="str">
            <v>OLEO DIESEL COMBUSTIVEL COMUM</v>
          </cell>
          <cell r="D3549" t="str">
            <v>L</v>
          </cell>
          <cell r="E3549">
            <v>54.9</v>
          </cell>
          <cell r="F3549">
            <v>2.59</v>
          </cell>
          <cell r="G3549">
            <v>142.19</v>
          </cell>
        </row>
        <row r="3550">
          <cell r="A3550" t="str">
            <v>5722</v>
          </cell>
          <cell r="C3550" t="str">
            <v>SUBTOTAL</v>
          </cell>
          <cell r="G3550">
            <v>142.19</v>
          </cell>
        </row>
        <row r="3551">
          <cell r="C3551" t="str">
            <v>BDI</v>
          </cell>
          <cell r="E3551">
            <v>0.35</v>
          </cell>
          <cell r="G3551">
            <v>49.77</v>
          </cell>
        </row>
        <row r="3552">
          <cell r="C3552" t="str">
            <v>TOTAL</v>
          </cell>
          <cell r="G3552">
            <v>191.96</v>
          </cell>
        </row>
        <row r="3554">
          <cell r="A3554" t="str">
            <v>CHOR</v>
          </cell>
          <cell r="B3554" t="str">
            <v>5723</v>
          </cell>
          <cell r="C3554" t="str">
            <v>TRATOR DE ESTEIRAS 99HP, PESO OPERACIONAL 8 ,5T (VU=5ANOS) - DEPRECIAO E JUROS</v>
          </cell>
          <cell r="D3554" t="str">
            <v>H</v>
          </cell>
        </row>
        <row r="3555">
          <cell r="A3555" t="str">
            <v>INSUMO</v>
          </cell>
          <cell r="B3555" t="str">
            <v>00007622</v>
          </cell>
          <cell r="C3555" t="str">
            <v>TRATOR DE ESTEIRAS CATERPILLAR D5G -POT.99HP, PESO OPERACIONAL 8,5T **CAIXA**</v>
          </cell>
          <cell r="D3555" t="str">
            <v>UN</v>
          </cell>
          <cell r="E3555">
            <v>1.3190000000000001E-4</v>
          </cell>
          <cell r="F3555">
            <v>400912.69</v>
          </cell>
          <cell r="G3555">
            <v>52.88</v>
          </cell>
        </row>
        <row r="3556">
          <cell r="A3556" t="str">
            <v>5723</v>
          </cell>
          <cell r="C3556" t="str">
            <v>SUBTOTAL</v>
          </cell>
          <cell r="G3556">
            <v>52.88</v>
          </cell>
        </row>
        <row r="3557">
          <cell r="C3557" t="str">
            <v>BDI</v>
          </cell>
          <cell r="E3557">
            <v>0.35</v>
          </cell>
          <cell r="G3557">
            <v>18.510000000000002</v>
          </cell>
        </row>
        <row r="3558">
          <cell r="C3558" t="str">
            <v>TOTAL</v>
          </cell>
          <cell r="G3558">
            <v>71.39</v>
          </cell>
        </row>
        <row r="3560">
          <cell r="A3560" t="str">
            <v>CHOR</v>
          </cell>
          <cell r="B3560" t="str">
            <v>5724</v>
          </cell>
          <cell r="C3560" t="str">
            <v>TRATOR DE ESTEIRAS 99HP, PESO OPERACIONAL 8 ,5T (VU=5ANOS) - MANUTENCAO</v>
          </cell>
          <cell r="D3560" t="str">
            <v>H</v>
          </cell>
        </row>
        <row r="3561">
          <cell r="A3561" t="str">
            <v>INSUMO</v>
          </cell>
          <cell r="B3561" t="str">
            <v>00007622</v>
          </cell>
          <cell r="C3561" t="str">
            <v>TRATOR DE ESTEIRAS CATERPILLAR D5G -POT.99HP, PESO OPERACIONAL 8,5T **CAIXA**</v>
          </cell>
          <cell r="D3561" t="str">
            <v>UN</v>
          </cell>
          <cell r="E3561">
            <v>1E-4</v>
          </cell>
          <cell r="F3561">
            <v>400912.69</v>
          </cell>
          <cell r="G3561">
            <v>40.090000000000003</v>
          </cell>
        </row>
        <row r="3562">
          <cell r="A3562" t="str">
            <v>5724</v>
          </cell>
          <cell r="C3562" t="str">
            <v>SUBTOTAL</v>
          </cell>
          <cell r="G3562">
            <v>40.090000000000003</v>
          </cell>
        </row>
        <row r="3563">
          <cell r="C3563" t="str">
            <v>BDI</v>
          </cell>
          <cell r="E3563">
            <v>0.35</v>
          </cell>
          <cell r="G3563">
            <v>14.03</v>
          </cell>
        </row>
        <row r="3564">
          <cell r="C3564" t="str">
            <v>TOTAL</v>
          </cell>
          <cell r="G3564">
            <v>54.120000000000005</v>
          </cell>
        </row>
        <row r="3566">
          <cell r="A3566" t="str">
            <v>CHOR</v>
          </cell>
          <cell r="B3566" t="str">
            <v>5725</v>
          </cell>
          <cell r="C3566" t="str">
            <v>TRATOR DE ESTEIRAS 99HP, PESO OPERACIONAL 8 ,5T - MAO-DE-OBRA NA OPERACAO DIURNA</v>
          </cell>
          <cell r="D3566" t="str">
            <v>H</v>
          </cell>
        </row>
        <row r="3567">
          <cell r="A3567" t="str">
            <v>INSUMO</v>
          </cell>
          <cell r="B3567" t="str">
            <v>00004237</v>
          </cell>
          <cell r="C3567" t="str">
            <v>TRATORISTA</v>
          </cell>
          <cell r="D3567" t="str">
            <v>H</v>
          </cell>
          <cell r="E3567">
            <v>1</v>
          </cell>
          <cell r="F3567">
            <v>21.66</v>
          </cell>
          <cell r="G3567">
            <v>21.66</v>
          </cell>
        </row>
        <row r="3568">
          <cell r="A3568" t="str">
            <v>5725</v>
          </cell>
          <cell r="C3568" t="str">
            <v>SUBTOTAL</v>
          </cell>
          <cell r="G3568">
            <v>21.66</v>
          </cell>
        </row>
        <row r="3569">
          <cell r="C3569" t="str">
            <v>BDI</v>
          </cell>
          <cell r="E3569">
            <v>0.35</v>
          </cell>
          <cell r="G3569">
            <v>7.58</v>
          </cell>
        </row>
        <row r="3570">
          <cell r="C3570" t="str">
            <v>TOTAL</v>
          </cell>
          <cell r="G3570">
            <v>29.240000000000002</v>
          </cell>
        </row>
        <row r="3572">
          <cell r="A3572" t="str">
            <v>CHOR</v>
          </cell>
          <cell r="B3572" t="str">
            <v>5726</v>
          </cell>
          <cell r="C3572" t="str">
            <v>TRATOR DE ESTEIRAS 99HP, PESO OPERACIONAL 8 ,5T - MAO-DE-OBRA NA OPERACAO NOTURNA</v>
          </cell>
          <cell r="D3572" t="str">
            <v>H</v>
          </cell>
        </row>
        <row r="3573">
          <cell r="A3573" t="str">
            <v>INSUMO</v>
          </cell>
          <cell r="B3573" t="str">
            <v>00004237</v>
          </cell>
          <cell r="C3573" t="str">
            <v>TRATORISTA</v>
          </cell>
          <cell r="D3573" t="str">
            <v>H</v>
          </cell>
          <cell r="E3573">
            <v>1.2</v>
          </cell>
          <cell r="F3573">
            <v>21.66</v>
          </cell>
          <cell r="G3573">
            <v>25.99</v>
          </cell>
        </row>
        <row r="3574">
          <cell r="A3574" t="str">
            <v>5726</v>
          </cell>
          <cell r="C3574" t="str">
            <v>SUBTOTAL</v>
          </cell>
          <cell r="G3574">
            <v>25.99</v>
          </cell>
        </row>
        <row r="3575">
          <cell r="C3575" t="str">
            <v>BDI</v>
          </cell>
          <cell r="E3575">
            <v>0.35</v>
          </cell>
          <cell r="G3575">
            <v>9.1</v>
          </cell>
        </row>
        <row r="3576">
          <cell r="C3576" t="str">
            <v>TOTAL</v>
          </cell>
          <cell r="G3576">
            <v>35.089999999999996</v>
          </cell>
        </row>
        <row r="3578">
          <cell r="A3578" t="str">
            <v>CHOR</v>
          </cell>
          <cell r="B3578" t="str">
            <v>5727</v>
          </cell>
          <cell r="C3578" t="str">
            <v>ROLO COMPACTADOR VIBRATÓRIO REBOCÁVEL CILINDRO LISO , 4,7T, IMPACTO DINÂMICO 18,3T - MANUTENÇÃO.</v>
          </cell>
          <cell r="D3578" t="str">
            <v>H</v>
          </cell>
        </row>
        <row r="3579">
          <cell r="A3579" t="str">
            <v>INSUMO</v>
          </cell>
          <cell r="B3579" t="str">
            <v>00006069</v>
          </cell>
          <cell r="C3579" t="str">
            <v>ROLO COMPACTADOR VIBRATÓRIO REBOCÁVEL AÇO LISO, CMV, MODELO CVR-15L, POTÊNCIA 65CV - PESO 3,8T - IMPACTO DINÂMICO 18,3T</v>
          </cell>
          <cell r="D3579" t="str">
            <v>UN</v>
          </cell>
          <cell r="E3579">
            <v>3.57E-5</v>
          </cell>
          <cell r="F3579">
            <v>73516</v>
          </cell>
          <cell r="G3579">
            <v>2.62</v>
          </cell>
        </row>
        <row r="3580">
          <cell r="A3580" t="str">
            <v>5727</v>
          </cell>
          <cell r="C3580" t="str">
            <v>SUBTOTAL</v>
          </cell>
          <cell r="G3580">
            <v>2.62</v>
          </cell>
        </row>
        <row r="3581">
          <cell r="C3581" t="str">
            <v>BDI</v>
          </cell>
          <cell r="E3581">
            <v>0.35</v>
          </cell>
          <cell r="G3581">
            <v>0.92</v>
          </cell>
        </row>
        <row r="3582">
          <cell r="C3582" t="str">
            <v>TOTAL</v>
          </cell>
          <cell r="G3582">
            <v>3.54</v>
          </cell>
        </row>
        <row r="3584">
          <cell r="A3584" t="str">
            <v>CHOR</v>
          </cell>
          <cell r="B3584" t="str">
            <v>5728</v>
          </cell>
          <cell r="C3584" t="str">
            <v>ROLO COMPACTADOR VIBRATÓRIO, TANDEM, AUTO-PROPEL.,C ILINDRO LISO, 58CV - 6,5/9,4 T, SEM OU COM LASTRO - DEPRECIAÇÃO E JUROS.</v>
          </cell>
          <cell r="D3584" t="str">
            <v>H</v>
          </cell>
        </row>
        <row r="3585">
          <cell r="A3585" t="str">
            <v>INSUMO</v>
          </cell>
          <cell r="B3585" t="str">
            <v>00006067</v>
          </cell>
          <cell r="C3585" t="str">
            <v>ROLO COMPACTADOR VIBRATÓRIO TANDEM AÇO LISO, MULLER, MODELO RT-82H, POTÊNCIA 58CV - PESO SEM/COM LASTRO 6,5/9,4T</v>
          </cell>
          <cell r="D3585" t="str">
            <v>UN</v>
          </cell>
          <cell r="E3585">
            <v>1.071E-4</v>
          </cell>
          <cell r="F3585">
            <v>189744.02</v>
          </cell>
          <cell r="G3585">
            <v>20.32</v>
          </cell>
        </row>
        <row r="3586">
          <cell r="A3586" t="str">
            <v>5728</v>
          </cell>
          <cell r="C3586" t="str">
            <v>SUBTOTAL</v>
          </cell>
          <cell r="G3586">
            <v>20.32</v>
          </cell>
        </row>
        <row r="3587">
          <cell r="C3587" t="str">
            <v>BDI</v>
          </cell>
          <cell r="E3587">
            <v>0.35</v>
          </cell>
          <cell r="G3587">
            <v>7.11</v>
          </cell>
        </row>
        <row r="3588">
          <cell r="C3588" t="str">
            <v>TOTAL</v>
          </cell>
          <cell r="G3588">
            <v>27.43</v>
          </cell>
        </row>
        <row r="3590">
          <cell r="A3590" t="str">
            <v>CHOR</v>
          </cell>
          <cell r="B3590" t="str">
            <v>5729</v>
          </cell>
          <cell r="C3590" t="str">
            <v>ROLO COMPACTADOR VIBRATÓRIO, TANDEM, AUTO-PROPEL.,C ILINDRO LISO, 58CV - 6,5/9,4 T, SEM OU COM LASTRO - MANUTENÇÃO.</v>
          </cell>
          <cell r="D3590" t="str">
            <v>H</v>
          </cell>
        </row>
        <row r="3591">
          <cell r="A3591" t="str">
            <v>INSUMO</v>
          </cell>
          <cell r="B3591" t="str">
            <v>00006067</v>
          </cell>
          <cell r="C3591" t="str">
            <v>ROLO COMPACTADOR VIBRATÓRIO TANDEM AÇO LISO, MULLER, MODELO RT-82H, POTÊNCIA 58CV - PESO SEM/COM LASTRO 6,5/9,4T</v>
          </cell>
          <cell r="D3591" t="str">
            <v>UN</v>
          </cell>
          <cell r="E3591">
            <v>6.4300000000000004E-5</v>
          </cell>
          <cell r="F3591">
            <v>189744.02</v>
          </cell>
          <cell r="G3591">
            <v>12.2</v>
          </cell>
        </row>
        <row r="3592">
          <cell r="A3592" t="str">
            <v>5729</v>
          </cell>
          <cell r="C3592" t="str">
            <v>SUBTOTAL</v>
          </cell>
          <cell r="G3592">
            <v>12.2</v>
          </cell>
        </row>
        <row r="3593">
          <cell r="C3593" t="str">
            <v>BDI</v>
          </cell>
          <cell r="E3593">
            <v>0.35</v>
          </cell>
          <cell r="G3593">
            <v>4.2699999999999996</v>
          </cell>
        </row>
        <row r="3594">
          <cell r="C3594" t="str">
            <v>TOTAL</v>
          </cell>
          <cell r="G3594">
            <v>16.47</v>
          </cell>
        </row>
        <row r="3596">
          <cell r="A3596" t="str">
            <v>CHOR</v>
          </cell>
          <cell r="B3596" t="str">
            <v>5730</v>
          </cell>
          <cell r="C3596" t="str">
            <v>ROLO COMPACTADOR VIBRATÓRIO, TANDEM, AUTO-PROPEL.,C ILINDRO LISO, 58CV - 6,5/9,4 T, SEM OU COM LASTRO - CUSTOS COM MATERIAIS NA OPERAÇÃO.</v>
          </cell>
          <cell r="D3596" t="str">
            <v>H</v>
          </cell>
        </row>
        <row r="3597">
          <cell r="A3597" t="str">
            <v>INSUMO</v>
          </cell>
          <cell r="B3597" t="str">
            <v>00004221</v>
          </cell>
          <cell r="C3597" t="str">
            <v>OLEO DIESEL COMBUSTIVEL COMUM</v>
          </cell>
          <cell r="D3597" t="str">
            <v>L</v>
          </cell>
          <cell r="E3597">
            <v>13.68</v>
          </cell>
          <cell r="F3597">
            <v>2.59</v>
          </cell>
          <cell r="G3597">
            <v>35.43</v>
          </cell>
        </row>
        <row r="3598">
          <cell r="A3598" t="str">
            <v>5730</v>
          </cell>
          <cell r="C3598" t="str">
            <v>SUBTOTAL</v>
          </cell>
          <cell r="G3598">
            <v>35.43</v>
          </cell>
        </row>
        <row r="3599">
          <cell r="C3599" t="str">
            <v>BDI</v>
          </cell>
          <cell r="E3599">
            <v>0.35</v>
          </cell>
          <cell r="G3599">
            <v>12.4</v>
          </cell>
        </row>
        <row r="3600">
          <cell r="C3600" t="str">
            <v>TOTAL</v>
          </cell>
          <cell r="G3600">
            <v>47.83</v>
          </cell>
        </row>
        <row r="3602">
          <cell r="A3602" t="str">
            <v>CHOR</v>
          </cell>
          <cell r="B3602" t="str">
            <v>5731</v>
          </cell>
          <cell r="C3602" t="str">
            <v>ROLO COMPACTADOR VIBRATÓRIO, TANDEM, AUTO-PROPEL.,C ILINDRO LISO, 58CV - 6,5/9,4 T, SEM OU COM LASTRO - CUSTOS COM MÃO DE OBRA NA OPERAÇÃO NOTURNA.</v>
          </cell>
          <cell r="D3602" t="str">
            <v>H</v>
          </cell>
        </row>
        <row r="3603">
          <cell r="A3603" t="str">
            <v>INSUMO</v>
          </cell>
          <cell r="B3603" t="str">
            <v>00004238</v>
          </cell>
          <cell r="C3603" t="str">
            <v>OPERADOR DE ROLO COMPACTADOR</v>
          </cell>
          <cell r="D3603" t="str">
            <v>H</v>
          </cell>
          <cell r="E3603">
            <v>1.2</v>
          </cell>
          <cell r="F3603">
            <v>19.7</v>
          </cell>
          <cell r="G3603">
            <v>23.64</v>
          </cell>
        </row>
        <row r="3604">
          <cell r="A3604" t="str">
            <v>5731</v>
          </cell>
          <cell r="C3604" t="str">
            <v>SUBTOTAL</v>
          </cell>
          <cell r="G3604">
            <v>23.64</v>
          </cell>
        </row>
        <row r="3605">
          <cell r="C3605" t="str">
            <v>BDI</v>
          </cell>
          <cell r="E3605">
            <v>0.35</v>
          </cell>
          <cell r="G3605">
            <v>8.27</v>
          </cell>
        </row>
        <row r="3606">
          <cell r="C3606" t="str">
            <v>TOTAL</v>
          </cell>
          <cell r="G3606">
            <v>31.91</v>
          </cell>
        </row>
        <row r="3608">
          <cell r="A3608" t="str">
            <v>CHOR</v>
          </cell>
          <cell r="B3608" t="str">
            <v>5732</v>
          </cell>
          <cell r="C3608" t="str">
            <v>ROLO COMPACTADOR PNEUMÁTICO, AUTO-PROPEL., PRESSÃO VARIÁVEL, 99HP, PESO OPERACIONAL SEM OU COM LASTRO 8,3/21,0 T - MANUTENÇÃO.</v>
          </cell>
          <cell r="D3608" t="str">
            <v>H</v>
          </cell>
        </row>
        <row r="3609">
          <cell r="A3609" t="str">
            <v>INSUMO</v>
          </cell>
          <cell r="B3609" t="str">
            <v>00006066</v>
          </cell>
          <cell r="C3609" t="str">
            <v>ROLO COMPACTADOR DE PNEUS ESTÁTICO PARA ASFALTO, PRESSÃO VARIÁVEL, DYNAPAC, MODELO CP- 221, POTÊNCIA 100HP - PESO SEM/COM LASTRO 11,8/21T</v>
          </cell>
          <cell r="D3609" t="str">
            <v>UN</v>
          </cell>
          <cell r="E3609">
            <v>6.4300000000000004E-5</v>
          </cell>
          <cell r="F3609">
            <v>345471.73</v>
          </cell>
          <cell r="G3609">
            <v>22.21</v>
          </cell>
        </row>
        <row r="3610">
          <cell r="A3610" t="str">
            <v>5732</v>
          </cell>
          <cell r="C3610" t="str">
            <v>SUBTOTAL</v>
          </cell>
          <cell r="G3610">
            <v>22.21</v>
          </cell>
        </row>
        <row r="3611">
          <cell r="C3611" t="str">
            <v>BDI</v>
          </cell>
          <cell r="E3611">
            <v>0.35</v>
          </cell>
          <cell r="G3611">
            <v>7.77</v>
          </cell>
        </row>
        <row r="3612">
          <cell r="C3612" t="str">
            <v>TOTAL</v>
          </cell>
          <cell r="G3612">
            <v>29.98</v>
          </cell>
        </row>
        <row r="3614">
          <cell r="A3614" t="str">
            <v>CHOR</v>
          </cell>
          <cell r="B3614" t="str">
            <v>5733</v>
          </cell>
          <cell r="C3614" t="str">
            <v>ROLO COMPACTADOR PNEUMÁTICO, AUTO-PROPEL., PRESSÃO VARIÁVEL, 99HP, PESO OPERACIONAL SEM OU COM LASTRO 8,3/21,0 T - CUSTO COM MATERIAIS NA O PERAÇÃO</v>
          </cell>
          <cell r="D3614" t="str">
            <v>H</v>
          </cell>
        </row>
        <row r="3615">
          <cell r="A3615" t="str">
            <v>INSUMO</v>
          </cell>
          <cell r="B3615" t="str">
            <v>00004221</v>
          </cell>
          <cell r="C3615" t="str">
            <v>OLEO DIESEL COMBUSTIVEL COMUM</v>
          </cell>
          <cell r="D3615" t="str">
            <v>L</v>
          </cell>
          <cell r="E3615">
            <v>26.1</v>
          </cell>
          <cell r="F3615">
            <v>2.59</v>
          </cell>
          <cell r="G3615">
            <v>67.599999999999994</v>
          </cell>
        </row>
        <row r="3616">
          <cell r="A3616" t="str">
            <v>5733</v>
          </cell>
          <cell r="C3616" t="str">
            <v>SUBTOTAL</v>
          </cell>
          <cell r="G3616">
            <v>67.599999999999994</v>
          </cell>
        </row>
        <row r="3617">
          <cell r="C3617" t="str">
            <v>BDI</v>
          </cell>
          <cell r="E3617">
            <v>0.35</v>
          </cell>
          <cell r="G3617">
            <v>23.66</v>
          </cell>
        </row>
        <row r="3618">
          <cell r="C3618" t="str">
            <v>TOTAL</v>
          </cell>
          <cell r="G3618">
            <v>91.259999999999991</v>
          </cell>
        </row>
        <row r="3620">
          <cell r="A3620" t="str">
            <v>CHOR</v>
          </cell>
          <cell r="B3620" t="str">
            <v>5734</v>
          </cell>
          <cell r="C3620" t="str">
            <v>RETRO-ESCAVADEIRA, 74HP (VU=6 ANOS)- DEPR ECIAÇÃO E JUROS</v>
          </cell>
          <cell r="D3620" t="str">
            <v>H</v>
          </cell>
        </row>
        <row r="3621">
          <cell r="A3621" t="str">
            <v>INSUMO</v>
          </cell>
          <cell r="B3621" t="str">
            <v>00006046</v>
          </cell>
          <cell r="C3621" t="str">
            <v>RETROESCAVADEIRA SOBRE RODAS, TRACAO 4 X 4, POTENCIA MINIMA DE 70 HP, CAPACIDADE MINIMA DE 0,7 M3, PESO OPERACIONAL MINIMO DE 6500 KG, PROFUNDIDADE DE ESCAVACAO SUPERIOR A 4,00 M</v>
          </cell>
          <cell r="D3621" t="str">
            <v>UN</v>
          </cell>
          <cell r="E3621">
            <v>1.148E-4</v>
          </cell>
          <cell r="F3621">
            <v>220000</v>
          </cell>
          <cell r="G3621">
            <v>25.26</v>
          </cell>
        </row>
        <row r="3622">
          <cell r="A3622" t="str">
            <v>5734</v>
          </cell>
          <cell r="C3622" t="str">
            <v>SUBTOTAL</v>
          </cell>
          <cell r="G3622">
            <v>25.26</v>
          </cell>
        </row>
        <row r="3623">
          <cell r="C3623" t="str">
            <v>BDI</v>
          </cell>
          <cell r="E3623">
            <v>0.35</v>
          </cell>
          <cell r="G3623">
            <v>8.84</v>
          </cell>
        </row>
        <row r="3624">
          <cell r="C3624" t="str">
            <v>TOTAL</v>
          </cell>
          <cell r="G3624">
            <v>34.1</v>
          </cell>
        </row>
        <row r="3626">
          <cell r="A3626" t="str">
            <v>CHOR</v>
          </cell>
          <cell r="B3626" t="str">
            <v>5735</v>
          </cell>
          <cell r="C3626" t="str">
            <v>RETRO-ESCAVADEIRA, 74HP (VU= 6 ANOS) - MAN UTENÇÃO</v>
          </cell>
          <cell r="D3626" t="str">
            <v>H</v>
          </cell>
        </row>
        <row r="3627">
          <cell r="A3627" t="str">
            <v>INSUMO</v>
          </cell>
          <cell r="B3627" t="str">
            <v>00006046</v>
          </cell>
          <cell r="C3627" t="str">
            <v>RETROESCAVADEIRA SOBRE RODAS, TRACAO 4 X 4, POTENCIA MINIMA DE 70 HP, CAPACIDADE MINIMA DE 0,7 M3, PESO OPERACIONAL MINIMO DE 6500 KG, PROFUNDIDADE DE ESCAVACAO SUPERIOR A 4,00 M</v>
          </cell>
          <cell r="D3627" t="str">
            <v>UN</v>
          </cell>
          <cell r="E3627">
            <v>6.6699999999999995E-5</v>
          </cell>
          <cell r="F3627">
            <v>220000</v>
          </cell>
          <cell r="G3627">
            <v>14.67</v>
          </cell>
        </row>
        <row r="3628">
          <cell r="A3628" t="str">
            <v>5735</v>
          </cell>
          <cell r="C3628" t="str">
            <v>SUBTOTAL</v>
          </cell>
          <cell r="G3628">
            <v>14.67</v>
          </cell>
        </row>
        <row r="3629">
          <cell r="C3629" t="str">
            <v>BDI</v>
          </cell>
          <cell r="E3629">
            <v>0.35</v>
          </cell>
          <cell r="G3629">
            <v>5.13</v>
          </cell>
        </row>
        <row r="3630">
          <cell r="C3630" t="str">
            <v>TOTAL</v>
          </cell>
          <cell r="G3630">
            <v>19.8</v>
          </cell>
        </row>
        <row r="3632">
          <cell r="A3632" t="str">
            <v>CHOR</v>
          </cell>
          <cell r="B3632" t="str">
            <v>5736</v>
          </cell>
          <cell r="C3632" t="str">
            <v>RETRO-ESCAVADEIRA, 74HP (VU= 5 ANOS) - MAT ERIAIS OPERAÇÃO</v>
          </cell>
          <cell r="D3632" t="str">
            <v>H</v>
          </cell>
        </row>
        <row r="3633">
          <cell r="A3633" t="str">
            <v>INSUMO</v>
          </cell>
          <cell r="B3633" t="str">
            <v>00004221</v>
          </cell>
          <cell r="C3633" t="str">
            <v>OLEO DIESEL COMBUSTIVEL COMUM</v>
          </cell>
          <cell r="D3633" t="str">
            <v>L</v>
          </cell>
          <cell r="E3633">
            <v>15.12</v>
          </cell>
          <cell r="F3633">
            <v>2.59</v>
          </cell>
          <cell r="G3633">
            <v>39.159999999999997</v>
          </cell>
        </row>
        <row r="3634">
          <cell r="A3634" t="str">
            <v>5736</v>
          </cell>
          <cell r="C3634" t="str">
            <v>SUBTOTAL</v>
          </cell>
          <cell r="G3634">
            <v>39.159999999999997</v>
          </cell>
        </row>
        <row r="3635">
          <cell r="C3635" t="str">
            <v>BDI</v>
          </cell>
          <cell r="E3635">
            <v>0.35</v>
          </cell>
          <cell r="G3635">
            <v>13.71</v>
          </cell>
        </row>
        <row r="3636">
          <cell r="C3636" t="str">
            <v>TOTAL</v>
          </cell>
          <cell r="G3636">
            <v>52.87</v>
          </cell>
        </row>
        <row r="3638">
          <cell r="A3638" t="str">
            <v>CHOR</v>
          </cell>
          <cell r="B3638" t="str">
            <v>5737</v>
          </cell>
          <cell r="C3638" t="str">
            <v>RETRO-ESCAVADEIRA, 74HP (VU=6 ANOS) - MÃO -DE-OBRA/OPERAÇÃO NOTURNO</v>
          </cell>
          <cell r="D3638" t="str">
            <v>H</v>
          </cell>
        </row>
        <row r="3639">
          <cell r="A3639" t="str">
            <v>INSUMO</v>
          </cell>
          <cell r="B3639" t="str">
            <v>00004234</v>
          </cell>
          <cell r="C3639" t="str">
            <v>OPERADOR DE ESCAVADEIRA</v>
          </cell>
          <cell r="D3639" t="str">
            <v>H</v>
          </cell>
          <cell r="E3639">
            <v>1</v>
          </cell>
          <cell r="F3639">
            <v>19.7</v>
          </cell>
          <cell r="G3639">
            <v>19.7</v>
          </cell>
        </row>
        <row r="3640">
          <cell r="A3640" t="str">
            <v>5737</v>
          </cell>
          <cell r="C3640" t="str">
            <v>SUBTOTAL</v>
          </cell>
          <cell r="G3640">
            <v>19.7</v>
          </cell>
        </row>
        <row r="3641">
          <cell r="C3641" t="str">
            <v>BDI</v>
          </cell>
          <cell r="E3641">
            <v>0.35</v>
          </cell>
          <cell r="G3641">
            <v>6.9</v>
          </cell>
        </row>
        <row r="3642">
          <cell r="C3642" t="str">
            <v>TOTAL</v>
          </cell>
          <cell r="G3642">
            <v>26.6</v>
          </cell>
        </row>
        <row r="3644">
          <cell r="A3644" t="str">
            <v>CHOR</v>
          </cell>
          <cell r="B3644" t="str">
            <v>5738</v>
          </cell>
          <cell r="C3644" t="str">
            <v>ROLO COMPACTADOR VIBRATÓRIO PÉ DE CARNEIRO, OPERADO POR CONTROLE REMOTO, POTÊNCIA 17HP, PESO OPERACIONAL 1,65T - DEPRECIAÇÃO E JUROS</v>
          </cell>
          <cell r="D3644" t="str">
            <v>H</v>
          </cell>
        </row>
        <row r="3645">
          <cell r="A3645" t="str">
            <v>INSUMO</v>
          </cell>
          <cell r="B3645" t="str">
            <v>00006070</v>
          </cell>
          <cell r="C3645" t="str">
            <v>ROLO COMPACTADOR VIBRATÓRIO PÉ DE CARNEIRO (OPERADO POR CONTROLE REMOTO), DYNAPAC, MODELO LP-8500, POTÊNCIA 17HP - PESO OPERACIONAL 1,65 T</v>
          </cell>
          <cell r="D3645" t="str">
            <v>UN</v>
          </cell>
          <cell r="E3645">
            <v>1.071E-4</v>
          </cell>
          <cell r="F3645">
            <v>52903.49</v>
          </cell>
          <cell r="G3645">
            <v>5.67</v>
          </cell>
        </row>
        <row r="3646">
          <cell r="A3646" t="str">
            <v>5738</v>
          </cell>
          <cell r="C3646" t="str">
            <v>SUBTOTAL</v>
          </cell>
          <cell r="G3646">
            <v>5.67</v>
          </cell>
        </row>
        <row r="3647">
          <cell r="C3647" t="str">
            <v>BDI</v>
          </cell>
          <cell r="E3647">
            <v>0.35</v>
          </cell>
          <cell r="G3647">
            <v>1.98</v>
          </cell>
        </row>
        <row r="3648">
          <cell r="C3648" t="str">
            <v>TOTAL</v>
          </cell>
          <cell r="G3648">
            <v>7.65</v>
          </cell>
        </row>
        <row r="3650">
          <cell r="A3650" t="str">
            <v>CHOR</v>
          </cell>
          <cell r="B3650" t="str">
            <v>5739</v>
          </cell>
          <cell r="C3650" t="str">
            <v>ROLO COMPACTADOR VIBRATÓRIO PÉ DE CARNEIRO, OPERADO POR CONTROLE REMOTO, 17HP - 1,65T - MANUTENÇÃO.</v>
          </cell>
          <cell r="D3650" t="str">
            <v>H</v>
          </cell>
        </row>
        <row r="3651">
          <cell r="A3651" t="str">
            <v>INSUMO</v>
          </cell>
          <cell r="B3651" t="str">
            <v>00006070</v>
          </cell>
          <cell r="C3651" t="str">
            <v>ROLO COMPACTADOR VIBRATÓRIO PÉ DE CARNEIRO (OPERADO POR CONTROLE REMOTO), DYNAPAC, MODELO LP-8500, POTÊNCIA 17HP - PESO OPERACIONAL 1,65 T</v>
          </cell>
          <cell r="D3651" t="str">
            <v>UN</v>
          </cell>
          <cell r="E3651">
            <v>3.57E-5</v>
          </cell>
          <cell r="F3651">
            <v>52903.49</v>
          </cell>
          <cell r="G3651">
            <v>1.89</v>
          </cell>
        </row>
        <row r="3652">
          <cell r="A3652" t="str">
            <v>5739</v>
          </cell>
          <cell r="C3652" t="str">
            <v>SUBTOTAL</v>
          </cell>
          <cell r="G3652">
            <v>1.89</v>
          </cell>
        </row>
        <row r="3653">
          <cell r="C3653" t="str">
            <v>BDI</v>
          </cell>
          <cell r="E3653">
            <v>0.35</v>
          </cell>
          <cell r="G3653">
            <v>0.66</v>
          </cell>
        </row>
        <row r="3654">
          <cell r="C3654" t="str">
            <v>TOTAL</v>
          </cell>
          <cell r="G3654">
            <v>2.5499999999999998</v>
          </cell>
        </row>
        <row r="3656">
          <cell r="A3656" t="str">
            <v>CHOR</v>
          </cell>
          <cell r="B3656" t="str">
            <v>5740</v>
          </cell>
          <cell r="C3656" t="str">
            <v>EQUIPAMENTO PARA LAMA ASFALTICA COM SILO DE AGREGADO 6M3, DOSADOR DE CIMENTO, MONTADO SOBRE CAMINHÃO - DEPRECIACAO E JUROS</v>
          </cell>
          <cell r="D3656" t="str">
            <v>H</v>
          </cell>
        </row>
        <row r="3657">
          <cell r="A3657" t="str">
            <v>INSUMO</v>
          </cell>
          <cell r="B3657" t="str">
            <v>00001154</v>
          </cell>
          <cell r="C3657" t="str">
            <v>EQUIPAMENTO P/ LAMA ASFÁLTICA, CONSMAQ, MOD. LA-6, C/ SILO DE AGREGADO 6 M3, DOSADOR CIMENTO, 2 TANQUES 2 M3 CADA, P/ EMULSÃO / AGUA, MISTURADOR HELICOIDAL E CAIXA, A SER MONTADO SOBRE CAMINHÃO</v>
          </cell>
          <cell r="D3657" t="str">
            <v>UN</v>
          </cell>
          <cell r="E3657">
            <v>1.4799999999999999E-4</v>
          </cell>
          <cell r="F3657">
            <v>389760</v>
          </cell>
          <cell r="G3657">
            <v>57.68</v>
          </cell>
        </row>
        <row r="3658">
          <cell r="A3658" t="str">
            <v>5740</v>
          </cell>
          <cell r="C3658" t="str">
            <v>SUBTOTAL</v>
          </cell>
          <cell r="G3658">
            <v>57.68</v>
          </cell>
        </row>
        <row r="3659">
          <cell r="C3659" t="str">
            <v>BDI</v>
          </cell>
          <cell r="E3659">
            <v>0.35</v>
          </cell>
          <cell r="G3659">
            <v>20.190000000000001</v>
          </cell>
        </row>
        <row r="3660">
          <cell r="C3660" t="str">
            <v>TOTAL</v>
          </cell>
          <cell r="G3660">
            <v>77.87</v>
          </cell>
        </row>
        <row r="3662">
          <cell r="A3662" t="str">
            <v>CHOR</v>
          </cell>
          <cell r="B3662" t="str">
            <v>5741</v>
          </cell>
          <cell r="C3662" t="str">
            <v>EQUIPAMENTO PARA LAMA ASFALTICA COM SILO DE AGREGADO 6M3, DOSADOR DE CIMENTO, A SER MONTADO SOBRE CAMINHÃO (NAO INCLUI O CAMINHAO) - CU STO HORARIO DE MANUTENCAO</v>
          </cell>
          <cell r="D3662" t="str">
            <v>H</v>
          </cell>
        </row>
        <row r="3663">
          <cell r="A3663" t="str">
            <v>INSUMO</v>
          </cell>
          <cell r="B3663" t="str">
            <v>00001154</v>
          </cell>
          <cell r="C3663" t="str">
            <v>EQUIPAMENTO P/ LAMA ASFÁLTICA, CONSMAQ, MOD. LA-6, C/ SILO DE AGREGADO 6 M3, DOSADOR CIMENTO, 2 TANQUES 2 M3 CADA, P/ EMULSÃO / AGUA, MISTURADOR HELICOIDAL E CAIXA, A SER MONTADO SOBRE CAMINHÃO</v>
          </cell>
          <cell r="D3663" t="str">
            <v>UN</v>
          </cell>
          <cell r="E3663">
            <v>6.6699999999999995E-5</v>
          </cell>
          <cell r="F3663">
            <v>389760</v>
          </cell>
          <cell r="G3663">
            <v>26</v>
          </cell>
        </row>
        <row r="3664">
          <cell r="A3664" t="str">
            <v>5741</v>
          </cell>
          <cell r="C3664" t="str">
            <v>SUBTOTAL</v>
          </cell>
          <cell r="G3664">
            <v>26</v>
          </cell>
        </row>
        <row r="3665">
          <cell r="C3665" t="str">
            <v>BDI</v>
          </cell>
          <cell r="E3665">
            <v>0.35</v>
          </cell>
          <cell r="G3665">
            <v>9.1</v>
          </cell>
        </row>
        <row r="3666">
          <cell r="C3666" t="str">
            <v>TOTAL</v>
          </cell>
          <cell r="G3666">
            <v>35.1</v>
          </cell>
        </row>
        <row r="3668">
          <cell r="A3668" t="str">
            <v>CHOR</v>
          </cell>
          <cell r="B3668" t="str">
            <v>5742</v>
          </cell>
          <cell r="C3668" t="str">
            <v>EQUIPAMENTO PARA LAMA ASFALTICA COM SILO DE AGREGADO 6M3, DOSADOR DE CIMENTO, A SER MONTADO SOBRE CAMINHÃO (NAO INCLUI O CAMINHAO) - CU STO HORARIO DE MATERIAIS NA OPERACAO</v>
          </cell>
          <cell r="D3668" t="str">
            <v>H</v>
          </cell>
        </row>
        <row r="3669">
          <cell r="A3669" t="str">
            <v>INSUMO</v>
          </cell>
          <cell r="B3669" t="str">
            <v>00004221</v>
          </cell>
          <cell r="C3669" t="str">
            <v>OLEO DIESEL COMBUSTIVEL COMUM</v>
          </cell>
          <cell r="D3669" t="str">
            <v>L</v>
          </cell>
          <cell r="E3669">
            <v>23.04</v>
          </cell>
          <cell r="F3669">
            <v>2.59</v>
          </cell>
          <cell r="G3669">
            <v>59.67</v>
          </cell>
        </row>
        <row r="3670">
          <cell r="A3670" t="str">
            <v>5742</v>
          </cell>
          <cell r="C3670" t="str">
            <v>SUBTOTAL</v>
          </cell>
          <cell r="G3670">
            <v>59.67</v>
          </cell>
        </row>
        <row r="3671">
          <cell r="C3671" t="str">
            <v>BDI</v>
          </cell>
          <cell r="E3671">
            <v>0.35</v>
          </cell>
          <cell r="G3671">
            <v>20.88</v>
          </cell>
        </row>
        <row r="3672">
          <cell r="C3672" t="str">
            <v>TOTAL</v>
          </cell>
          <cell r="G3672">
            <v>80.55</v>
          </cell>
        </row>
        <row r="3674">
          <cell r="A3674" t="str">
            <v>CHOR</v>
          </cell>
          <cell r="B3674" t="str">
            <v>5743</v>
          </cell>
          <cell r="C3674" t="str">
            <v>EQUIPAMENTO PARA LAMA ASFALTICA COM SILO DE AGREGADO 6M3, DOSADOR DE CIMENTO, A SER MONTADO SOBRE CAMINHÃO (NAO INCLUI O CAMINHAO) - MA O-DE-OBRA DIURNA NA OPERACAO</v>
          </cell>
          <cell r="D3674" t="str">
            <v>H</v>
          </cell>
        </row>
        <row r="3675">
          <cell r="A3675" t="str">
            <v>INSUMO</v>
          </cell>
          <cell r="B3675" t="str">
            <v>00004093</v>
          </cell>
          <cell r="C3675" t="str">
            <v>MOTORISTA DE CAMINHAO</v>
          </cell>
          <cell r="D3675" t="str">
            <v>H</v>
          </cell>
          <cell r="E3675">
            <v>1</v>
          </cell>
          <cell r="F3675">
            <v>20.18</v>
          </cell>
          <cell r="G3675">
            <v>20.18</v>
          </cell>
        </row>
        <row r="3676">
          <cell r="A3676" t="str">
            <v>5743</v>
          </cell>
          <cell r="C3676" t="str">
            <v>SUBTOTAL</v>
          </cell>
          <cell r="G3676">
            <v>20.18</v>
          </cell>
        </row>
        <row r="3677">
          <cell r="C3677" t="str">
            <v>BDI</v>
          </cell>
          <cell r="E3677">
            <v>0.35</v>
          </cell>
          <cell r="G3677">
            <v>7.06</v>
          </cell>
        </row>
        <row r="3678">
          <cell r="C3678" t="str">
            <v>TOTAL</v>
          </cell>
          <cell r="G3678">
            <v>27.24</v>
          </cell>
        </row>
        <row r="3680">
          <cell r="A3680" t="str">
            <v>CHOR</v>
          </cell>
          <cell r="B3680" t="str">
            <v>5744</v>
          </cell>
          <cell r="C3680" t="str">
            <v>EQUIPAMENTO PARA LAMA ASFALTICA COM SILO DE AGREGADO 6M3, DOSADOR DE CIMENTO, MONTADO SOBRE CAMINHÃO - MAO-DE-OBRA NOTURNA NA OPERACAO</v>
          </cell>
          <cell r="D3680" t="str">
            <v>H</v>
          </cell>
        </row>
        <row r="3681">
          <cell r="A3681" t="str">
            <v>INSUMO</v>
          </cell>
          <cell r="B3681" t="str">
            <v>00004093</v>
          </cell>
          <cell r="C3681" t="str">
            <v>MOTORISTA DE CAMINHAO</v>
          </cell>
          <cell r="D3681" t="str">
            <v>H</v>
          </cell>
          <cell r="E3681">
            <v>1.2</v>
          </cell>
          <cell r="F3681">
            <v>20.18</v>
          </cell>
          <cell r="G3681">
            <v>24.22</v>
          </cell>
        </row>
        <row r="3682">
          <cell r="A3682" t="str">
            <v>5744</v>
          </cell>
          <cell r="C3682" t="str">
            <v>SUBTOTAL</v>
          </cell>
          <cell r="G3682">
            <v>24.22</v>
          </cell>
        </row>
        <row r="3683">
          <cell r="C3683" t="str">
            <v>BDI</v>
          </cell>
          <cell r="E3683">
            <v>0.35</v>
          </cell>
          <cell r="G3683">
            <v>8.48</v>
          </cell>
        </row>
        <row r="3684">
          <cell r="C3684" t="str">
            <v>TOTAL</v>
          </cell>
          <cell r="G3684">
            <v>32.700000000000003</v>
          </cell>
        </row>
        <row r="3686">
          <cell r="A3686" t="str">
            <v>CHOR</v>
          </cell>
          <cell r="B3686" t="str">
            <v>5745</v>
          </cell>
          <cell r="C3686" t="str">
            <v>CAMINHAO PIPA 6.000L TOCO 162CV - PBT=11800 KG C/BOMBA GASOLINA - DEPRECIACAO E JUROS</v>
          </cell>
          <cell r="D3686" t="str">
            <v>H</v>
          </cell>
        </row>
        <row r="3687">
          <cell r="A3687" t="str">
            <v>INSUMO</v>
          </cell>
          <cell r="B3687" t="str">
            <v>00000719</v>
          </cell>
          <cell r="C3687" t="str">
            <v>MOTOBOMBA CENTRIFUGA BOCAIS 1 1/2" X 1" A GASOLINA 3,5CV MARC A BRANCO MOD. 715 HM/Q = 6M/16,8M3/H A 38M/6,6M 3/H**CAIXA**"</v>
          </cell>
          <cell r="D3687" t="str">
            <v>UN</v>
          </cell>
          <cell r="E3687">
            <v>2.1029999999999999E-4</v>
          </cell>
          <cell r="F3687">
            <v>1608.08</v>
          </cell>
          <cell r="G3687">
            <v>0.34</v>
          </cell>
        </row>
        <row r="3688">
          <cell r="A3688" t="str">
            <v>INSUMO</v>
          </cell>
          <cell r="B3688" t="str">
            <v>00001152</v>
          </cell>
          <cell r="C3688" t="str">
            <v>CAMINHAO PIPA 6.000L TOCO FORD F-12000 POTENCIA 162CV - PBT=11800KG - CARGA UTIL + TANQUE = 7480KG - DIST ENTRE EIXOS 4928MM - INCL TANQUE DE ACO P/ TRANSP DE AGUA</v>
          </cell>
          <cell r="D3688" t="str">
            <v>UN</v>
          </cell>
          <cell r="E3688">
            <v>1.3190000000000001E-4</v>
          </cell>
          <cell r="F3688">
            <v>171765.61</v>
          </cell>
          <cell r="G3688">
            <v>22.66</v>
          </cell>
        </row>
        <row r="3689">
          <cell r="A3689" t="str">
            <v>5745</v>
          </cell>
          <cell r="C3689" t="str">
            <v>SUBTOTAL</v>
          </cell>
          <cell r="G3689">
            <v>23</v>
          </cell>
        </row>
        <row r="3690">
          <cell r="C3690" t="str">
            <v>BDI</v>
          </cell>
          <cell r="E3690">
            <v>0.35</v>
          </cell>
          <cell r="G3690">
            <v>8.0500000000000007</v>
          </cell>
        </row>
        <row r="3691">
          <cell r="C3691" t="str">
            <v>TOTAL</v>
          </cell>
          <cell r="G3691">
            <v>31.05</v>
          </cell>
        </row>
        <row r="3693">
          <cell r="A3693" t="str">
            <v>CHOR</v>
          </cell>
          <cell r="B3693" t="str">
            <v>5746</v>
          </cell>
          <cell r="C3693" t="str">
            <v>CAMINHAO PIPA 6.000L TOCO 162CV - PBT=11800 KG C/BOMBA GASOLINA -MANUTENCAO</v>
          </cell>
          <cell r="D3693" t="str">
            <v>H</v>
          </cell>
        </row>
        <row r="3694">
          <cell r="A3694" t="str">
            <v>INSUMO</v>
          </cell>
          <cell r="B3694" t="str">
            <v>00000719</v>
          </cell>
          <cell r="C3694" t="str">
            <v>MOTOBOMBA CENTRIFUGA BOCAIS 1 1/2" X 1" A GASOLINA 3,5CV MARC A BRANCO MOD. 715 HM/Q = 6M/16,8M3/H A 38M/6,6M 3/H**CAIXA**"</v>
          </cell>
          <cell r="D3694" t="str">
            <v>UN</v>
          </cell>
          <cell r="E3694">
            <v>8.3300000000000005E-5</v>
          </cell>
          <cell r="F3694">
            <v>1608.08</v>
          </cell>
          <cell r="G3694">
            <v>0.13</v>
          </cell>
        </row>
        <row r="3695">
          <cell r="A3695" t="str">
            <v>INSUMO</v>
          </cell>
          <cell r="B3695" t="str">
            <v>00001152</v>
          </cell>
          <cell r="C3695" t="str">
            <v>CAMINHAO PIPA 6.000L TOCO FORD F-12000 POTENCIA 162CV - PBT=11800KG - CARGA UTIL + TANQUE = 7480KG - DIST ENTRE EIXOS 4928MM - INCL TANQUE DE ACO P/ TRANSP DE AGUA</v>
          </cell>
          <cell r="D3695" t="str">
            <v>UN</v>
          </cell>
          <cell r="E3695">
            <v>8.0000000000000007E-5</v>
          </cell>
          <cell r="F3695">
            <v>171765.61</v>
          </cell>
          <cell r="G3695">
            <v>13.74</v>
          </cell>
        </row>
        <row r="3696">
          <cell r="A3696" t="str">
            <v>5746</v>
          </cell>
          <cell r="C3696" t="str">
            <v>SUBTOTAL</v>
          </cell>
          <cell r="G3696">
            <v>13.870000000000001</v>
          </cell>
        </row>
        <row r="3697">
          <cell r="C3697" t="str">
            <v>BDI</v>
          </cell>
          <cell r="E3697">
            <v>0.35</v>
          </cell>
          <cell r="G3697">
            <v>4.8499999999999996</v>
          </cell>
        </row>
        <row r="3698">
          <cell r="C3698" t="str">
            <v>TOTAL</v>
          </cell>
          <cell r="G3698">
            <v>18.72</v>
          </cell>
        </row>
        <row r="3700">
          <cell r="A3700" t="str">
            <v>CHOR</v>
          </cell>
          <cell r="B3700" t="str">
            <v>5747</v>
          </cell>
          <cell r="C3700" t="str">
            <v>CAMINHAO PIPA 6000L TOCO, 162CV - 7,5T (VU=6ANOS) ( INCLUI TANQUE DE ACO PARA TRANSPORTE DE AGUA) - CUSTO HORARIO DE MATERIAIS NA OPERACAO</v>
          </cell>
          <cell r="D3700" t="str">
            <v>H</v>
          </cell>
        </row>
        <row r="3701">
          <cell r="A3701" t="str">
            <v>INSUMO</v>
          </cell>
          <cell r="B3701" t="str">
            <v>00004221</v>
          </cell>
          <cell r="C3701" t="str">
            <v>OLEO DIESEL COMBUSTIVEL COMUM</v>
          </cell>
          <cell r="D3701" t="str">
            <v>L</v>
          </cell>
          <cell r="E3701">
            <v>16.739999999999998</v>
          </cell>
          <cell r="F3701">
            <v>2.59</v>
          </cell>
          <cell r="G3701">
            <v>43.36</v>
          </cell>
        </row>
        <row r="3702">
          <cell r="A3702" t="str">
            <v>5747</v>
          </cell>
          <cell r="C3702" t="str">
            <v>SUBTOTAL</v>
          </cell>
          <cell r="G3702">
            <v>43.36</v>
          </cell>
        </row>
        <row r="3703">
          <cell r="C3703" t="str">
            <v>BDI</v>
          </cell>
          <cell r="E3703">
            <v>0.35</v>
          </cell>
          <cell r="G3703">
            <v>15.18</v>
          </cell>
        </row>
        <row r="3704">
          <cell r="C3704" t="str">
            <v>TOTAL</v>
          </cell>
          <cell r="G3704">
            <v>58.54</v>
          </cell>
        </row>
        <row r="3706">
          <cell r="A3706" t="str">
            <v>CHOR</v>
          </cell>
          <cell r="B3706" t="str">
            <v>5748</v>
          </cell>
          <cell r="C3706" t="str">
            <v>CAMINHAO PIPA 6000L TOCO, 162CV - 7,5T (VU=6ANOS) ( INCLUI TANQUE DE ACO PARA TRANSPORTE DE AGUA E MOTOBOMBA CENTRIFUGA A GASOLINA 3,5CV) - MAO-DE-OBRA DIURNA NA OPERACAO</v>
          </cell>
          <cell r="D3706" t="str">
            <v>H</v>
          </cell>
        </row>
        <row r="3707">
          <cell r="A3707" t="str">
            <v>INSUMO</v>
          </cell>
          <cell r="B3707" t="str">
            <v>00004093</v>
          </cell>
          <cell r="C3707" t="str">
            <v>MOTORISTA DE CAMINHAO</v>
          </cell>
          <cell r="D3707" t="str">
            <v>H</v>
          </cell>
          <cell r="E3707">
            <v>1</v>
          </cell>
          <cell r="F3707">
            <v>20.18</v>
          </cell>
          <cell r="G3707">
            <v>20.18</v>
          </cell>
        </row>
        <row r="3708">
          <cell r="A3708" t="str">
            <v>5748</v>
          </cell>
          <cell r="C3708" t="str">
            <v>SUBTOTAL</v>
          </cell>
          <cell r="G3708">
            <v>20.18</v>
          </cell>
        </row>
        <row r="3709">
          <cell r="C3709" t="str">
            <v>BDI</v>
          </cell>
          <cell r="E3709">
            <v>0.35</v>
          </cell>
          <cell r="G3709">
            <v>7.06</v>
          </cell>
        </row>
        <row r="3710">
          <cell r="C3710" t="str">
            <v>TOTAL</v>
          </cell>
          <cell r="G3710">
            <v>27.24</v>
          </cell>
        </row>
        <row r="3712">
          <cell r="A3712" t="str">
            <v>CHOR</v>
          </cell>
          <cell r="B3712" t="str">
            <v>5750</v>
          </cell>
          <cell r="C3712" t="str">
            <v>CAMINHAO TOCO, 177CV - 14T (VU=6ANOS) (NAO INCLUI CARROCERIA) - DEPRECIACAO E JUROS</v>
          </cell>
          <cell r="D3712" t="str">
            <v>H</v>
          </cell>
        </row>
        <row r="3713">
          <cell r="A3713" t="str">
            <v>INSUMO</v>
          </cell>
          <cell r="B3713" t="str">
            <v>00001149</v>
          </cell>
          <cell r="C3713" t="str">
            <v>CAMINHAO CHASSIS COM POTENCIA = 177 CV; PESO BRUTO TOTAL = 13,9 T; CARGA UTIL + CARROCERIA = 9,39 T; DISTANCIA ENTRE EIXOS = 4,83 M</v>
          </cell>
          <cell r="D3713" t="str">
            <v>UN</v>
          </cell>
          <cell r="E3713">
            <v>1.148E-4</v>
          </cell>
          <cell r="F3713">
            <v>179229.24</v>
          </cell>
          <cell r="G3713">
            <v>20.58</v>
          </cell>
        </row>
        <row r="3714">
          <cell r="A3714" t="str">
            <v>5750</v>
          </cell>
          <cell r="C3714" t="str">
            <v>SUBTOTAL</v>
          </cell>
          <cell r="G3714">
            <v>20.58</v>
          </cell>
        </row>
        <row r="3715">
          <cell r="C3715" t="str">
            <v>BDI</v>
          </cell>
          <cell r="E3715">
            <v>0.35</v>
          </cell>
          <cell r="G3715">
            <v>7.2</v>
          </cell>
        </row>
        <row r="3716">
          <cell r="C3716" t="str">
            <v>TOTAL</v>
          </cell>
          <cell r="G3716">
            <v>27.779999999999998</v>
          </cell>
        </row>
        <row r="3718">
          <cell r="A3718" t="str">
            <v>CHOR</v>
          </cell>
          <cell r="B3718" t="str">
            <v>5751</v>
          </cell>
          <cell r="C3718" t="str">
            <v>CAMINHAO TOCO, 177CV - 14T (VU=6ANOS) (NAO INCLUI CARROCERIA) - MANUTENCAO</v>
          </cell>
          <cell r="D3718" t="str">
            <v>H</v>
          </cell>
        </row>
        <row r="3719">
          <cell r="A3719" t="str">
            <v>INSUMO</v>
          </cell>
          <cell r="B3719" t="str">
            <v>00001149</v>
          </cell>
          <cell r="C3719" t="str">
            <v>CAMINHAO CHASSIS COM POTENCIA = 177 CV; PESO BRUTO TOTAL = 13,9 T; CARGA UTIL + CARROCERIA = 9,39 T; DISTANCIA ENTRE EIXOS = 4,83 M</v>
          </cell>
          <cell r="D3719" t="str">
            <v>UN</v>
          </cell>
          <cell r="E3719">
            <v>8.3300000000000005E-5</v>
          </cell>
          <cell r="F3719">
            <v>179229.24</v>
          </cell>
          <cell r="G3719">
            <v>14.93</v>
          </cell>
        </row>
        <row r="3720">
          <cell r="A3720" t="str">
            <v>5751</v>
          </cell>
          <cell r="C3720" t="str">
            <v>SUBTOTAL</v>
          </cell>
          <cell r="G3720">
            <v>14.93</v>
          </cell>
        </row>
        <row r="3721">
          <cell r="C3721" t="str">
            <v>BDI</v>
          </cell>
          <cell r="E3721">
            <v>0.35</v>
          </cell>
          <cell r="G3721">
            <v>5.23</v>
          </cell>
        </row>
        <row r="3722">
          <cell r="C3722" t="str">
            <v>TOTAL</v>
          </cell>
          <cell r="G3722">
            <v>20.16</v>
          </cell>
        </row>
        <row r="3724">
          <cell r="A3724" t="str">
            <v>CHOR</v>
          </cell>
          <cell r="B3724" t="str">
            <v>5752</v>
          </cell>
          <cell r="C3724" t="str">
            <v>CAMINHAO TOCO, 177CV - 14T (VU=6ANOS) (NAO INCLUI CARROCERIA) - MAO-DE-OBRA NOTURNA NA OPERACAO</v>
          </cell>
          <cell r="D3724" t="str">
            <v>H</v>
          </cell>
        </row>
        <row r="3725">
          <cell r="A3725" t="str">
            <v>INSUMO</v>
          </cell>
          <cell r="B3725" t="str">
            <v>00004093</v>
          </cell>
          <cell r="C3725" t="str">
            <v>MOTORISTA DE CAMINHAO</v>
          </cell>
          <cell r="D3725" t="str">
            <v>H</v>
          </cell>
          <cell r="E3725">
            <v>1.2</v>
          </cell>
          <cell r="F3725">
            <v>20.18</v>
          </cell>
          <cell r="G3725">
            <v>24.22</v>
          </cell>
        </row>
        <row r="3726">
          <cell r="A3726" t="str">
            <v>5752</v>
          </cell>
          <cell r="C3726" t="str">
            <v>SUBTOTAL</v>
          </cell>
          <cell r="G3726">
            <v>24.22</v>
          </cell>
        </row>
        <row r="3727">
          <cell r="C3727" t="str">
            <v>BDI</v>
          </cell>
          <cell r="E3727">
            <v>0.35</v>
          </cell>
          <cell r="G3727">
            <v>8.48</v>
          </cell>
        </row>
        <row r="3728">
          <cell r="C3728" t="str">
            <v>TOTAL</v>
          </cell>
          <cell r="G3728">
            <v>32.700000000000003</v>
          </cell>
        </row>
        <row r="3730">
          <cell r="A3730" t="str">
            <v>CHOR</v>
          </cell>
          <cell r="B3730" t="str">
            <v>5753</v>
          </cell>
          <cell r="C3730" t="str">
            <v>CAMINHAO TOCO, 170CV - 11T (VU=6ANOS) (NAO INCLUI CARROCERIA) - DEPRECIACAO E JUROS</v>
          </cell>
          <cell r="D3730" t="str">
            <v>H</v>
          </cell>
        </row>
        <row r="3731">
          <cell r="A3731" t="str">
            <v>INSUMO</v>
          </cell>
          <cell r="B3731" t="str">
            <v>00001156</v>
          </cell>
          <cell r="C3731" t="str">
            <v>CAMINHAO TOCO FORD CARGO 1717 E, MOTOR CUMMINS 170 CV, PBT= 16000 KG , CARGA UTIL + CARROCERIA = 11090 KG, DIST ENTRE EIXOS 4800 MM - NAO INCLUI CARROCERIA</v>
          </cell>
          <cell r="D3731" t="str">
            <v>UN</v>
          </cell>
          <cell r="E3731">
            <v>1.148E-4</v>
          </cell>
          <cell r="F3731">
            <v>175829.4</v>
          </cell>
          <cell r="G3731">
            <v>20.190000000000001</v>
          </cell>
        </row>
        <row r="3732">
          <cell r="A3732" t="str">
            <v>5753</v>
          </cell>
          <cell r="C3732" t="str">
            <v>SUBTOTAL</v>
          </cell>
          <cell r="G3732">
            <v>20.190000000000001</v>
          </cell>
        </row>
        <row r="3733">
          <cell r="C3733" t="str">
            <v>BDI</v>
          </cell>
          <cell r="E3733">
            <v>0.35</v>
          </cell>
          <cell r="G3733">
            <v>7.07</v>
          </cell>
        </row>
        <row r="3734">
          <cell r="C3734" t="str">
            <v>TOTAL</v>
          </cell>
          <cell r="G3734">
            <v>27.26</v>
          </cell>
        </row>
        <row r="3736">
          <cell r="A3736" t="str">
            <v>CHOR</v>
          </cell>
          <cell r="B3736" t="str">
            <v>5754</v>
          </cell>
          <cell r="C3736" t="str">
            <v>CAMINHAO TOCO, 170CV - 11T (VU=6ANOS) (NAO INCLUI CARROCERIA) - MANUTENCAO</v>
          </cell>
          <cell r="D3736" t="str">
            <v>H</v>
          </cell>
        </row>
        <row r="3737">
          <cell r="A3737" t="str">
            <v>INSUMO</v>
          </cell>
          <cell r="B3737" t="str">
            <v>00001156</v>
          </cell>
          <cell r="C3737" t="str">
            <v>CAMINHAO TOCO FORD CARGO 1717 E, MOTOR CUMMINS 170 CV, PBT= 16000 KG , CARGA UTIL + CARROCERIA = 11090 KG, DIST ENTRE EIXOS 4800 MM - NAO INCLUI CARROCERIA</v>
          </cell>
          <cell r="D3737" t="str">
            <v>UN</v>
          </cell>
          <cell r="E3737">
            <v>6.6699999999999995E-5</v>
          </cell>
          <cell r="F3737">
            <v>175829.4</v>
          </cell>
          <cell r="G3737">
            <v>11.73</v>
          </cell>
        </row>
        <row r="3738">
          <cell r="A3738" t="str">
            <v>5754</v>
          </cell>
          <cell r="C3738" t="str">
            <v>SUBTOTAL</v>
          </cell>
          <cell r="G3738">
            <v>11.73</v>
          </cell>
        </row>
        <row r="3739">
          <cell r="C3739" t="str">
            <v>BDI</v>
          </cell>
          <cell r="E3739">
            <v>0.35</v>
          </cell>
          <cell r="G3739">
            <v>4.1100000000000003</v>
          </cell>
        </row>
        <row r="3740">
          <cell r="C3740" t="str">
            <v>TOTAL</v>
          </cell>
          <cell r="G3740">
            <v>15.84</v>
          </cell>
        </row>
        <row r="3742">
          <cell r="A3742" t="str">
            <v>CHOR</v>
          </cell>
          <cell r="B3742" t="str">
            <v>5755</v>
          </cell>
          <cell r="C3742" t="str">
            <v>CAMINHAO TOCO, 170CV - 11T (VU=6ANOS) (NAO INCLUI CARROCERIA) - MAO-DE-OBRA DIURNA NA OPERACAO</v>
          </cell>
          <cell r="D3742" t="str">
            <v>H</v>
          </cell>
        </row>
        <row r="3743">
          <cell r="A3743" t="str">
            <v>INSUMO</v>
          </cell>
          <cell r="B3743" t="str">
            <v>00004093</v>
          </cell>
          <cell r="C3743" t="str">
            <v>MOTORISTA DE CAMINHAO</v>
          </cell>
          <cell r="D3743" t="str">
            <v>H</v>
          </cell>
          <cell r="E3743">
            <v>1</v>
          </cell>
          <cell r="F3743">
            <v>20.18</v>
          </cell>
          <cell r="G3743">
            <v>20.18</v>
          </cell>
        </row>
        <row r="3744">
          <cell r="A3744" t="str">
            <v>5755</v>
          </cell>
          <cell r="C3744" t="str">
            <v>SUBTOTAL</v>
          </cell>
          <cell r="G3744">
            <v>20.18</v>
          </cell>
        </row>
        <row r="3745">
          <cell r="C3745" t="str">
            <v>BDI</v>
          </cell>
          <cell r="E3745">
            <v>0.35</v>
          </cell>
          <cell r="G3745">
            <v>7.06</v>
          </cell>
        </row>
        <row r="3746">
          <cell r="C3746" t="str">
            <v>TOTAL</v>
          </cell>
          <cell r="G3746">
            <v>27.24</v>
          </cell>
        </row>
        <row r="3748">
          <cell r="A3748" t="str">
            <v>CHOR</v>
          </cell>
          <cell r="B3748" t="str">
            <v>5756</v>
          </cell>
          <cell r="C3748" t="str">
            <v>CAMINHAO PIPA 6000L TOCO, 162CV - 7,5T (VU=6ANOS) ( INCLUI TANQUE DE ACO PARA TRANSPORTE DE AGUA E MOTOBOMBA CENTRIFUGA A GASOLINA 3,5CV) - DEPRECIACAO E JUROS</v>
          </cell>
          <cell r="D3748" t="str">
            <v>H</v>
          </cell>
        </row>
        <row r="3749">
          <cell r="A3749" t="str">
            <v>INSUMO</v>
          </cell>
          <cell r="B3749" t="str">
            <v>00000719</v>
          </cell>
          <cell r="C3749" t="str">
            <v>MOTOBOMBA CENTRIFUGA BOCAIS 1 1/2" X 1" A GASOLINA 3,5CV MARC A BRANCO MOD. 715 HM/Q = 6M/16,8M3/H A 38M/6,6M 3/H**CAIXA**"</v>
          </cell>
          <cell r="D3749" t="str">
            <v>UN</v>
          </cell>
          <cell r="E3749">
            <v>2.1029999999999999E-4</v>
          </cell>
          <cell r="F3749">
            <v>1608.08</v>
          </cell>
          <cell r="G3749">
            <v>0.34</v>
          </cell>
        </row>
        <row r="3750">
          <cell r="A3750" t="str">
            <v>INSUMO</v>
          </cell>
          <cell r="B3750" t="str">
            <v>00001152</v>
          </cell>
          <cell r="C3750" t="str">
            <v>CAMINHAO PIPA 6.000L TOCO FORD F-12000 POTENCIA 162CV - PBT=11800KG - CARGA UTIL + TANQUE = 7480KG - DIST ENTRE EIXOS 4928MM - INCL TANQUE DE ACO P/ TRANSP DE AGUA</v>
          </cell>
          <cell r="D3750" t="str">
            <v>UN</v>
          </cell>
          <cell r="E3750">
            <v>1.148E-4</v>
          </cell>
          <cell r="F3750">
            <v>171765.61</v>
          </cell>
          <cell r="G3750">
            <v>19.72</v>
          </cell>
        </row>
        <row r="3751">
          <cell r="A3751" t="str">
            <v>5756</v>
          </cell>
          <cell r="C3751" t="str">
            <v>SUBTOTAL</v>
          </cell>
          <cell r="G3751">
            <v>20.059999999999999</v>
          </cell>
        </row>
        <row r="3752">
          <cell r="C3752" t="str">
            <v>BDI</v>
          </cell>
          <cell r="E3752">
            <v>0.35</v>
          </cell>
          <cell r="G3752">
            <v>7.02</v>
          </cell>
        </row>
        <row r="3753">
          <cell r="C3753" t="str">
            <v>TOTAL</v>
          </cell>
          <cell r="G3753">
            <v>27.08</v>
          </cell>
        </row>
        <row r="3755">
          <cell r="A3755" t="str">
            <v>CHOR</v>
          </cell>
          <cell r="B3755" t="str">
            <v>5757</v>
          </cell>
          <cell r="C3755" t="str">
            <v>CAMINHAO PIPA 6000L TOCO, 162CV - 7,5T (VU=6ANOS) ( INCLUI TANQUE DE ACO PARA TRANSPORTE DE AGUA E MOTOBOMBA CENTRIFUGA A GASOLINA 3,5CV) - MANUTENCAO</v>
          </cell>
          <cell r="D3755" t="str">
            <v>H</v>
          </cell>
        </row>
        <row r="3756">
          <cell r="A3756" t="str">
            <v>INSUMO</v>
          </cell>
          <cell r="B3756" t="str">
            <v>00000719</v>
          </cell>
          <cell r="C3756" t="str">
            <v>MOTOBOMBA CENTRIFUGA BOCAIS 1 1/2" X 1" A GASOLINA 3,5CV MARC A BRANCO MOD. 715 HM/Q = 6M/16,8M3/H A 38M/6,6M 3/H**CAIXA**"</v>
          </cell>
          <cell r="D3756" t="str">
            <v>UN</v>
          </cell>
          <cell r="E3756">
            <v>8.3300000000000005E-5</v>
          </cell>
          <cell r="F3756">
            <v>1608.08</v>
          </cell>
          <cell r="G3756">
            <v>0.13</v>
          </cell>
        </row>
        <row r="3757">
          <cell r="A3757" t="str">
            <v>INSUMO</v>
          </cell>
          <cell r="B3757" t="str">
            <v>00001152</v>
          </cell>
          <cell r="C3757" t="str">
            <v>CAMINHAO PIPA 6.000L TOCO FORD F-12000 POTENCIA 162CV - PBT=11800KG - CARGA UTIL + TANQUE = 7480KG - DIST ENTRE EIXOS 4928MM - INCL TANQUE DE ACO P/ TRANSP DE AGUA</v>
          </cell>
          <cell r="D3757" t="str">
            <v>UN</v>
          </cell>
          <cell r="E3757">
            <v>6.6699999999999995E-5</v>
          </cell>
          <cell r="F3757">
            <v>171765.61</v>
          </cell>
          <cell r="G3757">
            <v>11.46</v>
          </cell>
        </row>
        <row r="3758">
          <cell r="A3758" t="str">
            <v>5757</v>
          </cell>
          <cell r="C3758" t="str">
            <v>SUBTOTAL</v>
          </cell>
          <cell r="G3758">
            <v>11.590000000000002</v>
          </cell>
        </row>
        <row r="3759">
          <cell r="C3759" t="str">
            <v>BDI</v>
          </cell>
          <cell r="E3759">
            <v>0.35</v>
          </cell>
          <cell r="G3759">
            <v>4.0599999999999996</v>
          </cell>
        </row>
        <row r="3760">
          <cell r="C3760" t="str">
            <v>TOTAL</v>
          </cell>
          <cell r="G3760">
            <v>15.650000000000002</v>
          </cell>
        </row>
        <row r="3762">
          <cell r="A3762" t="str">
            <v>CHOR</v>
          </cell>
          <cell r="B3762" t="str">
            <v>5758</v>
          </cell>
          <cell r="C3762" t="str">
            <v>CAMINHAO PIPA 6000L TOCO, 162CV - 7,5T (VU=6ANOS) ( INCLUI TANQUE DE ACO PARA TRANSPORTE DE AGUA E MOTOBOMBA CENTRIFUGA A GASOLINA 3,5CV) - CUSTO HORARIO DE MATERIAIS NA OPERACAO</v>
          </cell>
          <cell r="D3762" t="str">
            <v>H</v>
          </cell>
        </row>
        <row r="3763">
          <cell r="A3763" t="str">
            <v>INSUMO</v>
          </cell>
          <cell r="B3763" t="str">
            <v>00004221</v>
          </cell>
          <cell r="C3763" t="str">
            <v>OLEO DIESEL COMBUSTIVEL COMUM</v>
          </cell>
          <cell r="D3763" t="str">
            <v>L</v>
          </cell>
          <cell r="E3763">
            <v>25.56</v>
          </cell>
          <cell r="F3763">
            <v>2.59</v>
          </cell>
          <cell r="G3763">
            <v>66.2</v>
          </cell>
        </row>
        <row r="3764">
          <cell r="A3764" t="str">
            <v>INSUMO</v>
          </cell>
          <cell r="B3764" t="str">
            <v>00004222</v>
          </cell>
          <cell r="C3764" t="str">
            <v>GASOLINA COMUM</v>
          </cell>
          <cell r="D3764" t="str">
            <v>L</v>
          </cell>
          <cell r="E3764">
            <v>0.83</v>
          </cell>
          <cell r="F3764">
            <v>2.84</v>
          </cell>
          <cell r="G3764">
            <v>2.36</v>
          </cell>
        </row>
        <row r="3765">
          <cell r="A3765" t="str">
            <v>5758</v>
          </cell>
          <cell r="C3765" t="str">
            <v>SUBTOTAL</v>
          </cell>
          <cell r="G3765">
            <v>68.56</v>
          </cell>
        </row>
        <row r="3766">
          <cell r="C3766" t="str">
            <v>BDI</v>
          </cell>
          <cell r="E3766">
            <v>0.35</v>
          </cell>
          <cell r="G3766">
            <v>24</v>
          </cell>
        </row>
        <row r="3767">
          <cell r="C3767" t="str">
            <v>TOTAL</v>
          </cell>
          <cell r="G3767">
            <v>92.56</v>
          </cell>
        </row>
        <row r="3769">
          <cell r="A3769" t="str">
            <v>CHOR</v>
          </cell>
          <cell r="B3769" t="str">
            <v>5759</v>
          </cell>
          <cell r="C3769" t="str">
            <v>CAMINHAO PIPA F12000 142HP TANQUE 6000L/MAO -DE-OBRA NA OPERACAO DIURNA</v>
          </cell>
          <cell r="D3769" t="str">
            <v>H</v>
          </cell>
        </row>
        <row r="3770">
          <cell r="A3770" t="str">
            <v>INSUMO</v>
          </cell>
          <cell r="B3770" t="str">
            <v>00010512</v>
          </cell>
          <cell r="C3770" t="str">
            <v>MOTORISTA DE CAMINHAO - PISO MENSAL (ENCARGO SOCIAL MENSALISTA)</v>
          </cell>
          <cell r="D3770" t="str">
            <v>MES</v>
          </cell>
          <cell r="E3770">
            <v>4.5455000000000001E-3</v>
          </cell>
          <cell r="F3770">
            <v>3536.83</v>
          </cell>
          <cell r="G3770">
            <v>16.079999999999998</v>
          </cell>
        </row>
        <row r="3771">
          <cell r="A3771" t="str">
            <v>5759</v>
          </cell>
          <cell r="C3771" t="str">
            <v>SUBTOTAL</v>
          </cell>
          <cell r="G3771">
            <v>16.079999999999998</v>
          </cell>
        </row>
        <row r="3772">
          <cell r="C3772" t="str">
            <v>BDI</v>
          </cell>
          <cell r="E3772">
            <v>0.35</v>
          </cell>
          <cell r="G3772">
            <v>5.63</v>
          </cell>
        </row>
        <row r="3773">
          <cell r="C3773" t="str">
            <v>TOTAL</v>
          </cell>
          <cell r="G3773">
            <v>21.709999999999997</v>
          </cell>
        </row>
        <row r="3775">
          <cell r="A3775" t="str">
            <v>CHOR</v>
          </cell>
          <cell r="B3775" t="str">
            <v>5760</v>
          </cell>
          <cell r="C3775" t="str">
            <v>CAMINHAO PIPA 6000L TOCO, 162CV - 7,5T (VU=6ANOS) ( INCLUI TANQUE DE ACO PARA TRANSPORTE DE AGUA) - MAO-DE-OBRA NOTURNA NA OPERACAO</v>
          </cell>
          <cell r="D3775" t="str">
            <v>H</v>
          </cell>
        </row>
        <row r="3776">
          <cell r="A3776" t="str">
            <v>INSUMO</v>
          </cell>
          <cell r="B3776" t="str">
            <v>00004093</v>
          </cell>
          <cell r="C3776" t="str">
            <v>MOTORISTA DE CAMINHAO</v>
          </cell>
          <cell r="D3776" t="str">
            <v>H</v>
          </cell>
          <cell r="E3776">
            <v>1.2</v>
          </cell>
          <cell r="F3776">
            <v>20.18</v>
          </cell>
          <cell r="G3776">
            <v>24.22</v>
          </cell>
        </row>
        <row r="3777">
          <cell r="A3777" t="str">
            <v>5760</v>
          </cell>
          <cell r="C3777" t="str">
            <v>SUBTOTAL</v>
          </cell>
          <cell r="G3777">
            <v>24.22</v>
          </cell>
        </row>
        <row r="3778">
          <cell r="C3778" t="str">
            <v>BDI</v>
          </cell>
          <cell r="E3778">
            <v>0.35</v>
          </cell>
          <cell r="G3778">
            <v>8.48</v>
          </cell>
        </row>
        <row r="3779">
          <cell r="C3779" t="str">
            <v>TOTAL</v>
          </cell>
          <cell r="G3779">
            <v>32.700000000000003</v>
          </cell>
        </row>
        <row r="3781">
          <cell r="A3781" t="str">
            <v>CHOR</v>
          </cell>
          <cell r="B3781" t="str">
            <v>5762</v>
          </cell>
          <cell r="C3781" t="str">
            <v>CAMINHAO PIPA 10000L TRUCADO, 208CV - 21,1T (VU=6AN OS) (INCLUI TANQUE DE ACO PARA TRANSPORTE DE AGUA E MOTOBOMBA CENTRIFUGA A GASOLINA 3,5CV) - DEPRECIACAO E JUROS</v>
          </cell>
          <cell r="D3781" t="str">
            <v>H</v>
          </cell>
        </row>
        <row r="3782">
          <cell r="A3782" t="str">
            <v>INSUMO</v>
          </cell>
          <cell r="B3782" t="str">
            <v>00000719</v>
          </cell>
          <cell r="C3782" t="str">
            <v>MOTOBOMBA CENTRIFUGA BOCAIS 1 1/2" X 1" A GASOLINA 3,5CV MARC A BRANCO MOD. 715 HM/Q = 6M/16,8M3/H A 38M/6,6M 3/H**CAIXA**"</v>
          </cell>
          <cell r="D3782" t="str">
            <v>UN</v>
          </cell>
          <cell r="E3782">
            <v>2.1029999999999999E-4</v>
          </cell>
          <cell r="F3782">
            <v>1608.08</v>
          </cell>
          <cell r="G3782">
            <v>0.34</v>
          </cell>
        </row>
        <row r="3783">
          <cell r="A3783" t="str">
            <v>INSUMO</v>
          </cell>
          <cell r="B3783" t="str">
            <v>00013352</v>
          </cell>
          <cell r="C3783" t="str">
            <v>CAMINHAO PIPA 10.000L TRUCADO (C/ TERCEIRO EIXO) FORD F-14000 - MOTOR CUMMINS 208CV - PBT =21,1T E CMT=27T - DIST ENTRE EIXOS =5385MM - INCL TANQUE DE ACO P/ TRANSP DE AGUA - CAPACIDADE 10,0M3</v>
          </cell>
          <cell r="D3783" t="str">
            <v>UN</v>
          </cell>
          <cell r="E3783">
            <v>1.148E-4</v>
          </cell>
          <cell r="F3783">
            <v>189534.99</v>
          </cell>
          <cell r="G3783">
            <v>21.76</v>
          </cell>
        </row>
        <row r="3784">
          <cell r="A3784" t="str">
            <v>5762</v>
          </cell>
          <cell r="C3784" t="str">
            <v>SUBTOTAL</v>
          </cell>
          <cell r="G3784">
            <v>22.1</v>
          </cell>
        </row>
        <row r="3785">
          <cell r="C3785" t="str">
            <v>BDI</v>
          </cell>
          <cell r="E3785">
            <v>0.35</v>
          </cell>
          <cell r="G3785">
            <v>7.74</v>
          </cell>
        </row>
        <row r="3786">
          <cell r="C3786" t="str">
            <v>TOTAL</v>
          </cell>
          <cell r="G3786">
            <v>29.840000000000003</v>
          </cell>
        </row>
        <row r="3788">
          <cell r="A3788" t="str">
            <v>CHOR</v>
          </cell>
          <cell r="B3788" t="str">
            <v>5763</v>
          </cell>
          <cell r="C3788" t="str">
            <v>CAMINHAO PIPA 10000L TRUCADO, 208CV - 21,1T (VU=6AN OS) (INCLUI TANQUE DE ACO PARA TRANSPORTE DE AGUA E MOTOBOMBA CENTRIFUGA A GASOLINA 3,5CV) - MANUTENCAO</v>
          </cell>
          <cell r="D3788" t="str">
            <v>H</v>
          </cell>
        </row>
        <row r="3789">
          <cell r="A3789" t="str">
            <v>INSUMO</v>
          </cell>
          <cell r="B3789" t="str">
            <v>00000719</v>
          </cell>
          <cell r="C3789" t="str">
            <v>MOTOBOMBA CENTRIFUGA BOCAIS 1 1/2" X 1" A GASOLINA 3,5CV MARC A BRANCO MOD. 715 HM/Q = 6M/16,8M3/H A 38M/6,6M 3/H**CAIXA**"</v>
          </cell>
          <cell r="D3789" t="str">
            <v>UN</v>
          </cell>
          <cell r="E3789">
            <v>8.2999999999999998E-5</v>
          </cell>
          <cell r="F3789">
            <v>1608.08</v>
          </cell>
          <cell r="G3789">
            <v>0.13</v>
          </cell>
        </row>
        <row r="3790">
          <cell r="A3790" t="str">
            <v>INSUMO</v>
          </cell>
          <cell r="B3790" t="str">
            <v>00013352</v>
          </cell>
          <cell r="C3790" t="str">
            <v>CAMINHAO PIPA 10.000L TRUCADO (C/ TERCEIRO EIXO) FORD F-14000 - MOTOR CUMMINS 208CV - PBT =21,1T E CMT=27T - DIST ENTRE EIXOS =5385MM - INCL TANQUE DE ACO P/ TRANSP DE AGUA - CAPACIDADE 10,0M3</v>
          </cell>
          <cell r="D3790" t="str">
            <v>UN</v>
          </cell>
          <cell r="E3790">
            <v>6.6699999999999995E-5</v>
          </cell>
          <cell r="F3790">
            <v>189534.99</v>
          </cell>
          <cell r="G3790">
            <v>12.64</v>
          </cell>
        </row>
        <row r="3791">
          <cell r="A3791" t="str">
            <v>5763</v>
          </cell>
          <cell r="C3791" t="str">
            <v>SUBTOTAL</v>
          </cell>
          <cell r="G3791">
            <v>12.770000000000001</v>
          </cell>
        </row>
        <row r="3792">
          <cell r="C3792" t="str">
            <v>BDI</v>
          </cell>
          <cell r="E3792">
            <v>0.35</v>
          </cell>
          <cell r="G3792">
            <v>4.47</v>
          </cell>
        </row>
        <row r="3793">
          <cell r="C3793" t="str">
            <v>TOTAL</v>
          </cell>
          <cell r="G3793">
            <v>17.240000000000002</v>
          </cell>
        </row>
        <row r="3795">
          <cell r="A3795" t="str">
            <v>CHOR</v>
          </cell>
          <cell r="B3795" t="str">
            <v>5764</v>
          </cell>
          <cell r="C3795" t="str">
            <v>CAMINHAO PIPA 10000L TRUCADO, 208CV - 21,1T (VU=6AN OS) (INCLUI TANQUE DE ACO PARA TRANSPORTE DE AGUA E MOTOBOMBA CENTRIFUGA A GASOLINA 3,5CV) - MAO-DE-OBRA NOTURNA NA OPERACAO</v>
          </cell>
          <cell r="D3795" t="str">
            <v>H</v>
          </cell>
        </row>
        <row r="3796">
          <cell r="A3796" t="str">
            <v>INSUMO</v>
          </cell>
          <cell r="B3796" t="str">
            <v>00004093</v>
          </cell>
          <cell r="C3796" t="str">
            <v>MOTORISTA DE CAMINHAO</v>
          </cell>
          <cell r="D3796" t="str">
            <v>H</v>
          </cell>
          <cell r="E3796">
            <v>1.2</v>
          </cell>
          <cell r="F3796">
            <v>20.18</v>
          </cell>
          <cell r="G3796">
            <v>24.22</v>
          </cell>
        </row>
        <row r="3797">
          <cell r="A3797" t="str">
            <v>5764</v>
          </cell>
          <cell r="C3797" t="str">
            <v>SUBTOTAL</v>
          </cell>
          <cell r="G3797">
            <v>24.22</v>
          </cell>
        </row>
        <row r="3798">
          <cell r="C3798" t="str">
            <v>BDI</v>
          </cell>
          <cell r="E3798">
            <v>0.35</v>
          </cell>
          <cell r="G3798">
            <v>8.48</v>
          </cell>
        </row>
        <row r="3799">
          <cell r="C3799" t="str">
            <v>TOTAL</v>
          </cell>
          <cell r="G3799">
            <v>32.700000000000003</v>
          </cell>
        </row>
        <row r="3801">
          <cell r="A3801" t="str">
            <v>CHOR</v>
          </cell>
          <cell r="B3801" t="str">
            <v>5765</v>
          </cell>
          <cell r="C3801" t="str">
            <v>DISTRIBUIDOR DE BETUME COM TANQUE DE 2500L, REBOCAV EL, PNEUMATICO COM MOTOR A GASOLINA 3,4HP - MANUTENCAO</v>
          </cell>
          <cell r="D3801" t="str">
            <v>H</v>
          </cell>
        </row>
        <row r="3802">
          <cell r="A3802" t="str">
            <v>INSUMO</v>
          </cell>
          <cell r="B3802" t="str">
            <v>00002402</v>
          </cell>
          <cell r="C3802" t="str">
            <v>ESPARGIDOR DE ASFALTO PRESSURIZADO, CIFALI MOD. HEM-2500 C/ TANQUE DE2500L, REBOCÁVEL, PNEUMÁTICO C/ MOTOR A GASOLINA 3,4HP</v>
          </cell>
          <cell r="D3802" t="str">
            <v>UN</v>
          </cell>
          <cell r="E3802">
            <v>7.4999999999999993E-5</v>
          </cell>
          <cell r="F3802">
            <v>112000</v>
          </cell>
          <cell r="G3802">
            <v>8.4</v>
          </cell>
        </row>
        <row r="3803">
          <cell r="A3803" t="str">
            <v>5765</v>
          </cell>
          <cell r="C3803" t="str">
            <v>SUBTOTAL</v>
          </cell>
          <cell r="G3803">
            <v>8.4</v>
          </cell>
        </row>
        <row r="3804">
          <cell r="C3804" t="str">
            <v>BDI</v>
          </cell>
          <cell r="E3804">
            <v>0.35</v>
          </cell>
          <cell r="G3804">
            <v>2.94</v>
          </cell>
        </row>
        <row r="3805">
          <cell r="C3805" t="str">
            <v>TOTAL</v>
          </cell>
          <cell r="G3805">
            <v>11.34</v>
          </cell>
        </row>
        <row r="3807">
          <cell r="A3807" t="str">
            <v>CHOR</v>
          </cell>
          <cell r="B3807" t="str">
            <v>5766</v>
          </cell>
          <cell r="C3807" t="str">
            <v>DISTRIBUIDOR DE BETUME COM TANQUE DE 2500L, REBOCAV EL, PNEUMATICO COM MOTOR A GASOLINA 3,4HP - CUSTO COM MATERIAIS NA OPERACAO</v>
          </cell>
          <cell r="D3807" t="str">
            <v>H</v>
          </cell>
        </row>
        <row r="3808">
          <cell r="A3808" t="str">
            <v>INSUMO</v>
          </cell>
          <cell r="B3808" t="str">
            <v>00004221</v>
          </cell>
          <cell r="C3808" t="str">
            <v>OLEO DIESEL COMBUSTIVEL COMUM</v>
          </cell>
          <cell r="D3808" t="str">
            <v>L</v>
          </cell>
          <cell r="E3808">
            <v>14.99</v>
          </cell>
          <cell r="F3808">
            <v>2.59</v>
          </cell>
          <cell r="G3808">
            <v>38.82</v>
          </cell>
        </row>
        <row r="3809">
          <cell r="A3809" t="str">
            <v>5766</v>
          </cell>
          <cell r="C3809" t="str">
            <v>SUBTOTAL</v>
          </cell>
          <cell r="G3809">
            <v>38.82</v>
          </cell>
        </row>
        <row r="3810">
          <cell r="C3810" t="str">
            <v>BDI</v>
          </cell>
          <cell r="E3810">
            <v>0.35</v>
          </cell>
          <cell r="G3810">
            <v>13.59</v>
          </cell>
        </row>
        <row r="3811">
          <cell r="C3811" t="str">
            <v>TOTAL</v>
          </cell>
          <cell r="G3811">
            <v>52.41</v>
          </cell>
        </row>
        <row r="3813">
          <cell r="A3813" t="str">
            <v>CHOR</v>
          </cell>
          <cell r="B3813" t="str">
            <v>5767</v>
          </cell>
          <cell r="C3813" t="str">
            <v>DISTRIBUIDOR DE BETUME COM TANQUE DE 2500L, REBOCAV EL, PNEUMATICO COM MOTOR A GASOLINA 3,4HP - CUSTO COM MAO-DE-OBRA NA OPERACAO DIURNA</v>
          </cell>
          <cell r="D3813" t="str">
            <v>H</v>
          </cell>
        </row>
        <row r="3814">
          <cell r="A3814" t="str">
            <v>INSUMO</v>
          </cell>
          <cell r="B3814" t="str">
            <v>00006111</v>
          </cell>
          <cell r="C3814" t="str">
            <v>SERVENTE</v>
          </cell>
          <cell r="D3814" t="str">
            <v>H</v>
          </cell>
          <cell r="E3814">
            <v>9.0909000000000007E-3</v>
          </cell>
          <cell r="F3814">
            <v>10.59</v>
          </cell>
          <cell r="G3814">
            <v>0.1</v>
          </cell>
        </row>
        <row r="3815">
          <cell r="A3815" t="str">
            <v>5767</v>
          </cell>
          <cell r="C3815" t="str">
            <v>SUBTOTAL</v>
          </cell>
          <cell r="G3815">
            <v>0.1</v>
          </cell>
        </row>
        <row r="3816">
          <cell r="C3816" t="str">
            <v>BDI</v>
          </cell>
          <cell r="E3816">
            <v>0.35</v>
          </cell>
          <cell r="G3816">
            <v>0.04</v>
          </cell>
        </row>
        <row r="3817">
          <cell r="C3817" t="str">
            <v>TOTAL</v>
          </cell>
          <cell r="G3817">
            <v>0.14000000000000001</v>
          </cell>
        </row>
        <row r="3819">
          <cell r="A3819" t="str">
            <v>CHOR</v>
          </cell>
          <cell r="B3819" t="str">
            <v>5768</v>
          </cell>
          <cell r="C3819" t="str">
            <v>DISTRIBUIDOR DE BETUME COM TANQUE DE 2500L, REBOCAV EL, PNEUMATICO COM MOTOR A GASOLINA 3,4HP - CUSTO COM MAO-DE-OBRA NA OPERACAO NOTURNA</v>
          </cell>
          <cell r="D3819" t="str">
            <v>H</v>
          </cell>
        </row>
        <row r="3820">
          <cell r="A3820" t="str">
            <v>INSUMO</v>
          </cell>
          <cell r="B3820" t="str">
            <v>00006111</v>
          </cell>
          <cell r="C3820" t="str">
            <v>SERVENTE</v>
          </cell>
          <cell r="D3820" t="str">
            <v>H</v>
          </cell>
          <cell r="E3820">
            <v>1.09091E-2</v>
          </cell>
          <cell r="F3820">
            <v>10.59</v>
          </cell>
          <cell r="G3820">
            <v>0.12</v>
          </cell>
        </row>
        <row r="3821">
          <cell r="A3821" t="str">
            <v>5768</v>
          </cell>
          <cell r="C3821" t="str">
            <v>SUBTOTAL</v>
          </cell>
          <cell r="G3821">
            <v>0.12</v>
          </cell>
        </row>
        <row r="3822">
          <cell r="C3822" t="str">
            <v>BDI</v>
          </cell>
          <cell r="E3822">
            <v>0.35</v>
          </cell>
          <cell r="G3822">
            <v>0.04</v>
          </cell>
        </row>
        <row r="3823">
          <cell r="C3823" t="str">
            <v>TOTAL</v>
          </cell>
          <cell r="G3823">
            <v>0.16</v>
          </cell>
        </row>
        <row r="3825">
          <cell r="A3825" t="str">
            <v>CHOR</v>
          </cell>
          <cell r="B3825" t="str">
            <v>5769</v>
          </cell>
          <cell r="C3825" t="str">
            <v>DISTRIBUIDOR DE ASFALTO MONTADO SOBRE CAMINHAO TOCO 162 HP, COM TANQUE ISOLADO 6 M3 COM BARRA ESPARGIDORA DE 3,66 M - MANUTENCAO</v>
          </cell>
          <cell r="D3825" t="str">
            <v>H</v>
          </cell>
        </row>
        <row r="3826">
          <cell r="A3826" t="str">
            <v>INSUMO</v>
          </cell>
          <cell r="B3826" t="str">
            <v>00001156</v>
          </cell>
          <cell r="C3826" t="str">
            <v>CAMINHAO TOCO FORD CARGO 1717 E, MOTOR CUMMINS 170 CV, PBT= 16000 KG , CARGA UTIL + CARROCERIA = 11090 KG, DIST ENTRE EIXOS 4800 MM - NAO INCLUI CARROCERIA</v>
          </cell>
          <cell r="D3826" t="str">
            <v>UN</v>
          </cell>
          <cell r="E3826">
            <v>6.6699999999999995E-5</v>
          </cell>
          <cell r="F3826">
            <v>175829.4</v>
          </cell>
          <cell r="G3826">
            <v>11.73</v>
          </cell>
        </row>
        <row r="3827">
          <cell r="A3827" t="str">
            <v>INSUMO</v>
          </cell>
          <cell r="B3827" t="str">
            <v>00002403</v>
          </cell>
          <cell r="C3827" t="str">
            <v>DISTRIBUIDOR DE ASFALTO, CONSMAQ, MOD DA, A SER MONTADO SOBRE CAMINHÃO, C/ TANQUE ISOLADO 6 M3, AQUECIDO C/ 2 MAÇARICOS, C/ BARRA ESPARGIDORA 3,66 M</v>
          </cell>
          <cell r="D3827" t="str">
            <v>UN</v>
          </cell>
          <cell r="E3827">
            <v>9.0000000000000006E-5</v>
          </cell>
          <cell r="F3827">
            <v>264320</v>
          </cell>
          <cell r="G3827">
            <v>23.79</v>
          </cell>
        </row>
        <row r="3828">
          <cell r="A3828" t="str">
            <v>5769</v>
          </cell>
          <cell r="C3828" t="str">
            <v>SUBTOTAL</v>
          </cell>
          <cell r="G3828">
            <v>35.519999999999996</v>
          </cell>
        </row>
        <row r="3829">
          <cell r="C3829" t="str">
            <v>BDI</v>
          </cell>
          <cell r="E3829">
            <v>0.35</v>
          </cell>
          <cell r="G3829">
            <v>12.43</v>
          </cell>
        </row>
        <row r="3830">
          <cell r="C3830" t="str">
            <v>TOTAL</v>
          </cell>
          <cell r="G3830">
            <v>47.949999999999996</v>
          </cell>
        </row>
        <row r="3832">
          <cell r="A3832" t="str">
            <v>CHOR</v>
          </cell>
          <cell r="B3832" t="str">
            <v>5770</v>
          </cell>
          <cell r="C3832" t="str">
            <v>DISTRIBUIDOR DE ASFALTO MONTADO SOBRE CAMINHAO TOCO 162 HP, COM TANQUE ISOLADO 6 M3 COM BARRA ESPARGIDORA DE 3,66 M - CUSTO C/ MAO-DE-OBRA NA OPERACAO DIURNA.</v>
          </cell>
          <cell r="D3832" t="str">
            <v>H</v>
          </cell>
        </row>
        <row r="3833">
          <cell r="A3833" t="str">
            <v>INSUMO</v>
          </cell>
          <cell r="B3833" t="str">
            <v>00004093</v>
          </cell>
          <cell r="C3833" t="str">
            <v>MOTORISTA DE CAMINHAO</v>
          </cell>
          <cell r="D3833" t="str">
            <v>H</v>
          </cell>
          <cell r="E3833">
            <v>2</v>
          </cell>
          <cell r="F3833">
            <v>20.18</v>
          </cell>
          <cell r="G3833">
            <v>40.36</v>
          </cell>
        </row>
        <row r="3834">
          <cell r="A3834" t="str">
            <v>5770</v>
          </cell>
          <cell r="C3834" t="str">
            <v>SUBTOTAL</v>
          </cell>
          <cell r="G3834">
            <v>40.36</v>
          </cell>
        </row>
        <row r="3835">
          <cell r="C3835" t="str">
            <v>BDI</v>
          </cell>
          <cell r="E3835">
            <v>0.35</v>
          </cell>
          <cell r="G3835">
            <v>14.13</v>
          </cell>
        </row>
        <row r="3836">
          <cell r="C3836" t="str">
            <v>TOTAL</v>
          </cell>
          <cell r="G3836">
            <v>54.49</v>
          </cell>
        </row>
        <row r="3838">
          <cell r="A3838" t="str">
            <v>CHOR</v>
          </cell>
          <cell r="B3838" t="str">
            <v>5771</v>
          </cell>
          <cell r="C3838" t="str">
            <v>DISTRIBUIDOR DE ASFALTO CAP 5.000L SOBRE CAMINHAO T OCO 142HP - CUSTO C/ MAO-DE-OBRA NA OPERACAO NOTURNA</v>
          </cell>
          <cell r="D3838" t="str">
            <v>H</v>
          </cell>
        </row>
        <row r="3839">
          <cell r="A3839" t="str">
            <v>INSUMO</v>
          </cell>
          <cell r="B3839" t="str">
            <v>00004093</v>
          </cell>
          <cell r="C3839" t="str">
            <v>MOTORISTA DE CAMINHAO</v>
          </cell>
          <cell r="D3839" t="str">
            <v>H</v>
          </cell>
          <cell r="E3839">
            <v>2.4</v>
          </cell>
          <cell r="F3839">
            <v>20.18</v>
          </cell>
          <cell r="G3839">
            <v>48.43</v>
          </cell>
        </row>
        <row r="3840">
          <cell r="A3840" t="str">
            <v>5771</v>
          </cell>
          <cell r="C3840" t="str">
            <v>SUBTOTAL</v>
          </cell>
          <cell r="G3840">
            <v>48.43</v>
          </cell>
        </row>
        <row r="3841">
          <cell r="C3841" t="str">
            <v>BDI</v>
          </cell>
          <cell r="E3841">
            <v>0.35</v>
          </cell>
          <cell r="G3841">
            <v>16.95</v>
          </cell>
        </row>
        <row r="3842">
          <cell r="C3842" t="str">
            <v>TOTAL</v>
          </cell>
          <cell r="G3842">
            <v>65.38</v>
          </cell>
        </row>
        <row r="3844">
          <cell r="A3844" t="str">
            <v>CHOR</v>
          </cell>
          <cell r="B3844" t="str">
            <v>5775</v>
          </cell>
          <cell r="C3844" t="str">
            <v>LANCA ELEVATORIA TELESCOPICA DE ACIONAMENTO HIDRAULICO, CAPACIDADE DE CARGA 30.000 KG, COM CESTO, MONTADA SOBRE CAMINHAO TRUCADO - MANUTECAO</v>
          </cell>
          <cell r="D3844" t="str">
            <v>H</v>
          </cell>
        </row>
        <row r="3845">
          <cell r="A3845" t="str">
            <v>INSUMO</v>
          </cell>
          <cell r="B3845" t="str">
            <v>00001149</v>
          </cell>
          <cell r="C3845" t="str">
            <v>CAMINHAO CHASSIS COM POTENCIA = 177 CV; PESO BRUTO TOTAL = 13,9 T; CARGA UTIL + CARROCERIA = 9,39 T; DISTANCIA ENTRE EIXOS = 4,83 M</v>
          </cell>
          <cell r="D3845" t="str">
            <v>UN</v>
          </cell>
          <cell r="E3845">
            <v>8.3300000000000005E-5</v>
          </cell>
          <cell r="F3845">
            <v>179229.24</v>
          </cell>
          <cell r="G3845">
            <v>14.93</v>
          </cell>
        </row>
        <row r="3846">
          <cell r="A3846" t="str">
            <v>INSUMO</v>
          </cell>
          <cell r="B3846" t="str">
            <v>00013869</v>
          </cell>
          <cell r="C3846" t="str">
            <v>GUINDASTE HIDRAULICO TIPO TRUCK CRANE, C/LANÇA TELESCÓPICA DE ACIONAMENTO HIDRÁULICO, CAPACIDADE DE CARGA 30.000 KG, COM PBT A PARTIR DE 30.000 KG, MADAL - MD 300 L, MONTADO SOBRE CAMINHÃO 6 X 4</v>
          </cell>
          <cell r="D3846" t="str">
            <v>UN</v>
          </cell>
          <cell r="E3846">
            <v>6.0000000000000002E-5</v>
          </cell>
          <cell r="F3846">
            <v>1523382.41</v>
          </cell>
          <cell r="G3846">
            <v>91.4</v>
          </cell>
        </row>
        <row r="3847">
          <cell r="A3847" t="str">
            <v>5775</v>
          </cell>
          <cell r="C3847" t="str">
            <v>SUBTOTAL</v>
          </cell>
          <cell r="G3847">
            <v>106.33000000000001</v>
          </cell>
        </row>
        <row r="3848">
          <cell r="C3848" t="str">
            <v>BDI</v>
          </cell>
          <cell r="E3848">
            <v>0.35</v>
          </cell>
          <cell r="G3848">
            <v>37.22</v>
          </cell>
        </row>
        <row r="3849">
          <cell r="C3849" t="str">
            <v>TOTAL</v>
          </cell>
          <cell r="G3849">
            <v>143.55000000000001</v>
          </cell>
        </row>
        <row r="3851">
          <cell r="A3851" t="str">
            <v>CHOR</v>
          </cell>
          <cell r="B3851" t="str">
            <v>5776</v>
          </cell>
          <cell r="C3851" t="str">
            <v>LANCA ELEVATORIA TELESCOPICA DE ACIONAMENTO HIDRAULICO, CAPACIDADE DE CARGA 30.000 KG, COM CESTO, MONTADA SOBRE CAMINHAO TRUCADO - CUSTO COM MATERIAIS NA OPERACAO</v>
          </cell>
          <cell r="D3851" t="str">
            <v>H</v>
          </cell>
        </row>
        <row r="3852">
          <cell r="A3852" t="str">
            <v>INSUMO</v>
          </cell>
          <cell r="B3852" t="str">
            <v>00004221</v>
          </cell>
          <cell r="C3852" t="str">
            <v>OLEO DIESEL COMBUSTIVEL COMUM</v>
          </cell>
          <cell r="D3852" t="str">
            <v>L</v>
          </cell>
          <cell r="E3852">
            <v>23.76</v>
          </cell>
          <cell r="F3852">
            <v>2.59</v>
          </cell>
          <cell r="G3852">
            <v>61.54</v>
          </cell>
        </row>
        <row r="3853">
          <cell r="A3853" t="str">
            <v>5776</v>
          </cell>
          <cell r="C3853" t="str">
            <v>SUBTOTAL</v>
          </cell>
          <cell r="G3853">
            <v>61.54</v>
          </cell>
        </row>
        <row r="3854">
          <cell r="C3854" t="str">
            <v>BDI</v>
          </cell>
          <cell r="E3854">
            <v>0.35</v>
          </cell>
          <cell r="G3854">
            <v>21.54</v>
          </cell>
        </row>
        <row r="3855">
          <cell r="C3855" t="str">
            <v>TOTAL</v>
          </cell>
          <cell r="G3855">
            <v>83.08</v>
          </cell>
        </row>
        <row r="3857">
          <cell r="A3857" t="str">
            <v>CHOR</v>
          </cell>
          <cell r="B3857" t="str">
            <v>5777</v>
          </cell>
          <cell r="C3857" t="str">
            <v>GUINDASTE MUNK COM CESTO, CARGA MAXIMA 5,75T (A 2M) E 2,3T ( A 5M), ALTURA MAXIMA = 7,9M, MONTADO SOBRE CAMINHAO DE CARROCERIA FORD 162HP - M ANUTENCAO</v>
          </cell>
          <cell r="D3857" t="str">
            <v>H</v>
          </cell>
        </row>
        <row r="3858">
          <cell r="A3858" t="str">
            <v>INSUMO</v>
          </cell>
          <cell r="B3858" t="str">
            <v>00001150</v>
          </cell>
          <cell r="C3858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3858" t="str">
            <v>UN</v>
          </cell>
          <cell r="E3858">
            <v>6.6699999999999995E-5</v>
          </cell>
          <cell r="F3858">
            <v>183597.5</v>
          </cell>
          <cell r="G3858">
            <v>12.25</v>
          </cell>
        </row>
        <row r="3859">
          <cell r="A3859" t="str">
            <v>INSUMO</v>
          </cell>
          <cell r="B3859" t="str">
            <v>00003363</v>
          </cell>
          <cell r="C3859" t="str">
            <v>GUINDASTE HIDRAULICO PARA MONTAGEM SOBRE CHASSIS DE CAMINHAO, CARGA MAXIMA DE 5,75 T A 2 M E 0,5 T A 11,04 M (ALCANCE MAXIMO HORIZONTAL), COM ALCANCE MAXIMO VERTICAL DE 13,77 M</v>
          </cell>
          <cell r="D3859" t="str">
            <v>UN</v>
          </cell>
          <cell r="E3859">
            <v>6.0000000000000002E-5</v>
          </cell>
          <cell r="F3859">
            <v>58600</v>
          </cell>
          <cell r="G3859">
            <v>3.52</v>
          </cell>
        </row>
        <row r="3860">
          <cell r="A3860" t="str">
            <v>5777</v>
          </cell>
          <cell r="C3860" t="str">
            <v>SUBTOTAL</v>
          </cell>
          <cell r="G3860">
            <v>15.77</v>
          </cell>
        </row>
        <row r="3861">
          <cell r="C3861" t="str">
            <v>BDI</v>
          </cell>
          <cell r="E3861">
            <v>0.35</v>
          </cell>
          <cell r="G3861">
            <v>5.52</v>
          </cell>
        </row>
        <row r="3862">
          <cell r="C3862" t="str">
            <v>TOTAL</v>
          </cell>
          <cell r="G3862">
            <v>21.29</v>
          </cell>
        </row>
        <row r="3864">
          <cell r="A3864" t="str">
            <v>CHOR</v>
          </cell>
          <cell r="B3864" t="str">
            <v>5778</v>
          </cell>
          <cell r="C3864" t="str">
            <v>MOTONIVELADORA 140HP (VU=6ANOS) - DEPRECIAC AO E JUROS</v>
          </cell>
          <cell r="D3864" t="str">
            <v>H</v>
          </cell>
        </row>
        <row r="3865">
          <cell r="A3865" t="str">
            <v>INSUMO</v>
          </cell>
          <cell r="B3865" t="str">
            <v>00004090</v>
          </cell>
          <cell r="C3865" t="str">
            <v>MOTONIVELADORA - POTÊNCIA 140HP PESO OPERACIONAL 12,5T</v>
          </cell>
          <cell r="D3865" t="str">
            <v>UN</v>
          </cell>
          <cell r="E3865">
            <v>1.148E-4</v>
          </cell>
          <cell r="F3865">
            <v>549000</v>
          </cell>
          <cell r="G3865">
            <v>63.03</v>
          </cell>
        </row>
        <row r="3866">
          <cell r="A3866" t="str">
            <v>5778</v>
          </cell>
          <cell r="C3866" t="str">
            <v>SUBTOTAL</v>
          </cell>
          <cell r="G3866">
            <v>63.03</v>
          </cell>
        </row>
        <row r="3867">
          <cell r="C3867" t="str">
            <v>BDI</v>
          </cell>
          <cell r="E3867">
            <v>0.35</v>
          </cell>
          <cell r="G3867">
            <v>22.06</v>
          </cell>
        </row>
        <row r="3868">
          <cell r="C3868" t="str">
            <v>TOTAL</v>
          </cell>
          <cell r="G3868">
            <v>85.09</v>
          </cell>
        </row>
        <row r="3870">
          <cell r="A3870" t="str">
            <v>CHOR</v>
          </cell>
          <cell r="B3870" t="str">
            <v>5779</v>
          </cell>
          <cell r="C3870" t="str">
            <v>MOTONIVELADORA 140HP (VU=6ANOS) - MANUTENCAO</v>
          </cell>
          <cell r="D3870" t="str">
            <v>H</v>
          </cell>
        </row>
        <row r="3871">
          <cell r="A3871" t="str">
            <v>INSUMO</v>
          </cell>
          <cell r="B3871" t="str">
            <v>00004090</v>
          </cell>
          <cell r="C3871" t="str">
            <v>MOTONIVELADORA - POTÊNCIA 140HP PESO OPERACIONAL 12,5T</v>
          </cell>
          <cell r="D3871" t="str">
            <v>UN</v>
          </cell>
          <cell r="E3871">
            <v>6.6699999999999995E-5</v>
          </cell>
          <cell r="F3871">
            <v>549000</v>
          </cell>
          <cell r="G3871">
            <v>36.619999999999997</v>
          </cell>
        </row>
        <row r="3872">
          <cell r="A3872" t="str">
            <v>5779</v>
          </cell>
          <cell r="C3872" t="str">
            <v>SUBTOTAL</v>
          </cell>
          <cell r="G3872">
            <v>36.619999999999997</v>
          </cell>
        </row>
        <row r="3873">
          <cell r="C3873" t="str">
            <v>BDI</v>
          </cell>
          <cell r="E3873">
            <v>0.35</v>
          </cell>
          <cell r="G3873">
            <v>12.82</v>
          </cell>
        </row>
        <row r="3874">
          <cell r="C3874" t="str">
            <v>TOTAL</v>
          </cell>
          <cell r="G3874">
            <v>49.44</v>
          </cell>
        </row>
        <row r="3876">
          <cell r="A3876" t="str">
            <v>CHOR</v>
          </cell>
          <cell r="B3876" t="str">
            <v>5782</v>
          </cell>
          <cell r="C3876" t="str">
            <v>MOTOSCRAPER 270HP - CUSTO COM MATERIAIS N A OPERACAO</v>
          </cell>
          <cell r="D3876" t="str">
            <v>H</v>
          </cell>
        </row>
        <row r="3877">
          <cell r="A3877" t="str">
            <v>INSUMO</v>
          </cell>
          <cell r="B3877" t="str">
            <v>00004221</v>
          </cell>
          <cell r="C3877" t="str">
            <v>OLEO DIESEL COMBUSTIVEL COMUM</v>
          </cell>
          <cell r="D3877" t="str">
            <v>L</v>
          </cell>
          <cell r="E3877">
            <v>48.6</v>
          </cell>
          <cell r="F3877">
            <v>2.59</v>
          </cell>
          <cell r="G3877">
            <v>125.87</v>
          </cell>
        </row>
        <row r="3878">
          <cell r="A3878" t="str">
            <v>5782</v>
          </cell>
          <cell r="C3878" t="str">
            <v>SUBTOTAL</v>
          </cell>
          <cell r="G3878">
            <v>125.87</v>
          </cell>
        </row>
        <row r="3879">
          <cell r="C3879" t="str">
            <v>BDI</v>
          </cell>
          <cell r="E3879">
            <v>0.35</v>
          </cell>
          <cell r="G3879">
            <v>44.05</v>
          </cell>
        </row>
        <row r="3880">
          <cell r="C3880" t="str">
            <v>TOTAL</v>
          </cell>
          <cell r="G3880">
            <v>169.92000000000002</v>
          </cell>
        </row>
        <row r="3882">
          <cell r="A3882" t="str">
            <v>CHOR</v>
          </cell>
          <cell r="B3882" t="str">
            <v>5783</v>
          </cell>
          <cell r="C3882" t="str">
            <v>MOTOSCRAPER 270HP -CUSTO COM MA0-DE-0BRA N A OPERACAO DIURNA</v>
          </cell>
          <cell r="D3882" t="str">
            <v>H</v>
          </cell>
        </row>
        <row r="3883">
          <cell r="A3883" t="str">
            <v>INSUMO</v>
          </cell>
          <cell r="B3883" t="str">
            <v>00004240</v>
          </cell>
          <cell r="C3883" t="str">
            <v>OPERADOR DE MOTO-ESCREIPER</v>
          </cell>
          <cell r="D3883" t="str">
            <v>H</v>
          </cell>
          <cell r="E3883">
            <v>1</v>
          </cell>
          <cell r="F3883">
            <v>19.7</v>
          </cell>
          <cell r="G3883">
            <v>19.7</v>
          </cell>
        </row>
        <row r="3884">
          <cell r="A3884" t="str">
            <v>5783</v>
          </cell>
          <cell r="C3884" t="str">
            <v>SUBTOTAL</v>
          </cell>
          <cell r="G3884">
            <v>19.7</v>
          </cell>
        </row>
        <row r="3885">
          <cell r="C3885" t="str">
            <v>BDI</v>
          </cell>
          <cell r="E3885">
            <v>0.35</v>
          </cell>
          <cell r="G3885">
            <v>6.9</v>
          </cell>
        </row>
        <row r="3886">
          <cell r="C3886" t="str">
            <v>TOTAL</v>
          </cell>
          <cell r="G3886">
            <v>26.6</v>
          </cell>
        </row>
        <row r="3888">
          <cell r="A3888" t="str">
            <v>CHOR</v>
          </cell>
          <cell r="B3888" t="str">
            <v>5786</v>
          </cell>
          <cell r="C3888" t="str">
            <v>PA CARREGADEIRA SOBRE RODAS 180 HP - CAPACIDADE DA CACAMBA. 2,5 A 3,3 M3 - PESO OPERACIONAL 17.428 - (VU=5ANOS) - DEPRECIACAO E JU ROS</v>
          </cell>
          <cell r="D3888" t="str">
            <v>H</v>
          </cell>
        </row>
        <row r="3889">
          <cell r="A3889" t="str">
            <v>INSUMO</v>
          </cell>
          <cell r="B3889" t="str">
            <v>00004263</v>
          </cell>
          <cell r="C3889" t="str">
            <v>PA CARREGADEIRA SOBRE RODAS CATERPILLAR 950 G - POTENCIA 180 HP - CAPACIDADE DA CACAMBA. 2,5 A 3,3 M3 - PESO OPERACIONAL 17.428 KG**CAIXA**</v>
          </cell>
          <cell r="D3889" t="str">
            <v>UN</v>
          </cell>
          <cell r="E3889">
            <v>1.3190000000000001E-4</v>
          </cell>
          <cell r="F3889">
            <v>619137.12</v>
          </cell>
          <cell r="G3889">
            <v>81.66</v>
          </cell>
        </row>
        <row r="3890">
          <cell r="A3890" t="str">
            <v>5786</v>
          </cell>
          <cell r="C3890" t="str">
            <v>SUBTOTAL</v>
          </cell>
          <cell r="G3890">
            <v>81.66</v>
          </cell>
        </row>
        <row r="3891">
          <cell r="C3891" t="str">
            <v>BDI</v>
          </cell>
          <cell r="E3891">
            <v>0.35</v>
          </cell>
          <cell r="G3891">
            <v>28.58</v>
          </cell>
        </row>
        <row r="3892">
          <cell r="C3892" t="str">
            <v>TOTAL</v>
          </cell>
          <cell r="G3892">
            <v>110.24</v>
          </cell>
        </row>
        <row r="3894">
          <cell r="A3894" t="str">
            <v>CHOR</v>
          </cell>
          <cell r="B3894" t="str">
            <v>5787</v>
          </cell>
          <cell r="C3894" t="str">
            <v>PA CARREGADEIRA SOBRE RODAS 180 HP - CAPACIDADE DA CACAMBA. 2,5 A 3,3 M3 - PESO OPERACIONAL 17.428 - CUSTO C/MATERIAIS NA OPERACA O</v>
          </cell>
          <cell r="D3894" t="str">
            <v>H</v>
          </cell>
        </row>
        <row r="3895">
          <cell r="A3895" t="str">
            <v>INSUMO</v>
          </cell>
          <cell r="B3895" t="str">
            <v>00004221</v>
          </cell>
          <cell r="C3895" t="str">
            <v>OLEO DIESEL COMBUSTIVEL COMUM</v>
          </cell>
          <cell r="D3895" t="str">
            <v>L</v>
          </cell>
          <cell r="E3895">
            <v>30.6</v>
          </cell>
          <cell r="F3895">
            <v>2.59</v>
          </cell>
          <cell r="G3895">
            <v>79.25</v>
          </cell>
        </row>
        <row r="3896">
          <cell r="A3896" t="str">
            <v>5787</v>
          </cell>
          <cell r="C3896" t="str">
            <v>SUBTOTAL</v>
          </cell>
          <cell r="G3896">
            <v>79.25</v>
          </cell>
        </row>
        <row r="3897">
          <cell r="C3897" t="str">
            <v>BDI</v>
          </cell>
          <cell r="E3897">
            <v>0.35</v>
          </cell>
          <cell r="G3897">
            <v>27.74</v>
          </cell>
        </row>
        <row r="3898">
          <cell r="C3898" t="str">
            <v>TOTAL</v>
          </cell>
          <cell r="G3898">
            <v>106.99</v>
          </cell>
        </row>
        <row r="3900">
          <cell r="A3900" t="str">
            <v>CHOR</v>
          </cell>
          <cell r="B3900" t="str">
            <v>5788</v>
          </cell>
          <cell r="C3900" t="str">
            <v>PA CARREGADEIRA SOBRE RODAS 180 HP - CAPACIDADE DA CACAMBA. 2,5 A 3,3 M3 - PESO OPERACIONAL 17.428 - CUSTO C/ MAO-DE-OBRA NA OPERAC AO DIURNA</v>
          </cell>
          <cell r="D3900" t="str">
            <v>H</v>
          </cell>
        </row>
        <row r="3901">
          <cell r="A3901" t="str">
            <v>INSUMO</v>
          </cell>
          <cell r="B3901" t="str">
            <v>00004248</v>
          </cell>
          <cell r="C3901" t="str">
            <v>OPERADOR DE PA CARREGADEIRA</v>
          </cell>
          <cell r="D3901" t="str">
            <v>H</v>
          </cell>
          <cell r="E3901">
            <v>1</v>
          </cell>
          <cell r="F3901">
            <v>21.2</v>
          </cell>
          <cell r="G3901">
            <v>21.2</v>
          </cell>
        </row>
        <row r="3902">
          <cell r="A3902" t="str">
            <v>5788</v>
          </cell>
          <cell r="C3902" t="str">
            <v>SUBTOTAL</v>
          </cell>
          <cell r="G3902">
            <v>21.2</v>
          </cell>
        </row>
        <row r="3903">
          <cell r="C3903" t="str">
            <v>BDI</v>
          </cell>
          <cell r="E3903">
            <v>0.35</v>
          </cell>
          <cell r="G3903">
            <v>7.42</v>
          </cell>
        </row>
        <row r="3904">
          <cell r="C3904" t="str">
            <v>TOTAL</v>
          </cell>
          <cell r="G3904">
            <v>28.619999999999997</v>
          </cell>
        </row>
        <row r="3906">
          <cell r="A3906" t="str">
            <v>CHOR</v>
          </cell>
          <cell r="B3906" t="str">
            <v>5789</v>
          </cell>
          <cell r="C3906" t="str">
            <v>PA CARREGADEIRA SOBRE RODAS 180 HP - CAPACIDADE DA CACAMBA. 2,5 A 3,3 M3 - PESO OPERACIONAL 17.428 - CUSTO C/ MAO-DE-OBRA NA OPERAC AO NOTURNA</v>
          </cell>
          <cell r="D3906" t="str">
            <v>H</v>
          </cell>
        </row>
        <row r="3907">
          <cell r="A3907" t="str">
            <v>INSUMO</v>
          </cell>
          <cell r="B3907" t="str">
            <v>00004248</v>
          </cell>
          <cell r="C3907" t="str">
            <v>OPERADOR DE PA CARREGADEIRA</v>
          </cell>
          <cell r="D3907" t="str">
            <v>H</v>
          </cell>
          <cell r="E3907">
            <v>1.2</v>
          </cell>
          <cell r="F3907">
            <v>21.2</v>
          </cell>
          <cell r="G3907">
            <v>25.44</v>
          </cell>
        </row>
        <row r="3908">
          <cell r="A3908" t="str">
            <v>5789</v>
          </cell>
          <cell r="C3908" t="str">
            <v>SUBTOTAL</v>
          </cell>
          <cell r="G3908">
            <v>25.44</v>
          </cell>
        </row>
        <row r="3909">
          <cell r="C3909" t="str">
            <v>BDI</v>
          </cell>
          <cell r="E3909">
            <v>0.35</v>
          </cell>
          <cell r="G3909">
            <v>8.9</v>
          </cell>
        </row>
        <row r="3910">
          <cell r="C3910" t="str">
            <v>TOTAL</v>
          </cell>
          <cell r="G3910">
            <v>34.340000000000003</v>
          </cell>
        </row>
        <row r="3912">
          <cell r="A3912" t="str">
            <v>CHOR</v>
          </cell>
          <cell r="B3912" t="str">
            <v>5790</v>
          </cell>
          <cell r="C3912" t="str">
            <v>ROLO COMPACTADOR VIBRATÓRIO DE UM CILINDRO AÇO LISO , POTÊNCIA 80HP, PESO OPERACIONAL 8,1T - DEPRECIAÇÃO E JUROS</v>
          </cell>
          <cell r="D3912" t="str">
            <v>H</v>
          </cell>
        </row>
        <row r="3913">
          <cell r="A3913" t="str">
            <v>INSUMO</v>
          </cell>
          <cell r="B3913" t="str">
            <v>00006068</v>
          </cell>
          <cell r="C3913" t="str">
            <v>ROLO COMPACTADOR VIBRATÓRIO DE UM CILINDRO AÇO LISO, DYNAPAC, MODELO CA-150A, POTÊNCIA 80HP - PESO OPERACIONAL 8,1T</v>
          </cell>
          <cell r="D3913" t="str">
            <v>UN</v>
          </cell>
          <cell r="E3913">
            <v>1.071E-4</v>
          </cell>
          <cell r="F3913">
            <v>255726.27</v>
          </cell>
          <cell r="G3913">
            <v>27.39</v>
          </cell>
        </row>
        <row r="3914">
          <cell r="A3914" t="str">
            <v>5790</v>
          </cell>
          <cell r="C3914" t="str">
            <v>SUBTOTAL</v>
          </cell>
          <cell r="G3914">
            <v>27.39</v>
          </cell>
        </row>
        <row r="3915">
          <cell r="C3915" t="str">
            <v>BDI</v>
          </cell>
          <cell r="E3915">
            <v>0.35</v>
          </cell>
          <cell r="G3915">
            <v>9.59</v>
          </cell>
        </row>
        <row r="3916">
          <cell r="C3916" t="str">
            <v>TOTAL</v>
          </cell>
          <cell r="G3916">
            <v>36.980000000000004</v>
          </cell>
        </row>
        <row r="3918">
          <cell r="A3918" t="str">
            <v>CHOR</v>
          </cell>
          <cell r="B3918" t="str">
            <v>5791</v>
          </cell>
          <cell r="C3918" t="str">
            <v>ROLO COMPACTADOR VIBRATÓRIO, AUTO-PREOPEL., CILINDRO LISO, 80HP - 8,1T - MANUTENÇÃO.</v>
          </cell>
          <cell r="D3918" t="str">
            <v>H</v>
          </cell>
        </row>
        <row r="3919">
          <cell r="A3919" t="str">
            <v>INSUMO</v>
          </cell>
          <cell r="B3919" t="str">
            <v>00006068</v>
          </cell>
          <cell r="C3919" t="str">
            <v>ROLO COMPACTADOR VIBRATÓRIO DE UM CILINDRO AÇO LISO, DYNAPAC, MODELO CA-150A, POTÊNCIA 80HP - PESO OPERACIONAL 8,1T</v>
          </cell>
          <cell r="D3919" t="str">
            <v>UN</v>
          </cell>
          <cell r="E3919">
            <v>6.4300000000000004E-5</v>
          </cell>
          <cell r="F3919">
            <v>255726.27</v>
          </cell>
          <cell r="G3919">
            <v>16.440000000000001</v>
          </cell>
        </row>
        <row r="3920">
          <cell r="A3920" t="str">
            <v>5791</v>
          </cell>
          <cell r="C3920" t="str">
            <v>SUBTOTAL</v>
          </cell>
          <cell r="G3920">
            <v>16.440000000000001</v>
          </cell>
        </row>
        <row r="3921">
          <cell r="C3921" t="str">
            <v>BDI</v>
          </cell>
          <cell r="E3921">
            <v>0.35</v>
          </cell>
          <cell r="G3921">
            <v>5.75</v>
          </cell>
        </row>
        <row r="3922">
          <cell r="C3922" t="str">
            <v>TOTAL</v>
          </cell>
          <cell r="G3922">
            <v>22.19</v>
          </cell>
        </row>
        <row r="3924">
          <cell r="A3924" t="str">
            <v>CHOR</v>
          </cell>
          <cell r="B3924" t="str">
            <v>5792</v>
          </cell>
          <cell r="C3924" t="str">
            <v>ROLO COMPACTADOR VIBRATÓRIO, AUTO-PREOPEL.,CILINDRO LISO, 80HP - 8,1T - CUSTOS COM MATERIAIS NAOPERAÇÃO.</v>
          </cell>
          <cell r="D3924" t="str">
            <v>H</v>
          </cell>
        </row>
        <row r="3925">
          <cell r="A3925" t="str">
            <v>INSUMO</v>
          </cell>
          <cell r="B3925" t="str">
            <v>00004221</v>
          </cell>
          <cell r="C3925" t="str">
            <v>OLEO DIESEL COMBUSTIVEL COMUM</v>
          </cell>
          <cell r="D3925" t="str">
            <v>L</v>
          </cell>
          <cell r="E3925">
            <v>13.68</v>
          </cell>
          <cell r="F3925">
            <v>2.59</v>
          </cell>
          <cell r="G3925">
            <v>35.43</v>
          </cell>
        </row>
        <row r="3926">
          <cell r="A3926" t="str">
            <v>5792</v>
          </cell>
          <cell r="C3926" t="str">
            <v>SUBTOTAL</v>
          </cell>
          <cell r="G3926">
            <v>35.43</v>
          </cell>
        </row>
        <row r="3927">
          <cell r="C3927" t="str">
            <v>BDI</v>
          </cell>
          <cell r="E3927">
            <v>0.35</v>
          </cell>
          <cell r="G3927">
            <v>12.4</v>
          </cell>
        </row>
        <row r="3928">
          <cell r="C3928" t="str">
            <v>TOTAL</v>
          </cell>
          <cell r="G3928">
            <v>47.83</v>
          </cell>
        </row>
        <row r="3930">
          <cell r="A3930" t="str">
            <v>CHOR</v>
          </cell>
          <cell r="B3930" t="str">
            <v>5793</v>
          </cell>
          <cell r="C3930" t="str">
            <v>ROLO COMPACTADOR VIBRATÓRIO DE UM CILINDRO LISO, PO TÊNCIA 80HP, PESO OPERACIONAL 8,1T - MÃO-DE-OBRA NA OPERAÇÃO NOTURNA</v>
          </cell>
          <cell r="D3930" t="str">
            <v>H</v>
          </cell>
        </row>
        <row r="3931">
          <cell r="A3931" t="str">
            <v>INSUMO</v>
          </cell>
          <cell r="B3931" t="str">
            <v>00004238</v>
          </cell>
          <cell r="C3931" t="str">
            <v>OPERADOR DE ROLO COMPACTADOR</v>
          </cell>
          <cell r="D3931" t="str">
            <v>H</v>
          </cell>
          <cell r="E3931">
            <v>1.2</v>
          </cell>
          <cell r="F3931">
            <v>19.7</v>
          </cell>
          <cell r="G3931">
            <v>23.64</v>
          </cell>
        </row>
        <row r="3932">
          <cell r="A3932" t="str">
            <v>5793</v>
          </cell>
          <cell r="C3932" t="str">
            <v>SUBTOTAL</v>
          </cell>
          <cell r="G3932">
            <v>23.64</v>
          </cell>
        </row>
        <row r="3933">
          <cell r="C3933" t="str">
            <v>BDI</v>
          </cell>
          <cell r="E3933">
            <v>0.35</v>
          </cell>
          <cell r="G3933">
            <v>8.27</v>
          </cell>
        </row>
        <row r="3934">
          <cell r="C3934" t="str">
            <v>TOTAL</v>
          </cell>
          <cell r="G3934">
            <v>31.91</v>
          </cell>
        </row>
        <row r="3936">
          <cell r="A3936" t="str">
            <v>CHOR</v>
          </cell>
          <cell r="B3936" t="str">
            <v>5794</v>
          </cell>
          <cell r="C3936" t="str">
            <v>MARTELETE OU ROMPEDOR PNEUMÁTICO MANUAL 28KG, FREQUENCIA DE IMPACTO 1230/MINUTO - DEPRECIAÇÃO E JUROS</v>
          </cell>
          <cell r="D3936" t="str">
            <v>H</v>
          </cell>
        </row>
        <row r="3937">
          <cell r="A3937" t="str">
            <v>INSUMO</v>
          </cell>
          <cell r="B3937" t="str">
            <v>00004046</v>
          </cell>
          <cell r="C3937" t="str">
            <v>MARTELETE OU ROMPEDOR PNEUMATICO DE 28 KG</v>
          </cell>
          <cell r="D3937" t="str">
            <v>UN</v>
          </cell>
          <cell r="E3937">
            <v>2.5230000000000001E-4</v>
          </cell>
          <cell r="F3937">
            <v>4342.58</v>
          </cell>
          <cell r="G3937">
            <v>1.1000000000000001</v>
          </cell>
        </row>
        <row r="3938">
          <cell r="A3938" t="str">
            <v>5794</v>
          </cell>
          <cell r="C3938" t="str">
            <v>SUBTOTAL</v>
          </cell>
          <cell r="G3938">
            <v>1.1000000000000001</v>
          </cell>
        </row>
        <row r="3939">
          <cell r="C3939" t="str">
            <v>BDI</v>
          </cell>
          <cell r="E3939">
            <v>0.35</v>
          </cell>
          <cell r="G3939">
            <v>0.39</v>
          </cell>
        </row>
        <row r="3940">
          <cell r="C3940" t="str">
            <v>TOTAL</v>
          </cell>
          <cell r="G3940">
            <v>1.4900000000000002</v>
          </cell>
        </row>
        <row r="3942">
          <cell r="A3942" t="str">
            <v>CHOR</v>
          </cell>
          <cell r="B3942" t="str">
            <v>5796</v>
          </cell>
          <cell r="C3942" t="str">
            <v>MARTELETE OU ROMPEDOR PNEUMÁTICO MANUAL 28KG, FREQUENCIA DE IMPACTO 1230/MINUTO - MÃO DE OBRA NA OPERAÇÃO DIURNA</v>
          </cell>
          <cell r="D3942" t="str">
            <v>H</v>
          </cell>
        </row>
        <row r="3943">
          <cell r="A3943" t="str">
            <v>INSUMO</v>
          </cell>
          <cell r="B3943" t="str">
            <v>00010513</v>
          </cell>
          <cell r="C3943" t="str">
            <v>SERVENTE - PISO MENSAL (ENCARGO SOCIAL MENSALISTA)</v>
          </cell>
          <cell r="D3943" t="str">
            <v>MES</v>
          </cell>
          <cell r="E3943">
            <v>7.7273000000000003E-3</v>
          </cell>
          <cell r="F3943">
            <v>1691.32</v>
          </cell>
          <cell r="G3943">
            <v>13.07</v>
          </cell>
        </row>
        <row r="3944">
          <cell r="A3944" t="str">
            <v>5796</v>
          </cell>
          <cell r="C3944" t="str">
            <v>SUBTOTAL</v>
          </cell>
          <cell r="G3944">
            <v>13.07</v>
          </cell>
        </row>
        <row r="3945">
          <cell r="C3945" t="str">
            <v>BDI</v>
          </cell>
          <cell r="E3945">
            <v>0.35</v>
          </cell>
          <cell r="G3945">
            <v>4.57</v>
          </cell>
        </row>
        <row r="3946">
          <cell r="C3946" t="str">
            <v>TOTAL</v>
          </cell>
          <cell r="G3946">
            <v>17.64</v>
          </cell>
        </row>
        <row r="3948">
          <cell r="A3948" t="str">
            <v>CHOR</v>
          </cell>
          <cell r="B3948" t="str">
            <v>5797</v>
          </cell>
          <cell r="C3948" t="str">
            <v>COMPRESSOR DE AR REBOCAVEL, DESCARGA LIVRE EFETIVA 180PCM, PRESSAO DE TRABALHO 102 PSI, MOTOR A DIESEL 89CV - MANUTENCAO</v>
          </cell>
          <cell r="D3948" t="str">
            <v>H</v>
          </cell>
        </row>
        <row r="3949">
          <cell r="A3949" t="str">
            <v>INSUMO</v>
          </cell>
          <cell r="B3949" t="str">
            <v>00001507</v>
          </cell>
          <cell r="C3949" t="str">
            <v>COMPRESSOR DE AR REBOCAVEL DE 200 PCM, 102 PSI E MOTOR DIESEL DE 79 CV</v>
          </cell>
          <cell r="D3949" t="str">
            <v>UN</v>
          </cell>
          <cell r="E3949">
            <v>3.8099999999999998E-5</v>
          </cell>
          <cell r="F3949">
            <v>65250</v>
          </cell>
          <cell r="G3949">
            <v>2.4900000000000002</v>
          </cell>
        </row>
        <row r="3950">
          <cell r="A3950" t="str">
            <v>5797</v>
          </cell>
          <cell r="C3950" t="str">
            <v>SUBTOTAL</v>
          </cell>
          <cell r="G3950">
            <v>2.4900000000000002</v>
          </cell>
        </row>
        <row r="3951">
          <cell r="C3951" t="str">
            <v>BDI</v>
          </cell>
          <cell r="E3951">
            <v>0.35</v>
          </cell>
          <cell r="G3951">
            <v>0.87</v>
          </cell>
        </row>
        <row r="3952">
          <cell r="C3952" t="str">
            <v>TOTAL</v>
          </cell>
          <cell r="G3952">
            <v>3.3600000000000003</v>
          </cell>
        </row>
        <row r="3954">
          <cell r="A3954" t="str">
            <v>CHOR</v>
          </cell>
          <cell r="B3954" t="str">
            <v>5798</v>
          </cell>
          <cell r="C3954" t="str">
            <v>COMPRESSOR DE AR REBOCAVEL, DESCARGA LIVRE EFETIVA 180PCM, PRESSAO DE TRABALHO 102 PSI, MOTOR A DIESEL 89CV - MAO-DE-OBRA DIURNA NA OPERACA O</v>
          </cell>
          <cell r="D3954" t="str">
            <v>H</v>
          </cell>
        </row>
        <row r="3955">
          <cell r="A3955" t="str">
            <v>INSUMO</v>
          </cell>
          <cell r="B3955" t="str">
            <v>00006111</v>
          </cell>
          <cell r="C3955" t="str">
            <v>SERVENTE</v>
          </cell>
          <cell r="D3955" t="str">
            <v>H</v>
          </cell>
          <cell r="E3955">
            <v>1</v>
          </cell>
          <cell r="F3955">
            <v>10.59</v>
          </cell>
          <cell r="G3955">
            <v>10.59</v>
          </cell>
        </row>
        <row r="3956">
          <cell r="A3956" t="str">
            <v>5798</v>
          </cell>
          <cell r="C3956" t="str">
            <v>SUBTOTAL</v>
          </cell>
          <cell r="G3956">
            <v>10.59</v>
          </cell>
        </row>
        <row r="3957">
          <cell r="C3957" t="str">
            <v>BDI</v>
          </cell>
          <cell r="E3957">
            <v>0.35</v>
          </cell>
          <cell r="G3957">
            <v>3.71</v>
          </cell>
        </row>
        <row r="3958">
          <cell r="C3958" t="str">
            <v>TOTAL</v>
          </cell>
          <cell r="G3958">
            <v>14.3</v>
          </cell>
        </row>
        <row r="3960">
          <cell r="A3960" t="str">
            <v>CHOR</v>
          </cell>
          <cell r="B3960" t="str">
            <v>5799</v>
          </cell>
          <cell r="C3960" t="str">
            <v>BOMBA ELETRICA TRIFASICA SUBMERSA 3CV PARA DRENAGEM - JUROS E DEPRECIACAO</v>
          </cell>
          <cell r="D3960" t="str">
            <v>H</v>
          </cell>
        </row>
        <row r="3961">
          <cell r="A3961" t="str">
            <v>INSUMO</v>
          </cell>
          <cell r="B3961" t="str">
            <v>00000751</v>
          </cell>
          <cell r="C3961" t="str">
            <v>BOMBA SUBMERSIVEL P/ DRENAGEM ELETRICA TRIFASICA 3CV SAIDA 2" C/ 5M CABO ELETRICO DANCOR SERIE SDE MOD. 2301 HM/Q = 2M/38,8M3/H A 28M/5M3/H**CAIXA**"</v>
          </cell>
          <cell r="D3961" t="str">
            <v>UN</v>
          </cell>
          <cell r="E3961">
            <v>2.1029999999999999E-4</v>
          </cell>
          <cell r="F3961">
            <v>2370.4899999999998</v>
          </cell>
          <cell r="G3961">
            <v>0.5</v>
          </cell>
        </row>
        <row r="3962">
          <cell r="A3962" t="str">
            <v>5799</v>
          </cell>
          <cell r="C3962" t="str">
            <v>SUBTOTAL</v>
          </cell>
          <cell r="G3962">
            <v>0.5</v>
          </cell>
        </row>
        <row r="3963">
          <cell r="C3963" t="str">
            <v>BDI</v>
          </cell>
          <cell r="E3963">
            <v>0.35</v>
          </cell>
          <cell r="G3963">
            <v>0.18</v>
          </cell>
        </row>
        <row r="3964">
          <cell r="C3964" t="str">
            <v>TOTAL</v>
          </cell>
          <cell r="G3964">
            <v>0.67999999999999994</v>
          </cell>
        </row>
        <row r="3966">
          <cell r="A3966" t="str">
            <v>CHOR</v>
          </cell>
          <cell r="B3966" t="str">
            <v>5800</v>
          </cell>
          <cell r="C3966" t="str">
            <v>BOMBA ELETRICA SUBMERSA TRIFASICA 3CV - MAN UTENCAO</v>
          </cell>
          <cell r="D3966" t="str">
            <v>H</v>
          </cell>
        </row>
        <row r="3967">
          <cell r="A3967" t="str">
            <v>INSUMO</v>
          </cell>
          <cell r="B3967" t="str">
            <v>00000751</v>
          </cell>
          <cell r="C3967" t="str">
            <v>BOMBA SUBMERSIVEL P/ DRENAGEM ELETRICA TRIFASICA 3CV SAIDA 2" C/ 5M CABO ELETRICO DANCOR SERIE SDE MOD. 2301 HM/Q = 2M/38,8M3/H A 28M/5M3/H**CAIXA**"</v>
          </cell>
          <cell r="D3967" t="str">
            <v>UN</v>
          </cell>
          <cell r="E3967">
            <v>8.3300000000000005E-5</v>
          </cell>
          <cell r="F3967">
            <v>2370.4899999999998</v>
          </cell>
          <cell r="G3967">
            <v>0.2</v>
          </cell>
        </row>
        <row r="3968">
          <cell r="A3968" t="str">
            <v>5800</v>
          </cell>
          <cell r="C3968" t="str">
            <v>SUBTOTAL</v>
          </cell>
          <cell r="G3968">
            <v>0.2</v>
          </cell>
        </row>
        <row r="3969">
          <cell r="C3969" t="str">
            <v>BDI</v>
          </cell>
          <cell r="E3969">
            <v>0.35</v>
          </cell>
          <cell r="G3969">
            <v>7.0000000000000007E-2</v>
          </cell>
        </row>
        <row r="3970">
          <cell r="C3970" t="str">
            <v>TOTAL</v>
          </cell>
          <cell r="G3970">
            <v>0.27</v>
          </cell>
        </row>
        <row r="3972">
          <cell r="A3972" t="str">
            <v>CHOR</v>
          </cell>
          <cell r="B3972" t="str">
            <v>5801</v>
          </cell>
          <cell r="C3972" t="str">
            <v>COMPACTADOR DE SOLOS COM PLACA VIBRATORIA, 46X51CM, 5HP, 156KG, DIESEL, IMPACTO DINAMICO 1700KG - DEPRECIACAO E JUROS</v>
          </cell>
          <cell r="D3972" t="str">
            <v>H</v>
          </cell>
        </row>
        <row r="3973">
          <cell r="A3973" t="str">
            <v>INSUMO</v>
          </cell>
          <cell r="B3973" t="str">
            <v>00001442</v>
          </cell>
          <cell r="C3973" t="str">
            <v>COMPACTADOR SOLOS C/ PLACA VIBRATORIA DE 46 X 51CM DYNAPAC CM-13D, 5HP, 156KG, DIESEL, NAO REVERSIVEL, IMPACTO DINAMICO TOTAL 1700KG**CAIXA**</v>
          </cell>
          <cell r="D3973" t="str">
            <v>UN</v>
          </cell>
          <cell r="E3973">
            <v>2.5230000000000001E-4</v>
          </cell>
          <cell r="F3973">
            <v>14961.82</v>
          </cell>
          <cell r="G3973">
            <v>3.77</v>
          </cell>
        </row>
        <row r="3974">
          <cell r="A3974" t="str">
            <v>5801</v>
          </cell>
          <cell r="C3974" t="str">
            <v>SUBTOTAL</v>
          </cell>
          <cell r="G3974">
            <v>3.77</v>
          </cell>
        </row>
        <row r="3975">
          <cell r="C3975" t="str">
            <v>BDI</v>
          </cell>
          <cell r="E3975">
            <v>0.35</v>
          </cell>
          <cell r="G3975">
            <v>1.32</v>
          </cell>
        </row>
        <row r="3976">
          <cell r="C3976" t="str">
            <v>TOTAL</v>
          </cell>
          <cell r="G3976">
            <v>5.09</v>
          </cell>
        </row>
        <row r="3978">
          <cell r="A3978" t="str">
            <v>CHOR</v>
          </cell>
          <cell r="B3978" t="str">
            <v>5802</v>
          </cell>
          <cell r="C3978" t="str">
            <v>COMPACTADOR DE SOLOS COM PLACA VIBRATORIA, 46X51CM, 5HP, 156KG, DIESEL, IMPACTO DINAMICO 1700KG - MANUTENCAO</v>
          </cell>
          <cell r="D3978" t="str">
            <v>H</v>
          </cell>
        </row>
        <row r="3979">
          <cell r="A3979" t="str">
            <v>INSUMO</v>
          </cell>
          <cell r="B3979" t="str">
            <v>00001442</v>
          </cell>
          <cell r="C3979" t="str">
            <v>COMPACTADOR SOLOS C/ PLACA VIBRATORIA DE 46 X 51CM DYNAPAC CM-13D, 5HP, 156KG, DIESEL, NAO REVERSIVEL, IMPACTO DINAMICO TOTAL 1700KG**CAIXA**</v>
          </cell>
          <cell r="D3979" t="str">
            <v>UN</v>
          </cell>
          <cell r="E3979">
            <v>1E-4</v>
          </cell>
          <cell r="F3979">
            <v>14961.82</v>
          </cell>
          <cell r="G3979">
            <v>1.5</v>
          </cell>
        </row>
        <row r="3980">
          <cell r="A3980" t="str">
            <v>5802</v>
          </cell>
          <cell r="C3980" t="str">
            <v>SUBTOTAL</v>
          </cell>
          <cell r="G3980">
            <v>1.5</v>
          </cell>
        </row>
        <row r="3981">
          <cell r="C3981" t="str">
            <v>BDI</v>
          </cell>
          <cell r="E3981">
            <v>0.35</v>
          </cell>
          <cell r="G3981">
            <v>0.53</v>
          </cell>
        </row>
        <row r="3982">
          <cell r="C3982" t="str">
            <v>TOTAL</v>
          </cell>
          <cell r="G3982">
            <v>2.0300000000000002</v>
          </cell>
        </row>
        <row r="3984">
          <cell r="A3984" t="str">
            <v>CHOR</v>
          </cell>
          <cell r="B3984" t="str">
            <v>5804</v>
          </cell>
          <cell r="C3984" t="str">
            <v>COMPACTADOR DE SOLOS COM PLACA VIBRATORIA, 46X51CM, 5HP, 156KG, DIESEL, IMPACTO DINAMICO 1700KG - MAO-DE-OBRA DIURNA NA OPERACAO</v>
          </cell>
          <cell r="D3984" t="str">
            <v>H</v>
          </cell>
        </row>
        <row r="3985">
          <cell r="A3985" t="str">
            <v>INSUMO</v>
          </cell>
          <cell r="B3985" t="str">
            <v>00006111</v>
          </cell>
          <cell r="C3985" t="str">
            <v>SERVENTE</v>
          </cell>
          <cell r="D3985" t="str">
            <v>H</v>
          </cell>
          <cell r="E3985">
            <v>1</v>
          </cell>
          <cell r="F3985">
            <v>10.59</v>
          </cell>
          <cell r="G3985">
            <v>10.59</v>
          </cell>
        </row>
        <row r="3986">
          <cell r="A3986" t="str">
            <v>5804</v>
          </cell>
          <cell r="C3986" t="str">
            <v>SUBTOTAL</v>
          </cell>
          <cell r="G3986">
            <v>10.59</v>
          </cell>
        </row>
        <row r="3987">
          <cell r="C3987" t="str">
            <v>BDI</v>
          </cell>
          <cell r="E3987">
            <v>0.35</v>
          </cell>
          <cell r="G3987">
            <v>3.71</v>
          </cell>
        </row>
        <row r="3988">
          <cell r="C3988" t="str">
            <v>TOTAL</v>
          </cell>
          <cell r="G3988">
            <v>14.3</v>
          </cell>
        </row>
        <row r="3990">
          <cell r="A3990" t="str">
            <v>CHOR</v>
          </cell>
          <cell r="B3990" t="str">
            <v>5962</v>
          </cell>
          <cell r="C3990" t="str">
            <v>TANQUE ESTACIONARIO TAA -MACARICO CAP 20 00 0 L - DEPRECIACAO E JUROS</v>
          </cell>
          <cell r="D3990" t="str">
            <v>UN</v>
          </cell>
        </row>
        <row r="3991">
          <cell r="A3991" t="str">
            <v>INSUMO</v>
          </cell>
          <cell r="B3991" t="str">
            <v>00025014</v>
          </cell>
          <cell r="C3991" t="str">
            <v>TANQUE ESTACIONARIO FERLEX TAA -MACARICO CAP 20 000 L**CAIXA**</v>
          </cell>
          <cell r="D3991" t="str">
            <v>UN</v>
          </cell>
          <cell r="E3991">
            <v>9.8400000000000007E-5</v>
          </cell>
          <cell r="F3991">
            <v>89037.39</v>
          </cell>
          <cell r="G3991">
            <v>8.76</v>
          </cell>
        </row>
        <row r="3992">
          <cell r="A3992" t="str">
            <v>5962</v>
          </cell>
          <cell r="C3992" t="str">
            <v>SUBTOTAL</v>
          </cell>
          <cell r="G3992">
            <v>8.76</v>
          </cell>
        </row>
        <row r="3993">
          <cell r="C3993" t="str">
            <v>BDI</v>
          </cell>
          <cell r="E3993">
            <v>0.35</v>
          </cell>
          <cell r="G3993">
            <v>3.07</v>
          </cell>
        </row>
        <row r="3994">
          <cell r="C3994" t="str">
            <v>TOTAL</v>
          </cell>
          <cell r="G3994">
            <v>11.83</v>
          </cell>
        </row>
        <row r="3996">
          <cell r="A3996" t="str">
            <v>CHOR</v>
          </cell>
          <cell r="B3996" t="str">
            <v>6175</v>
          </cell>
          <cell r="C3996" t="str">
            <v>CAMINHAO BASCULANTE - 5,0M3 - 170HP,11,24T (VU=5ANOS)/DEPRECIACAO E JUROS</v>
          </cell>
          <cell r="D3996" t="str">
            <v>CHI</v>
          </cell>
        </row>
        <row r="3997">
          <cell r="A3997" t="str">
            <v>COMPOSICAO</v>
          </cell>
          <cell r="B3997" t="str">
            <v>6176</v>
          </cell>
          <cell r="C3997" t="str">
            <v>CAMINHAO BASCULANTE,5,0 M3 - 11,24T - 170HP (VU=5ANOS) - DEPRECIACAO</v>
          </cell>
          <cell r="D3997" t="str">
            <v>H</v>
          </cell>
          <cell r="E3997">
            <v>1</v>
          </cell>
          <cell r="F3997">
            <v>28.46</v>
          </cell>
          <cell r="G3997">
            <v>28.46</v>
          </cell>
        </row>
        <row r="3998">
          <cell r="A3998" t="str">
            <v>COMPOSICAO</v>
          </cell>
          <cell r="B3998" t="str">
            <v>6177</v>
          </cell>
          <cell r="C3998" t="str">
            <v>CAMINHAO BASCULANTE, 5,0 M3 - 170HP -11,24T (VU=5ANOS) - JUROS</v>
          </cell>
          <cell r="D3998" t="str">
            <v>H</v>
          </cell>
          <cell r="E3998">
            <v>1</v>
          </cell>
          <cell r="F3998">
            <v>9.08</v>
          </cell>
          <cell r="G3998">
            <v>9.08</v>
          </cell>
        </row>
        <row r="3999">
          <cell r="A3999" t="str">
            <v>6175</v>
          </cell>
          <cell r="C3999" t="str">
            <v>SUBTOTAL</v>
          </cell>
          <cell r="G3999">
            <v>37.54</v>
          </cell>
        </row>
        <row r="4000">
          <cell r="C4000" t="str">
            <v>BDI</v>
          </cell>
          <cell r="E4000">
            <v>0.35</v>
          </cell>
          <cell r="G4000">
            <v>13.14</v>
          </cell>
        </row>
        <row r="4001">
          <cell r="C4001" t="str">
            <v>TOTAL</v>
          </cell>
          <cell r="G4001">
            <v>50.68</v>
          </cell>
        </row>
        <row r="4003">
          <cell r="A4003" t="str">
            <v>CHOR</v>
          </cell>
          <cell r="B4003" t="str">
            <v>6176</v>
          </cell>
          <cell r="C4003" t="str">
            <v>CAMINHAO BASCULANTE,5,0 M3 - 11,24T - 170HP (VU=5ANOS) - DEPRECIACAO</v>
          </cell>
          <cell r="D4003" t="str">
            <v>H</v>
          </cell>
        </row>
        <row r="4004">
          <cell r="A4004" t="str">
            <v>INSUMO</v>
          </cell>
          <cell r="B4004" t="str">
            <v>00011276</v>
          </cell>
          <cell r="C4004" t="str">
            <v>CAMINHAO BASCULANTE 5,0M3 TOCO MERCEDES BENZ 1718 K - POTENCIA 170CV - PBT 16500KG - CARGA UTIL MAX C/ EQUIP =11240KG - DIST ENTRE EIXOS 3600MM - INCL CACAMBA</v>
          </cell>
          <cell r="D4004" t="str">
            <v>UN</v>
          </cell>
          <cell r="E4004">
            <v>1E-4</v>
          </cell>
          <cell r="F4004">
            <v>284627.92</v>
          </cell>
          <cell r="G4004">
            <v>28.46</v>
          </cell>
        </row>
        <row r="4005">
          <cell r="A4005" t="str">
            <v>6176</v>
          </cell>
          <cell r="C4005" t="str">
            <v>SUBTOTAL</v>
          </cell>
          <cell r="G4005">
            <v>28.46</v>
          </cell>
        </row>
        <row r="4006">
          <cell r="C4006" t="str">
            <v>BDI</v>
          </cell>
          <cell r="E4006">
            <v>0.35</v>
          </cell>
          <cell r="G4006">
            <v>9.9600000000000009</v>
          </cell>
        </row>
        <row r="4007">
          <cell r="C4007" t="str">
            <v>TOTAL</v>
          </cell>
          <cell r="G4007">
            <v>38.42</v>
          </cell>
        </row>
        <row r="4009">
          <cell r="A4009" t="str">
            <v>CHOR</v>
          </cell>
          <cell r="B4009" t="str">
            <v>6177</v>
          </cell>
          <cell r="C4009" t="str">
            <v>CAMINHAO BASCULANTE, 5,0 M3 - 170HP -11,24T (VU=5ANOS) - JUROS</v>
          </cell>
          <cell r="D4009" t="str">
            <v>H</v>
          </cell>
        </row>
        <row r="4010">
          <cell r="A4010" t="str">
            <v>INSUMO</v>
          </cell>
          <cell r="B4010" t="str">
            <v>00011276</v>
          </cell>
          <cell r="C4010" t="str">
            <v>CAMINHAO BASCULANTE 5,0M3 TOCO MERCEDES BENZ 1718 K - POTENCIA 170CV - PBT 16500KG - CARGA UTIL MAX C/ EQUIP =11240KG - DIST ENTRE EIXOS 3600MM - INCL CACAMBA</v>
          </cell>
          <cell r="D4010" t="str">
            <v>UN</v>
          </cell>
          <cell r="E4010">
            <v>3.1900000000000003E-5</v>
          </cell>
          <cell r="F4010">
            <v>284627.92</v>
          </cell>
          <cell r="G4010">
            <v>9.08</v>
          </cell>
        </row>
        <row r="4011">
          <cell r="A4011" t="str">
            <v>6177</v>
          </cell>
          <cell r="C4011" t="str">
            <v>SUBTOTAL</v>
          </cell>
          <cell r="G4011">
            <v>9.08</v>
          </cell>
        </row>
        <row r="4012">
          <cell r="C4012" t="str">
            <v>BDI</v>
          </cell>
          <cell r="E4012">
            <v>0.35</v>
          </cell>
          <cell r="G4012">
            <v>3.18</v>
          </cell>
        </row>
        <row r="4013">
          <cell r="C4013" t="str">
            <v>TOTAL</v>
          </cell>
          <cell r="G4013">
            <v>12.26</v>
          </cell>
        </row>
        <row r="4015">
          <cell r="A4015" t="str">
            <v>CHOR</v>
          </cell>
          <cell r="B4015" t="str">
            <v>6178</v>
          </cell>
          <cell r="C4015" t="str">
            <v>CAMINHAO BASCULANTE,TOCO 5,0 M3 - 170HP -11,24T (VU =5ANOS) -CUSTOS C/ MATERIAL NA OPERACAO.</v>
          </cell>
          <cell r="D4015" t="str">
            <v>H</v>
          </cell>
        </row>
        <row r="4016">
          <cell r="A4016" t="str">
            <v>INSUMO</v>
          </cell>
          <cell r="B4016" t="str">
            <v>00004221</v>
          </cell>
          <cell r="C4016" t="str">
            <v>OLEO DIESEL COMBUSTIVEL COMUM</v>
          </cell>
          <cell r="D4016" t="str">
            <v>L</v>
          </cell>
          <cell r="E4016">
            <v>23.94</v>
          </cell>
          <cell r="F4016">
            <v>2.59</v>
          </cell>
          <cell r="G4016">
            <v>62</v>
          </cell>
        </row>
        <row r="4017">
          <cell r="A4017" t="str">
            <v>6178</v>
          </cell>
          <cell r="C4017" t="str">
            <v>SUBTOTAL</v>
          </cell>
          <cell r="G4017">
            <v>62</v>
          </cell>
        </row>
        <row r="4018">
          <cell r="C4018" t="str">
            <v>BDI</v>
          </cell>
          <cell r="E4018">
            <v>0.35</v>
          </cell>
          <cell r="G4018">
            <v>21.7</v>
          </cell>
        </row>
        <row r="4019">
          <cell r="C4019" t="str">
            <v>TOTAL</v>
          </cell>
          <cell r="G4019">
            <v>83.7</v>
          </cell>
        </row>
        <row r="4021">
          <cell r="A4021" t="str">
            <v>CHOR</v>
          </cell>
          <cell r="B4021" t="str">
            <v>6237</v>
          </cell>
          <cell r="C4021" t="str">
            <v>TRATOR DE ESTEIRAS COM LAMINA - POTENCIA 305 HP - P ESO OPERACIONAL 37 T (VU=10ANOS) - DEPRECIACAO E JUROS</v>
          </cell>
          <cell r="D4021" t="str">
            <v>H</v>
          </cell>
        </row>
        <row r="4022">
          <cell r="A4022" t="str">
            <v>INSUMO</v>
          </cell>
          <cell r="B4022" t="str">
            <v>00007623</v>
          </cell>
          <cell r="C4022" t="str">
            <v>TRATOR DE ESTEIRAS CATERPILLAR D8R COM LAMINA - POTENCIA 305 HP - PESO OPERACIONAL 37 T**CAIXA**</v>
          </cell>
          <cell r="D4022" t="str">
            <v>UN</v>
          </cell>
          <cell r="E4022">
            <v>8.8499999999999996E-5</v>
          </cell>
          <cell r="F4022">
            <v>1845857.14</v>
          </cell>
          <cell r="G4022">
            <v>163.36000000000001</v>
          </cell>
        </row>
        <row r="4023">
          <cell r="A4023" t="str">
            <v>6237</v>
          </cell>
          <cell r="C4023" t="str">
            <v>SUBTOTAL</v>
          </cell>
          <cell r="G4023">
            <v>163.36000000000001</v>
          </cell>
        </row>
        <row r="4024">
          <cell r="C4024" t="str">
            <v>BDI</v>
          </cell>
          <cell r="E4024">
            <v>0.35</v>
          </cell>
          <cell r="G4024">
            <v>57.18</v>
          </cell>
        </row>
        <row r="4025">
          <cell r="C4025" t="str">
            <v>TOTAL</v>
          </cell>
          <cell r="G4025">
            <v>220.54000000000002</v>
          </cell>
        </row>
        <row r="4027">
          <cell r="A4027" t="str">
            <v>CHOR</v>
          </cell>
          <cell r="B4027" t="str">
            <v>6238</v>
          </cell>
          <cell r="C4027" t="str">
            <v>TRATOR DE ESTEIRAS COM LAMINA - POTENCIA 305 HP - P ESO OPERACIONAL 37 T (VU=10ANOS) - MANUTENCAO</v>
          </cell>
          <cell r="D4027" t="str">
            <v>H</v>
          </cell>
        </row>
        <row r="4028">
          <cell r="A4028" t="str">
            <v>INSUMO</v>
          </cell>
          <cell r="B4028" t="str">
            <v>00007623</v>
          </cell>
          <cell r="C4028" t="str">
            <v>TRATOR DE ESTEIRAS CATERPILLAR D8R COM LAMINA - POTENCIA 305 HP - PESO OPERACIONAL 37 T**CAIXA**</v>
          </cell>
          <cell r="D4028" t="str">
            <v>UN</v>
          </cell>
          <cell r="E4028">
            <v>5.0000000000000002E-5</v>
          </cell>
          <cell r="F4028">
            <v>1845857.14</v>
          </cell>
          <cell r="G4028">
            <v>92.29</v>
          </cell>
        </row>
        <row r="4029">
          <cell r="A4029" t="str">
            <v>6238</v>
          </cell>
          <cell r="C4029" t="str">
            <v>SUBTOTAL</v>
          </cell>
          <cell r="G4029">
            <v>92.29</v>
          </cell>
        </row>
        <row r="4030">
          <cell r="C4030" t="str">
            <v>BDI</v>
          </cell>
          <cell r="E4030">
            <v>0.35</v>
          </cell>
          <cell r="G4030">
            <v>32.299999999999997</v>
          </cell>
        </row>
        <row r="4031">
          <cell r="C4031" t="str">
            <v>TOTAL</v>
          </cell>
          <cell r="G4031">
            <v>124.59</v>
          </cell>
        </row>
        <row r="4033">
          <cell r="A4033" t="str">
            <v>CHOR</v>
          </cell>
          <cell r="B4033" t="str">
            <v>6240</v>
          </cell>
          <cell r="C4033" t="str">
            <v>PA CARREGADEIRA SOBRE RODAS 180 HP - CAPACIDADE DA CACAMBA. 2,5 A 3,3 M3 - PESO OPERACIONAL 17.428 (VU=8A) - DEPRECIACAO E JUROS</v>
          </cell>
          <cell r="D4033" t="str">
            <v>H</v>
          </cell>
        </row>
        <row r="4034">
          <cell r="A4034" t="str">
            <v>INSUMO</v>
          </cell>
          <cell r="B4034" t="str">
            <v>00004263</v>
          </cell>
          <cell r="C4034" t="str">
            <v>PA CARREGADEIRA SOBRE RODAS CATERPILLAR 950 G - POTENCIA 180 HP - CAPACIDADE DA CACAMBA. 2,5 A 3,3 M3 - PESO OPERACIONAL 17.428 KG**CAIXA**</v>
          </cell>
          <cell r="D4034" t="str">
            <v>UN</v>
          </cell>
          <cell r="E4034">
            <v>1.0069999999999999E-4</v>
          </cell>
          <cell r="F4034">
            <v>619137.12</v>
          </cell>
          <cell r="G4034">
            <v>62.35</v>
          </cell>
        </row>
        <row r="4035">
          <cell r="A4035" t="str">
            <v>6240</v>
          </cell>
          <cell r="C4035" t="str">
            <v>SUBTOTAL</v>
          </cell>
          <cell r="G4035">
            <v>62.35</v>
          </cell>
        </row>
        <row r="4036">
          <cell r="C4036" t="str">
            <v>BDI</v>
          </cell>
          <cell r="E4036">
            <v>0.35</v>
          </cell>
          <cell r="G4036">
            <v>21.82</v>
          </cell>
        </row>
        <row r="4037">
          <cell r="C4037" t="str">
            <v>TOTAL</v>
          </cell>
          <cell r="G4037">
            <v>84.17</v>
          </cell>
        </row>
        <row r="4039">
          <cell r="A4039" t="str">
            <v>CHOR</v>
          </cell>
          <cell r="B4039" t="str">
            <v>6241</v>
          </cell>
          <cell r="C4039" t="str">
            <v>PA CARREGADEIRA SOBRE RODAS 180 HP - CAPACIDADE DA CACAMBA. 2,5 A 3,3 M3 - PESO OPERACIONAL 17.428 (VU=8ANOS) - MANUTENCAO</v>
          </cell>
          <cell r="D4039" t="str">
            <v>H</v>
          </cell>
        </row>
        <row r="4040">
          <cell r="A4040" t="str">
            <v>INSUMO</v>
          </cell>
          <cell r="B4040" t="str">
            <v>00004263</v>
          </cell>
          <cell r="C4040" t="str">
            <v>PA CARREGADEIRA SOBRE RODAS CATERPILLAR 950 G - POTENCIA 180 HP - CAPACIDADE DA CACAMBA. 2,5 A 3,3 M3 - PESO OPERACIONAL 17.428 KG**CAIXA**</v>
          </cell>
          <cell r="D4040" t="str">
            <v>UN</v>
          </cell>
          <cell r="E4040">
            <v>5.3100000000000003E-5</v>
          </cell>
          <cell r="F4040">
            <v>619137.12</v>
          </cell>
          <cell r="G4040">
            <v>32.880000000000003</v>
          </cell>
        </row>
        <row r="4041">
          <cell r="A4041" t="str">
            <v>6241</v>
          </cell>
          <cell r="C4041" t="str">
            <v>SUBTOTAL</v>
          </cell>
          <cell r="G4041">
            <v>32.880000000000003</v>
          </cell>
        </row>
        <row r="4042">
          <cell r="C4042" t="str">
            <v>BDI</v>
          </cell>
          <cell r="E4042">
            <v>0.35</v>
          </cell>
          <cell r="G4042">
            <v>11.51</v>
          </cell>
        </row>
        <row r="4043">
          <cell r="C4043" t="str">
            <v>TOTAL</v>
          </cell>
          <cell r="G4043">
            <v>44.39</v>
          </cell>
        </row>
        <row r="4045">
          <cell r="A4045" t="str">
            <v>CHOR</v>
          </cell>
          <cell r="B4045" t="str">
            <v>6244</v>
          </cell>
          <cell r="C4045" t="str">
            <v>MOTONIVELADORA 140HP PESO OPERACIONAL 12,5T - DEPRECIACAO E JUROS</v>
          </cell>
          <cell r="D4045" t="str">
            <v>H</v>
          </cell>
        </row>
        <row r="4046">
          <cell r="A4046" t="str">
            <v>INSUMO</v>
          </cell>
          <cell r="B4046" t="str">
            <v>00004090</v>
          </cell>
          <cell r="C4046" t="str">
            <v>MOTONIVELADORA - POTÊNCIA 140HP PESO OPERACIONAL 12,5T</v>
          </cell>
          <cell r="D4046" t="str">
            <v>UN</v>
          </cell>
          <cell r="E4046">
            <v>1.0069999999999999E-4</v>
          </cell>
          <cell r="F4046">
            <v>549000</v>
          </cell>
          <cell r="G4046">
            <v>55.28</v>
          </cell>
        </row>
        <row r="4047">
          <cell r="A4047" t="str">
            <v>6244</v>
          </cell>
          <cell r="C4047" t="str">
            <v>SUBTOTAL</v>
          </cell>
          <cell r="G4047">
            <v>55.28</v>
          </cell>
        </row>
        <row r="4048">
          <cell r="C4048" t="str">
            <v>BDI</v>
          </cell>
          <cell r="E4048">
            <v>0.35</v>
          </cell>
          <cell r="G4048">
            <v>19.350000000000001</v>
          </cell>
        </row>
        <row r="4049">
          <cell r="C4049" t="str">
            <v>TOTAL</v>
          </cell>
          <cell r="G4049">
            <v>74.63</v>
          </cell>
        </row>
        <row r="4051">
          <cell r="A4051" t="str">
            <v>CHOR</v>
          </cell>
          <cell r="B4051" t="str">
            <v>6245</v>
          </cell>
          <cell r="C4051" t="str">
            <v>MOTONIVELADORA 140HP PESO OPERACIONAL 12,5T - MANUTENCAO</v>
          </cell>
          <cell r="D4051" t="str">
            <v>H</v>
          </cell>
        </row>
        <row r="4052">
          <cell r="A4052" t="str">
            <v>INSUMO</v>
          </cell>
          <cell r="B4052" t="str">
            <v>00004090</v>
          </cell>
          <cell r="C4052" t="str">
            <v>MOTONIVELADORA - POTÊNCIA 140HP PESO OPERACIONAL 12,5T</v>
          </cell>
          <cell r="D4052" t="str">
            <v>UN</v>
          </cell>
          <cell r="E4052">
            <v>5.0000000000000002E-5</v>
          </cell>
          <cell r="F4052">
            <v>549000</v>
          </cell>
          <cell r="G4052">
            <v>27.45</v>
          </cell>
        </row>
        <row r="4053">
          <cell r="A4053" t="str">
            <v>6245</v>
          </cell>
          <cell r="C4053" t="str">
            <v>SUBTOTAL</v>
          </cell>
          <cell r="G4053">
            <v>27.45</v>
          </cell>
        </row>
        <row r="4054">
          <cell r="C4054" t="str">
            <v>BDI</v>
          </cell>
          <cell r="E4054">
            <v>0.35</v>
          </cell>
          <cell r="G4054">
            <v>9.61</v>
          </cell>
        </row>
        <row r="4055">
          <cell r="C4055" t="str">
            <v>TOTAL</v>
          </cell>
          <cell r="G4055">
            <v>37.06</v>
          </cell>
        </row>
        <row r="4057">
          <cell r="A4057" t="str">
            <v>CHOR</v>
          </cell>
          <cell r="B4057" t="str">
            <v>6248</v>
          </cell>
          <cell r="C4057" t="str">
            <v>TRATOR DE ESTEIRAS 153HP PESO OPERACIONAL 15T, COM RODA MOTRIZ ELEVADA (VU=10AN0S) - DEPRECIAO E JUROS</v>
          </cell>
          <cell r="D4057" t="str">
            <v>H</v>
          </cell>
        </row>
        <row r="4058">
          <cell r="A4058" t="str">
            <v>INSUMO</v>
          </cell>
          <cell r="B4058" t="str">
            <v>00007624</v>
          </cell>
          <cell r="C4058" t="str">
            <v>TRATOR DE ESTEIRAS, POTENCIA DE 153 HP, PESO OPERACIONAL DE 15 T, COM RODA MOTRIZ ELEVADA</v>
          </cell>
          <cell r="D4058" t="str">
            <v>UN</v>
          </cell>
          <cell r="E4058">
            <v>8.8499999999999996E-5</v>
          </cell>
          <cell r="F4058">
            <v>728177.5</v>
          </cell>
          <cell r="G4058">
            <v>64.44</v>
          </cell>
        </row>
        <row r="4059">
          <cell r="A4059" t="str">
            <v>6248</v>
          </cell>
          <cell r="C4059" t="str">
            <v>SUBTOTAL</v>
          </cell>
          <cell r="G4059">
            <v>64.44</v>
          </cell>
        </row>
        <row r="4060">
          <cell r="C4060" t="str">
            <v>BDI</v>
          </cell>
          <cell r="E4060">
            <v>0.35</v>
          </cell>
          <cell r="G4060">
            <v>22.55</v>
          </cell>
        </row>
        <row r="4061">
          <cell r="C4061" t="str">
            <v>TOTAL</v>
          </cell>
          <cell r="G4061">
            <v>86.99</v>
          </cell>
        </row>
        <row r="4063">
          <cell r="A4063" t="str">
            <v>CHOR</v>
          </cell>
          <cell r="B4063" t="str">
            <v>6249</v>
          </cell>
          <cell r="C4063" t="str">
            <v>TRATOR DE ESTEIRAS CATERPILLAR D6 153HP (VU =10AN0S) - MANUTENCAO</v>
          </cell>
          <cell r="D4063" t="str">
            <v>H</v>
          </cell>
        </row>
        <row r="4064">
          <cell r="A4064" t="str">
            <v>INSUMO</v>
          </cell>
          <cell r="B4064" t="str">
            <v>00007624</v>
          </cell>
          <cell r="C4064" t="str">
            <v>TRATOR DE ESTEIRAS, POTENCIA DE 153 HP, PESO OPERACIONAL DE 15 T, COM RODA MOTRIZ ELEVADA</v>
          </cell>
          <cell r="D4064" t="str">
            <v>UN</v>
          </cell>
          <cell r="E4064">
            <v>5.0000000000000002E-5</v>
          </cell>
          <cell r="F4064">
            <v>728177.5</v>
          </cell>
          <cell r="G4064">
            <v>36.409999999999997</v>
          </cell>
        </row>
        <row r="4065">
          <cell r="A4065" t="str">
            <v>6249</v>
          </cell>
          <cell r="C4065" t="str">
            <v>SUBTOTAL</v>
          </cell>
          <cell r="G4065">
            <v>36.409999999999997</v>
          </cell>
        </row>
        <row r="4066">
          <cell r="C4066" t="str">
            <v>BDI</v>
          </cell>
          <cell r="E4066">
            <v>0.35</v>
          </cell>
          <cell r="G4066">
            <v>12.74</v>
          </cell>
        </row>
        <row r="4067">
          <cell r="C4067" t="str">
            <v>TOTAL</v>
          </cell>
          <cell r="G4067">
            <v>49.15</v>
          </cell>
        </row>
        <row r="4069">
          <cell r="A4069" t="str">
            <v>CHOR</v>
          </cell>
          <cell r="B4069" t="str">
            <v>6252</v>
          </cell>
          <cell r="C4069" t="str">
            <v>CAMINHAO BASCULANTE,6,0 M3 - 211CV - 11,24 T,(VU=7ANOS) - DEPRECIACAO E JUROS</v>
          </cell>
          <cell r="D4069" t="str">
            <v>H</v>
          </cell>
        </row>
        <row r="4070">
          <cell r="A4070" t="str">
            <v>INSUMO</v>
          </cell>
          <cell r="B4070" t="str">
            <v>00011277</v>
          </cell>
          <cell r="C4070" t="str">
            <v>CAMINHAO BASCULANTE 6,0M3 TOCO MERCEDES BENZ 1720 K - POTENCIA 211CV - PBT =16500KG - CARGA UTIL MAX C/ EQUIP =11240KG - DIST ENTRE EIXOS 3600MM - INCL CACAMBA</v>
          </cell>
          <cell r="D4070" t="str">
            <v>UN</v>
          </cell>
          <cell r="E4070">
            <v>1.0959999999999999E-4</v>
          </cell>
          <cell r="F4070">
            <v>244341.29</v>
          </cell>
          <cell r="G4070">
            <v>26.78</v>
          </cell>
        </row>
        <row r="4071">
          <cell r="A4071" t="str">
            <v>6252</v>
          </cell>
          <cell r="C4071" t="str">
            <v>SUBTOTAL</v>
          </cell>
          <cell r="G4071">
            <v>26.78</v>
          </cell>
        </row>
        <row r="4072">
          <cell r="C4072" t="str">
            <v>BDI</v>
          </cell>
          <cell r="E4072">
            <v>0.35</v>
          </cell>
          <cell r="G4072">
            <v>9.3699999999999992</v>
          </cell>
        </row>
        <row r="4073">
          <cell r="C4073" t="str">
            <v>TOTAL</v>
          </cell>
          <cell r="G4073">
            <v>36.15</v>
          </cell>
        </row>
        <row r="4075">
          <cell r="A4075" t="str">
            <v>CHOR</v>
          </cell>
          <cell r="B4075" t="str">
            <v>6253</v>
          </cell>
          <cell r="C4075" t="str">
            <v>CAMINHAO BASCULANTE 204CV (VU=7ANOS) - MANU TENCAO</v>
          </cell>
          <cell r="D4075" t="str">
            <v>H</v>
          </cell>
        </row>
        <row r="4076">
          <cell r="A4076" t="str">
            <v>INSUMO</v>
          </cell>
          <cell r="B4076" t="str">
            <v>00011277</v>
          </cell>
          <cell r="C4076" t="str">
            <v>CAMINHAO BASCULANTE 6,0M3 TOCO MERCEDES BENZ 1720 K - POTENCIA 211CV - PBT =16500KG - CARGA UTIL MAX C/ EQUIP =11240KG - DIST ENTRE EIXOS 3600MM - INCL CACAMBA</v>
          </cell>
          <cell r="D4076" t="str">
            <v>UN</v>
          </cell>
          <cell r="E4076">
            <v>6.4300000000000004E-5</v>
          </cell>
          <cell r="F4076">
            <v>244341.29</v>
          </cell>
          <cell r="G4076">
            <v>15.71</v>
          </cell>
        </row>
        <row r="4077">
          <cell r="A4077" t="str">
            <v>6253</v>
          </cell>
          <cell r="C4077" t="str">
            <v>SUBTOTAL</v>
          </cell>
          <cell r="G4077">
            <v>15.71</v>
          </cell>
        </row>
        <row r="4078">
          <cell r="C4078" t="str">
            <v>BDI</v>
          </cell>
          <cell r="E4078">
            <v>0.35</v>
          </cell>
          <cell r="G4078">
            <v>5.5</v>
          </cell>
        </row>
        <row r="4079">
          <cell r="C4079" t="str">
            <v>TOTAL</v>
          </cell>
          <cell r="G4079">
            <v>21.21</v>
          </cell>
        </row>
        <row r="4081">
          <cell r="A4081" t="str">
            <v>CHOR</v>
          </cell>
          <cell r="B4081" t="str">
            <v>6254</v>
          </cell>
          <cell r="C4081" t="str">
            <v>CAMINHAO BASCULANTE 204CV - CUSTO COM MATERIAL NA OPERACAO</v>
          </cell>
          <cell r="D4081" t="str">
            <v>H</v>
          </cell>
        </row>
        <row r="4082">
          <cell r="A4082" t="str">
            <v>INSUMO</v>
          </cell>
          <cell r="B4082" t="str">
            <v>00004221</v>
          </cell>
          <cell r="C4082" t="str">
            <v>OLEO DIESEL COMBUSTIVEL COMUM</v>
          </cell>
          <cell r="D4082" t="str">
            <v>L</v>
          </cell>
          <cell r="E4082">
            <v>36.72</v>
          </cell>
          <cell r="F4082">
            <v>2.59</v>
          </cell>
          <cell r="G4082">
            <v>95.1</v>
          </cell>
        </row>
        <row r="4083">
          <cell r="A4083" t="str">
            <v>6254</v>
          </cell>
          <cell r="C4083" t="str">
            <v>SUBTOTAL</v>
          </cell>
          <cell r="G4083">
            <v>95.1</v>
          </cell>
        </row>
        <row r="4084">
          <cell r="C4084" t="str">
            <v>BDI</v>
          </cell>
          <cell r="E4084">
            <v>0.35</v>
          </cell>
          <cell r="G4084">
            <v>33.29</v>
          </cell>
        </row>
        <row r="4085">
          <cell r="C4085" t="str">
            <v>TOTAL</v>
          </cell>
          <cell r="G4085">
            <v>128.38999999999999</v>
          </cell>
        </row>
        <row r="4087">
          <cell r="A4087" t="str">
            <v>CHOR</v>
          </cell>
          <cell r="B4087" t="str">
            <v>6255</v>
          </cell>
          <cell r="C4087" t="str">
            <v>CAMINHAO BASCULANTE 204CV / VALOR DA MAO-DE -OBRA NA OPERACAO</v>
          </cell>
          <cell r="D4087" t="str">
            <v>H</v>
          </cell>
        </row>
        <row r="4088">
          <cell r="A4088" t="str">
            <v>INSUMO</v>
          </cell>
          <cell r="B4088" t="str">
            <v>00020020</v>
          </cell>
          <cell r="C4088" t="str">
            <v>MOTORISTA DE BASCULANTE</v>
          </cell>
          <cell r="D4088" t="str">
            <v>H</v>
          </cell>
          <cell r="E4088">
            <v>1</v>
          </cell>
          <cell r="F4088">
            <v>18.61</v>
          </cell>
          <cell r="G4088">
            <v>18.61</v>
          </cell>
        </row>
        <row r="4089">
          <cell r="A4089" t="str">
            <v>6255</v>
          </cell>
          <cell r="C4089" t="str">
            <v>SUBTOTAL</v>
          </cell>
          <cell r="G4089">
            <v>18.61</v>
          </cell>
        </row>
        <row r="4090">
          <cell r="C4090" t="str">
            <v>BDI</v>
          </cell>
          <cell r="E4090">
            <v>0.35</v>
          </cell>
          <cell r="G4090">
            <v>6.51</v>
          </cell>
        </row>
        <row r="4091">
          <cell r="C4091" t="str">
            <v>TOTAL</v>
          </cell>
          <cell r="G4091">
            <v>25.119999999999997</v>
          </cell>
        </row>
        <row r="4093">
          <cell r="A4093" t="str">
            <v>CHOR</v>
          </cell>
          <cell r="B4093" t="str">
            <v>6258</v>
          </cell>
          <cell r="C4093" t="str">
            <v>CAMINHAO PIPA 6000L TOCO, 162CV - 7,5T (VU=6ANOS) ( INCLUI TANQUE DE ACO PARA TRANSPORTE DE AGUA) - DEPRECIACAO E JUROS</v>
          </cell>
          <cell r="D4093" t="str">
            <v>H</v>
          </cell>
        </row>
        <row r="4094">
          <cell r="A4094" t="str">
            <v>INSUMO</v>
          </cell>
          <cell r="B4094" t="str">
            <v>00001152</v>
          </cell>
          <cell r="C4094" t="str">
            <v>CAMINHAO PIPA 6.000L TOCO FORD F-12000 POTENCIA 162CV - PBT=11800KG - CARGA UTIL + TANQUE = 7480KG - DIST ENTRE EIXOS 4928MM - INCL TANQUE DE ACO P/ TRANSP DE AGUA</v>
          </cell>
          <cell r="D4094" t="str">
            <v>UN</v>
          </cell>
          <cell r="E4094">
            <v>1.0069999999999999E-4</v>
          </cell>
          <cell r="F4094">
            <v>171765.61</v>
          </cell>
          <cell r="G4094">
            <v>17.3</v>
          </cell>
        </row>
        <row r="4095">
          <cell r="A4095" t="str">
            <v>6258</v>
          </cell>
          <cell r="C4095" t="str">
            <v>SUBTOTAL</v>
          </cell>
          <cell r="G4095">
            <v>17.3</v>
          </cell>
        </row>
        <row r="4096">
          <cell r="C4096" t="str">
            <v>BDI</v>
          </cell>
          <cell r="E4096">
            <v>0.35</v>
          </cell>
          <cell r="G4096">
            <v>6.06</v>
          </cell>
        </row>
        <row r="4097">
          <cell r="C4097" t="str">
            <v>TOTAL</v>
          </cell>
          <cell r="G4097">
            <v>23.36</v>
          </cell>
        </row>
        <row r="4099">
          <cell r="A4099" t="str">
            <v>CHOR</v>
          </cell>
          <cell r="B4099" t="str">
            <v>6538</v>
          </cell>
          <cell r="C4099" t="str">
            <v>TRATOR DE ESTEIRAS - D6 - DEPRECIACAO</v>
          </cell>
          <cell r="D4099" t="str">
            <v>H</v>
          </cell>
        </row>
        <row r="4100">
          <cell r="A4100" t="str">
            <v>INSUMO</v>
          </cell>
          <cell r="B4100" t="str">
            <v>00007624</v>
          </cell>
          <cell r="C4100" t="str">
            <v>TRATOR DE ESTEIRAS, POTENCIA DE 153 HP, PESO OPERACIONAL DE 15 T, COM RODA MOTRIZ ELEVADA</v>
          </cell>
          <cell r="D4100" t="str">
            <v>UN</v>
          </cell>
          <cell r="E4100">
            <v>1E-4</v>
          </cell>
          <cell r="F4100">
            <v>728177.5</v>
          </cell>
          <cell r="G4100">
            <v>72.819999999999993</v>
          </cell>
        </row>
        <row r="4101">
          <cell r="A4101" t="str">
            <v>6538</v>
          </cell>
          <cell r="C4101" t="str">
            <v>SUBTOTAL</v>
          </cell>
          <cell r="G4101">
            <v>72.819999999999993</v>
          </cell>
        </row>
        <row r="4102">
          <cell r="C4102" t="str">
            <v>BDI</v>
          </cell>
          <cell r="E4102">
            <v>0.35</v>
          </cell>
          <cell r="G4102">
            <v>25.49</v>
          </cell>
        </row>
        <row r="4103">
          <cell r="C4103" t="str">
            <v>TOTAL</v>
          </cell>
          <cell r="G4103">
            <v>98.309999999999988</v>
          </cell>
        </row>
        <row r="4105">
          <cell r="A4105" t="str">
            <v>CHOR</v>
          </cell>
          <cell r="B4105" t="str">
            <v>6539</v>
          </cell>
          <cell r="C4105" t="str">
            <v>TRATOR DE ESTEIRAS - D6 - JUROS</v>
          </cell>
          <cell r="D4105" t="str">
            <v>H</v>
          </cell>
        </row>
        <row r="4106">
          <cell r="A4106" t="str">
            <v>INSUMO</v>
          </cell>
          <cell r="B4106" t="str">
            <v>00007624</v>
          </cell>
          <cell r="C4106" t="str">
            <v>TRATOR DE ESTEIRAS, POTENCIA DE 153 HP, PESO OPERACIONAL DE 15 T, COM RODA MOTRIZ ELEVADA</v>
          </cell>
          <cell r="D4106" t="str">
            <v>UN</v>
          </cell>
          <cell r="E4106">
            <v>3.1900000000000003E-5</v>
          </cell>
          <cell r="F4106">
            <v>728177.5</v>
          </cell>
          <cell r="G4106">
            <v>23.23</v>
          </cell>
        </row>
        <row r="4107">
          <cell r="A4107" t="str">
            <v>6539</v>
          </cell>
          <cell r="C4107" t="str">
            <v>SUBTOTAL</v>
          </cell>
          <cell r="G4107">
            <v>23.23</v>
          </cell>
        </row>
        <row r="4108">
          <cell r="C4108" t="str">
            <v>BDI</v>
          </cell>
          <cell r="E4108">
            <v>0.35</v>
          </cell>
          <cell r="G4108">
            <v>8.1300000000000008</v>
          </cell>
        </row>
        <row r="4109">
          <cell r="C4109" t="str">
            <v>TOTAL</v>
          </cell>
          <cell r="G4109">
            <v>31.36</v>
          </cell>
        </row>
        <row r="4111">
          <cell r="A4111" t="str">
            <v>CHOR</v>
          </cell>
          <cell r="B4111" t="str">
            <v>6540</v>
          </cell>
          <cell r="C4111" t="str">
            <v>TRATOR DE ESTEIRAS - D6 - MANUTENCAO</v>
          </cell>
          <cell r="D4111" t="str">
            <v>H</v>
          </cell>
        </row>
        <row r="4112">
          <cell r="A4112" t="str">
            <v>INSUMO</v>
          </cell>
          <cell r="B4112" t="str">
            <v>00007624</v>
          </cell>
          <cell r="C4112" t="str">
            <v>TRATOR DE ESTEIRAS, POTENCIA DE 153 HP, PESO OPERACIONAL DE 15 T, COM RODA MOTRIZ ELEVADA</v>
          </cell>
          <cell r="D4112" t="str">
            <v>UN</v>
          </cell>
          <cell r="E4112">
            <v>1E-4</v>
          </cell>
          <cell r="F4112">
            <v>728177.5</v>
          </cell>
          <cell r="G4112">
            <v>72.819999999999993</v>
          </cell>
        </row>
        <row r="4113">
          <cell r="A4113" t="str">
            <v>6540</v>
          </cell>
          <cell r="C4113" t="str">
            <v>SUBTOTAL</v>
          </cell>
          <cell r="G4113">
            <v>72.819999999999993</v>
          </cell>
        </row>
        <row r="4114">
          <cell r="C4114" t="str">
            <v>BDI</v>
          </cell>
          <cell r="E4114">
            <v>0.35</v>
          </cell>
          <cell r="G4114">
            <v>25.49</v>
          </cell>
        </row>
        <row r="4115">
          <cell r="C4115" t="str">
            <v>TOTAL</v>
          </cell>
          <cell r="G4115">
            <v>98.309999999999988</v>
          </cell>
        </row>
        <row r="4117">
          <cell r="A4117" t="str">
            <v>CHOR</v>
          </cell>
          <cell r="B4117" t="str">
            <v>6542</v>
          </cell>
          <cell r="C4117" t="str">
            <v>TRATOR DE ESTEIRAS - D6 - MAO DE OBRA NA OP ERACAO</v>
          </cell>
          <cell r="D4117" t="str">
            <v>H</v>
          </cell>
        </row>
        <row r="4118">
          <cell r="A4118" t="str">
            <v>INSUMO</v>
          </cell>
          <cell r="B4118" t="str">
            <v>00004230</v>
          </cell>
          <cell r="C4118" t="str">
            <v>OPERADOR DE MAQUINAS E EQUIPAMENTOS</v>
          </cell>
          <cell r="D4118" t="str">
            <v>H</v>
          </cell>
          <cell r="E4118">
            <v>1</v>
          </cell>
          <cell r="F4118">
            <v>20.71</v>
          </cell>
          <cell r="G4118">
            <v>20.71</v>
          </cell>
        </row>
        <row r="4119">
          <cell r="A4119" t="str">
            <v>6542</v>
          </cell>
          <cell r="C4119" t="str">
            <v>SUBTOTAL</v>
          </cell>
          <cell r="G4119">
            <v>20.71</v>
          </cell>
        </row>
        <row r="4120">
          <cell r="C4120" t="str">
            <v>BDI</v>
          </cell>
          <cell r="E4120">
            <v>0.35</v>
          </cell>
          <cell r="G4120">
            <v>7.25</v>
          </cell>
        </row>
        <row r="4121">
          <cell r="C4121" t="str">
            <v>TOTAL</v>
          </cell>
          <cell r="G4121">
            <v>27.96</v>
          </cell>
        </row>
        <row r="4123">
          <cell r="A4123" t="str">
            <v>CHOR</v>
          </cell>
          <cell r="B4123" t="str">
            <v>7008</v>
          </cell>
          <cell r="C4123" t="str">
            <v>EXTRUSORA DE GUIAS E SARJETAS 14HP - DEPREC IACAO</v>
          </cell>
          <cell r="D4123" t="str">
            <v>H</v>
          </cell>
        </row>
        <row r="4124">
          <cell r="A4124" t="str">
            <v>INSUMO</v>
          </cell>
          <cell r="B4124" t="str">
            <v>00013836</v>
          </cell>
          <cell r="C4124" t="str">
            <v>EXTRUSORA DE GUIAS E SARJETAS EM CONCRETO SIMPLES, PAVIMAK MOD. PK-620 (EQUIPAMENTO P/EXECUCAO DE MEIO-FIO/SARJETAS POR EXTRUSAO DE CONCRETO)**CAIXA**</v>
          </cell>
          <cell r="D4124" t="str">
            <v>UN</v>
          </cell>
          <cell r="E4124">
            <v>1.25E-4</v>
          </cell>
          <cell r="F4124">
            <v>47922.96</v>
          </cell>
          <cell r="G4124">
            <v>5.99</v>
          </cell>
        </row>
        <row r="4125">
          <cell r="A4125" t="str">
            <v>7008</v>
          </cell>
          <cell r="C4125" t="str">
            <v>SUBTOTAL</v>
          </cell>
          <cell r="G4125">
            <v>5.99</v>
          </cell>
        </row>
        <row r="4126">
          <cell r="C4126" t="str">
            <v>BDI</v>
          </cell>
          <cell r="E4126">
            <v>0.35</v>
          </cell>
          <cell r="G4126">
            <v>2.1</v>
          </cell>
        </row>
        <row r="4127">
          <cell r="C4127" t="str">
            <v>TOTAL</v>
          </cell>
          <cell r="G4127">
            <v>8.09</v>
          </cell>
        </row>
        <row r="4129">
          <cell r="A4129" t="str">
            <v>CHOR</v>
          </cell>
          <cell r="B4129" t="str">
            <v>7009</v>
          </cell>
          <cell r="C4129" t="str">
            <v>EXTRUSORA DE GUIAS E SARJETAS 14HP - JUROS</v>
          </cell>
          <cell r="D4129" t="str">
            <v>H</v>
          </cell>
        </row>
        <row r="4130">
          <cell r="A4130" t="str">
            <v>INSUMO</v>
          </cell>
          <cell r="B4130" t="str">
            <v>00013836</v>
          </cell>
          <cell r="C4130" t="str">
            <v>EXTRUSORA DE GUIAS E SARJETAS EM CONCRETO SIMPLES, PAVIMAK MOD. PK-620 (EQUIPAMENTO P/EXECUCAO DE MEIO-FIO/SARJETAS POR EXTRUSAO DE CONCRETO)**CAIXA**</v>
          </cell>
          <cell r="D4130" t="str">
            <v>UN</v>
          </cell>
          <cell r="E4130">
            <v>4.7200000000000002E-5</v>
          </cell>
          <cell r="F4130">
            <v>47922.96</v>
          </cell>
          <cell r="G4130">
            <v>2.2599999999999998</v>
          </cell>
        </row>
        <row r="4131">
          <cell r="A4131" t="str">
            <v>7009</v>
          </cell>
          <cell r="C4131" t="str">
            <v>SUBTOTAL</v>
          </cell>
          <cell r="G4131">
            <v>2.2599999999999998</v>
          </cell>
        </row>
        <row r="4132">
          <cell r="C4132" t="str">
            <v>BDI</v>
          </cell>
          <cell r="E4132">
            <v>0.35</v>
          </cell>
          <cell r="G4132">
            <v>0.79</v>
          </cell>
        </row>
        <row r="4133">
          <cell r="C4133" t="str">
            <v>TOTAL</v>
          </cell>
          <cell r="G4133">
            <v>3.05</v>
          </cell>
        </row>
        <row r="4135">
          <cell r="A4135" t="str">
            <v>CHOR</v>
          </cell>
          <cell r="B4135" t="str">
            <v>7010</v>
          </cell>
          <cell r="C4135" t="str">
            <v>EXTRUSORA DE GUIAS E SARJETAS 14HP - MANUTE NCAO</v>
          </cell>
          <cell r="D4135" t="str">
            <v>H</v>
          </cell>
        </row>
        <row r="4136">
          <cell r="A4136" t="str">
            <v>INSUMO</v>
          </cell>
          <cell r="B4136" t="str">
            <v>00013836</v>
          </cell>
          <cell r="C4136" t="str">
            <v>EXTRUSORA DE GUIAS E SARJETAS EM CONCRETO SIMPLES, PAVIMAK MOD. PK-620 (EQUIPAMENTO P/EXECUCAO DE MEIO-FIO/SARJETAS POR EXTRUSAO DE CONCRETO)**CAIXA**</v>
          </cell>
          <cell r="D4136" t="str">
            <v>UN</v>
          </cell>
          <cell r="E4136">
            <v>6.2500000000000001E-5</v>
          </cell>
          <cell r="F4136">
            <v>47922.96</v>
          </cell>
          <cell r="G4136">
            <v>3</v>
          </cell>
        </row>
        <row r="4137">
          <cell r="A4137" t="str">
            <v>7010</v>
          </cell>
          <cell r="C4137" t="str">
            <v>SUBTOTAL</v>
          </cell>
          <cell r="G4137">
            <v>3</v>
          </cell>
        </row>
        <row r="4138">
          <cell r="C4138" t="str">
            <v>BDI</v>
          </cell>
          <cell r="E4138">
            <v>0.35</v>
          </cell>
          <cell r="G4138">
            <v>1.05</v>
          </cell>
        </row>
        <row r="4139">
          <cell r="C4139" t="str">
            <v>TOTAL</v>
          </cell>
          <cell r="G4139">
            <v>4.05</v>
          </cell>
        </row>
        <row r="4141">
          <cell r="A4141" t="str">
            <v>CHOR</v>
          </cell>
          <cell r="B4141" t="str">
            <v>7013</v>
          </cell>
          <cell r="C4141" t="str">
            <v>VEICULO UTILITARIO TIPO PICK-UP A GASOLINA COM 56,8CV - DEPRECIACAO</v>
          </cell>
          <cell r="D4141" t="str">
            <v>H</v>
          </cell>
        </row>
        <row r="4142">
          <cell r="A4142" t="str">
            <v>INSUMO</v>
          </cell>
          <cell r="B4142" t="str">
            <v>00011613</v>
          </cell>
          <cell r="C4142" t="str">
            <v>VOLKSWAGEN KOMBI STANDARD PICK UP A GASOLINA REFRIG A AR, 55CV, C/ INJECAO ELETRONICA, CAP 1170KG**CAIXA**</v>
          </cell>
          <cell r="D4142" t="str">
            <v>UN</v>
          </cell>
          <cell r="E4142">
            <v>9.1000000000000003E-5</v>
          </cell>
          <cell r="F4142">
            <v>50153.53</v>
          </cell>
          <cell r="G4142">
            <v>4.5599999999999996</v>
          </cell>
        </row>
        <row r="4143">
          <cell r="A4143" t="str">
            <v>7013</v>
          </cell>
          <cell r="C4143" t="str">
            <v>SUBTOTAL</v>
          </cell>
          <cell r="G4143">
            <v>4.5599999999999996</v>
          </cell>
        </row>
        <row r="4144">
          <cell r="C4144" t="str">
            <v>BDI</v>
          </cell>
          <cell r="E4144">
            <v>0.35</v>
          </cell>
          <cell r="G4144">
            <v>1.6</v>
          </cell>
        </row>
        <row r="4145">
          <cell r="C4145" t="str">
            <v>TOTAL</v>
          </cell>
          <cell r="G4145">
            <v>6.16</v>
          </cell>
        </row>
        <row r="4147">
          <cell r="A4147" t="str">
            <v>CHOR</v>
          </cell>
          <cell r="B4147" t="str">
            <v>7014</v>
          </cell>
          <cell r="C4147" t="str">
            <v>VEICULO UTILITARIO TIPO PICK-UP A GASOLINA COM 56,8CV - JUROS</v>
          </cell>
          <cell r="D4147" t="str">
            <v>H</v>
          </cell>
        </row>
        <row r="4148">
          <cell r="A4148" t="str">
            <v>INSUMO</v>
          </cell>
          <cell r="B4148" t="str">
            <v>00011613</v>
          </cell>
          <cell r="C4148" t="str">
            <v>VOLKSWAGEN KOMBI STANDARD PICK UP A GASOLINA REFRIG A AR, 55CV, C/ INJECAO ELETRONICA, CAP 1170KG**CAIXA**</v>
          </cell>
          <cell r="D4148" t="str">
            <v>UN</v>
          </cell>
          <cell r="E4148">
            <v>3.8399999999999998E-5</v>
          </cell>
          <cell r="F4148">
            <v>50153.53</v>
          </cell>
          <cell r="G4148">
            <v>1.93</v>
          </cell>
        </row>
        <row r="4149">
          <cell r="A4149" t="str">
            <v>7014</v>
          </cell>
          <cell r="C4149" t="str">
            <v>SUBTOTAL</v>
          </cell>
          <cell r="G4149">
            <v>1.93</v>
          </cell>
        </row>
        <row r="4150">
          <cell r="C4150" t="str">
            <v>BDI</v>
          </cell>
          <cell r="E4150">
            <v>0.35</v>
          </cell>
          <cell r="G4150">
            <v>0.68</v>
          </cell>
        </row>
        <row r="4151">
          <cell r="C4151" t="str">
            <v>TOTAL</v>
          </cell>
          <cell r="G4151">
            <v>2.61</v>
          </cell>
        </row>
        <row r="4153">
          <cell r="A4153" t="str">
            <v>CHOR</v>
          </cell>
          <cell r="B4153" t="str">
            <v>7015</v>
          </cell>
          <cell r="C4153" t="str">
            <v>VEICULO UTILITARIO TIPO PICK-UP A GASOLINA COM 56,8CV - MANUTENCAO</v>
          </cell>
          <cell r="D4153" t="str">
            <v>H</v>
          </cell>
        </row>
        <row r="4154">
          <cell r="A4154" t="str">
            <v>INSUMO</v>
          </cell>
          <cell r="B4154" t="str">
            <v>00011613</v>
          </cell>
          <cell r="C4154" t="str">
            <v>VOLKSWAGEN KOMBI STANDARD PICK UP A GASOLINA REFRIG A AR, 55CV, C/ INJECAO ELETRONICA, CAP 1170KG**CAIXA**</v>
          </cell>
          <cell r="D4154" t="str">
            <v>UN</v>
          </cell>
          <cell r="E4154">
            <v>7.4999999999999993E-5</v>
          </cell>
          <cell r="F4154">
            <v>50153.53</v>
          </cell>
          <cell r="G4154">
            <v>3.76</v>
          </cell>
        </row>
        <row r="4155">
          <cell r="A4155" t="str">
            <v>7015</v>
          </cell>
          <cell r="C4155" t="str">
            <v>SUBTOTAL</v>
          </cell>
          <cell r="G4155">
            <v>3.76</v>
          </cell>
        </row>
        <row r="4156">
          <cell r="C4156" t="str">
            <v>BDI</v>
          </cell>
          <cell r="E4156">
            <v>0.35</v>
          </cell>
          <cell r="G4156">
            <v>1.32</v>
          </cell>
        </row>
        <row r="4157">
          <cell r="C4157" t="str">
            <v>TOTAL</v>
          </cell>
          <cell r="G4157">
            <v>5.08</v>
          </cell>
        </row>
        <row r="4159">
          <cell r="A4159" t="str">
            <v>CHOR</v>
          </cell>
          <cell r="B4159" t="str">
            <v>7016</v>
          </cell>
          <cell r="C4159" t="str">
            <v>VEICULO UTILITARIO TIPO PICK-UP A GASOLINA COM 56,8CV - CUSTOS C/MATERIAL NA OPERACAO</v>
          </cell>
          <cell r="D4159" t="str">
            <v>H</v>
          </cell>
        </row>
        <row r="4160">
          <cell r="A4160" t="str">
            <v>INSUMO</v>
          </cell>
          <cell r="B4160" t="str">
            <v>00004222</v>
          </cell>
          <cell r="C4160" t="str">
            <v>GASOLINA COMUM</v>
          </cell>
          <cell r="D4160" t="str">
            <v>L</v>
          </cell>
          <cell r="E4160">
            <v>13.916</v>
          </cell>
          <cell r="F4160">
            <v>2.84</v>
          </cell>
          <cell r="G4160">
            <v>39.520000000000003</v>
          </cell>
        </row>
        <row r="4161">
          <cell r="A4161" t="str">
            <v>7016</v>
          </cell>
          <cell r="C4161" t="str">
            <v>SUBTOTAL</v>
          </cell>
          <cell r="G4161">
            <v>39.520000000000003</v>
          </cell>
        </row>
        <row r="4162">
          <cell r="C4162" t="str">
            <v>BDI</v>
          </cell>
          <cell r="E4162">
            <v>0.35</v>
          </cell>
          <cell r="G4162">
            <v>13.83</v>
          </cell>
        </row>
        <row r="4163">
          <cell r="C4163" t="str">
            <v>TOTAL</v>
          </cell>
          <cell r="G4163">
            <v>53.35</v>
          </cell>
        </row>
        <row r="4165">
          <cell r="A4165" t="str">
            <v>CHOR</v>
          </cell>
          <cell r="B4165" t="str">
            <v>7017</v>
          </cell>
          <cell r="C4165" t="str">
            <v>MÃO-DE-OBRA OPERAÇÃO DIURNA - VE˝CULO LEVE</v>
          </cell>
          <cell r="D4165" t="str">
            <v>H</v>
          </cell>
        </row>
        <row r="4166">
          <cell r="A4166" t="str">
            <v>INSUMO</v>
          </cell>
          <cell r="B4166" t="str">
            <v>00004095</v>
          </cell>
          <cell r="C4166" t="str">
            <v>MOTORISTA DE VEICULO LEVE</v>
          </cell>
          <cell r="D4166" t="str">
            <v>H</v>
          </cell>
          <cell r="E4166">
            <v>1</v>
          </cell>
          <cell r="F4166">
            <v>20.059999999999999</v>
          </cell>
          <cell r="G4166">
            <v>20.059999999999999</v>
          </cell>
        </row>
        <row r="4167">
          <cell r="A4167" t="str">
            <v>7017</v>
          </cell>
          <cell r="C4167" t="str">
            <v>SUBTOTAL</v>
          </cell>
          <cell r="G4167">
            <v>20.059999999999999</v>
          </cell>
        </row>
        <row r="4168">
          <cell r="C4168" t="str">
            <v>BDI</v>
          </cell>
          <cell r="E4168">
            <v>0.35</v>
          </cell>
          <cell r="G4168">
            <v>7.02</v>
          </cell>
        </row>
        <row r="4169">
          <cell r="C4169" t="str">
            <v>TOTAL</v>
          </cell>
          <cell r="G4169">
            <v>27.08</v>
          </cell>
        </row>
        <row r="4171">
          <cell r="A4171" t="str">
            <v>CHOR</v>
          </cell>
          <cell r="B4171" t="str">
            <v>7019</v>
          </cell>
          <cell r="C4171" t="str">
            <v>DISTRIBUIDOR DE BETUME 6000L 56CV SOB PRESSAO MONTA DO SOBRE CHASSIS DE CAMINHAO - DEPRECIACAO</v>
          </cell>
          <cell r="D4171" t="str">
            <v>H</v>
          </cell>
        </row>
        <row r="4172">
          <cell r="A4172" t="str">
            <v>INSUMO</v>
          </cell>
          <cell r="B4172" t="str">
            <v>00013604</v>
          </cell>
          <cell r="C4172" t="str">
            <v>DISTRIBUIDOR DE BETUME, FERLEX/ERISA, MOD. DB-6,0, CAPACIDADE 6000 L, ESPARGIMENTO SOB PRESSÃO, A SER MONTADO SOBRE CHASSIS DE CAMINHÃO</v>
          </cell>
          <cell r="D4172" t="str">
            <v>UN</v>
          </cell>
          <cell r="E4172">
            <v>1E-4</v>
          </cell>
          <cell r="F4172">
            <v>284928</v>
          </cell>
          <cell r="G4172">
            <v>28.49</v>
          </cell>
        </row>
        <row r="4173">
          <cell r="A4173" t="str">
            <v>7019</v>
          </cell>
          <cell r="C4173" t="str">
            <v>SUBTOTAL</v>
          </cell>
          <cell r="G4173">
            <v>28.49</v>
          </cell>
        </row>
        <row r="4174">
          <cell r="C4174" t="str">
            <v>BDI</v>
          </cell>
          <cell r="E4174">
            <v>0.35</v>
          </cell>
          <cell r="G4174">
            <v>9.9700000000000006</v>
          </cell>
        </row>
        <row r="4175">
          <cell r="C4175" t="str">
            <v>TOTAL</v>
          </cell>
          <cell r="G4175">
            <v>38.46</v>
          </cell>
        </row>
        <row r="4177">
          <cell r="A4177" t="str">
            <v>CHOR</v>
          </cell>
          <cell r="B4177" t="str">
            <v>7020</v>
          </cell>
          <cell r="C4177" t="str">
            <v>DISTRIBUIDOR DE BETUME 6000L 56CV SOB PRESS AO MONTADO SOBRE CHASSIS DE CAMINHAO - JUROS</v>
          </cell>
          <cell r="D4177" t="str">
            <v>H</v>
          </cell>
        </row>
        <row r="4178">
          <cell r="A4178" t="str">
            <v>INSUMO</v>
          </cell>
          <cell r="B4178" t="str">
            <v>00013604</v>
          </cell>
          <cell r="C4178" t="str">
            <v>DISTRIBUIDOR DE BETUME, FERLEX/ERISA, MOD. DB-6,0, CAPACIDADE 6000 L, ESPARGIMENTO SOB PRESSÃO, A SER MONTADO SOBRE CHASSIS DE CAMINHÃO</v>
          </cell>
          <cell r="D4178" t="str">
            <v>UN</v>
          </cell>
          <cell r="E4178">
            <v>5.0000000000000002E-5</v>
          </cell>
          <cell r="F4178">
            <v>284928</v>
          </cell>
          <cell r="G4178">
            <v>14.25</v>
          </cell>
        </row>
        <row r="4179">
          <cell r="A4179" t="str">
            <v>7020</v>
          </cell>
          <cell r="C4179" t="str">
            <v>SUBTOTAL</v>
          </cell>
          <cell r="G4179">
            <v>14.25</v>
          </cell>
        </row>
        <row r="4180">
          <cell r="C4180" t="str">
            <v>BDI</v>
          </cell>
          <cell r="E4180">
            <v>0.35</v>
          </cell>
          <cell r="G4180">
            <v>4.99</v>
          </cell>
        </row>
        <row r="4181">
          <cell r="C4181" t="str">
            <v>TOTAL</v>
          </cell>
          <cell r="G4181">
            <v>19.240000000000002</v>
          </cell>
        </row>
        <row r="4183">
          <cell r="A4183" t="str">
            <v>CHOR</v>
          </cell>
          <cell r="B4183" t="str">
            <v>7021</v>
          </cell>
          <cell r="C4183" t="str">
            <v>DISTRIBUIDOR DE BETUME 6000L 56CV SOB PRESSAO MONTA DO SOBRE CHASSIS DE CAMINHAO - MANUTENCAO</v>
          </cell>
          <cell r="D4183" t="str">
            <v>H</v>
          </cell>
        </row>
        <row r="4184">
          <cell r="A4184" t="str">
            <v>INSUMO</v>
          </cell>
          <cell r="B4184" t="str">
            <v>00013604</v>
          </cell>
          <cell r="C4184" t="str">
            <v>DISTRIBUIDOR DE BETUME, FERLEX/ERISA, MOD. DB-6,0, CAPACIDADE 6000 L, ESPARGIMENTO SOB PRESSÃO, A SER MONTADO SOBRE CHASSIS DE CAMINHÃO</v>
          </cell>
          <cell r="D4184" t="str">
            <v>UN</v>
          </cell>
          <cell r="E4184">
            <v>9.0000000000000006E-5</v>
          </cell>
          <cell r="F4184">
            <v>284928</v>
          </cell>
          <cell r="G4184">
            <v>25.64</v>
          </cell>
        </row>
        <row r="4185">
          <cell r="A4185" t="str">
            <v>7021</v>
          </cell>
          <cell r="C4185" t="str">
            <v>SUBTOTAL</v>
          </cell>
          <cell r="G4185">
            <v>25.64</v>
          </cell>
        </row>
        <row r="4186">
          <cell r="C4186" t="str">
            <v>BDI</v>
          </cell>
          <cell r="E4186">
            <v>0.35</v>
          </cell>
          <cell r="G4186">
            <v>8.9700000000000006</v>
          </cell>
        </row>
        <row r="4187">
          <cell r="C4187" t="str">
            <v>TOTAL</v>
          </cell>
          <cell r="G4187">
            <v>34.61</v>
          </cell>
        </row>
        <row r="4189">
          <cell r="A4189" t="str">
            <v>CHOR</v>
          </cell>
          <cell r="B4189" t="str">
            <v>7022</v>
          </cell>
          <cell r="C4189" t="str">
            <v>DISTRIBUIDOR DE BETUME 6000L, 56CV SOB PRESSAO MONT ADO SOBRE CHASSIS DE CAMINHAO - CUSTOS COM MATERIAL OPERACAO DIURNA</v>
          </cell>
          <cell r="D4189" t="str">
            <v>H</v>
          </cell>
        </row>
        <row r="4190">
          <cell r="A4190" t="str">
            <v>INSUMO</v>
          </cell>
          <cell r="B4190" t="str">
            <v>00004221</v>
          </cell>
          <cell r="C4190" t="str">
            <v>OLEO DIESEL COMBUSTIVEL COMUM</v>
          </cell>
          <cell r="D4190" t="str">
            <v>L</v>
          </cell>
          <cell r="E4190">
            <v>48.28</v>
          </cell>
          <cell r="F4190">
            <v>2.59</v>
          </cell>
          <cell r="G4190">
            <v>125.05</v>
          </cell>
        </row>
        <row r="4191">
          <cell r="A4191" t="str">
            <v>7022</v>
          </cell>
          <cell r="C4191" t="str">
            <v>SUBTOTAL</v>
          </cell>
          <cell r="G4191">
            <v>125.05</v>
          </cell>
        </row>
        <row r="4192">
          <cell r="C4192" t="str">
            <v>BDI</v>
          </cell>
          <cell r="E4192">
            <v>0.35</v>
          </cell>
          <cell r="G4192">
            <v>43.77</v>
          </cell>
        </row>
        <row r="4193">
          <cell r="C4193" t="str">
            <v>TOTAL</v>
          </cell>
          <cell r="G4193">
            <v>168.82</v>
          </cell>
        </row>
        <row r="4195">
          <cell r="A4195" t="str">
            <v>CHOR</v>
          </cell>
          <cell r="B4195" t="str">
            <v>7026</v>
          </cell>
          <cell r="C4195" t="str">
            <v>ROLO COMPACTADOR DE PNEUS 111HP 11TON - DEPRECIACAO</v>
          </cell>
          <cell r="D4195" t="str">
            <v>H</v>
          </cell>
        </row>
        <row r="4196">
          <cell r="A4196" t="str">
            <v>INSUMO</v>
          </cell>
          <cell r="B4196" t="str">
            <v>00013229</v>
          </cell>
          <cell r="C4196" t="str">
            <v>ROLO COMPACTADOR DE PNEUS ESTÁTICO, PRESSÃO VARIÁVEL, MULLER, MODELO AP-26, POTÊNCIA 111HP - PESO SEM/COM LASTRO 11/26T</v>
          </cell>
          <cell r="D4196" t="str">
            <v>UN</v>
          </cell>
          <cell r="E4196">
            <v>7.1400000000000001E-5</v>
          </cell>
          <cell r="F4196">
            <v>336940</v>
          </cell>
          <cell r="G4196">
            <v>24.06</v>
          </cell>
        </row>
        <row r="4197">
          <cell r="A4197" t="str">
            <v>7026</v>
          </cell>
          <cell r="C4197" t="str">
            <v>SUBTOTAL</v>
          </cell>
          <cell r="G4197">
            <v>24.06</v>
          </cell>
        </row>
        <row r="4198">
          <cell r="C4198" t="str">
            <v>BDI</v>
          </cell>
          <cell r="E4198">
            <v>0.35</v>
          </cell>
          <cell r="G4198">
            <v>8.42</v>
          </cell>
        </row>
        <row r="4199">
          <cell r="C4199" t="str">
            <v>TOTAL</v>
          </cell>
          <cell r="G4199">
            <v>32.479999999999997</v>
          </cell>
        </row>
        <row r="4201">
          <cell r="A4201" t="str">
            <v>CHOR</v>
          </cell>
          <cell r="B4201" t="str">
            <v>7027</v>
          </cell>
          <cell r="C4201" t="str">
            <v>ROLO COMPACTADOR DE PNEUS 111HP 11TON - JUR OS</v>
          </cell>
          <cell r="D4201" t="str">
            <v>H</v>
          </cell>
        </row>
        <row r="4202">
          <cell r="A4202" t="str">
            <v>INSUMO</v>
          </cell>
          <cell r="B4202" t="str">
            <v>00013229</v>
          </cell>
          <cell r="C4202" t="str">
            <v>ROLO COMPACTADOR DE PNEUS ESTÁTICO, PRESSÃO VARIÁVEL, MULLER, MODELO AP-26, POTÊNCIA 111HP - PESO SEM/COM LASTRO 11/26T</v>
          </cell>
          <cell r="D4202" t="str">
            <v>UN</v>
          </cell>
          <cell r="E4202">
            <v>3.57E-5</v>
          </cell>
          <cell r="F4202">
            <v>336940</v>
          </cell>
          <cell r="G4202">
            <v>12.03</v>
          </cell>
        </row>
        <row r="4203">
          <cell r="A4203" t="str">
            <v>7027</v>
          </cell>
          <cell r="C4203" t="str">
            <v>SUBTOTAL</v>
          </cell>
          <cell r="G4203">
            <v>12.03</v>
          </cell>
        </row>
        <row r="4204">
          <cell r="C4204" t="str">
            <v>BDI</v>
          </cell>
          <cell r="E4204">
            <v>0.35</v>
          </cell>
          <cell r="G4204">
            <v>4.21</v>
          </cell>
        </row>
        <row r="4205">
          <cell r="C4205" t="str">
            <v>TOTAL</v>
          </cell>
          <cell r="G4205">
            <v>16.239999999999998</v>
          </cell>
        </row>
        <row r="4207">
          <cell r="A4207" t="str">
            <v>CHOR</v>
          </cell>
          <cell r="B4207" t="str">
            <v>7028</v>
          </cell>
          <cell r="C4207" t="str">
            <v>ROLO COMPACTADOR DE PNEUS 111HP 11TON - MA NUTENCAO</v>
          </cell>
          <cell r="D4207" t="str">
            <v>H</v>
          </cell>
        </row>
        <row r="4208">
          <cell r="A4208" t="str">
            <v>INSUMO</v>
          </cell>
          <cell r="B4208" t="str">
            <v>00013229</v>
          </cell>
          <cell r="C4208" t="str">
            <v>ROLO COMPACTADOR DE PNEUS ESTÁTICO, PRESSÃO VARIÁVEL, MULLER, MODELO AP-26, POTÊNCIA 111HP - PESO SEM/COM LASTRO 11/26T</v>
          </cell>
          <cell r="D4208" t="str">
            <v>UN</v>
          </cell>
          <cell r="E4208">
            <v>6.4300000000000004E-5</v>
          </cell>
          <cell r="F4208">
            <v>336940</v>
          </cell>
          <cell r="G4208">
            <v>21.67</v>
          </cell>
        </row>
        <row r="4209">
          <cell r="A4209" t="str">
            <v>7028</v>
          </cell>
          <cell r="C4209" t="str">
            <v>SUBTOTAL</v>
          </cell>
          <cell r="G4209">
            <v>21.67</v>
          </cell>
        </row>
        <row r="4210">
          <cell r="C4210" t="str">
            <v>BDI</v>
          </cell>
          <cell r="E4210">
            <v>0.35</v>
          </cell>
          <cell r="G4210">
            <v>7.58</v>
          </cell>
        </row>
        <row r="4211">
          <cell r="C4211" t="str">
            <v>TOTAL</v>
          </cell>
          <cell r="G4211">
            <v>29.25</v>
          </cell>
        </row>
        <row r="4213">
          <cell r="A4213" t="str">
            <v>CHOR</v>
          </cell>
          <cell r="B4213" t="str">
            <v>7032</v>
          </cell>
          <cell r="C4213" t="str">
            <v>TANQUE ESTACINARIO TAA COM SERPENTINA E CAP ACIDADE PARA 30.000L - DEPRECIACAO</v>
          </cell>
          <cell r="D4213" t="str">
            <v>H</v>
          </cell>
        </row>
        <row r="4214">
          <cell r="A4214" t="str">
            <v>INSUMO</v>
          </cell>
          <cell r="B4214" t="str">
            <v>00014405</v>
          </cell>
          <cell r="C4214" t="str">
            <v>TANQUE ESTACIONARIO COM SERPENTINA E CAPACIDADE DE 30000 LITROS</v>
          </cell>
          <cell r="D4214" t="str">
            <v>UN</v>
          </cell>
          <cell r="E4214">
            <v>7.1400000000000001E-5</v>
          </cell>
          <cell r="F4214">
            <v>96700</v>
          </cell>
          <cell r="G4214">
            <v>6.9</v>
          </cell>
        </row>
        <row r="4215">
          <cell r="A4215" t="str">
            <v>7032</v>
          </cell>
          <cell r="C4215" t="str">
            <v>SUBTOTAL</v>
          </cell>
          <cell r="G4215">
            <v>6.9</v>
          </cell>
        </row>
        <row r="4216">
          <cell r="C4216" t="str">
            <v>BDI</v>
          </cell>
          <cell r="E4216">
            <v>0.35</v>
          </cell>
          <cell r="G4216">
            <v>2.42</v>
          </cell>
        </row>
        <row r="4217">
          <cell r="C4217" t="str">
            <v>TOTAL</v>
          </cell>
          <cell r="G4217">
            <v>9.32</v>
          </cell>
        </row>
        <row r="4219">
          <cell r="A4219" t="str">
            <v>CHOR</v>
          </cell>
          <cell r="B4219" t="str">
            <v>7033</v>
          </cell>
          <cell r="C4219" t="str">
            <v>TANQUE ESTACINARIO TAA COM SERPENTINA E CAP ACIDADE PARA 30.000L - JUROS</v>
          </cell>
          <cell r="D4219" t="str">
            <v>H</v>
          </cell>
        </row>
        <row r="4220">
          <cell r="A4220" t="str">
            <v>INSUMO</v>
          </cell>
          <cell r="B4220" t="str">
            <v>00014405</v>
          </cell>
          <cell r="C4220" t="str">
            <v>TANQUE ESTACIONARIO COM SERPENTINA E CAPACIDADE DE 30000 LITROS</v>
          </cell>
          <cell r="D4220" t="str">
            <v>UN</v>
          </cell>
          <cell r="E4220">
            <v>2.69E-5</v>
          </cell>
          <cell r="F4220">
            <v>96700</v>
          </cell>
          <cell r="G4220">
            <v>2.6</v>
          </cell>
        </row>
        <row r="4221">
          <cell r="A4221" t="str">
            <v>7033</v>
          </cell>
          <cell r="C4221" t="str">
            <v>SUBTOTAL</v>
          </cell>
          <cell r="G4221">
            <v>2.6</v>
          </cell>
        </row>
        <row r="4222">
          <cell r="C4222" t="str">
            <v>BDI</v>
          </cell>
          <cell r="E4222">
            <v>0.35</v>
          </cell>
          <cell r="G4222">
            <v>0.91</v>
          </cell>
        </row>
        <row r="4223">
          <cell r="C4223" t="str">
            <v>TOTAL</v>
          </cell>
          <cell r="G4223">
            <v>3.5100000000000002</v>
          </cell>
        </row>
        <row r="4225">
          <cell r="A4225" t="str">
            <v>CHOR</v>
          </cell>
          <cell r="B4225" t="str">
            <v>7034</v>
          </cell>
          <cell r="C4225" t="str">
            <v>TANQUE ESTACINARIO TAA COM SERPENTINA E CAP ACIDADE PARA 30.000L - MANUTENCAO</v>
          </cell>
          <cell r="D4225" t="str">
            <v>H</v>
          </cell>
        </row>
        <row r="4226">
          <cell r="A4226" t="str">
            <v>INSUMO</v>
          </cell>
          <cell r="B4226" t="str">
            <v>00014405</v>
          </cell>
          <cell r="C4226" t="str">
            <v>TANQUE ESTACIONARIO COM SERPENTINA E CAPACIDADE DE 30000 LITROS</v>
          </cell>
          <cell r="D4226" t="str">
            <v>UN</v>
          </cell>
          <cell r="E4226">
            <v>3.57E-5</v>
          </cell>
          <cell r="F4226">
            <v>96700</v>
          </cell>
          <cell r="G4226">
            <v>3.45</v>
          </cell>
        </row>
        <row r="4227">
          <cell r="A4227" t="str">
            <v>7034</v>
          </cell>
          <cell r="C4227" t="str">
            <v>SUBTOTAL</v>
          </cell>
          <cell r="G4227">
            <v>3.45</v>
          </cell>
        </row>
        <row r="4228">
          <cell r="C4228" t="str">
            <v>BDI</v>
          </cell>
          <cell r="E4228">
            <v>0.35</v>
          </cell>
          <cell r="G4228">
            <v>1.21</v>
          </cell>
        </row>
        <row r="4229">
          <cell r="C4229" t="str">
            <v>TOTAL</v>
          </cell>
          <cell r="G4229">
            <v>4.66</v>
          </cell>
        </row>
        <row r="4231">
          <cell r="A4231" t="str">
            <v>CHOR</v>
          </cell>
          <cell r="B4231" t="str">
            <v>7035</v>
          </cell>
          <cell r="C4231" t="str">
            <v>TANQUE ESTACINARIO TAA COM SERPENTINA CAPACIDADE DE 30.000L - CUSTOS COM MATERIAL</v>
          </cell>
          <cell r="D4231" t="str">
            <v>H</v>
          </cell>
        </row>
        <row r="4232">
          <cell r="A4232" t="str">
            <v>INSUMO</v>
          </cell>
          <cell r="B4232" t="str">
            <v>00004221</v>
          </cell>
          <cell r="C4232" t="str">
            <v>OLEO DIESEL COMBUSTIVEL COMUM</v>
          </cell>
          <cell r="D4232" t="str">
            <v>L</v>
          </cell>
          <cell r="E4232">
            <v>171.23099999999999</v>
          </cell>
          <cell r="F4232">
            <v>2.59</v>
          </cell>
          <cell r="G4232">
            <v>443.49</v>
          </cell>
        </row>
        <row r="4233">
          <cell r="A4233" t="str">
            <v>7035</v>
          </cell>
          <cell r="C4233" t="str">
            <v>SUBTOTAL</v>
          </cell>
          <cell r="G4233">
            <v>443.49</v>
          </cell>
        </row>
        <row r="4234">
          <cell r="C4234" t="str">
            <v>BDI</v>
          </cell>
          <cell r="E4234">
            <v>0.35</v>
          </cell>
          <cell r="G4234">
            <v>155.22</v>
          </cell>
        </row>
        <row r="4235">
          <cell r="C4235" t="str">
            <v>TOTAL</v>
          </cell>
          <cell r="G4235">
            <v>598.71</v>
          </cell>
        </row>
        <row r="4237">
          <cell r="A4237" t="str">
            <v>CHOR</v>
          </cell>
          <cell r="B4237" t="str">
            <v>7038</v>
          </cell>
          <cell r="C4237" t="str">
            <v>ROLO COMPACTADOR DE PNEUS ESTATICO, PRESSAO VARIAVE L, POTENCIA 111HP - PESO SEM/COM LASTRO 9,5/22,4T - DEPRECIACAO</v>
          </cell>
          <cell r="D4237" t="str">
            <v>H</v>
          </cell>
        </row>
        <row r="4238">
          <cell r="A4238" t="str">
            <v>INSUMO</v>
          </cell>
          <cell r="B4238" t="str">
            <v>00010642</v>
          </cell>
          <cell r="C4238" t="str">
            <v>ROLO COMPACTADOR DE PNEUS, PRESSAO VARIAVEL, AUTOPROPELIDO (POTENCIA = 111 HP; PESO SEM LASTRO = 9,5 T; PESO COM LASTRO = 22,4 T)</v>
          </cell>
          <cell r="D4238" t="str">
            <v>UN</v>
          </cell>
          <cell r="E4238">
            <v>7.1400000000000001E-5</v>
          </cell>
          <cell r="F4238">
            <v>336940</v>
          </cell>
          <cell r="G4238">
            <v>24.06</v>
          </cell>
        </row>
        <row r="4239">
          <cell r="A4239" t="str">
            <v>7038</v>
          </cell>
          <cell r="C4239" t="str">
            <v>SUBTOTAL</v>
          </cell>
          <cell r="G4239">
            <v>24.06</v>
          </cell>
        </row>
        <row r="4240">
          <cell r="C4240" t="str">
            <v>BDI</v>
          </cell>
          <cell r="E4240">
            <v>0.35</v>
          </cell>
          <cell r="G4240">
            <v>8.42</v>
          </cell>
        </row>
        <row r="4241">
          <cell r="C4241" t="str">
            <v>TOTAL</v>
          </cell>
          <cell r="G4241">
            <v>32.479999999999997</v>
          </cell>
        </row>
        <row r="4243">
          <cell r="A4243" t="str">
            <v>CHOR</v>
          </cell>
          <cell r="B4243" t="str">
            <v>7039</v>
          </cell>
          <cell r="C4243" t="str">
            <v>ROLO COMPACTADOR DE PNEUS ESTATICO, PRESSAO VARIAVE L, POTENCIA 111HP - PESO SEM/COM LASTRO 9,5/22,4T - JUROS</v>
          </cell>
          <cell r="D4243" t="str">
            <v>H</v>
          </cell>
        </row>
        <row r="4244">
          <cell r="A4244" t="str">
            <v>INSUMO</v>
          </cell>
          <cell r="B4244" t="str">
            <v>00010642</v>
          </cell>
          <cell r="C4244" t="str">
            <v>ROLO COMPACTADOR DE PNEUS, PRESSAO VARIAVEL, AUTOPROPELIDO (POTENCIA = 111 HP; PESO SEM LASTRO = 9,5 T; PESO COM LASTRO = 22,4 T)</v>
          </cell>
          <cell r="D4244" t="str">
            <v>UN</v>
          </cell>
          <cell r="E4244">
            <v>3.57E-5</v>
          </cell>
          <cell r="F4244">
            <v>336940</v>
          </cell>
          <cell r="G4244">
            <v>12.03</v>
          </cell>
        </row>
        <row r="4245">
          <cell r="A4245" t="str">
            <v>7039</v>
          </cell>
          <cell r="C4245" t="str">
            <v>SUBTOTAL</v>
          </cell>
          <cell r="G4245">
            <v>12.03</v>
          </cell>
        </row>
        <row r="4246">
          <cell r="C4246" t="str">
            <v>BDI</v>
          </cell>
          <cell r="E4246">
            <v>0.35</v>
          </cell>
          <cell r="G4246">
            <v>4.21</v>
          </cell>
        </row>
        <row r="4247">
          <cell r="C4247" t="str">
            <v>TOTAL</v>
          </cell>
          <cell r="G4247">
            <v>16.239999999999998</v>
          </cell>
        </row>
        <row r="4249">
          <cell r="A4249" t="str">
            <v>CHOR</v>
          </cell>
          <cell r="B4249" t="str">
            <v>7040</v>
          </cell>
          <cell r="C4249" t="str">
            <v>ROLO COMPACTADOR DE PNEUS ESTATICO, PRESSAO VARIAVE L, POTENCIA 111HP - PESO SEM/COM LASTRO 9,5/22,4T - MANUTENCAO</v>
          </cell>
          <cell r="D4249" t="str">
            <v>H</v>
          </cell>
        </row>
        <row r="4250">
          <cell r="A4250" t="str">
            <v>INSUMO</v>
          </cell>
          <cell r="B4250" t="str">
            <v>00010642</v>
          </cell>
          <cell r="C4250" t="str">
            <v>ROLO COMPACTADOR DE PNEUS, PRESSAO VARIAVEL, AUTOPROPELIDO (POTENCIA = 111 HP; PESO SEM LASTRO = 9,5 T; PESO COM LASTRO = 22,4 T)</v>
          </cell>
          <cell r="D4250" t="str">
            <v>UN</v>
          </cell>
          <cell r="E4250">
            <v>6.4300000000000004E-5</v>
          </cell>
          <cell r="F4250">
            <v>336940</v>
          </cell>
          <cell r="G4250">
            <v>21.67</v>
          </cell>
        </row>
        <row r="4251">
          <cell r="A4251" t="str">
            <v>7040</v>
          </cell>
          <cell r="C4251" t="str">
            <v>SUBTOTAL</v>
          </cell>
          <cell r="G4251">
            <v>21.67</v>
          </cell>
        </row>
        <row r="4252">
          <cell r="C4252" t="str">
            <v>BDI</v>
          </cell>
          <cell r="E4252">
            <v>0.35</v>
          </cell>
          <cell r="G4252">
            <v>7.58</v>
          </cell>
        </row>
        <row r="4253">
          <cell r="C4253" t="str">
            <v>TOTAL</v>
          </cell>
          <cell r="G4253">
            <v>29.25</v>
          </cell>
        </row>
        <row r="4255">
          <cell r="A4255" t="str">
            <v>CHOR</v>
          </cell>
          <cell r="B4255" t="str">
            <v>7041</v>
          </cell>
          <cell r="C4255" t="str">
            <v>ROLO COMPACTADOR DE PNEUS ESTATICO, PRESSAO VARIAVE L, POTENCIA 111HP - PESO SEM/COM LASTRO 9,5/22,4T - CUSTOS COM MAO-DE-OBRA NA OPERAC AO</v>
          </cell>
          <cell r="D4255" t="str">
            <v>H</v>
          </cell>
        </row>
        <row r="4256">
          <cell r="A4256" t="str">
            <v>INSUMO</v>
          </cell>
          <cell r="B4256" t="str">
            <v>00004238</v>
          </cell>
          <cell r="C4256" t="str">
            <v>OPERADOR DE ROLO COMPACTADOR</v>
          </cell>
          <cell r="D4256" t="str">
            <v>H</v>
          </cell>
          <cell r="E4256">
            <v>1</v>
          </cell>
          <cell r="F4256">
            <v>19.7</v>
          </cell>
          <cell r="G4256">
            <v>19.7</v>
          </cell>
        </row>
        <row r="4257">
          <cell r="A4257" t="str">
            <v>7041</v>
          </cell>
          <cell r="C4257" t="str">
            <v>SUBTOTAL</v>
          </cell>
          <cell r="G4257">
            <v>19.7</v>
          </cell>
        </row>
        <row r="4258">
          <cell r="C4258" t="str">
            <v>BDI</v>
          </cell>
          <cell r="E4258">
            <v>0.35</v>
          </cell>
          <cell r="G4258">
            <v>6.9</v>
          </cell>
        </row>
        <row r="4259">
          <cell r="C4259" t="str">
            <v>TOTAL</v>
          </cell>
          <cell r="G4259">
            <v>26.6</v>
          </cell>
        </row>
        <row r="4261">
          <cell r="A4261" t="str">
            <v>CHOR</v>
          </cell>
          <cell r="B4261" t="str">
            <v>7044</v>
          </cell>
          <cell r="C4261" t="str">
            <v>CONJUNTO MOTOR-BOMBA DIESEL PARA DRENAGEM E AGUA SUJA - 6HP - DEPRECIACAO</v>
          </cell>
          <cell r="D4261" t="str">
            <v>H</v>
          </cell>
        </row>
        <row r="4262">
          <cell r="A4262" t="str">
            <v>INSUMO</v>
          </cell>
          <cell r="B4262" t="str">
            <v>00000720</v>
          </cell>
          <cell r="C4262" t="str">
            <v>MOTOBOMBA CENTRIFUGA P/ AGUA SUJA BOCAIS 3" X 2 1/2" C/ MOTOR DIESEL OU GASOLINA * 6HP HM/Q = 10M/18M3/H A 65M/3M3/H*"</v>
          </cell>
          <cell r="D4262" t="str">
            <v>UN</v>
          </cell>
          <cell r="E4262">
            <v>6.0600000000000003E-5</v>
          </cell>
          <cell r="F4262">
            <v>4229.96</v>
          </cell>
          <cell r="G4262">
            <v>0.26</v>
          </cell>
        </row>
        <row r="4263">
          <cell r="A4263" t="str">
            <v>7044</v>
          </cell>
          <cell r="C4263" t="str">
            <v>SUBTOTAL</v>
          </cell>
          <cell r="G4263">
            <v>0.26</v>
          </cell>
        </row>
        <row r="4264">
          <cell r="C4264" t="str">
            <v>BDI</v>
          </cell>
          <cell r="E4264">
            <v>0.35</v>
          </cell>
          <cell r="G4264">
            <v>0.09</v>
          </cell>
        </row>
        <row r="4265">
          <cell r="C4265" t="str">
            <v>TOTAL</v>
          </cell>
          <cell r="G4265">
            <v>0.35</v>
          </cell>
        </row>
        <row r="4267">
          <cell r="A4267" t="str">
            <v>CHOR</v>
          </cell>
          <cell r="B4267" t="str">
            <v>7045</v>
          </cell>
          <cell r="C4267" t="str">
            <v>CONJUNTO MOTOR-BOMBA DIESEL PARA DRENAGEM E AGUA SUJA - 6HP - JUROS</v>
          </cell>
          <cell r="D4267" t="str">
            <v>H</v>
          </cell>
        </row>
        <row r="4268">
          <cell r="A4268" t="str">
            <v>INSUMO</v>
          </cell>
          <cell r="B4268" t="str">
            <v>00000720</v>
          </cell>
          <cell r="C4268" t="str">
            <v>MOTOBOMBA CENTRIFUGA P/ AGUA SUJA BOCAIS 3" X 2 1/2" C/ MOTOR DIESEL OU GASOLINA * 6HP HM/Q = 10M/18M3/H A 65M/3M3/H*"</v>
          </cell>
          <cell r="D4268" t="str">
            <v>UN</v>
          </cell>
          <cell r="E4268">
            <v>3.6600000000000002E-5</v>
          </cell>
          <cell r="F4268">
            <v>4229.96</v>
          </cell>
          <cell r="G4268">
            <v>0.15</v>
          </cell>
        </row>
        <row r="4269">
          <cell r="A4269" t="str">
            <v>7045</v>
          </cell>
          <cell r="C4269" t="str">
            <v>SUBTOTAL</v>
          </cell>
          <cell r="G4269">
            <v>0.15</v>
          </cell>
        </row>
        <row r="4270">
          <cell r="C4270" t="str">
            <v>BDI</v>
          </cell>
          <cell r="E4270">
            <v>0.35</v>
          </cell>
          <cell r="G4270">
            <v>0.05</v>
          </cell>
        </row>
        <row r="4271">
          <cell r="C4271" t="str">
            <v>TOTAL</v>
          </cell>
          <cell r="G4271">
            <v>0.2</v>
          </cell>
        </row>
        <row r="4273">
          <cell r="A4273" t="str">
            <v>CHOR</v>
          </cell>
          <cell r="B4273" t="str">
            <v>7046</v>
          </cell>
          <cell r="C4273" t="str">
            <v>CONJUNTO MOTOR-BOMBA DIESEL PARA DRENAGEM E AGUA SUJA - 6HP - MANUTENCAO</v>
          </cell>
          <cell r="D4273" t="str">
            <v>H</v>
          </cell>
        </row>
        <row r="4274">
          <cell r="A4274" t="str">
            <v>INSUMO</v>
          </cell>
          <cell r="B4274" t="str">
            <v>00000720</v>
          </cell>
          <cell r="C4274" t="str">
            <v>MOTOBOMBA CENTRIFUGA P/ AGUA SUJA BOCAIS 3" X 2 1/2" C/ MOTOR DIESEL OU GASOLINA * 6HP HM/Q = 10M/18M3/H A 65M/3M3/H*"</v>
          </cell>
          <cell r="D4274" t="str">
            <v>UN</v>
          </cell>
          <cell r="E4274">
            <v>6.0000000000000002E-5</v>
          </cell>
          <cell r="F4274">
            <v>4229.96</v>
          </cell>
          <cell r="G4274">
            <v>0.25</v>
          </cell>
        </row>
        <row r="4275">
          <cell r="A4275" t="str">
            <v>7046</v>
          </cell>
          <cell r="C4275" t="str">
            <v>SUBTOTAL</v>
          </cell>
          <cell r="G4275">
            <v>0.25</v>
          </cell>
        </row>
        <row r="4276">
          <cell r="C4276" t="str">
            <v>BDI</v>
          </cell>
          <cell r="E4276">
            <v>0.35</v>
          </cell>
          <cell r="G4276">
            <v>0.09</v>
          </cell>
        </row>
        <row r="4277">
          <cell r="C4277" t="str">
            <v>TOTAL</v>
          </cell>
          <cell r="G4277">
            <v>0.33999999999999997</v>
          </cell>
        </row>
        <row r="4279">
          <cell r="A4279" t="str">
            <v>CHOR</v>
          </cell>
          <cell r="B4279" t="str">
            <v>7047</v>
          </cell>
          <cell r="C4279" t="str">
            <v>CONJUNTO MOTOR-BOMBA DIESEL PARA DRENAGEM DE AGUA UJA - 6HP - CUSTOS COM MATERIAL NA OPERACAO</v>
          </cell>
          <cell r="D4279" t="str">
            <v>H</v>
          </cell>
        </row>
        <row r="4280">
          <cell r="A4280" t="str">
            <v>INSUMO</v>
          </cell>
          <cell r="B4280" t="str">
            <v>00004221</v>
          </cell>
          <cell r="C4280" t="str">
            <v>OLEO DIESEL COMBUSTIVEL COMUM</v>
          </cell>
          <cell r="D4280" t="str">
            <v>L</v>
          </cell>
          <cell r="E4280">
            <v>1.53</v>
          </cell>
          <cell r="F4280">
            <v>2.59</v>
          </cell>
          <cell r="G4280">
            <v>3.96</v>
          </cell>
        </row>
        <row r="4281">
          <cell r="A4281" t="str">
            <v>7047</v>
          </cell>
          <cell r="C4281" t="str">
            <v>SUBTOTAL</v>
          </cell>
          <cell r="G4281">
            <v>3.96</v>
          </cell>
        </row>
        <row r="4282">
          <cell r="C4282" t="str">
            <v>BDI</v>
          </cell>
          <cell r="E4282">
            <v>0.35</v>
          </cell>
          <cell r="G4282">
            <v>1.39</v>
          </cell>
        </row>
        <row r="4283">
          <cell r="C4283" t="str">
            <v>TOTAL</v>
          </cell>
          <cell r="G4283">
            <v>5.35</v>
          </cell>
        </row>
        <row r="4285">
          <cell r="A4285" t="str">
            <v>CHOR</v>
          </cell>
          <cell r="B4285" t="str">
            <v>7048</v>
          </cell>
          <cell r="C4285" t="str">
            <v>CONJUNTO MOTOR-BOMBA DIESEL PARA DRENAGEM E AGUA SUJA - 6HP - MAO-DE-OBRA NA OPERACAO</v>
          </cell>
          <cell r="D4285" t="str">
            <v>H</v>
          </cell>
        </row>
        <row r="4286">
          <cell r="A4286" t="str">
            <v>INSUMO</v>
          </cell>
          <cell r="B4286" t="str">
            <v>00004230</v>
          </cell>
          <cell r="C4286" t="str">
            <v>OPERADOR DE MAQUINAS E EQUIPAMENTOS</v>
          </cell>
          <cell r="D4286" t="str">
            <v>H</v>
          </cell>
          <cell r="E4286">
            <v>1</v>
          </cell>
          <cell r="F4286">
            <v>20.71</v>
          </cell>
          <cell r="G4286">
            <v>20.71</v>
          </cell>
        </row>
        <row r="4287">
          <cell r="A4287" t="str">
            <v>7048</v>
          </cell>
          <cell r="C4287" t="str">
            <v>SUBTOTAL</v>
          </cell>
          <cell r="G4287">
            <v>20.71</v>
          </cell>
        </row>
        <row r="4288">
          <cell r="C4288" t="str">
            <v>BDI</v>
          </cell>
          <cell r="E4288">
            <v>0.35</v>
          </cell>
          <cell r="G4288">
            <v>7.25</v>
          </cell>
        </row>
        <row r="4289">
          <cell r="C4289" t="str">
            <v>TOTAL</v>
          </cell>
          <cell r="G4289">
            <v>27.96</v>
          </cell>
        </row>
        <row r="4291">
          <cell r="A4291" t="str">
            <v>CHOR</v>
          </cell>
          <cell r="B4291" t="str">
            <v>7051</v>
          </cell>
          <cell r="C4291" t="str">
            <v>ROLO COMPACTADOR VIBRATÓRIO PÉ DE CARNEIRO, POTÊNCIA 150HP, PESO OPERACIONAL 9,8 T, IMPACTO DINÂMICO 31,75 T - DEPRECIACAO</v>
          </cell>
          <cell r="D4291" t="str">
            <v>H</v>
          </cell>
        </row>
        <row r="4292">
          <cell r="A4292" t="str">
            <v>INSUMO</v>
          </cell>
          <cell r="B4292" t="str">
            <v>00014489</v>
          </cell>
          <cell r="C4292" t="str">
            <v>ROLO COMPACTADOR VIBRATÓRIO PÉ DE CARNEIRO, MULLER, MODELO VAP-70P, POTÊNCIA 150HP - PESO OPERACIONAL 9,8T - IMPACTO DINÂMICO 31,75T</v>
          </cell>
          <cell r="D4292" t="str">
            <v>UN</v>
          </cell>
          <cell r="E4292">
            <v>7.1400000000000001E-5</v>
          </cell>
          <cell r="F4292">
            <v>321738.48</v>
          </cell>
          <cell r="G4292">
            <v>22.97</v>
          </cell>
        </row>
        <row r="4293">
          <cell r="A4293" t="str">
            <v>7051</v>
          </cell>
          <cell r="C4293" t="str">
            <v>SUBTOTAL</v>
          </cell>
          <cell r="G4293">
            <v>22.97</v>
          </cell>
        </row>
        <row r="4294">
          <cell r="C4294" t="str">
            <v>BDI</v>
          </cell>
          <cell r="E4294">
            <v>0.35</v>
          </cell>
          <cell r="G4294">
            <v>8.0399999999999991</v>
          </cell>
        </row>
        <row r="4295">
          <cell r="C4295" t="str">
            <v>TOTAL</v>
          </cell>
          <cell r="G4295">
            <v>31.009999999999998</v>
          </cell>
        </row>
        <row r="4297">
          <cell r="A4297" t="str">
            <v>CHOR</v>
          </cell>
          <cell r="B4297" t="str">
            <v>7052</v>
          </cell>
          <cell r="C4297" t="str">
            <v>ROLO COMPACTADOR VIBRATÓRIO PÉ DE CARNEIRO, POTÊNCIA 150HP, PESO OPERACIONAL 9,8 T, IMPACTO DINÂMICO 31,75 T - JUROS</v>
          </cell>
          <cell r="D4297" t="str">
            <v>H</v>
          </cell>
        </row>
        <row r="4298">
          <cell r="A4298" t="str">
            <v>INSUMO</v>
          </cell>
          <cell r="B4298" t="str">
            <v>00014489</v>
          </cell>
          <cell r="C4298" t="str">
            <v>ROLO COMPACTADOR VIBRATÓRIO PÉ DE CARNEIRO, MULLER, MODELO VAP-70P, POTÊNCIA 150HP - PESO OPERACIONAL 9,8T - IMPACTO DINÂMICO 31,75T</v>
          </cell>
          <cell r="D4298" t="str">
            <v>UN</v>
          </cell>
          <cell r="E4298">
            <v>3.57E-5</v>
          </cell>
          <cell r="F4298">
            <v>321738.48</v>
          </cell>
          <cell r="G4298">
            <v>11.49</v>
          </cell>
        </row>
        <row r="4299">
          <cell r="A4299" t="str">
            <v>7052</v>
          </cell>
          <cell r="C4299" t="str">
            <v>SUBTOTAL</v>
          </cell>
          <cell r="G4299">
            <v>11.49</v>
          </cell>
        </row>
        <row r="4300">
          <cell r="C4300" t="str">
            <v>BDI</v>
          </cell>
          <cell r="E4300">
            <v>0.35</v>
          </cell>
          <cell r="G4300">
            <v>4.0199999999999996</v>
          </cell>
        </row>
        <row r="4301">
          <cell r="C4301" t="str">
            <v>TOTAL</v>
          </cell>
          <cell r="G4301">
            <v>15.51</v>
          </cell>
        </row>
        <row r="4303">
          <cell r="A4303" t="str">
            <v>CHOR</v>
          </cell>
          <cell r="B4303" t="str">
            <v>7053</v>
          </cell>
          <cell r="C4303" t="str">
            <v>ROLO COMPACTADOR VIBRATÓRIO PÉ DE CARNEIRO, POTÊNCIA 150HP, PESO OPERACIONAL 9,8 T, IMPACTO DINÂMICO 31,75 T</v>
          </cell>
          <cell r="D4303" t="str">
            <v>H</v>
          </cell>
        </row>
        <row r="4304">
          <cell r="A4304" t="str">
            <v>INSUMO</v>
          </cell>
          <cell r="B4304" t="str">
            <v>00014489</v>
          </cell>
          <cell r="C4304" t="str">
            <v>ROLO COMPACTADOR VIBRATÓRIO PÉ DE CARNEIRO, MULLER, MODELO VAP-70P, POTÊNCIA 150HP - PESO OPERACIONAL 9,8T - IMPACTO DINÂMICO 31,75T</v>
          </cell>
          <cell r="D4304" t="str">
            <v>UN</v>
          </cell>
          <cell r="E4304">
            <v>6.4300000000000004E-5</v>
          </cell>
          <cell r="F4304">
            <v>321738.48</v>
          </cell>
          <cell r="G4304">
            <v>20.69</v>
          </cell>
        </row>
        <row r="4305">
          <cell r="A4305" t="str">
            <v>7053</v>
          </cell>
          <cell r="C4305" t="str">
            <v>SUBTOTAL</v>
          </cell>
          <cell r="G4305">
            <v>20.69</v>
          </cell>
        </row>
        <row r="4306">
          <cell r="C4306" t="str">
            <v>BDI</v>
          </cell>
          <cell r="E4306">
            <v>0.35</v>
          </cell>
          <cell r="G4306">
            <v>7.24</v>
          </cell>
        </row>
        <row r="4307">
          <cell r="C4307" t="str">
            <v>TOTAL</v>
          </cell>
          <cell r="G4307">
            <v>27.93</v>
          </cell>
        </row>
        <row r="4309">
          <cell r="A4309" t="str">
            <v>CHOR</v>
          </cell>
          <cell r="B4309" t="str">
            <v>7054</v>
          </cell>
          <cell r="C4309" t="str">
            <v>ROLO COMPACTADOR VIBRATÓRIO PÉ DE CARNEIRO, POTÊNCIA 150HP, PESO OPERACIONAL 9,8 T, IMPACTO DINÂMICO 31,75 T - CUSTOS COM MATERIAL NA O PERACAO</v>
          </cell>
          <cell r="D4309" t="str">
            <v>H</v>
          </cell>
        </row>
        <row r="4310">
          <cell r="A4310" t="str">
            <v>INSUMO</v>
          </cell>
          <cell r="B4310" t="str">
            <v>00004221</v>
          </cell>
          <cell r="C4310" t="str">
            <v>OLEO DIESEL COMBUSTIVEL COMUM</v>
          </cell>
          <cell r="D4310" t="str">
            <v>L</v>
          </cell>
          <cell r="E4310">
            <v>22.86</v>
          </cell>
          <cell r="F4310">
            <v>2.59</v>
          </cell>
          <cell r="G4310">
            <v>59.21</v>
          </cell>
        </row>
        <row r="4311">
          <cell r="A4311" t="str">
            <v>7054</v>
          </cell>
          <cell r="C4311" t="str">
            <v>SUBTOTAL</v>
          </cell>
          <cell r="G4311">
            <v>59.21</v>
          </cell>
        </row>
        <row r="4312">
          <cell r="C4312" t="str">
            <v>BDI</v>
          </cell>
          <cell r="E4312">
            <v>0.35</v>
          </cell>
          <cell r="G4312">
            <v>20.72</v>
          </cell>
        </row>
        <row r="4313">
          <cell r="C4313" t="str">
            <v>TOTAL</v>
          </cell>
          <cell r="G4313">
            <v>79.930000000000007</v>
          </cell>
        </row>
        <row r="4315">
          <cell r="A4315" t="str">
            <v>CHOR</v>
          </cell>
          <cell r="B4315" t="str">
            <v>7055</v>
          </cell>
          <cell r="C4315" t="str">
            <v>ROLO COMPACTADOR AUTOPROPELIDO 127HP 10260K G - MAO-DE-OBRA NA OPERACAO</v>
          </cell>
          <cell r="D4315" t="str">
            <v>H</v>
          </cell>
        </row>
        <row r="4316">
          <cell r="A4316" t="str">
            <v>INSUMO</v>
          </cell>
          <cell r="B4316" t="str">
            <v>00004238</v>
          </cell>
          <cell r="C4316" t="str">
            <v>OPERADOR DE ROLO COMPACTADOR</v>
          </cell>
          <cell r="D4316" t="str">
            <v>H</v>
          </cell>
          <cell r="E4316">
            <v>1</v>
          </cell>
          <cell r="F4316">
            <v>19.7</v>
          </cell>
          <cell r="G4316">
            <v>19.7</v>
          </cell>
        </row>
        <row r="4317">
          <cell r="A4317" t="str">
            <v>7055</v>
          </cell>
          <cell r="C4317" t="str">
            <v>SUBTOTAL</v>
          </cell>
          <cell r="G4317">
            <v>19.7</v>
          </cell>
        </row>
        <row r="4318">
          <cell r="C4318" t="str">
            <v>BDI</v>
          </cell>
          <cell r="E4318">
            <v>0.35</v>
          </cell>
          <cell r="G4318">
            <v>6.9</v>
          </cell>
        </row>
        <row r="4319">
          <cell r="C4319" t="str">
            <v>TOTAL</v>
          </cell>
          <cell r="G4319">
            <v>26.6</v>
          </cell>
        </row>
        <row r="4321">
          <cell r="A4321" t="str">
            <v>CHOR</v>
          </cell>
          <cell r="B4321" t="str">
            <v>7058</v>
          </cell>
          <cell r="C4321" t="str">
            <v>CAMINHAO BASCULANTE 4,0M3 152CV COM CAPACID ADE UTIL DE 8,5T - DEPRECIACAO</v>
          </cell>
          <cell r="D4321" t="str">
            <v>H</v>
          </cell>
        </row>
        <row r="4322">
          <cell r="A4322" t="str">
            <v>INSUMO</v>
          </cell>
          <cell r="B4322" t="str">
            <v>00013598</v>
          </cell>
          <cell r="C4322" t="str">
            <v>CAMINHAO TOCO BASCULANTE COM CACAMBA DE 5 M3 (POTENCIA = 177 CV; PESO BRUTO TOTAL = 13,99 T; DISTANCIA ENTRE EIXOS = 5,10 M)</v>
          </cell>
          <cell r="D4322" t="str">
            <v>UN</v>
          </cell>
          <cell r="E4322">
            <v>1E-4</v>
          </cell>
          <cell r="F4322">
            <v>198300</v>
          </cell>
          <cell r="G4322">
            <v>19.829999999999998</v>
          </cell>
        </row>
        <row r="4323">
          <cell r="A4323" t="str">
            <v>7058</v>
          </cell>
          <cell r="C4323" t="str">
            <v>SUBTOTAL</v>
          </cell>
          <cell r="G4323">
            <v>19.829999999999998</v>
          </cell>
        </row>
        <row r="4324">
          <cell r="C4324" t="str">
            <v>BDI</v>
          </cell>
          <cell r="E4324">
            <v>0.35</v>
          </cell>
          <cell r="G4324">
            <v>6.94</v>
          </cell>
        </row>
        <row r="4325">
          <cell r="C4325" t="str">
            <v>TOTAL</v>
          </cell>
          <cell r="G4325">
            <v>26.77</v>
          </cell>
        </row>
        <row r="4327">
          <cell r="A4327" t="str">
            <v>CHOR</v>
          </cell>
          <cell r="B4327" t="str">
            <v>7059</v>
          </cell>
          <cell r="C4327" t="str">
            <v>CAMINHAO BASCULANTE 4,0M3 CARGA UTIL 8,5T 1 52CV - JUROS</v>
          </cell>
          <cell r="D4327" t="str">
            <v>H</v>
          </cell>
        </row>
        <row r="4328">
          <cell r="A4328" t="str">
            <v>INSUMO</v>
          </cell>
          <cell r="B4328" t="str">
            <v>00013598</v>
          </cell>
          <cell r="C4328" t="str">
            <v>CAMINHAO TOCO BASCULANTE COM CACAMBA DE 5 M3 (POTENCIA = 177 CV; PESO BRUTO TOTAL = 13,99 T; DISTANCIA ENTRE EIXOS = 5,10 M)</v>
          </cell>
          <cell r="D4328" t="str">
            <v>UN</v>
          </cell>
          <cell r="E4328">
            <v>3.1900000000000003E-5</v>
          </cell>
          <cell r="F4328">
            <v>198300</v>
          </cell>
          <cell r="G4328">
            <v>6.33</v>
          </cell>
        </row>
        <row r="4329">
          <cell r="A4329" t="str">
            <v>7059</v>
          </cell>
          <cell r="C4329" t="str">
            <v>SUBTOTAL</v>
          </cell>
          <cell r="G4329">
            <v>6.33</v>
          </cell>
        </row>
        <row r="4330">
          <cell r="C4330" t="str">
            <v>BDI</v>
          </cell>
          <cell r="E4330">
            <v>0.35</v>
          </cell>
          <cell r="G4330">
            <v>2.2200000000000002</v>
          </cell>
        </row>
        <row r="4331">
          <cell r="C4331" t="str">
            <v>TOTAL</v>
          </cell>
          <cell r="G4331">
            <v>8.5500000000000007</v>
          </cell>
        </row>
        <row r="4333">
          <cell r="A4333" t="str">
            <v>CHOR</v>
          </cell>
          <cell r="B4333" t="str">
            <v>7060</v>
          </cell>
          <cell r="C4333" t="str">
            <v>CAMINHAO BASCULANTE 4,0M3 CARGA UTIL 8,5T 1 52CV - MANUTENCAO</v>
          </cell>
          <cell r="D4333" t="str">
            <v>H</v>
          </cell>
        </row>
        <row r="4334">
          <cell r="A4334" t="str">
            <v>INSUMO</v>
          </cell>
          <cell r="B4334" t="str">
            <v>00013598</v>
          </cell>
          <cell r="C4334" t="str">
            <v>CAMINHAO TOCO BASCULANTE COM CACAMBA DE 5 M3 (POTENCIA = 177 CV; PESO BRUTO TOTAL = 13,99 T; DISTANCIA ENTRE EIXOS = 5,10 M)</v>
          </cell>
          <cell r="D4334" t="str">
            <v>UN</v>
          </cell>
          <cell r="E4334">
            <v>1E-4</v>
          </cell>
          <cell r="F4334">
            <v>198300</v>
          </cell>
          <cell r="G4334">
            <v>19.829999999999998</v>
          </cell>
        </row>
        <row r="4335">
          <cell r="A4335" t="str">
            <v>7060</v>
          </cell>
          <cell r="C4335" t="str">
            <v>SUBTOTAL</v>
          </cell>
          <cell r="G4335">
            <v>19.829999999999998</v>
          </cell>
        </row>
        <row r="4336">
          <cell r="C4336" t="str">
            <v>BDI</v>
          </cell>
          <cell r="E4336">
            <v>0.35</v>
          </cell>
          <cell r="G4336">
            <v>6.94</v>
          </cell>
        </row>
        <row r="4337">
          <cell r="C4337" t="str">
            <v>TOTAL</v>
          </cell>
          <cell r="G4337">
            <v>26.77</v>
          </cell>
        </row>
        <row r="4339">
          <cell r="A4339" t="str">
            <v>CHOR</v>
          </cell>
          <cell r="B4339" t="str">
            <v>7061</v>
          </cell>
          <cell r="C4339" t="str">
            <v>CAMINHAO BASCULANTE 4,0M3 CARGA UTIL 8,5T 1 52CV - CUSTOS COM MATERIAL NA OPERACAO</v>
          </cell>
          <cell r="D4339" t="str">
            <v>H</v>
          </cell>
        </row>
        <row r="4340">
          <cell r="A4340" t="str">
            <v>INSUMO</v>
          </cell>
          <cell r="B4340" t="str">
            <v>00004221</v>
          </cell>
          <cell r="C4340" t="str">
            <v>OLEO DIESEL COMBUSTIVEL COMUM</v>
          </cell>
          <cell r="D4340" t="str">
            <v>L</v>
          </cell>
          <cell r="E4340">
            <v>27.36</v>
          </cell>
          <cell r="F4340">
            <v>2.59</v>
          </cell>
          <cell r="G4340">
            <v>70.86</v>
          </cell>
        </row>
        <row r="4341">
          <cell r="A4341" t="str">
            <v>7061</v>
          </cell>
          <cell r="C4341" t="str">
            <v>SUBTOTAL</v>
          </cell>
          <cell r="G4341">
            <v>70.86</v>
          </cell>
        </row>
        <row r="4342">
          <cell r="C4342" t="str">
            <v>BDI</v>
          </cell>
          <cell r="E4342">
            <v>0.35</v>
          </cell>
          <cell r="G4342">
            <v>24.8</v>
          </cell>
        </row>
        <row r="4343">
          <cell r="C4343" t="str">
            <v>TOTAL</v>
          </cell>
          <cell r="G4343">
            <v>95.66</v>
          </cell>
        </row>
        <row r="4345">
          <cell r="A4345" t="str">
            <v>CHOR</v>
          </cell>
          <cell r="B4345" t="str">
            <v>7062</v>
          </cell>
          <cell r="C4345" t="str">
            <v>CAMINHAO BASCULANTE 4,0M3 CARGA UTIL 8,5T 1 52CV - MAO-DE-OBRA NA OPERACAO</v>
          </cell>
          <cell r="D4345" t="str">
            <v>H</v>
          </cell>
        </row>
        <row r="4346">
          <cell r="A4346" t="str">
            <v>INSUMO</v>
          </cell>
          <cell r="B4346" t="str">
            <v>00020020</v>
          </cell>
          <cell r="C4346" t="str">
            <v>MOTORISTA DE BASCULANTE</v>
          </cell>
          <cell r="D4346" t="str">
            <v>H</v>
          </cell>
          <cell r="E4346">
            <v>1</v>
          </cell>
          <cell r="F4346">
            <v>18.61</v>
          </cell>
          <cell r="G4346">
            <v>18.61</v>
          </cell>
        </row>
        <row r="4347">
          <cell r="A4347" t="str">
            <v>7062</v>
          </cell>
          <cell r="C4347" t="str">
            <v>SUBTOTAL</v>
          </cell>
          <cell r="G4347">
            <v>18.61</v>
          </cell>
        </row>
        <row r="4348">
          <cell r="C4348" t="str">
            <v>BDI</v>
          </cell>
          <cell r="E4348">
            <v>0.35</v>
          </cell>
          <cell r="G4348">
            <v>6.51</v>
          </cell>
        </row>
        <row r="4349">
          <cell r="C4349" t="str">
            <v>TOTAL</v>
          </cell>
          <cell r="G4349">
            <v>25.119999999999997</v>
          </cell>
        </row>
        <row r="4351">
          <cell r="A4351" t="str">
            <v>CHOR</v>
          </cell>
          <cell r="B4351" t="str">
            <v>7063</v>
          </cell>
          <cell r="C4351" t="str">
            <v>TRATOR DE PNEUS 110 A 126 HP - DEPRECIACAO</v>
          </cell>
          <cell r="D4351" t="str">
            <v>H</v>
          </cell>
        </row>
        <row r="4352">
          <cell r="A4352" t="str">
            <v>INSUMO</v>
          </cell>
          <cell r="B4352" t="str">
            <v>00013603</v>
          </cell>
          <cell r="C4352" t="str">
            <v>TRATOR DE PNEUS CBT MOD. 2105 POT. * 110 A 126 HP ***CAIXA**</v>
          </cell>
          <cell r="D4352" t="str">
            <v>UN</v>
          </cell>
          <cell r="E4352">
            <v>1E-4</v>
          </cell>
          <cell r="F4352">
            <v>194062.5</v>
          </cell>
          <cell r="G4352">
            <v>19.41</v>
          </cell>
        </row>
        <row r="4353">
          <cell r="A4353" t="str">
            <v>7063</v>
          </cell>
          <cell r="C4353" t="str">
            <v>SUBTOTAL</v>
          </cell>
          <cell r="G4353">
            <v>19.41</v>
          </cell>
        </row>
        <row r="4354">
          <cell r="C4354" t="str">
            <v>BDI</v>
          </cell>
          <cell r="E4354">
            <v>0.35</v>
          </cell>
          <cell r="G4354">
            <v>6.79</v>
          </cell>
        </row>
        <row r="4355">
          <cell r="C4355" t="str">
            <v>TOTAL</v>
          </cell>
          <cell r="G4355">
            <v>26.2</v>
          </cell>
        </row>
        <row r="4357">
          <cell r="A4357" t="str">
            <v>CHOR</v>
          </cell>
          <cell r="B4357" t="str">
            <v>7064</v>
          </cell>
          <cell r="C4357" t="str">
            <v>TRATOR DE PNEUS 110 A 126 HP - JUROS</v>
          </cell>
          <cell r="D4357" t="str">
            <v>H</v>
          </cell>
        </row>
        <row r="4358">
          <cell r="A4358" t="str">
            <v>INSUMO</v>
          </cell>
          <cell r="B4358" t="str">
            <v>00013603</v>
          </cell>
          <cell r="C4358" t="str">
            <v>TRATOR DE PNEUS CBT MOD. 2105 POT. * 110 A 126 HP ***CAIXA**</v>
          </cell>
          <cell r="D4358" t="str">
            <v>UN</v>
          </cell>
          <cell r="E4358">
            <v>3.1900000000000003E-5</v>
          </cell>
          <cell r="F4358">
            <v>194062.5</v>
          </cell>
          <cell r="G4358">
            <v>6.19</v>
          </cell>
        </row>
        <row r="4359">
          <cell r="A4359" t="str">
            <v>7064</v>
          </cell>
          <cell r="C4359" t="str">
            <v>SUBTOTAL</v>
          </cell>
          <cell r="G4359">
            <v>6.19</v>
          </cell>
        </row>
        <row r="4360">
          <cell r="C4360" t="str">
            <v>BDI</v>
          </cell>
          <cell r="E4360">
            <v>0.35</v>
          </cell>
          <cell r="G4360">
            <v>2.17</v>
          </cell>
        </row>
        <row r="4361">
          <cell r="C4361" t="str">
            <v>TOTAL</v>
          </cell>
          <cell r="G4361">
            <v>8.36</v>
          </cell>
        </row>
        <row r="4363">
          <cell r="A4363" t="str">
            <v>CHOR</v>
          </cell>
          <cell r="B4363" t="str">
            <v>7065</v>
          </cell>
          <cell r="C4363" t="str">
            <v>TRATOR DE PNEUS 110 A 126 HP - MANUTENCAO</v>
          </cell>
          <cell r="D4363" t="str">
            <v>H</v>
          </cell>
        </row>
        <row r="4364">
          <cell r="A4364" t="str">
            <v>INSUMO</v>
          </cell>
          <cell r="B4364" t="str">
            <v>00013603</v>
          </cell>
          <cell r="C4364" t="str">
            <v>TRATOR DE PNEUS CBT MOD. 2105 POT. * 110 A 126 HP ***CAIXA**</v>
          </cell>
          <cell r="D4364" t="str">
            <v>UN</v>
          </cell>
          <cell r="E4364">
            <v>8.0000000000000007E-5</v>
          </cell>
          <cell r="F4364">
            <v>194062.5</v>
          </cell>
          <cell r="G4364">
            <v>15.53</v>
          </cell>
        </row>
        <row r="4365">
          <cell r="A4365" t="str">
            <v>7065</v>
          </cell>
          <cell r="C4365" t="str">
            <v>SUBTOTAL</v>
          </cell>
          <cell r="G4365">
            <v>15.53</v>
          </cell>
        </row>
        <row r="4366">
          <cell r="C4366" t="str">
            <v>BDI</v>
          </cell>
          <cell r="E4366">
            <v>0.35</v>
          </cell>
          <cell r="G4366">
            <v>5.44</v>
          </cell>
        </row>
        <row r="4367">
          <cell r="C4367" t="str">
            <v>TOTAL</v>
          </cell>
          <cell r="G4367">
            <v>20.97</v>
          </cell>
        </row>
        <row r="4369">
          <cell r="A4369" t="str">
            <v>CHOR</v>
          </cell>
          <cell r="B4369" t="str">
            <v>7066</v>
          </cell>
          <cell r="C4369" t="str">
            <v>TRATOR DE PNEUS 110 A 126 HP - CUSTOS COM M ATERIAL NA OPERACAO</v>
          </cell>
          <cell r="D4369" t="str">
            <v>H</v>
          </cell>
        </row>
        <row r="4370">
          <cell r="A4370" t="str">
            <v>INSUMO</v>
          </cell>
          <cell r="B4370" t="str">
            <v>00004221</v>
          </cell>
          <cell r="C4370" t="str">
            <v>OLEO DIESEL COMBUSTIVEL COMUM</v>
          </cell>
          <cell r="D4370" t="str">
            <v>L</v>
          </cell>
          <cell r="E4370">
            <v>22.68</v>
          </cell>
          <cell r="F4370">
            <v>2.59</v>
          </cell>
          <cell r="G4370">
            <v>58.74</v>
          </cell>
        </row>
        <row r="4371">
          <cell r="A4371" t="str">
            <v>7066</v>
          </cell>
          <cell r="C4371" t="str">
            <v>SUBTOTAL</v>
          </cell>
          <cell r="G4371">
            <v>58.74</v>
          </cell>
        </row>
        <row r="4372">
          <cell r="C4372" t="str">
            <v>BDI</v>
          </cell>
          <cell r="E4372">
            <v>0.35</v>
          </cell>
          <cell r="G4372">
            <v>20.56</v>
          </cell>
        </row>
        <row r="4373">
          <cell r="C4373" t="str">
            <v>TOTAL</v>
          </cell>
          <cell r="G4373">
            <v>79.3</v>
          </cell>
        </row>
        <row r="4375">
          <cell r="A4375" t="str">
            <v>CHOR</v>
          </cell>
          <cell r="B4375" t="str">
            <v>7067</v>
          </cell>
          <cell r="C4375" t="str">
            <v>TRATOR DE PNEUS 110 A 126 HP - MAO-DE-OBRA NA OPERACAO DIURNA</v>
          </cell>
          <cell r="D4375" t="str">
            <v>H</v>
          </cell>
        </row>
        <row r="4376">
          <cell r="A4376" t="str">
            <v>INSUMO</v>
          </cell>
          <cell r="B4376" t="str">
            <v>00004237</v>
          </cell>
          <cell r="C4376" t="str">
            <v>TRATORISTA</v>
          </cell>
          <cell r="D4376" t="str">
            <v>H</v>
          </cell>
          <cell r="E4376">
            <v>1</v>
          </cell>
          <cell r="F4376">
            <v>21.66</v>
          </cell>
          <cell r="G4376">
            <v>21.66</v>
          </cell>
        </row>
        <row r="4377">
          <cell r="A4377" t="str">
            <v>7067</v>
          </cell>
          <cell r="C4377" t="str">
            <v>SUBTOTAL</v>
          </cell>
          <cell r="G4377">
            <v>21.66</v>
          </cell>
        </row>
        <row r="4378">
          <cell r="C4378" t="str">
            <v>BDI</v>
          </cell>
          <cell r="E4378">
            <v>0.35</v>
          </cell>
          <cell r="G4378">
            <v>7.58</v>
          </cell>
        </row>
        <row r="4379">
          <cell r="C4379" t="str">
            <v>TOTAL</v>
          </cell>
          <cell r="G4379">
            <v>29.240000000000002</v>
          </cell>
        </row>
        <row r="4381">
          <cell r="A4381" t="str">
            <v>CHOR</v>
          </cell>
          <cell r="B4381" t="str">
            <v>53781</v>
          </cell>
          <cell r="C4381" t="str">
            <v>CAMINHAO BASCULANTE 4,0M3 TOCO 162CV PBT=1 1800KG - DEPRECIACAO</v>
          </cell>
          <cell r="D4381" t="str">
            <v>H</v>
          </cell>
        </row>
        <row r="4382">
          <cell r="A4382" t="str">
            <v>INSUMO</v>
          </cell>
          <cell r="B4382" t="str">
            <v>00010619</v>
          </cell>
          <cell r="C4382" t="str">
            <v>CAMINHAO BASCULANTE 4,0M3 TOCO FORD F-12000 S270 MOTOR CUMMINS 162CV PBT=11800KG - CARGA UTIL MAX C/ EQUIP=7640KG - DIST ENTRE EIXOS 4470MM - INCL CACAMBA</v>
          </cell>
          <cell r="D4382" t="str">
            <v>UN</v>
          </cell>
          <cell r="E4382">
            <v>1E-4</v>
          </cell>
          <cell r="F4382">
            <v>157271.73000000001</v>
          </cell>
          <cell r="G4382">
            <v>15.73</v>
          </cell>
        </row>
        <row r="4383">
          <cell r="A4383" t="str">
            <v>53781</v>
          </cell>
          <cell r="C4383" t="str">
            <v>SUBTOTAL</v>
          </cell>
          <cell r="G4383">
            <v>15.73</v>
          </cell>
        </row>
        <row r="4384">
          <cell r="C4384" t="str">
            <v>BDI</v>
          </cell>
          <cell r="E4384">
            <v>0.35</v>
          </cell>
          <cell r="G4384">
            <v>5.51</v>
          </cell>
        </row>
        <row r="4385">
          <cell r="C4385" t="str">
            <v>TOTAL</v>
          </cell>
          <cell r="G4385">
            <v>21.240000000000002</v>
          </cell>
        </row>
        <row r="4387">
          <cell r="A4387" t="str">
            <v>CHOR</v>
          </cell>
          <cell r="B4387" t="str">
            <v>53782</v>
          </cell>
          <cell r="C4387" t="str">
            <v>CAMINHAO BASCULANTE 4,0M3 TOCO 162CV PBT=1 1800KG - MANUTENCAO</v>
          </cell>
          <cell r="D4387" t="str">
            <v>H</v>
          </cell>
        </row>
        <row r="4388">
          <cell r="A4388" t="str">
            <v>INSUMO</v>
          </cell>
          <cell r="B4388" t="str">
            <v>00010619</v>
          </cell>
          <cell r="C4388" t="str">
            <v>CAMINHAO BASCULANTE 4,0M3 TOCO FORD F-12000 S270 MOTOR CUMMINS 162CV PBT=11800KG - CARGA UTIL MAX C/ EQUIP=7640KG - DIST ENTRE EIXOS 4470MM - INCL CACAMBA</v>
          </cell>
          <cell r="D4388" t="str">
            <v>UN</v>
          </cell>
          <cell r="E4388">
            <v>1E-4</v>
          </cell>
          <cell r="F4388">
            <v>157271.73000000001</v>
          </cell>
          <cell r="G4388">
            <v>15.73</v>
          </cell>
        </row>
        <row r="4389">
          <cell r="A4389" t="str">
            <v>53782</v>
          </cell>
          <cell r="C4389" t="str">
            <v>SUBTOTAL</v>
          </cell>
          <cell r="G4389">
            <v>15.73</v>
          </cell>
        </row>
        <row r="4390">
          <cell r="C4390" t="str">
            <v>BDI</v>
          </cell>
          <cell r="E4390">
            <v>0.35</v>
          </cell>
          <cell r="G4390">
            <v>5.51</v>
          </cell>
        </row>
        <row r="4391">
          <cell r="C4391" t="str">
            <v>TOTAL</v>
          </cell>
          <cell r="G4391">
            <v>21.240000000000002</v>
          </cell>
        </row>
        <row r="4393">
          <cell r="A4393" t="str">
            <v>CHOR</v>
          </cell>
          <cell r="B4393" t="str">
            <v>53785</v>
          </cell>
          <cell r="C4393" t="str">
            <v>CAMINHAO BASCULANTE 4,0M3 TOCO 162CV PBT=1 1800KG - MAO-DE-OBRA NA OPERACAO DIURNA</v>
          </cell>
          <cell r="D4393" t="str">
            <v>H</v>
          </cell>
        </row>
        <row r="4394">
          <cell r="A4394" t="str">
            <v>INSUMO</v>
          </cell>
          <cell r="B4394" t="str">
            <v>00020020</v>
          </cell>
          <cell r="C4394" t="str">
            <v>MOTORISTA DE BASCULANTE</v>
          </cell>
          <cell r="D4394" t="str">
            <v>H</v>
          </cell>
          <cell r="E4394">
            <v>1</v>
          </cell>
          <cell r="F4394">
            <v>18.61</v>
          </cell>
          <cell r="G4394">
            <v>18.61</v>
          </cell>
        </row>
        <row r="4395">
          <cell r="A4395" t="str">
            <v>53785</v>
          </cell>
          <cell r="C4395" t="str">
            <v>SUBTOTAL</v>
          </cell>
          <cell r="G4395">
            <v>18.61</v>
          </cell>
        </row>
        <row r="4396">
          <cell r="C4396" t="str">
            <v>BDI</v>
          </cell>
          <cell r="E4396">
            <v>0.35</v>
          </cell>
          <cell r="G4396">
            <v>6.51</v>
          </cell>
        </row>
        <row r="4397">
          <cell r="C4397" t="str">
            <v>TOTAL</v>
          </cell>
          <cell r="G4397">
            <v>25.119999999999997</v>
          </cell>
        </row>
        <row r="4399">
          <cell r="A4399" t="str">
            <v>CHOR</v>
          </cell>
          <cell r="B4399" t="str">
            <v>53786</v>
          </cell>
          <cell r="C4399" t="str">
            <v>RETRO-ESCAVADEIRA, 4 X 4, 86 CV (VU= 5 ANO S) - MATERIAIS/OPERAÇÃO</v>
          </cell>
          <cell r="D4399" t="str">
            <v>H</v>
          </cell>
        </row>
        <row r="4400">
          <cell r="A4400" t="str">
            <v>INSUMO</v>
          </cell>
          <cell r="B4400" t="str">
            <v>00004221</v>
          </cell>
          <cell r="C4400" t="str">
            <v>OLEO DIESEL COMBUSTIVEL COMUM</v>
          </cell>
          <cell r="D4400" t="str">
            <v>L</v>
          </cell>
          <cell r="E4400">
            <v>13.68</v>
          </cell>
          <cell r="F4400">
            <v>2.59</v>
          </cell>
          <cell r="G4400">
            <v>35.43</v>
          </cell>
        </row>
        <row r="4401">
          <cell r="A4401" t="str">
            <v>53786</v>
          </cell>
          <cell r="C4401" t="str">
            <v>SUBTOTAL</v>
          </cell>
          <cell r="G4401">
            <v>35.43</v>
          </cell>
        </row>
        <row r="4402">
          <cell r="C4402" t="str">
            <v>BDI</v>
          </cell>
          <cell r="E4402">
            <v>0.35</v>
          </cell>
          <cell r="G4402">
            <v>12.4</v>
          </cell>
        </row>
        <row r="4403">
          <cell r="C4403" t="str">
            <v>TOTAL</v>
          </cell>
          <cell r="G4403">
            <v>47.83</v>
          </cell>
        </row>
        <row r="4405">
          <cell r="A4405" t="str">
            <v>CHOR</v>
          </cell>
          <cell r="B4405" t="str">
            <v>53787</v>
          </cell>
          <cell r="C4405" t="str">
            <v>ROLO COMPACTADOR VIBRATÓRIO DE CILINDRO LISO, AUTO- PROPEL. 80HP, PESO MÁXIMO OPERACIONAL 8,1T - CUSTO DE MATERIAIS NA OPERAÇÃO</v>
          </cell>
          <cell r="D4405" t="str">
            <v>H</v>
          </cell>
        </row>
        <row r="4406">
          <cell r="A4406" t="str">
            <v>INSUMO</v>
          </cell>
          <cell r="B4406" t="str">
            <v>00004221</v>
          </cell>
          <cell r="C4406" t="str">
            <v>OLEO DIESEL COMBUSTIVEL COMUM</v>
          </cell>
          <cell r="D4406" t="str">
            <v>L</v>
          </cell>
          <cell r="E4406">
            <v>23.4</v>
          </cell>
          <cell r="F4406">
            <v>2.59</v>
          </cell>
          <cell r="G4406">
            <v>60.61</v>
          </cell>
        </row>
        <row r="4407">
          <cell r="A4407" t="str">
            <v>53787</v>
          </cell>
          <cell r="C4407" t="str">
            <v>SUBTOTAL</v>
          </cell>
          <cell r="G4407">
            <v>60.61</v>
          </cell>
        </row>
        <row r="4408">
          <cell r="C4408" t="str">
            <v>BDI</v>
          </cell>
          <cell r="E4408">
            <v>0.35</v>
          </cell>
          <cell r="G4408">
            <v>21.21</v>
          </cell>
        </row>
        <row r="4409">
          <cell r="C4409" t="str">
            <v>TOTAL</v>
          </cell>
          <cell r="G4409">
            <v>81.819999999999993</v>
          </cell>
        </row>
        <row r="4411">
          <cell r="A4411" t="str">
            <v>CHOR</v>
          </cell>
          <cell r="B4411" t="str">
            <v>53788</v>
          </cell>
          <cell r="C4411" t="str">
            <v>ROLO COMPACTADOR VIBRATORIO DE CILINDRO LISO, AUTO- PROPELIDO 83 CV - 6,6T, IMPACTO DINAMICO 18,5/11,5T - CUSTO DE MATERIAIS NA OPERACA O</v>
          </cell>
          <cell r="D4411" t="str">
            <v>H</v>
          </cell>
        </row>
        <row r="4412">
          <cell r="A4412" t="str">
            <v>INSUMO</v>
          </cell>
          <cell r="B4412" t="str">
            <v>00004221</v>
          </cell>
          <cell r="C4412" t="str">
            <v>OLEO DIESEL COMBUSTIVEL COMUM</v>
          </cell>
          <cell r="D4412" t="str">
            <v>L</v>
          </cell>
          <cell r="E4412">
            <v>23.4</v>
          </cell>
          <cell r="F4412">
            <v>2.59</v>
          </cell>
          <cell r="G4412">
            <v>60.61</v>
          </cell>
        </row>
        <row r="4413">
          <cell r="A4413" t="str">
            <v>53788</v>
          </cell>
          <cell r="C4413" t="str">
            <v>SUBTOTAL</v>
          </cell>
          <cell r="G4413">
            <v>60.61</v>
          </cell>
        </row>
        <row r="4414">
          <cell r="C4414" t="str">
            <v>BDI</v>
          </cell>
          <cell r="E4414">
            <v>0.35</v>
          </cell>
          <cell r="G4414">
            <v>21.21</v>
          </cell>
        </row>
        <row r="4415">
          <cell r="C4415" t="str">
            <v>TOTAL</v>
          </cell>
          <cell r="G4415">
            <v>81.819999999999993</v>
          </cell>
        </row>
        <row r="4417">
          <cell r="A4417" t="str">
            <v>CHOR</v>
          </cell>
          <cell r="B4417" t="str">
            <v>53789</v>
          </cell>
          <cell r="C4417" t="str">
            <v>ROLO COMPACTADOR VIBRATÓRIO DE CILINDRO LISO, AUTO- PROPEL. 83 CV - 6,6T, IMPACTO DINÂMICO 18,5/11,5T - MAO-DE-OBRA NA OPERACAO</v>
          </cell>
          <cell r="D4417" t="str">
            <v>H</v>
          </cell>
        </row>
        <row r="4418">
          <cell r="A4418" t="str">
            <v>INSUMO</v>
          </cell>
          <cell r="B4418" t="str">
            <v>00004238</v>
          </cell>
          <cell r="C4418" t="str">
            <v>OPERADOR DE ROLO COMPACTADOR</v>
          </cell>
          <cell r="D4418" t="str">
            <v>H</v>
          </cell>
          <cell r="E4418">
            <v>1</v>
          </cell>
          <cell r="F4418">
            <v>19.7</v>
          </cell>
          <cell r="G4418">
            <v>19.7</v>
          </cell>
        </row>
        <row r="4419">
          <cell r="A4419" t="str">
            <v>53789</v>
          </cell>
          <cell r="C4419" t="str">
            <v>SUBTOTAL</v>
          </cell>
          <cell r="G4419">
            <v>19.7</v>
          </cell>
        </row>
        <row r="4420">
          <cell r="C4420" t="str">
            <v>BDI</v>
          </cell>
          <cell r="E4420">
            <v>0.35</v>
          </cell>
          <cell r="G4420">
            <v>6.9</v>
          </cell>
        </row>
        <row r="4421">
          <cell r="C4421" t="str">
            <v>TOTAL</v>
          </cell>
          <cell r="G4421">
            <v>26.6</v>
          </cell>
        </row>
        <row r="4423">
          <cell r="A4423" t="str">
            <v>CHOR</v>
          </cell>
          <cell r="B4423" t="str">
            <v>53790</v>
          </cell>
          <cell r="C4423" t="str">
            <v>ROLO COMPACTADOR VIBRATÓRIO, TANDEM, CILINDRO LISO, AUTO-PROPEL. - 40HP - 4,4T, IMPACTO DINÂMICO 3,1T, VU 5 ANOS - MAO DE OBRA NA OPERACAO.</v>
          </cell>
          <cell r="D4423" t="str">
            <v>H</v>
          </cell>
        </row>
        <row r="4424">
          <cell r="A4424" t="str">
            <v>INSUMO</v>
          </cell>
          <cell r="B4424" t="str">
            <v>00004238</v>
          </cell>
          <cell r="C4424" t="str">
            <v>OPERADOR DE ROLO COMPACTADOR</v>
          </cell>
          <cell r="D4424" t="str">
            <v>H</v>
          </cell>
          <cell r="E4424">
            <v>1</v>
          </cell>
          <cell r="F4424">
            <v>19.7</v>
          </cell>
          <cell r="G4424">
            <v>19.7</v>
          </cell>
        </row>
        <row r="4425">
          <cell r="A4425" t="str">
            <v>53790</v>
          </cell>
          <cell r="C4425" t="str">
            <v>SUBTOTAL</v>
          </cell>
          <cell r="G4425">
            <v>19.7</v>
          </cell>
        </row>
        <row r="4426">
          <cell r="C4426" t="str">
            <v>BDI</v>
          </cell>
          <cell r="E4426">
            <v>0.35</v>
          </cell>
          <cell r="G4426">
            <v>6.9</v>
          </cell>
        </row>
        <row r="4427">
          <cell r="C4427" t="str">
            <v>TOTAL</v>
          </cell>
          <cell r="G4427">
            <v>26.6</v>
          </cell>
        </row>
        <row r="4429">
          <cell r="A4429" t="str">
            <v>CHOR</v>
          </cell>
          <cell r="B4429" t="str">
            <v>53792</v>
          </cell>
          <cell r="C4429" t="str">
            <v>CAMINHAO BASCULANTE ,162HP- 6M3 - OPERACAO DIURNA</v>
          </cell>
          <cell r="D4429" t="str">
            <v>H</v>
          </cell>
        </row>
        <row r="4430">
          <cell r="A4430" t="str">
            <v>INSUMO</v>
          </cell>
          <cell r="B4430" t="str">
            <v>00004221</v>
          </cell>
          <cell r="C4430" t="str">
            <v>OLEO DIESEL COMBUSTIVEL COMUM</v>
          </cell>
          <cell r="D4430" t="str">
            <v>L</v>
          </cell>
          <cell r="E4430">
            <v>23.4</v>
          </cell>
          <cell r="F4430">
            <v>2.59</v>
          </cell>
          <cell r="G4430">
            <v>60.61</v>
          </cell>
        </row>
        <row r="4431">
          <cell r="A4431" t="str">
            <v>53792</v>
          </cell>
          <cell r="C4431" t="str">
            <v>SUBTOTAL</v>
          </cell>
          <cell r="G4431">
            <v>60.61</v>
          </cell>
        </row>
        <row r="4432">
          <cell r="C4432" t="str">
            <v>BDI</v>
          </cell>
          <cell r="E4432">
            <v>0.35</v>
          </cell>
          <cell r="G4432">
            <v>21.21</v>
          </cell>
        </row>
        <row r="4433">
          <cell r="C4433" t="str">
            <v>TOTAL</v>
          </cell>
          <cell r="G4433">
            <v>81.819999999999993</v>
          </cell>
        </row>
        <row r="4435">
          <cell r="A4435" t="str">
            <v>CHOR</v>
          </cell>
          <cell r="B4435" t="str">
            <v>53793</v>
          </cell>
          <cell r="C4435" t="str">
            <v>CAMINHAO BASCULANTE ,162HP- 6M3 / MAO-DE-O BRA NA OPERACAO DIURNA</v>
          </cell>
          <cell r="D4435" t="str">
            <v>H</v>
          </cell>
        </row>
        <row r="4436">
          <cell r="A4436" t="str">
            <v>INSUMO</v>
          </cell>
          <cell r="B4436" t="str">
            <v>00010512</v>
          </cell>
          <cell r="C4436" t="str">
            <v>MOTORISTA DE CAMINHAO - PISO MENSAL (ENCARGO SOCIAL MENSALISTA)</v>
          </cell>
          <cell r="D4436" t="str">
            <v>MES</v>
          </cell>
          <cell r="E4436">
            <v>4.5455000000000001E-3</v>
          </cell>
          <cell r="F4436">
            <v>3536.83</v>
          </cell>
          <cell r="G4436">
            <v>16.079999999999998</v>
          </cell>
        </row>
        <row r="4437">
          <cell r="A4437" t="str">
            <v>53793</v>
          </cell>
          <cell r="C4437" t="str">
            <v>SUBTOTAL</v>
          </cell>
          <cell r="G4437">
            <v>16.079999999999998</v>
          </cell>
        </row>
        <row r="4438">
          <cell r="C4438" t="str">
            <v>BDI</v>
          </cell>
          <cell r="E4438">
            <v>0.35</v>
          </cell>
          <cell r="G4438">
            <v>5.63</v>
          </cell>
        </row>
        <row r="4439">
          <cell r="C4439" t="str">
            <v>TOTAL</v>
          </cell>
          <cell r="G4439">
            <v>21.709999999999997</v>
          </cell>
        </row>
        <row r="4441">
          <cell r="A4441" t="str">
            <v>CHOR</v>
          </cell>
          <cell r="B4441" t="str">
            <v>53794</v>
          </cell>
          <cell r="C4441" t="str">
            <v>USINA DE CONCRETO FIXA CAPACIDADE 90/120 M ‡, 63HP - MANUTENÇÃO</v>
          </cell>
          <cell r="D4441" t="str">
            <v>H</v>
          </cell>
        </row>
        <row r="4442">
          <cell r="A4442" t="str">
            <v>INSUMO</v>
          </cell>
          <cell r="B4442" t="str">
            <v>00009914</v>
          </cell>
          <cell r="C4442" t="str">
            <v>USINA DE CONCRETO FIXA (CAPACIDADE DE 90 A 120 M3/H), SEM SILO</v>
          </cell>
          <cell r="D4442" t="str">
            <v>UN</v>
          </cell>
          <cell r="E4442">
            <v>6.0000000000000002E-5</v>
          </cell>
          <cell r="F4442">
            <v>309942</v>
          </cell>
          <cell r="G4442">
            <v>18.600000000000001</v>
          </cell>
        </row>
        <row r="4443">
          <cell r="A4443" t="str">
            <v>53794</v>
          </cell>
          <cell r="C4443" t="str">
            <v>SUBTOTAL</v>
          </cell>
          <cell r="G4443">
            <v>18.600000000000001</v>
          </cell>
        </row>
        <row r="4444">
          <cell r="C4444" t="str">
            <v>BDI</v>
          </cell>
          <cell r="E4444">
            <v>0.35</v>
          </cell>
          <cell r="G4444">
            <v>6.51</v>
          </cell>
        </row>
        <row r="4445">
          <cell r="C4445" t="str">
            <v>TOTAL</v>
          </cell>
          <cell r="G4445">
            <v>25.11</v>
          </cell>
        </row>
        <row r="4447">
          <cell r="A4447" t="str">
            <v>CHOR</v>
          </cell>
          <cell r="B4447" t="str">
            <v>53795</v>
          </cell>
          <cell r="C4447" t="str">
            <v>USINA DE CONCRETO FIXA CAPACIDADE 90/120 M ‡, 63HP - MÃO-DE-OBRA NA OPERAÇÃO NOTURNA</v>
          </cell>
          <cell r="D4447" t="str">
            <v>H</v>
          </cell>
        </row>
        <row r="4448">
          <cell r="A4448" t="str">
            <v>INSUMO</v>
          </cell>
          <cell r="B4448" t="str">
            <v>00010513</v>
          </cell>
          <cell r="C4448" t="str">
            <v>SERVENTE - PISO MENSAL (ENCARGO SOCIAL MENSALISTA)</v>
          </cell>
          <cell r="D4448" t="str">
            <v>MES</v>
          </cell>
          <cell r="E4448">
            <v>2.1818199999999999E-2</v>
          </cell>
          <cell r="F4448">
            <v>1691.32</v>
          </cell>
          <cell r="G4448">
            <v>36.9</v>
          </cell>
        </row>
        <row r="4449">
          <cell r="A4449" t="str">
            <v>53795</v>
          </cell>
          <cell r="C4449" t="str">
            <v>SUBTOTAL</v>
          </cell>
          <cell r="G4449">
            <v>36.9</v>
          </cell>
        </row>
        <row r="4450">
          <cell r="C4450" t="str">
            <v>BDI</v>
          </cell>
          <cell r="E4450">
            <v>0.35</v>
          </cell>
          <cell r="G4450">
            <v>12.92</v>
          </cell>
        </row>
        <row r="4451">
          <cell r="C4451" t="str">
            <v>TOTAL</v>
          </cell>
          <cell r="G4451">
            <v>49.82</v>
          </cell>
        </row>
        <row r="4453">
          <cell r="A4453" t="str">
            <v>CHOR</v>
          </cell>
          <cell r="B4453" t="str">
            <v>53796</v>
          </cell>
          <cell r="C4453" t="str">
            <v>CAMINHAO CARROCERIA ABERTA,EM MADEIRA, TOCO, 170CV - 11T (VU=6ANOS) - CHI DIURNO - DEPRECIACAO E JUROS</v>
          </cell>
          <cell r="D4453" t="str">
            <v>H</v>
          </cell>
        </row>
        <row r="4454">
          <cell r="A4454" t="str">
            <v>INSUMO</v>
          </cell>
          <cell r="B4454" t="str">
            <v>00001150</v>
          </cell>
          <cell r="C4454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4454" t="str">
            <v>UN</v>
          </cell>
          <cell r="E4454">
            <v>1.148E-4</v>
          </cell>
          <cell r="F4454">
            <v>183597.5</v>
          </cell>
          <cell r="G4454">
            <v>21.08</v>
          </cell>
        </row>
        <row r="4455">
          <cell r="A4455" t="str">
            <v>53796</v>
          </cell>
          <cell r="C4455" t="str">
            <v>SUBTOTAL</v>
          </cell>
          <cell r="G4455">
            <v>21.08</v>
          </cell>
        </row>
        <row r="4456">
          <cell r="C4456" t="str">
            <v>BDI</v>
          </cell>
          <cell r="E4456">
            <v>0.35</v>
          </cell>
          <cell r="G4456">
            <v>7.38</v>
          </cell>
        </row>
        <row r="4457">
          <cell r="C4457" t="str">
            <v>TOTAL</v>
          </cell>
          <cell r="G4457">
            <v>28.459999999999997</v>
          </cell>
        </row>
        <row r="4459">
          <cell r="A4459" t="str">
            <v>CHOR</v>
          </cell>
          <cell r="B4459" t="str">
            <v>53797</v>
          </cell>
          <cell r="C4459" t="str">
            <v>CAMINHAO CARROCERIA ABERTA,EM MADEIRA, TOCO, 170CV - 11T (VU=6ANOS) - MATERIAIS/OPERACAO</v>
          </cell>
          <cell r="D4459" t="str">
            <v>H</v>
          </cell>
        </row>
        <row r="4460">
          <cell r="A4460" t="str">
            <v>INSUMO</v>
          </cell>
          <cell r="B4460" t="str">
            <v>00004221</v>
          </cell>
          <cell r="C4460" t="str">
            <v>OLEO DIESEL COMBUSTIVEL COMUM</v>
          </cell>
          <cell r="D4460" t="str">
            <v>L</v>
          </cell>
          <cell r="E4460">
            <v>23.4</v>
          </cell>
          <cell r="F4460">
            <v>2.59</v>
          </cell>
          <cell r="G4460">
            <v>60.61</v>
          </cell>
        </row>
        <row r="4461">
          <cell r="A4461" t="str">
            <v>53797</v>
          </cell>
          <cell r="C4461" t="str">
            <v>SUBTOTAL</v>
          </cell>
          <cell r="G4461">
            <v>60.61</v>
          </cell>
        </row>
        <row r="4462">
          <cell r="C4462" t="str">
            <v>BDI</v>
          </cell>
          <cell r="E4462">
            <v>0.35</v>
          </cell>
          <cell r="G4462">
            <v>21.21</v>
          </cell>
        </row>
        <row r="4463">
          <cell r="C4463" t="str">
            <v>TOTAL</v>
          </cell>
          <cell r="G4463">
            <v>81.819999999999993</v>
          </cell>
        </row>
        <row r="4465">
          <cell r="A4465" t="str">
            <v>CHOR</v>
          </cell>
          <cell r="B4465" t="str">
            <v>53798</v>
          </cell>
          <cell r="C4465" t="str">
            <v>CAMINHAO CARROCERIA ABERTA,EM MADEIRA, TOCO, 170CV - 11T (VU=6ANOS) - MAO-DE-OBRA DIURNA NA OPERACAO</v>
          </cell>
          <cell r="D4465" t="str">
            <v>H</v>
          </cell>
        </row>
        <row r="4466">
          <cell r="A4466" t="str">
            <v>INSUMO</v>
          </cell>
          <cell r="B4466" t="str">
            <v>00004093</v>
          </cell>
          <cell r="C4466" t="str">
            <v>MOTORISTA DE CAMINHAO</v>
          </cell>
          <cell r="D4466" t="str">
            <v>H</v>
          </cell>
          <cell r="E4466">
            <v>1</v>
          </cell>
          <cell r="F4466">
            <v>20.18</v>
          </cell>
          <cell r="G4466">
            <v>20.18</v>
          </cell>
        </row>
        <row r="4467">
          <cell r="A4467" t="str">
            <v>53798</v>
          </cell>
          <cell r="C4467" t="str">
            <v>SUBTOTAL</v>
          </cell>
          <cell r="G4467">
            <v>20.18</v>
          </cell>
        </row>
        <row r="4468">
          <cell r="C4468" t="str">
            <v>BDI</v>
          </cell>
          <cell r="E4468">
            <v>0.35</v>
          </cell>
          <cell r="G4468">
            <v>7.06</v>
          </cell>
        </row>
        <row r="4469">
          <cell r="C4469" t="str">
            <v>TOTAL</v>
          </cell>
          <cell r="G4469">
            <v>27.24</v>
          </cell>
        </row>
        <row r="4471">
          <cell r="A4471" t="str">
            <v>CHOR</v>
          </cell>
          <cell r="B4471" t="str">
            <v>53799</v>
          </cell>
          <cell r="C4471" t="str">
            <v>CAMINHAO CARROCERIA ABERTA,EM MADEIRA, TOCO, 170CV - 11T (VU=6ANOS) - CHI DIURNO - MAO-DE- OBRA NA OPERACAO NOTURNA</v>
          </cell>
          <cell r="D4471" t="str">
            <v>H</v>
          </cell>
        </row>
        <row r="4472">
          <cell r="A4472" t="str">
            <v>INSUMO</v>
          </cell>
          <cell r="B4472" t="str">
            <v>00010512</v>
          </cell>
          <cell r="C4472" t="str">
            <v>MOTORISTA DE CAMINHAO - PISO MENSAL (ENCARGO SOCIAL MENSALISTA)</v>
          </cell>
          <cell r="D4472" t="str">
            <v>MES</v>
          </cell>
          <cell r="E4472">
            <v>5.4545000000000001E-3</v>
          </cell>
          <cell r="F4472">
            <v>3536.83</v>
          </cell>
          <cell r="G4472">
            <v>19.29</v>
          </cell>
        </row>
        <row r="4473">
          <cell r="A4473" t="str">
            <v>53799</v>
          </cell>
          <cell r="C4473" t="str">
            <v>SUBTOTAL</v>
          </cell>
          <cell r="G4473">
            <v>19.29</v>
          </cell>
        </row>
        <row r="4474">
          <cell r="C4474" t="str">
            <v>BDI</v>
          </cell>
          <cell r="E4474">
            <v>0.35</v>
          </cell>
          <cell r="G4474">
            <v>6.75</v>
          </cell>
        </row>
        <row r="4475">
          <cell r="C4475" t="str">
            <v>TOTAL</v>
          </cell>
          <cell r="G4475">
            <v>26.04</v>
          </cell>
        </row>
        <row r="4477">
          <cell r="A4477" t="str">
            <v>CHOR</v>
          </cell>
          <cell r="B4477" t="str">
            <v>53800</v>
          </cell>
          <cell r="C4477" t="str">
            <v>USINA MISTURADORA DE SOLOS, DOSADORES TRIPLOS, CALH A VIBRATÓRIA, CAPACIDADE 200/500 TON, 201HP - MATERIAIS NA OPERAÇÃO</v>
          </cell>
          <cell r="D4477" t="str">
            <v>H</v>
          </cell>
        </row>
        <row r="4478">
          <cell r="A4478" t="str">
            <v>INSUMO</v>
          </cell>
          <cell r="B4478" t="str">
            <v>00002705</v>
          </cell>
          <cell r="C4478" t="str">
            <v>ENERGIA ELETRICA ATE 2000 KWH INDUSTRIAL, SEM DEMANDA</v>
          </cell>
          <cell r="D4478" t="str">
            <v>KW/H</v>
          </cell>
          <cell r="E4478">
            <v>74.599999999999994</v>
          </cell>
          <cell r="F4478">
            <v>0.28000000000000003</v>
          </cell>
          <cell r="G4478">
            <v>20.89</v>
          </cell>
        </row>
        <row r="4479">
          <cell r="A4479" t="str">
            <v>53800</v>
          </cell>
          <cell r="C4479" t="str">
            <v>SUBTOTAL</v>
          </cell>
          <cell r="G4479">
            <v>20.89</v>
          </cell>
        </row>
        <row r="4480">
          <cell r="C4480" t="str">
            <v>BDI</v>
          </cell>
          <cell r="E4480">
            <v>0.35</v>
          </cell>
          <cell r="G4480">
            <v>7.31</v>
          </cell>
        </row>
        <row r="4481">
          <cell r="C4481" t="str">
            <v>TOTAL</v>
          </cell>
          <cell r="G4481">
            <v>28.2</v>
          </cell>
        </row>
        <row r="4483">
          <cell r="A4483" t="str">
            <v>CHOR</v>
          </cell>
          <cell r="B4483" t="str">
            <v>53801</v>
          </cell>
          <cell r="C4483" t="str">
            <v>USINA MISTURADORA DE SOLOS, DOSADORES TRIPLOS, CALH A VIBRATÓRIA, CAPCIDADE 200/500 TON, 201HP - MÃO-DE-OBRA NA OPERAÇÃO DIURNA</v>
          </cell>
          <cell r="D4483" t="str">
            <v>H</v>
          </cell>
        </row>
        <row r="4484">
          <cell r="A4484" t="str">
            <v>INSUMO</v>
          </cell>
          <cell r="B4484" t="str">
            <v>00010513</v>
          </cell>
          <cell r="C4484" t="str">
            <v>SERVENTE - PISO MENSAL (ENCARGO SOCIAL MENSALISTA)</v>
          </cell>
          <cell r="D4484" t="str">
            <v>MES</v>
          </cell>
          <cell r="E4484">
            <v>3.1818199999999998E-2</v>
          </cell>
          <cell r="F4484">
            <v>1691.32</v>
          </cell>
          <cell r="G4484">
            <v>53.81</v>
          </cell>
        </row>
        <row r="4485">
          <cell r="A4485" t="str">
            <v>53801</v>
          </cell>
          <cell r="C4485" t="str">
            <v>SUBTOTAL</v>
          </cell>
          <cell r="G4485">
            <v>53.81</v>
          </cell>
        </row>
        <row r="4486">
          <cell r="C4486" t="str">
            <v>BDI</v>
          </cell>
          <cell r="E4486">
            <v>0.35</v>
          </cell>
          <cell r="G4486">
            <v>18.829999999999998</v>
          </cell>
        </row>
        <row r="4487">
          <cell r="C4487" t="str">
            <v>TOTAL</v>
          </cell>
          <cell r="G4487">
            <v>72.64</v>
          </cell>
        </row>
        <row r="4489">
          <cell r="A4489" t="str">
            <v>CHOR</v>
          </cell>
          <cell r="B4489" t="str">
            <v>53802</v>
          </cell>
          <cell r="C4489" t="str">
            <v>VIBROACABADORA SOBRE ESTEIRAS POTENCIA MAX. 105CV CAPACIDADE ATE 450 T/H - MAO-DE-OBRA NA OPERACAO DIURNA</v>
          </cell>
          <cell r="D4489" t="str">
            <v>H</v>
          </cell>
        </row>
        <row r="4490">
          <cell r="A4490" t="str">
            <v>INSUMO</v>
          </cell>
          <cell r="B4490" t="str">
            <v>00004242</v>
          </cell>
          <cell r="C4490" t="str">
            <v>OPERADOR DE ACABADORA</v>
          </cell>
          <cell r="D4490" t="str">
            <v>H</v>
          </cell>
          <cell r="E4490">
            <v>1</v>
          </cell>
          <cell r="F4490">
            <v>19.7</v>
          </cell>
          <cell r="G4490">
            <v>19.7</v>
          </cell>
        </row>
        <row r="4491">
          <cell r="A4491" t="str">
            <v>53802</v>
          </cell>
          <cell r="C4491" t="str">
            <v>SUBTOTAL</v>
          </cell>
          <cell r="G4491">
            <v>19.7</v>
          </cell>
        </row>
        <row r="4492">
          <cell r="C4492" t="str">
            <v>BDI</v>
          </cell>
          <cell r="E4492">
            <v>0.35</v>
          </cell>
          <cell r="G4492">
            <v>6.9</v>
          </cell>
        </row>
        <row r="4493">
          <cell r="C4493" t="str">
            <v>TOTAL</v>
          </cell>
          <cell r="G4493">
            <v>26.6</v>
          </cell>
        </row>
        <row r="4495">
          <cell r="A4495" t="str">
            <v>CHOR</v>
          </cell>
          <cell r="B4495" t="str">
            <v>53803</v>
          </cell>
          <cell r="C4495" t="str">
            <v>VIBROACABADORA SOBRE ESTEIRAS POTENCIA MAX. 105CV CAPACIDADE ATE 450 T/H - MAO-DE-OBRA NA OPERACAO NOTURNA</v>
          </cell>
          <cell r="D4495" t="str">
            <v>H</v>
          </cell>
        </row>
        <row r="4496">
          <cell r="A4496" t="str">
            <v>INSUMO</v>
          </cell>
          <cell r="B4496" t="str">
            <v>00004242</v>
          </cell>
          <cell r="C4496" t="str">
            <v>OPERADOR DE ACABADORA</v>
          </cell>
          <cell r="D4496" t="str">
            <v>H</v>
          </cell>
          <cell r="E4496">
            <v>1.2</v>
          </cell>
          <cell r="F4496">
            <v>19.7</v>
          </cell>
          <cell r="G4496">
            <v>23.64</v>
          </cell>
        </row>
        <row r="4497">
          <cell r="A4497" t="str">
            <v>53803</v>
          </cell>
          <cell r="C4497" t="str">
            <v>SUBTOTAL</v>
          </cell>
          <cell r="G4497">
            <v>23.64</v>
          </cell>
        </row>
        <row r="4498">
          <cell r="C4498" t="str">
            <v>BDI</v>
          </cell>
          <cell r="E4498">
            <v>0.35</v>
          </cell>
          <cell r="G4498">
            <v>8.27</v>
          </cell>
        </row>
        <row r="4499">
          <cell r="C4499" t="str">
            <v>TOTAL</v>
          </cell>
          <cell r="G4499">
            <v>31.91</v>
          </cell>
        </row>
        <row r="4501">
          <cell r="A4501" t="str">
            <v>CHOR</v>
          </cell>
          <cell r="B4501" t="str">
            <v>53804</v>
          </cell>
          <cell r="C4501" t="str">
            <v>VASSOURA MECÂNICA REBOCÁVEL C/ ESCOVA CIL˝NDRICA LA RGURA DE VARRIMENTO = 2,44M - MANUTENÇÃO</v>
          </cell>
          <cell r="D4501" t="str">
            <v>H</v>
          </cell>
        </row>
        <row r="4502">
          <cell r="A4502" t="str">
            <v>INSUMO</v>
          </cell>
          <cell r="B4502" t="str">
            <v>00013726</v>
          </cell>
          <cell r="C4502" t="str">
            <v>VASSOURA MECANICA REBOCAVEL</v>
          </cell>
          <cell r="D4502" t="str">
            <v>UN</v>
          </cell>
          <cell r="E4502">
            <v>6.2500000000000001E-5</v>
          </cell>
          <cell r="F4502">
            <v>28000</v>
          </cell>
          <cell r="G4502">
            <v>1.75</v>
          </cell>
        </row>
        <row r="4503">
          <cell r="A4503" t="str">
            <v>53804</v>
          </cell>
          <cell r="C4503" t="str">
            <v>SUBTOTAL</v>
          </cell>
          <cell r="G4503">
            <v>1.75</v>
          </cell>
        </row>
        <row r="4504">
          <cell r="C4504" t="str">
            <v>BDI</v>
          </cell>
          <cell r="E4504">
            <v>0.35</v>
          </cell>
          <cell r="G4504">
            <v>0.61</v>
          </cell>
        </row>
        <row r="4505">
          <cell r="C4505" t="str">
            <v>TOTAL</v>
          </cell>
          <cell r="G4505">
            <v>2.36</v>
          </cell>
        </row>
        <row r="4507">
          <cell r="A4507" t="str">
            <v>CHOR</v>
          </cell>
          <cell r="B4507" t="str">
            <v>53805</v>
          </cell>
          <cell r="C4507" t="str">
            <v>TRATOR PNEUS TRAÇÃO 4X2, 82 CV, PESO C/ LA STRO 4,555 T - MAO-DE-OBRA OPERACAO NOTURNA</v>
          </cell>
          <cell r="D4507" t="str">
            <v>H</v>
          </cell>
        </row>
        <row r="4508">
          <cell r="A4508" t="str">
            <v>INSUMO</v>
          </cell>
          <cell r="B4508" t="str">
            <v>00004237</v>
          </cell>
          <cell r="C4508" t="str">
            <v>TRATORISTA</v>
          </cell>
          <cell r="D4508" t="str">
            <v>H</v>
          </cell>
          <cell r="E4508">
            <v>1.2</v>
          </cell>
          <cell r="F4508">
            <v>21.66</v>
          </cell>
          <cell r="G4508">
            <v>25.99</v>
          </cell>
        </row>
        <row r="4509">
          <cell r="A4509" t="str">
            <v>53805</v>
          </cell>
          <cell r="C4509" t="str">
            <v>SUBTOTAL</v>
          </cell>
          <cell r="G4509">
            <v>25.99</v>
          </cell>
        </row>
        <row r="4510">
          <cell r="C4510" t="str">
            <v>BDI</v>
          </cell>
          <cell r="E4510">
            <v>0.35</v>
          </cell>
          <cell r="G4510">
            <v>9.1</v>
          </cell>
        </row>
        <row r="4511">
          <cell r="C4511" t="str">
            <v>TOTAL</v>
          </cell>
          <cell r="G4511">
            <v>35.089999999999996</v>
          </cell>
        </row>
        <row r="4513">
          <cell r="A4513" t="str">
            <v>CHOR</v>
          </cell>
          <cell r="B4513" t="str">
            <v>53806</v>
          </cell>
          <cell r="C4513" t="str">
            <v>TRATOR DE ESTEIRAS POTENCIA 165 HP, PESO O PERACIONAL 17,1T (VU=5ANOS) - MANUTENCAO</v>
          </cell>
          <cell r="D4513" t="str">
            <v>H</v>
          </cell>
        </row>
        <row r="4514">
          <cell r="A4514" t="str">
            <v>INSUMO</v>
          </cell>
          <cell r="B4514" t="str">
            <v>00007625</v>
          </cell>
          <cell r="C4514" t="str">
            <v>TRATOR DE ESTEIRAS KOMATSU,NACIONAL , MOD D61-EX-12, POT 165 HP, PESO OPERACIONAL 17,1T, CACAMBA 5,2 M³**CAIXA**</v>
          </cell>
          <cell r="D4514" t="str">
            <v>UN</v>
          </cell>
          <cell r="E4514">
            <v>1E-4</v>
          </cell>
          <cell r="F4514">
            <v>709820.15</v>
          </cell>
          <cell r="G4514">
            <v>70.98</v>
          </cell>
        </row>
        <row r="4515">
          <cell r="A4515" t="str">
            <v>53806</v>
          </cell>
          <cell r="C4515" t="str">
            <v>SUBTOTAL</v>
          </cell>
          <cell r="G4515">
            <v>70.98</v>
          </cell>
        </row>
        <row r="4516">
          <cell r="C4516" t="str">
            <v>BDI</v>
          </cell>
          <cell r="E4516">
            <v>0.35</v>
          </cell>
          <cell r="G4516">
            <v>24.84</v>
          </cell>
        </row>
        <row r="4517">
          <cell r="C4517" t="str">
            <v>TOTAL</v>
          </cell>
          <cell r="G4517">
            <v>95.820000000000007</v>
          </cell>
        </row>
        <row r="4519">
          <cell r="A4519" t="str">
            <v>CHOR</v>
          </cell>
          <cell r="B4519" t="str">
            <v>53807</v>
          </cell>
          <cell r="C4519" t="str">
            <v>TRATOR DE ESTEIRAS POTENCIA 165 HP, PESO OPERACIONA L 17,1T - MAO-DE-OBRA NA OPERACAO DIURNA</v>
          </cell>
          <cell r="D4519" t="str">
            <v>H</v>
          </cell>
        </row>
        <row r="4520">
          <cell r="A4520" t="str">
            <v>INSUMO</v>
          </cell>
          <cell r="B4520" t="str">
            <v>00010513</v>
          </cell>
          <cell r="C4520" t="str">
            <v>SERVENTE - PISO MENSAL (ENCARGO SOCIAL MENSALISTA)</v>
          </cell>
          <cell r="D4520" t="str">
            <v>MES</v>
          </cell>
          <cell r="E4520">
            <v>1.36364E-2</v>
          </cell>
          <cell r="F4520">
            <v>1691.32</v>
          </cell>
          <cell r="G4520">
            <v>23.06</v>
          </cell>
        </row>
        <row r="4521">
          <cell r="A4521" t="str">
            <v>53807</v>
          </cell>
          <cell r="C4521" t="str">
            <v>SUBTOTAL</v>
          </cell>
          <cell r="G4521">
            <v>23.06</v>
          </cell>
        </row>
        <row r="4522">
          <cell r="C4522" t="str">
            <v>BDI</v>
          </cell>
          <cell r="E4522">
            <v>0.35</v>
          </cell>
          <cell r="G4522">
            <v>8.07</v>
          </cell>
        </row>
        <row r="4523">
          <cell r="C4523" t="str">
            <v>TOTAL</v>
          </cell>
          <cell r="G4523">
            <v>31.13</v>
          </cell>
        </row>
        <row r="4525">
          <cell r="A4525" t="str">
            <v>CHOR</v>
          </cell>
          <cell r="B4525" t="str">
            <v>53808</v>
          </cell>
          <cell r="C4525" t="str">
            <v>TRATOR DE ESTEIRAS POTENCIA 165 HP, PESO OPERACIONA L 17,1T - MAO-DE-OBRA NA OPERACAO NOTURNA</v>
          </cell>
          <cell r="D4525" t="str">
            <v>H</v>
          </cell>
        </row>
        <row r="4526">
          <cell r="A4526" t="str">
            <v>INSUMO</v>
          </cell>
          <cell r="B4526" t="str">
            <v>00004237</v>
          </cell>
          <cell r="C4526" t="str">
            <v>TRATORISTA</v>
          </cell>
          <cell r="D4526" t="str">
            <v>H</v>
          </cell>
          <cell r="E4526">
            <v>1.2</v>
          </cell>
          <cell r="F4526">
            <v>21.66</v>
          </cell>
          <cell r="G4526">
            <v>25.99</v>
          </cell>
        </row>
        <row r="4527">
          <cell r="A4527" t="str">
            <v>53808</v>
          </cell>
          <cell r="C4527" t="str">
            <v>SUBTOTAL</v>
          </cell>
          <cell r="G4527">
            <v>25.99</v>
          </cell>
        </row>
        <row r="4528">
          <cell r="C4528" t="str">
            <v>BDI</v>
          </cell>
          <cell r="E4528">
            <v>0.35</v>
          </cell>
          <cell r="G4528">
            <v>9.1</v>
          </cell>
        </row>
        <row r="4529">
          <cell r="C4529" t="str">
            <v>TOTAL</v>
          </cell>
          <cell r="G4529">
            <v>35.089999999999996</v>
          </cell>
        </row>
        <row r="4531">
          <cell r="A4531" t="str">
            <v>CHOR</v>
          </cell>
          <cell r="B4531" t="str">
            <v>53810</v>
          </cell>
          <cell r="C4531" t="str">
            <v>TRATOR DE ESTEIRAS 153HP PESO OPERACIONAL 15T, COM RODA MOTRIZ ELEVADA (VU=5ANOS) - MANUTENCAO</v>
          </cell>
          <cell r="D4531" t="str">
            <v>H</v>
          </cell>
        </row>
        <row r="4532">
          <cell r="A4532" t="str">
            <v>INSUMO</v>
          </cell>
          <cell r="B4532" t="str">
            <v>00007624</v>
          </cell>
          <cell r="C4532" t="str">
            <v>TRATOR DE ESTEIRAS, POTENCIA DE 153 HP, PESO OPERACIONAL DE 15 T, COM RODA MOTRIZ ELEVADA</v>
          </cell>
          <cell r="D4532" t="str">
            <v>UN</v>
          </cell>
          <cell r="E4532">
            <v>1E-4</v>
          </cell>
          <cell r="F4532">
            <v>728177.5</v>
          </cell>
          <cell r="G4532">
            <v>72.819999999999993</v>
          </cell>
        </row>
        <row r="4533">
          <cell r="A4533" t="str">
            <v>53810</v>
          </cell>
          <cell r="C4533" t="str">
            <v>SUBTOTAL</v>
          </cell>
          <cell r="G4533">
            <v>72.819999999999993</v>
          </cell>
        </row>
        <row r="4534">
          <cell r="C4534" t="str">
            <v>BDI</v>
          </cell>
          <cell r="E4534">
            <v>0.35</v>
          </cell>
          <cell r="G4534">
            <v>25.49</v>
          </cell>
        </row>
        <row r="4535">
          <cell r="C4535" t="str">
            <v>TOTAL</v>
          </cell>
          <cell r="G4535">
            <v>98.309999999999988</v>
          </cell>
        </row>
        <row r="4537">
          <cell r="A4537" t="str">
            <v>CHOR</v>
          </cell>
          <cell r="B4537" t="str">
            <v>53811</v>
          </cell>
          <cell r="C4537" t="str">
            <v>TRATOR DE ESTEIRAS 153HP PESO OPERACIONAL 15T, COM RODA MOTRIZ ELEVADA - MA0-DE-OBRA NA OPERACAO DIURNA</v>
          </cell>
          <cell r="D4537" t="str">
            <v>H</v>
          </cell>
        </row>
        <row r="4538">
          <cell r="A4538" t="str">
            <v>INSUMO</v>
          </cell>
          <cell r="B4538" t="str">
            <v>00004237</v>
          </cell>
          <cell r="C4538" t="str">
            <v>TRATORISTA</v>
          </cell>
          <cell r="D4538" t="str">
            <v>H</v>
          </cell>
          <cell r="E4538">
            <v>1</v>
          </cell>
          <cell r="F4538">
            <v>21.66</v>
          </cell>
          <cell r="G4538">
            <v>21.66</v>
          </cell>
        </row>
        <row r="4539">
          <cell r="A4539" t="str">
            <v>53811</v>
          </cell>
          <cell r="C4539" t="str">
            <v>SUBTOTAL</v>
          </cell>
          <cell r="G4539">
            <v>21.66</v>
          </cell>
        </row>
        <row r="4540">
          <cell r="C4540" t="str">
            <v>BDI</v>
          </cell>
          <cell r="E4540">
            <v>0.35</v>
          </cell>
          <cell r="G4540">
            <v>7.58</v>
          </cell>
        </row>
        <row r="4541">
          <cell r="C4541" t="str">
            <v>TOTAL</v>
          </cell>
          <cell r="G4541">
            <v>29.240000000000002</v>
          </cell>
        </row>
        <row r="4543">
          <cell r="A4543" t="str">
            <v>CHOR</v>
          </cell>
          <cell r="B4543" t="str">
            <v>53812</v>
          </cell>
          <cell r="C4543" t="str">
            <v>TRATOR DE ESTEIRAS 153HP PESO OPERACIONAL 15T, COM RODA MOTRIZ ELEVADA - MA0-DE-OBRA NA OPERACAO NOTURNA</v>
          </cell>
          <cell r="D4543" t="str">
            <v>H</v>
          </cell>
        </row>
        <row r="4544">
          <cell r="A4544" t="str">
            <v>INSUMO</v>
          </cell>
          <cell r="B4544" t="str">
            <v>00004237</v>
          </cell>
          <cell r="C4544" t="str">
            <v>TRATORISTA</v>
          </cell>
          <cell r="D4544" t="str">
            <v>H</v>
          </cell>
          <cell r="E4544">
            <v>1.2</v>
          </cell>
          <cell r="F4544">
            <v>21.66</v>
          </cell>
          <cell r="G4544">
            <v>25.99</v>
          </cell>
        </row>
        <row r="4545">
          <cell r="A4545" t="str">
            <v>53812</v>
          </cell>
          <cell r="C4545" t="str">
            <v>SUBTOTAL</v>
          </cell>
          <cell r="G4545">
            <v>25.99</v>
          </cell>
        </row>
        <row r="4546">
          <cell r="C4546" t="str">
            <v>BDI</v>
          </cell>
          <cell r="E4546">
            <v>0.35</v>
          </cell>
          <cell r="G4546">
            <v>9.1</v>
          </cell>
        </row>
        <row r="4547">
          <cell r="C4547" t="str">
            <v>TOTAL</v>
          </cell>
          <cell r="G4547">
            <v>35.089999999999996</v>
          </cell>
        </row>
        <row r="4549">
          <cell r="A4549" t="str">
            <v>CHOR</v>
          </cell>
          <cell r="B4549" t="str">
            <v>53813</v>
          </cell>
          <cell r="C4549" t="str">
            <v>TRATOR DE ESTEIRAS COM LAMINA - POTENCIA 305 HP - P ESO OPERACIONAL 37 T (VU=5ANOS) - DEPRECIACAO E JUROS</v>
          </cell>
          <cell r="D4549" t="str">
            <v>H</v>
          </cell>
        </row>
        <row r="4550">
          <cell r="A4550" t="str">
            <v>INSUMO</v>
          </cell>
          <cell r="B4550" t="str">
            <v>00007623</v>
          </cell>
          <cell r="C4550" t="str">
            <v>TRATOR DE ESTEIRAS CATERPILLAR D8R COM LAMINA - POTENCIA 305 HP - PESO OPERACIONAL 37 T**CAIXA**</v>
          </cell>
          <cell r="D4550" t="str">
            <v>UN</v>
          </cell>
          <cell r="E4550">
            <v>1.3190000000000001E-4</v>
          </cell>
          <cell r="F4550">
            <v>1845857.14</v>
          </cell>
          <cell r="G4550">
            <v>243.47</v>
          </cell>
        </row>
        <row r="4551">
          <cell r="A4551" t="str">
            <v>53813</v>
          </cell>
          <cell r="C4551" t="str">
            <v>SUBTOTAL</v>
          </cell>
          <cell r="G4551">
            <v>243.47</v>
          </cell>
        </row>
        <row r="4552">
          <cell r="C4552" t="str">
            <v>BDI</v>
          </cell>
          <cell r="E4552">
            <v>0.35</v>
          </cell>
          <cell r="G4552">
            <v>85.21</v>
          </cell>
        </row>
        <row r="4553">
          <cell r="C4553" t="str">
            <v>TOTAL</v>
          </cell>
          <cell r="G4553">
            <v>328.68</v>
          </cell>
        </row>
        <row r="4555">
          <cell r="A4555" t="str">
            <v>CHOR</v>
          </cell>
          <cell r="B4555" t="str">
            <v>53814</v>
          </cell>
          <cell r="C4555" t="str">
            <v>TRATOR DE ESTEIRAS COM LAMINA - POTENCIA 305 HP - P ESO OPERACIONAL 37 T (VU=5ANOS) - MANUTENCAO</v>
          </cell>
          <cell r="D4555" t="str">
            <v>H</v>
          </cell>
        </row>
        <row r="4556">
          <cell r="A4556" t="str">
            <v>INSUMO</v>
          </cell>
          <cell r="B4556" t="str">
            <v>00007623</v>
          </cell>
          <cell r="C4556" t="str">
            <v>TRATOR DE ESTEIRAS CATERPILLAR D8R COM LAMINA - POTENCIA 305 HP - PESO OPERACIONAL 37 T**CAIXA**</v>
          </cell>
          <cell r="D4556" t="str">
            <v>UN</v>
          </cell>
          <cell r="E4556">
            <v>1E-4</v>
          </cell>
          <cell r="F4556">
            <v>1845857.14</v>
          </cell>
          <cell r="G4556">
            <v>184.59</v>
          </cell>
        </row>
        <row r="4557">
          <cell r="A4557" t="str">
            <v>53814</v>
          </cell>
          <cell r="C4557" t="str">
            <v>SUBTOTAL</v>
          </cell>
          <cell r="G4557">
            <v>184.59</v>
          </cell>
        </row>
        <row r="4558">
          <cell r="C4558" t="str">
            <v>BDI</v>
          </cell>
          <cell r="E4558">
            <v>0.35</v>
          </cell>
          <cell r="G4558">
            <v>64.61</v>
          </cell>
        </row>
        <row r="4559">
          <cell r="C4559" t="str">
            <v>TOTAL</v>
          </cell>
          <cell r="G4559">
            <v>249.2</v>
          </cell>
        </row>
        <row r="4561">
          <cell r="A4561" t="str">
            <v>CHOR</v>
          </cell>
          <cell r="B4561" t="str">
            <v>53815</v>
          </cell>
          <cell r="C4561" t="str">
            <v>TRATOR DE ESTEIRAS COM LAMINA - POTENCIA 305 HP - P ESO OPERACIONAL 37 T - MAO-DE-OBRA NA OPERACAO DIURNA</v>
          </cell>
          <cell r="D4561" t="str">
            <v>H</v>
          </cell>
        </row>
        <row r="4562">
          <cell r="A4562" t="str">
            <v>INSUMO</v>
          </cell>
          <cell r="B4562" t="str">
            <v>00004237</v>
          </cell>
          <cell r="C4562" t="str">
            <v>TRATORISTA</v>
          </cell>
          <cell r="D4562" t="str">
            <v>H</v>
          </cell>
          <cell r="E4562">
            <v>1</v>
          </cell>
          <cell r="F4562">
            <v>21.66</v>
          </cell>
          <cell r="G4562">
            <v>21.66</v>
          </cell>
        </row>
        <row r="4563">
          <cell r="A4563" t="str">
            <v>53815</v>
          </cell>
          <cell r="C4563" t="str">
            <v>SUBTOTAL</v>
          </cell>
          <cell r="G4563">
            <v>21.66</v>
          </cell>
        </row>
        <row r="4564">
          <cell r="C4564" t="str">
            <v>BDI</v>
          </cell>
          <cell r="E4564">
            <v>0.35</v>
          </cell>
          <cell r="G4564">
            <v>7.58</v>
          </cell>
        </row>
        <row r="4565">
          <cell r="C4565" t="str">
            <v>TOTAL</v>
          </cell>
          <cell r="G4565">
            <v>29.240000000000002</v>
          </cell>
        </row>
        <row r="4567">
          <cell r="A4567" t="str">
            <v>CHOR</v>
          </cell>
          <cell r="B4567" t="str">
            <v>53816</v>
          </cell>
          <cell r="C4567" t="str">
            <v>TRATOR SOBRE ESTEIRAS 305HP - MAO-DE-OBRA NA OPERACAO NOTURNA</v>
          </cell>
          <cell r="D4567" t="str">
            <v>H</v>
          </cell>
        </row>
        <row r="4568">
          <cell r="A4568" t="str">
            <v>INSUMO</v>
          </cell>
          <cell r="B4568" t="str">
            <v>00004237</v>
          </cell>
          <cell r="C4568" t="str">
            <v>TRATORISTA</v>
          </cell>
          <cell r="D4568" t="str">
            <v>H</v>
          </cell>
          <cell r="E4568">
            <v>1.2</v>
          </cell>
          <cell r="F4568">
            <v>21.66</v>
          </cell>
          <cell r="G4568">
            <v>25.99</v>
          </cell>
        </row>
        <row r="4569">
          <cell r="A4569" t="str">
            <v>53816</v>
          </cell>
          <cell r="C4569" t="str">
            <v>SUBTOTAL</v>
          </cell>
          <cell r="G4569">
            <v>25.99</v>
          </cell>
        </row>
        <row r="4570">
          <cell r="C4570" t="str">
            <v>BDI</v>
          </cell>
          <cell r="E4570">
            <v>0.35</v>
          </cell>
          <cell r="G4570">
            <v>9.1</v>
          </cell>
        </row>
        <row r="4571">
          <cell r="C4571" t="str">
            <v>TOTAL</v>
          </cell>
          <cell r="G4571">
            <v>35.089999999999996</v>
          </cell>
        </row>
        <row r="4573">
          <cell r="A4573" t="str">
            <v>CHOR</v>
          </cell>
          <cell r="B4573" t="str">
            <v>53817</v>
          </cell>
          <cell r="C4573" t="str">
            <v>TRATOR DE ESTEIRAS 99HP, PESO OPERACIONAL 8,5T - MATERIAIS NA OPERACAO</v>
          </cell>
          <cell r="D4573" t="str">
            <v>H</v>
          </cell>
        </row>
        <row r="4574">
          <cell r="A4574" t="str">
            <v>INSUMO</v>
          </cell>
          <cell r="B4574" t="str">
            <v>00004221</v>
          </cell>
          <cell r="C4574" t="str">
            <v>OLEO DIESEL COMBUSTIVEL COMUM</v>
          </cell>
          <cell r="D4574" t="str">
            <v>L</v>
          </cell>
          <cell r="E4574">
            <v>14.4</v>
          </cell>
          <cell r="F4574">
            <v>2.59</v>
          </cell>
          <cell r="G4574">
            <v>37.299999999999997</v>
          </cell>
        </row>
        <row r="4575">
          <cell r="A4575" t="str">
            <v>53817</v>
          </cell>
          <cell r="C4575" t="str">
            <v>SUBTOTAL</v>
          </cell>
          <cell r="G4575">
            <v>37.299999999999997</v>
          </cell>
        </row>
        <row r="4576">
          <cell r="C4576" t="str">
            <v>BDI</v>
          </cell>
          <cell r="E4576">
            <v>0.35</v>
          </cell>
          <cell r="G4576">
            <v>13.06</v>
          </cell>
        </row>
        <row r="4577">
          <cell r="C4577" t="str">
            <v>TOTAL</v>
          </cell>
          <cell r="G4577">
            <v>50.36</v>
          </cell>
        </row>
        <row r="4579">
          <cell r="A4579" t="str">
            <v>CHOR</v>
          </cell>
          <cell r="B4579" t="str">
            <v>53818</v>
          </cell>
          <cell r="C4579" t="str">
            <v>ROLO COMPACTADOR VIBRATÓRIO REBOCÁVEL AÇO LISO, PES O 4,7T, IMPACTO DINÂMICO 18,3T - DEPRECIAÇÃO E JUROS</v>
          </cell>
          <cell r="D4579" t="str">
            <v>H</v>
          </cell>
        </row>
        <row r="4580">
          <cell r="A4580" t="str">
            <v>INSUMO</v>
          </cell>
          <cell r="B4580" t="str">
            <v>00006069</v>
          </cell>
          <cell r="C4580" t="str">
            <v>ROLO COMPACTADOR VIBRATÓRIO REBOCÁVEL AÇO LISO, CMV, MODELO CVR-15L, POTÊNCIA 65CV - PESO 3,8T - IMPACTO DINÂMICO 18,3T</v>
          </cell>
          <cell r="D4580" t="str">
            <v>UN</v>
          </cell>
          <cell r="E4580">
            <v>1.071E-4</v>
          </cell>
          <cell r="F4580">
            <v>73516</v>
          </cell>
          <cell r="G4580">
            <v>7.87</v>
          </cell>
        </row>
        <row r="4581">
          <cell r="A4581" t="str">
            <v>53818</v>
          </cell>
          <cell r="C4581" t="str">
            <v>SUBTOTAL</v>
          </cell>
          <cell r="G4581">
            <v>7.87</v>
          </cell>
        </row>
        <row r="4582">
          <cell r="C4582" t="str">
            <v>BDI</v>
          </cell>
          <cell r="E4582">
            <v>0.35</v>
          </cell>
          <cell r="G4582">
            <v>2.75</v>
          </cell>
        </row>
        <row r="4583">
          <cell r="C4583" t="str">
            <v>TOTAL</v>
          </cell>
          <cell r="G4583">
            <v>10.620000000000001</v>
          </cell>
        </row>
        <row r="4585">
          <cell r="A4585" t="str">
            <v>CHOR</v>
          </cell>
          <cell r="B4585" t="str">
            <v>53819</v>
          </cell>
          <cell r="C4585" t="str">
            <v>ROLO COMPACTADOR VIBRATÓRIO REBOCÁVEL AÇO LISO, PES O 4,7T, IMPACTO DINÂMICO 18,3T - CUSTO COM MATERIAIS NA OPERACAO</v>
          </cell>
          <cell r="D4585" t="str">
            <v>H</v>
          </cell>
        </row>
        <row r="4586">
          <cell r="A4586" t="str">
            <v>INSUMO</v>
          </cell>
          <cell r="B4586" t="str">
            <v>00004221</v>
          </cell>
          <cell r="C4586" t="str">
            <v>OLEO DIESEL COMBUSTIVEL COMUM</v>
          </cell>
          <cell r="D4586" t="str">
            <v>L</v>
          </cell>
          <cell r="E4586">
            <v>13.68</v>
          </cell>
          <cell r="F4586">
            <v>2.59</v>
          </cell>
          <cell r="G4586">
            <v>35.43</v>
          </cell>
        </row>
        <row r="4587">
          <cell r="A4587" t="str">
            <v>53819</v>
          </cell>
          <cell r="C4587" t="str">
            <v>SUBTOTAL</v>
          </cell>
          <cell r="G4587">
            <v>35.43</v>
          </cell>
        </row>
        <row r="4588">
          <cell r="C4588" t="str">
            <v>BDI</v>
          </cell>
          <cell r="E4588">
            <v>0.35</v>
          </cell>
          <cell r="G4588">
            <v>12.4</v>
          </cell>
        </row>
        <row r="4589">
          <cell r="C4589" t="str">
            <v>TOTAL</v>
          </cell>
          <cell r="G4589">
            <v>47.83</v>
          </cell>
        </row>
        <row r="4591">
          <cell r="A4591" t="str">
            <v>CHOR</v>
          </cell>
          <cell r="B4591" t="str">
            <v>53820</v>
          </cell>
          <cell r="C4591" t="str">
            <v>ROLO COMPACTADOR VIBRATÓRIO REBOCÁVEL AÇO LISO, PES O 4,7T, IMPACTO DINÂMICO 18,3T - CUSTO COM MAO-DE-OBRA NA OPERACAO DIURNA</v>
          </cell>
          <cell r="D4591" t="str">
            <v>H</v>
          </cell>
        </row>
        <row r="4592">
          <cell r="A4592" t="str">
            <v>INSUMO</v>
          </cell>
          <cell r="B4592" t="str">
            <v>00004238</v>
          </cell>
          <cell r="C4592" t="str">
            <v>OPERADOR DE ROLO COMPACTADOR</v>
          </cell>
          <cell r="D4592" t="str">
            <v>H</v>
          </cell>
          <cell r="E4592">
            <v>1</v>
          </cell>
          <cell r="F4592">
            <v>19.7</v>
          </cell>
          <cell r="G4592">
            <v>19.7</v>
          </cell>
        </row>
        <row r="4593">
          <cell r="A4593" t="str">
            <v>53820</v>
          </cell>
          <cell r="C4593" t="str">
            <v>SUBTOTAL</v>
          </cell>
          <cell r="G4593">
            <v>19.7</v>
          </cell>
        </row>
        <row r="4594">
          <cell r="C4594" t="str">
            <v>BDI</v>
          </cell>
          <cell r="E4594">
            <v>0.35</v>
          </cell>
          <cell r="G4594">
            <v>6.9</v>
          </cell>
        </row>
        <row r="4595">
          <cell r="C4595" t="str">
            <v>TOTAL</v>
          </cell>
          <cell r="G4595">
            <v>26.6</v>
          </cell>
        </row>
        <row r="4597">
          <cell r="A4597" t="str">
            <v>CHOR</v>
          </cell>
          <cell r="B4597" t="str">
            <v>53821</v>
          </cell>
          <cell r="C4597" t="str">
            <v>ROLO COMPACTADOR VIBRATÓRIO REBOCÁVEL AÇO LISO, PES O 4,7T, IMPACTO DINÂMICO 18,3T - CUSTO COM MÃO -DE-OBRA NA OPERAÇÃO NOTURNA</v>
          </cell>
          <cell r="D4597" t="str">
            <v>H</v>
          </cell>
        </row>
        <row r="4598">
          <cell r="A4598" t="str">
            <v>INSUMO</v>
          </cell>
          <cell r="B4598" t="str">
            <v>00004238</v>
          </cell>
          <cell r="C4598" t="str">
            <v>OPERADOR DE ROLO COMPACTADOR</v>
          </cell>
          <cell r="D4598" t="str">
            <v>H</v>
          </cell>
          <cell r="E4598">
            <v>1.2</v>
          </cell>
          <cell r="F4598">
            <v>19.7</v>
          </cell>
          <cell r="G4598">
            <v>23.64</v>
          </cell>
        </row>
        <row r="4599">
          <cell r="A4599" t="str">
            <v>53821</v>
          </cell>
          <cell r="C4599" t="str">
            <v>SUBTOTAL</v>
          </cell>
          <cell r="G4599">
            <v>23.64</v>
          </cell>
        </row>
        <row r="4600">
          <cell r="C4600" t="str">
            <v>BDI</v>
          </cell>
          <cell r="E4600">
            <v>0.35</v>
          </cell>
          <cell r="G4600">
            <v>8.27</v>
          </cell>
        </row>
        <row r="4601">
          <cell r="C4601" t="str">
            <v>TOTAL</v>
          </cell>
          <cell r="G4601">
            <v>31.91</v>
          </cell>
        </row>
        <row r="4603">
          <cell r="A4603" t="str">
            <v>CHOR</v>
          </cell>
          <cell r="B4603" t="str">
            <v>53822</v>
          </cell>
          <cell r="C4603" t="str">
            <v>ROLO COMPACTADOR VIBRATÓRIO TANDEM AÇO LISO, POTÊNC IA 58CV, PESO SEM/COM LASTRO 6,5/9,4 T - CUSTO COM MÃO-DE-OBRA NA OPERAÇÃO DIURNA</v>
          </cell>
          <cell r="D4603" t="str">
            <v>H</v>
          </cell>
        </row>
        <row r="4604">
          <cell r="A4604" t="str">
            <v>INSUMO</v>
          </cell>
          <cell r="B4604" t="str">
            <v>00010513</v>
          </cell>
          <cell r="C4604" t="str">
            <v>SERVENTE - PISO MENSAL (ENCARGO SOCIAL MENSALISTA)</v>
          </cell>
          <cell r="D4604" t="str">
            <v>MES</v>
          </cell>
          <cell r="E4604">
            <v>1.36364E-2</v>
          </cell>
          <cell r="F4604">
            <v>1691.32</v>
          </cell>
          <cell r="G4604">
            <v>23.06</v>
          </cell>
        </row>
        <row r="4605">
          <cell r="A4605" t="str">
            <v>53822</v>
          </cell>
          <cell r="C4605" t="str">
            <v>SUBTOTAL</v>
          </cell>
          <cell r="G4605">
            <v>23.06</v>
          </cell>
        </row>
        <row r="4606">
          <cell r="C4606" t="str">
            <v>BDI</v>
          </cell>
          <cell r="E4606">
            <v>0.35</v>
          </cell>
          <cell r="G4606">
            <v>8.07</v>
          </cell>
        </row>
        <row r="4607">
          <cell r="C4607" t="str">
            <v>TOTAL</v>
          </cell>
          <cell r="G4607">
            <v>31.13</v>
          </cell>
        </row>
        <row r="4609">
          <cell r="A4609" t="str">
            <v>CHOR</v>
          </cell>
          <cell r="B4609" t="str">
            <v>53823</v>
          </cell>
          <cell r="C4609" t="str">
            <v>ROLO COMPACTADOR DE PNEUS ESTÁTICO PARA ASFALTO, PR ESSÃO VARIÁVEL, POTÊNCIA 99HP, PESO OPERACIONAL SEM/COM LASTRO 8,3/21,0 T - DEPRECIAÇÃO E JUROS</v>
          </cell>
          <cell r="D4609" t="str">
            <v>H</v>
          </cell>
        </row>
        <row r="4610">
          <cell r="A4610" t="str">
            <v>INSUMO</v>
          </cell>
          <cell r="B4610" t="str">
            <v>00006066</v>
          </cell>
          <cell r="C4610" t="str">
            <v>ROLO COMPACTADOR DE PNEUS ESTÁTICO PARA ASFALTO, PRESSÃO VARIÁVEL, DYNAPAC, MODELO CP- 221, POTÊNCIA 100HP - PESO SEM/COM LASTRO 11,8/21T</v>
          </cell>
          <cell r="D4610" t="str">
            <v>UN</v>
          </cell>
          <cell r="E4610">
            <v>1.071E-4</v>
          </cell>
          <cell r="F4610">
            <v>345471.73</v>
          </cell>
          <cell r="G4610">
            <v>37</v>
          </cell>
        </row>
        <row r="4611">
          <cell r="A4611" t="str">
            <v>53823</v>
          </cell>
          <cell r="C4611" t="str">
            <v>SUBTOTAL</v>
          </cell>
          <cell r="G4611">
            <v>37</v>
          </cell>
        </row>
        <row r="4612">
          <cell r="C4612" t="str">
            <v>BDI</v>
          </cell>
          <cell r="E4612">
            <v>0.35</v>
          </cell>
          <cell r="G4612">
            <v>12.95</v>
          </cell>
        </row>
        <row r="4613">
          <cell r="C4613" t="str">
            <v>TOTAL</v>
          </cell>
          <cell r="G4613">
            <v>49.95</v>
          </cell>
        </row>
        <row r="4615">
          <cell r="A4615" t="str">
            <v>CHOR</v>
          </cell>
          <cell r="B4615" t="str">
            <v>53824</v>
          </cell>
          <cell r="C4615" t="str">
            <v>ROLO COMPACTADOR DE PNEUS ESTATICO PARA ASFALTO, PR ESSAO VARIAVEL, POTENCIA 99HP, PESO OPERACIONAL SEM/COM LASTRO 8,3/21,0 T - CUSTO COM M AO -DE-OBRA NA OPERACAO DIURNA</v>
          </cell>
          <cell r="D4615" t="str">
            <v>H</v>
          </cell>
        </row>
        <row r="4616">
          <cell r="A4616" t="str">
            <v>INSUMO</v>
          </cell>
          <cell r="B4616" t="str">
            <v>00004238</v>
          </cell>
          <cell r="C4616" t="str">
            <v>OPERADOR DE ROLO COMPACTADOR</v>
          </cell>
          <cell r="D4616" t="str">
            <v>H</v>
          </cell>
          <cell r="E4616">
            <v>1</v>
          </cell>
          <cell r="F4616">
            <v>19.7</v>
          </cell>
          <cell r="G4616">
            <v>19.7</v>
          </cell>
        </row>
        <row r="4617">
          <cell r="A4617" t="str">
            <v>53824</v>
          </cell>
          <cell r="C4617" t="str">
            <v>SUBTOTAL</v>
          </cell>
          <cell r="G4617">
            <v>19.7</v>
          </cell>
        </row>
        <row r="4618">
          <cell r="C4618" t="str">
            <v>BDI</v>
          </cell>
          <cell r="E4618">
            <v>0.35</v>
          </cell>
          <cell r="G4618">
            <v>6.9</v>
          </cell>
        </row>
        <row r="4619">
          <cell r="C4619" t="str">
            <v>TOTAL</v>
          </cell>
          <cell r="G4619">
            <v>26.6</v>
          </cell>
        </row>
        <row r="4621">
          <cell r="A4621" t="str">
            <v>CHOR</v>
          </cell>
          <cell r="B4621" t="str">
            <v>53825</v>
          </cell>
          <cell r="C4621" t="str">
            <v>ROLO COMPACTADOR DE PNEUS ESTÁTICO PARA ASFALTO, PR ESSÃO VARIÁVEL, POTÊNCIA 99HP, PESO OPERACIONAL SEM/COM LASTRO 8,3/21,0 T - CUSTO COM M ATERIAIS NA OPERAÇÃO NOTURNA</v>
          </cell>
          <cell r="D4621" t="str">
            <v>H</v>
          </cell>
        </row>
        <row r="4622">
          <cell r="A4622" t="str">
            <v>INSUMO</v>
          </cell>
          <cell r="B4622" t="str">
            <v>00010513</v>
          </cell>
          <cell r="C4622" t="str">
            <v>SERVENTE - PISO MENSAL (ENCARGO SOCIAL MENSALISTA)</v>
          </cell>
          <cell r="D4622" t="str">
            <v>MES</v>
          </cell>
          <cell r="E4622">
            <v>1.6363699999999998E-2</v>
          </cell>
          <cell r="F4622">
            <v>1691.32</v>
          </cell>
          <cell r="G4622">
            <v>27.68</v>
          </cell>
        </row>
        <row r="4623">
          <cell r="A4623" t="str">
            <v>53825</v>
          </cell>
          <cell r="C4623" t="str">
            <v>SUBTOTAL</v>
          </cell>
          <cell r="G4623">
            <v>27.68</v>
          </cell>
        </row>
        <row r="4624">
          <cell r="C4624" t="str">
            <v>BDI</v>
          </cell>
          <cell r="E4624">
            <v>0.35</v>
          </cell>
          <cell r="G4624">
            <v>9.69</v>
          </cell>
        </row>
        <row r="4625">
          <cell r="C4625" t="str">
            <v>TOTAL</v>
          </cell>
          <cell r="G4625">
            <v>37.369999999999997</v>
          </cell>
        </row>
        <row r="4627">
          <cell r="A4627" t="str">
            <v>CHOR</v>
          </cell>
          <cell r="B4627" t="str">
            <v>53827</v>
          </cell>
          <cell r="C4627" t="str">
            <v>CAMINHAO TOCO, 177CV - 14T (VU=6ANOS) (NAO INCLUI CARROCERIA) - CUSTO HORARIO DE MATERIAIS NA OPERACAO</v>
          </cell>
          <cell r="D4627" t="str">
            <v>H</v>
          </cell>
        </row>
        <row r="4628">
          <cell r="A4628" t="str">
            <v>INSUMO</v>
          </cell>
          <cell r="B4628" t="str">
            <v>00004221</v>
          </cell>
          <cell r="C4628" t="str">
            <v>OLEO DIESEL COMBUSTIVEL COMUM</v>
          </cell>
          <cell r="D4628" t="str">
            <v>L</v>
          </cell>
          <cell r="E4628">
            <v>23.76</v>
          </cell>
          <cell r="F4628">
            <v>2.59</v>
          </cell>
          <cell r="G4628">
            <v>61.54</v>
          </cell>
        </row>
        <row r="4629">
          <cell r="A4629" t="str">
            <v>53827</v>
          </cell>
          <cell r="C4629" t="str">
            <v>SUBTOTAL</v>
          </cell>
          <cell r="G4629">
            <v>61.54</v>
          </cell>
        </row>
        <row r="4630">
          <cell r="C4630" t="str">
            <v>BDI</v>
          </cell>
          <cell r="E4630">
            <v>0.35</v>
          </cell>
          <cell r="G4630">
            <v>21.54</v>
          </cell>
        </row>
        <row r="4631">
          <cell r="C4631" t="str">
            <v>TOTAL</v>
          </cell>
          <cell r="G4631">
            <v>83.08</v>
          </cell>
        </row>
        <row r="4633">
          <cell r="A4633" t="str">
            <v>CHOR</v>
          </cell>
          <cell r="B4633" t="str">
            <v>53828</v>
          </cell>
          <cell r="C4633" t="str">
            <v>CAMINHAO TOCO, 177CV - 14T (VU=6ANOS) (NAO INCLUI CARROCERIA) - MAO-DE-OBRA DIURNA NA OPERACAO</v>
          </cell>
          <cell r="D4633" t="str">
            <v>H</v>
          </cell>
        </row>
        <row r="4634">
          <cell r="A4634" t="str">
            <v>INSUMO</v>
          </cell>
          <cell r="B4634" t="str">
            <v>00004093</v>
          </cell>
          <cell r="C4634" t="str">
            <v>MOTORISTA DE CAMINHAO</v>
          </cell>
          <cell r="D4634" t="str">
            <v>H</v>
          </cell>
          <cell r="E4634">
            <v>1</v>
          </cell>
          <cell r="F4634">
            <v>20.18</v>
          </cell>
          <cell r="G4634">
            <v>20.18</v>
          </cell>
        </row>
        <row r="4635">
          <cell r="A4635" t="str">
            <v>53828</v>
          </cell>
          <cell r="C4635" t="str">
            <v>SUBTOTAL</v>
          </cell>
          <cell r="G4635">
            <v>20.18</v>
          </cell>
        </row>
        <row r="4636">
          <cell r="C4636" t="str">
            <v>BDI</v>
          </cell>
          <cell r="E4636">
            <v>0.35</v>
          </cell>
          <cell r="G4636">
            <v>7.06</v>
          </cell>
        </row>
        <row r="4637">
          <cell r="C4637" t="str">
            <v>TOTAL</v>
          </cell>
          <cell r="G4637">
            <v>27.24</v>
          </cell>
        </row>
        <row r="4639">
          <cell r="A4639" t="str">
            <v>CHOR</v>
          </cell>
          <cell r="B4639" t="str">
            <v>53829</v>
          </cell>
          <cell r="C4639" t="str">
            <v>CAMINHAO TOCO, 170CV - 11T (VU=6ANOS) (NAO INCLUI CARROCERIA) - CUSTO HORARIO DE MATERIAIS NA OPERACAO</v>
          </cell>
          <cell r="D4639" t="str">
            <v>H</v>
          </cell>
        </row>
        <row r="4640">
          <cell r="A4640" t="str">
            <v>INSUMO</v>
          </cell>
          <cell r="B4640" t="str">
            <v>00004221</v>
          </cell>
          <cell r="C4640" t="str">
            <v>OLEO DIESEL COMBUSTIVEL COMUM</v>
          </cell>
          <cell r="D4640" t="str">
            <v>L</v>
          </cell>
          <cell r="E4640">
            <v>23.4</v>
          </cell>
          <cell r="F4640">
            <v>2.59</v>
          </cell>
          <cell r="G4640">
            <v>60.61</v>
          </cell>
        </row>
        <row r="4641">
          <cell r="A4641" t="str">
            <v>53829</v>
          </cell>
          <cell r="C4641" t="str">
            <v>SUBTOTAL</v>
          </cell>
          <cell r="G4641">
            <v>60.61</v>
          </cell>
        </row>
        <row r="4642">
          <cell r="C4642" t="str">
            <v>BDI</v>
          </cell>
          <cell r="E4642">
            <v>0.35</v>
          </cell>
          <cell r="G4642">
            <v>21.21</v>
          </cell>
        </row>
        <row r="4643">
          <cell r="C4643" t="str">
            <v>TOTAL</v>
          </cell>
          <cell r="G4643">
            <v>81.819999999999993</v>
          </cell>
        </row>
        <row r="4645">
          <cell r="A4645" t="str">
            <v>CHOR</v>
          </cell>
          <cell r="B4645" t="str">
            <v>53830</v>
          </cell>
          <cell r="C4645" t="str">
            <v>CAMINHAO TOCO, 170CV - 11T (VU=6ANOS) (NAO INCLUI CARROCERIA) - MAO-DE-OBRA NA OPERACAO NOTURNA</v>
          </cell>
          <cell r="D4645" t="str">
            <v>H</v>
          </cell>
        </row>
        <row r="4646">
          <cell r="A4646" t="str">
            <v>INSUMO</v>
          </cell>
          <cell r="B4646" t="str">
            <v>00004093</v>
          </cell>
          <cell r="C4646" t="str">
            <v>MOTORISTA DE CAMINHAO</v>
          </cell>
          <cell r="D4646" t="str">
            <v>H</v>
          </cell>
          <cell r="E4646">
            <v>1.2</v>
          </cell>
          <cell r="F4646">
            <v>20.18</v>
          </cell>
          <cell r="G4646">
            <v>24.22</v>
          </cell>
        </row>
        <row r="4647">
          <cell r="A4647" t="str">
            <v>53830</v>
          </cell>
          <cell r="C4647" t="str">
            <v>SUBTOTAL</v>
          </cell>
          <cell r="G4647">
            <v>24.22</v>
          </cell>
        </row>
        <row r="4648">
          <cell r="C4648" t="str">
            <v>BDI</v>
          </cell>
          <cell r="E4648">
            <v>0.35</v>
          </cell>
          <cell r="G4648">
            <v>8.48</v>
          </cell>
        </row>
        <row r="4649">
          <cell r="C4649" t="str">
            <v>TOTAL</v>
          </cell>
          <cell r="G4649">
            <v>32.700000000000003</v>
          </cell>
        </row>
        <row r="4651">
          <cell r="A4651" t="str">
            <v>CHOR</v>
          </cell>
          <cell r="B4651" t="str">
            <v>53831</v>
          </cell>
          <cell r="C4651" t="str">
            <v>CAMINHAO PIPA 10000L TRUCADO, 208CV - 21,1T (VU=6AN OS) (INCLUI TANQUE DE ACO PARA TRANSPORTE DE AGUA E MOTOBOMBA CENTRIFUGA A GASOLINA 3,5CV) - CUSTO HORARIO DE MATERIAIS NA OPERACAO</v>
          </cell>
          <cell r="D4651" t="str">
            <v>H</v>
          </cell>
        </row>
        <row r="4652">
          <cell r="A4652" t="str">
            <v>INSUMO</v>
          </cell>
          <cell r="B4652" t="str">
            <v>00004221</v>
          </cell>
          <cell r="C4652" t="str">
            <v>OLEO DIESEL COMBUSTIVEL COMUM</v>
          </cell>
          <cell r="D4652" t="str">
            <v>L</v>
          </cell>
          <cell r="E4652">
            <v>22.5</v>
          </cell>
          <cell r="F4652">
            <v>2.59</v>
          </cell>
          <cell r="G4652">
            <v>58.28</v>
          </cell>
        </row>
        <row r="4653">
          <cell r="A4653" t="str">
            <v>INSUMO</v>
          </cell>
          <cell r="B4653" t="str">
            <v>00004222</v>
          </cell>
          <cell r="C4653" t="str">
            <v>GASOLINA COMUM</v>
          </cell>
          <cell r="D4653" t="str">
            <v>L</v>
          </cell>
          <cell r="E4653">
            <v>0.83</v>
          </cell>
          <cell r="F4653">
            <v>2.84</v>
          </cell>
          <cell r="G4653">
            <v>2.36</v>
          </cell>
        </row>
        <row r="4654">
          <cell r="A4654" t="str">
            <v>53831</v>
          </cell>
          <cell r="C4654" t="str">
            <v>SUBTOTAL</v>
          </cell>
          <cell r="G4654">
            <v>60.64</v>
          </cell>
        </row>
        <row r="4655">
          <cell r="C4655" t="str">
            <v>BDI</v>
          </cell>
          <cell r="E4655">
            <v>0.35</v>
          </cell>
          <cell r="G4655">
            <v>21.22</v>
          </cell>
        </row>
        <row r="4656">
          <cell r="C4656" t="str">
            <v>TOTAL</v>
          </cell>
          <cell r="G4656">
            <v>81.86</v>
          </cell>
        </row>
        <row r="4658">
          <cell r="A4658" t="str">
            <v>CHOR</v>
          </cell>
          <cell r="B4658" t="str">
            <v>53832</v>
          </cell>
          <cell r="C4658" t="str">
            <v>CAMINHAO PIPA 10000L TRUCADO, 208CV - 21,1T (VU=6AN OS) (INCLUI TANQUE DE ACO PARA TRANSPORTE DE AGUA E MOTOBOMBA CENTRIFUGA A GASOLINA 3,5CV) - MAO-DE-OBRA DIURNA NA OPERACAO</v>
          </cell>
          <cell r="D4658" t="str">
            <v>H</v>
          </cell>
        </row>
        <row r="4659">
          <cell r="A4659" t="str">
            <v>INSUMO</v>
          </cell>
          <cell r="B4659" t="str">
            <v>00004093</v>
          </cell>
          <cell r="C4659" t="str">
            <v>MOTORISTA DE CAMINHAO</v>
          </cell>
          <cell r="D4659" t="str">
            <v>H</v>
          </cell>
          <cell r="E4659">
            <v>1</v>
          </cell>
          <cell r="F4659">
            <v>20.18</v>
          </cell>
          <cell r="G4659">
            <v>20.18</v>
          </cell>
        </row>
        <row r="4660">
          <cell r="A4660" t="str">
            <v>53832</v>
          </cell>
          <cell r="C4660" t="str">
            <v>SUBTOTAL</v>
          </cell>
          <cell r="G4660">
            <v>20.18</v>
          </cell>
        </row>
        <row r="4661">
          <cell r="C4661" t="str">
            <v>BDI</v>
          </cell>
          <cell r="E4661">
            <v>0.35</v>
          </cell>
          <cell r="G4661">
            <v>7.06</v>
          </cell>
        </row>
        <row r="4662">
          <cell r="C4662" t="str">
            <v>TOTAL</v>
          </cell>
          <cell r="G4662">
            <v>27.24</v>
          </cell>
        </row>
        <row r="4664">
          <cell r="A4664" t="str">
            <v>CHOR</v>
          </cell>
          <cell r="B4664" t="str">
            <v>53833</v>
          </cell>
          <cell r="C4664" t="str">
            <v>DISTRIBUIDOR DE AGREGADO TIPO DOSADOR REBOCAVEL CO M 4 PNEUS COM LARGURA 3,66 M - DEPRECIACAO E JUROS</v>
          </cell>
          <cell r="D4664" t="str">
            <v>H</v>
          </cell>
        </row>
        <row r="4665">
          <cell r="A4665" t="str">
            <v>INSUMO</v>
          </cell>
          <cell r="B4665" t="str">
            <v>00002401</v>
          </cell>
          <cell r="C4665" t="str">
            <v>DISTRIBUIDOR OU ESPALHADOR DE AGREGADO TIPO DOSADOR, C/ 4 PNEUS REBOCÁVEL C/ LARGURA 3,66 M</v>
          </cell>
          <cell r="D4665" t="str">
            <v>UN</v>
          </cell>
          <cell r="E4665">
            <v>1.7220000000000001E-4</v>
          </cell>
          <cell r="F4665">
            <v>72128</v>
          </cell>
          <cell r="G4665">
            <v>12.42</v>
          </cell>
        </row>
        <row r="4666">
          <cell r="A4666" t="str">
            <v>53833</v>
          </cell>
          <cell r="C4666" t="str">
            <v>SUBTOTAL</v>
          </cell>
          <cell r="G4666">
            <v>12.42</v>
          </cell>
        </row>
        <row r="4667">
          <cell r="C4667" t="str">
            <v>BDI</v>
          </cell>
          <cell r="E4667">
            <v>0.35</v>
          </cell>
          <cell r="G4667">
            <v>4.3499999999999996</v>
          </cell>
        </row>
        <row r="4668">
          <cell r="C4668" t="str">
            <v>TOTAL</v>
          </cell>
          <cell r="G4668">
            <v>16.77</v>
          </cell>
        </row>
        <row r="4670">
          <cell r="A4670" t="str">
            <v>CHOR</v>
          </cell>
          <cell r="B4670" t="str">
            <v>53834</v>
          </cell>
          <cell r="C4670" t="str">
            <v>DISTRIBUIDOR DE AGREGADO TIPO DOSADOR REBOCAVEL CO M 4 PNEUS COM LARGURA 3,66 M - MANUTENCAO</v>
          </cell>
          <cell r="D4670" t="str">
            <v>H</v>
          </cell>
        </row>
        <row r="4671">
          <cell r="A4671" t="str">
            <v>INSUMO</v>
          </cell>
          <cell r="B4671" t="str">
            <v>00002401</v>
          </cell>
          <cell r="C4671" t="str">
            <v>DISTRIBUIDOR OU ESPALHADOR DE AGREGADO TIPO DOSADOR, C/ 4 PNEUS REBOCÁVEL C/ LARGURA 3,66 M</v>
          </cell>
          <cell r="D4671" t="str">
            <v>UN</v>
          </cell>
          <cell r="E4671">
            <v>6.2500000000000001E-5</v>
          </cell>
          <cell r="F4671">
            <v>72128</v>
          </cell>
          <cell r="G4671">
            <v>4.51</v>
          </cell>
        </row>
        <row r="4672">
          <cell r="A4672" t="str">
            <v>53834</v>
          </cell>
          <cell r="C4672" t="str">
            <v>SUBTOTAL</v>
          </cell>
          <cell r="G4672">
            <v>4.51</v>
          </cell>
        </row>
        <row r="4673">
          <cell r="C4673" t="str">
            <v>BDI</v>
          </cell>
          <cell r="E4673">
            <v>0.35</v>
          </cell>
          <cell r="G4673">
            <v>1.58</v>
          </cell>
        </row>
        <row r="4674">
          <cell r="C4674" t="str">
            <v>TOTAL</v>
          </cell>
          <cell r="G4674">
            <v>6.09</v>
          </cell>
        </row>
        <row r="4676">
          <cell r="A4676" t="str">
            <v>CHOR</v>
          </cell>
          <cell r="B4676" t="str">
            <v>53835</v>
          </cell>
          <cell r="C4676" t="str">
            <v>DISTRIBUIDOR DE BETUME COM TANQUE DE 2500L, REBOCAV EL, PNEUMATICO COM MOTOR A GASOLINA 3,4HP - DEPRECIACAO E JUROS</v>
          </cell>
          <cell r="D4676" t="str">
            <v>H</v>
          </cell>
        </row>
        <row r="4677">
          <cell r="A4677" t="str">
            <v>INSUMO</v>
          </cell>
          <cell r="B4677" t="str">
            <v>00002402</v>
          </cell>
          <cell r="C4677" t="str">
            <v>ESPARGIDOR DE ASFALTO PRESSURIZADO, CIFALI MOD. HEM-2500 C/ TANQUE DE2500L, REBOCÁVEL, PNEUMÁTICO C/ MOTOR A GASOLINA 3,4HP</v>
          </cell>
          <cell r="D4677" t="str">
            <v>UN</v>
          </cell>
          <cell r="E4677">
            <v>1.294E-4</v>
          </cell>
          <cell r="F4677">
            <v>112000</v>
          </cell>
          <cell r="G4677">
            <v>14.49</v>
          </cell>
        </row>
        <row r="4678">
          <cell r="A4678" t="str">
            <v>53835</v>
          </cell>
          <cell r="C4678" t="str">
            <v>SUBTOTAL</v>
          </cell>
          <cell r="G4678">
            <v>14.49</v>
          </cell>
        </row>
        <row r="4679">
          <cell r="C4679" t="str">
            <v>BDI</v>
          </cell>
          <cell r="E4679">
            <v>0.35</v>
          </cell>
          <cell r="G4679">
            <v>5.07</v>
          </cell>
        </row>
        <row r="4680">
          <cell r="C4680" t="str">
            <v>TOTAL</v>
          </cell>
          <cell r="G4680">
            <v>19.560000000000002</v>
          </cell>
        </row>
        <row r="4682">
          <cell r="A4682" t="str">
            <v>CHOR</v>
          </cell>
          <cell r="B4682" t="str">
            <v>53836</v>
          </cell>
          <cell r="C4682" t="str">
            <v>DISTRIBUIDOR DE ASFALTO MONTADO SOBRE CAMINHAO TOCO 162 HP, COM TANQUE ISOLADO 6 M3 COM BARRA ESPARGIDORA DE 3,66 M - DEPRECIACAO E JUROS</v>
          </cell>
          <cell r="D4682" t="str">
            <v>H</v>
          </cell>
        </row>
        <row r="4683">
          <cell r="A4683" t="str">
            <v>INSUMO</v>
          </cell>
          <cell r="B4683" t="str">
            <v>00001156</v>
          </cell>
          <cell r="C4683" t="str">
            <v>CAMINHAO TOCO FORD CARGO 1717 E, MOTOR CUMMINS 170 CV, PBT= 16000 KG , CARGA UTIL + CARROCERIA = 11090 KG, DIST ENTRE EIXOS 4800 MM - NAO INCLUI CARROCERIA</v>
          </cell>
          <cell r="D4683" t="str">
            <v>UN</v>
          </cell>
          <cell r="E4683">
            <v>1.148E-4</v>
          </cell>
          <cell r="F4683">
            <v>175829.4</v>
          </cell>
          <cell r="G4683">
            <v>20.190000000000001</v>
          </cell>
        </row>
        <row r="4684">
          <cell r="A4684" t="str">
            <v>INSUMO</v>
          </cell>
          <cell r="B4684" t="str">
            <v>00002403</v>
          </cell>
          <cell r="C4684" t="str">
            <v>DISTRIBUIDOR DE ASFALTO, CONSMAQ, MOD DA, A SER MONTADO SOBRE CAMINHÃO, C/ TANQUE ISOLADO 6 M3, AQUECIDO C/ 2 MAÇARICOS, C/ BARRA ESPARGIDORA 3,66 M</v>
          </cell>
          <cell r="D4684" t="str">
            <v>UN</v>
          </cell>
          <cell r="E4684">
            <v>1.4990000000000001E-4</v>
          </cell>
          <cell r="F4684">
            <v>264320</v>
          </cell>
          <cell r="G4684">
            <v>39.619999999999997</v>
          </cell>
        </row>
        <row r="4685">
          <cell r="A4685" t="str">
            <v>53836</v>
          </cell>
          <cell r="C4685" t="str">
            <v>SUBTOTAL</v>
          </cell>
          <cell r="G4685">
            <v>59.81</v>
          </cell>
        </row>
        <row r="4686">
          <cell r="C4686" t="str">
            <v>BDI</v>
          </cell>
          <cell r="E4686">
            <v>0.35</v>
          </cell>
          <cell r="G4686">
            <v>20.93</v>
          </cell>
        </row>
        <row r="4687">
          <cell r="C4687" t="str">
            <v>TOTAL</v>
          </cell>
          <cell r="G4687">
            <v>80.740000000000009</v>
          </cell>
        </row>
        <row r="4689">
          <cell r="A4689" t="str">
            <v>CHOR</v>
          </cell>
          <cell r="B4689" t="str">
            <v>53837</v>
          </cell>
          <cell r="C4689" t="str">
            <v>DISTRIBUIDOR DE ASFALTO MONTADO SOBRE CAMINHAO TOCO 162 HP, COM TANQUE ISOLADO 6 M3 COM BARRA ESPARGIDORA DE 3,66 M - CUSTO C/ MATERIAIS N A OPERACAO</v>
          </cell>
          <cell r="D4689" t="str">
            <v>H</v>
          </cell>
        </row>
        <row r="4690">
          <cell r="A4690" t="str">
            <v>INSUMO</v>
          </cell>
          <cell r="B4690" t="str">
            <v>00004221</v>
          </cell>
          <cell r="C4690" t="str">
            <v>OLEO DIESEL COMBUSTIVEL COMUM</v>
          </cell>
          <cell r="D4690" t="str">
            <v>L</v>
          </cell>
          <cell r="E4690">
            <v>35.1</v>
          </cell>
          <cell r="F4690">
            <v>2.59</v>
          </cell>
          <cell r="G4690">
            <v>90.91</v>
          </cell>
        </row>
        <row r="4691">
          <cell r="A4691" t="str">
            <v>53837</v>
          </cell>
          <cell r="C4691" t="str">
            <v>SUBTOTAL</v>
          </cell>
          <cell r="G4691">
            <v>90.91</v>
          </cell>
        </row>
        <row r="4692">
          <cell r="C4692" t="str">
            <v>BDI</v>
          </cell>
          <cell r="E4692">
            <v>0.35</v>
          </cell>
          <cell r="G4692">
            <v>31.82</v>
          </cell>
        </row>
        <row r="4693">
          <cell r="C4693" t="str">
            <v>TOTAL</v>
          </cell>
          <cell r="G4693">
            <v>122.72999999999999</v>
          </cell>
        </row>
        <row r="4695">
          <cell r="A4695" t="str">
            <v>CHOR</v>
          </cell>
          <cell r="B4695" t="str">
            <v>53840</v>
          </cell>
          <cell r="C4695" t="str">
            <v>GRADE DE DISCO REBOCÁVEL 20X24" COM 20 DISCOS DIAM 24X6MM COM PNEUS PARA TRANSPORTE - DEPRECIAÇÃO. AF_01/2014</v>
          </cell>
          <cell r="D4695" t="str">
            <v>H</v>
          </cell>
        </row>
        <row r="4696">
          <cell r="A4696" t="str">
            <v>INSUMO</v>
          </cell>
          <cell r="B4696" t="str">
            <v>00003318</v>
          </cell>
          <cell r="C4696" t="str">
            <v>GRADE DE DISCO REBOCAVEL, COM 20 DISCOS DE 24" E PNEUS PARA TRANSPORTE</v>
          </cell>
          <cell r="D4696" t="str">
            <v>UN</v>
          </cell>
          <cell r="E4696">
            <v>9.5000000000000005E-5</v>
          </cell>
          <cell r="F4696">
            <v>16800</v>
          </cell>
          <cell r="G4696">
            <v>1.6</v>
          </cell>
        </row>
        <row r="4697">
          <cell r="A4697" t="str">
            <v>53840</v>
          </cell>
          <cell r="C4697" t="str">
            <v>SUBTOTAL</v>
          </cell>
          <cell r="G4697">
            <v>1.6</v>
          </cell>
        </row>
        <row r="4698">
          <cell r="C4698" t="str">
            <v>BDI</v>
          </cell>
          <cell r="E4698">
            <v>0.35</v>
          </cell>
          <cell r="G4698">
            <v>0.56000000000000005</v>
          </cell>
        </row>
        <row r="4699">
          <cell r="C4699" t="str">
            <v>TOTAL</v>
          </cell>
          <cell r="G4699">
            <v>2.16</v>
          </cell>
        </row>
        <row r="4701">
          <cell r="A4701" t="str">
            <v>CHOR</v>
          </cell>
          <cell r="B4701" t="str">
            <v>53841</v>
          </cell>
          <cell r="C4701" t="str">
            <v>GRADE DE DISCO REBOCÁVEL 20X24" COM 20 DISCOS DIAM 24X6MM COM PNEUS PARA TRANSPORTE - MANUTENÇÃO. AF_01/2014</v>
          </cell>
          <cell r="D4701" t="str">
            <v>H</v>
          </cell>
        </row>
        <row r="4702">
          <cell r="A4702" t="str">
            <v>INSUMO</v>
          </cell>
          <cell r="B4702" t="str">
            <v>00003318</v>
          </cell>
          <cell r="C4702" t="str">
            <v>GRADE DE DISCO REBOCAVEL, COM 20 DISCOS DE 24" E PNEUS PARA TRANSPORTE</v>
          </cell>
          <cell r="D4702" t="str">
            <v>UN</v>
          </cell>
          <cell r="E4702">
            <v>6.0000000000000002E-5</v>
          </cell>
          <cell r="F4702">
            <v>16800</v>
          </cell>
          <cell r="G4702">
            <v>1.01</v>
          </cell>
        </row>
        <row r="4703">
          <cell r="A4703" t="str">
            <v>53841</v>
          </cell>
          <cell r="C4703" t="str">
            <v>SUBTOTAL</v>
          </cell>
          <cell r="G4703">
            <v>1.01</v>
          </cell>
        </row>
        <row r="4704">
          <cell r="C4704" t="str">
            <v>BDI</v>
          </cell>
          <cell r="E4704">
            <v>0.35</v>
          </cell>
          <cell r="G4704">
            <v>0.35</v>
          </cell>
        </row>
        <row r="4705">
          <cell r="C4705" t="str">
            <v>TOTAL</v>
          </cell>
          <cell r="G4705">
            <v>1.3599999999999999</v>
          </cell>
        </row>
        <row r="4707">
          <cell r="A4707" t="str">
            <v>CHOR</v>
          </cell>
          <cell r="B4707" t="str">
            <v>53842</v>
          </cell>
          <cell r="C4707" t="str">
            <v>LANCA ELEVATORIA TELESCOPICA DE ACIONAMENTO HIDRAULICO, CAPACIDADE DE CARGA 30.000 KG, COM CESTO, MONTADA SOBRE CAMINHAO TRUCADO - DEPRECIACAO E JUROS</v>
          </cell>
          <cell r="D4707" t="str">
            <v>H</v>
          </cell>
        </row>
        <row r="4708">
          <cell r="A4708" t="str">
            <v>INSUMO</v>
          </cell>
          <cell r="B4708" t="str">
            <v>00001149</v>
          </cell>
          <cell r="C4708" t="str">
            <v>CAMINHAO CHASSIS COM POTENCIA = 177 CV; PESO BRUTO TOTAL = 13,9 T; CARGA UTIL + CARROCERIA = 9,39 T; DISTANCIA ENTRE EIXOS = 4,83 M</v>
          </cell>
          <cell r="D4708" t="str">
            <v>UN</v>
          </cell>
          <cell r="E4708">
            <v>1.148E-4</v>
          </cell>
          <cell r="F4708">
            <v>179229.24</v>
          </cell>
          <cell r="G4708">
            <v>20.58</v>
          </cell>
        </row>
        <row r="4709">
          <cell r="A4709" t="str">
            <v>INSUMO</v>
          </cell>
          <cell r="B4709" t="str">
            <v>00013869</v>
          </cell>
          <cell r="C4709" t="str">
            <v>GUINDASTE HIDRAULICO TIPO TRUCK CRANE, C/LANÇA TELESCÓPICA DE ACIONAMENTO HIDRÁULICO, CAPACIDADE DE CARGA 30.000 KG, COM PBT A PARTIR DE 30.000 KG, MADAL - MD 300 L, MONTADO SOBRE CAMINHÃO 6 X 4</v>
          </cell>
          <cell r="D4709" t="str">
            <v>UN</v>
          </cell>
          <cell r="E4709">
            <v>1.294E-4</v>
          </cell>
          <cell r="F4709">
            <v>1523382.41</v>
          </cell>
          <cell r="G4709">
            <v>197.13</v>
          </cell>
        </row>
        <row r="4710">
          <cell r="A4710" t="str">
            <v>53842</v>
          </cell>
          <cell r="C4710" t="str">
            <v>SUBTOTAL</v>
          </cell>
          <cell r="G4710">
            <v>217.70999999999998</v>
          </cell>
        </row>
        <row r="4711">
          <cell r="C4711" t="str">
            <v>BDI</v>
          </cell>
          <cell r="E4711">
            <v>0.35</v>
          </cell>
          <cell r="G4711">
            <v>76.2</v>
          </cell>
        </row>
        <row r="4712">
          <cell r="C4712" t="str">
            <v>TOTAL</v>
          </cell>
          <cell r="G4712">
            <v>293.90999999999997</v>
          </cell>
        </row>
        <row r="4714">
          <cell r="A4714" t="str">
            <v>CHOR</v>
          </cell>
          <cell r="B4714" t="str">
            <v>53843</v>
          </cell>
          <cell r="C4714" t="str">
            <v>LANCA ELEVATORIA TELESCOPICA DE ACIONAMENTO HIDRAULICO, CAPACIDADE DE CARGA 30.000 KG, COM CESTO, MONTADA SOBRE CAMINHAO TRUCADO - CUSTO COM MA0-DE-OBRA NA OPERACAO DIURNA</v>
          </cell>
          <cell r="D4714" t="str">
            <v>H</v>
          </cell>
        </row>
        <row r="4715">
          <cell r="A4715" t="str">
            <v>INSUMO</v>
          </cell>
          <cell r="B4715" t="str">
            <v>00004093</v>
          </cell>
          <cell r="C4715" t="str">
            <v>MOTORISTA DE CAMINHAO</v>
          </cell>
          <cell r="D4715" t="str">
            <v>H</v>
          </cell>
          <cell r="E4715">
            <v>1</v>
          </cell>
          <cell r="F4715">
            <v>20.18</v>
          </cell>
          <cell r="G4715">
            <v>20.18</v>
          </cell>
        </row>
        <row r="4716">
          <cell r="A4716" t="str">
            <v>53843</v>
          </cell>
          <cell r="C4716" t="str">
            <v>SUBTOTAL</v>
          </cell>
          <cell r="G4716">
            <v>20.18</v>
          </cell>
        </row>
        <row r="4717">
          <cell r="C4717" t="str">
            <v>BDI</v>
          </cell>
          <cell r="E4717">
            <v>0.35</v>
          </cell>
          <cell r="G4717">
            <v>7.06</v>
          </cell>
        </row>
        <row r="4718">
          <cell r="C4718" t="str">
            <v>TOTAL</v>
          </cell>
          <cell r="G4718">
            <v>27.24</v>
          </cell>
        </row>
        <row r="4720">
          <cell r="A4720" t="str">
            <v>CHOR</v>
          </cell>
          <cell r="B4720" t="str">
            <v>53844</v>
          </cell>
          <cell r="C4720" t="str">
            <v>LANCA ELEVATORIA TELESCOPICA DE ACIONAMENTO HIDRAULICO, CAPACIDADE DE CARGA 30.000 KG, COM CESTO, MONTADA SOBRE CAMINHAO TRUCADO - CUSTO COM MA0-DE-OBRA NA OPERACAO NOTURNA</v>
          </cell>
          <cell r="D4720" t="str">
            <v>H</v>
          </cell>
        </row>
        <row r="4721">
          <cell r="A4721" t="str">
            <v>INSUMO</v>
          </cell>
          <cell r="B4721" t="str">
            <v>00004093</v>
          </cell>
          <cell r="C4721" t="str">
            <v>MOTORISTA DE CAMINHAO</v>
          </cell>
          <cell r="D4721" t="str">
            <v>H</v>
          </cell>
          <cell r="E4721">
            <v>1.2</v>
          </cell>
          <cell r="F4721">
            <v>20.18</v>
          </cell>
          <cell r="G4721">
            <v>24.22</v>
          </cell>
        </row>
        <row r="4722">
          <cell r="A4722" t="str">
            <v>53844</v>
          </cell>
          <cell r="C4722" t="str">
            <v>SUBTOTAL</v>
          </cell>
          <cell r="G4722">
            <v>24.22</v>
          </cell>
        </row>
        <row r="4723">
          <cell r="C4723" t="str">
            <v>BDI</v>
          </cell>
          <cell r="E4723">
            <v>0.35</v>
          </cell>
          <cell r="G4723">
            <v>8.48</v>
          </cell>
        </row>
        <row r="4724">
          <cell r="C4724" t="str">
            <v>TOTAL</v>
          </cell>
          <cell r="G4724">
            <v>32.700000000000003</v>
          </cell>
        </row>
        <row r="4726">
          <cell r="A4726" t="str">
            <v>CHOR</v>
          </cell>
          <cell r="B4726" t="str">
            <v>53845</v>
          </cell>
          <cell r="C4726" t="str">
            <v>GUINDASTE MUNK COM CESTO, CARGA MAXIMA 5,75T (A 2M) E 2,3T ( A 5M), ALTURA MAXIMA = 7,9M, MONTADO SOBRE CAMINHAO DE CARROCERIA 162HP - DEPREC IACAO E JUROS</v>
          </cell>
          <cell r="D4726" t="str">
            <v>H</v>
          </cell>
        </row>
        <row r="4727">
          <cell r="A4727" t="str">
            <v>INSUMO</v>
          </cell>
          <cell r="B4727" t="str">
            <v>00001150</v>
          </cell>
          <cell r="C4727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4727" t="str">
            <v>UN</v>
          </cell>
          <cell r="E4727">
            <v>1.148E-4</v>
          </cell>
          <cell r="F4727">
            <v>183597.5</v>
          </cell>
          <cell r="G4727">
            <v>21.08</v>
          </cell>
        </row>
        <row r="4728">
          <cell r="A4728" t="str">
            <v>INSUMO</v>
          </cell>
          <cell r="B4728" t="str">
            <v>00003363</v>
          </cell>
          <cell r="C4728" t="str">
            <v>GUINDASTE HIDRAULICO PARA MONTAGEM SOBRE CHASSIS DE CAMINHAO, CARGA MAXIMA DE 5,75 T A 2 M E 0,5 T A 11,04 M (ALCANCE MAXIMO HORIZONTAL), COM ALCANCE MAXIMO VERTICAL DE 13,77 M</v>
          </cell>
          <cell r="D4728" t="str">
            <v>UN</v>
          </cell>
          <cell r="E4728">
            <v>1.294E-4</v>
          </cell>
          <cell r="F4728">
            <v>58600</v>
          </cell>
          <cell r="G4728">
            <v>7.58</v>
          </cell>
        </row>
        <row r="4729">
          <cell r="A4729" t="str">
            <v>53845</v>
          </cell>
          <cell r="C4729" t="str">
            <v>SUBTOTAL</v>
          </cell>
          <cell r="G4729">
            <v>28.659999999999997</v>
          </cell>
        </row>
        <row r="4730">
          <cell r="C4730" t="str">
            <v>BDI</v>
          </cell>
          <cell r="E4730">
            <v>0.35</v>
          </cell>
          <cell r="G4730">
            <v>10.029999999999999</v>
          </cell>
        </row>
        <row r="4731">
          <cell r="C4731" t="str">
            <v>TOTAL</v>
          </cell>
          <cell r="G4731">
            <v>38.69</v>
          </cell>
        </row>
        <row r="4733">
          <cell r="A4733" t="str">
            <v>CHOR</v>
          </cell>
          <cell r="B4733" t="str">
            <v>53846</v>
          </cell>
          <cell r="C4733" t="str">
            <v>GUINDASTE MUNK COM CESTO, CARGA MAXIMA 5,75T (A 2M) E 2,3T ( A 5M), ALTURA MAXIMA = 7,9M, MONTADO SOBRE CAMINHAO DE CARROCERIA 162HP - CUSTO COM MATERIAIS NA OPERACAO</v>
          </cell>
          <cell r="D4733" t="str">
            <v>H</v>
          </cell>
        </row>
        <row r="4734">
          <cell r="A4734" t="str">
            <v>INSUMO</v>
          </cell>
          <cell r="B4734" t="str">
            <v>00004221</v>
          </cell>
          <cell r="C4734" t="str">
            <v>OLEO DIESEL COMBUSTIVEL COMUM</v>
          </cell>
          <cell r="D4734" t="str">
            <v>L</v>
          </cell>
          <cell r="E4734">
            <v>23.4</v>
          </cell>
          <cell r="F4734">
            <v>2.59</v>
          </cell>
          <cell r="G4734">
            <v>60.61</v>
          </cell>
        </row>
        <row r="4735">
          <cell r="A4735" t="str">
            <v>53846</v>
          </cell>
          <cell r="C4735" t="str">
            <v>SUBTOTAL</v>
          </cell>
          <cell r="G4735">
            <v>60.61</v>
          </cell>
        </row>
        <row r="4736">
          <cell r="C4736" t="str">
            <v>BDI</v>
          </cell>
          <cell r="E4736">
            <v>0.35</v>
          </cell>
          <cell r="G4736">
            <v>21.21</v>
          </cell>
        </row>
        <row r="4737">
          <cell r="C4737" t="str">
            <v>TOTAL</v>
          </cell>
          <cell r="G4737">
            <v>81.819999999999993</v>
          </cell>
        </row>
        <row r="4739">
          <cell r="A4739" t="str">
            <v>CHOR</v>
          </cell>
          <cell r="B4739" t="str">
            <v>53847</v>
          </cell>
          <cell r="C4739" t="str">
            <v>GUINDASTE MUNK COM CESTO, CARGA MAXIMA 5,75T (A 2M) E 2,3T ( A 5M), ALTURA MAXIMA = 7,9M, MONTADO SOBRE CAMINHAO DE CARROCERIA FORD 162HP - C USTO COM MA0-DE-0BRA NA OPERACAO DIURNA</v>
          </cell>
          <cell r="D4739" t="str">
            <v>H</v>
          </cell>
        </row>
        <row r="4740">
          <cell r="A4740" t="str">
            <v>INSUMO</v>
          </cell>
          <cell r="B4740" t="str">
            <v>00004093</v>
          </cell>
          <cell r="C4740" t="str">
            <v>MOTORISTA DE CAMINHAO</v>
          </cell>
          <cell r="D4740" t="str">
            <v>H</v>
          </cell>
          <cell r="E4740">
            <v>1</v>
          </cell>
          <cell r="F4740">
            <v>20.18</v>
          </cell>
          <cell r="G4740">
            <v>20.18</v>
          </cell>
        </row>
        <row r="4741">
          <cell r="A4741" t="str">
            <v>53847</v>
          </cell>
          <cell r="C4741" t="str">
            <v>SUBTOTAL</v>
          </cell>
          <cell r="G4741">
            <v>20.18</v>
          </cell>
        </row>
        <row r="4742">
          <cell r="C4742" t="str">
            <v>BDI</v>
          </cell>
          <cell r="E4742">
            <v>0.35</v>
          </cell>
          <cell r="G4742">
            <v>7.06</v>
          </cell>
        </row>
        <row r="4743">
          <cell r="C4743" t="str">
            <v>TOTAL</v>
          </cell>
          <cell r="G4743">
            <v>27.24</v>
          </cell>
        </row>
        <row r="4745">
          <cell r="A4745" t="str">
            <v>CHOR</v>
          </cell>
          <cell r="B4745" t="str">
            <v>53848</v>
          </cell>
          <cell r="C4745" t="str">
            <v>GUINDASTE MUNK COM CESTO, CARGA MAXIMA 5,75T (A 2M) E 2,3T ( A 5M), ALTURA MAXIMA = 7,9M, MONTADO SOBRE CAMINHAO DE CARROCERIA FORD 162HP - C USTO C/MA0-DE-0BRA NA OPERCAO NOTURNA</v>
          </cell>
          <cell r="D4745" t="str">
            <v>H</v>
          </cell>
        </row>
        <row r="4746">
          <cell r="A4746" t="str">
            <v>INSUMO</v>
          </cell>
          <cell r="B4746" t="str">
            <v>00004093</v>
          </cell>
          <cell r="C4746" t="str">
            <v>MOTORISTA DE CAMINHAO</v>
          </cell>
          <cell r="D4746" t="str">
            <v>H</v>
          </cell>
          <cell r="E4746">
            <v>1.2</v>
          </cell>
          <cell r="F4746">
            <v>20.18</v>
          </cell>
          <cell r="G4746">
            <v>24.22</v>
          </cell>
        </row>
        <row r="4747">
          <cell r="A4747" t="str">
            <v>53848</v>
          </cell>
          <cell r="C4747" t="str">
            <v>SUBTOTAL</v>
          </cell>
          <cell r="G4747">
            <v>24.22</v>
          </cell>
        </row>
        <row r="4748">
          <cell r="C4748" t="str">
            <v>BDI</v>
          </cell>
          <cell r="E4748">
            <v>0.35</v>
          </cell>
          <cell r="G4748">
            <v>8.48</v>
          </cell>
        </row>
        <row r="4749">
          <cell r="C4749" t="str">
            <v>TOTAL</v>
          </cell>
          <cell r="G4749">
            <v>32.700000000000003</v>
          </cell>
        </row>
        <row r="4751">
          <cell r="A4751" t="str">
            <v>CHOR</v>
          </cell>
          <cell r="B4751" t="str">
            <v>53849</v>
          </cell>
          <cell r="C4751" t="str">
            <v>MOTONIVELADORA 140HP PESO OPERACIONAL 12,5 T - CUSTO COM MATERIAIS NA OPERACAO</v>
          </cell>
          <cell r="D4751" t="str">
            <v>H</v>
          </cell>
        </row>
        <row r="4752">
          <cell r="A4752" t="str">
            <v>INSUMO</v>
          </cell>
          <cell r="B4752" t="str">
            <v>00004221</v>
          </cell>
          <cell r="C4752" t="str">
            <v>OLEO DIESEL COMBUSTIVEL COMUM</v>
          </cell>
          <cell r="D4752" t="str">
            <v>L</v>
          </cell>
          <cell r="E4752">
            <v>25.2</v>
          </cell>
          <cell r="F4752">
            <v>2.59</v>
          </cell>
          <cell r="G4752">
            <v>65.27</v>
          </cell>
        </row>
        <row r="4753">
          <cell r="A4753" t="str">
            <v>53849</v>
          </cell>
          <cell r="C4753" t="str">
            <v>SUBTOTAL</v>
          </cell>
          <cell r="G4753">
            <v>65.27</v>
          </cell>
        </row>
        <row r="4754">
          <cell r="C4754" t="str">
            <v>BDI</v>
          </cell>
          <cell r="E4754">
            <v>0.35</v>
          </cell>
          <cell r="G4754">
            <v>22.84</v>
          </cell>
        </row>
        <row r="4755">
          <cell r="C4755" t="str">
            <v>TOTAL</v>
          </cell>
          <cell r="G4755">
            <v>88.11</v>
          </cell>
        </row>
        <row r="4757">
          <cell r="A4757" t="str">
            <v>CHOR</v>
          </cell>
          <cell r="B4757" t="str">
            <v>53850</v>
          </cell>
          <cell r="C4757" t="str">
            <v>MOTONIVELADORA 140HP PESO OPERACIONAL 12,5 T - MAO-DE-OBRA NA OPERACAO DIURNA</v>
          </cell>
          <cell r="D4757" t="str">
            <v>H</v>
          </cell>
        </row>
        <row r="4758">
          <cell r="A4758" t="str">
            <v>INSUMO</v>
          </cell>
          <cell r="B4758" t="str">
            <v>00004239</v>
          </cell>
          <cell r="C4758" t="str">
            <v>OPERADOR DE MOTONIVELADORA</v>
          </cell>
          <cell r="D4758" t="str">
            <v>H</v>
          </cell>
          <cell r="E4758">
            <v>1</v>
          </cell>
          <cell r="F4758">
            <v>21.6</v>
          </cell>
          <cell r="G4758">
            <v>21.6</v>
          </cell>
        </row>
        <row r="4759">
          <cell r="A4759" t="str">
            <v>53850</v>
          </cell>
          <cell r="C4759" t="str">
            <v>SUBTOTAL</v>
          </cell>
          <cell r="G4759">
            <v>21.6</v>
          </cell>
        </row>
        <row r="4760">
          <cell r="C4760" t="str">
            <v>BDI</v>
          </cell>
          <cell r="E4760">
            <v>0.35</v>
          </cell>
          <cell r="G4760">
            <v>7.56</v>
          </cell>
        </row>
        <row r="4761">
          <cell r="C4761" t="str">
            <v>TOTAL</v>
          </cell>
          <cell r="G4761">
            <v>29.16</v>
          </cell>
        </row>
        <row r="4763">
          <cell r="A4763" t="str">
            <v>CHOR</v>
          </cell>
          <cell r="B4763" t="str">
            <v>53851</v>
          </cell>
          <cell r="C4763" t="str">
            <v>MOTONIVELADORA 140HP -MAO-DE-OBRA NA OPERACAO NOTURNA</v>
          </cell>
          <cell r="D4763" t="str">
            <v>H</v>
          </cell>
        </row>
        <row r="4764">
          <cell r="A4764" t="str">
            <v>INSUMO</v>
          </cell>
          <cell r="B4764" t="str">
            <v>00004239</v>
          </cell>
          <cell r="C4764" t="str">
            <v>OPERADOR DE MOTONIVELADORA</v>
          </cell>
          <cell r="D4764" t="str">
            <v>H</v>
          </cell>
          <cell r="E4764">
            <v>1.2</v>
          </cell>
          <cell r="F4764">
            <v>21.6</v>
          </cell>
          <cell r="G4764">
            <v>25.92</v>
          </cell>
        </row>
        <row r="4765">
          <cell r="A4765" t="str">
            <v>53851</v>
          </cell>
          <cell r="C4765" t="str">
            <v>SUBTOTAL</v>
          </cell>
          <cell r="G4765">
            <v>25.92</v>
          </cell>
        </row>
        <row r="4766">
          <cell r="C4766" t="str">
            <v>BDI</v>
          </cell>
          <cell r="E4766">
            <v>0.35</v>
          </cell>
          <cell r="G4766">
            <v>9.07</v>
          </cell>
        </row>
        <row r="4767">
          <cell r="C4767" t="str">
            <v>TOTAL</v>
          </cell>
          <cell r="G4767">
            <v>34.99</v>
          </cell>
        </row>
        <row r="4769">
          <cell r="A4769" t="str">
            <v>CHOR</v>
          </cell>
          <cell r="B4769" t="str">
            <v>53852</v>
          </cell>
          <cell r="C4769" t="str">
            <v>MOTOSCRAPER 270HP -CUSTO COM MA0-DE-0BRA NA OPERACAO NOTURNA</v>
          </cell>
          <cell r="D4769" t="str">
            <v>H</v>
          </cell>
        </row>
        <row r="4770">
          <cell r="A4770" t="str">
            <v>INSUMO</v>
          </cell>
          <cell r="B4770" t="str">
            <v>00004240</v>
          </cell>
          <cell r="C4770" t="str">
            <v>OPERADOR DE MOTO-ESCREIPER</v>
          </cell>
          <cell r="D4770" t="str">
            <v>H</v>
          </cell>
          <cell r="E4770">
            <v>1.2</v>
          </cell>
          <cell r="F4770">
            <v>19.7</v>
          </cell>
          <cell r="G4770">
            <v>23.64</v>
          </cell>
        </row>
        <row r="4771">
          <cell r="A4771" t="str">
            <v>53852</v>
          </cell>
          <cell r="C4771" t="str">
            <v>SUBTOTAL</v>
          </cell>
          <cell r="G4771">
            <v>23.64</v>
          </cell>
        </row>
        <row r="4772">
          <cell r="C4772" t="str">
            <v>BDI</v>
          </cell>
          <cell r="E4772">
            <v>0.35</v>
          </cell>
          <cell r="G4772">
            <v>8.27</v>
          </cell>
        </row>
        <row r="4773">
          <cell r="C4773" t="str">
            <v>TOTAL</v>
          </cell>
          <cell r="G4773">
            <v>31.91</v>
          </cell>
        </row>
        <row r="4775">
          <cell r="A4775" t="str">
            <v>CHOR</v>
          </cell>
          <cell r="B4775" t="str">
            <v>53857</v>
          </cell>
          <cell r="C4775" t="str">
            <v>PA CARREGADEIRA SOBRE RODAS 105 HP - CAPACIDADE DA CACAMBA 1,4 A 1,7 M3 - PESO OPERACIONAL 9.100 KG (VU=5ANOS) - MANUTENCAO</v>
          </cell>
          <cell r="D4775" t="str">
            <v>H</v>
          </cell>
        </row>
        <row r="4776">
          <cell r="A4776" t="str">
            <v>INSUMO</v>
          </cell>
          <cell r="B4776" t="str">
            <v>00004262</v>
          </cell>
          <cell r="C4776" t="str">
            <v>PA CARREGADEIRA SOBRE RODAS, POTENCIA = 114 HP, CAPACIDADE DA CACAMBA DE 1,4 A 1,7 M3, PESO OPERACIONAL DE 9,1 T</v>
          </cell>
          <cell r="D4776" t="str">
            <v>UN</v>
          </cell>
          <cell r="E4776">
            <v>1E-4</v>
          </cell>
          <cell r="F4776">
            <v>329600</v>
          </cell>
          <cell r="G4776">
            <v>32.96</v>
          </cell>
        </row>
        <row r="4777">
          <cell r="A4777" t="str">
            <v>53857</v>
          </cell>
          <cell r="C4777" t="str">
            <v>SUBTOTAL</v>
          </cell>
          <cell r="G4777">
            <v>32.96</v>
          </cell>
        </row>
        <row r="4778">
          <cell r="C4778" t="str">
            <v>BDI</v>
          </cell>
          <cell r="E4778">
            <v>0.35</v>
          </cell>
          <cell r="G4778">
            <v>11.54</v>
          </cell>
        </row>
        <row r="4779">
          <cell r="C4779" t="str">
            <v>TOTAL</v>
          </cell>
          <cell r="G4779">
            <v>44.5</v>
          </cell>
        </row>
        <row r="4781">
          <cell r="A4781" t="str">
            <v>CHOR</v>
          </cell>
          <cell r="B4781" t="str">
            <v>53858</v>
          </cell>
          <cell r="C4781" t="str">
            <v>PA CARREGADEIRA SOBRE RODAS 105 HP - CAPACIDADE DA CACAMBA 1,4 A 1,7 M3 - PESO OPERACIONAL 9.100 KG - CUSTO C/ MATERIAIS NA OPERAC AO</v>
          </cell>
          <cell r="D4781" t="str">
            <v>H</v>
          </cell>
        </row>
        <row r="4782">
          <cell r="A4782" t="str">
            <v>INSUMO</v>
          </cell>
          <cell r="B4782" t="str">
            <v>00004221</v>
          </cell>
          <cell r="C4782" t="str">
            <v>OLEO DIESEL COMBUSTIVEL COMUM</v>
          </cell>
          <cell r="D4782" t="str">
            <v>L</v>
          </cell>
          <cell r="E4782">
            <v>18</v>
          </cell>
          <cell r="F4782">
            <v>2.59</v>
          </cell>
          <cell r="G4782">
            <v>46.62</v>
          </cell>
        </row>
        <row r="4783">
          <cell r="A4783" t="str">
            <v>53858</v>
          </cell>
          <cell r="C4783" t="str">
            <v>SUBTOTAL</v>
          </cell>
          <cell r="G4783">
            <v>46.62</v>
          </cell>
        </row>
        <row r="4784">
          <cell r="C4784" t="str">
            <v>BDI</v>
          </cell>
          <cell r="E4784">
            <v>0.35</v>
          </cell>
          <cell r="G4784">
            <v>16.32</v>
          </cell>
        </row>
        <row r="4785">
          <cell r="C4785" t="str">
            <v>TOTAL</v>
          </cell>
          <cell r="G4785">
            <v>62.94</v>
          </cell>
        </row>
        <row r="4787">
          <cell r="A4787" t="str">
            <v>CHOR</v>
          </cell>
          <cell r="B4787" t="str">
            <v>53860</v>
          </cell>
          <cell r="C4787" t="str">
            <v>PA CARREGADEIRA SOBRE RODAS 105 HP - CAPACIDADE DA CACAMBA 1,4 A 1,7 M3 - PESO OPERACIONAL 9.100 KG - CUSTO C/ MAO-DE-OBRA NA OPER ACAO NOTURNA</v>
          </cell>
          <cell r="D4787" t="str">
            <v>H</v>
          </cell>
        </row>
        <row r="4788">
          <cell r="A4788" t="str">
            <v>INSUMO</v>
          </cell>
          <cell r="B4788" t="str">
            <v>00004248</v>
          </cell>
          <cell r="C4788" t="str">
            <v>OPERADOR DE PA CARREGADEIRA</v>
          </cell>
          <cell r="D4788" t="str">
            <v>H</v>
          </cell>
          <cell r="E4788">
            <v>1.2</v>
          </cell>
          <cell r="F4788">
            <v>21.2</v>
          </cell>
          <cell r="G4788">
            <v>25.44</v>
          </cell>
        </row>
        <row r="4789">
          <cell r="A4789" t="str">
            <v>53860</v>
          </cell>
          <cell r="C4789" t="str">
            <v>SUBTOTAL</v>
          </cell>
          <cell r="G4789">
            <v>25.44</v>
          </cell>
        </row>
        <row r="4790">
          <cell r="C4790" t="str">
            <v>BDI</v>
          </cell>
          <cell r="E4790">
            <v>0.35</v>
          </cell>
          <cell r="G4790">
            <v>8.9</v>
          </cell>
        </row>
        <row r="4791">
          <cell r="C4791" t="str">
            <v>TOTAL</v>
          </cell>
          <cell r="G4791">
            <v>34.340000000000003</v>
          </cell>
        </row>
        <row r="4793">
          <cell r="A4793" t="str">
            <v>CHOR</v>
          </cell>
          <cell r="B4793" t="str">
            <v>53861</v>
          </cell>
          <cell r="C4793" t="str">
            <v>PA CARREGADEIRA SOBRE RODAS 180 HP - CAPACIDADE DA CACAMBA. 2,5 A 3,3 M3 - PESO OPERACIONAL 17.428 (VU=5ANOS) - MANUTENCAO</v>
          </cell>
          <cell r="D4793" t="str">
            <v>H</v>
          </cell>
        </row>
        <row r="4794">
          <cell r="A4794" t="str">
            <v>INSUMO</v>
          </cell>
          <cell r="B4794" t="str">
            <v>00004263</v>
          </cell>
          <cell r="C4794" t="str">
            <v>PA CARREGADEIRA SOBRE RODAS CATERPILLAR 950 G - POTENCIA 180 HP - CAPACIDADE DA CACAMBA. 2,5 A 3,3 M3 - PESO OPERACIONAL 17.428 KG**CAIXA**</v>
          </cell>
          <cell r="D4794" t="str">
            <v>UN</v>
          </cell>
          <cell r="E4794">
            <v>1E-4</v>
          </cell>
          <cell r="F4794">
            <v>619137.12</v>
          </cell>
          <cell r="G4794">
            <v>61.91</v>
          </cell>
        </row>
        <row r="4795">
          <cell r="A4795" t="str">
            <v>53861</v>
          </cell>
          <cell r="C4795" t="str">
            <v>SUBTOTAL</v>
          </cell>
          <cell r="G4795">
            <v>61.91</v>
          </cell>
        </row>
        <row r="4796">
          <cell r="C4796" t="str">
            <v>BDI</v>
          </cell>
          <cell r="E4796">
            <v>0.35</v>
          </cell>
          <cell r="G4796">
            <v>21.67</v>
          </cell>
        </row>
        <row r="4797">
          <cell r="C4797" t="str">
            <v>TOTAL</v>
          </cell>
          <cell r="G4797">
            <v>83.58</v>
          </cell>
        </row>
        <row r="4799">
          <cell r="A4799" t="str">
            <v>CHOR</v>
          </cell>
          <cell r="B4799" t="str">
            <v>53862</v>
          </cell>
          <cell r="C4799" t="str">
            <v>ROLO COMPACTADOR VIBRATÓRIO DE UM CILINDRO AÇO LISO , POTÊNCIA 80HP, PESO OPERACIONAL 8,1T - CUSTO DA MÃO-DE-OBRA NA OPERAÇÃO DIURNA</v>
          </cell>
          <cell r="D4799" t="str">
            <v>H</v>
          </cell>
        </row>
        <row r="4800">
          <cell r="A4800" t="str">
            <v>INSUMO</v>
          </cell>
          <cell r="B4800" t="str">
            <v>00010512</v>
          </cell>
          <cell r="C4800" t="str">
            <v>MOTORISTA DE CAMINHAO - PISO MENSAL (ENCARGO SOCIAL MENSALISTA)</v>
          </cell>
          <cell r="D4800" t="str">
            <v>MES</v>
          </cell>
          <cell r="E4800">
            <v>1.36364E-2</v>
          </cell>
          <cell r="F4800">
            <v>3536.83</v>
          </cell>
          <cell r="G4800">
            <v>48.23</v>
          </cell>
        </row>
        <row r="4801">
          <cell r="A4801" t="str">
            <v>53862</v>
          </cell>
          <cell r="C4801" t="str">
            <v>SUBTOTAL</v>
          </cell>
          <cell r="G4801">
            <v>48.23</v>
          </cell>
        </row>
        <row r="4802">
          <cell r="C4802" t="str">
            <v>BDI</v>
          </cell>
          <cell r="E4802">
            <v>0.35</v>
          </cell>
          <cell r="G4802">
            <v>16.88</v>
          </cell>
        </row>
        <row r="4803">
          <cell r="C4803" t="str">
            <v>TOTAL</v>
          </cell>
          <cell r="G4803">
            <v>65.11</v>
          </cell>
        </row>
        <row r="4805">
          <cell r="A4805" t="str">
            <v>CHOR</v>
          </cell>
          <cell r="B4805" t="str">
            <v>53863</v>
          </cell>
          <cell r="C4805" t="str">
            <v>MARTELETE OU ROMPEDOR PNEUMÁTICO MANUAL 28KG, FREQUENCIA DE IMPACTO 1230/MINUTO - MANUTENÇÃO</v>
          </cell>
          <cell r="D4805" t="str">
            <v>H</v>
          </cell>
        </row>
        <row r="4806">
          <cell r="A4806" t="str">
            <v>INSUMO</v>
          </cell>
          <cell r="B4806" t="str">
            <v>00004046</v>
          </cell>
          <cell r="C4806" t="str">
            <v>MARTELETE OU ROMPEDOR PNEUMATICO DE 28 KG</v>
          </cell>
          <cell r="D4806" t="str">
            <v>UN</v>
          </cell>
          <cell r="E4806">
            <v>3.3330000000000002E-4</v>
          </cell>
          <cell r="F4806">
            <v>4342.58</v>
          </cell>
          <cell r="G4806">
            <v>1.45</v>
          </cell>
        </row>
        <row r="4807">
          <cell r="A4807" t="str">
            <v>53863</v>
          </cell>
          <cell r="C4807" t="str">
            <v>SUBTOTAL</v>
          </cell>
          <cell r="G4807">
            <v>1.45</v>
          </cell>
        </row>
        <row r="4808">
          <cell r="C4808" t="str">
            <v>BDI</v>
          </cell>
          <cell r="E4808">
            <v>0.35</v>
          </cell>
          <cell r="G4808">
            <v>0.51</v>
          </cell>
        </row>
        <row r="4809">
          <cell r="C4809" t="str">
            <v>TOTAL</v>
          </cell>
          <cell r="G4809">
            <v>1.96</v>
          </cell>
        </row>
        <row r="4811">
          <cell r="A4811" t="str">
            <v>CHOR</v>
          </cell>
          <cell r="B4811" t="str">
            <v>53864</v>
          </cell>
          <cell r="C4811" t="str">
            <v>COMPRESSOR DE AR REBOCAVEL, DESCARGA LIVRE EFETIVA 180PCM, PRESSAO DE TRABALHO 102 PSI, MOTOR A DIESEL 89CV - DEPRECIACAO E JUROS</v>
          </cell>
          <cell r="D4811" t="str">
            <v>H</v>
          </cell>
        </row>
        <row r="4812">
          <cell r="A4812" t="str">
            <v>INSUMO</v>
          </cell>
          <cell r="B4812" t="str">
            <v>00001507</v>
          </cell>
          <cell r="C4812" t="str">
            <v>COMPRESSOR DE AR REBOCAVEL DE 200 PCM, 102 PSI E MOTOR DIESEL DE 79 CV</v>
          </cell>
          <cell r="D4812" t="str">
            <v>UN</v>
          </cell>
          <cell r="E4812">
            <v>1.874E-4</v>
          </cell>
          <cell r="F4812">
            <v>65250</v>
          </cell>
          <cell r="G4812">
            <v>12.23</v>
          </cell>
        </row>
        <row r="4813">
          <cell r="A4813" t="str">
            <v>53864</v>
          </cell>
          <cell r="C4813" t="str">
            <v>SUBTOTAL</v>
          </cell>
          <cell r="G4813">
            <v>12.23</v>
          </cell>
        </row>
        <row r="4814">
          <cell r="C4814" t="str">
            <v>BDI</v>
          </cell>
          <cell r="E4814">
            <v>0.35</v>
          </cell>
          <cell r="G4814">
            <v>4.28</v>
          </cell>
        </row>
        <row r="4815">
          <cell r="C4815" t="str">
            <v>TOTAL</v>
          </cell>
          <cell r="G4815">
            <v>16.510000000000002</v>
          </cell>
        </row>
        <row r="4817">
          <cell r="A4817" t="str">
            <v>CHOR</v>
          </cell>
          <cell r="B4817" t="str">
            <v>53865</v>
          </cell>
          <cell r="C4817" t="str">
            <v>COMPRESSOR DE AR REBOCAVEL, DESCARGA LIVRE EFETIVA 180PCM, PRESSAO DE TRABALHO 102 PSI, MOTOR A DIESEL 89CV - CUSTO HORARIO DE MATERIAIS NA OPERACAO</v>
          </cell>
          <cell r="D4817" t="str">
            <v>H</v>
          </cell>
        </row>
        <row r="4818">
          <cell r="A4818" t="str">
            <v>INSUMO</v>
          </cell>
          <cell r="B4818" t="str">
            <v>00004221</v>
          </cell>
          <cell r="C4818" t="str">
            <v>OLEO DIESEL COMBUSTIVEL COMUM</v>
          </cell>
          <cell r="D4818" t="str">
            <v>L</v>
          </cell>
          <cell r="E4818">
            <v>14.4</v>
          </cell>
          <cell r="F4818">
            <v>2.59</v>
          </cell>
          <cell r="G4818">
            <v>37.299999999999997</v>
          </cell>
        </row>
        <row r="4819">
          <cell r="A4819" t="str">
            <v>53865</v>
          </cell>
          <cell r="C4819" t="str">
            <v>SUBTOTAL</v>
          </cell>
          <cell r="G4819">
            <v>37.299999999999997</v>
          </cell>
        </row>
        <row r="4820">
          <cell r="C4820" t="str">
            <v>BDI</v>
          </cell>
          <cell r="E4820">
            <v>0.35</v>
          </cell>
          <cell r="G4820">
            <v>13.06</v>
          </cell>
        </row>
        <row r="4821">
          <cell r="C4821" t="str">
            <v>TOTAL</v>
          </cell>
          <cell r="G4821">
            <v>50.36</v>
          </cell>
        </row>
        <row r="4823">
          <cell r="A4823" t="str">
            <v>CHOR</v>
          </cell>
          <cell r="B4823" t="str">
            <v>53866</v>
          </cell>
          <cell r="C4823" t="str">
            <v>BOMBA ELETRICA SUBMERSA MONOFASICA 3CV - M ATERIAIS NA OPERACAO</v>
          </cell>
          <cell r="D4823" t="str">
            <v>H</v>
          </cell>
        </row>
        <row r="4824">
          <cell r="A4824" t="str">
            <v>INSUMO</v>
          </cell>
          <cell r="B4824" t="str">
            <v>00002705</v>
          </cell>
          <cell r="C4824" t="str">
            <v>ENERGIA ELETRICA ATE 2000 KWH INDUSTRIAL, SEM DEMANDA</v>
          </cell>
          <cell r="D4824" t="str">
            <v>KW/H</v>
          </cell>
          <cell r="E4824">
            <v>2.2000000000000002</v>
          </cell>
          <cell r="F4824">
            <v>0.28000000000000003</v>
          </cell>
          <cell r="G4824">
            <v>0.62</v>
          </cell>
        </row>
        <row r="4825">
          <cell r="A4825" t="str">
            <v>53866</v>
          </cell>
          <cell r="C4825" t="str">
            <v>SUBTOTAL</v>
          </cell>
          <cell r="G4825">
            <v>0.62</v>
          </cell>
        </row>
        <row r="4826">
          <cell r="C4826" t="str">
            <v>BDI</v>
          </cell>
          <cell r="E4826">
            <v>0.35</v>
          </cell>
          <cell r="G4826">
            <v>0.22</v>
          </cell>
        </row>
        <row r="4827">
          <cell r="C4827" t="str">
            <v>TOTAL</v>
          </cell>
          <cell r="G4827">
            <v>0.84</v>
          </cell>
        </row>
        <row r="4829">
          <cell r="A4829" t="str">
            <v>CHOR</v>
          </cell>
          <cell r="B4829" t="str">
            <v>53867</v>
          </cell>
          <cell r="C4829" t="str">
            <v>COMPACTADOR DE SOLOS COM PLACA VIBRATORIA, 46X51CM, 5HP, 156KG, DIESEL, IMPACTO DINAMICO 1700KG - MAO-DE-OBRA NOTURNA NA OPERACAO</v>
          </cell>
          <cell r="D4829" t="str">
            <v>H</v>
          </cell>
        </row>
        <row r="4830">
          <cell r="A4830" t="str">
            <v>INSUMO</v>
          </cell>
          <cell r="B4830" t="str">
            <v>00006111</v>
          </cell>
          <cell r="C4830" t="str">
            <v>SERVENTE</v>
          </cell>
          <cell r="D4830" t="str">
            <v>H</v>
          </cell>
          <cell r="E4830">
            <v>1.2</v>
          </cell>
          <cell r="F4830">
            <v>10.59</v>
          </cell>
          <cell r="G4830">
            <v>12.71</v>
          </cell>
        </row>
        <row r="4831">
          <cell r="A4831" t="str">
            <v>53867</v>
          </cell>
          <cell r="C4831" t="str">
            <v>SUBTOTAL</v>
          </cell>
          <cell r="G4831">
            <v>12.71</v>
          </cell>
        </row>
        <row r="4832">
          <cell r="C4832" t="str">
            <v>BDI</v>
          </cell>
          <cell r="E4832">
            <v>0.35</v>
          </cell>
          <cell r="G4832">
            <v>4.45</v>
          </cell>
        </row>
        <row r="4833">
          <cell r="C4833" t="str">
            <v>TOTAL</v>
          </cell>
          <cell r="G4833">
            <v>17.16</v>
          </cell>
        </row>
        <row r="4835">
          <cell r="A4835" t="str">
            <v>CHOR</v>
          </cell>
          <cell r="B4835" t="str">
            <v>53881</v>
          </cell>
          <cell r="C4835" t="str">
            <v>CAMINHAO BASCULANTE - 5,0 M3 - 170CV - 11, 24T (VU=5ANOS) - MANUTENCAO</v>
          </cell>
          <cell r="D4835" t="str">
            <v>H</v>
          </cell>
        </row>
        <row r="4836">
          <cell r="A4836" t="str">
            <v>INSUMO</v>
          </cell>
          <cell r="B4836" t="str">
            <v>00011276</v>
          </cell>
          <cell r="C4836" t="str">
            <v>CAMINHAO BASCULANTE 5,0M3 TOCO MERCEDES BENZ 1718 K - POTENCIA 170CV - PBT 16500KG - CARGA UTIL MAX C/ EQUIP =11240KG - DIST ENTRE EIXOS 3600MM - INCL CACAMBA</v>
          </cell>
          <cell r="D4836" t="str">
            <v>UN</v>
          </cell>
          <cell r="E4836">
            <v>1E-4</v>
          </cell>
          <cell r="F4836">
            <v>284627.92</v>
          </cell>
          <cell r="G4836">
            <v>28.46</v>
          </cell>
        </row>
        <row r="4837">
          <cell r="A4837" t="str">
            <v>53881</v>
          </cell>
          <cell r="C4837" t="str">
            <v>SUBTOTAL</v>
          </cell>
          <cell r="G4837">
            <v>28.46</v>
          </cell>
        </row>
        <row r="4838">
          <cell r="C4838" t="str">
            <v>BDI</v>
          </cell>
          <cell r="E4838">
            <v>0.35</v>
          </cell>
          <cell r="G4838">
            <v>9.9600000000000009</v>
          </cell>
        </row>
        <row r="4839">
          <cell r="C4839" t="str">
            <v>TOTAL</v>
          </cell>
          <cell r="G4839">
            <v>38.42</v>
          </cell>
        </row>
        <row r="4841">
          <cell r="A4841" t="str">
            <v>CHOR</v>
          </cell>
          <cell r="B4841" t="str">
            <v>53882</v>
          </cell>
          <cell r="C4841" t="str">
            <v>CAMINHAO PIPA 6000L TOCO, 162CV - 7,5T (VU=6ANOS) ( INCLUI TANQUE DE ACO PARA TRANSPORTE DE AGUA) - MANUTENCAO</v>
          </cell>
          <cell r="D4841" t="str">
            <v>H</v>
          </cell>
        </row>
        <row r="4842">
          <cell r="A4842" t="str">
            <v>INSUMO</v>
          </cell>
          <cell r="B4842" t="str">
            <v>00001152</v>
          </cell>
          <cell r="C4842" t="str">
            <v>CAMINHAO PIPA 6.000L TOCO FORD F-12000 POTENCIA 162CV - PBT=11800KG - CARGA UTIL + TANQUE = 7480KG - DIST ENTRE EIXOS 4928MM - INCL TANQUE DE ACO P/ TRANSP DE AGUA</v>
          </cell>
          <cell r="D4842" t="str">
            <v>UN</v>
          </cell>
          <cell r="E4842">
            <v>5.0000000000000002E-5</v>
          </cell>
          <cell r="F4842">
            <v>171765.61</v>
          </cell>
          <cell r="G4842">
            <v>8.59</v>
          </cell>
        </row>
        <row r="4843">
          <cell r="A4843" t="str">
            <v>53882</v>
          </cell>
          <cell r="C4843" t="str">
            <v>SUBTOTAL</v>
          </cell>
          <cell r="G4843">
            <v>8.59</v>
          </cell>
        </row>
        <row r="4844">
          <cell r="C4844" t="str">
            <v>BDI</v>
          </cell>
          <cell r="E4844">
            <v>0.35</v>
          </cell>
          <cell r="G4844">
            <v>3.01</v>
          </cell>
        </row>
        <row r="4845">
          <cell r="C4845" t="str">
            <v>TOTAL</v>
          </cell>
          <cell r="G4845">
            <v>11.6</v>
          </cell>
        </row>
        <row r="4847">
          <cell r="A4847" t="str">
            <v>CHOR</v>
          </cell>
          <cell r="B4847" t="str">
            <v>55147</v>
          </cell>
          <cell r="C4847" t="str">
            <v>MAO-DE-OBRA NA OPERACAO-ROLO COMPACTADOR PNEUS MUER AP-23 111HP AUTO-PROPELIDO PESO SEM/COM LASTRO 8/23T</v>
          </cell>
          <cell r="D4847" t="str">
            <v>H</v>
          </cell>
        </row>
        <row r="4848">
          <cell r="A4848" t="str">
            <v>INSUMO</v>
          </cell>
          <cell r="B4848" t="str">
            <v>00004238</v>
          </cell>
          <cell r="C4848" t="str">
            <v>OPERADOR DE ROLO COMPACTADOR</v>
          </cell>
          <cell r="D4848" t="str">
            <v>H</v>
          </cell>
          <cell r="E4848">
            <v>3</v>
          </cell>
          <cell r="F4848">
            <v>19.7</v>
          </cell>
          <cell r="G4848">
            <v>59.1</v>
          </cell>
        </row>
        <row r="4849">
          <cell r="A4849" t="str">
            <v>55147</v>
          </cell>
          <cell r="C4849" t="str">
            <v>SUBTOTAL</v>
          </cell>
          <cell r="G4849">
            <v>59.1</v>
          </cell>
        </row>
        <row r="4850">
          <cell r="C4850" t="str">
            <v>BDI</v>
          </cell>
          <cell r="E4850">
            <v>0.35</v>
          </cell>
          <cell r="G4850">
            <v>20.69</v>
          </cell>
        </row>
        <row r="4851">
          <cell r="C4851" t="str">
            <v>TOTAL</v>
          </cell>
          <cell r="G4851">
            <v>79.790000000000006</v>
          </cell>
        </row>
        <row r="4853">
          <cell r="A4853" t="str">
            <v>CHOR</v>
          </cell>
          <cell r="B4853" t="str">
            <v>55255</v>
          </cell>
          <cell r="C4853" t="str">
            <v>EXTRUSORA DE GUIAS E SARJETAS 14HP - CUSTO S COM MATERIAL NA OPERACAO DIURNA</v>
          </cell>
          <cell r="D4853" t="str">
            <v>H</v>
          </cell>
        </row>
        <row r="4854">
          <cell r="A4854" t="str">
            <v>INSUMO</v>
          </cell>
          <cell r="B4854" t="str">
            <v>00004221</v>
          </cell>
          <cell r="C4854" t="str">
            <v>OLEO DIESEL COMBUSTIVEL COMUM</v>
          </cell>
          <cell r="D4854" t="str">
            <v>L</v>
          </cell>
          <cell r="E4854">
            <v>2.02</v>
          </cell>
          <cell r="F4854">
            <v>2.59</v>
          </cell>
          <cell r="G4854">
            <v>5.23</v>
          </cell>
        </row>
        <row r="4855">
          <cell r="A4855" t="str">
            <v>55255</v>
          </cell>
          <cell r="C4855" t="str">
            <v>SUBTOTAL</v>
          </cell>
          <cell r="G4855">
            <v>5.23</v>
          </cell>
        </row>
        <row r="4856">
          <cell r="C4856" t="str">
            <v>BDI</v>
          </cell>
          <cell r="E4856">
            <v>0.35</v>
          </cell>
          <cell r="G4856">
            <v>1.83</v>
          </cell>
        </row>
        <row r="4857">
          <cell r="C4857" t="str">
            <v>TOTAL</v>
          </cell>
          <cell r="G4857">
            <v>7.0600000000000005</v>
          </cell>
        </row>
        <row r="4859">
          <cell r="A4859" t="str">
            <v>CHOR</v>
          </cell>
          <cell r="B4859" t="str">
            <v>55263</v>
          </cell>
          <cell r="C4859" t="str">
            <v>ROLO COMPACTADOR PNEUMATICO AUTO-PROPELIDO 111HP 8/23T - CUSTOS COM MATERIAL NA OPERACAO</v>
          </cell>
          <cell r="D4859" t="str">
            <v>H</v>
          </cell>
        </row>
        <row r="4860">
          <cell r="A4860" t="str">
            <v>INSUMO</v>
          </cell>
          <cell r="B4860" t="str">
            <v>00004221</v>
          </cell>
          <cell r="C4860" t="str">
            <v>OLEO DIESEL COMBUSTIVEL COMUM</v>
          </cell>
          <cell r="D4860" t="str">
            <v>L</v>
          </cell>
          <cell r="E4860">
            <v>19.98</v>
          </cell>
          <cell r="F4860">
            <v>2.59</v>
          </cell>
          <cell r="G4860">
            <v>51.75</v>
          </cell>
        </row>
        <row r="4861">
          <cell r="A4861" t="str">
            <v>55263</v>
          </cell>
          <cell r="C4861" t="str">
            <v>SUBTOTAL</v>
          </cell>
          <cell r="G4861">
            <v>51.75</v>
          </cell>
        </row>
        <row r="4862">
          <cell r="C4862" t="str">
            <v>BDI</v>
          </cell>
          <cell r="E4862">
            <v>0.35</v>
          </cell>
          <cell r="G4862">
            <v>18.11</v>
          </cell>
        </row>
        <row r="4863">
          <cell r="C4863" t="str">
            <v>TOTAL</v>
          </cell>
          <cell r="G4863">
            <v>69.86</v>
          </cell>
        </row>
        <row r="4865">
          <cell r="A4865" t="str">
            <v>CHOR</v>
          </cell>
          <cell r="B4865" t="str">
            <v>55264</v>
          </cell>
          <cell r="C4865" t="str">
            <v>TRATOR DE PNEUS 110 A 126 HP - MAO-DE-OBRA NA OPERACAO NOTURNA</v>
          </cell>
          <cell r="D4865" t="str">
            <v>H</v>
          </cell>
        </row>
        <row r="4866">
          <cell r="A4866" t="str">
            <v>INSUMO</v>
          </cell>
          <cell r="B4866" t="str">
            <v>00010513</v>
          </cell>
          <cell r="C4866" t="str">
            <v>SERVENTE - PISO MENSAL (ENCARGO SOCIAL MENSALISTA)</v>
          </cell>
          <cell r="D4866" t="str">
            <v>MES</v>
          </cell>
          <cell r="E4866">
            <v>1.6363699999999998E-2</v>
          </cell>
          <cell r="F4866">
            <v>1691.32</v>
          </cell>
          <cell r="G4866">
            <v>27.68</v>
          </cell>
        </row>
        <row r="4867">
          <cell r="A4867" t="str">
            <v>55264</v>
          </cell>
          <cell r="C4867" t="str">
            <v>SUBTOTAL</v>
          </cell>
          <cell r="G4867">
            <v>27.68</v>
          </cell>
        </row>
        <row r="4868">
          <cell r="C4868" t="str">
            <v>BDI</v>
          </cell>
          <cell r="E4868">
            <v>0.35</v>
          </cell>
          <cell r="G4868">
            <v>9.69</v>
          </cell>
        </row>
        <row r="4869">
          <cell r="C4869" t="str">
            <v>TOTAL</v>
          </cell>
          <cell r="G4869">
            <v>37.369999999999997</v>
          </cell>
        </row>
        <row r="4871">
          <cell r="A4871" t="str">
            <v>CHOR</v>
          </cell>
          <cell r="B4871" t="str">
            <v>65695</v>
          </cell>
          <cell r="C4871" t="str">
            <v>ROLO COMPACTADOR PNEUMATICO AUTOPROPELIDO 111HP 11TON - CUSTOS COM MATERIAL NA OPERACAO DIURNA</v>
          </cell>
          <cell r="D4871" t="str">
            <v>H</v>
          </cell>
        </row>
        <row r="4872">
          <cell r="A4872" t="str">
            <v>INSUMO</v>
          </cell>
          <cell r="B4872" t="str">
            <v>00004221</v>
          </cell>
          <cell r="C4872" t="str">
            <v>OLEO DIESEL COMBUSTIVEL COMUM</v>
          </cell>
          <cell r="D4872" t="str">
            <v>L</v>
          </cell>
          <cell r="E4872">
            <v>19.98</v>
          </cell>
          <cell r="F4872">
            <v>2.59</v>
          </cell>
          <cell r="G4872">
            <v>51.75</v>
          </cell>
        </row>
        <row r="4873">
          <cell r="A4873" t="str">
            <v>65695</v>
          </cell>
          <cell r="C4873" t="str">
            <v>SUBTOTAL</v>
          </cell>
          <cell r="G4873">
            <v>51.75</v>
          </cell>
        </row>
        <row r="4874">
          <cell r="C4874" t="str">
            <v>BDI</v>
          </cell>
          <cell r="E4874">
            <v>0.35</v>
          </cell>
          <cell r="G4874">
            <v>18.11</v>
          </cell>
        </row>
        <row r="4875">
          <cell r="C4875" t="str">
            <v>TOTAL</v>
          </cell>
          <cell r="G4875">
            <v>69.86</v>
          </cell>
        </row>
        <row r="4877">
          <cell r="A4877" t="str">
            <v>CHOR</v>
          </cell>
          <cell r="B4877" t="str">
            <v>67825</v>
          </cell>
          <cell r="C4877" t="str">
            <v>CAMINHAO BASCULANTE COM 4,0 M3, 8,5 T - 1 52 CV - CUSTOS COM MATERIAL NA OPERACAO</v>
          </cell>
          <cell r="D4877" t="str">
            <v>H</v>
          </cell>
        </row>
        <row r="4878">
          <cell r="A4878" t="str">
            <v>INSUMO</v>
          </cell>
          <cell r="B4878" t="str">
            <v>00004221</v>
          </cell>
          <cell r="C4878" t="str">
            <v>OLEO DIESEL COMBUSTIVEL COMUM</v>
          </cell>
          <cell r="D4878" t="str">
            <v>L</v>
          </cell>
          <cell r="E4878">
            <v>24.48</v>
          </cell>
          <cell r="F4878">
            <v>2.59</v>
          </cell>
          <cell r="G4878">
            <v>63.4</v>
          </cell>
        </row>
        <row r="4879">
          <cell r="A4879" t="str">
            <v>67825</v>
          </cell>
          <cell r="C4879" t="str">
            <v>SUBTOTAL</v>
          </cell>
          <cell r="G4879">
            <v>63.4</v>
          </cell>
        </row>
        <row r="4880">
          <cell r="C4880" t="str">
            <v>BDI</v>
          </cell>
          <cell r="E4880">
            <v>0.35</v>
          </cell>
          <cell r="G4880">
            <v>22.19</v>
          </cell>
        </row>
        <row r="4881">
          <cell r="C4881" t="str">
            <v>TOTAL</v>
          </cell>
          <cell r="G4881">
            <v>85.59</v>
          </cell>
        </row>
        <row r="4883">
          <cell r="A4883" t="str">
            <v>CHOR</v>
          </cell>
          <cell r="B4883" t="str">
            <v>73286</v>
          </cell>
          <cell r="C4883" t="str">
            <v>DEPRECIAO E JUROS-AQUECEDOR DE FLUIDO TERM ICO C/CALDEIRA</v>
          </cell>
          <cell r="D4883" t="str">
            <v>H</v>
          </cell>
        </row>
        <row r="4884">
          <cell r="A4884" t="str">
            <v>INSUMO</v>
          </cell>
          <cell r="B4884" t="str">
            <v>00014220</v>
          </cell>
          <cell r="C4884" t="str">
            <v>CALDEIRA DE ASFALTO, CONSMAQ, MOD. CA 2, C/TANQUE ISOLADO DE 2500 L, C/2 MAÇARICOS, C/BOMBA P/ESPARGIMENTO, BARRA ESPARGIDORA LARGURA 2M E HASTE MANUAL, REBOCÁVEL</v>
          </cell>
          <cell r="D4884" t="str">
            <v>UN</v>
          </cell>
          <cell r="E4884">
            <v>6.4399999999999993E-5</v>
          </cell>
          <cell r="F4884">
            <v>112000</v>
          </cell>
          <cell r="G4884">
            <v>7.21</v>
          </cell>
        </row>
        <row r="4885">
          <cell r="A4885" t="str">
            <v>73286</v>
          </cell>
          <cell r="C4885" t="str">
            <v>SUBTOTAL</v>
          </cell>
          <cell r="G4885">
            <v>7.21</v>
          </cell>
        </row>
        <row r="4886">
          <cell r="C4886" t="str">
            <v>BDI</v>
          </cell>
          <cell r="E4886">
            <v>0.35</v>
          </cell>
          <cell r="G4886">
            <v>2.52</v>
          </cell>
        </row>
        <row r="4887">
          <cell r="C4887" t="str">
            <v>TOTAL</v>
          </cell>
          <cell r="G4887">
            <v>9.73</v>
          </cell>
        </row>
        <row r="4889">
          <cell r="A4889" t="str">
            <v>CHOR</v>
          </cell>
          <cell r="B4889" t="str">
            <v>73289</v>
          </cell>
          <cell r="C4889" t="str">
            <v>CUSTOS C/MATRIAL-AQUECEDOR DE FLUIDO TERMI CO C/CALDEIRA</v>
          </cell>
          <cell r="D4889" t="str">
            <v>H</v>
          </cell>
        </row>
        <row r="4890">
          <cell r="A4890" t="str">
            <v>INSUMO</v>
          </cell>
          <cell r="B4890" t="str">
            <v>00014250</v>
          </cell>
          <cell r="C4890" t="str">
            <v>TARIFA DE ENERGIA ELETRICA COMERCIAL, BAIXA TENSAO, RELATIVA AO CONSUMO DE ATE 100 KWH, INCLUINDO ICMS, PIS/PASEP E COFINS</v>
          </cell>
          <cell r="D4890" t="str">
            <v>KW/H</v>
          </cell>
          <cell r="E4890">
            <v>8</v>
          </cell>
          <cell r="F4890">
            <v>0.35</v>
          </cell>
          <cell r="G4890">
            <v>2.8</v>
          </cell>
        </row>
        <row r="4891">
          <cell r="A4891" t="str">
            <v>73289</v>
          </cell>
          <cell r="C4891" t="str">
            <v>SUBTOTAL</v>
          </cell>
          <cell r="G4891">
            <v>2.8</v>
          </cell>
        </row>
        <row r="4892">
          <cell r="C4892" t="str">
            <v>BDI</v>
          </cell>
          <cell r="E4892">
            <v>0.35</v>
          </cell>
          <cell r="G4892">
            <v>0.98</v>
          </cell>
        </row>
        <row r="4893">
          <cell r="C4893" t="str">
            <v>TOTAL</v>
          </cell>
          <cell r="G4893">
            <v>3.78</v>
          </cell>
        </row>
        <row r="4895">
          <cell r="A4895" t="str">
            <v>CHOR</v>
          </cell>
          <cell r="B4895" t="str">
            <v>73291</v>
          </cell>
          <cell r="C4895" t="str">
            <v>MANUTENCAO-AQUECEDOR DE FLUIDO TERMICO C/CALDEIRA</v>
          </cell>
          <cell r="D4895" t="str">
            <v>H</v>
          </cell>
        </row>
        <row r="4896">
          <cell r="A4896" t="str">
            <v>INSUMO</v>
          </cell>
          <cell r="B4896" t="str">
            <v>00014220</v>
          </cell>
          <cell r="C4896" t="str">
            <v>CALDEIRA DE ASFALTO, CONSMAQ, MOD. CA 2, C/TANQUE ISOLADO DE 2500 L, C/2 MAÇARICOS, C/BOMBA P/ESPARGIMENTO, BARRA ESPARGIDORA LARGURA 2M E HASTE MANUAL, REBOCÁVEL</v>
          </cell>
          <cell r="D4896" t="str">
            <v>UN</v>
          </cell>
          <cell r="E4896">
            <v>3.0000000000000001E-5</v>
          </cell>
          <cell r="F4896">
            <v>112000</v>
          </cell>
          <cell r="G4896">
            <v>3.36</v>
          </cell>
        </row>
        <row r="4897">
          <cell r="A4897" t="str">
            <v>73291</v>
          </cell>
          <cell r="C4897" t="str">
            <v>SUBTOTAL</v>
          </cell>
          <cell r="G4897">
            <v>3.36</v>
          </cell>
        </row>
        <row r="4898">
          <cell r="C4898" t="str">
            <v>BDI</v>
          </cell>
          <cell r="E4898">
            <v>0.35</v>
          </cell>
          <cell r="G4898">
            <v>1.18</v>
          </cell>
        </row>
        <row r="4899">
          <cell r="C4899" t="str">
            <v>TOTAL</v>
          </cell>
          <cell r="G4899">
            <v>4.54</v>
          </cell>
        </row>
        <row r="4901">
          <cell r="A4901" t="str">
            <v>CHOR</v>
          </cell>
          <cell r="B4901" t="str">
            <v>73296</v>
          </cell>
          <cell r="C4901" t="str">
            <v>ALUGUEL ELEVADOR EQUIPADO P/TRANSP CONCR A 10M ALT- CP-S/OPERADOR COM GUINCHO DE 10CV 16M TORRE DESMONTAVEL CACAMBA AUTOMATICA DE 550L FUNILP/DESCARGA E SILO DE ESPERA DE 1000L</v>
          </cell>
          <cell r="D4901" t="str">
            <v>H</v>
          </cell>
        </row>
        <row r="4902">
          <cell r="A4902" t="str">
            <v>INSUMO</v>
          </cell>
          <cell r="B4902" t="str">
            <v>00002705</v>
          </cell>
          <cell r="C4902" t="str">
            <v>ENERGIA ELETRICA ATE 2000 KWH INDUSTRIAL, SEM DEMANDA</v>
          </cell>
          <cell r="D4902" t="str">
            <v>KW/H</v>
          </cell>
          <cell r="E4902">
            <v>3.5</v>
          </cell>
          <cell r="F4902">
            <v>0.28000000000000003</v>
          </cell>
          <cell r="G4902">
            <v>0.98</v>
          </cell>
        </row>
        <row r="4903">
          <cell r="A4903" t="str">
            <v>INSUMO</v>
          </cell>
          <cell r="B4903" t="str">
            <v>00003353</v>
          </cell>
          <cell r="C4903" t="str">
            <v>ELEVADOR DE OBRA COM TORRE DE *2,00 X 2,00* M, ALTURA DE 15 M, CARGA MAXIMA IGUAL A 1500 KG, CABINE SEMI-FECHADA PARA MATERIAL, COM GUINCHO DE CORRENTE E ENGRENAGEM E MOTOR ELETRICO TRIFASICO DE 10 CV</v>
          </cell>
          <cell r="D4903" t="str">
            <v>UN</v>
          </cell>
          <cell r="E4903">
            <v>1.527E-4</v>
          </cell>
          <cell r="F4903">
            <v>39081.949999999997</v>
          </cell>
          <cell r="G4903">
            <v>5.97</v>
          </cell>
        </row>
        <row r="4904">
          <cell r="A4904" t="str">
            <v>73296</v>
          </cell>
          <cell r="C4904" t="str">
            <v>SUBTOTAL</v>
          </cell>
          <cell r="G4904">
            <v>6.9499999999999993</v>
          </cell>
        </row>
        <row r="4905">
          <cell r="C4905" t="str">
            <v>BDI</v>
          </cell>
          <cell r="E4905">
            <v>0.35</v>
          </cell>
          <cell r="G4905">
            <v>2.4300000000000002</v>
          </cell>
        </row>
        <row r="4906">
          <cell r="C4906" t="str">
            <v>TOTAL</v>
          </cell>
          <cell r="G4906">
            <v>9.379999999999999</v>
          </cell>
        </row>
        <row r="4908">
          <cell r="A4908" t="str">
            <v>CHOR</v>
          </cell>
          <cell r="B4908" t="str">
            <v>73298</v>
          </cell>
          <cell r="C4908" t="str">
            <v>VIBRADOR DE IMERSAO MOTOR ELETR 2CV (CP) TUBO DE 48 X48 C/MANGOTE DE 5M COMP -EXCL OPERADOR</v>
          </cell>
          <cell r="D4908" t="str">
            <v>H</v>
          </cell>
        </row>
        <row r="4909">
          <cell r="A4909" t="str">
            <v>INSUMO</v>
          </cell>
          <cell r="B4909" t="str">
            <v>00002705</v>
          </cell>
          <cell r="C4909" t="str">
            <v>ENERGIA ELETRICA ATE 2000 KWH INDUSTRIAL, SEM DEMANDA</v>
          </cell>
          <cell r="D4909" t="str">
            <v>KW/H</v>
          </cell>
          <cell r="E4909">
            <v>1</v>
          </cell>
          <cell r="F4909">
            <v>0.28000000000000003</v>
          </cell>
          <cell r="G4909">
            <v>0.28000000000000003</v>
          </cell>
        </row>
        <row r="4910">
          <cell r="A4910" t="str">
            <v>INSUMO</v>
          </cell>
          <cell r="B4910" t="str">
            <v>00010485</v>
          </cell>
          <cell r="C4910" t="str">
            <v>VIBRADOR DE IMERSAO C/ MOTOR ELETRICO 2HP MONOFASICO QUALQUER DIAM C/ MANGOTE</v>
          </cell>
          <cell r="D4910" t="str">
            <v>H</v>
          </cell>
          <cell r="E4910">
            <v>1</v>
          </cell>
          <cell r="F4910">
            <v>1</v>
          </cell>
          <cell r="G4910">
            <v>1</v>
          </cell>
        </row>
        <row r="4911">
          <cell r="A4911" t="str">
            <v>73298</v>
          </cell>
          <cell r="C4911" t="str">
            <v>SUBTOTAL</v>
          </cell>
          <cell r="G4911">
            <v>1.28</v>
          </cell>
        </row>
        <row r="4912">
          <cell r="C4912" t="str">
            <v>BDI</v>
          </cell>
          <cell r="E4912">
            <v>0.35</v>
          </cell>
          <cell r="G4912">
            <v>0.45</v>
          </cell>
        </row>
        <row r="4913">
          <cell r="C4913" t="str">
            <v>TOTAL</v>
          </cell>
          <cell r="G4913">
            <v>1.73</v>
          </cell>
        </row>
        <row r="4915">
          <cell r="A4915" t="str">
            <v>CHOR</v>
          </cell>
          <cell r="B4915" t="str">
            <v>73299</v>
          </cell>
          <cell r="C4915" t="str">
            <v>VIBRADOR DE IMERSAO MOTOR ELETR 2CV (CI) TUBO 48X48 0MM C/MANGOTE DE 5M COMP - EXCL OPERADOR</v>
          </cell>
          <cell r="D4915" t="str">
            <v>H</v>
          </cell>
        </row>
        <row r="4916">
          <cell r="A4916" t="str">
            <v>INSUMO</v>
          </cell>
          <cell r="B4916" t="str">
            <v>00010485</v>
          </cell>
          <cell r="C4916" t="str">
            <v>VIBRADOR DE IMERSAO C/ MOTOR ELETRICO 2HP MONOFASICO QUALQUER DIAM C/ MANGOTE</v>
          </cell>
          <cell r="D4916" t="str">
            <v>H</v>
          </cell>
          <cell r="E4916">
            <v>1</v>
          </cell>
          <cell r="F4916">
            <v>1</v>
          </cell>
          <cell r="G4916">
            <v>1</v>
          </cell>
        </row>
        <row r="4917">
          <cell r="A4917" t="str">
            <v>73299</v>
          </cell>
          <cell r="C4917" t="str">
            <v>SUBTOTAL</v>
          </cell>
          <cell r="G4917">
            <v>1</v>
          </cell>
        </row>
        <row r="4918">
          <cell r="C4918" t="str">
            <v>BDI</v>
          </cell>
          <cell r="E4918">
            <v>0.35</v>
          </cell>
          <cell r="G4918">
            <v>0.35</v>
          </cell>
        </row>
        <row r="4919">
          <cell r="C4919" t="str">
            <v>TOTAL</v>
          </cell>
          <cell r="G4919">
            <v>1.35</v>
          </cell>
        </row>
        <row r="4921">
          <cell r="A4921" t="str">
            <v>CHOR</v>
          </cell>
          <cell r="B4921" t="str">
            <v>73300</v>
          </cell>
          <cell r="C4921" t="str">
            <v>ALUGUEL ELEVADOR EQUIPADO P/TRANSP CONCR A 10M ALT- CI-S/OPERADOR COM GUINCHO DE 10CV 16M TORRE DESMONTAVEL CACAMBA AUTOMATICA DE 550L FUNILP/DESCARGA E SILO ESPERA DE 1000L</v>
          </cell>
          <cell r="D4921" t="str">
            <v>H</v>
          </cell>
        </row>
        <row r="4922">
          <cell r="A4922" t="str">
            <v>INSUMO</v>
          </cell>
          <cell r="B4922" t="str">
            <v>00003353</v>
          </cell>
          <cell r="C4922" t="str">
            <v>ELEVADOR DE OBRA COM TORRE DE *2,00 X 2,00* M, ALTURA DE 15 M, CARGA MAXIMA IGUAL A 1500 KG, CABINE SEMI-FECHADA PARA MATERIAL, COM GUINCHO DE CORRENTE E ENGRENAGEM E MOTOR ELETRICO TRIFASICO DE 10 CV</v>
          </cell>
          <cell r="D4922" t="str">
            <v>UN</v>
          </cell>
          <cell r="E4922">
            <v>1.027E-4</v>
          </cell>
          <cell r="F4922">
            <v>39081.949999999997</v>
          </cell>
          <cell r="G4922">
            <v>4.01</v>
          </cell>
        </row>
        <row r="4923">
          <cell r="A4923" t="str">
            <v>73300</v>
          </cell>
          <cell r="C4923" t="str">
            <v>SUBTOTAL</v>
          </cell>
          <cell r="G4923">
            <v>4.01</v>
          </cell>
        </row>
        <row r="4924">
          <cell r="C4924" t="str">
            <v>BDI</v>
          </cell>
          <cell r="E4924">
            <v>0.35</v>
          </cell>
          <cell r="G4924">
            <v>1.4</v>
          </cell>
        </row>
        <row r="4925">
          <cell r="C4925" t="str">
            <v>TOTAL</v>
          </cell>
          <cell r="G4925">
            <v>5.41</v>
          </cell>
        </row>
        <row r="4927">
          <cell r="A4927" t="str">
            <v>CHOR</v>
          </cell>
          <cell r="B4927" t="str">
            <v>73303</v>
          </cell>
          <cell r="C4927" t="str">
            <v>DEPRECIAO E JUROS - GRUPO GERADOR 150 KVA</v>
          </cell>
          <cell r="D4927" t="str">
            <v>H</v>
          </cell>
        </row>
        <row r="4928">
          <cell r="A4928" t="str">
            <v>INSUMO</v>
          </cell>
          <cell r="B4928" t="str">
            <v>00025019</v>
          </cell>
          <cell r="C4928" t="str">
            <v>GRUPO GERADOR, 150/170 KVA, MOTOR A DIESEL 210 CV, ESTACIONÁRIO</v>
          </cell>
          <cell r="D4928" t="str">
            <v>UN</v>
          </cell>
          <cell r="E4928">
            <v>7.08E-5</v>
          </cell>
          <cell r="F4928">
            <v>73851.78</v>
          </cell>
          <cell r="G4928">
            <v>5.23</v>
          </cell>
        </row>
        <row r="4929">
          <cell r="A4929" t="str">
            <v>73303</v>
          </cell>
          <cell r="C4929" t="str">
            <v>SUBTOTAL</v>
          </cell>
          <cell r="G4929">
            <v>5.23</v>
          </cell>
        </row>
        <row r="4930">
          <cell r="C4930" t="str">
            <v>BDI</v>
          </cell>
          <cell r="E4930">
            <v>0.35</v>
          </cell>
          <cell r="G4930">
            <v>1.83</v>
          </cell>
        </row>
        <row r="4931">
          <cell r="C4931" t="str">
            <v>TOTAL</v>
          </cell>
          <cell r="G4931">
            <v>7.0600000000000005</v>
          </cell>
        </row>
        <row r="4933">
          <cell r="A4933" t="str">
            <v>CHOR</v>
          </cell>
          <cell r="B4933" t="str">
            <v>73304</v>
          </cell>
          <cell r="C4933" t="str">
            <v>CUSTOS COMBUSTIVEL + MATERIAL DISTRIBUIDOR DE AGREGADO SPRE*</v>
          </cell>
          <cell r="D4933" t="str">
            <v>H</v>
          </cell>
        </row>
        <row r="4934">
          <cell r="A4934" t="str">
            <v>INSUMO</v>
          </cell>
          <cell r="B4934" t="str">
            <v>00004221</v>
          </cell>
          <cell r="C4934" t="str">
            <v>OLEO DIESEL COMBUSTIVEL COMUM</v>
          </cell>
          <cell r="D4934" t="str">
            <v>L</v>
          </cell>
          <cell r="E4934">
            <v>17.62</v>
          </cell>
          <cell r="F4934">
            <v>2.59</v>
          </cell>
          <cell r="G4934">
            <v>45.64</v>
          </cell>
        </row>
        <row r="4935">
          <cell r="A4935" t="str">
            <v>73304</v>
          </cell>
          <cell r="C4935" t="str">
            <v>SUBTOTAL</v>
          </cell>
          <cell r="G4935">
            <v>45.64</v>
          </cell>
        </row>
        <row r="4936">
          <cell r="C4936" t="str">
            <v>BDI</v>
          </cell>
          <cell r="E4936">
            <v>0.35</v>
          </cell>
          <cell r="G4936">
            <v>15.97</v>
          </cell>
        </row>
        <row r="4937">
          <cell r="C4937" t="str">
            <v>TOTAL</v>
          </cell>
          <cell r="G4937">
            <v>61.61</v>
          </cell>
        </row>
        <row r="4939">
          <cell r="A4939" t="str">
            <v>CHOR</v>
          </cell>
          <cell r="B4939" t="str">
            <v>73305</v>
          </cell>
          <cell r="C4939" t="str">
            <v>DISTRIBUIDOR DE AGREGADOS AUTOPROPELIDO CA P 3 M3, A DIESEL, 6 CC, 140 CV - JUROS</v>
          </cell>
          <cell r="D4939" t="str">
            <v>H</v>
          </cell>
        </row>
        <row r="4940">
          <cell r="A4940" t="str">
            <v>INSUMO</v>
          </cell>
          <cell r="B4940" t="str">
            <v>00026039</v>
          </cell>
          <cell r="C4940" t="str">
            <v>DISTRIBUIDOR DE AGREGADOS AUTOPROPELIDO ROMANELLI DAR 5000 , CAP 3 M3, A DIESEL, 6 CC, 140 CV, OU EQUIVALENTE</v>
          </cell>
          <cell r="D4940" t="str">
            <v>UN</v>
          </cell>
          <cell r="E4940">
            <v>4.7200000000000002E-5</v>
          </cell>
          <cell r="F4940">
            <v>873967.36</v>
          </cell>
          <cell r="G4940">
            <v>41.25</v>
          </cell>
        </row>
        <row r="4941">
          <cell r="A4941" t="str">
            <v>73305</v>
          </cell>
          <cell r="C4941" t="str">
            <v>SUBTOTAL</v>
          </cell>
          <cell r="G4941">
            <v>41.25</v>
          </cell>
        </row>
        <row r="4942">
          <cell r="C4942" t="str">
            <v>BDI</v>
          </cell>
          <cell r="E4942">
            <v>0.35</v>
          </cell>
          <cell r="G4942">
            <v>14.44</v>
          </cell>
        </row>
        <row r="4943">
          <cell r="C4943" t="str">
            <v>TOTAL</v>
          </cell>
          <cell r="G4943">
            <v>55.69</v>
          </cell>
        </row>
        <row r="4945">
          <cell r="A4945" t="str">
            <v>CHOR</v>
          </cell>
          <cell r="B4945" t="str">
            <v>73307</v>
          </cell>
          <cell r="C4945" t="str">
            <v>MANUTENCAO - GRUPO GERADOR 150 KVA</v>
          </cell>
          <cell r="D4945" t="str">
            <v>H</v>
          </cell>
        </row>
        <row r="4946">
          <cell r="A4946" t="str">
            <v>INSUMO</v>
          </cell>
          <cell r="B4946" t="str">
            <v>00025019</v>
          </cell>
          <cell r="C4946" t="str">
            <v>GRUPO GERADOR, 150/170 KVA, MOTOR A DIESEL 210 CV, ESTACIONÁRIO</v>
          </cell>
          <cell r="D4946" t="str">
            <v>UN</v>
          </cell>
          <cell r="E4946">
            <v>2.5000000000000001E-5</v>
          </cell>
          <cell r="F4946">
            <v>73851.78</v>
          </cell>
          <cell r="G4946">
            <v>1.85</v>
          </cell>
        </row>
        <row r="4947">
          <cell r="A4947" t="str">
            <v>73307</v>
          </cell>
          <cell r="C4947" t="str">
            <v>SUBTOTAL</v>
          </cell>
          <cell r="G4947">
            <v>1.85</v>
          </cell>
        </row>
        <row r="4948">
          <cell r="C4948" t="str">
            <v>BDI</v>
          </cell>
          <cell r="E4948">
            <v>0.35</v>
          </cell>
          <cell r="G4948">
            <v>0.65</v>
          </cell>
        </row>
        <row r="4949">
          <cell r="C4949" t="str">
            <v>TOTAL</v>
          </cell>
          <cell r="G4949">
            <v>2.5</v>
          </cell>
        </row>
        <row r="4951">
          <cell r="A4951" t="str">
            <v>CHOR</v>
          </cell>
          <cell r="B4951" t="str">
            <v>73308</v>
          </cell>
          <cell r="C4951" t="str">
            <v>DISTRIBUIDOR DE AGREGADOS AUTOPROPELIDO CA P 3 M3, A DIESEL, 6 CC, 140 CV - DEPRECIACAO</v>
          </cell>
          <cell r="D4951" t="str">
            <v>H</v>
          </cell>
        </row>
        <row r="4952">
          <cell r="A4952" t="str">
            <v>INSUMO</v>
          </cell>
          <cell r="B4952" t="str">
            <v>00026039</v>
          </cell>
          <cell r="C4952" t="str">
            <v>DISTRIBUIDOR DE AGREGADOS AUTOPROPELIDO ROMANELLI DAR 5000 , CAP 3 M3, A DIESEL, 6 CC, 140 CV, OU EQUIVALENTE</v>
          </cell>
          <cell r="D4952" t="str">
            <v>UN</v>
          </cell>
          <cell r="E4952">
            <v>1.25E-4</v>
          </cell>
          <cell r="F4952">
            <v>873967.36</v>
          </cell>
          <cell r="G4952">
            <v>109.25</v>
          </cell>
        </row>
        <row r="4953">
          <cell r="A4953" t="str">
            <v>73308</v>
          </cell>
          <cell r="C4953" t="str">
            <v>SUBTOTAL</v>
          </cell>
          <cell r="G4953">
            <v>109.25</v>
          </cell>
        </row>
        <row r="4954">
          <cell r="C4954" t="str">
            <v>BDI</v>
          </cell>
          <cell r="E4954">
            <v>0.35</v>
          </cell>
          <cell r="G4954">
            <v>38.24</v>
          </cell>
        </row>
        <row r="4955">
          <cell r="C4955" t="str">
            <v>TOTAL</v>
          </cell>
          <cell r="G4955">
            <v>147.49</v>
          </cell>
        </row>
        <row r="4957">
          <cell r="A4957" t="str">
            <v>CHOR</v>
          </cell>
          <cell r="B4957" t="str">
            <v>73309</v>
          </cell>
          <cell r="C4957" t="str">
            <v>ROLO COMPACTADOR VIBRATORIO PE DE CARNEIRO PARA SOL OS, POTENCIA 80HP, PESO MÁXIMO OPERACIONAL 8,8T - DEPRECIACAO</v>
          </cell>
          <cell r="D4957" t="str">
            <v>H</v>
          </cell>
        </row>
        <row r="4958">
          <cell r="A4958" t="str">
            <v>INSUMO</v>
          </cell>
          <cell r="B4958" t="str">
            <v>00014513</v>
          </cell>
          <cell r="C4958" t="str">
            <v>ROLO COMPACTADOR VIBRATÓRIO PÉ DE CARNEIRO PARA SOLOS, DYNAPAC, MODELO CA-150P, POTÊNCIA 80HP - PESO MÁXIMO OPERACIONAL 8,8T - IMPACTO DINÂMICO 14,58T</v>
          </cell>
          <cell r="D4958" t="str">
            <v>UN</v>
          </cell>
          <cell r="E4958">
            <v>7.1400000000000001E-5</v>
          </cell>
          <cell r="F4958">
            <v>244146.22</v>
          </cell>
          <cell r="G4958">
            <v>17.43</v>
          </cell>
        </row>
        <row r="4959">
          <cell r="A4959" t="str">
            <v>73309</v>
          </cell>
          <cell r="C4959" t="str">
            <v>SUBTOTAL</v>
          </cell>
          <cell r="G4959">
            <v>17.43</v>
          </cell>
        </row>
        <row r="4960">
          <cell r="C4960" t="str">
            <v>BDI</v>
          </cell>
          <cell r="E4960">
            <v>0.35</v>
          </cell>
          <cell r="G4960">
            <v>6.1</v>
          </cell>
        </row>
        <row r="4961">
          <cell r="C4961" t="str">
            <v>TOTAL</v>
          </cell>
          <cell r="G4961">
            <v>23.53</v>
          </cell>
        </row>
        <row r="4963">
          <cell r="A4963" t="str">
            <v>CHOR</v>
          </cell>
          <cell r="B4963" t="str">
            <v>73310</v>
          </cell>
          <cell r="C4963" t="str">
            <v>CUSTO HORARIO COM DEPRECIACAO E JUROS-RETR O-ESCAVADEIRA SOBRE RODAS - CASE 580 H - 74 HP</v>
          </cell>
          <cell r="D4963" t="str">
            <v>H</v>
          </cell>
        </row>
        <row r="4964">
          <cell r="A4964" t="str">
            <v>INSUMO</v>
          </cell>
          <cell r="B4964" t="str">
            <v>00006046</v>
          </cell>
          <cell r="C4964" t="str">
            <v>RETROESCAVADEIRA SOBRE RODAS, TRACAO 4 X 4, POTENCIA MINIMA DE 70 HP, CAPACIDADE MINIMA DE 0,7 M3, PESO OPERACIONAL MINIMO DE 6500 KG, PROFUNDIDADE DE ESCAVACAO SUPERIOR A 4,00 M</v>
          </cell>
          <cell r="D4964" t="str">
            <v>UN</v>
          </cell>
          <cell r="E4964">
            <v>1.148E-4</v>
          </cell>
          <cell r="F4964">
            <v>220000</v>
          </cell>
          <cell r="G4964">
            <v>25.26</v>
          </cell>
        </row>
        <row r="4965">
          <cell r="A4965" t="str">
            <v>73310</v>
          </cell>
          <cell r="C4965" t="str">
            <v>SUBTOTAL</v>
          </cell>
          <cell r="G4965">
            <v>25.26</v>
          </cell>
        </row>
        <row r="4966">
          <cell r="C4966" t="str">
            <v>BDI</v>
          </cell>
          <cell r="E4966">
            <v>0.35</v>
          </cell>
          <cell r="G4966">
            <v>8.84</v>
          </cell>
        </row>
        <row r="4967">
          <cell r="C4967" t="str">
            <v>TOTAL</v>
          </cell>
          <cell r="G4967">
            <v>34.1</v>
          </cell>
        </row>
        <row r="4969">
          <cell r="A4969" t="str">
            <v>CHOR</v>
          </cell>
          <cell r="B4969" t="str">
            <v>73311</v>
          </cell>
          <cell r="C4969" t="str">
            <v>CUSTOS C/MATERIAL OPERACAO - GRUPO GERADOR 150 KVA</v>
          </cell>
          <cell r="D4969" t="str">
            <v>H</v>
          </cell>
        </row>
        <row r="4970">
          <cell r="A4970" t="str">
            <v>INSUMO</v>
          </cell>
          <cell r="B4970" t="str">
            <v>00004221</v>
          </cell>
          <cell r="C4970" t="str">
            <v>OLEO DIESEL COMBUSTIVEL COMUM</v>
          </cell>
          <cell r="D4970" t="str">
            <v>L</v>
          </cell>
          <cell r="E4970">
            <v>32.4</v>
          </cell>
          <cell r="F4970">
            <v>2.59</v>
          </cell>
          <cell r="G4970">
            <v>83.92</v>
          </cell>
        </row>
        <row r="4971">
          <cell r="A4971" t="str">
            <v>73311</v>
          </cell>
          <cell r="C4971" t="str">
            <v>SUBTOTAL</v>
          </cell>
          <cell r="G4971">
            <v>83.92</v>
          </cell>
        </row>
        <row r="4972">
          <cell r="C4972" t="str">
            <v>BDI</v>
          </cell>
          <cell r="E4972">
            <v>0.35</v>
          </cell>
          <cell r="G4972">
            <v>29.37</v>
          </cell>
        </row>
        <row r="4973">
          <cell r="C4973" t="str">
            <v>TOTAL</v>
          </cell>
          <cell r="G4973">
            <v>113.29</v>
          </cell>
        </row>
        <row r="4975">
          <cell r="A4975" t="str">
            <v>CHOR</v>
          </cell>
          <cell r="B4975" t="str">
            <v>73312</v>
          </cell>
          <cell r="C4975" t="str">
            <v>DISTRIBUIDOR DE AGREGADOS AUTOPROPELIDO CA P 3 M3, A DIESEL, 6 CC, 140 CV - MANUTENCAO</v>
          </cell>
          <cell r="D4975" t="str">
            <v>H</v>
          </cell>
        </row>
        <row r="4976">
          <cell r="A4976" t="str">
            <v>INSUMO</v>
          </cell>
          <cell r="B4976" t="str">
            <v>00026039</v>
          </cell>
          <cell r="C4976" t="str">
            <v>DISTRIBUIDOR DE AGREGADOS AUTOPROPELIDO ROMANELLI DAR 5000 , CAP 3 M3, A DIESEL, 6 CC, 140 CV, OU EQUIVALENTE</v>
          </cell>
          <cell r="D4976" t="str">
            <v>UN</v>
          </cell>
          <cell r="E4976">
            <v>6.2500000000000001E-5</v>
          </cell>
          <cell r="F4976">
            <v>873967.36</v>
          </cell>
          <cell r="G4976">
            <v>54.62</v>
          </cell>
        </row>
        <row r="4977">
          <cell r="A4977" t="str">
            <v>73312</v>
          </cell>
          <cell r="C4977" t="str">
            <v>SUBTOTAL</v>
          </cell>
          <cell r="G4977">
            <v>54.62</v>
          </cell>
        </row>
        <row r="4978">
          <cell r="C4978" t="str">
            <v>BDI</v>
          </cell>
          <cell r="E4978">
            <v>0.35</v>
          </cell>
          <cell r="G4978">
            <v>19.12</v>
          </cell>
        </row>
        <row r="4979">
          <cell r="C4979" t="str">
            <v>TOTAL</v>
          </cell>
          <cell r="G4979">
            <v>73.739999999999995</v>
          </cell>
        </row>
        <row r="4981">
          <cell r="A4981" t="str">
            <v>CHOR</v>
          </cell>
          <cell r="B4981" t="str">
            <v>73313</v>
          </cell>
          <cell r="C4981" t="str">
            <v>ROLO COMPACTADOR VIBRATORIO PE DE CARNEIRO PARA SOL OS, POTENCIA 80HP, PESO MÁXIMO OPERACIONAL 8,8T - JUROS</v>
          </cell>
          <cell r="D4981" t="str">
            <v>H</v>
          </cell>
        </row>
        <row r="4982">
          <cell r="A4982" t="str">
            <v>INSUMO</v>
          </cell>
          <cell r="B4982" t="str">
            <v>00014513</v>
          </cell>
          <cell r="C4982" t="str">
            <v>ROLO COMPACTADOR VIBRATÓRIO PÉ DE CARNEIRO PARA SOLOS, DYNAPAC, MODELO CA-150P, POTÊNCIA 80HP - PESO MÁXIMO OPERACIONAL 8,8T - IMPACTO DINÂMICO 14,58T</v>
          </cell>
          <cell r="D4982" t="str">
            <v>UN</v>
          </cell>
          <cell r="E4982">
            <v>3.57E-5</v>
          </cell>
          <cell r="F4982">
            <v>244146.22</v>
          </cell>
          <cell r="G4982">
            <v>8.7200000000000006</v>
          </cell>
        </row>
        <row r="4983">
          <cell r="A4983" t="str">
            <v>73313</v>
          </cell>
          <cell r="C4983" t="str">
            <v>SUBTOTAL</v>
          </cell>
          <cell r="G4983">
            <v>8.7200000000000006</v>
          </cell>
        </row>
        <row r="4984">
          <cell r="C4984" t="str">
            <v>BDI</v>
          </cell>
          <cell r="E4984">
            <v>0.35</v>
          </cell>
          <cell r="G4984">
            <v>3.05</v>
          </cell>
        </row>
        <row r="4985">
          <cell r="C4985" t="str">
            <v>TOTAL</v>
          </cell>
          <cell r="G4985">
            <v>11.77</v>
          </cell>
        </row>
        <row r="4987">
          <cell r="A4987" t="str">
            <v>CHOR</v>
          </cell>
          <cell r="B4987" t="str">
            <v>73314</v>
          </cell>
          <cell r="C4987" t="str">
            <v>CUSTO HORARIO COM MAO-DE-OBRA NA OPERACAO DIURNA-RETRO-ESCAVADEIRA SO-BRE RODAS - CASE 580 H - 74 HP</v>
          </cell>
          <cell r="D4987" t="str">
            <v>H</v>
          </cell>
        </row>
        <row r="4988">
          <cell r="A4988" t="str">
            <v>INSUMO</v>
          </cell>
          <cell r="B4988" t="str">
            <v>00010513</v>
          </cell>
          <cell r="C4988" t="str">
            <v>SERVENTE - PISO MENSAL (ENCARGO SOCIAL MENSALISTA)</v>
          </cell>
          <cell r="D4988" t="str">
            <v>MES</v>
          </cell>
          <cell r="E4988">
            <v>1.36364E-2</v>
          </cell>
          <cell r="F4988">
            <v>1691.32</v>
          </cell>
          <cell r="G4988">
            <v>23.06</v>
          </cell>
        </row>
        <row r="4989">
          <cell r="A4989" t="str">
            <v>73314</v>
          </cell>
          <cell r="C4989" t="str">
            <v>SUBTOTAL</v>
          </cell>
          <cell r="G4989">
            <v>23.06</v>
          </cell>
        </row>
        <row r="4990">
          <cell r="C4990" t="str">
            <v>BDI</v>
          </cell>
          <cell r="E4990">
            <v>0.35</v>
          </cell>
          <cell r="G4990">
            <v>8.07</v>
          </cell>
        </row>
        <row r="4991">
          <cell r="C4991" t="str">
            <v>TOTAL</v>
          </cell>
          <cell r="G4991">
            <v>31.13</v>
          </cell>
        </row>
        <row r="4993">
          <cell r="A4993" t="str">
            <v>CHOR</v>
          </cell>
          <cell r="B4993" t="str">
            <v>73315</v>
          </cell>
          <cell r="C4993" t="str">
            <v>CUSTOS COMBUSTIVEL + MATERIAL NA OPERACAO DE ROLO VIBRATORIO TT SPV 84PE-DE-CARNEIRO</v>
          </cell>
          <cell r="D4993" t="str">
            <v>H</v>
          </cell>
        </row>
        <row r="4994">
          <cell r="A4994" t="str">
            <v>INSUMO</v>
          </cell>
          <cell r="B4994" t="str">
            <v>00004221</v>
          </cell>
          <cell r="C4994" t="str">
            <v>OLEO DIESEL COMBUSTIVEL COMUM</v>
          </cell>
          <cell r="D4994" t="str">
            <v>L</v>
          </cell>
          <cell r="E4994">
            <v>29.7</v>
          </cell>
          <cell r="F4994">
            <v>2.59</v>
          </cell>
          <cell r="G4994">
            <v>76.92</v>
          </cell>
        </row>
        <row r="4995">
          <cell r="A4995" t="str">
            <v>73315</v>
          </cell>
          <cell r="C4995" t="str">
            <v>SUBTOTAL</v>
          </cell>
          <cell r="G4995">
            <v>76.92</v>
          </cell>
        </row>
        <row r="4996">
          <cell r="C4996" t="str">
            <v>BDI</v>
          </cell>
          <cell r="E4996">
            <v>0.35</v>
          </cell>
          <cell r="G4996">
            <v>26.92</v>
          </cell>
        </row>
        <row r="4997">
          <cell r="C4997" t="str">
            <v>TOTAL</v>
          </cell>
          <cell r="G4997">
            <v>103.84</v>
          </cell>
        </row>
        <row r="4999">
          <cell r="A4999" t="str">
            <v>CHOR</v>
          </cell>
          <cell r="B4999" t="str">
            <v>73316</v>
          </cell>
          <cell r="C4999" t="str">
            <v>CUSTO HORARIO COM MANUTENCAO-RETRO-ESCAVEIRA SOBRE RODAS - CASE 580 H - 74 HP</v>
          </cell>
          <cell r="D4999" t="str">
            <v>H</v>
          </cell>
        </row>
        <row r="5000">
          <cell r="A5000" t="str">
            <v>INSUMO</v>
          </cell>
          <cell r="B5000" t="str">
            <v>00006046</v>
          </cell>
          <cell r="C5000" t="str">
            <v>RETROESCAVADEIRA SOBRE RODAS, TRACAO 4 X 4, POTENCIA MINIMA DE 70 HP, CAPACIDADE MINIMA DE 0,7 M3, PESO OPERACIONAL MINIMO DE 6500 KG, PROFUNDIDADE DE ESCAVACAO SUPERIOR A 4,00 M</v>
          </cell>
          <cell r="D5000" t="str">
            <v>UN</v>
          </cell>
          <cell r="E5000">
            <v>6.6699999999999995E-5</v>
          </cell>
          <cell r="F5000">
            <v>220000</v>
          </cell>
          <cell r="G5000">
            <v>14.67</v>
          </cell>
        </row>
        <row r="5001">
          <cell r="A5001" t="str">
            <v>73316</v>
          </cell>
          <cell r="C5001" t="str">
            <v>SUBTOTAL</v>
          </cell>
          <cell r="G5001">
            <v>14.67</v>
          </cell>
        </row>
        <row r="5002">
          <cell r="C5002" t="str">
            <v>BDI</v>
          </cell>
          <cell r="E5002">
            <v>0.35</v>
          </cell>
          <cell r="G5002">
            <v>5.13</v>
          </cell>
        </row>
        <row r="5003">
          <cell r="C5003" t="str">
            <v>TOTAL</v>
          </cell>
          <cell r="G5003">
            <v>19.8</v>
          </cell>
        </row>
        <row r="5005">
          <cell r="A5005" t="str">
            <v>CHOR</v>
          </cell>
          <cell r="B5005" t="str">
            <v>73317</v>
          </cell>
          <cell r="C5005" t="str">
            <v>CUSTO HORARIO COM MATERIAIS NA OPERACAO-RETRO-ESCAVADEIRA SOBRE RODAS - CASE 580 H - 74 HP</v>
          </cell>
          <cell r="D5005" t="str">
            <v>H</v>
          </cell>
        </row>
        <row r="5006">
          <cell r="A5006" t="str">
            <v>INSUMO</v>
          </cell>
          <cell r="B5006" t="str">
            <v>00004221</v>
          </cell>
          <cell r="C5006" t="str">
            <v>OLEO DIESEL COMBUSTIVEL COMUM</v>
          </cell>
          <cell r="D5006" t="str">
            <v>L</v>
          </cell>
          <cell r="E5006">
            <v>15.12</v>
          </cell>
          <cell r="F5006">
            <v>2.59</v>
          </cell>
          <cell r="G5006">
            <v>39.159999999999997</v>
          </cell>
        </row>
        <row r="5007">
          <cell r="A5007" t="str">
            <v>73317</v>
          </cell>
          <cell r="C5007" t="str">
            <v>SUBTOTAL</v>
          </cell>
          <cell r="G5007">
            <v>39.159999999999997</v>
          </cell>
        </row>
        <row r="5008">
          <cell r="C5008" t="str">
            <v>BDI</v>
          </cell>
          <cell r="E5008">
            <v>0.35</v>
          </cell>
          <cell r="G5008">
            <v>13.71</v>
          </cell>
        </row>
        <row r="5009">
          <cell r="C5009" t="str">
            <v>TOTAL</v>
          </cell>
          <cell r="G5009">
            <v>52.87</v>
          </cell>
        </row>
        <row r="5011">
          <cell r="A5011" t="str">
            <v>CHOR</v>
          </cell>
          <cell r="B5011" t="str">
            <v>73319</v>
          </cell>
          <cell r="C5011" t="str">
            <v>CUSTO HORARIO COM DEPRECIACAO E JUROS - CO MPRESSOR ATLAS COPCO - XA80 170 PCM 80 HP</v>
          </cell>
          <cell r="D5011" t="str">
            <v>H</v>
          </cell>
        </row>
        <row r="5012">
          <cell r="A5012" t="str">
            <v>INSUMO</v>
          </cell>
          <cell r="B5012" t="str">
            <v>00001507</v>
          </cell>
          <cell r="C5012" t="str">
            <v>COMPRESSOR DE AR REBOCAVEL DE 200 PCM, 102 PSI E MOTOR DIESEL DE 79 CV</v>
          </cell>
          <cell r="D5012" t="str">
            <v>UN</v>
          </cell>
          <cell r="E5012">
            <v>1.874E-4</v>
          </cell>
          <cell r="F5012">
            <v>65250</v>
          </cell>
          <cell r="G5012">
            <v>12.23</v>
          </cell>
        </row>
        <row r="5013">
          <cell r="A5013" t="str">
            <v>73319</v>
          </cell>
          <cell r="C5013" t="str">
            <v>SUBTOTAL</v>
          </cell>
          <cell r="G5013">
            <v>12.23</v>
          </cell>
        </row>
        <row r="5014">
          <cell r="C5014" t="str">
            <v>BDI</v>
          </cell>
          <cell r="E5014">
            <v>0.35</v>
          </cell>
          <cell r="G5014">
            <v>4.28</v>
          </cell>
        </row>
        <row r="5015">
          <cell r="C5015" t="str">
            <v>TOTAL</v>
          </cell>
          <cell r="G5015">
            <v>16.510000000000002</v>
          </cell>
        </row>
        <row r="5017">
          <cell r="A5017" t="str">
            <v>CHOR</v>
          </cell>
          <cell r="B5017" t="str">
            <v>73321</v>
          </cell>
          <cell r="C5017" t="str">
            <v>GRUPO GERADOR TRANSPORTAVEL SOBRE RODAS 60/66KVA (C P) DIESEL 85CV (1.800RPM) - EXCL OPERADOR</v>
          </cell>
          <cell r="D5017" t="str">
            <v>H</v>
          </cell>
        </row>
        <row r="5018">
          <cell r="A5018" t="str">
            <v>INSUMO</v>
          </cell>
          <cell r="B5018" t="str">
            <v>00004221</v>
          </cell>
          <cell r="C5018" t="str">
            <v>OLEO DIESEL COMBUSTIVEL COMUM</v>
          </cell>
          <cell r="D5018" t="str">
            <v>L</v>
          </cell>
          <cell r="E5018">
            <v>14.3</v>
          </cell>
          <cell r="F5018">
            <v>2.59</v>
          </cell>
          <cell r="G5018">
            <v>37.04</v>
          </cell>
        </row>
        <row r="5019">
          <cell r="A5019" t="str">
            <v>INSUMO</v>
          </cell>
          <cell r="B5019" t="str">
            <v>00004227</v>
          </cell>
          <cell r="C5019" t="str">
            <v>ÓLEO LUBRIFICANTE PARA MOTORES DE EQUIPAMENTOS PESADOS (CAMINHÕES, TRATORES, RETROS E ETC...)</v>
          </cell>
          <cell r="D5019" t="str">
            <v>L</v>
          </cell>
          <cell r="E5019">
            <v>0.45</v>
          </cell>
          <cell r="F5019">
            <v>14.56</v>
          </cell>
          <cell r="G5019">
            <v>6.55</v>
          </cell>
        </row>
        <row r="5020">
          <cell r="A5020" t="str">
            <v>INSUMO</v>
          </cell>
          <cell r="B5020" t="str">
            <v>00004229</v>
          </cell>
          <cell r="C5020" t="str">
            <v>GRAXA LUBRIFICANTE</v>
          </cell>
          <cell r="D5020" t="str">
            <v>KG</v>
          </cell>
          <cell r="E5020">
            <v>7.0000000000000007E-2</v>
          </cell>
          <cell r="F5020">
            <v>17.440000000000001</v>
          </cell>
          <cell r="G5020">
            <v>1.22</v>
          </cell>
        </row>
        <row r="5021">
          <cell r="A5021" t="str">
            <v>INSUMO</v>
          </cell>
          <cell r="B5021" t="str">
            <v>00013910</v>
          </cell>
          <cell r="C5021" t="str">
            <v>GRUPO GERADOR C/ MOTOR DIESEL * 85 CV *, REBOCAVEL * 60 A 66 KVA</v>
          </cell>
          <cell r="D5021" t="str">
            <v>UN</v>
          </cell>
          <cell r="E5021">
            <v>1.26E-4</v>
          </cell>
          <cell r="F5021">
            <v>46041.49</v>
          </cell>
          <cell r="G5021">
            <v>5.8</v>
          </cell>
        </row>
        <row r="5022">
          <cell r="A5022" t="str">
            <v>73321</v>
          </cell>
          <cell r="C5022" t="str">
            <v>SUBTOTAL</v>
          </cell>
          <cell r="G5022">
            <v>50.609999999999992</v>
          </cell>
        </row>
        <row r="5023">
          <cell r="C5023" t="str">
            <v>BDI</v>
          </cell>
          <cell r="E5023">
            <v>0.35</v>
          </cell>
          <cell r="G5023">
            <v>17.71</v>
          </cell>
        </row>
        <row r="5024">
          <cell r="C5024" t="str">
            <v>TOTAL</v>
          </cell>
          <cell r="G5024">
            <v>68.319999999999993</v>
          </cell>
        </row>
        <row r="5026">
          <cell r="A5026" t="str">
            <v>CHOR</v>
          </cell>
          <cell r="B5026" t="str">
            <v>73322</v>
          </cell>
          <cell r="C5026" t="str">
            <v>CUSTO HORARIO COM MATERIAIS NA OPERACAO - COMPRESSOR ATLAS COPCO - XA 80 170 PCM 80 HP</v>
          </cell>
          <cell r="D5026" t="str">
            <v>H</v>
          </cell>
        </row>
        <row r="5027">
          <cell r="A5027" t="str">
            <v>INSUMO</v>
          </cell>
          <cell r="B5027" t="str">
            <v>00004221</v>
          </cell>
          <cell r="C5027" t="str">
            <v>OLEO DIESEL COMBUSTIVEL COMUM</v>
          </cell>
          <cell r="D5027" t="str">
            <v>L</v>
          </cell>
          <cell r="E5027">
            <v>14.4</v>
          </cell>
          <cell r="F5027">
            <v>2.59</v>
          </cell>
          <cell r="G5027">
            <v>37.299999999999997</v>
          </cell>
        </row>
        <row r="5028">
          <cell r="A5028" t="str">
            <v>73322</v>
          </cell>
          <cell r="C5028" t="str">
            <v>SUBTOTAL</v>
          </cell>
          <cell r="G5028">
            <v>37.299999999999997</v>
          </cell>
        </row>
        <row r="5029">
          <cell r="C5029" t="str">
            <v>BDI</v>
          </cell>
          <cell r="E5029">
            <v>0.35</v>
          </cell>
          <cell r="G5029">
            <v>13.06</v>
          </cell>
        </row>
        <row r="5030">
          <cell r="C5030" t="str">
            <v>TOTAL</v>
          </cell>
          <cell r="G5030">
            <v>50.36</v>
          </cell>
        </row>
        <row r="5032">
          <cell r="A5032" t="str">
            <v>CHOR</v>
          </cell>
          <cell r="B5032" t="str">
            <v>73323</v>
          </cell>
          <cell r="C5032" t="str">
            <v>CUSTO HORARIO COM MANUTENCAO - COMPRESSOR ATLAS COPCO - XA80 170 PCM 80 HP</v>
          </cell>
          <cell r="D5032" t="str">
            <v>H</v>
          </cell>
        </row>
        <row r="5033">
          <cell r="A5033" t="str">
            <v>INSUMO</v>
          </cell>
          <cell r="B5033" t="str">
            <v>00001507</v>
          </cell>
          <cell r="C5033" t="str">
            <v>COMPRESSOR DE AR REBOCAVEL DE 200 PCM, 102 PSI E MOTOR DIESEL DE 79 CV</v>
          </cell>
          <cell r="D5033" t="str">
            <v>UN</v>
          </cell>
          <cell r="E5033">
            <v>3.8099999999999998E-5</v>
          </cell>
          <cell r="F5033">
            <v>65250</v>
          </cell>
          <cell r="G5033">
            <v>2.4900000000000002</v>
          </cell>
        </row>
        <row r="5034">
          <cell r="A5034" t="str">
            <v>73323</v>
          </cell>
          <cell r="C5034" t="str">
            <v>SUBTOTAL</v>
          </cell>
          <cell r="G5034">
            <v>2.4900000000000002</v>
          </cell>
        </row>
        <row r="5035">
          <cell r="C5035" t="str">
            <v>BDI</v>
          </cell>
          <cell r="E5035">
            <v>0.35</v>
          </cell>
          <cell r="G5035">
            <v>0.87</v>
          </cell>
        </row>
        <row r="5036">
          <cell r="C5036" t="str">
            <v>TOTAL</v>
          </cell>
          <cell r="G5036">
            <v>3.3600000000000003</v>
          </cell>
        </row>
        <row r="5038">
          <cell r="A5038" t="str">
            <v>CHOR</v>
          </cell>
          <cell r="B5038" t="str">
            <v>73324</v>
          </cell>
          <cell r="C5038" t="str">
            <v>CARREGADOR FRONTAL RODAS DIESEL 100CV CAPA C RASA 1,30M3 (CP) INCL OPERADOR</v>
          </cell>
          <cell r="D5038" t="str">
            <v>H</v>
          </cell>
        </row>
        <row r="5039">
          <cell r="A5039" t="str">
            <v>INSUMO</v>
          </cell>
          <cell r="B5039" t="str">
            <v>00004221</v>
          </cell>
          <cell r="C5039" t="str">
            <v>OLEO DIESEL COMBUSTIVEL COMUM</v>
          </cell>
          <cell r="D5039" t="str">
            <v>L</v>
          </cell>
          <cell r="E5039">
            <v>14</v>
          </cell>
          <cell r="F5039">
            <v>2.59</v>
          </cell>
          <cell r="G5039">
            <v>36.26</v>
          </cell>
        </row>
        <row r="5040">
          <cell r="A5040" t="str">
            <v>INSUMO</v>
          </cell>
          <cell r="B5040" t="str">
            <v>00004227</v>
          </cell>
          <cell r="C5040" t="str">
            <v>ÓLEO LUBRIFICANTE PARA MOTORES DE EQUIPAMENTOS PESADOS (CAMINHÕES, TRATORES, RETROS E ETC...)</v>
          </cell>
          <cell r="D5040" t="str">
            <v>L</v>
          </cell>
          <cell r="E5040">
            <v>0.2</v>
          </cell>
          <cell r="F5040">
            <v>14.56</v>
          </cell>
          <cell r="G5040">
            <v>2.91</v>
          </cell>
        </row>
        <row r="5041">
          <cell r="A5041" t="str">
            <v>INSUMO</v>
          </cell>
          <cell r="B5041" t="str">
            <v>00004229</v>
          </cell>
          <cell r="C5041" t="str">
            <v>GRAXA LUBRIFICANTE</v>
          </cell>
          <cell r="D5041" t="str">
            <v>KG</v>
          </cell>
          <cell r="E5041">
            <v>0.1</v>
          </cell>
          <cell r="F5041">
            <v>17.440000000000001</v>
          </cell>
          <cell r="G5041">
            <v>1.74</v>
          </cell>
        </row>
        <row r="5042">
          <cell r="A5042" t="str">
            <v>INSUMO</v>
          </cell>
          <cell r="B5042" t="str">
            <v>00004230</v>
          </cell>
          <cell r="C5042" t="str">
            <v>OPERADOR DE MAQUINAS E EQUIPAMENTOS</v>
          </cell>
          <cell r="D5042" t="str">
            <v>H</v>
          </cell>
          <cell r="E5042">
            <v>1</v>
          </cell>
          <cell r="F5042">
            <v>20.71</v>
          </cell>
          <cell r="G5042">
            <v>20.71</v>
          </cell>
        </row>
        <row r="5043">
          <cell r="A5043" t="str">
            <v>INSUMO</v>
          </cell>
          <cell r="B5043" t="str">
            <v>00004262</v>
          </cell>
          <cell r="C5043" t="str">
            <v>PA CARREGADEIRA SOBRE RODAS, POTENCIA = 114 HP, CAPACIDADE DA CACAMBA DE 1,4 A 1,7 M3, PESO OPERACIONAL DE 9,1 T</v>
          </cell>
          <cell r="D5043" t="str">
            <v>UN</v>
          </cell>
          <cell r="E5043">
            <v>1.9599999999999999E-4</v>
          </cell>
          <cell r="F5043">
            <v>329600</v>
          </cell>
          <cell r="G5043">
            <v>64.599999999999994</v>
          </cell>
        </row>
        <row r="5044">
          <cell r="A5044" t="str">
            <v>73324</v>
          </cell>
          <cell r="C5044" t="str">
            <v>SUBTOTAL</v>
          </cell>
          <cell r="G5044">
            <v>126.22</v>
          </cell>
        </row>
        <row r="5045">
          <cell r="C5045" t="str">
            <v>BDI</v>
          </cell>
          <cell r="E5045">
            <v>0.35</v>
          </cell>
          <cell r="G5045">
            <v>44.18</v>
          </cell>
        </row>
        <row r="5046">
          <cell r="C5046" t="str">
            <v>TOTAL</v>
          </cell>
          <cell r="G5046">
            <v>170.4</v>
          </cell>
        </row>
        <row r="5048">
          <cell r="A5048" t="str">
            <v>CHOR</v>
          </cell>
          <cell r="B5048" t="str">
            <v>73325</v>
          </cell>
          <cell r="C5048" t="str">
            <v>CUSTO HORARIO COM MAO-DE-OBRA NA OPERACAO DIURNA - COMPRESSOR ATLAS COPCO - XA80 170 PCM 80 HP</v>
          </cell>
          <cell r="D5048" t="str">
            <v>H</v>
          </cell>
        </row>
        <row r="5049">
          <cell r="A5049" t="str">
            <v>INSUMO</v>
          </cell>
          <cell r="B5049" t="str">
            <v>00010513</v>
          </cell>
          <cell r="C5049" t="str">
            <v>SERVENTE - PISO MENSAL (ENCARGO SOCIAL MENSALISTA)</v>
          </cell>
          <cell r="D5049" t="str">
            <v>MES</v>
          </cell>
          <cell r="E5049">
            <v>4.5455000000000001E-3</v>
          </cell>
          <cell r="F5049">
            <v>1691.32</v>
          </cell>
          <cell r="G5049">
            <v>7.69</v>
          </cell>
        </row>
        <row r="5050">
          <cell r="A5050" t="str">
            <v>73325</v>
          </cell>
          <cell r="C5050" t="str">
            <v>SUBTOTAL</v>
          </cell>
          <cell r="G5050">
            <v>7.69</v>
          </cell>
        </row>
        <row r="5051">
          <cell r="C5051" t="str">
            <v>BDI</v>
          </cell>
          <cell r="E5051">
            <v>0.35</v>
          </cell>
          <cell r="G5051">
            <v>2.69</v>
          </cell>
        </row>
        <row r="5052">
          <cell r="C5052" t="str">
            <v>TOTAL</v>
          </cell>
          <cell r="G5052">
            <v>10.38</v>
          </cell>
        </row>
        <row r="5054">
          <cell r="A5054" t="str">
            <v>CHOR</v>
          </cell>
          <cell r="B5054" t="str">
            <v>73327</v>
          </cell>
          <cell r="C5054" t="str">
            <v>CUSTO HORARIO COM MAO-DE-OBRA NA OPERACAO DIURNA - MARTELETE OU ROMPE-DOR ATLAS COPCO - TEX 31</v>
          </cell>
          <cell r="D5054" t="str">
            <v>H</v>
          </cell>
        </row>
        <row r="5055">
          <cell r="A5055" t="str">
            <v>INSUMO</v>
          </cell>
          <cell r="B5055" t="str">
            <v>00010513</v>
          </cell>
          <cell r="C5055" t="str">
            <v>SERVENTE - PISO MENSAL (ENCARGO SOCIAL MENSALISTA)</v>
          </cell>
          <cell r="D5055" t="str">
            <v>MES</v>
          </cell>
          <cell r="E5055">
            <v>7.7273000000000003E-3</v>
          </cell>
          <cell r="F5055">
            <v>1691.32</v>
          </cell>
          <cell r="G5055">
            <v>13.07</v>
          </cell>
        </row>
        <row r="5056">
          <cell r="A5056" t="str">
            <v>73327</v>
          </cell>
          <cell r="C5056" t="str">
            <v>SUBTOTAL</v>
          </cell>
          <cell r="G5056">
            <v>13.07</v>
          </cell>
        </row>
        <row r="5057">
          <cell r="C5057" t="str">
            <v>BDI</v>
          </cell>
          <cell r="E5057">
            <v>0.35</v>
          </cell>
          <cell r="G5057">
            <v>4.57</v>
          </cell>
        </row>
        <row r="5058">
          <cell r="C5058" t="str">
            <v>TOTAL</v>
          </cell>
          <cell r="G5058">
            <v>17.64</v>
          </cell>
        </row>
        <row r="5060">
          <cell r="A5060" t="str">
            <v>CHOR</v>
          </cell>
          <cell r="B5060" t="str">
            <v>73329</v>
          </cell>
          <cell r="C5060" t="str">
            <v>CUSTO HORARIO C/ DEPRECIACAO E JUROS - CAMINHAO CAR ROCERIA MERCEDES BENZ - 1418/48 184 HP</v>
          </cell>
          <cell r="D5060" t="str">
            <v>H</v>
          </cell>
        </row>
        <row r="5061">
          <cell r="A5061" t="str">
            <v>INSUMO</v>
          </cell>
          <cell r="B5061" t="str">
            <v>00011278</v>
          </cell>
          <cell r="C5061" t="str">
            <v>CAMINHÃO TOCO MERCEDES BENS ATEGO 1418/ 48, DIST. ENTRE EIXOS 4760 MM, POTÊNCIA 177 CV, PBT= 13990 KG CARGA UTIL MAX C/ EQUIP = 9390 KG - INCLUI CARROCERIA FIXA ABERTA DE MADEIRA P/ TRANSP. GERAL DE CARGA SECA - DIMENSÕES APROX. 2,50 X 6,50 X 0,50</v>
          </cell>
          <cell r="D5061" t="str">
            <v>UN</v>
          </cell>
          <cell r="E5061">
            <v>1.0060000000000001E-4</v>
          </cell>
          <cell r="F5061">
            <v>186530.29</v>
          </cell>
          <cell r="G5061">
            <v>18.760000000000002</v>
          </cell>
        </row>
        <row r="5062">
          <cell r="A5062" t="str">
            <v>73329</v>
          </cell>
          <cell r="C5062" t="str">
            <v>SUBTOTAL</v>
          </cell>
          <cell r="G5062">
            <v>18.760000000000002</v>
          </cell>
        </row>
        <row r="5063">
          <cell r="C5063" t="str">
            <v>BDI</v>
          </cell>
          <cell r="E5063">
            <v>0.35</v>
          </cell>
          <cell r="G5063">
            <v>6.57</v>
          </cell>
        </row>
        <row r="5064">
          <cell r="C5064" t="str">
            <v>TOTAL</v>
          </cell>
          <cell r="G5064">
            <v>25.330000000000002</v>
          </cell>
        </row>
        <row r="5066">
          <cell r="A5066" t="str">
            <v>CHOR</v>
          </cell>
          <cell r="B5066" t="str">
            <v>73330</v>
          </cell>
          <cell r="C5066" t="str">
            <v>CARREGADOR FRONTAL RODAS DIESEL 100CV CAPA C RASA 1,30M3 (CI) INCL OPERADOR</v>
          </cell>
          <cell r="D5066" t="str">
            <v>H</v>
          </cell>
        </row>
        <row r="5067">
          <cell r="A5067" t="str">
            <v>INSUMO</v>
          </cell>
          <cell r="B5067" t="str">
            <v>00004230</v>
          </cell>
          <cell r="C5067" t="str">
            <v>OPERADOR DE MAQUINAS E EQUIPAMENTOS</v>
          </cell>
          <cell r="D5067" t="str">
            <v>H</v>
          </cell>
          <cell r="E5067">
            <v>1</v>
          </cell>
          <cell r="F5067">
            <v>20.71</v>
          </cell>
          <cell r="G5067">
            <v>20.71</v>
          </cell>
        </row>
        <row r="5068">
          <cell r="A5068" t="str">
            <v>INSUMO</v>
          </cell>
          <cell r="B5068" t="str">
            <v>00004262</v>
          </cell>
          <cell r="C5068" t="str">
            <v>PA CARREGADEIRA SOBRE RODAS, POTENCIA = 114 HP, CAPACIDADE DA CACAMBA DE 1,4 A 1,7 M3, PESO OPERACIONAL DE 9,1 T</v>
          </cell>
          <cell r="D5068" t="str">
            <v>UN</v>
          </cell>
          <cell r="E5068">
            <v>1.16E-4</v>
          </cell>
          <cell r="F5068">
            <v>329600</v>
          </cell>
          <cell r="G5068">
            <v>38.229999999999997</v>
          </cell>
        </row>
        <row r="5069">
          <cell r="A5069" t="str">
            <v>73330</v>
          </cell>
          <cell r="C5069" t="str">
            <v>SUBTOTAL</v>
          </cell>
          <cell r="G5069">
            <v>58.94</v>
          </cell>
        </row>
        <row r="5070">
          <cell r="C5070" t="str">
            <v>BDI</v>
          </cell>
          <cell r="E5070">
            <v>0.35</v>
          </cell>
          <cell r="G5070">
            <v>20.63</v>
          </cell>
        </row>
        <row r="5071">
          <cell r="C5071" t="str">
            <v>TOTAL</v>
          </cell>
          <cell r="G5071">
            <v>79.569999999999993</v>
          </cell>
        </row>
        <row r="5073">
          <cell r="A5073" t="str">
            <v>CHOR</v>
          </cell>
          <cell r="B5073" t="str">
            <v>73331</v>
          </cell>
          <cell r="C5073" t="str">
            <v>VIBRADOR DE IMERSAO MOTOR GAS 3,5CV (CP) TUBO 48X48 0MM C/MANGOTE DE 5M COMP - EXCL OPERADOR</v>
          </cell>
          <cell r="D5073" t="str">
            <v>H</v>
          </cell>
        </row>
        <row r="5074">
          <cell r="A5074" t="str">
            <v>INSUMO</v>
          </cell>
          <cell r="B5074" t="str">
            <v>00004222</v>
          </cell>
          <cell r="C5074" t="str">
            <v>GASOLINA COMUM</v>
          </cell>
          <cell r="D5074" t="str">
            <v>L</v>
          </cell>
          <cell r="E5074">
            <v>0.6</v>
          </cell>
          <cell r="F5074">
            <v>2.84</v>
          </cell>
          <cell r="G5074">
            <v>1.7</v>
          </cell>
        </row>
        <row r="5075">
          <cell r="A5075" t="str">
            <v>INSUMO</v>
          </cell>
          <cell r="B5075" t="str">
            <v>00011652</v>
          </cell>
          <cell r="C5075" t="str">
            <v>VIBRADOR DE IMERSAO, DIAMETRO DE 25 MM, COM MOTOR A GASOLINA DE 3,5 HP</v>
          </cell>
          <cell r="D5075" t="str">
            <v>UN</v>
          </cell>
          <cell r="E5075">
            <v>3.2670000000000003E-4</v>
          </cell>
          <cell r="F5075">
            <v>2750</v>
          </cell>
          <cell r="G5075">
            <v>0.9</v>
          </cell>
        </row>
        <row r="5076">
          <cell r="A5076" t="str">
            <v>73331</v>
          </cell>
          <cell r="C5076" t="str">
            <v>SUBTOTAL</v>
          </cell>
          <cell r="G5076">
            <v>2.6</v>
          </cell>
        </row>
        <row r="5077">
          <cell r="C5077" t="str">
            <v>BDI</v>
          </cell>
          <cell r="E5077">
            <v>0.35</v>
          </cell>
          <cell r="G5077">
            <v>0.91</v>
          </cell>
        </row>
        <row r="5078">
          <cell r="C5078" t="str">
            <v>TOTAL</v>
          </cell>
          <cell r="G5078">
            <v>3.5100000000000002</v>
          </cell>
        </row>
        <row r="5080">
          <cell r="A5080" t="str">
            <v>CHOR</v>
          </cell>
          <cell r="B5080" t="str">
            <v>73332</v>
          </cell>
          <cell r="C5080" t="str">
            <v>CUSTO HORARIO COM MANUTENCAO - MARTELETE OU ROMPEDOR ATLAS COPCO - TEX 31</v>
          </cell>
          <cell r="D5080" t="str">
            <v>H</v>
          </cell>
        </row>
        <row r="5081">
          <cell r="A5081" t="str">
            <v>INSUMO</v>
          </cell>
          <cell r="B5081" t="str">
            <v>00004046</v>
          </cell>
          <cell r="C5081" t="str">
            <v>MARTELETE OU ROMPEDOR PNEUMATICO DE 28 KG</v>
          </cell>
          <cell r="D5081" t="str">
            <v>UN</v>
          </cell>
          <cell r="E5081">
            <v>3.3330000000000002E-4</v>
          </cell>
          <cell r="F5081">
            <v>4342.58</v>
          </cell>
          <cell r="G5081">
            <v>1.45</v>
          </cell>
        </row>
        <row r="5082">
          <cell r="A5082" t="str">
            <v>73332</v>
          </cell>
          <cell r="C5082" t="str">
            <v>SUBTOTAL</v>
          </cell>
          <cell r="G5082">
            <v>1.45</v>
          </cell>
        </row>
        <row r="5083">
          <cell r="C5083" t="str">
            <v>BDI</v>
          </cell>
          <cell r="E5083">
            <v>0.35</v>
          </cell>
          <cell r="G5083">
            <v>0.51</v>
          </cell>
        </row>
        <row r="5084">
          <cell r="C5084" t="str">
            <v>TOTAL</v>
          </cell>
          <cell r="G5084">
            <v>1.96</v>
          </cell>
        </row>
        <row r="5086">
          <cell r="A5086" t="str">
            <v>CHOR</v>
          </cell>
          <cell r="B5086" t="str">
            <v>73333</v>
          </cell>
          <cell r="C5086" t="str">
            <v>GRUPO GERADOR C/POTENCIA 1450W/110V C.A OU 12V C.C. (CI) GAS 3,4HP (3.600RPM) DE 4 TEMPOS REFRIGERACAO A AR - EXCL OPERADOR</v>
          </cell>
          <cell r="D5086" t="str">
            <v>H</v>
          </cell>
        </row>
        <row r="5087">
          <cell r="A5087" t="str">
            <v>INSUMO</v>
          </cell>
          <cell r="B5087" t="str">
            <v>00011360</v>
          </cell>
          <cell r="C5087" t="str">
            <v>GERADOR PORTATIL DE 5 KVA, MONOFASICO, COM MOTOR A GASOLINA DE 8 HP</v>
          </cell>
          <cell r="D5087" t="str">
            <v>UN</v>
          </cell>
          <cell r="E5087">
            <v>1.4100000000000001E-4</v>
          </cell>
          <cell r="F5087">
            <v>2378.5700000000002</v>
          </cell>
          <cell r="G5087">
            <v>0.34</v>
          </cell>
        </row>
        <row r="5088">
          <cell r="A5088" t="str">
            <v>73333</v>
          </cell>
          <cell r="C5088" t="str">
            <v>SUBTOTAL</v>
          </cell>
          <cell r="G5088">
            <v>0.34</v>
          </cell>
        </row>
        <row r="5089">
          <cell r="C5089" t="str">
            <v>BDI</v>
          </cell>
          <cell r="E5089">
            <v>0.35</v>
          </cell>
          <cell r="G5089">
            <v>0.12</v>
          </cell>
        </row>
        <row r="5090">
          <cell r="C5090" t="str">
            <v>TOTAL</v>
          </cell>
          <cell r="G5090">
            <v>0.46</v>
          </cell>
        </row>
        <row r="5092">
          <cell r="A5092" t="str">
            <v>CHOR</v>
          </cell>
          <cell r="B5092" t="str">
            <v>73335</v>
          </cell>
          <cell r="C5092" t="str">
            <v>CUSTO HORARIO C/ MANUTENCAO - CAMINHAO CARROCERIA MERCEDES BENZ - 1418/48 184 HP</v>
          </cell>
          <cell r="D5092" t="str">
            <v>H</v>
          </cell>
        </row>
        <row r="5093">
          <cell r="A5093" t="str">
            <v>INSUMO</v>
          </cell>
          <cell r="B5093" t="str">
            <v>00011278</v>
          </cell>
          <cell r="C5093" t="str">
            <v>CAMINHÃO TOCO MERCEDES BENS ATEGO 1418/ 48, DIST. ENTRE EIXOS 4760 MM, POTÊNCIA 177 CV, PBT= 13990 KG CARGA UTIL MAX C/ EQUIP = 9390 KG - INCLUI CARROCERIA FIXA ABERTA DE MADEIRA P/ TRANSP. GERAL DE CARGA SECA - DIMENSÕES APROX. 2,50 X 6,50 X 0,50</v>
          </cell>
          <cell r="D5093" t="str">
            <v>UN</v>
          </cell>
          <cell r="E5093">
            <v>5.0000000000000002E-5</v>
          </cell>
          <cell r="F5093">
            <v>186530.29</v>
          </cell>
          <cell r="G5093">
            <v>9.33</v>
          </cell>
        </row>
        <row r="5094">
          <cell r="A5094" t="str">
            <v>73335</v>
          </cell>
          <cell r="C5094" t="str">
            <v>SUBTOTAL</v>
          </cell>
          <cell r="G5094">
            <v>9.33</v>
          </cell>
        </row>
        <row r="5095">
          <cell r="C5095" t="str">
            <v>BDI</v>
          </cell>
          <cell r="E5095">
            <v>0.35</v>
          </cell>
          <cell r="G5095">
            <v>3.27</v>
          </cell>
        </row>
        <row r="5096">
          <cell r="C5096" t="str">
            <v>TOTAL</v>
          </cell>
          <cell r="G5096">
            <v>12.6</v>
          </cell>
        </row>
        <row r="5098">
          <cell r="A5098" t="str">
            <v>CHOR</v>
          </cell>
          <cell r="B5098" t="str">
            <v>73336</v>
          </cell>
          <cell r="C5098" t="str">
            <v>USINA MIST A FRIO CAPAC 50T/H (CP) INCL EQ UIPE DE OPERACAO</v>
          </cell>
          <cell r="D5098" t="str">
            <v>H</v>
          </cell>
        </row>
        <row r="5099">
          <cell r="A5099" t="str">
            <v>COMPOSICAO</v>
          </cell>
          <cell r="B5099" t="str">
            <v>73321</v>
          </cell>
          <cell r="C5099" t="str">
            <v>GRUPO GERADOR TRANSPORTAVEL SOBRE RODAS 60/66KVA (CP) DIESEL 85CV (1.800RPM) - EXCL OPERADOR</v>
          </cell>
          <cell r="D5099" t="str">
            <v>H</v>
          </cell>
          <cell r="E5099">
            <v>1</v>
          </cell>
          <cell r="F5099">
            <v>50.609999999999992</v>
          </cell>
          <cell r="G5099">
            <v>50.61</v>
          </cell>
        </row>
        <row r="5100">
          <cell r="A5100" t="str">
            <v>INSUMO</v>
          </cell>
          <cell r="B5100" t="str">
            <v>00004221</v>
          </cell>
          <cell r="C5100" t="str">
            <v>OLEO DIESEL COMBUSTIVEL COMUM</v>
          </cell>
          <cell r="D5100" t="str">
            <v>L</v>
          </cell>
          <cell r="E5100">
            <v>14</v>
          </cell>
          <cell r="F5100">
            <v>2.59</v>
          </cell>
          <cell r="G5100">
            <v>36.26</v>
          </cell>
        </row>
        <row r="5101">
          <cell r="A5101" t="str">
            <v>INSUMO</v>
          </cell>
          <cell r="B5101" t="str">
            <v>00004227</v>
          </cell>
          <cell r="C5101" t="str">
            <v>ÓLEO LUBRIFICANTE PARA MOTORES DE EQUIPAMENTOS PESADOS (CAMINHÕES, TRATORES, RETROS E ETC...)</v>
          </cell>
          <cell r="D5101" t="str">
            <v>L</v>
          </cell>
          <cell r="E5101">
            <v>0.37</v>
          </cell>
          <cell r="F5101">
            <v>14.56</v>
          </cell>
          <cell r="G5101">
            <v>5.39</v>
          </cell>
        </row>
        <row r="5102">
          <cell r="A5102" t="str">
            <v>INSUMO</v>
          </cell>
          <cell r="B5102" t="str">
            <v>00004229</v>
          </cell>
          <cell r="C5102" t="str">
            <v>GRAXA LUBRIFICANTE</v>
          </cell>
          <cell r="D5102" t="str">
            <v>KG</v>
          </cell>
          <cell r="E5102">
            <v>0.2</v>
          </cell>
          <cell r="F5102">
            <v>17.440000000000001</v>
          </cell>
          <cell r="G5102">
            <v>3.49</v>
          </cell>
        </row>
        <row r="5103">
          <cell r="A5103" t="str">
            <v>INSUMO</v>
          </cell>
          <cell r="B5103" t="str">
            <v>00004230</v>
          </cell>
          <cell r="C5103" t="str">
            <v>OPERADOR DE MAQUINAS E EQUIPAMENTOS</v>
          </cell>
          <cell r="D5103" t="str">
            <v>H</v>
          </cell>
          <cell r="E5103">
            <v>2</v>
          </cell>
          <cell r="F5103">
            <v>20.71</v>
          </cell>
          <cell r="G5103">
            <v>41.42</v>
          </cell>
        </row>
        <row r="5104">
          <cell r="A5104" t="str">
            <v>INSUMO</v>
          </cell>
          <cell r="B5104" t="str">
            <v>00006111</v>
          </cell>
          <cell r="C5104" t="str">
            <v>SERVENTE</v>
          </cell>
          <cell r="D5104" t="str">
            <v>H</v>
          </cell>
          <cell r="E5104">
            <v>6</v>
          </cell>
          <cell r="F5104">
            <v>10.59</v>
          </cell>
          <cell r="G5104">
            <v>63.54</v>
          </cell>
        </row>
        <row r="5105">
          <cell r="A5105" t="str">
            <v>INSUMO</v>
          </cell>
          <cell r="B5105" t="str">
            <v>00011138</v>
          </cell>
          <cell r="C5105" t="str">
            <v>OLEO COMBUSTIVEL BPF A GRANEL</v>
          </cell>
          <cell r="D5105" t="str">
            <v>L</v>
          </cell>
          <cell r="E5105">
            <v>52</v>
          </cell>
          <cell r="F5105">
            <v>1.1000000000000001</v>
          </cell>
          <cell r="G5105">
            <v>57.2</v>
          </cell>
        </row>
        <row r="5106">
          <cell r="A5106" t="str">
            <v>INSUMO</v>
          </cell>
          <cell r="B5106" t="str">
            <v>00013883</v>
          </cell>
          <cell r="C5106" t="str">
            <v>USINA DE ASFALTO A FRIO ROMANELLI, MODELO UPMR 30/40, CAP. 30 A 40 T/H**CAIXA**</v>
          </cell>
          <cell r="D5106" t="str">
            <v>UN</v>
          </cell>
          <cell r="E5106">
            <v>1.93E-4</v>
          </cell>
          <cell r="F5106">
            <v>123601.42</v>
          </cell>
          <cell r="G5106">
            <v>23.86</v>
          </cell>
        </row>
        <row r="5107">
          <cell r="A5107" t="str">
            <v>73336</v>
          </cell>
          <cell r="C5107" t="str">
            <v>SUBTOTAL</v>
          </cell>
          <cell r="G5107">
            <v>281.77000000000004</v>
          </cell>
        </row>
        <row r="5108">
          <cell r="C5108" t="str">
            <v>BDI</v>
          </cell>
          <cell r="E5108">
            <v>0.35</v>
          </cell>
          <cell r="G5108">
            <v>98.62</v>
          </cell>
        </row>
        <row r="5109">
          <cell r="C5109" t="str">
            <v>TOTAL</v>
          </cell>
          <cell r="G5109">
            <v>380.39000000000004</v>
          </cell>
        </row>
        <row r="5111">
          <cell r="A5111" t="str">
            <v>CHOR</v>
          </cell>
          <cell r="B5111" t="str">
            <v>73337</v>
          </cell>
          <cell r="C5111" t="str">
            <v>CUSTO HORARIO COM DEPRECIACAO E JUROS - MA RTELETE OU ROMPEDOR ATLAS COPCO - TEX 31</v>
          </cell>
          <cell r="D5111" t="str">
            <v>H</v>
          </cell>
        </row>
        <row r="5112">
          <cell r="A5112" t="str">
            <v>INSUMO</v>
          </cell>
          <cell r="B5112" t="str">
            <v>00004046</v>
          </cell>
          <cell r="C5112" t="str">
            <v>MARTELETE OU ROMPEDOR PNEUMATICO DE 28 KG</v>
          </cell>
          <cell r="D5112" t="str">
            <v>UN</v>
          </cell>
          <cell r="E5112">
            <v>2.5230000000000001E-4</v>
          </cell>
          <cell r="F5112">
            <v>4342.58</v>
          </cell>
          <cell r="G5112">
            <v>1.1000000000000001</v>
          </cell>
        </row>
        <row r="5113">
          <cell r="A5113" t="str">
            <v>73337</v>
          </cell>
          <cell r="C5113" t="str">
            <v>SUBTOTAL</v>
          </cell>
          <cell r="G5113">
            <v>1.1000000000000001</v>
          </cell>
        </row>
        <row r="5114">
          <cell r="C5114" t="str">
            <v>BDI</v>
          </cell>
          <cell r="E5114">
            <v>0.35</v>
          </cell>
          <cell r="G5114">
            <v>0.39</v>
          </cell>
        </row>
        <row r="5115">
          <cell r="C5115" t="str">
            <v>TOTAL</v>
          </cell>
          <cell r="G5115">
            <v>1.4900000000000002</v>
          </cell>
        </row>
        <row r="5117">
          <cell r="A5117" t="str">
            <v>CHOR</v>
          </cell>
          <cell r="B5117" t="str">
            <v>73338</v>
          </cell>
          <cell r="C5117" t="str">
            <v>COMPRESSOR AR PORTATIL/REBOCAVEL DESC 170PCM DIESEL 40CV (CI) PRESSAO DE TRABALHO DE 102PSI - EXCL OPERADOR</v>
          </cell>
          <cell r="D5117" t="str">
            <v>H</v>
          </cell>
        </row>
        <row r="5118">
          <cell r="A5118" t="str">
            <v>INSUMO</v>
          </cell>
          <cell r="B5118" t="str">
            <v>00001507</v>
          </cell>
          <cell r="C5118" t="str">
            <v>COMPRESSOR DE AR REBOCAVEL DE 200 PCM, 102 PSI E MOTOR DIESEL DE 79 CV</v>
          </cell>
          <cell r="D5118" t="str">
            <v>UN</v>
          </cell>
          <cell r="E5118">
            <v>1.16E-4</v>
          </cell>
          <cell r="F5118">
            <v>65250</v>
          </cell>
          <cell r="G5118">
            <v>7.57</v>
          </cell>
        </row>
        <row r="5119">
          <cell r="A5119" t="str">
            <v>73338</v>
          </cell>
          <cell r="C5119" t="str">
            <v>SUBTOTAL</v>
          </cell>
          <cell r="G5119">
            <v>7.57</v>
          </cell>
        </row>
        <row r="5120">
          <cell r="C5120" t="str">
            <v>BDI</v>
          </cell>
          <cell r="E5120">
            <v>0.35</v>
          </cell>
          <cell r="G5120">
            <v>2.65</v>
          </cell>
        </row>
        <row r="5121">
          <cell r="C5121" t="str">
            <v>TOTAL</v>
          </cell>
          <cell r="G5121">
            <v>10.220000000000001</v>
          </cell>
        </row>
        <row r="5123">
          <cell r="A5123" t="str">
            <v>CHOR</v>
          </cell>
          <cell r="B5123" t="str">
            <v>73339</v>
          </cell>
          <cell r="C5123" t="str">
            <v>TRATOR DE PNEUS MOTOR DIESEL 61CV (CI) INC L OPERADOR</v>
          </cell>
          <cell r="D5123" t="str">
            <v>H</v>
          </cell>
        </row>
        <row r="5124">
          <cell r="A5124" t="str">
            <v>INSUMO</v>
          </cell>
          <cell r="B5124" t="str">
            <v>00004230</v>
          </cell>
          <cell r="C5124" t="str">
            <v>OPERADOR DE MAQUINAS E EQUIPAMENTOS</v>
          </cell>
          <cell r="D5124" t="str">
            <v>H</v>
          </cell>
          <cell r="E5124">
            <v>1</v>
          </cell>
          <cell r="F5124">
            <v>20.71</v>
          </cell>
          <cell r="G5124">
            <v>20.71</v>
          </cell>
        </row>
        <row r="5125">
          <cell r="A5125" t="str">
            <v>INSUMO</v>
          </cell>
          <cell r="B5125" t="str">
            <v>00010598</v>
          </cell>
          <cell r="C5125" t="str">
            <v>TRATOR DE PNEUS MASSEY FERGUSSON MF-25OX STANDARD 51HP**CAIXA**</v>
          </cell>
          <cell r="D5125" t="str">
            <v>UN</v>
          </cell>
          <cell r="E5125">
            <v>1.16E-4</v>
          </cell>
          <cell r="F5125">
            <v>66918.960000000006</v>
          </cell>
          <cell r="G5125">
            <v>7.76</v>
          </cell>
        </row>
        <row r="5126">
          <cell r="A5126" t="str">
            <v>73339</v>
          </cell>
          <cell r="C5126" t="str">
            <v>SUBTOTAL</v>
          </cell>
          <cell r="G5126">
            <v>28.47</v>
          </cell>
        </row>
        <row r="5127">
          <cell r="C5127" t="str">
            <v>BDI</v>
          </cell>
          <cell r="E5127">
            <v>0.35</v>
          </cell>
          <cell r="G5127">
            <v>9.9600000000000009</v>
          </cell>
        </row>
        <row r="5128">
          <cell r="C5128" t="str">
            <v>TOTAL</v>
          </cell>
          <cell r="G5128">
            <v>38.43</v>
          </cell>
        </row>
        <row r="5130">
          <cell r="A5130" t="str">
            <v>CHOR</v>
          </cell>
          <cell r="B5130" t="str">
            <v>73340</v>
          </cell>
          <cell r="C5130" t="str">
            <v>CUSTO HORARIO C/ MATERIAIS NA OPERACAO - C AMINHAO CARROCERIA MERCEDES BENZ - 1418/48 HP</v>
          </cell>
          <cell r="D5130" t="str">
            <v>H</v>
          </cell>
        </row>
        <row r="5131">
          <cell r="A5131" t="str">
            <v>INSUMO</v>
          </cell>
          <cell r="B5131" t="str">
            <v>00004221</v>
          </cell>
          <cell r="C5131" t="str">
            <v>OLEO DIESEL COMBUSTIVEL COMUM</v>
          </cell>
          <cell r="D5131" t="str">
            <v>L</v>
          </cell>
          <cell r="E5131">
            <v>33.119999999999997</v>
          </cell>
          <cell r="F5131">
            <v>2.59</v>
          </cell>
          <cell r="G5131">
            <v>85.78</v>
          </cell>
        </row>
        <row r="5132">
          <cell r="A5132" t="str">
            <v>73340</v>
          </cell>
          <cell r="C5132" t="str">
            <v>SUBTOTAL</v>
          </cell>
          <cell r="G5132">
            <v>85.78</v>
          </cell>
        </row>
        <row r="5133">
          <cell r="C5133" t="str">
            <v>BDI</v>
          </cell>
          <cell r="E5133">
            <v>0.35</v>
          </cell>
          <cell r="G5133">
            <v>30.02</v>
          </cell>
        </row>
        <row r="5134">
          <cell r="C5134" t="str">
            <v>TOTAL</v>
          </cell>
          <cell r="G5134">
            <v>115.8</v>
          </cell>
        </row>
        <row r="5136">
          <cell r="A5136" t="str">
            <v>CHOR</v>
          </cell>
          <cell r="B5136" t="str">
            <v>73343</v>
          </cell>
          <cell r="C5136" t="str">
            <v>VIBRADOR DE IMERSAO MOTOR GAS 3,5CV TUBO DE 48X480M M (CI) C/MANGOTE DE 5M COMP -EXCL OPERADOR</v>
          </cell>
          <cell r="D5136" t="str">
            <v>H</v>
          </cell>
        </row>
        <row r="5137">
          <cell r="A5137" t="str">
            <v>INSUMO</v>
          </cell>
          <cell r="B5137" t="str">
            <v>00011652</v>
          </cell>
          <cell r="C5137" t="str">
            <v>VIBRADOR DE IMERSAO, DIAMETRO DE 25 MM, COM MOTOR A GASOLINA DE 3,5 HP</v>
          </cell>
          <cell r="D5137" t="str">
            <v>UN</v>
          </cell>
          <cell r="E5137">
            <v>2.2670000000000001E-4</v>
          </cell>
          <cell r="F5137">
            <v>2750</v>
          </cell>
          <cell r="G5137">
            <v>0.62</v>
          </cell>
        </row>
        <row r="5138">
          <cell r="A5138" t="str">
            <v>73343</v>
          </cell>
          <cell r="C5138" t="str">
            <v>SUBTOTAL</v>
          </cell>
          <cell r="G5138">
            <v>0.62</v>
          </cell>
        </row>
        <row r="5139">
          <cell r="C5139" t="str">
            <v>BDI</v>
          </cell>
          <cell r="E5139">
            <v>0.35</v>
          </cell>
          <cell r="G5139">
            <v>0.22</v>
          </cell>
        </row>
        <row r="5140">
          <cell r="C5140" t="str">
            <v>TOTAL</v>
          </cell>
          <cell r="G5140">
            <v>0.84</v>
          </cell>
        </row>
        <row r="5142">
          <cell r="A5142" t="str">
            <v>CHOR</v>
          </cell>
          <cell r="B5142" t="str">
            <v>73344</v>
          </cell>
          <cell r="C5142" t="str">
            <v>GRUPO GERADOR ESTACIONARIO C/ALTERNADOR 125/145KVA (CP) DIESEL 165CV EXCL OPERADOR</v>
          </cell>
          <cell r="D5142" t="str">
            <v>H</v>
          </cell>
        </row>
        <row r="5143">
          <cell r="A5143" t="str">
            <v>INSUMO</v>
          </cell>
          <cell r="B5143" t="str">
            <v>00004221</v>
          </cell>
          <cell r="C5143" t="str">
            <v>OLEO DIESEL COMBUSTIVEL COMUM</v>
          </cell>
          <cell r="D5143" t="str">
            <v>L</v>
          </cell>
          <cell r="E5143">
            <v>31</v>
          </cell>
          <cell r="F5143">
            <v>2.59</v>
          </cell>
          <cell r="G5143">
            <v>80.290000000000006</v>
          </cell>
        </row>
        <row r="5144">
          <cell r="A5144" t="str">
            <v>INSUMO</v>
          </cell>
          <cell r="B5144" t="str">
            <v>00004227</v>
          </cell>
          <cell r="C5144" t="str">
            <v>ÓLEO LUBRIFICANTE PARA MOTORES DE EQUIPAMENTOS PESADOS (CAMINHÕES, TRATORES, RETROS E ETC...)</v>
          </cell>
          <cell r="D5144" t="str">
            <v>L</v>
          </cell>
          <cell r="E5144">
            <v>0.9</v>
          </cell>
          <cell r="F5144">
            <v>14.56</v>
          </cell>
          <cell r="G5144">
            <v>13.1</v>
          </cell>
        </row>
        <row r="5145">
          <cell r="A5145" t="str">
            <v>INSUMO</v>
          </cell>
          <cell r="B5145" t="str">
            <v>00004229</v>
          </cell>
          <cell r="C5145" t="str">
            <v>GRAXA LUBRIFICANTE</v>
          </cell>
          <cell r="D5145" t="str">
            <v>KG</v>
          </cell>
          <cell r="E5145">
            <v>0.16</v>
          </cell>
          <cell r="F5145">
            <v>17.440000000000001</v>
          </cell>
          <cell r="G5145">
            <v>2.79</v>
          </cell>
        </row>
        <row r="5146">
          <cell r="A5146" t="str">
            <v>INSUMO</v>
          </cell>
          <cell r="B5146" t="str">
            <v>00013911</v>
          </cell>
          <cell r="C5146" t="str">
            <v>GRUPO GERADOR, 125/145 KVA, MOTOR A DIESEL 165 CV, 1800 RPM, ESTACIONÁRIO</v>
          </cell>
          <cell r="D5146" t="str">
            <v>UN</v>
          </cell>
          <cell r="E5146">
            <v>1.26E-4</v>
          </cell>
          <cell r="F5146">
            <v>68314.44</v>
          </cell>
          <cell r="G5146">
            <v>8.61</v>
          </cell>
        </row>
        <row r="5147">
          <cell r="A5147" t="str">
            <v>73344</v>
          </cell>
          <cell r="C5147" t="str">
            <v>SUBTOTAL</v>
          </cell>
          <cell r="G5147">
            <v>104.79</v>
          </cell>
        </row>
        <row r="5148">
          <cell r="C5148" t="str">
            <v>BDI</v>
          </cell>
          <cell r="E5148">
            <v>0.35</v>
          </cell>
          <cell r="G5148">
            <v>36.68</v>
          </cell>
        </row>
        <row r="5149">
          <cell r="C5149" t="str">
            <v>TOTAL</v>
          </cell>
          <cell r="G5149">
            <v>141.47</v>
          </cell>
        </row>
        <row r="5151">
          <cell r="A5151" t="str">
            <v>CHOR</v>
          </cell>
          <cell r="B5151" t="str">
            <v>73345</v>
          </cell>
          <cell r="C5151" t="str">
            <v>ROLO COMPACTADOR TANDEM 5 A 10T DIESEL 58, 5CV (CI) INCL OPERADOR</v>
          </cell>
          <cell r="D5151" t="str">
            <v>H</v>
          </cell>
        </row>
        <row r="5152">
          <cell r="A5152" t="str">
            <v>INSUMO</v>
          </cell>
          <cell r="B5152" t="str">
            <v>00004230</v>
          </cell>
          <cell r="C5152" t="str">
            <v>OPERADOR DE MAQUINAS E EQUIPAMENTOS</v>
          </cell>
          <cell r="D5152" t="str">
            <v>H</v>
          </cell>
          <cell r="E5152">
            <v>1</v>
          </cell>
          <cell r="F5152">
            <v>20.71</v>
          </cell>
          <cell r="G5152">
            <v>20.71</v>
          </cell>
        </row>
        <row r="5153">
          <cell r="A5153" t="str">
            <v>INSUMO</v>
          </cell>
          <cell r="B5153" t="str">
            <v>00006067</v>
          </cell>
          <cell r="C5153" t="str">
            <v>ROLO COMPACTADOR VIBRATÓRIO TANDEM AÇO LISO, MULLER, MODELO RT-82H, POTÊNCIA 58CV - PESO SEM/COM LASTRO 6,5/9,4T</v>
          </cell>
          <cell r="D5153" t="str">
            <v>UN</v>
          </cell>
          <cell r="E5153">
            <v>1.0280000000000001E-4</v>
          </cell>
          <cell r="F5153">
            <v>189744.02</v>
          </cell>
          <cell r="G5153">
            <v>19.510000000000002</v>
          </cell>
        </row>
        <row r="5154">
          <cell r="A5154" t="str">
            <v>73345</v>
          </cell>
          <cell r="C5154" t="str">
            <v>SUBTOTAL</v>
          </cell>
          <cell r="G5154">
            <v>40.22</v>
          </cell>
        </row>
        <row r="5155">
          <cell r="C5155" t="str">
            <v>BDI</v>
          </cell>
          <cell r="E5155">
            <v>0.35</v>
          </cell>
          <cell r="G5155">
            <v>14.08</v>
          </cell>
        </row>
        <row r="5156">
          <cell r="C5156" t="str">
            <v>TOTAL</v>
          </cell>
          <cell r="G5156">
            <v>54.3</v>
          </cell>
        </row>
        <row r="5158">
          <cell r="A5158" t="str">
            <v>CHOR</v>
          </cell>
          <cell r="B5158" t="str">
            <v>73348</v>
          </cell>
          <cell r="C5158" t="str">
            <v>CUSTO HORARIO C/ DEPRECIACAO E JUROS - GUI NDASTE AUTOPROPELIDO MADAL - MD 10 A 45 HP</v>
          </cell>
          <cell r="D5158" t="str">
            <v>H</v>
          </cell>
        </row>
        <row r="5159">
          <cell r="A5159" t="str">
            <v>INSUMO</v>
          </cell>
          <cell r="B5159" t="str">
            <v>00010713</v>
          </cell>
          <cell r="C5159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159" t="str">
            <v>UN</v>
          </cell>
          <cell r="E5159">
            <v>1.0950000000000001E-4</v>
          </cell>
          <cell r="F5159">
            <v>427132.93</v>
          </cell>
          <cell r="G5159">
            <v>46.77</v>
          </cell>
        </row>
        <row r="5160">
          <cell r="A5160" t="str">
            <v>73348</v>
          </cell>
          <cell r="C5160" t="str">
            <v>SUBTOTAL</v>
          </cell>
          <cell r="G5160">
            <v>46.77</v>
          </cell>
        </row>
        <row r="5161">
          <cell r="C5161" t="str">
            <v>BDI</v>
          </cell>
          <cell r="E5161">
            <v>0.35</v>
          </cell>
          <cell r="G5161">
            <v>16.37</v>
          </cell>
        </row>
        <row r="5162">
          <cell r="C5162" t="str">
            <v>TOTAL</v>
          </cell>
          <cell r="G5162">
            <v>63.14</v>
          </cell>
        </row>
        <row r="5164">
          <cell r="A5164" t="str">
            <v>CHOR</v>
          </cell>
          <cell r="B5164" t="str">
            <v>73352</v>
          </cell>
          <cell r="C5164" t="str">
            <v>CUSTO HORARIO C/ DEPRECIACAO E JUROS - GUINCHO 8 T MUNCK - 640/18 S/ CAMINHAO MERCEDES BENZ 1418/51 184 HP</v>
          </cell>
          <cell r="D5164" t="str">
            <v>H</v>
          </cell>
        </row>
        <row r="5165">
          <cell r="A5165" t="str">
            <v>INSUMO</v>
          </cell>
          <cell r="B5165" t="str">
            <v>00011611</v>
          </cell>
          <cell r="C5165" t="str">
            <v>GUINDAUTO HIDRAULICO MADAL MD-15501, CARGA MAX 7,7 TON. (A 5,52M), ALTURA MAX = 8,64M, P/ MONTAGEM SOBRE CHASSIS DE CAMINHAO**CAIXA**</v>
          </cell>
          <cell r="D5165" t="str">
            <v>UN</v>
          </cell>
          <cell r="E5165">
            <v>1.0060000000000001E-4</v>
          </cell>
          <cell r="F5165">
            <v>75390.66</v>
          </cell>
          <cell r="G5165">
            <v>7.58</v>
          </cell>
        </row>
        <row r="5166">
          <cell r="A5166" t="str">
            <v>73352</v>
          </cell>
          <cell r="C5166" t="str">
            <v>SUBTOTAL</v>
          </cell>
          <cell r="G5166">
            <v>7.58</v>
          </cell>
        </row>
        <row r="5167">
          <cell r="C5167" t="str">
            <v>BDI</v>
          </cell>
          <cell r="E5167">
            <v>0.35</v>
          </cell>
          <cell r="G5167">
            <v>2.65</v>
          </cell>
        </row>
        <row r="5168">
          <cell r="C5168" t="str">
            <v>TOTAL</v>
          </cell>
          <cell r="G5168">
            <v>10.23</v>
          </cell>
        </row>
        <row r="5170">
          <cell r="A5170" t="str">
            <v>CHOR</v>
          </cell>
          <cell r="B5170" t="str">
            <v>73353</v>
          </cell>
          <cell r="C5170" t="str">
            <v>COMPACTADOR DE PNEUS AUTO-PROPULSOR DIESEL 76HP C/7 PNEUS-CI- PESO 5,5/20T INCL OPERADOR</v>
          </cell>
          <cell r="D5170" t="str">
            <v>H</v>
          </cell>
        </row>
        <row r="5171">
          <cell r="A5171" t="str">
            <v>INSUMO</v>
          </cell>
          <cell r="B5171" t="str">
            <v>00004230</v>
          </cell>
          <cell r="C5171" t="str">
            <v>OPERADOR DE MAQUINAS E EQUIPAMENTOS</v>
          </cell>
          <cell r="D5171" t="str">
            <v>H</v>
          </cell>
          <cell r="E5171">
            <v>1</v>
          </cell>
          <cell r="F5171">
            <v>20.71</v>
          </cell>
          <cell r="G5171">
            <v>20.71</v>
          </cell>
        </row>
        <row r="5172">
          <cell r="A5172" t="str">
            <v>INSUMO</v>
          </cell>
          <cell r="B5172" t="str">
            <v>00010642</v>
          </cell>
          <cell r="C5172" t="str">
            <v>ROLO COMPACTADOR DE PNEUS, PRESSAO VARIAVEL, AUTOPROPELIDO (POTENCIA = 111 HP; PESO SEM LASTRO = 9,5 T; PESO COM LASTRO = 22,4 T)</v>
          </cell>
          <cell r="D5172" t="str">
            <v>UN</v>
          </cell>
          <cell r="E5172">
            <v>1.0280000000000001E-4</v>
          </cell>
          <cell r="F5172">
            <v>336940</v>
          </cell>
          <cell r="G5172">
            <v>34.64</v>
          </cell>
        </row>
        <row r="5173">
          <cell r="A5173" t="str">
            <v>73353</v>
          </cell>
          <cell r="C5173" t="str">
            <v>SUBTOTAL</v>
          </cell>
          <cell r="G5173">
            <v>55.35</v>
          </cell>
        </row>
        <row r="5174">
          <cell r="C5174" t="str">
            <v>BDI</v>
          </cell>
          <cell r="E5174">
            <v>0.35</v>
          </cell>
          <cell r="G5174">
            <v>19.37</v>
          </cell>
        </row>
        <row r="5175">
          <cell r="C5175" t="str">
            <v>TOTAL</v>
          </cell>
          <cell r="G5175">
            <v>74.72</v>
          </cell>
        </row>
        <row r="5177">
          <cell r="A5177" t="str">
            <v>CHOR</v>
          </cell>
          <cell r="B5177" t="str">
            <v>73354</v>
          </cell>
          <cell r="C5177" t="str">
            <v>MAQUINA DE JUNTAS GAS 8,25CV PART MANUAL ( CI) INCL OPERADOR</v>
          </cell>
          <cell r="D5177" t="str">
            <v>H</v>
          </cell>
        </row>
        <row r="5178">
          <cell r="A5178" t="str">
            <v>INSUMO</v>
          </cell>
          <cell r="B5178" t="str">
            <v>00004230</v>
          </cell>
          <cell r="C5178" t="str">
            <v>OPERADOR DE MAQUINAS E EQUIPAMENTOS</v>
          </cell>
          <cell r="D5178" t="str">
            <v>H</v>
          </cell>
          <cell r="E5178">
            <v>1</v>
          </cell>
          <cell r="F5178">
            <v>20.71</v>
          </cell>
          <cell r="G5178">
            <v>20.71</v>
          </cell>
        </row>
        <row r="5179">
          <cell r="A5179" t="str">
            <v>INSUMO</v>
          </cell>
          <cell r="B5179" t="str">
            <v>00011280</v>
          </cell>
          <cell r="C5179" t="str">
            <v>MAQUINA DE CORTAR ASFALTO/CONCRETO, TIPO CLIPPER C 84, COM MOTOR A GASOLINA, 8,25 HP, C/ DISCO ATE 20"</v>
          </cell>
          <cell r="D5179" t="str">
            <v>UN</v>
          </cell>
          <cell r="E5179">
            <v>1.6000000000000001E-4</v>
          </cell>
          <cell r="F5179">
            <v>5185.54</v>
          </cell>
          <cell r="G5179">
            <v>0.83</v>
          </cell>
        </row>
        <row r="5180">
          <cell r="A5180" t="str">
            <v>73354</v>
          </cell>
          <cell r="C5180" t="str">
            <v>SUBTOTAL</v>
          </cell>
          <cell r="G5180">
            <v>21.54</v>
          </cell>
        </row>
        <row r="5181">
          <cell r="C5181" t="str">
            <v>BDI</v>
          </cell>
          <cell r="E5181">
            <v>0.35</v>
          </cell>
          <cell r="G5181">
            <v>7.54</v>
          </cell>
        </row>
        <row r="5182">
          <cell r="C5182" t="str">
            <v>TOTAL</v>
          </cell>
          <cell r="G5182">
            <v>29.08</v>
          </cell>
        </row>
        <row r="5184">
          <cell r="A5184" t="str">
            <v>CHOR</v>
          </cell>
          <cell r="B5184" t="str">
            <v>73355</v>
          </cell>
          <cell r="C5184" t="str">
            <v>ALUGUEL CAMINHAO CARROC FIXA TOCO 7,5T MOT OR DIESEL 132CV (CF) C/MOTO RISTA</v>
          </cell>
          <cell r="D5184" t="str">
            <v>H</v>
          </cell>
        </row>
        <row r="5185">
          <cell r="A5185" t="str">
            <v>INSUMO</v>
          </cell>
          <cell r="B5185" t="str">
            <v>00001150</v>
          </cell>
          <cell r="C5185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185" t="str">
            <v>UN</v>
          </cell>
          <cell r="E5185">
            <v>1.2799999999999999E-4</v>
          </cell>
          <cell r="F5185">
            <v>183597.5</v>
          </cell>
          <cell r="G5185">
            <v>23.5</v>
          </cell>
        </row>
        <row r="5186">
          <cell r="A5186" t="str">
            <v>INSUMO</v>
          </cell>
          <cell r="B5186" t="str">
            <v>00004094</v>
          </cell>
          <cell r="C5186" t="str">
            <v>MOTORISTA DE CAMINHAO E CARRETA</v>
          </cell>
          <cell r="D5186" t="str">
            <v>H</v>
          </cell>
          <cell r="E5186">
            <v>1</v>
          </cell>
          <cell r="F5186">
            <v>21.35</v>
          </cell>
          <cell r="G5186">
            <v>21.35</v>
          </cell>
        </row>
        <row r="5187">
          <cell r="A5187" t="str">
            <v>INSUMO</v>
          </cell>
          <cell r="B5187" t="str">
            <v>00004221</v>
          </cell>
          <cell r="C5187" t="str">
            <v>OLEO DIESEL COMBUSTIVEL COMUM</v>
          </cell>
          <cell r="D5187" t="str">
            <v>L</v>
          </cell>
          <cell r="E5187">
            <v>1.55</v>
          </cell>
          <cell r="F5187">
            <v>2.59</v>
          </cell>
          <cell r="G5187">
            <v>4.01</v>
          </cell>
        </row>
        <row r="5188">
          <cell r="A5188" t="str">
            <v>INSUMO</v>
          </cell>
          <cell r="B5188" t="str">
            <v>00004227</v>
          </cell>
          <cell r="C5188" t="str">
            <v>ÓLEO LUBRIFICANTE PARA MOTORES DE EQUIPAMENTOS PESADOS (CAMINHÕES, TRATORES, RETROS E ETC...)</v>
          </cell>
          <cell r="D5188" t="str">
            <v>L</v>
          </cell>
          <cell r="E5188">
            <v>2.5999999999999999E-2</v>
          </cell>
          <cell r="F5188">
            <v>14.56</v>
          </cell>
          <cell r="G5188">
            <v>0.38</v>
          </cell>
        </row>
        <row r="5189">
          <cell r="A5189" t="str">
            <v>INSUMO</v>
          </cell>
          <cell r="B5189" t="str">
            <v>00004229</v>
          </cell>
          <cell r="C5189" t="str">
            <v>GRAXA LUBRIFICANTE</v>
          </cell>
          <cell r="D5189" t="str">
            <v>KG</v>
          </cell>
          <cell r="E5189">
            <v>1.2999999999999999E-2</v>
          </cell>
          <cell r="F5189">
            <v>17.440000000000001</v>
          </cell>
          <cell r="G5189">
            <v>0.23</v>
          </cell>
        </row>
        <row r="5190">
          <cell r="A5190" t="str">
            <v>73355</v>
          </cell>
          <cell r="C5190" t="str">
            <v>SUBTOTAL</v>
          </cell>
          <cell r="G5190">
            <v>49.47</v>
          </cell>
        </row>
        <row r="5191">
          <cell r="C5191" t="str">
            <v>BDI</v>
          </cell>
          <cell r="E5191">
            <v>0.35</v>
          </cell>
          <cell r="G5191">
            <v>17.309999999999999</v>
          </cell>
        </row>
        <row r="5192">
          <cell r="C5192" t="str">
            <v>TOTAL</v>
          </cell>
          <cell r="G5192">
            <v>66.78</v>
          </cell>
        </row>
        <row r="5194">
          <cell r="A5194" t="str">
            <v>CHOR</v>
          </cell>
          <cell r="B5194" t="str">
            <v>73359</v>
          </cell>
          <cell r="C5194" t="str">
            <v>CUSTO HORARIO C/ MANUTENCAO - GUINDASTE AU TOPROPELIDO MADAL - MD 10A 45 HP</v>
          </cell>
          <cell r="D5194" t="str">
            <v>H</v>
          </cell>
        </row>
        <row r="5195">
          <cell r="A5195" t="str">
            <v>INSUMO</v>
          </cell>
          <cell r="B5195" t="str">
            <v>00010713</v>
          </cell>
          <cell r="C5195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195" t="str">
            <v>UN</v>
          </cell>
          <cell r="E5195">
            <v>6.4200000000000002E-5</v>
          </cell>
          <cell r="F5195">
            <v>427132.93</v>
          </cell>
          <cell r="G5195">
            <v>27.42</v>
          </cell>
        </row>
        <row r="5196">
          <cell r="A5196" t="str">
            <v>73359</v>
          </cell>
          <cell r="C5196" t="str">
            <v>SUBTOTAL</v>
          </cell>
          <cell r="G5196">
            <v>27.42</v>
          </cell>
        </row>
        <row r="5197">
          <cell r="C5197" t="str">
            <v>BDI</v>
          </cell>
          <cell r="E5197">
            <v>0.35</v>
          </cell>
          <cell r="G5197">
            <v>9.6</v>
          </cell>
        </row>
        <row r="5198">
          <cell r="C5198" t="str">
            <v>TOTAL</v>
          </cell>
          <cell r="G5198">
            <v>37.020000000000003</v>
          </cell>
        </row>
        <row r="5200">
          <cell r="A5200" t="str">
            <v>CHOR</v>
          </cell>
          <cell r="B5200" t="str">
            <v>73365</v>
          </cell>
          <cell r="C5200" t="str">
            <v>CUSTO HORARIO C/ MANUTENCAO - GUINCHO 8 T MUNCK - 6 40/18 S/ CAMINHAO MERCEDES BENZ 1418/51 184 HP</v>
          </cell>
          <cell r="D5200" t="str">
            <v>H</v>
          </cell>
        </row>
        <row r="5201">
          <cell r="A5201" t="str">
            <v>INSUMO</v>
          </cell>
          <cell r="B5201" t="str">
            <v>00011611</v>
          </cell>
          <cell r="C5201" t="str">
            <v>GUINDAUTO HIDRAULICO MADAL MD-15501, CARGA MAX 7,7 TON. (A 5,52M), ALTURA MAX = 8,64M, P/ MONTAGEM SOBRE CHASSIS DE CAMINHAO**CAIXA**</v>
          </cell>
          <cell r="D5201" t="str">
            <v>UN</v>
          </cell>
          <cell r="E5201">
            <v>5.0000000000000002E-5</v>
          </cell>
          <cell r="F5201">
            <v>75390.66</v>
          </cell>
          <cell r="G5201">
            <v>3.77</v>
          </cell>
        </row>
        <row r="5202">
          <cell r="A5202" t="str">
            <v>73365</v>
          </cell>
          <cell r="C5202" t="str">
            <v>SUBTOTAL</v>
          </cell>
          <cell r="G5202">
            <v>3.77</v>
          </cell>
        </row>
        <row r="5203">
          <cell r="C5203" t="str">
            <v>BDI</v>
          </cell>
          <cell r="E5203">
            <v>0.35</v>
          </cell>
          <cell r="G5203">
            <v>1.32</v>
          </cell>
        </row>
        <row r="5204">
          <cell r="C5204" t="str">
            <v>TOTAL</v>
          </cell>
          <cell r="G5204">
            <v>5.09</v>
          </cell>
        </row>
        <row r="5206">
          <cell r="A5206" t="str">
            <v>CHOR</v>
          </cell>
          <cell r="B5206" t="str">
            <v>73366</v>
          </cell>
          <cell r="C5206" t="str">
            <v>ROLO VIBRATORIO LISO 7T AUTO-PROPULSOR DIE SEL 76,5H (CI) INCL OPERADORLARG TOTAL 2,015M</v>
          </cell>
          <cell r="D5206" t="str">
            <v>H</v>
          </cell>
        </row>
        <row r="5207">
          <cell r="A5207" t="str">
            <v>INSUMO</v>
          </cell>
          <cell r="B5207" t="str">
            <v>00004230</v>
          </cell>
          <cell r="C5207" t="str">
            <v>OPERADOR DE MAQUINAS E EQUIPAMENTOS</v>
          </cell>
          <cell r="D5207" t="str">
            <v>H</v>
          </cell>
          <cell r="E5207">
            <v>1</v>
          </cell>
          <cell r="F5207">
            <v>20.71</v>
          </cell>
          <cell r="G5207">
            <v>20.71</v>
          </cell>
        </row>
        <row r="5208">
          <cell r="A5208" t="str">
            <v>INSUMO</v>
          </cell>
          <cell r="B5208" t="str">
            <v>00010645</v>
          </cell>
          <cell r="C5208" t="str">
            <v>ROLO COMPACTADOR VIBRATÓRIO DE UM CILINDRO LISO DE AÇO PARA SOLOS, DYNAPAC, MODELO CA- 150A, POTÊNCIA 80HP - PESO MÁXIMO OPERACIONAL 8,1T</v>
          </cell>
          <cell r="D5208" t="str">
            <v>UN</v>
          </cell>
          <cell r="E5208">
            <v>1.0280000000000001E-4</v>
          </cell>
          <cell r="F5208">
            <v>255726.27</v>
          </cell>
          <cell r="G5208">
            <v>26.29</v>
          </cell>
        </row>
        <row r="5209">
          <cell r="A5209" t="str">
            <v>73366</v>
          </cell>
          <cell r="C5209" t="str">
            <v>SUBTOTAL</v>
          </cell>
          <cell r="G5209">
            <v>47</v>
          </cell>
        </row>
        <row r="5210">
          <cell r="C5210" t="str">
            <v>BDI</v>
          </cell>
          <cell r="E5210">
            <v>0.35</v>
          </cell>
          <cell r="G5210">
            <v>16.45</v>
          </cell>
        </row>
        <row r="5211">
          <cell r="C5211" t="str">
            <v>TOTAL</v>
          </cell>
          <cell r="G5211">
            <v>63.45</v>
          </cell>
        </row>
        <row r="5213">
          <cell r="A5213" t="str">
            <v>CHOR</v>
          </cell>
          <cell r="B5213" t="str">
            <v>73367</v>
          </cell>
          <cell r="C5213" t="str">
            <v>ROMPEDOR PNEUNATICO 32,6KG CONSUMO AR 38,8L (CI) S/ OPERADOR PONTEIRA E MANGUEIRA - FREQUENCIA DE IMPACTOS 1110 IMP/MIN</v>
          </cell>
          <cell r="D5213" t="str">
            <v>H</v>
          </cell>
        </row>
        <row r="5214">
          <cell r="A5214" t="str">
            <v>INSUMO</v>
          </cell>
          <cell r="B5214" t="str">
            <v>00011616</v>
          </cell>
          <cell r="C5214" t="str">
            <v>MARTELO DEMOLIDOR PNEUMÁTICO MANUAL, MARCA ATLAS COPCO, MODELO TEX 32 P</v>
          </cell>
          <cell r="D5214" t="str">
            <v>UN</v>
          </cell>
          <cell r="E5214">
            <v>2.5999999999999998E-4</v>
          </cell>
          <cell r="F5214">
            <v>5212.62</v>
          </cell>
          <cell r="G5214">
            <v>1.36</v>
          </cell>
        </row>
        <row r="5215">
          <cell r="A5215" t="str">
            <v>73367</v>
          </cell>
          <cell r="C5215" t="str">
            <v>SUBTOTAL</v>
          </cell>
          <cell r="G5215">
            <v>1.36</v>
          </cell>
        </row>
        <row r="5216">
          <cell r="C5216" t="str">
            <v>BDI</v>
          </cell>
          <cell r="E5216">
            <v>0.35</v>
          </cell>
          <cell r="G5216">
            <v>0.48</v>
          </cell>
        </row>
        <row r="5217">
          <cell r="C5217" t="str">
            <v>TOTAL</v>
          </cell>
          <cell r="G5217">
            <v>1.84</v>
          </cell>
        </row>
        <row r="5219">
          <cell r="A5219" t="str">
            <v>CHOR</v>
          </cell>
          <cell r="B5219" t="str">
            <v>73371</v>
          </cell>
          <cell r="C5219" t="str">
            <v>ROLO COMPACTADOR TANDEM 5 A 10T DIESEL 58, 5CV (CP) INCL OPERADOR</v>
          </cell>
          <cell r="D5219" t="str">
            <v>H</v>
          </cell>
        </row>
        <row r="5220">
          <cell r="A5220" t="str">
            <v>INSUMO</v>
          </cell>
          <cell r="B5220" t="str">
            <v>00004221</v>
          </cell>
          <cell r="C5220" t="str">
            <v>OLEO DIESEL COMBUSTIVEL COMUM</v>
          </cell>
          <cell r="D5220" t="str">
            <v>L</v>
          </cell>
          <cell r="E5220">
            <v>7.15</v>
          </cell>
          <cell r="F5220">
            <v>2.59</v>
          </cell>
          <cell r="G5220">
            <v>18.52</v>
          </cell>
        </row>
        <row r="5221">
          <cell r="A5221" t="str">
            <v>INSUMO</v>
          </cell>
          <cell r="B5221" t="str">
            <v>00004227</v>
          </cell>
          <cell r="C5221" t="str">
            <v>ÓLEO LUBRIFICANTE PARA MOTORES DE EQUIPAMENTOS PESADOS (CAMINHÕES, TRATORES, RETROS E ETC...)</v>
          </cell>
          <cell r="D5221" t="str">
            <v>L</v>
          </cell>
          <cell r="E5221">
            <v>0.11</v>
          </cell>
          <cell r="F5221">
            <v>14.56</v>
          </cell>
          <cell r="G5221">
            <v>1.6</v>
          </cell>
        </row>
        <row r="5222">
          <cell r="A5222" t="str">
            <v>INSUMO</v>
          </cell>
          <cell r="B5222" t="str">
            <v>00004229</v>
          </cell>
          <cell r="C5222" t="str">
            <v>GRAXA LUBRIFICANTE</v>
          </cell>
          <cell r="D5222" t="str">
            <v>KG</v>
          </cell>
          <cell r="E5222">
            <v>0.06</v>
          </cell>
          <cell r="F5222">
            <v>17.440000000000001</v>
          </cell>
          <cell r="G5222">
            <v>1.05</v>
          </cell>
        </row>
        <row r="5223">
          <cell r="A5223" t="str">
            <v>INSUMO</v>
          </cell>
          <cell r="B5223" t="str">
            <v>00004230</v>
          </cell>
          <cell r="C5223" t="str">
            <v>OPERADOR DE MAQUINAS E EQUIPAMENTOS</v>
          </cell>
          <cell r="D5223" t="str">
            <v>H</v>
          </cell>
          <cell r="E5223">
            <v>1</v>
          </cell>
          <cell r="F5223">
            <v>20.71</v>
          </cell>
          <cell r="G5223">
            <v>20.71</v>
          </cell>
        </row>
        <row r="5224">
          <cell r="A5224" t="str">
            <v>INSUMO</v>
          </cell>
          <cell r="B5224" t="str">
            <v>00006067</v>
          </cell>
          <cell r="C5224" t="str">
            <v>ROLO COMPACTADOR VIBRATÓRIO TANDEM AÇO LISO, MULLER, MODELO RT-82H, POTÊNCIA 58CV - PESO SEM/COM LASTRO 6,5/9,4T</v>
          </cell>
          <cell r="D5224" t="str">
            <v>UN</v>
          </cell>
          <cell r="E5224">
            <v>1.6780000000000001E-4</v>
          </cell>
          <cell r="F5224">
            <v>189744.02</v>
          </cell>
          <cell r="G5224">
            <v>31.84</v>
          </cell>
        </row>
        <row r="5225">
          <cell r="A5225" t="str">
            <v>73371</v>
          </cell>
          <cell r="C5225" t="str">
            <v>SUBTOTAL</v>
          </cell>
          <cell r="G5225">
            <v>73.72</v>
          </cell>
        </row>
        <row r="5226">
          <cell r="C5226" t="str">
            <v>BDI</v>
          </cell>
          <cell r="E5226">
            <v>0.35</v>
          </cell>
          <cell r="G5226">
            <v>25.8</v>
          </cell>
        </row>
        <row r="5227">
          <cell r="C5227" t="str">
            <v>TOTAL</v>
          </cell>
          <cell r="G5227">
            <v>99.52</v>
          </cell>
        </row>
        <row r="5229">
          <cell r="A5229" t="str">
            <v>CHOR</v>
          </cell>
          <cell r="B5229" t="str">
            <v>73373</v>
          </cell>
          <cell r="C5229" t="str">
            <v>CUSTO HORARIO C/ MATERIAIS NA OPERACAO - G UINDASTE AUTOPROPELIDO MADAL- MD 10A 45 HP</v>
          </cell>
          <cell r="D5229" t="str">
            <v>H</v>
          </cell>
        </row>
        <row r="5230">
          <cell r="A5230" t="str">
            <v>INSUMO</v>
          </cell>
          <cell r="B5230" t="str">
            <v>00004221</v>
          </cell>
          <cell r="C5230" t="str">
            <v>OLEO DIESEL COMBUSTIVEL COMUM</v>
          </cell>
          <cell r="D5230" t="str">
            <v>L</v>
          </cell>
          <cell r="E5230">
            <v>8.1</v>
          </cell>
          <cell r="F5230">
            <v>2.59</v>
          </cell>
          <cell r="G5230">
            <v>20.98</v>
          </cell>
        </row>
        <row r="5231">
          <cell r="A5231" t="str">
            <v>73373</v>
          </cell>
          <cell r="C5231" t="str">
            <v>SUBTOTAL</v>
          </cell>
          <cell r="G5231">
            <v>20.98</v>
          </cell>
        </row>
        <row r="5232">
          <cell r="C5232" t="str">
            <v>BDI</v>
          </cell>
          <cell r="E5232">
            <v>0.35</v>
          </cell>
          <cell r="G5232">
            <v>7.34</v>
          </cell>
        </row>
        <row r="5233">
          <cell r="C5233" t="str">
            <v>TOTAL</v>
          </cell>
          <cell r="G5233">
            <v>28.32</v>
          </cell>
        </row>
        <row r="5235">
          <cell r="A5235" t="str">
            <v>CHOR</v>
          </cell>
          <cell r="B5235" t="str">
            <v>73374</v>
          </cell>
          <cell r="C5235" t="str">
            <v>USINA PRE-MISTURADORA DE SOLOS CAPAC 350/6 00T/H (CF) INCL EQUIPE DE OPERACAO</v>
          </cell>
          <cell r="D5235" t="str">
            <v>H</v>
          </cell>
        </row>
        <row r="5236">
          <cell r="A5236" t="str">
            <v>INSUMO</v>
          </cell>
          <cell r="B5236" t="str">
            <v>00004069</v>
          </cell>
          <cell r="C5236" t="str">
            <v>MESTRE DE OBRAS</v>
          </cell>
          <cell r="D5236" t="str">
            <v>H</v>
          </cell>
          <cell r="E5236">
            <v>1</v>
          </cell>
          <cell r="F5236">
            <v>55.21</v>
          </cell>
          <cell r="G5236">
            <v>55.21</v>
          </cell>
        </row>
        <row r="5237">
          <cell r="A5237" t="str">
            <v>INSUMO</v>
          </cell>
          <cell r="B5237" t="str">
            <v>00004221</v>
          </cell>
          <cell r="C5237" t="str">
            <v>OLEO DIESEL COMBUSTIVEL COMUM</v>
          </cell>
          <cell r="D5237" t="str">
            <v>L</v>
          </cell>
          <cell r="E5237">
            <v>1</v>
          </cell>
          <cell r="F5237">
            <v>2.59</v>
          </cell>
          <cell r="G5237">
            <v>2.59</v>
          </cell>
        </row>
        <row r="5238">
          <cell r="A5238" t="str">
            <v>INSUMO</v>
          </cell>
          <cell r="B5238" t="str">
            <v>00004227</v>
          </cell>
          <cell r="C5238" t="str">
            <v>ÓLEO LUBRIFICANTE PARA MOTORES DE EQUIPAMENTOS PESADOS (CAMINHÕES, TRATORES, RETROS E ETC...)</v>
          </cell>
          <cell r="D5238" t="str">
            <v>L</v>
          </cell>
          <cell r="E5238">
            <v>0.03</v>
          </cell>
          <cell r="F5238">
            <v>14.56</v>
          </cell>
          <cell r="G5238">
            <v>0.44</v>
          </cell>
        </row>
        <row r="5239">
          <cell r="A5239" t="str">
            <v>INSUMO</v>
          </cell>
          <cell r="B5239" t="str">
            <v>00004229</v>
          </cell>
          <cell r="C5239" t="str">
            <v>GRAXA LUBRIFICANTE</v>
          </cell>
          <cell r="D5239" t="str">
            <v>KG</v>
          </cell>
          <cell r="E5239">
            <v>0.01</v>
          </cell>
          <cell r="F5239">
            <v>17.440000000000001</v>
          </cell>
          <cell r="G5239">
            <v>0.17</v>
          </cell>
        </row>
        <row r="5240">
          <cell r="A5240" t="str">
            <v>INSUMO</v>
          </cell>
          <cell r="B5240" t="str">
            <v>00004230</v>
          </cell>
          <cell r="C5240" t="str">
            <v>OPERADOR DE MAQUINAS E EQUIPAMENTOS</v>
          </cell>
          <cell r="D5240" t="str">
            <v>H</v>
          </cell>
          <cell r="E5240">
            <v>1</v>
          </cell>
          <cell r="F5240">
            <v>20.71</v>
          </cell>
          <cell r="G5240">
            <v>20.71</v>
          </cell>
        </row>
        <row r="5241">
          <cell r="A5241" t="str">
            <v>INSUMO</v>
          </cell>
          <cell r="B5241" t="str">
            <v>00006111</v>
          </cell>
          <cell r="C5241" t="str">
            <v>SERVENTE</v>
          </cell>
          <cell r="D5241" t="str">
            <v>H</v>
          </cell>
          <cell r="E5241">
            <v>4</v>
          </cell>
          <cell r="F5241">
            <v>10.59</v>
          </cell>
          <cell r="G5241">
            <v>42.36</v>
          </cell>
        </row>
        <row r="5242">
          <cell r="A5242" t="str">
            <v>INSUMO</v>
          </cell>
          <cell r="B5242" t="str">
            <v>00009921</v>
          </cell>
          <cell r="C5242" t="str">
            <v>USINA MISTURADORA DE SOLOS CIBER USC-50 P, DOSADORES TRIPLOS, CALHA VIBRATORIA CAP. 200/500 T - 201 HP **CAIXA**</v>
          </cell>
          <cell r="D5242" t="str">
            <v>UN</v>
          </cell>
          <cell r="E5242">
            <v>1.2999999999999999E-4</v>
          </cell>
          <cell r="F5242">
            <v>935140.09</v>
          </cell>
          <cell r="G5242">
            <v>121.57</v>
          </cell>
        </row>
        <row r="5243">
          <cell r="A5243" t="str">
            <v>73374</v>
          </cell>
          <cell r="C5243" t="str">
            <v>SUBTOTAL</v>
          </cell>
          <cell r="G5243">
            <v>243.05</v>
          </cell>
        </row>
        <row r="5244">
          <cell r="C5244" t="str">
            <v>BDI</v>
          </cell>
          <cell r="E5244">
            <v>0.35</v>
          </cell>
          <cell r="G5244">
            <v>85.07</v>
          </cell>
        </row>
        <row r="5245">
          <cell r="C5245" t="str">
            <v>TOTAL</v>
          </cell>
          <cell r="G5245">
            <v>328.12</v>
          </cell>
        </row>
        <row r="5247">
          <cell r="A5247" t="str">
            <v>CHOR</v>
          </cell>
          <cell r="B5247" t="str">
            <v>73377</v>
          </cell>
          <cell r="C5247" t="str">
            <v>VIBRO-ACABADORA ASF SOBRE ESTEIRA DIESEL 69CV (CI) C/EXTENSAO P/PAVI- MENTO - INCL OPERADOR E AUXILIAR</v>
          </cell>
          <cell r="D5247" t="str">
            <v>H</v>
          </cell>
        </row>
        <row r="5248">
          <cell r="A5248" t="str">
            <v>INSUMO</v>
          </cell>
          <cell r="B5248" t="str">
            <v>00004230</v>
          </cell>
          <cell r="C5248" t="str">
            <v>OPERADOR DE MAQUINAS E EQUIPAMENTOS</v>
          </cell>
          <cell r="D5248" t="str">
            <v>H</v>
          </cell>
          <cell r="E5248">
            <v>1</v>
          </cell>
          <cell r="F5248">
            <v>20.71</v>
          </cell>
          <cell r="G5248">
            <v>20.71</v>
          </cell>
        </row>
        <row r="5249">
          <cell r="A5249" t="str">
            <v>INSUMO</v>
          </cell>
          <cell r="B5249" t="str">
            <v>00006111</v>
          </cell>
          <cell r="C5249" t="str">
            <v>SERVENTE</v>
          </cell>
          <cell r="D5249" t="str">
            <v>H</v>
          </cell>
          <cell r="E5249">
            <v>1</v>
          </cell>
          <cell r="F5249">
            <v>10.59</v>
          </cell>
          <cell r="G5249">
            <v>10.59</v>
          </cell>
        </row>
        <row r="5250">
          <cell r="A5250" t="str">
            <v>INSUMO</v>
          </cell>
          <cell r="B5250" t="str">
            <v>00010488</v>
          </cell>
          <cell r="C5250" t="str">
            <v>VIBROACABADORA DE ASFALTO SOBRE ESTEIRAS, LARGURA DE PAVIMENTACAO = 1,9 A 5,3 M, POTENCIA MAXIMA INTERMITENTE = 105 CV, CAPACIDADE = 450 T/H</v>
          </cell>
          <cell r="D5250" t="str">
            <v>UN</v>
          </cell>
          <cell r="E5250">
            <v>1.1900000000000001E-4</v>
          </cell>
          <cell r="F5250">
            <v>806000</v>
          </cell>
          <cell r="G5250">
            <v>95.91</v>
          </cell>
        </row>
        <row r="5251">
          <cell r="A5251" t="str">
            <v>73377</v>
          </cell>
          <cell r="C5251" t="str">
            <v>SUBTOTAL</v>
          </cell>
          <cell r="G5251">
            <v>127.21</v>
          </cell>
        </row>
        <row r="5252">
          <cell r="C5252" t="str">
            <v>BDI</v>
          </cell>
          <cell r="E5252">
            <v>0.35</v>
          </cell>
          <cell r="G5252">
            <v>44.52</v>
          </cell>
        </row>
        <row r="5253">
          <cell r="C5253" t="str">
            <v>TOTAL</v>
          </cell>
          <cell r="G5253">
            <v>171.73</v>
          </cell>
        </row>
        <row r="5255">
          <cell r="A5255" t="str">
            <v>CHOR</v>
          </cell>
          <cell r="B5255" t="str">
            <v>73378</v>
          </cell>
          <cell r="C5255" t="str">
            <v>ROMPEDOR PNEUMATICO 32,6KG CONSUMO AR 38,8L (CP) S/ OPERADOR PONTEIRA E MANGUEIRA- FREQUENCIA DE IMPACTO DE 1110 IMP/MIN</v>
          </cell>
          <cell r="D5255" t="str">
            <v>H</v>
          </cell>
        </row>
        <row r="5256">
          <cell r="A5256" t="str">
            <v>INSUMO</v>
          </cell>
          <cell r="B5256" t="str">
            <v>00011616</v>
          </cell>
          <cell r="C5256" t="str">
            <v>MARTELO DEMOLIDOR PNEUMÁTICO MANUAL, MARCA ATLAS COPCO, MODELO TEX 32 P</v>
          </cell>
          <cell r="D5256" t="str">
            <v>UN</v>
          </cell>
          <cell r="E5256">
            <v>3.6000000000000002E-4</v>
          </cell>
          <cell r="F5256">
            <v>5212.62</v>
          </cell>
          <cell r="G5256">
            <v>1.88</v>
          </cell>
        </row>
        <row r="5257">
          <cell r="A5257" t="str">
            <v>73378</v>
          </cell>
          <cell r="C5257" t="str">
            <v>SUBTOTAL</v>
          </cell>
          <cell r="G5257">
            <v>1.88</v>
          </cell>
        </row>
        <row r="5258">
          <cell r="C5258" t="str">
            <v>BDI</v>
          </cell>
          <cell r="E5258">
            <v>0.35</v>
          </cell>
          <cell r="G5258">
            <v>0.66</v>
          </cell>
        </row>
        <row r="5259">
          <cell r="C5259" t="str">
            <v>TOTAL</v>
          </cell>
          <cell r="G5259">
            <v>2.54</v>
          </cell>
        </row>
        <row r="5261">
          <cell r="A5261" t="str">
            <v>CHOR</v>
          </cell>
          <cell r="B5261" t="str">
            <v>73380</v>
          </cell>
          <cell r="C5261" t="str">
            <v>VIBRO-ACABADORA ASF SOBRE ESTEIRA DIESEL 69CV (CP) C/EXTENSAO P/PAVI- MENTO - INCL OPERADOR E AUXILIAR</v>
          </cell>
          <cell r="D5261" t="str">
            <v>H</v>
          </cell>
        </row>
        <row r="5262">
          <cell r="A5262" t="str">
            <v>INSUMO</v>
          </cell>
          <cell r="B5262" t="str">
            <v>00004221</v>
          </cell>
          <cell r="C5262" t="str">
            <v>OLEO DIESEL COMBUSTIVEL COMUM</v>
          </cell>
          <cell r="D5262" t="str">
            <v>L</v>
          </cell>
          <cell r="E5262">
            <v>7</v>
          </cell>
          <cell r="F5262">
            <v>2.59</v>
          </cell>
          <cell r="G5262">
            <v>18.13</v>
          </cell>
        </row>
        <row r="5263">
          <cell r="A5263" t="str">
            <v>INSUMO</v>
          </cell>
          <cell r="B5263" t="str">
            <v>00004227</v>
          </cell>
          <cell r="C5263" t="str">
            <v>ÓLEO LUBRIFICANTE PARA MOTORES DE EQUIPAMENTOS PESADOS (CAMINHÕES, TRATORES, RETROS E ETC...)</v>
          </cell>
          <cell r="D5263" t="str">
            <v>L</v>
          </cell>
          <cell r="E5263">
            <v>0.14000000000000001</v>
          </cell>
          <cell r="F5263">
            <v>14.56</v>
          </cell>
          <cell r="G5263">
            <v>2.04</v>
          </cell>
        </row>
        <row r="5264">
          <cell r="A5264" t="str">
            <v>INSUMO</v>
          </cell>
          <cell r="B5264" t="str">
            <v>00004229</v>
          </cell>
          <cell r="C5264" t="str">
            <v>GRAXA LUBRIFICANTE</v>
          </cell>
          <cell r="D5264" t="str">
            <v>KG</v>
          </cell>
          <cell r="E5264">
            <v>7.0000000000000007E-2</v>
          </cell>
          <cell r="F5264">
            <v>17.440000000000001</v>
          </cell>
          <cell r="G5264">
            <v>1.22</v>
          </cell>
        </row>
        <row r="5265">
          <cell r="A5265" t="str">
            <v>INSUMO</v>
          </cell>
          <cell r="B5265" t="str">
            <v>00004230</v>
          </cell>
          <cell r="C5265" t="str">
            <v>OPERADOR DE MAQUINAS E EQUIPAMENTOS</v>
          </cell>
          <cell r="D5265" t="str">
            <v>H</v>
          </cell>
          <cell r="E5265">
            <v>1</v>
          </cell>
          <cell r="F5265">
            <v>20.71</v>
          </cell>
          <cell r="G5265">
            <v>20.71</v>
          </cell>
        </row>
        <row r="5266">
          <cell r="A5266" t="str">
            <v>INSUMO</v>
          </cell>
          <cell r="B5266" t="str">
            <v>00006111</v>
          </cell>
          <cell r="C5266" t="str">
            <v>SERVENTE</v>
          </cell>
          <cell r="D5266" t="str">
            <v>H</v>
          </cell>
          <cell r="E5266">
            <v>1</v>
          </cell>
          <cell r="F5266">
            <v>10.59</v>
          </cell>
          <cell r="G5266">
            <v>10.59</v>
          </cell>
        </row>
        <row r="5267">
          <cell r="A5267" t="str">
            <v>INSUMO</v>
          </cell>
          <cell r="B5267" t="str">
            <v>00010488</v>
          </cell>
          <cell r="C5267" t="str">
            <v>VIBROACABADORA DE ASFALTO SOBRE ESTEIRAS, LARGURA DE PAVIMENTACAO = 1,9 A 5,3 M, POTENCIA MAXIMA INTERMITENTE = 105 CV, CAPACIDADE = 450 T/H</v>
          </cell>
          <cell r="D5267" t="str">
            <v>UN</v>
          </cell>
          <cell r="E5267">
            <v>1.94E-4</v>
          </cell>
          <cell r="F5267">
            <v>806000</v>
          </cell>
          <cell r="G5267">
            <v>156.36000000000001</v>
          </cell>
        </row>
        <row r="5268">
          <cell r="A5268" t="str">
            <v>73380</v>
          </cell>
          <cell r="C5268" t="str">
            <v>SUBTOTAL</v>
          </cell>
          <cell r="G5268">
            <v>209.05</v>
          </cell>
        </row>
        <row r="5269">
          <cell r="C5269" t="str">
            <v>BDI</v>
          </cell>
          <cell r="E5269">
            <v>0.35</v>
          </cell>
          <cell r="G5269">
            <v>73.17</v>
          </cell>
        </row>
        <row r="5270">
          <cell r="C5270" t="str">
            <v>TOTAL</v>
          </cell>
          <cell r="G5270">
            <v>282.22000000000003</v>
          </cell>
        </row>
        <row r="5272">
          <cell r="A5272" t="str">
            <v>CHOR</v>
          </cell>
          <cell r="B5272" t="str">
            <v>73383</v>
          </cell>
          <cell r="C5272" t="str">
            <v>CUSTO HORARIO C/ MATERIAIS NA OPERACAO - GUINCHO 8 T MUNCK - 640/18 S/ CAMINHAO MERCEDES BENZ 1418/51 184 HP</v>
          </cell>
          <cell r="D5272" t="str">
            <v>H</v>
          </cell>
        </row>
        <row r="5273">
          <cell r="A5273" t="str">
            <v>INSUMO</v>
          </cell>
          <cell r="B5273" t="str">
            <v>00004221</v>
          </cell>
          <cell r="C5273" t="str">
            <v>OLEO DIESEL COMBUSTIVEL COMUM</v>
          </cell>
          <cell r="D5273" t="str">
            <v>L</v>
          </cell>
          <cell r="E5273">
            <v>30.6</v>
          </cell>
          <cell r="F5273">
            <v>2.59</v>
          </cell>
          <cell r="G5273">
            <v>79.25</v>
          </cell>
        </row>
        <row r="5274">
          <cell r="A5274" t="str">
            <v>73383</v>
          </cell>
          <cell r="C5274" t="str">
            <v>SUBTOTAL</v>
          </cell>
          <cell r="G5274">
            <v>79.25</v>
          </cell>
        </row>
        <row r="5275">
          <cell r="C5275" t="str">
            <v>BDI</v>
          </cell>
          <cell r="E5275">
            <v>0.35</v>
          </cell>
          <cell r="G5275">
            <v>27.74</v>
          </cell>
        </row>
        <row r="5276">
          <cell r="C5276" t="str">
            <v>TOTAL</v>
          </cell>
          <cell r="G5276">
            <v>106.99</v>
          </cell>
        </row>
        <row r="5278">
          <cell r="A5278" t="str">
            <v>CHOR</v>
          </cell>
          <cell r="B5278" t="str">
            <v>73386</v>
          </cell>
          <cell r="C5278" t="str">
            <v>ALUGUEL CAMINHAO BASCUL NO TOCO 4M3 DMOTORDIESEL 85CV (CI) C/MOTORIS TA</v>
          </cell>
          <cell r="D5278" t="str">
            <v>H</v>
          </cell>
        </row>
        <row r="5279">
          <cell r="A5279" t="str">
            <v>INSUMO</v>
          </cell>
          <cell r="B5279" t="str">
            <v>00004094</v>
          </cell>
          <cell r="C5279" t="str">
            <v>MOTORISTA DE CAMINHAO E CARRETA</v>
          </cell>
          <cell r="D5279" t="str">
            <v>H</v>
          </cell>
          <cell r="E5279">
            <v>1</v>
          </cell>
          <cell r="F5279">
            <v>21.35</v>
          </cell>
          <cell r="G5279">
            <v>21.35</v>
          </cell>
        </row>
        <row r="5280">
          <cell r="A5280" t="str">
            <v>INSUMO</v>
          </cell>
          <cell r="B5280" t="str">
            <v>00010619</v>
          </cell>
          <cell r="C5280" t="str">
            <v>CAMINHAO BASCULANTE 4,0M3 TOCO FORD F-12000 S270 MOTOR CUMMINS 162CV PBT=11800KG - CARGA UTIL MAX C/ EQUIP=7640KG - DIST ENTRE EIXOS 4470MM - INCL CACAMBA</v>
          </cell>
          <cell r="D5280" t="str">
            <v>UN</v>
          </cell>
          <cell r="E5280">
            <v>1.16E-4</v>
          </cell>
          <cell r="F5280">
            <v>157271.73000000001</v>
          </cell>
          <cell r="G5280">
            <v>18.239999999999998</v>
          </cell>
        </row>
        <row r="5281">
          <cell r="A5281" t="str">
            <v>73386</v>
          </cell>
          <cell r="C5281" t="str">
            <v>SUBTOTAL</v>
          </cell>
          <cell r="G5281">
            <v>39.590000000000003</v>
          </cell>
        </row>
        <row r="5282">
          <cell r="C5282" t="str">
            <v>BDI</v>
          </cell>
          <cell r="E5282">
            <v>0.35</v>
          </cell>
          <cell r="G5282">
            <v>13.86</v>
          </cell>
        </row>
        <row r="5283">
          <cell r="C5283" t="str">
            <v>TOTAL</v>
          </cell>
          <cell r="G5283">
            <v>53.45</v>
          </cell>
        </row>
        <row r="5285">
          <cell r="A5285" t="str">
            <v>CHOR</v>
          </cell>
          <cell r="B5285" t="str">
            <v>73387</v>
          </cell>
          <cell r="C5285" t="str">
            <v>GRUPO GERADOR C/POTENCIA 1450W/110V C.A OU 12V C.C. (CP) GAS 3,4HPREFRIGERADO A AR - EXCL OPERADOR</v>
          </cell>
          <cell r="D5285" t="str">
            <v>H</v>
          </cell>
        </row>
        <row r="5286">
          <cell r="A5286" t="str">
            <v>INSUMO</v>
          </cell>
          <cell r="B5286" t="str">
            <v>00004222</v>
          </cell>
          <cell r="C5286" t="str">
            <v>GASOLINA COMUM</v>
          </cell>
          <cell r="D5286" t="str">
            <v>L</v>
          </cell>
          <cell r="E5286">
            <v>1.5</v>
          </cell>
          <cell r="F5286">
            <v>2.84</v>
          </cell>
          <cell r="G5286">
            <v>4.26</v>
          </cell>
        </row>
        <row r="5287">
          <cell r="A5287" t="str">
            <v>INSUMO</v>
          </cell>
          <cell r="B5287" t="str">
            <v>00004227</v>
          </cell>
          <cell r="C5287" t="str">
            <v>ÓLEO LUBRIFICANTE PARA MOTORES DE EQUIPAMENTOS PESADOS (CAMINHÕES, TRATORES, RETROS E ETC...)</v>
          </cell>
          <cell r="D5287" t="str">
            <v>L</v>
          </cell>
          <cell r="E5287">
            <v>0.02</v>
          </cell>
          <cell r="F5287">
            <v>14.56</v>
          </cell>
          <cell r="G5287">
            <v>0.28999999999999998</v>
          </cell>
        </row>
        <row r="5288">
          <cell r="A5288" t="str">
            <v>INSUMO</v>
          </cell>
          <cell r="B5288" t="str">
            <v>00011360</v>
          </cell>
          <cell r="C5288" t="str">
            <v>GERADOR PORTATIL DE 5 KVA, MONOFASICO, COM MOTOR A GASOLINA DE 8 HP</v>
          </cell>
          <cell r="D5288" t="str">
            <v>UN</v>
          </cell>
          <cell r="E5288">
            <v>1.5770000000000001E-4</v>
          </cell>
          <cell r="F5288">
            <v>2378.5700000000002</v>
          </cell>
          <cell r="G5288">
            <v>0.38</v>
          </cell>
        </row>
        <row r="5289">
          <cell r="A5289" t="str">
            <v>73387</v>
          </cell>
          <cell r="C5289" t="str">
            <v>SUBTOTAL</v>
          </cell>
          <cell r="G5289">
            <v>4.93</v>
          </cell>
        </row>
        <row r="5290">
          <cell r="C5290" t="str">
            <v>BDI</v>
          </cell>
          <cell r="E5290">
            <v>0.35</v>
          </cell>
          <cell r="G5290">
            <v>1.73</v>
          </cell>
        </row>
        <row r="5291">
          <cell r="C5291" t="str">
            <v>TOTAL</v>
          </cell>
          <cell r="G5291">
            <v>6.66</v>
          </cell>
        </row>
        <row r="5293">
          <cell r="A5293" t="str">
            <v>CHOR</v>
          </cell>
          <cell r="B5293" t="str">
            <v>73388</v>
          </cell>
          <cell r="C5293" t="str">
            <v>COMPRESSOR AR PORTATIL/REBOCAVEL DESC 170PCM DIESEL 40CV (CP) PRESSAO DE TRABALHO DE 102PSI - EXCL OPERADOR</v>
          </cell>
          <cell r="D5293" t="str">
            <v>H</v>
          </cell>
        </row>
        <row r="5294">
          <cell r="A5294" t="str">
            <v>INSUMO</v>
          </cell>
          <cell r="B5294" t="str">
            <v>00001507</v>
          </cell>
          <cell r="C5294" t="str">
            <v>COMPRESSOR DE AR REBOCAVEL DE 200 PCM, 102 PSI E MOTOR DIESEL DE 79 CV</v>
          </cell>
          <cell r="D5294" t="str">
            <v>UN</v>
          </cell>
          <cell r="E5294">
            <v>1.76E-4</v>
          </cell>
          <cell r="F5294">
            <v>65250</v>
          </cell>
          <cell r="G5294">
            <v>11.48</v>
          </cell>
        </row>
        <row r="5295">
          <cell r="A5295" t="str">
            <v>INSUMO</v>
          </cell>
          <cell r="B5295" t="str">
            <v>00004221</v>
          </cell>
          <cell r="C5295" t="str">
            <v>OLEO DIESEL COMBUSTIVEL COMUM</v>
          </cell>
          <cell r="D5295" t="str">
            <v>L</v>
          </cell>
          <cell r="E5295">
            <v>13</v>
          </cell>
          <cell r="F5295">
            <v>2.59</v>
          </cell>
          <cell r="G5295">
            <v>33.67</v>
          </cell>
        </row>
        <row r="5296">
          <cell r="A5296" t="str">
            <v>INSUMO</v>
          </cell>
          <cell r="B5296" t="str">
            <v>00004227</v>
          </cell>
          <cell r="C5296" t="str">
            <v>ÓLEO LUBRIFICANTE PARA MOTORES DE EQUIPAMENTOS PESADOS (CAMINHÕES, TRATORES, RETROS E ETC...)</v>
          </cell>
          <cell r="D5296" t="str">
            <v>L</v>
          </cell>
          <cell r="E5296">
            <v>0.34</v>
          </cell>
          <cell r="F5296">
            <v>14.56</v>
          </cell>
          <cell r="G5296">
            <v>4.95</v>
          </cell>
        </row>
        <row r="5297">
          <cell r="A5297" t="str">
            <v>INSUMO</v>
          </cell>
          <cell r="B5297" t="str">
            <v>00004229</v>
          </cell>
          <cell r="C5297" t="str">
            <v>GRAXA LUBRIFICANTE</v>
          </cell>
          <cell r="D5297" t="str">
            <v>KG</v>
          </cell>
          <cell r="E5297">
            <v>0.04</v>
          </cell>
          <cell r="F5297">
            <v>17.440000000000001</v>
          </cell>
          <cell r="G5297">
            <v>0.7</v>
          </cell>
        </row>
        <row r="5298">
          <cell r="A5298" t="str">
            <v>73388</v>
          </cell>
          <cell r="C5298" t="str">
            <v>SUBTOTAL</v>
          </cell>
          <cell r="G5298">
            <v>50.800000000000011</v>
          </cell>
        </row>
        <row r="5299">
          <cell r="C5299" t="str">
            <v>BDI</v>
          </cell>
          <cell r="E5299">
            <v>0.35</v>
          </cell>
          <cell r="G5299">
            <v>17.78</v>
          </cell>
        </row>
        <row r="5300">
          <cell r="C5300" t="str">
            <v>TOTAL</v>
          </cell>
          <cell r="G5300">
            <v>68.580000000000013</v>
          </cell>
        </row>
        <row r="5302">
          <cell r="A5302" t="str">
            <v>CHOR</v>
          </cell>
          <cell r="B5302" t="str">
            <v>73389</v>
          </cell>
          <cell r="C5302" t="str">
            <v>ESPALHADOR AGREG REBOCAVEL CAPAC RASA 1,3M3 PESO 86 0KG (CP) DIAM ROLO 127MM (5") - EXCL OPERADOR</v>
          </cell>
          <cell r="D5302" t="str">
            <v>H</v>
          </cell>
        </row>
        <row r="5303">
          <cell r="A5303" t="str">
            <v>INSUMO</v>
          </cell>
          <cell r="B5303" t="str">
            <v>00002401</v>
          </cell>
          <cell r="C5303" t="str">
            <v>DISTRIBUIDOR OU ESPALHADOR DE AGREGADO TIPO DOSADOR, C/ 4 PNEUS REBOCÁVEL C/ LARGURA 3,66 M</v>
          </cell>
          <cell r="D5303" t="str">
            <v>UN</v>
          </cell>
          <cell r="E5303">
            <v>1.7330000000000001E-4</v>
          </cell>
          <cell r="F5303">
            <v>72128</v>
          </cell>
          <cell r="G5303">
            <v>12.5</v>
          </cell>
        </row>
        <row r="5304">
          <cell r="A5304" t="str">
            <v>INSUMO</v>
          </cell>
          <cell r="B5304" t="str">
            <v>00004229</v>
          </cell>
          <cell r="C5304" t="str">
            <v>GRAXA LUBRIFICANTE</v>
          </cell>
          <cell r="D5304" t="str">
            <v>KG</v>
          </cell>
          <cell r="E5304">
            <v>0.05</v>
          </cell>
          <cell r="F5304">
            <v>17.440000000000001</v>
          </cell>
          <cell r="G5304">
            <v>0.87</v>
          </cell>
        </row>
        <row r="5305">
          <cell r="A5305" t="str">
            <v>INSUMO</v>
          </cell>
          <cell r="B5305" t="str">
            <v>00013942</v>
          </cell>
          <cell r="C5305" t="str">
            <v>CONJUNTO PNEUS ESPALHADOR REBOCAVEL AGREGADOS 4 RODAS</v>
          </cell>
          <cell r="D5305" t="str">
            <v>UN</v>
          </cell>
          <cell r="E5305">
            <v>1E-3</v>
          </cell>
          <cell r="F5305">
            <v>1377.33</v>
          </cell>
          <cell r="G5305">
            <v>1.38</v>
          </cell>
        </row>
        <row r="5306">
          <cell r="A5306" t="str">
            <v>73389</v>
          </cell>
          <cell r="C5306" t="str">
            <v>SUBTOTAL</v>
          </cell>
          <cell r="G5306">
            <v>14.75</v>
          </cell>
        </row>
        <row r="5307">
          <cell r="C5307" t="str">
            <v>BDI</v>
          </cell>
          <cell r="E5307">
            <v>0.35</v>
          </cell>
          <cell r="G5307">
            <v>5.16</v>
          </cell>
        </row>
        <row r="5308">
          <cell r="C5308" t="str">
            <v>TOTAL</v>
          </cell>
          <cell r="G5308">
            <v>19.91</v>
          </cell>
        </row>
        <row r="5310">
          <cell r="A5310" t="str">
            <v>CHOR</v>
          </cell>
          <cell r="B5310" t="str">
            <v>73390</v>
          </cell>
          <cell r="C5310" t="str">
            <v>COMPACTADOR DE PNEUS AUTO-PROPULSOR DIESEL 76HP C/7 PNEUS-CP -PESO 5,5/20T INCL OPERADOR</v>
          </cell>
          <cell r="D5310" t="str">
            <v>H</v>
          </cell>
        </row>
        <row r="5311">
          <cell r="A5311" t="str">
            <v>INSUMO</v>
          </cell>
          <cell r="B5311" t="str">
            <v>00004221</v>
          </cell>
          <cell r="C5311" t="str">
            <v>OLEO DIESEL COMBUSTIVEL COMUM</v>
          </cell>
          <cell r="D5311" t="str">
            <v>L</v>
          </cell>
          <cell r="E5311">
            <v>8.5</v>
          </cell>
          <cell r="F5311">
            <v>2.59</v>
          </cell>
          <cell r="G5311">
            <v>22.02</v>
          </cell>
        </row>
        <row r="5312">
          <cell r="A5312" t="str">
            <v>INSUMO</v>
          </cell>
          <cell r="B5312" t="str">
            <v>00004227</v>
          </cell>
          <cell r="C5312" t="str">
            <v>ÓLEO LUBRIFICANTE PARA MOTORES DE EQUIPAMENTOS PESADOS (CAMINHÕES, TRATORES, RETROS E ETC...)</v>
          </cell>
          <cell r="D5312" t="str">
            <v>L</v>
          </cell>
          <cell r="E5312">
            <v>0.11</v>
          </cell>
          <cell r="F5312">
            <v>14.56</v>
          </cell>
          <cell r="G5312">
            <v>1.6</v>
          </cell>
        </row>
        <row r="5313">
          <cell r="A5313" t="str">
            <v>INSUMO</v>
          </cell>
          <cell r="B5313" t="str">
            <v>00004229</v>
          </cell>
          <cell r="C5313" t="str">
            <v>GRAXA LUBRIFICANTE</v>
          </cell>
          <cell r="D5313" t="str">
            <v>KG</v>
          </cell>
          <cell r="E5313">
            <v>0.06</v>
          </cell>
          <cell r="F5313">
            <v>17.440000000000001</v>
          </cell>
          <cell r="G5313">
            <v>1.05</v>
          </cell>
        </row>
        <row r="5314">
          <cell r="A5314" t="str">
            <v>INSUMO</v>
          </cell>
          <cell r="B5314" t="str">
            <v>00004230</v>
          </cell>
          <cell r="C5314" t="str">
            <v>OPERADOR DE MAQUINAS E EQUIPAMENTOS</v>
          </cell>
          <cell r="D5314" t="str">
            <v>H</v>
          </cell>
          <cell r="E5314">
            <v>1</v>
          </cell>
          <cell r="F5314">
            <v>20.71</v>
          </cell>
          <cell r="G5314">
            <v>20.71</v>
          </cell>
        </row>
        <row r="5315">
          <cell r="A5315" t="str">
            <v>INSUMO</v>
          </cell>
          <cell r="B5315" t="str">
            <v>00010642</v>
          </cell>
          <cell r="C5315" t="str">
            <v>ROLO COMPACTADOR DE PNEUS, PRESSAO VARIAVEL, AUTOPROPELIDO (POTENCIA = 111 HP; PESO SEM LASTRO = 9,5 T; PESO COM LASTRO = 22,4 T)</v>
          </cell>
          <cell r="D5315" t="str">
            <v>UN</v>
          </cell>
          <cell r="E5315">
            <v>1.6780000000000001E-4</v>
          </cell>
          <cell r="F5315">
            <v>336940</v>
          </cell>
          <cell r="G5315">
            <v>56.54</v>
          </cell>
        </row>
        <row r="5316">
          <cell r="A5316" t="str">
            <v>73390</v>
          </cell>
          <cell r="C5316" t="str">
            <v>SUBTOTAL</v>
          </cell>
          <cell r="G5316">
            <v>101.92</v>
          </cell>
        </row>
        <row r="5317">
          <cell r="C5317" t="str">
            <v>BDI</v>
          </cell>
          <cell r="E5317">
            <v>0.35</v>
          </cell>
          <cell r="G5317">
            <v>35.67</v>
          </cell>
        </row>
        <row r="5318">
          <cell r="C5318" t="str">
            <v>TOTAL</v>
          </cell>
          <cell r="G5318">
            <v>137.59</v>
          </cell>
        </row>
        <row r="5320">
          <cell r="A5320" t="str">
            <v>CHOR</v>
          </cell>
          <cell r="B5320" t="str">
            <v>73399</v>
          </cell>
          <cell r="C5320" t="str">
            <v>DEPRECIAO E JUROS - MAQUINA DE DEMARCAR FA IXAS AUTOPROP.</v>
          </cell>
          <cell r="D5320" t="str">
            <v>H</v>
          </cell>
        </row>
        <row r="5321">
          <cell r="A5321" t="str">
            <v>INSUMO</v>
          </cell>
          <cell r="B5321" t="str">
            <v>00013890</v>
          </cell>
          <cell r="C5321" t="str">
            <v>MAQUINA DEMARCADORA DE FAIXA DE TRAFEGO FX44 CONSMAQ, AUTOPROPELIDA, MOTOR DIESEL 30 HP</v>
          </cell>
          <cell r="D5321" t="str">
            <v>UN</v>
          </cell>
          <cell r="E5321">
            <v>1.2970000000000001E-4</v>
          </cell>
          <cell r="F5321">
            <v>484690.92</v>
          </cell>
          <cell r="G5321">
            <v>62.86</v>
          </cell>
        </row>
        <row r="5322">
          <cell r="A5322" t="str">
            <v>73399</v>
          </cell>
          <cell r="C5322" t="str">
            <v>SUBTOTAL</v>
          </cell>
          <cell r="G5322">
            <v>62.86</v>
          </cell>
        </row>
        <row r="5323">
          <cell r="C5323" t="str">
            <v>BDI</v>
          </cell>
          <cell r="E5323">
            <v>0.35</v>
          </cell>
          <cell r="G5323">
            <v>22</v>
          </cell>
        </row>
        <row r="5324">
          <cell r="C5324" t="str">
            <v>TOTAL</v>
          </cell>
          <cell r="G5324">
            <v>84.86</v>
          </cell>
        </row>
        <row r="5326">
          <cell r="A5326" t="str">
            <v>CHOR</v>
          </cell>
          <cell r="B5326" t="str">
            <v>73400</v>
          </cell>
          <cell r="C5326" t="str">
            <v>TRATOR ESTEIRAS DIESEL APROX 200CV C/LAMIN A 2500KG (CI) INCL OPERADOR</v>
          </cell>
          <cell r="D5326" t="str">
            <v>H</v>
          </cell>
        </row>
        <row r="5327">
          <cell r="A5327" t="str">
            <v>INSUMO</v>
          </cell>
          <cell r="B5327" t="str">
            <v>00004230</v>
          </cell>
          <cell r="C5327" t="str">
            <v>OPERADOR DE MAQUINAS E EQUIPAMENTOS</v>
          </cell>
          <cell r="D5327" t="str">
            <v>H</v>
          </cell>
          <cell r="E5327">
            <v>1</v>
          </cell>
          <cell r="F5327">
            <v>20.71</v>
          </cell>
          <cell r="G5327">
            <v>20.71</v>
          </cell>
        </row>
        <row r="5328">
          <cell r="A5328" t="str">
            <v>INSUMO</v>
          </cell>
          <cell r="B5328" t="str">
            <v>00013627</v>
          </cell>
          <cell r="C5328" t="str">
            <v>TRATOR DE ESTEIRAS CATERPILLAR D6M, 140HP, PESO OPERACIONAL 15,5T, **CAIXA**</v>
          </cell>
          <cell r="D5328" t="str">
            <v>UN</v>
          </cell>
          <cell r="E5328">
            <v>1.16E-4</v>
          </cell>
          <cell r="F5328">
            <v>757442.95</v>
          </cell>
          <cell r="G5328">
            <v>87.86</v>
          </cell>
        </row>
        <row r="5329">
          <cell r="A5329" t="str">
            <v>73400</v>
          </cell>
          <cell r="C5329" t="str">
            <v>SUBTOTAL</v>
          </cell>
          <cell r="G5329">
            <v>108.57</v>
          </cell>
        </row>
        <row r="5330">
          <cell r="C5330" t="str">
            <v>BDI</v>
          </cell>
          <cell r="E5330">
            <v>0.35</v>
          </cell>
          <cell r="G5330">
            <v>38</v>
          </cell>
        </row>
        <row r="5331">
          <cell r="C5331" t="str">
            <v>TOTAL</v>
          </cell>
          <cell r="G5331">
            <v>146.57</v>
          </cell>
        </row>
        <row r="5333">
          <cell r="A5333" t="str">
            <v>CHOR</v>
          </cell>
          <cell r="B5333" t="str">
            <v>73401</v>
          </cell>
          <cell r="C5333" t="str">
            <v>COMPRESSOR AR PORTATIL/REBOCAVEL DESC 170PCM DIESEL 40CV (CF) PRESSAO DE TRABALHO DE 102PSI - EXCL OPERADOR</v>
          </cell>
          <cell r="D5333" t="str">
            <v>H</v>
          </cell>
        </row>
        <row r="5334">
          <cell r="A5334" t="str">
            <v>INSUMO</v>
          </cell>
          <cell r="B5334" t="str">
            <v>00001507</v>
          </cell>
          <cell r="C5334" t="str">
            <v>COMPRESSOR DE AR REBOCAVEL DE 200 PCM, 102 PSI E MOTOR DIESEL DE 79 CV</v>
          </cell>
          <cell r="D5334" t="str">
            <v>UN</v>
          </cell>
          <cell r="E5334">
            <v>1.2799999999999999E-4</v>
          </cell>
          <cell r="F5334">
            <v>65250</v>
          </cell>
          <cell r="G5334">
            <v>8.35</v>
          </cell>
        </row>
        <row r="5335">
          <cell r="A5335" t="str">
            <v>INSUMO</v>
          </cell>
          <cell r="B5335" t="str">
            <v>00004221</v>
          </cell>
          <cell r="C5335" t="str">
            <v>OLEO DIESEL COMBUSTIVEL COMUM</v>
          </cell>
          <cell r="D5335" t="str">
            <v>L</v>
          </cell>
          <cell r="E5335">
            <v>1.3</v>
          </cell>
          <cell r="F5335">
            <v>2.59</v>
          </cell>
          <cell r="G5335">
            <v>3.37</v>
          </cell>
        </row>
        <row r="5336">
          <cell r="A5336" t="str">
            <v>INSUMO</v>
          </cell>
          <cell r="B5336" t="str">
            <v>00004227</v>
          </cell>
          <cell r="C5336" t="str">
            <v>ÓLEO LUBRIFICANTE PARA MOTORES DE EQUIPAMENTOS PESADOS (CAMINHÕES, TRATORES, RETROS E ETC...)</v>
          </cell>
          <cell r="D5336" t="str">
            <v>L</v>
          </cell>
          <cell r="E5336">
            <v>3.4000000000000002E-2</v>
          </cell>
          <cell r="F5336">
            <v>14.56</v>
          </cell>
          <cell r="G5336">
            <v>0.5</v>
          </cell>
        </row>
        <row r="5337">
          <cell r="A5337" t="str">
            <v>INSUMO</v>
          </cell>
          <cell r="B5337" t="str">
            <v>00004229</v>
          </cell>
          <cell r="C5337" t="str">
            <v>GRAXA LUBRIFICANTE</v>
          </cell>
          <cell r="D5337" t="str">
            <v>KG</v>
          </cell>
          <cell r="E5337">
            <v>4.0000000000000001E-3</v>
          </cell>
          <cell r="F5337">
            <v>17.440000000000001</v>
          </cell>
          <cell r="G5337">
            <v>7.0000000000000007E-2</v>
          </cell>
        </row>
        <row r="5338">
          <cell r="A5338" t="str">
            <v>73401</v>
          </cell>
          <cell r="C5338" t="str">
            <v>SUBTOTAL</v>
          </cell>
          <cell r="G5338">
            <v>12.29</v>
          </cell>
        </row>
        <row r="5339">
          <cell r="C5339" t="str">
            <v>BDI</v>
          </cell>
          <cell r="E5339">
            <v>0.35</v>
          </cell>
          <cell r="G5339">
            <v>4.3</v>
          </cell>
        </row>
        <row r="5340">
          <cell r="C5340" t="str">
            <v>TOTAL</v>
          </cell>
          <cell r="G5340">
            <v>16.59</v>
          </cell>
        </row>
        <row r="5342">
          <cell r="A5342" t="str">
            <v>CHOR</v>
          </cell>
          <cell r="B5342" t="str">
            <v>73402</v>
          </cell>
          <cell r="C5342" t="str">
            <v>USINA PRE-MISTURADORA DE SOLOS CAPAC 350/6 00T/H (CP) INCL EQUIPE DE OPERACAO</v>
          </cell>
          <cell r="D5342" t="str">
            <v>H</v>
          </cell>
        </row>
        <row r="5343">
          <cell r="A5343" t="str">
            <v>INSUMO</v>
          </cell>
          <cell r="B5343" t="str">
            <v>00004221</v>
          </cell>
          <cell r="C5343" t="str">
            <v>OLEO DIESEL COMBUSTIVEL COMUM</v>
          </cell>
          <cell r="D5343" t="str">
            <v>L</v>
          </cell>
          <cell r="E5343">
            <v>10</v>
          </cell>
          <cell r="F5343">
            <v>2.59</v>
          </cell>
          <cell r="G5343">
            <v>25.9</v>
          </cell>
        </row>
        <row r="5344">
          <cell r="A5344" t="str">
            <v>INSUMO</v>
          </cell>
          <cell r="B5344" t="str">
            <v>00004227</v>
          </cell>
          <cell r="C5344" t="str">
            <v>ÓLEO LUBRIFICANTE PARA MOTORES DE EQUIPAMENTOS PESADOS (CAMINHÕES, TRATORES, RETROS E ETC...)</v>
          </cell>
          <cell r="D5344" t="str">
            <v>L</v>
          </cell>
          <cell r="E5344">
            <v>0.3</v>
          </cell>
          <cell r="F5344">
            <v>14.56</v>
          </cell>
          <cell r="G5344">
            <v>4.37</v>
          </cell>
        </row>
        <row r="5345">
          <cell r="A5345" t="str">
            <v>INSUMO</v>
          </cell>
          <cell r="B5345" t="str">
            <v>00004229</v>
          </cell>
          <cell r="C5345" t="str">
            <v>GRAXA LUBRIFICANTE</v>
          </cell>
          <cell r="D5345" t="str">
            <v>KG</v>
          </cell>
          <cell r="E5345">
            <v>0.1</v>
          </cell>
          <cell r="F5345">
            <v>17.440000000000001</v>
          </cell>
          <cell r="G5345">
            <v>1.74</v>
          </cell>
        </row>
        <row r="5346">
          <cell r="A5346" t="str">
            <v>INSUMO</v>
          </cell>
          <cell r="B5346" t="str">
            <v>00004230</v>
          </cell>
          <cell r="C5346" t="str">
            <v>OPERADOR DE MAQUINAS E EQUIPAMENTOS</v>
          </cell>
          <cell r="D5346" t="str">
            <v>H</v>
          </cell>
          <cell r="E5346">
            <v>1</v>
          </cell>
          <cell r="F5346">
            <v>20.71</v>
          </cell>
          <cell r="G5346">
            <v>20.71</v>
          </cell>
        </row>
        <row r="5347">
          <cell r="A5347" t="str">
            <v>INSUMO</v>
          </cell>
          <cell r="B5347" t="str">
            <v>00006111</v>
          </cell>
          <cell r="C5347" t="str">
            <v>SERVENTE</v>
          </cell>
          <cell r="D5347" t="str">
            <v>H</v>
          </cell>
          <cell r="E5347">
            <v>4</v>
          </cell>
          <cell r="F5347">
            <v>10.59</v>
          </cell>
          <cell r="G5347">
            <v>42.36</v>
          </cell>
        </row>
        <row r="5348">
          <cell r="A5348" t="str">
            <v>INSUMO</v>
          </cell>
          <cell r="B5348" t="str">
            <v>00009921</v>
          </cell>
          <cell r="C5348" t="str">
            <v>USINA MISTURADORA DE SOLOS CIBER USC-50 P, DOSADORES TRIPLOS, CALHA VIBRATORIA CAP. 200/500 T - 201 HP **CAIXA**</v>
          </cell>
          <cell r="D5348" t="str">
            <v>UN</v>
          </cell>
          <cell r="E5348">
            <v>1.93E-4</v>
          </cell>
          <cell r="F5348">
            <v>935140.09</v>
          </cell>
          <cell r="G5348">
            <v>180.48</v>
          </cell>
        </row>
        <row r="5349">
          <cell r="A5349" t="str">
            <v>73402</v>
          </cell>
          <cell r="C5349" t="str">
            <v>SUBTOTAL</v>
          </cell>
          <cell r="G5349">
            <v>275.56</v>
          </cell>
        </row>
        <row r="5350">
          <cell r="C5350" t="str">
            <v>BDI</v>
          </cell>
          <cell r="E5350">
            <v>0.35</v>
          </cell>
          <cell r="G5350">
            <v>96.45</v>
          </cell>
        </row>
        <row r="5351">
          <cell r="C5351" t="str">
            <v>TOTAL</v>
          </cell>
          <cell r="G5351">
            <v>372.01</v>
          </cell>
        </row>
        <row r="5353">
          <cell r="A5353" t="str">
            <v>CHOR</v>
          </cell>
          <cell r="B5353" t="str">
            <v>73405</v>
          </cell>
          <cell r="C5353" t="str">
            <v>CUSTO HORARIO PRODUTIVO DIURNO-RETRO-ESCAVADEIRA SOBRE RODAS - CASE 580 H - 74 HP</v>
          </cell>
          <cell r="D5353" t="str">
            <v>CHP</v>
          </cell>
        </row>
        <row r="5354">
          <cell r="A5354" t="str">
            <v>COMPOSICAO</v>
          </cell>
          <cell r="B5354" t="str">
            <v>73310</v>
          </cell>
          <cell r="C5354" t="str">
            <v>CUSTO HORARIO COM DEPRECIACAO E JUROS-RETRO-ESCAVADEIRA SOBRE RODAS - CASE 580 H - 74 HP</v>
          </cell>
          <cell r="D5354" t="str">
            <v>H</v>
          </cell>
          <cell r="E5354">
            <v>1</v>
          </cell>
          <cell r="F5354">
            <v>25.26</v>
          </cell>
          <cell r="G5354">
            <v>25.26</v>
          </cell>
        </row>
        <row r="5355">
          <cell r="A5355" t="str">
            <v>COMPOSICAO</v>
          </cell>
          <cell r="B5355" t="str">
            <v>73314</v>
          </cell>
          <cell r="C5355" t="str">
            <v>CUSTO HORARIO COM MAO-DE-OBRA NA OPERACAO DIURNA-RETRO-ESCAVADEIRA SO-BRE RODAS - CASE 580 H - 74 HP</v>
          </cell>
          <cell r="D5355" t="str">
            <v>H</v>
          </cell>
          <cell r="E5355">
            <v>1</v>
          </cell>
          <cell r="F5355">
            <v>23.06</v>
          </cell>
          <cell r="G5355">
            <v>23.06</v>
          </cell>
        </row>
        <row r="5356">
          <cell r="A5356" t="str">
            <v>COMPOSICAO</v>
          </cell>
          <cell r="B5356" t="str">
            <v>73316</v>
          </cell>
          <cell r="C5356" t="str">
            <v>CUSTO HORARIO COM MANUTENCAO-RETRO-ESCAVADEIRA SOBRE RODAS - CASE 580 H - 74 HP</v>
          </cell>
          <cell r="D5356" t="str">
            <v>H</v>
          </cell>
          <cell r="E5356">
            <v>1</v>
          </cell>
          <cell r="F5356">
            <v>14.67</v>
          </cell>
          <cell r="G5356">
            <v>14.67</v>
          </cell>
        </row>
        <row r="5357">
          <cell r="A5357" t="str">
            <v>COMPOSICAO</v>
          </cell>
          <cell r="B5357" t="str">
            <v>73317</v>
          </cell>
          <cell r="C5357" t="str">
            <v>CUSTO HORARIO COM MATERIAIS NA OPERACAO-RETRO-ESCAVADEIRA SOBRE RODAS - CASE 580 H - 74 HP</v>
          </cell>
          <cell r="D5357" t="str">
            <v>H</v>
          </cell>
          <cell r="E5357">
            <v>1</v>
          </cell>
          <cell r="F5357">
            <v>39.159999999999997</v>
          </cell>
          <cell r="G5357">
            <v>39.159999999999997</v>
          </cell>
        </row>
        <row r="5358">
          <cell r="A5358" t="str">
            <v>73405</v>
          </cell>
          <cell r="C5358" t="str">
            <v>SUBTOTAL</v>
          </cell>
          <cell r="G5358">
            <v>102.15</v>
          </cell>
        </row>
        <row r="5359">
          <cell r="C5359" t="str">
            <v>BDI</v>
          </cell>
          <cell r="E5359">
            <v>0.35</v>
          </cell>
          <cell r="G5359">
            <v>35.75</v>
          </cell>
        </row>
        <row r="5360">
          <cell r="C5360" t="str">
            <v>TOTAL</v>
          </cell>
          <cell r="G5360">
            <v>137.9</v>
          </cell>
        </row>
        <row r="5362">
          <cell r="A5362" t="str">
            <v>CHOR</v>
          </cell>
          <cell r="B5362" t="str">
            <v>73407</v>
          </cell>
          <cell r="C5362" t="str">
            <v>JUROS/CAMINHAO CARROCERIA FIXA FORD F-1200 0 - 142CV</v>
          </cell>
          <cell r="D5362" t="str">
            <v>H</v>
          </cell>
        </row>
        <row r="5363">
          <cell r="A5363" t="str">
            <v>INSUMO</v>
          </cell>
          <cell r="B5363" t="str">
            <v>00001150</v>
          </cell>
          <cell r="C5363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363" t="str">
            <v>UN</v>
          </cell>
          <cell r="E5363">
            <v>3.15E-5</v>
          </cell>
          <cell r="F5363">
            <v>183597.5</v>
          </cell>
          <cell r="G5363">
            <v>5.78</v>
          </cell>
        </row>
        <row r="5364">
          <cell r="A5364" t="str">
            <v>73407</v>
          </cell>
          <cell r="C5364" t="str">
            <v>SUBTOTAL</v>
          </cell>
          <cell r="G5364">
            <v>5.78</v>
          </cell>
        </row>
        <row r="5365">
          <cell r="C5365" t="str">
            <v>BDI</v>
          </cell>
          <cell r="E5365">
            <v>0.35</v>
          </cell>
          <cell r="G5365">
            <v>2.02</v>
          </cell>
        </row>
        <row r="5366">
          <cell r="C5366" t="str">
            <v>TOTAL</v>
          </cell>
          <cell r="G5366">
            <v>7.8000000000000007</v>
          </cell>
        </row>
        <row r="5368">
          <cell r="A5368" t="str">
            <v>CHOR</v>
          </cell>
          <cell r="B5368" t="str">
            <v>73414</v>
          </cell>
          <cell r="C5368" t="str">
            <v>ROLO VIBRATORIO LISO 7T AUTO-PROPULSOR DIESEL 76,5H (CP) INCL OPERADORLARGURA TOTAL 2,015M</v>
          </cell>
          <cell r="D5368" t="str">
            <v>H</v>
          </cell>
        </row>
        <row r="5369">
          <cell r="A5369" t="str">
            <v>INSUMO</v>
          </cell>
          <cell r="B5369" t="str">
            <v>00004221</v>
          </cell>
          <cell r="C5369" t="str">
            <v>OLEO DIESEL COMBUSTIVEL COMUM</v>
          </cell>
          <cell r="D5369" t="str">
            <v>L</v>
          </cell>
          <cell r="E5369">
            <v>9</v>
          </cell>
          <cell r="F5369">
            <v>2.59</v>
          </cell>
          <cell r="G5369">
            <v>23.31</v>
          </cell>
        </row>
        <row r="5370">
          <cell r="A5370" t="str">
            <v>INSUMO</v>
          </cell>
          <cell r="B5370" t="str">
            <v>00004227</v>
          </cell>
          <cell r="C5370" t="str">
            <v>ÓLEO LUBRIFICANTE PARA MOTORES DE EQUIPAMENTOS PESADOS (CAMINHÕES, TRATORES, RETROS E ETC...)</v>
          </cell>
          <cell r="D5370" t="str">
            <v>L</v>
          </cell>
          <cell r="E5370">
            <v>0.13</v>
          </cell>
          <cell r="F5370">
            <v>14.56</v>
          </cell>
          <cell r="G5370">
            <v>1.89</v>
          </cell>
        </row>
        <row r="5371">
          <cell r="A5371" t="str">
            <v>INSUMO</v>
          </cell>
          <cell r="B5371" t="str">
            <v>00004229</v>
          </cell>
          <cell r="C5371" t="str">
            <v>GRAXA LUBRIFICANTE</v>
          </cell>
          <cell r="D5371" t="str">
            <v>KG</v>
          </cell>
          <cell r="E5371">
            <v>0.06</v>
          </cell>
          <cell r="F5371">
            <v>17.440000000000001</v>
          </cell>
          <cell r="G5371">
            <v>1.05</v>
          </cell>
        </row>
        <row r="5372">
          <cell r="A5372" t="str">
            <v>INSUMO</v>
          </cell>
          <cell r="B5372" t="str">
            <v>00004230</v>
          </cell>
          <cell r="C5372" t="str">
            <v>OPERADOR DE MAQUINAS E EQUIPAMENTOS</v>
          </cell>
          <cell r="D5372" t="str">
            <v>H</v>
          </cell>
          <cell r="E5372">
            <v>1</v>
          </cell>
          <cell r="F5372">
            <v>20.71</v>
          </cell>
          <cell r="G5372">
            <v>20.71</v>
          </cell>
        </row>
        <row r="5373">
          <cell r="A5373" t="str">
            <v>INSUMO</v>
          </cell>
          <cell r="B5373" t="str">
            <v>00010645</v>
          </cell>
          <cell r="C5373" t="str">
            <v>ROLO COMPACTADOR VIBRATÓRIO DE UM CILINDRO LISO DE AÇO PARA SOLOS, DYNAPAC, MODELO CA- 150A, POTÊNCIA 80HP - PESO MÁXIMO OPERACIONAL 8,1T</v>
          </cell>
          <cell r="D5373" t="str">
            <v>UN</v>
          </cell>
          <cell r="E5373">
            <v>1.6780000000000001E-4</v>
          </cell>
          <cell r="F5373">
            <v>255726.27</v>
          </cell>
          <cell r="G5373">
            <v>42.91</v>
          </cell>
        </row>
        <row r="5374">
          <cell r="A5374" t="str">
            <v>73414</v>
          </cell>
          <cell r="C5374" t="str">
            <v>SUBTOTAL</v>
          </cell>
          <cell r="G5374">
            <v>89.87</v>
          </cell>
        </row>
        <row r="5375">
          <cell r="C5375" t="str">
            <v>BDI</v>
          </cell>
          <cell r="E5375">
            <v>0.35</v>
          </cell>
          <cell r="G5375">
            <v>31.45</v>
          </cell>
        </row>
        <row r="5376">
          <cell r="C5376" t="str">
            <v>TOTAL</v>
          </cell>
          <cell r="G5376">
            <v>121.32000000000001</v>
          </cell>
        </row>
        <row r="5378">
          <cell r="A5378" t="str">
            <v>CHOR</v>
          </cell>
          <cell r="B5378" t="str">
            <v>73416</v>
          </cell>
          <cell r="C5378" t="str">
            <v>CUSTOS C/MATERIAL NA OPERACAO/CAMINHAO CARROCERIA FIXA FORD F-12000 - 142HP</v>
          </cell>
          <cell r="D5378" t="str">
            <v>H</v>
          </cell>
        </row>
        <row r="5379">
          <cell r="A5379" t="str">
            <v>INSUMO</v>
          </cell>
          <cell r="B5379" t="str">
            <v>00004221</v>
          </cell>
          <cell r="C5379" t="str">
            <v>OLEO DIESEL COMBUSTIVEL COMUM</v>
          </cell>
          <cell r="D5379" t="str">
            <v>L</v>
          </cell>
          <cell r="E5379">
            <v>25.56</v>
          </cell>
          <cell r="F5379">
            <v>2.59</v>
          </cell>
          <cell r="G5379">
            <v>66.2</v>
          </cell>
        </row>
        <row r="5380">
          <cell r="A5380" t="str">
            <v>73416</v>
          </cell>
          <cell r="C5380" t="str">
            <v>SUBTOTAL</v>
          </cell>
          <cell r="G5380">
            <v>66.2</v>
          </cell>
        </row>
        <row r="5381">
          <cell r="C5381" t="str">
            <v>BDI</v>
          </cell>
          <cell r="E5381">
            <v>0.35</v>
          </cell>
          <cell r="G5381">
            <v>23.17</v>
          </cell>
        </row>
        <row r="5382">
          <cell r="C5382" t="str">
            <v>TOTAL</v>
          </cell>
          <cell r="G5382">
            <v>89.37</v>
          </cell>
        </row>
        <row r="5384">
          <cell r="A5384" t="str">
            <v>CHOR</v>
          </cell>
          <cell r="B5384" t="str">
            <v>73419</v>
          </cell>
          <cell r="C5384" t="str">
            <v>USINA P/MISTURA BETUM ALTA CLASSE A QUENTE CAPAC 60/90T/H-CP INCL EQUIPE DE OPERACAO</v>
          </cell>
          <cell r="D5384" t="str">
            <v>H</v>
          </cell>
        </row>
        <row r="5385">
          <cell r="A5385" t="str">
            <v>COMPOSICAO</v>
          </cell>
          <cell r="B5385" t="str">
            <v>73324</v>
          </cell>
          <cell r="C5385" t="str">
            <v>CARREGADOR FRONTAL RODAS DIESEL 100CV CAPAC RASA 1,30M3 (CP) INCL OPERADOR</v>
          </cell>
          <cell r="D5385" t="str">
            <v>H</v>
          </cell>
          <cell r="E5385">
            <v>0.6</v>
          </cell>
          <cell r="F5385">
            <v>126.22</v>
          </cell>
          <cell r="G5385">
            <v>75.73</v>
          </cell>
        </row>
        <row r="5386">
          <cell r="A5386" t="str">
            <v>COMPOSICAO</v>
          </cell>
          <cell r="B5386" t="str">
            <v>73330</v>
          </cell>
          <cell r="C5386" t="str">
            <v>CARREGADOR FRONTAL RODAS DIESEL 100CV CAPAC RASA 1,30M3 (CI) INCL OPERADOR</v>
          </cell>
          <cell r="D5386" t="str">
            <v>H</v>
          </cell>
          <cell r="E5386">
            <v>0.4</v>
          </cell>
          <cell r="F5386">
            <v>58.94</v>
          </cell>
          <cell r="G5386">
            <v>23.58</v>
          </cell>
        </row>
        <row r="5387">
          <cell r="A5387" t="str">
            <v>COMPOSICAO</v>
          </cell>
          <cell r="B5387" t="str">
            <v>73344</v>
          </cell>
          <cell r="C5387" t="str">
            <v>GRUPO GERADOR ESTACIONARIO C/ALTERNADOR 125/145KVA (CP) DIESEL 165CV EXCL OPERADOR</v>
          </cell>
          <cell r="D5387" t="str">
            <v>H</v>
          </cell>
          <cell r="E5387">
            <v>1</v>
          </cell>
          <cell r="F5387">
            <v>104.79</v>
          </cell>
          <cell r="G5387">
            <v>104.79</v>
          </cell>
        </row>
        <row r="5388">
          <cell r="A5388" t="str">
            <v>INSUMO</v>
          </cell>
          <cell r="B5388" t="str">
            <v>00004221</v>
          </cell>
          <cell r="C5388" t="str">
            <v>OLEO DIESEL COMBUSTIVEL COMUM</v>
          </cell>
          <cell r="D5388" t="str">
            <v>L</v>
          </cell>
          <cell r="E5388">
            <v>24</v>
          </cell>
          <cell r="F5388">
            <v>2.59</v>
          </cell>
          <cell r="G5388">
            <v>62.16</v>
          </cell>
        </row>
        <row r="5389">
          <cell r="A5389" t="str">
            <v>INSUMO</v>
          </cell>
          <cell r="B5389" t="str">
            <v>00004227</v>
          </cell>
          <cell r="C5389" t="str">
            <v>ÓLEO LUBRIFICANTE PARA MOTORES DE EQUIPAMENTOS PESADOS (CAMINHÕES, TRATORES, RETROS E ETC...)</v>
          </cell>
          <cell r="D5389" t="str">
            <v>L</v>
          </cell>
          <cell r="E5389">
            <v>0.75</v>
          </cell>
          <cell r="F5389">
            <v>14.56</v>
          </cell>
          <cell r="G5389">
            <v>10.92</v>
          </cell>
        </row>
        <row r="5390">
          <cell r="A5390" t="str">
            <v>INSUMO</v>
          </cell>
          <cell r="B5390" t="str">
            <v>00004229</v>
          </cell>
          <cell r="C5390" t="str">
            <v>GRAXA LUBRIFICANTE</v>
          </cell>
          <cell r="D5390" t="str">
            <v>KG</v>
          </cell>
          <cell r="E5390">
            <v>0.4</v>
          </cell>
          <cell r="F5390">
            <v>17.440000000000001</v>
          </cell>
          <cell r="G5390">
            <v>6.98</v>
          </cell>
        </row>
        <row r="5391">
          <cell r="A5391" t="str">
            <v>INSUMO</v>
          </cell>
          <cell r="B5391" t="str">
            <v>00004230</v>
          </cell>
          <cell r="C5391" t="str">
            <v>OPERADOR DE MAQUINAS E EQUIPAMENTOS</v>
          </cell>
          <cell r="D5391" t="str">
            <v>H</v>
          </cell>
          <cell r="E5391">
            <v>4</v>
          </cell>
          <cell r="F5391">
            <v>20.71</v>
          </cell>
          <cell r="G5391">
            <v>82.84</v>
          </cell>
        </row>
        <row r="5392">
          <cell r="A5392" t="str">
            <v>INSUMO</v>
          </cell>
          <cell r="B5392" t="str">
            <v>00006111</v>
          </cell>
          <cell r="C5392" t="str">
            <v>SERVENTE</v>
          </cell>
          <cell r="D5392" t="str">
            <v>H</v>
          </cell>
          <cell r="E5392">
            <v>7</v>
          </cell>
          <cell r="F5392">
            <v>10.59</v>
          </cell>
          <cell r="G5392">
            <v>74.13</v>
          </cell>
        </row>
        <row r="5393">
          <cell r="A5393" t="str">
            <v>INSUMO</v>
          </cell>
          <cell r="B5393" t="str">
            <v>00007153</v>
          </cell>
          <cell r="C5393" t="str">
            <v>TECNICO DE LABORATORIO</v>
          </cell>
          <cell r="D5393" t="str">
            <v>H</v>
          </cell>
          <cell r="E5393">
            <v>2</v>
          </cell>
          <cell r="F5393">
            <v>21.63</v>
          </cell>
          <cell r="G5393">
            <v>43.26</v>
          </cell>
        </row>
        <row r="5394">
          <cell r="A5394" t="str">
            <v>INSUMO</v>
          </cell>
          <cell r="B5394" t="str">
            <v>00011138</v>
          </cell>
          <cell r="C5394" t="str">
            <v>OLEO COMBUSTIVEL BPF A GRANEL</v>
          </cell>
          <cell r="D5394" t="str">
            <v>L</v>
          </cell>
          <cell r="E5394">
            <v>420</v>
          </cell>
          <cell r="F5394">
            <v>1.1000000000000001</v>
          </cell>
          <cell r="G5394">
            <v>462</v>
          </cell>
        </row>
        <row r="5395">
          <cell r="A5395" t="str">
            <v>INSUMO</v>
          </cell>
          <cell r="B5395" t="str">
            <v>00011653</v>
          </cell>
          <cell r="C5395" t="str">
            <v>SALARIO MINIMO NACIONAL MENSAL (SEM ENCARGOS SOCIAIS)</v>
          </cell>
          <cell r="D5395" t="str">
            <v>MES</v>
          </cell>
          <cell r="E5395">
            <v>3.2714899999999998E-2</v>
          </cell>
          <cell r="F5395">
            <v>724</v>
          </cell>
          <cell r="G5395">
            <v>23.69</v>
          </cell>
        </row>
        <row r="5396">
          <cell r="A5396" t="str">
            <v>INSUMO</v>
          </cell>
          <cell r="B5396" t="str">
            <v>00013234</v>
          </cell>
          <cell r="C5396" t="str">
            <v>USINA DE ASFALTO A QUENTE, FIXA, CIBER UACF 15 P ADVANCED, CAP. 60 A 80 T/H, GRAVIMETRICA, **CAIXA**</v>
          </cell>
          <cell r="D5396" t="str">
            <v>UN</v>
          </cell>
          <cell r="E5396">
            <v>1.93E-4</v>
          </cell>
          <cell r="F5396">
            <v>2203597.56</v>
          </cell>
          <cell r="G5396">
            <v>425.29</v>
          </cell>
        </row>
        <row r="5397">
          <cell r="A5397" t="str">
            <v>73419</v>
          </cell>
          <cell r="C5397" t="str">
            <v>SUBTOTAL</v>
          </cell>
          <cell r="G5397">
            <v>1395.3700000000001</v>
          </cell>
        </row>
        <row r="5398">
          <cell r="C5398" t="str">
            <v>BDI</v>
          </cell>
          <cell r="E5398">
            <v>0.35</v>
          </cell>
          <cell r="G5398">
            <v>488.38</v>
          </cell>
        </row>
        <row r="5399">
          <cell r="C5399" t="str">
            <v>TOTAL</v>
          </cell>
          <cell r="G5399">
            <v>1883.75</v>
          </cell>
        </row>
        <row r="5401">
          <cell r="A5401" t="str">
            <v>CHOR</v>
          </cell>
          <cell r="B5401" t="str">
            <v>73421</v>
          </cell>
          <cell r="C5401" t="str">
            <v>CUSTO HORARIO C/DEPRECIACAO E JUROS - MOTO NIVELADORA CATERPILLAR 120 G125 HP</v>
          </cell>
          <cell r="D5401" t="str">
            <v>H</v>
          </cell>
        </row>
        <row r="5402">
          <cell r="A5402" t="str">
            <v>INSUMO</v>
          </cell>
          <cell r="B5402" t="str">
            <v>00004090</v>
          </cell>
          <cell r="C5402" t="str">
            <v>MOTONIVELADORA - POTÊNCIA 140HP PESO OPERACIONAL 12,5T</v>
          </cell>
          <cell r="D5402" t="str">
            <v>UN</v>
          </cell>
          <cell r="E5402">
            <v>7.8399999999999995E-5</v>
          </cell>
          <cell r="F5402">
            <v>549000</v>
          </cell>
          <cell r="G5402">
            <v>43.04</v>
          </cell>
        </row>
        <row r="5403">
          <cell r="A5403" t="str">
            <v>73421</v>
          </cell>
          <cell r="C5403" t="str">
            <v>SUBTOTAL</v>
          </cell>
          <cell r="G5403">
            <v>43.04</v>
          </cell>
        </row>
        <row r="5404">
          <cell r="C5404" t="str">
            <v>BDI</v>
          </cell>
          <cell r="E5404">
            <v>0.35</v>
          </cell>
          <cell r="G5404">
            <v>15.06</v>
          </cell>
        </row>
        <row r="5405">
          <cell r="C5405" t="str">
            <v>TOTAL</v>
          </cell>
          <cell r="G5405">
            <v>58.1</v>
          </cell>
        </row>
        <row r="5407">
          <cell r="A5407" t="str">
            <v>CHOR</v>
          </cell>
          <cell r="B5407" t="str">
            <v>73425</v>
          </cell>
          <cell r="C5407" t="str">
            <v>CUSTO HORARIO COM DEPRECIACAO E JUROS - TRATOR DE E STEIRAS CATERPILLARD6D PS - 163 6A - 140 HP</v>
          </cell>
          <cell r="D5407" t="str">
            <v>H</v>
          </cell>
        </row>
        <row r="5408">
          <cell r="A5408" t="str">
            <v>INSUMO</v>
          </cell>
          <cell r="B5408" t="str">
            <v>00007624</v>
          </cell>
          <cell r="C5408" t="str">
            <v>TRATOR DE ESTEIRAS, POTENCIA DE 153 HP, PESO OPERACIONAL DE 15 T, COM RODA MOTRIZ ELEVADA</v>
          </cell>
          <cell r="D5408" t="str">
            <v>UN</v>
          </cell>
          <cell r="E5408">
            <v>8.8599999999999999E-5</v>
          </cell>
          <cell r="F5408">
            <v>728177.5</v>
          </cell>
          <cell r="G5408">
            <v>64.52</v>
          </cell>
        </row>
        <row r="5409">
          <cell r="A5409" t="str">
            <v>73425</v>
          </cell>
          <cell r="C5409" t="str">
            <v>SUBTOTAL</v>
          </cell>
          <cell r="G5409">
            <v>64.52</v>
          </cell>
        </row>
        <row r="5410">
          <cell r="C5410" t="str">
            <v>BDI</v>
          </cell>
          <cell r="E5410">
            <v>0.35</v>
          </cell>
          <cell r="G5410">
            <v>22.58</v>
          </cell>
        </row>
        <row r="5411">
          <cell r="C5411" t="str">
            <v>TOTAL</v>
          </cell>
          <cell r="G5411">
            <v>87.1</v>
          </cell>
        </row>
        <row r="5413">
          <cell r="A5413" t="str">
            <v>CHOR</v>
          </cell>
          <cell r="B5413" t="str">
            <v>73428</v>
          </cell>
          <cell r="C5413" t="str">
            <v>CUSTO HORARIO PRODUTIVO DIURNO - MARTELETE OU ROMPEDOR ATLAS COPCO - TEX 31</v>
          </cell>
          <cell r="D5413" t="str">
            <v>CHP</v>
          </cell>
        </row>
        <row r="5414">
          <cell r="A5414" t="str">
            <v>COMPOSICAO</v>
          </cell>
          <cell r="B5414" t="str">
            <v>73327</v>
          </cell>
          <cell r="C5414" t="str">
            <v>CUSTO HORARIO COM MAO-DE-OBRA NA OPERACAO DIURNA - MARTELETE OU ROMPE-DOR ATLAS COPCO - TEX 31</v>
          </cell>
          <cell r="D5414" t="str">
            <v>H</v>
          </cell>
          <cell r="E5414">
            <v>1</v>
          </cell>
          <cell r="F5414">
            <v>13.07</v>
          </cell>
          <cell r="G5414">
            <v>13.07</v>
          </cell>
        </row>
        <row r="5415">
          <cell r="A5415" t="str">
            <v>COMPOSICAO</v>
          </cell>
          <cell r="B5415" t="str">
            <v>73332</v>
          </cell>
          <cell r="C5415" t="str">
            <v>CUSTO HORARIO COM MANUTENCAO - MARTELETE OU ROMPEDOR ATLAS COPCO - TEX 31</v>
          </cell>
          <cell r="D5415" t="str">
            <v>H</v>
          </cell>
          <cell r="E5415">
            <v>1</v>
          </cell>
          <cell r="F5415">
            <v>1.45</v>
          </cell>
          <cell r="G5415">
            <v>1.45</v>
          </cell>
        </row>
        <row r="5416">
          <cell r="A5416" t="str">
            <v>COMPOSICAO</v>
          </cell>
          <cell r="B5416" t="str">
            <v>73337</v>
          </cell>
          <cell r="C5416" t="str">
            <v>CUSTO HORARIO COM DEPRECIACAO E JUROS - MARTELETE OU ROMPEDOR ATLAS COPCO - TEX 31</v>
          </cell>
          <cell r="D5416" t="str">
            <v>H</v>
          </cell>
          <cell r="E5416">
            <v>1</v>
          </cell>
          <cell r="F5416">
            <v>1.1000000000000001</v>
          </cell>
          <cell r="G5416">
            <v>1.1000000000000001</v>
          </cell>
        </row>
        <row r="5417">
          <cell r="A5417" t="str">
            <v>73428</v>
          </cell>
          <cell r="C5417" t="str">
            <v>SUBTOTAL</v>
          </cell>
          <cell r="G5417">
            <v>15.62</v>
          </cell>
        </row>
        <row r="5418">
          <cell r="C5418" t="str">
            <v>BDI</v>
          </cell>
          <cell r="E5418">
            <v>0.35</v>
          </cell>
          <cell r="G5418">
            <v>5.47</v>
          </cell>
        </row>
        <row r="5419">
          <cell r="C5419" t="str">
            <v>TOTAL</v>
          </cell>
          <cell r="G5419">
            <v>21.09</v>
          </cell>
        </row>
        <row r="5421">
          <cell r="A5421" t="str">
            <v>CHOR</v>
          </cell>
          <cell r="B5421" t="str">
            <v>73429</v>
          </cell>
          <cell r="C5421" t="str">
            <v>CAMINHAO TANQUE (PIPA) 6.000 L, DIESEL, 13 2CV, COM MOTORISTA, (CHI).</v>
          </cell>
          <cell r="D5421" t="str">
            <v>H</v>
          </cell>
        </row>
        <row r="5422">
          <cell r="A5422" t="str">
            <v>INSUMO</v>
          </cell>
          <cell r="B5422" t="str">
            <v>00001152</v>
          </cell>
          <cell r="C5422" t="str">
            <v>CAMINHAO PIPA 6.000L TOCO FORD F-12000 POTENCIA 162CV - PBT=11800KG - CARGA UTIL + TANQUE = 7480KG - DIST ENTRE EIXOS 4928MM - INCL TANQUE DE ACO P/ TRANSP DE AGUA</v>
          </cell>
          <cell r="D5422" t="str">
            <v>UN</v>
          </cell>
          <cell r="E5422">
            <v>1.16E-4</v>
          </cell>
          <cell r="F5422">
            <v>171765.61</v>
          </cell>
          <cell r="G5422">
            <v>19.920000000000002</v>
          </cell>
        </row>
        <row r="5423">
          <cell r="A5423" t="str">
            <v>INSUMO</v>
          </cell>
          <cell r="B5423" t="str">
            <v>00004094</v>
          </cell>
          <cell r="C5423" t="str">
            <v>MOTORISTA DE CAMINHAO E CARRETA</v>
          </cell>
          <cell r="D5423" t="str">
            <v>H</v>
          </cell>
          <cell r="E5423">
            <v>1</v>
          </cell>
          <cell r="F5423">
            <v>21.35</v>
          </cell>
          <cell r="G5423">
            <v>21.35</v>
          </cell>
        </row>
        <row r="5424">
          <cell r="A5424" t="str">
            <v>73429</v>
          </cell>
          <cell r="C5424" t="str">
            <v>SUBTOTAL</v>
          </cell>
          <cell r="G5424">
            <v>41.27</v>
          </cell>
        </row>
        <row r="5425">
          <cell r="C5425" t="str">
            <v>BDI</v>
          </cell>
          <cell r="E5425">
            <v>0.35</v>
          </cell>
          <cell r="G5425">
            <v>14.44</v>
          </cell>
        </row>
        <row r="5426">
          <cell r="C5426" t="str">
            <v>TOTAL</v>
          </cell>
          <cell r="G5426">
            <v>55.71</v>
          </cell>
        </row>
        <row r="5428">
          <cell r="A5428" t="str">
            <v>CHOR</v>
          </cell>
          <cell r="B5428" t="str">
            <v>73432</v>
          </cell>
          <cell r="C5428" t="str">
            <v>CHP - BETONEIRA CAPAC. 320 L, MOTOR DIESEL 6 HP, ALFA 320 OU SIMILAR</v>
          </cell>
          <cell r="D5428" t="str">
            <v>H</v>
          </cell>
        </row>
        <row r="5429">
          <cell r="A5429" t="str">
            <v>INSUMO</v>
          </cell>
          <cell r="B5429" t="str">
            <v>00000248</v>
          </cell>
          <cell r="C5429" t="str">
            <v>AJUDANTE DE OPERACAO EM GERAL</v>
          </cell>
          <cell r="D5429" t="str">
            <v>H</v>
          </cell>
          <cell r="E5429">
            <v>1</v>
          </cell>
          <cell r="F5429">
            <v>11.52</v>
          </cell>
          <cell r="G5429">
            <v>11.52</v>
          </cell>
        </row>
        <row r="5430">
          <cell r="A5430" t="str">
            <v>INSUMO</v>
          </cell>
          <cell r="B5430" t="str">
            <v>00004221</v>
          </cell>
          <cell r="C5430" t="str">
            <v>OLEO DIESEL COMBUSTIVEL COMUM</v>
          </cell>
          <cell r="D5430" t="str">
            <v>L</v>
          </cell>
          <cell r="E5430">
            <v>0.45</v>
          </cell>
          <cell r="F5430">
            <v>2.59</v>
          </cell>
          <cell r="G5430">
            <v>1.17</v>
          </cell>
        </row>
        <row r="5431">
          <cell r="A5431" t="str">
            <v>INSUMO</v>
          </cell>
          <cell r="B5431" t="str">
            <v>00010537</v>
          </cell>
          <cell r="C5431" t="str">
            <v>BETONEIRA 320 LITROS, SEM CARREGADOR, MOTOR A DIESEL DE 5,5 HP</v>
          </cell>
          <cell r="D5431" t="str">
            <v>UN</v>
          </cell>
          <cell r="E5431">
            <v>3.3399999999999999E-4</v>
          </cell>
          <cell r="F5431">
            <v>6301.61</v>
          </cell>
          <cell r="G5431">
            <v>2.1</v>
          </cell>
        </row>
        <row r="5432">
          <cell r="A5432" t="str">
            <v>73432</v>
          </cell>
          <cell r="C5432" t="str">
            <v>SUBTOTAL</v>
          </cell>
          <cell r="G5432">
            <v>14.79</v>
          </cell>
        </row>
        <row r="5433">
          <cell r="C5433" t="str">
            <v>BDI</v>
          </cell>
          <cell r="E5433">
            <v>0.35</v>
          </cell>
          <cell r="G5433">
            <v>5.18</v>
          </cell>
        </row>
        <row r="5434">
          <cell r="C5434" t="str">
            <v>TOTAL</v>
          </cell>
          <cell r="G5434">
            <v>19.97</v>
          </cell>
        </row>
        <row r="5436">
          <cell r="A5436" t="str">
            <v>CHOR</v>
          </cell>
          <cell r="B5436" t="str">
            <v>73433</v>
          </cell>
          <cell r="C5436" t="str">
            <v>DEPRECIACAO/CAMINHAO CARROCERIA FIXA FORD F-12000 CHASSI 194" - 142CV</v>
          </cell>
          <cell r="D5436" t="str">
            <v>H</v>
          </cell>
        </row>
        <row r="5437">
          <cell r="A5437" t="str">
            <v>INSUMO</v>
          </cell>
          <cell r="B5437" t="str">
            <v>00001150</v>
          </cell>
          <cell r="C5437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437" t="str">
            <v>UN</v>
          </cell>
          <cell r="E5437">
            <v>8.3300000000000005E-5</v>
          </cell>
          <cell r="F5437">
            <v>183597.5</v>
          </cell>
          <cell r="G5437">
            <v>15.29</v>
          </cell>
        </row>
        <row r="5438">
          <cell r="A5438" t="str">
            <v>73433</v>
          </cell>
          <cell r="C5438" t="str">
            <v>SUBTOTAL</v>
          </cell>
          <cell r="G5438">
            <v>15.29</v>
          </cell>
        </row>
        <row r="5439">
          <cell r="C5439" t="str">
            <v>BDI</v>
          </cell>
          <cell r="E5439">
            <v>0.35</v>
          </cell>
          <cell r="G5439">
            <v>5.35</v>
          </cell>
        </row>
        <row r="5440">
          <cell r="C5440" t="str">
            <v>TOTAL</v>
          </cell>
          <cell r="G5440">
            <v>20.64</v>
          </cell>
        </row>
        <row r="5442">
          <cell r="A5442" t="str">
            <v>CHOR</v>
          </cell>
          <cell r="B5442" t="str">
            <v>73434</v>
          </cell>
          <cell r="C5442" t="str">
            <v>CUSTO HORARIO COM MANUTENCAO - TRATOR DE ESTEIRAS C ATERPILLAR D6D PS - 163 6A - 140 HP</v>
          </cell>
          <cell r="D5442" t="str">
            <v>H</v>
          </cell>
        </row>
        <row r="5443">
          <cell r="A5443" t="str">
            <v>INSUMO</v>
          </cell>
          <cell r="B5443" t="str">
            <v>00007624</v>
          </cell>
          <cell r="C5443" t="str">
            <v>TRATOR DE ESTEIRAS, POTENCIA DE 153 HP, PESO OPERACIONAL DE 15 T, COM RODA MOTRIZ ELEVADA</v>
          </cell>
          <cell r="D5443" t="str">
            <v>UN</v>
          </cell>
          <cell r="E5443">
            <v>5.0000000000000002E-5</v>
          </cell>
          <cell r="F5443">
            <v>728177.5</v>
          </cell>
          <cell r="G5443">
            <v>36.409999999999997</v>
          </cell>
        </row>
        <row r="5444">
          <cell r="A5444" t="str">
            <v>73434</v>
          </cell>
          <cell r="C5444" t="str">
            <v>SUBTOTAL</v>
          </cell>
          <cell r="G5444">
            <v>36.409999999999997</v>
          </cell>
        </row>
        <row r="5445">
          <cell r="C5445" t="str">
            <v>BDI</v>
          </cell>
          <cell r="E5445">
            <v>0.35</v>
          </cell>
          <cell r="G5445">
            <v>12.74</v>
          </cell>
        </row>
        <row r="5446">
          <cell r="C5446" t="str">
            <v>TOTAL</v>
          </cell>
          <cell r="G5446">
            <v>49.15</v>
          </cell>
        </row>
        <row r="5448">
          <cell r="A5448" t="str">
            <v>CHOR</v>
          </cell>
          <cell r="B5448" t="str">
            <v>73435</v>
          </cell>
          <cell r="C5448" t="str">
            <v>MANUTENCAO - MAQUINA DE DEMARCAR FAIXAS ATOPROP.</v>
          </cell>
          <cell r="D5448" t="str">
            <v>H</v>
          </cell>
        </row>
        <row r="5449">
          <cell r="A5449" t="str">
            <v>INSUMO</v>
          </cell>
          <cell r="B5449" t="str">
            <v>00013890</v>
          </cell>
          <cell r="C5449" t="str">
            <v>MAQUINA DEMARCADORA DE FAIXA DE TRAFEGO FX44 CONSMAQ, AUTOPROPELIDA, MOTOR DIESEL 30 HP</v>
          </cell>
          <cell r="D5449" t="str">
            <v>UN</v>
          </cell>
          <cell r="E5449">
            <v>8.8900000000000006E-5</v>
          </cell>
          <cell r="F5449">
            <v>484690.92</v>
          </cell>
          <cell r="G5449">
            <v>43.09</v>
          </cell>
        </row>
        <row r="5450">
          <cell r="A5450" t="str">
            <v>73435</v>
          </cell>
          <cell r="C5450" t="str">
            <v>SUBTOTAL</v>
          </cell>
          <cell r="G5450">
            <v>43.09</v>
          </cell>
        </row>
        <row r="5451">
          <cell r="C5451" t="str">
            <v>BDI</v>
          </cell>
          <cell r="E5451">
            <v>0.35</v>
          </cell>
          <cell r="G5451">
            <v>15.08</v>
          </cell>
        </row>
        <row r="5452">
          <cell r="C5452" t="str">
            <v>TOTAL</v>
          </cell>
          <cell r="G5452">
            <v>58.17</v>
          </cell>
        </row>
        <row r="5454">
          <cell r="A5454" t="str">
            <v>CHOR</v>
          </cell>
          <cell r="B5454" t="str">
            <v>73437</v>
          </cell>
          <cell r="C5454" t="str">
            <v>SERRA CIRCULAR MAKITA 5900B 7‘ 2,3HP - CHP</v>
          </cell>
          <cell r="D5454" t="str">
            <v>H</v>
          </cell>
        </row>
        <row r="5455">
          <cell r="A5455" t="str">
            <v>INSUMO</v>
          </cell>
          <cell r="B5455" t="str">
            <v>00001213</v>
          </cell>
          <cell r="C5455" t="str">
            <v>CARPINTEIRO DE FORMAS</v>
          </cell>
          <cell r="D5455" t="str">
            <v>H</v>
          </cell>
          <cell r="E5455">
            <v>0.89500000000000002</v>
          </cell>
          <cell r="F5455">
            <v>12.88</v>
          </cell>
          <cell r="G5455">
            <v>11.53</v>
          </cell>
        </row>
        <row r="5456">
          <cell r="A5456" t="str">
            <v>INSUMO</v>
          </cell>
          <cell r="B5456" t="str">
            <v>00004222</v>
          </cell>
          <cell r="C5456" t="str">
            <v>GASOLINA COMUM</v>
          </cell>
          <cell r="D5456" t="str">
            <v>L</v>
          </cell>
          <cell r="E5456">
            <v>0.74</v>
          </cell>
          <cell r="F5456">
            <v>2.84</v>
          </cell>
          <cell r="G5456">
            <v>2.1</v>
          </cell>
        </row>
        <row r="5457">
          <cell r="A5457" t="str">
            <v>INSUMO</v>
          </cell>
          <cell r="B5457" t="str">
            <v>00014618</v>
          </cell>
          <cell r="C5457" t="str">
            <v>BANCADA DE SERRA CIRCULAR, PICAPAU, C/ MOTOR ELETRICO 5 HP, COM COIFA PROTETORA P/ DISCO DE 10".</v>
          </cell>
          <cell r="D5457" t="str">
            <v>UN</v>
          </cell>
          <cell r="E5457">
            <v>1.155E-4</v>
          </cell>
          <cell r="F5457">
            <v>1292.3800000000001</v>
          </cell>
          <cell r="G5457">
            <v>0.15</v>
          </cell>
        </row>
        <row r="5458">
          <cell r="A5458" t="str">
            <v>73437</v>
          </cell>
          <cell r="C5458" t="str">
            <v>SUBTOTAL</v>
          </cell>
          <cell r="G5458">
            <v>13.78</v>
          </cell>
        </row>
        <row r="5459">
          <cell r="C5459" t="str">
            <v>BDI</v>
          </cell>
          <cell r="E5459">
            <v>0.35</v>
          </cell>
          <cell r="G5459">
            <v>4.82</v>
          </cell>
        </row>
        <row r="5460">
          <cell r="C5460" t="str">
            <v>TOTAL</v>
          </cell>
          <cell r="G5460">
            <v>18.600000000000001</v>
          </cell>
        </row>
        <row r="5462">
          <cell r="A5462" t="str">
            <v>CHOR</v>
          </cell>
          <cell r="B5462" t="str">
            <v>73439</v>
          </cell>
          <cell r="C5462" t="str">
            <v>MOTO BOMBA SOBRE RODAS GAS DE 10,5CV A 3600RPM (CI) C/BOMBA CENTRIFUGAAUTO-ESCORVANTE DE ROTOR ABERTO BOCAIS DE 3" - EXCL OPERADOR</v>
          </cell>
          <cell r="D5462" t="str">
            <v>H</v>
          </cell>
        </row>
        <row r="5463">
          <cell r="A5463" t="str">
            <v>INSUMO</v>
          </cell>
          <cell r="B5463" t="str">
            <v>00000724</v>
          </cell>
          <cell r="C5463" t="str">
            <v>MOTOBOMBA AUTOESCORVANTE ROTOR ABERTO C/ MOTOR A GASOLINA OU DI ESEL * 10,5CV * BOCAIS 3" X 4" * HM/Q = 40 M/3,2M3/H A 90M/7,3M3/H*"</v>
          </cell>
          <cell r="D5463" t="str">
            <v>UN</v>
          </cell>
          <cell r="E5463">
            <v>2.053E-4</v>
          </cell>
          <cell r="F5463">
            <v>14332.93</v>
          </cell>
          <cell r="G5463">
            <v>2.94</v>
          </cell>
        </row>
        <row r="5464">
          <cell r="A5464" t="str">
            <v>73439</v>
          </cell>
          <cell r="C5464" t="str">
            <v>SUBTOTAL</v>
          </cell>
          <cell r="G5464">
            <v>2.94</v>
          </cell>
        </row>
        <row r="5465">
          <cell r="C5465" t="str">
            <v>BDI</v>
          </cell>
          <cell r="E5465">
            <v>0.35</v>
          </cell>
          <cell r="G5465">
            <v>1.03</v>
          </cell>
        </row>
        <row r="5466">
          <cell r="C5466" t="str">
            <v>TOTAL</v>
          </cell>
          <cell r="G5466">
            <v>3.9699999999999998</v>
          </cell>
        </row>
        <row r="5468">
          <cell r="A5468" t="str">
            <v>CHOR</v>
          </cell>
          <cell r="B5468" t="str">
            <v>73440</v>
          </cell>
          <cell r="C5468" t="str">
            <v>USINA DOSADOR/MISTURADOR AGREG CONCR C/SILO CIM P/5 0T (CI) INCL MAO-DE-OBRA P/ALIMENTACAO E OPERACAO DA CENTRAL</v>
          </cell>
          <cell r="D5468" t="str">
            <v>H</v>
          </cell>
        </row>
        <row r="5469">
          <cell r="A5469" t="str">
            <v>COMPOSICAO</v>
          </cell>
          <cell r="B5469" t="str">
            <v>73338</v>
          </cell>
          <cell r="C5469" t="str">
            <v>COMPRESSOR AR PORTATIL/REBOCAVEL DESC 170PCM DIESEL 40CV (CI) PRESSAO DE TRABALHO DE 102PSI - EXCL OPERADOR</v>
          </cell>
          <cell r="D5469" t="str">
            <v>H</v>
          </cell>
          <cell r="E5469">
            <v>1</v>
          </cell>
          <cell r="F5469">
            <v>7.57</v>
          </cell>
          <cell r="G5469">
            <v>7.57</v>
          </cell>
        </row>
        <row r="5470">
          <cell r="A5470" t="str">
            <v>INSUMO</v>
          </cell>
          <cell r="B5470" t="str">
            <v>00004230</v>
          </cell>
          <cell r="C5470" t="str">
            <v>OPERADOR DE MAQUINAS E EQUIPAMENTOS</v>
          </cell>
          <cell r="D5470" t="str">
            <v>H</v>
          </cell>
          <cell r="E5470">
            <v>6</v>
          </cell>
          <cell r="F5470">
            <v>20.71</v>
          </cell>
          <cell r="G5470">
            <v>124.26</v>
          </cell>
        </row>
        <row r="5471">
          <cell r="A5471" t="str">
            <v>INSUMO</v>
          </cell>
          <cell r="B5471" t="str">
            <v>00006111</v>
          </cell>
          <cell r="C5471" t="str">
            <v>SERVENTE</v>
          </cell>
          <cell r="D5471" t="str">
            <v>H</v>
          </cell>
          <cell r="E5471">
            <v>2</v>
          </cell>
          <cell r="F5471">
            <v>10.59</v>
          </cell>
          <cell r="G5471">
            <v>21.18</v>
          </cell>
        </row>
        <row r="5472">
          <cell r="A5472" t="str">
            <v>INSUMO</v>
          </cell>
          <cell r="B5472" t="str">
            <v>00013892</v>
          </cell>
          <cell r="C5472" t="str">
            <v>USINA DE CONCRETO FIXA CAP 80M3/H, CIBI , MODELO ASTRA 4 S/H1- SEM SILO</v>
          </cell>
          <cell r="D5472" t="str">
            <v>UN</v>
          </cell>
          <cell r="E5472">
            <v>1.2300000000000001E-4</v>
          </cell>
          <cell r="F5472">
            <v>286489.15000000002</v>
          </cell>
          <cell r="G5472">
            <v>35.24</v>
          </cell>
        </row>
        <row r="5473">
          <cell r="A5473" t="str">
            <v>73440</v>
          </cell>
          <cell r="C5473" t="str">
            <v>SUBTOTAL</v>
          </cell>
          <cell r="G5473">
            <v>188.25000000000003</v>
          </cell>
        </row>
        <row r="5474">
          <cell r="C5474" t="str">
            <v>BDI</v>
          </cell>
          <cell r="E5474">
            <v>0.35</v>
          </cell>
          <cell r="G5474">
            <v>65.89</v>
          </cell>
        </row>
        <row r="5475">
          <cell r="C5475" t="str">
            <v>TOTAL</v>
          </cell>
          <cell r="G5475">
            <v>254.14000000000004</v>
          </cell>
        </row>
        <row r="5477">
          <cell r="A5477" t="str">
            <v>CHOR</v>
          </cell>
          <cell r="B5477" t="str">
            <v>73441</v>
          </cell>
          <cell r="C5477" t="str">
            <v>USINA DOSADORA/MIST AGREG CONCR C/SILO CIM P/50T (C P) INCL MAO-DE-OBRAP/ALIMENTACAO E OPER</v>
          </cell>
          <cell r="D5477" t="str">
            <v>H</v>
          </cell>
        </row>
        <row r="5478">
          <cell r="A5478" t="str">
            <v>COMPOSICAO</v>
          </cell>
          <cell r="B5478" t="str">
            <v>73388</v>
          </cell>
          <cell r="C5478" t="str">
            <v>COMPRESSOR AR PORTATIL/REBOCAVEL DESC 170PCM DIESEL 40CV (CP) PRESSAO DE TRABALHO DE 102PSI - EXCL OPERADOR</v>
          </cell>
          <cell r="D5478" t="str">
            <v>H</v>
          </cell>
          <cell r="E5478">
            <v>0.5</v>
          </cell>
          <cell r="F5478">
            <v>50.800000000000011</v>
          </cell>
          <cell r="G5478">
            <v>25.4</v>
          </cell>
        </row>
        <row r="5479">
          <cell r="A5479" t="str">
            <v>COMPOSICAO</v>
          </cell>
          <cell r="B5479" t="str">
            <v>73401</v>
          </cell>
          <cell r="C5479" t="str">
            <v>COMPRESSOR AR PORTATIL/REBOCAVEL DESC 170PCM DIESEL 40CV (CF) PRESSAO DE TRABALHO DE 102PSI - EXCL OPERADOR</v>
          </cell>
          <cell r="D5479" t="str">
            <v>H</v>
          </cell>
          <cell r="E5479">
            <v>0.5</v>
          </cell>
          <cell r="F5479">
            <v>12.29</v>
          </cell>
          <cell r="G5479">
            <v>6.15</v>
          </cell>
        </row>
        <row r="5480">
          <cell r="A5480" t="str">
            <v>INSUMO</v>
          </cell>
          <cell r="B5480" t="str">
            <v>00002705</v>
          </cell>
          <cell r="C5480" t="str">
            <v>ENERGIA ELETRICA ATE 2000 KWH INDUSTRIAL, SEM DEMANDA</v>
          </cell>
          <cell r="D5480" t="str">
            <v>KW/H</v>
          </cell>
          <cell r="E5480">
            <v>9</v>
          </cell>
          <cell r="F5480">
            <v>0.28000000000000003</v>
          </cell>
          <cell r="G5480">
            <v>2.52</v>
          </cell>
        </row>
        <row r="5481">
          <cell r="A5481" t="str">
            <v>INSUMO</v>
          </cell>
          <cell r="B5481" t="str">
            <v>00004230</v>
          </cell>
          <cell r="C5481" t="str">
            <v>OPERADOR DE MAQUINAS E EQUIPAMENTOS</v>
          </cell>
          <cell r="D5481" t="str">
            <v>H</v>
          </cell>
          <cell r="E5481">
            <v>6</v>
          </cell>
          <cell r="F5481">
            <v>20.71</v>
          </cell>
          <cell r="G5481">
            <v>124.26</v>
          </cell>
        </row>
        <row r="5482">
          <cell r="A5482" t="str">
            <v>INSUMO</v>
          </cell>
          <cell r="B5482" t="str">
            <v>00006111</v>
          </cell>
          <cell r="C5482" t="str">
            <v>SERVENTE</v>
          </cell>
          <cell r="D5482" t="str">
            <v>H</v>
          </cell>
          <cell r="E5482">
            <v>2</v>
          </cell>
          <cell r="F5482">
            <v>10.59</v>
          </cell>
          <cell r="G5482">
            <v>21.18</v>
          </cell>
        </row>
        <row r="5483">
          <cell r="A5483" t="str">
            <v>INSUMO</v>
          </cell>
          <cell r="B5483" t="str">
            <v>00013892</v>
          </cell>
          <cell r="C5483" t="str">
            <v>USINA DE CONCRETO FIXA CAP 80M3/H, CIBI , MODELO ASTRA 4 S/H1- SEM SILO</v>
          </cell>
          <cell r="D5483" t="str">
            <v>UN</v>
          </cell>
          <cell r="E5483">
            <v>1.83E-4</v>
          </cell>
          <cell r="F5483">
            <v>286489.15000000002</v>
          </cell>
          <cell r="G5483">
            <v>52.43</v>
          </cell>
        </row>
        <row r="5484">
          <cell r="A5484" t="str">
            <v>73441</v>
          </cell>
          <cell r="C5484" t="str">
            <v>SUBTOTAL</v>
          </cell>
          <cell r="G5484">
            <v>231.94000000000003</v>
          </cell>
        </row>
        <row r="5485">
          <cell r="C5485" t="str">
            <v>BDI</v>
          </cell>
          <cell r="E5485">
            <v>0.35</v>
          </cell>
          <cell r="G5485">
            <v>81.180000000000007</v>
          </cell>
        </row>
        <row r="5486">
          <cell r="C5486" t="str">
            <v>TOTAL</v>
          </cell>
          <cell r="G5486">
            <v>313.12</v>
          </cell>
        </row>
        <row r="5488">
          <cell r="A5488" t="str">
            <v>CHOR</v>
          </cell>
          <cell r="B5488" t="str">
            <v>73443</v>
          </cell>
          <cell r="C5488" t="str">
            <v>CUSTO HORARIO C/MANUTENCAO - MOTONIVELADOA CATERPILLAR 120 G - 125 HP</v>
          </cell>
          <cell r="D5488" t="str">
            <v>H</v>
          </cell>
        </row>
        <row r="5489">
          <cell r="A5489" t="str">
            <v>INSUMO</v>
          </cell>
          <cell r="B5489" t="str">
            <v>00004090</v>
          </cell>
          <cell r="C5489" t="str">
            <v>MOTONIVELADORA - POTÊNCIA 140HP PESO OPERACIONAL 12,5T</v>
          </cell>
          <cell r="D5489" t="str">
            <v>UN</v>
          </cell>
          <cell r="E5489">
            <v>6.0000000000000002E-5</v>
          </cell>
          <cell r="F5489">
            <v>549000</v>
          </cell>
          <cell r="G5489">
            <v>32.94</v>
          </cell>
        </row>
        <row r="5490">
          <cell r="A5490" t="str">
            <v>73443</v>
          </cell>
          <cell r="C5490" t="str">
            <v>SUBTOTAL</v>
          </cell>
          <cell r="G5490">
            <v>32.94</v>
          </cell>
        </row>
        <row r="5491">
          <cell r="C5491" t="str">
            <v>BDI</v>
          </cell>
          <cell r="E5491">
            <v>0.35</v>
          </cell>
          <cell r="G5491">
            <v>11.53</v>
          </cell>
        </row>
        <row r="5492">
          <cell r="C5492" t="str">
            <v>TOTAL</v>
          </cell>
          <cell r="G5492">
            <v>44.47</v>
          </cell>
        </row>
        <row r="5494">
          <cell r="A5494" t="str">
            <v>CHOR</v>
          </cell>
          <cell r="B5494" t="str">
            <v>73445</v>
          </cell>
          <cell r="C5494" t="str">
            <v>CAIACAO INT OU EXT SOBRE REVESTIMENTO LISO C/ADOCAO DE FIXADOR COM COM DUAS DEMAOS</v>
          </cell>
          <cell r="D5494" t="str">
            <v>M2</v>
          </cell>
        </row>
        <row r="5495">
          <cell r="A5495" t="str">
            <v>INSUMO</v>
          </cell>
          <cell r="B5495" t="str">
            <v>00001107</v>
          </cell>
          <cell r="C5495" t="str">
            <v>CAL VIRGEM</v>
          </cell>
          <cell r="D5495" t="str">
            <v>KG</v>
          </cell>
          <cell r="E5495">
            <v>0.44</v>
          </cell>
          <cell r="F5495">
            <v>0.26</v>
          </cell>
          <cell r="G5495">
            <v>0.11</v>
          </cell>
        </row>
        <row r="5496">
          <cell r="A5496" t="str">
            <v>INSUMO</v>
          </cell>
          <cell r="B5496" t="str">
            <v>00004783</v>
          </cell>
          <cell r="C5496" t="str">
            <v>PINTOR</v>
          </cell>
          <cell r="D5496" t="str">
            <v>H</v>
          </cell>
          <cell r="E5496">
            <v>0.315</v>
          </cell>
          <cell r="F5496">
            <v>13.58</v>
          </cell>
          <cell r="G5496">
            <v>4.28</v>
          </cell>
        </row>
        <row r="5497">
          <cell r="A5497" t="str">
            <v>INSUMO</v>
          </cell>
          <cell r="B5497" t="str">
            <v>00006111</v>
          </cell>
          <cell r="C5497" t="str">
            <v>SERVENTE</v>
          </cell>
          <cell r="D5497" t="str">
            <v>H</v>
          </cell>
          <cell r="E5497">
            <v>0.105</v>
          </cell>
          <cell r="F5497">
            <v>10.59</v>
          </cell>
          <cell r="G5497">
            <v>1.1100000000000001</v>
          </cell>
        </row>
        <row r="5498">
          <cell r="A5498" t="str">
            <v>INSUMO</v>
          </cell>
          <cell r="B5498" t="str">
            <v>00011162</v>
          </cell>
          <cell r="C5498" t="str">
            <v>FIXADOR DE CAL TIPO GLOBOFIX OU EQUIV</v>
          </cell>
          <cell r="D5498" t="str">
            <v>UN</v>
          </cell>
          <cell r="E5498">
            <v>1.4999999999999999E-2</v>
          </cell>
          <cell r="F5498">
            <v>1.59</v>
          </cell>
          <cell r="G5498">
            <v>0.02</v>
          </cell>
        </row>
        <row r="5499">
          <cell r="A5499" t="str">
            <v>73445</v>
          </cell>
          <cell r="C5499" t="str">
            <v>SUBTOTAL</v>
          </cell>
          <cell r="G5499">
            <v>5.5200000000000005</v>
          </cell>
        </row>
        <row r="5500">
          <cell r="C5500" t="str">
            <v>BDI</v>
          </cell>
          <cell r="E5500">
            <v>0.35</v>
          </cell>
          <cell r="G5500">
            <v>1.93</v>
          </cell>
        </row>
        <row r="5501">
          <cell r="C5501" t="str">
            <v>TOTAL</v>
          </cell>
          <cell r="G5501">
            <v>7.45</v>
          </cell>
        </row>
        <row r="5503">
          <cell r="A5503" t="str">
            <v>CHOR</v>
          </cell>
          <cell r="B5503" t="str">
            <v>73446</v>
          </cell>
          <cell r="C5503" t="str">
            <v>PINTURA DE SUPERFICIE C/TINTA GRAFITE</v>
          </cell>
          <cell r="D5503" t="str">
            <v>M2</v>
          </cell>
        </row>
        <row r="5504">
          <cell r="A5504" t="str">
            <v>INSUMO</v>
          </cell>
          <cell r="B5504" t="str">
            <v>00003768</v>
          </cell>
          <cell r="C5504" t="str">
            <v>LIXA P/ FERRO</v>
          </cell>
          <cell r="D5504" t="str">
            <v>UN</v>
          </cell>
          <cell r="E5504">
            <v>0.12</v>
          </cell>
          <cell r="F5504">
            <v>2.16</v>
          </cell>
          <cell r="G5504">
            <v>0.26</v>
          </cell>
        </row>
        <row r="5505">
          <cell r="A5505" t="str">
            <v>INSUMO</v>
          </cell>
          <cell r="B5505" t="str">
            <v>00004783</v>
          </cell>
          <cell r="C5505" t="str">
            <v>PINTOR</v>
          </cell>
          <cell r="D5505" t="str">
            <v>H</v>
          </cell>
          <cell r="E5505">
            <v>0.6</v>
          </cell>
          <cell r="F5505">
            <v>13.58</v>
          </cell>
          <cell r="G5505">
            <v>8.15</v>
          </cell>
        </row>
        <row r="5506">
          <cell r="A5506" t="str">
            <v>INSUMO</v>
          </cell>
          <cell r="B5506" t="str">
            <v>00006111</v>
          </cell>
          <cell r="C5506" t="str">
            <v>SERVENTE</v>
          </cell>
          <cell r="D5506" t="str">
            <v>H</v>
          </cell>
          <cell r="E5506">
            <v>0.2</v>
          </cell>
          <cell r="F5506">
            <v>10.59</v>
          </cell>
          <cell r="G5506">
            <v>2.12</v>
          </cell>
        </row>
        <row r="5507">
          <cell r="A5507" t="str">
            <v>INSUMO</v>
          </cell>
          <cell r="B5507" t="str">
            <v>00007293</v>
          </cell>
          <cell r="C5507" t="str">
            <v>TINTA GRAFITE ESMALTE PROTETORA DE SUPERFICIE METALICA</v>
          </cell>
          <cell r="D5507" t="str">
            <v>L</v>
          </cell>
          <cell r="E5507">
            <v>0.13</v>
          </cell>
          <cell r="F5507">
            <v>23.33</v>
          </cell>
          <cell r="G5507">
            <v>3.03</v>
          </cell>
        </row>
        <row r="5508">
          <cell r="A5508" t="str">
            <v>73446</v>
          </cell>
          <cell r="C5508" t="str">
            <v>SUBTOTAL</v>
          </cell>
          <cell r="G5508">
            <v>13.56</v>
          </cell>
        </row>
        <row r="5509">
          <cell r="C5509" t="str">
            <v>BDI</v>
          </cell>
          <cell r="E5509">
            <v>0.35</v>
          </cell>
          <cell r="G5509">
            <v>4.75</v>
          </cell>
        </row>
        <row r="5510">
          <cell r="C5510" t="str">
            <v>TOTAL</v>
          </cell>
          <cell r="G5510">
            <v>18.310000000000002</v>
          </cell>
        </row>
        <row r="5512">
          <cell r="A5512" t="str">
            <v>CHOR</v>
          </cell>
          <cell r="B5512" t="str">
            <v>73447</v>
          </cell>
          <cell r="C5512" t="str">
            <v>ESCAVACAO MANUAL DE VALAS EM TERRA COMPAA, PROF. 2 M &lt; H &lt;= 3 M</v>
          </cell>
          <cell r="D5512" t="str">
            <v>M3</v>
          </cell>
        </row>
        <row r="5513">
          <cell r="A5513" t="str">
            <v>INSUMO</v>
          </cell>
          <cell r="B5513" t="str">
            <v>00006111</v>
          </cell>
          <cell r="C5513" t="str">
            <v>SERVENTE</v>
          </cell>
          <cell r="D5513" t="str">
            <v>H</v>
          </cell>
          <cell r="E5513">
            <v>3.45</v>
          </cell>
          <cell r="F5513">
            <v>10.59</v>
          </cell>
          <cell r="G5513">
            <v>36.54</v>
          </cell>
        </row>
        <row r="5514">
          <cell r="A5514" t="str">
            <v>73447</v>
          </cell>
          <cell r="C5514" t="str">
            <v>SUBTOTAL</v>
          </cell>
          <cell r="G5514">
            <v>36.54</v>
          </cell>
        </row>
        <row r="5515">
          <cell r="C5515" t="str">
            <v>BDI</v>
          </cell>
          <cell r="E5515">
            <v>0.35</v>
          </cell>
          <cell r="G5515">
            <v>12.79</v>
          </cell>
        </row>
        <row r="5516">
          <cell r="C5516" t="str">
            <v>TOTAL</v>
          </cell>
          <cell r="G5516">
            <v>49.33</v>
          </cell>
        </row>
        <row r="5518">
          <cell r="A5518" t="str">
            <v>CHOR</v>
          </cell>
          <cell r="B5518" t="str">
            <v>73448</v>
          </cell>
          <cell r="C5518" t="str">
            <v>BOMBA C/MOTOR A GASOLINA AUTOESCORVANTE PRA AGUA SUJA - 3/4 HP MANUTENCAO</v>
          </cell>
          <cell r="D5518" t="str">
            <v>H</v>
          </cell>
        </row>
        <row r="5519">
          <cell r="A5519" t="str">
            <v>INSUMO</v>
          </cell>
          <cell r="B5519" t="str">
            <v>00000719</v>
          </cell>
          <cell r="C5519" t="str">
            <v>MOTOBOMBA CENTRIFUGA BOCAIS 1 1/2" X 1" A GASOLINA 3,5CV MARC A BRANCO MOD. 715 HM/Q = 6M/16,8M3/H A 38M/6,6M 3/H**CAIXA**"</v>
          </cell>
          <cell r="D5519" t="str">
            <v>UN</v>
          </cell>
          <cell r="E5519">
            <v>8.3300000000000005E-5</v>
          </cell>
          <cell r="F5519">
            <v>1608.08</v>
          </cell>
          <cell r="G5519">
            <v>0.13</v>
          </cell>
        </row>
        <row r="5520">
          <cell r="A5520" t="str">
            <v>73448</v>
          </cell>
          <cell r="C5520" t="str">
            <v>SUBTOTAL</v>
          </cell>
          <cell r="G5520">
            <v>0.13</v>
          </cell>
        </row>
        <row r="5521">
          <cell r="C5521" t="str">
            <v>BDI</v>
          </cell>
          <cell r="E5521">
            <v>0.35</v>
          </cell>
          <cell r="G5521">
            <v>0.05</v>
          </cell>
        </row>
        <row r="5522">
          <cell r="C5522" t="str">
            <v>TOTAL</v>
          </cell>
          <cell r="G5522">
            <v>0.18</v>
          </cell>
        </row>
        <row r="5524">
          <cell r="A5524" t="str">
            <v>CHOR</v>
          </cell>
          <cell r="B5524" t="str">
            <v>73450</v>
          </cell>
          <cell r="C5524" t="str">
            <v>CUSTO HORARIO IMPRODUTIVO DIURNO - MARTELE TE OU ROMPEDOR ATLAS COPCO - TEX 31</v>
          </cell>
          <cell r="D5524" t="str">
            <v>CHI</v>
          </cell>
        </row>
        <row r="5525">
          <cell r="A5525" t="str">
            <v>COMPOSICAO</v>
          </cell>
          <cell r="B5525" t="str">
            <v>73327</v>
          </cell>
          <cell r="C5525" t="str">
            <v>CUSTO HORARIO COM MAO-DE-OBRA NA OPERACAO DIURNA - MARTELETE OU ROMPE-DOR ATLAS COPCO - TEX 31</v>
          </cell>
          <cell r="D5525" t="str">
            <v>H</v>
          </cell>
          <cell r="E5525">
            <v>1</v>
          </cell>
          <cell r="F5525">
            <v>13.07</v>
          </cell>
          <cell r="G5525">
            <v>13.07</v>
          </cell>
        </row>
        <row r="5526">
          <cell r="A5526" t="str">
            <v>COMPOSICAO</v>
          </cell>
          <cell r="B5526" t="str">
            <v>73337</v>
          </cell>
          <cell r="C5526" t="str">
            <v>CUSTO HORARIO COM DEPRECIACAO E JUROS - MARTELETE OU ROMPEDOR ATLAS COPCO - TEX 31</v>
          </cell>
          <cell r="D5526" t="str">
            <v>H</v>
          </cell>
          <cell r="E5526">
            <v>1</v>
          </cell>
          <cell r="F5526">
            <v>1.1000000000000001</v>
          </cell>
          <cell r="G5526">
            <v>1.1000000000000001</v>
          </cell>
        </row>
        <row r="5527">
          <cell r="A5527" t="str">
            <v>73450</v>
          </cell>
          <cell r="C5527" t="str">
            <v>SUBTOTAL</v>
          </cell>
          <cell r="G5527">
            <v>14.17</v>
          </cell>
        </row>
        <row r="5528">
          <cell r="C5528" t="str">
            <v>BDI</v>
          </cell>
          <cell r="E5528">
            <v>0.35</v>
          </cell>
          <cell r="G5528">
            <v>4.96</v>
          </cell>
        </row>
        <row r="5529">
          <cell r="C5529" t="str">
            <v>TOTAL</v>
          </cell>
          <cell r="G5529">
            <v>19.13</v>
          </cell>
        </row>
        <row r="5531">
          <cell r="A5531" t="str">
            <v>CHOR</v>
          </cell>
          <cell r="B5531" t="str">
            <v>73451</v>
          </cell>
          <cell r="C5531" t="str">
            <v>TRATOR ESTEIRAS DIESEL APROX 200CV C/LAMIN A 2500KG (CUSTO PRODUTIVO) INCL OPERADOR</v>
          </cell>
          <cell r="D5531" t="str">
            <v>H</v>
          </cell>
        </row>
        <row r="5532">
          <cell r="A5532" t="str">
            <v>INSUMO</v>
          </cell>
          <cell r="B5532" t="str">
            <v>00004221</v>
          </cell>
          <cell r="C5532" t="str">
            <v>OLEO DIESEL COMBUSTIVEL COMUM</v>
          </cell>
          <cell r="D5532" t="str">
            <v>L</v>
          </cell>
          <cell r="E5532">
            <v>18.8</v>
          </cell>
          <cell r="F5532">
            <v>2.59</v>
          </cell>
          <cell r="G5532">
            <v>48.69</v>
          </cell>
        </row>
        <row r="5533">
          <cell r="A5533" t="str">
            <v>INSUMO</v>
          </cell>
          <cell r="B5533" t="str">
            <v>00004227</v>
          </cell>
          <cell r="C5533" t="str">
            <v>ÓLEO LUBRIFICANTE PARA MOTORES DE EQUIPAMENTOS PESADOS (CAMINHÕES, TRATORES, RETROS E ETC...)</v>
          </cell>
          <cell r="D5533" t="str">
            <v>L</v>
          </cell>
          <cell r="E5533">
            <v>0.28000000000000003</v>
          </cell>
          <cell r="F5533">
            <v>14.56</v>
          </cell>
          <cell r="G5533">
            <v>4.08</v>
          </cell>
        </row>
        <row r="5534">
          <cell r="A5534" t="str">
            <v>INSUMO</v>
          </cell>
          <cell r="B5534" t="str">
            <v>00004229</v>
          </cell>
          <cell r="C5534" t="str">
            <v>GRAXA LUBRIFICANTE</v>
          </cell>
          <cell r="D5534" t="str">
            <v>KG</v>
          </cell>
          <cell r="E5534">
            <v>0.14000000000000001</v>
          </cell>
          <cell r="F5534">
            <v>17.440000000000001</v>
          </cell>
          <cell r="G5534">
            <v>2.44</v>
          </cell>
        </row>
        <row r="5535">
          <cell r="A5535" t="str">
            <v>INSUMO</v>
          </cell>
          <cell r="B5535" t="str">
            <v>00004230</v>
          </cell>
          <cell r="C5535" t="str">
            <v>OPERADOR DE MAQUINAS E EQUIPAMENTOS</v>
          </cell>
          <cell r="D5535" t="str">
            <v>H</v>
          </cell>
          <cell r="E5535">
            <v>1</v>
          </cell>
          <cell r="F5535">
            <v>20.71</v>
          </cell>
          <cell r="G5535">
            <v>20.71</v>
          </cell>
        </row>
        <row r="5536">
          <cell r="A5536" t="str">
            <v>INSUMO</v>
          </cell>
          <cell r="B5536" t="str">
            <v>00013627</v>
          </cell>
          <cell r="C5536" t="str">
            <v>TRATOR DE ESTEIRAS CATERPILLAR D6M, 140HP, PESO OPERACIONAL 15,5T, **CAIXA**</v>
          </cell>
          <cell r="D5536" t="str">
            <v>UN</v>
          </cell>
          <cell r="E5536">
            <v>2.1599999999999999E-4</v>
          </cell>
          <cell r="F5536">
            <v>757442.95</v>
          </cell>
          <cell r="G5536">
            <v>163.61000000000001</v>
          </cell>
        </row>
        <row r="5537">
          <cell r="A5537" t="str">
            <v>73451</v>
          </cell>
          <cell r="C5537" t="str">
            <v>SUBTOTAL</v>
          </cell>
          <cell r="G5537">
            <v>239.53</v>
          </cell>
        </row>
        <row r="5538">
          <cell r="C5538" t="str">
            <v>BDI</v>
          </cell>
          <cell r="E5538">
            <v>0.35</v>
          </cell>
          <cell r="G5538">
            <v>83.84</v>
          </cell>
        </row>
        <row r="5539">
          <cell r="C5539" t="str">
            <v>TOTAL</v>
          </cell>
          <cell r="G5539">
            <v>323.37</v>
          </cell>
        </row>
        <row r="5541">
          <cell r="A5541" t="str">
            <v>CHOR</v>
          </cell>
          <cell r="B5541" t="str">
            <v>73452</v>
          </cell>
          <cell r="C5541" t="str">
            <v>MOTONIVELADORA MOTOR DIESEL 125CV INCL OPE RADOR (CP)</v>
          </cell>
          <cell r="D5541" t="str">
            <v>H</v>
          </cell>
        </row>
        <row r="5542">
          <cell r="A5542" t="str">
            <v>INSUMO</v>
          </cell>
          <cell r="B5542" t="str">
            <v>00004090</v>
          </cell>
          <cell r="C5542" t="str">
            <v>MOTONIVELADORA - POTÊNCIA 140HP PESO OPERACIONAL 12,5T</v>
          </cell>
          <cell r="D5542" t="str">
            <v>UN</v>
          </cell>
          <cell r="E5542">
            <v>1.9599999999999999E-4</v>
          </cell>
          <cell r="F5542">
            <v>549000</v>
          </cell>
          <cell r="G5542">
            <v>107.6</v>
          </cell>
        </row>
        <row r="5543">
          <cell r="A5543" t="str">
            <v>INSUMO</v>
          </cell>
          <cell r="B5543" t="str">
            <v>00004221</v>
          </cell>
          <cell r="C5543" t="str">
            <v>OLEO DIESEL COMBUSTIVEL COMUM</v>
          </cell>
          <cell r="D5543" t="str">
            <v>L</v>
          </cell>
          <cell r="E5543">
            <v>18</v>
          </cell>
          <cell r="F5543">
            <v>2.59</v>
          </cell>
          <cell r="G5543">
            <v>46.62</v>
          </cell>
        </row>
        <row r="5544">
          <cell r="A5544" t="str">
            <v>INSUMO</v>
          </cell>
          <cell r="B5544" t="str">
            <v>00004227</v>
          </cell>
          <cell r="C5544" t="str">
            <v>ÓLEO LUBRIFICANTE PARA MOTORES DE EQUIPAMENTOS PESADOS (CAMINHÕES, TRATORES, RETROS E ETC...)</v>
          </cell>
          <cell r="D5544" t="str">
            <v>L</v>
          </cell>
          <cell r="E5544">
            <v>0.25</v>
          </cell>
          <cell r="F5544">
            <v>14.56</v>
          </cell>
          <cell r="G5544">
            <v>3.64</v>
          </cell>
        </row>
        <row r="5545">
          <cell r="A5545" t="str">
            <v>INSUMO</v>
          </cell>
          <cell r="B5545" t="str">
            <v>00004229</v>
          </cell>
          <cell r="C5545" t="str">
            <v>GRAXA LUBRIFICANTE</v>
          </cell>
          <cell r="D5545" t="str">
            <v>KG</v>
          </cell>
          <cell r="E5545">
            <v>0.125</v>
          </cell>
          <cell r="F5545">
            <v>17.440000000000001</v>
          </cell>
          <cell r="G5545">
            <v>2.1800000000000002</v>
          </cell>
        </row>
        <row r="5546">
          <cell r="A5546" t="str">
            <v>INSUMO</v>
          </cell>
          <cell r="B5546" t="str">
            <v>00004230</v>
          </cell>
          <cell r="C5546" t="str">
            <v>OPERADOR DE MAQUINAS E EQUIPAMENTOS</v>
          </cell>
          <cell r="D5546" t="str">
            <v>H</v>
          </cell>
          <cell r="E5546">
            <v>1</v>
          </cell>
          <cell r="F5546">
            <v>20.71</v>
          </cell>
          <cell r="G5546">
            <v>20.71</v>
          </cell>
        </row>
        <row r="5547">
          <cell r="A5547" t="str">
            <v>INSUMO</v>
          </cell>
          <cell r="B5547" t="str">
            <v>00013940</v>
          </cell>
          <cell r="C5547" t="str">
            <v>CONJUNTO PNEUS MOTONIVELADORA 125CV</v>
          </cell>
          <cell r="D5547" t="str">
            <v>UN</v>
          </cell>
          <cell r="E5547">
            <v>5.9999999999999995E-4</v>
          </cell>
          <cell r="F5547">
            <v>9682.83</v>
          </cell>
          <cell r="G5547">
            <v>5.81</v>
          </cell>
        </row>
        <row r="5548">
          <cell r="A5548" t="str">
            <v>73452</v>
          </cell>
          <cell r="C5548" t="str">
            <v>SUBTOTAL</v>
          </cell>
          <cell r="G5548">
            <v>186.56</v>
          </cell>
        </row>
        <row r="5549">
          <cell r="C5549" t="str">
            <v>BDI</v>
          </cell>
          <cell r="E5549">
            <v>0.35</v>
          </cell>
          <cell r="G5549">
            <v>65.3</v>
          </cell>
        </row>
        <row r="5550">
          <cell r="C5550" t="str">
            <v>TOTAL</v>
          </cell>
          <cell r="G5550">
            <v>251.86</v>
          </cell>
        </row>
        <row r="5552">
          <cell r="A5552" t="str">
            <v>CHOR</v>
          </cell>
          <cell r="B5552" t="str">
            <v>73453</v>
          </cell>
          <cell r="C5552" t="str">
            <v>TRATOR DE PNEUS MOTOR DIESEL 61CV INCL OPE RADOR (CP)</v>
          </cell>
          <cell r="D5552" t="str">
            <v>H</v>
          </cell>
        </row>
        <row r="5553">
          <cell r="A5553" t="str">
            <v>INSUMO</v>
          </cell>
          <cell r="B5553" t="str">
            <v>00004221</v>
          </cell>
          <cell r="C5553" t="str">
            <v>OLEO DIESEL COMBUSTIVEL COMUM</v>
          </cell>
          <cell r="D5553" t="str">
            <v>L</v>
          </cell>
          <cell r="E5553">
            <v>8.5</v>
          </cell>
          <cell r="F5553">
            <v>2.59</v>
          </cell>
          <cell r="G5553">
            <v>22.02</v>
          </cell>
        </row>
        <row r="5554">
          <cell r="A5554" t="str">
            <v>INSUMO</v>
          </cell>
          <cell r="B5554" t="str">
            <v>00004227</v>
          </cell>
          <cell r="C5554" t="str">
            <v>ÓLEO LUBRIFICANTE PARA MOTORES DE EQUIPAMENTOS PESADOS (CAMINHÕES, TRATORES, RETROS E ETC...)</v>
          </cell>
          <cell r="D5554" t="str">
            <v>L</v>
          </cell>
          <cell r="E5554">
            <v>0.183</v>
          </cell>
          <cell r="F5554">
            <v>14.56</v>
          </cell>
          <cell r="G5554">
            <v>2.66</v>
          </cell>
        </row>
        <row r="5555">
          <cell r="A5555" t="str">
            <v>INSUMO</v>
          </cell>
          <cell r="B5555" t="str">
            <v>00004229</v>
          </cell>
          <cell r="C5555" t="str">
            <v>GRAXA LUBRIFICANTE</v>
          </cell>
          <cell r="D5555" t="str">
            <v>KG</v>
          </cell>
          <cell r="E5555">
            <v>6.0999999999999999E-2</v>
          </cell>
          <cell r="F5555">
            <v>17.440000000000001</v>
          </cell>
          <cell r="G5555">
            <v>1.06</v>
          </cell>
        </row>
        <row r="5556">
          <cell r="A5556" t="str">
            <v>INSUMO</v>
          </cell>
          <cell r="B5556" t="str">
            <v>00004230</v>
          </cell>
          <cell r="C5556" t="str">
            <v>OPERADOR DE MAQUINAS E EQUIPAMENTOS</v>
          </cell>
          <cell r="D5556" t="str">
            <v>H</v>
          </cell>
          <cell r="E5556">
            <v>1</v>
          </cell>
          <cell r="F5556">
            <v>20.71</v>
          </cell>
          <cell r="G5556">
            <v>20.71</v>
          </cell>
        </row>
        <row r="5557">
          <cell r="A5557" t="str">
            <v>INSUMO</v>
          </cell>
          <cell r="B5557" t="str">
            <v>00010598</v>
          </cell>
          <cell r="C5557" t="str">
            <v>TRATOR DE PNEUS MASSEY FERGUSSON MF-25OX STANDARD 51HP**CAIXA**</v>
          </cell>
          <cell r="D5557" t="str">
            <v>UN</v>
          </cell>
          <cell r="E5557">
            <v>1.76E-4</v>
          </cell>
          <cell r="F5557">
            <v>66918.960000000006</v>
          </cell>
          <cell r="G5557">
            <v>11.78</v>
          </cell>
        </row>
        <row r="5558">
          <cell r="A5558" t="str">
            <v>INSUMO</v>
          </cell>
          <cell r="B5558" t="str">
            <v>00013946</v>
          </cell>
          <cell r="C5558" t="str">
            <v>CONJUNTO PNEUS TRATOR E PULVI-MISTURADOR 61CV</v>
          </cell>
          <cell r="D5558" t="str">
            <v>UN</v>
          </cell>
          <cell r="E5558">
            <v>5.9999999999999995E-4</v>
          </cell>
          <cell r="F5558">
            <v>4336.55</v>
          </cell>
          <cell r="G5558">
            <v>2.6</v>
          </cell>
        </row>
        <row r="5559">
          <cell r="A5559" t="str">
            <v>73453</v>
          </cell>
          <cell r="C5559" t="str">
            <v>SUBTOTAL</v>
          </cell>
          <cell r="G5559">
            <v>60.830000000000005</v>
          </cell>
        </row>
        <row r="5560">
          <cell r="C5560" t="str">
            <v>BDI</v>
          </cell>
          <cell r="E5560">
            <v>0.35</v>
          </cell>
          <cell r="G5560">
            <v>21.29</v>
          </cell>
        </row>
        <row r="5561">
          <cell r="C5561" t="str">
            <v>TOTAL</v>
          </cell>
          <cell r="G5561">
            <v>82.12</v>
          </cell>
        </row>
        <row r="5563">
          <cell r="A5563" t="str">
            <v>CHOR</v>
          </cell>
          <cell r="B5563" t="str">
            <v>73456</v>
          </cell>
          <cell r="C5563" t="str">
            <v>MANUTENCAO/CAMINHAO CARROCERIA FIXA FORD -12000 - 142CV</v>
          </cell>
          <cell r="D5563" t="str">
            <v>H</v>
          </cell>
        </row>
        <row r="5564">
          <cell r="A5564" t="str">
            <v>INSUMO</v>
          </cell>
          <cell r="B5564" t="str">
            <v>00001150</v>
          </cell>
          <cell r="C5564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564" t="str">
            <v>UN</v>
          </cell>
          <cell r="E5564">
            <v>6.6699999999999995E-5</v>
          </cell>
          <cell r="F5564">
            <v>183597.5</v>
          </cell>
          <cell r="G5564">
            <v>12.25</v>
          </cell>
        </row>
        <row r="5565">
          <cell r="A5565" t="str">
            <v>73456</v>
          </cell>
          <cell r="C5565" t="str">
            <v>SUBTOTAL</v>
          </cell>
          <cell r="G5565">
            <v>12.25</v>
          </cell>
        </row>
        <row r="5566">
          <cell r="C5566" t="str">
            <v>BDI</v>
          </cell>
          <cell r="E5566">
            <v>0.35</v>
          </cell>
          <cell r="G5566">
            <v>4.29</v>
          </cell>
        </row>
        <row r="5567">
          <cell r="C5567" t="str">
            <v>TOTAL</v>
          </cell>
          <cell r="G5567">
            <v>16.54</v>
          </cell>
        </row>
        <row r="5569">
          <cell r="A5569" t="str">
            <v>CHOR</v>
          </cell>
          <cell r="B5569" t="str">
            <v>73457</v>
          </cell>
          <cell r="C5569" t="str">
            <v>CUSTO HORARIO C/MATERIAIS NA OPERACAO - MO TONIVELADORA CATERPILLAR 120G - 125 HP</v>
          </cell>
          <cell r="D5569" t="str">
            <v>H</v>
          </cell>
        </row>
        <row r="5570">
          <cell r="A5570" t="str">
            <v>INSUMO</v>
          </cell>
          <cell r="B5570" t="str">
            <v>00004221</v>
          </cell>
          <cell r="C5570" t="str">
            <v>OLEO DIESEL COMBUSTIVEL COMUM</v>
          </cell>
          <cell r="D5570" t="str">
            <v>L</v>
          </cell>
          <cell r="E5570">
            <v>25.2</v>
          </cell>
          <cell r="F5570">
            <v>2.59</v>
          </cell>
          <cell r="G5570">
            <v>65.27</v>
          </cell>
        </row>
        <row r="5571">
          <cell r="A5571" t="str">
            <v>73457</v>
          </cell>
          <cell r="C5571" t="str">
            <v>SUBTOTAL</v>
          </cell>
          <cell r="G5571">
            <v>65.27</v>
          </cell>
        </row>
        <row r="5572">
          <cell r="C5572" t="str">
            <v>BDI</v>
          </cell>
          <cell r="E5572">
            <v>0.35</v>
          </cell>
          <cell r="G5572">
            <v>22.84</v>
          </cell>
        </row>
        <row r="5573">
          <cell r="C5573" t="str">
            <v>TOTAL</v>
          </cell>
          <cell r="G5573">
            <v>88.11</v>
          </cell>
        </row>
        <row r="5575">
          <cell r="A5575" t="str">
            <v>CHOR</v>
          </cell>
          <cell r="B5575" t="str">
            <v>73458</v>
          </cell>
          <cell r="C5575" t="str">
            <v>CUSTO HORARIO COM MATERIAIS NA OPERACAO - TRATOR DE ESTEIRAS CATERPILLAR D6D PS - 163 6A - 140 HP</v>
          </cell>
          <cell r="D5575" t="str">
            <v>H</v>
          </cell>
        </row>
        <row r="5576">
          <cell r="A5576" t="str">
            <v>INSUMO</v>
          </cell>
          <cell r="B5576" t="str">
            <v>00004221</v>
          </cell>
          <cell r="C5576" t="str">
            <v>OLEO DIESEL COMBUSTIVEL COMUM</v>
          </cell>
          <cell r="D5576" t="str">
            <v>L</v>
          </cell>
          <cell r="E5576">
            <v>25.2</v>
          </cell>
          <cell r="F5576">
            <v>2.59</v>
          </cell>
          <cell r="G5576">
            <v>65.27</v>
          </cell>
        </row>
        <row r="5577">
          <cell r="A5577" t="str">
            <v>73458</v>
          </cell>
          <cell r="C5577" t="str">
            <v>SUBTOTAL</v>
          </cell>
          <cell r="G5577">
            <v>65.27</v>
          </cell>
        </row>
        <row r="5578">
          <cell r="C5578" t="str">
            <v>BDI</v>
          </cell>
          <cell r="E5578">
            <v>0.35</v>
          </cell>
          <cell r="G5578">
            <v>22.84</v>
          </cell>
        </row>
        <row r="5579">
          <cell r="C5579" t="str">
            <v>TOTAL</v>
          </cell>
          <cell r="G5579">
            <v>88.11</v>
          </cell>
        </row>
        <row r="5581">
          <cell r="A5581" t="str">
            <v>CHOR</v>
          </cell>
          <cell r="B5581" t="str">
            <v>73459</v>
          </cell>
          <cell r="C5581" t="str">
            <v>CUSTOS C/MATERIAL OPERCAO -MAQUINA DE DEMARCAR FAIXAS AUTO</v>
          </cell>
          <cell r="D5581" t="str">
            <v>H</v>
          </cell>
        </row>
        <row r="5582">
          <cell r="A5582" t="str">
            <v>INSUMO</v>
          </cell>
          <cell r="B5582" t="str">
            <v>00004221</v>
          </cell>
          <cell r="C5582" t="str">
            <v>OLEO DIESEL COMBUSTIVEL COMUM</v>
          </cell>
          <cell r="D5582" t="str">
            <v>L</v>
          </cell>
          <cell r="E5582">
            <v>5.4</v>
          </cell>
          <cell r="F5582">
            <v>2.59</v>
          </cell>
          <cell r="G5582">
            <v>13.99</v>
          </cell>
        </row>
        <row r="5583">
          <cell r="A5583" t="str">
            <v>73459</v>
          </cell>
          <cell r="C5583" t="str">
            <v>SUBTOTAL</v>
          </cell>
          <cell r="G5583">
            <v>13.99</v>
          </cell>
        </row>
        <row r="5584">
          <cell r="C5584" t="str">
            <v>BDI</v>
          </cell>
          <cell r="E5584">
            <v>0.35</v>
          </cell>
          <cell r="G5584">
            <v>4.9000000000000004</v>
          </cell>
        </row>
        <row r="5585">
          <cell r="C5585" t="str">
            <v>TOTAL</v>
          </cell>
          <cell r="G5585">
            <v>18.89</v>
          </cell>
        </row>
        <row r="5587">
          <cell r="A5587" t="str">
            <v>CHOR</v>
          </cell>
          <cell r="B5587" t="str">
            <v>73463</v>
          </cell>
          <cell r="C5587" t="str">
            <v>MOTO BOMBA SOBRE RODAS GAS DE 10,5CV A 3600RPM (CP) C/BOMBA CENTRIFUGAAUTO-ESCORVANTE DE ROTOR ABERTO BOCAIS DE 3" - EXCL OPERADOR</v>
          </cell>
          <cell r="D5587" t="str">
            <v>H</v>
          </cell>
        </row>
        <row r="5588">
          <cell r="A5588" t="str">
            <v>INSUMO</v>
          </cell>
          <cell r="B5588" t="str">
            <v>00000724</v>
          </cell>
          <cell r="C5588" t="str">
            <v>MOTOBOMBA AUTOESCORVANTE ROTOR ABERTO C/ MOTOR A GASOLINA OU DI ESEL * 10,5CV * BOCAIS 3" X 4" * HM/Q = 40 M/3,2M3/H A 90M/7,3M3/H*"</v>
          </cell>
          <cell r="D5588" t="str">
            <v>UN</v>
          </cell>
          <cell r="E5588">
            <v>2.8860000000000002E-4</v>
          </cell>
          <cell r="F5588">
            <v>14332.93</v>
          </cell>
          <cell r="G5588">
            <v>4.1399999999999997</v>
          </cell>
        </row>
        <row r="5589">
          <cell r="A5589" t="str">
            <v>INSUMO</v>
          </cell>
          <cell r="B5589" t="str">
            <v>00004222</v>
          </cell>
          <cell r="C5589" t="str">
            <v>GASOLINA COMUM</v>
          </cell>
          <cell r="D5589" t="str">
            <v>L</v>
          </cell>
          <cell r="E5589">
            <v>3</v>
          </cell>
          <cell r="F5589">
            <v>2.84</v>
          </cell>
          <cell r="G5589">
            <v>8.52</v>
          </cell>
        </row>
        <row r="5590">
          <cell r="A5590" t="str">
            <v>INSUMO</v>
          </cell>
          <cell r="B5590" t="str">
            <v>00004227</v>
          </cell>
          <cell r="C5590" t="str">
            <v>ÓLEO LUBRIFICANTE PARA MOTORES DE EQUIPAMENTOS PESADOS (CAMINHÕES, TRATORES, RETROS E ETC...)</v>
          </cell>
          <cell r="D5590" t="str">
            <v>L</v>
          </cell>
          <cell r="E5590">
            <v>0.03</v>
          </cell>
          <cell r="F5590">
            <v>14.56</v>
          </cell>
          <cell r="G5590">
            <v>0.44</v>
          </cell>
        </row>
        <row r="5591">
          <cell r="A5591" t="str">
            <v>INSUMO</v>
          </cell>
          <cell r="B5591" t="str">
            <v>00004229</v>
          </cell>
          <cell r="C5591" t="str">
            <v>GRAXA LUBRIFICANTE</v>
          </cell>
          <cell r="D5591" t="str">
            <v>KG</v>
          </cell>
          <cell r="E5591">
            <v>0.01</v>
          </cell>
          <cell r="F5591">
            <v>17.440000000000001</v>
          </cell>
          <cell r="G5591">
            <v>0.17</v>
          </cell>
        </row>
        <row r="5592">
          <cell r="A5592" t="str">
            <v>73463</v>
          </cell>
          <cell r="C5592" t="str">
            <v>SUBTOTAL</v>
          </cell>
          <cell r="G5592">
            <v>13.27</v>
          </cell>
        </row>
        <row r="5593">
          <cell r="C5593" t="str">
            <v>BDI</v>
          </cell>
          <cell r="E5593">
            <v>0.35</v>
          </cell>
          <cell r="G5593">
            <v>4.6399999999999997</v>
          </cell>
        </row>
        <row r="5594">
          <cell r="C5594" t="str">
            <v>TOTAL</v>
          </cell>
          <cell r="G5594">
            <v>17.91</v>
          </cell>
        </row>
        <row r="5596">
          <cell r="A5596" t="str">
            <v>CHOR</v>
          </cell>
          <cell r="B5596" t="str">
            <v>73464</v>
          </cell>
          <cell r="C5596" t="str">
            <v>CHP MAQUINA PROJETORA DE CONCRETO</v>
          </cell>
          <cell r="D5596" t="str">
            <v>H</v>
          </cell>
        </row>
        <row r="5597">
          <cell r="A5597" t="str">
            <v>COMPOSICAO</v>
          </cell>
          <cell r="B5597" t="str">
            <v>73432</v>
          </cell>
          <cell r="C5597" t="str">
            <v>CHP - BETONEIRA CAPAC. 320 L, MOTOR DIESEL 6 HP, ALFA 320 OU SIMILAR</v>
          </cell>
          <cell r="D5597" t="str">
            <v>H</v>
          </cell>
          <cell r="E5597">
            <v>1</v>
          </cell>
          <cell r="F5597">
            <v>14.79</v>
          </cell>
          <cell r="G5597">
            <v>14.79</v>
          </cell>
        </row>
        <row r="5598">
          <cell r="A5598" t="str">
            <v>73464</v>
          </cell>
          <cell r="C5598" t="str">
            <v>SUBTOTAL</v>
          </cell>
          <cell r="G5598">
            <v>14.79</v>
          </cell>
        </row>
        <row r="5599">
          <cell r="C5599" t="str">
            <v>BDI</v>
          </cell>
          <cell r="E5599">
            <v>0.35</v>
          </cell>
          <cell r="G5599">
            <v>5.18</v>
          </cell>
        </row>
        <row r="5600">
          <cell r="C5600" t="str">
            <v>TOTAL</v>
          </cell>
          <cell r="G5600">
            <v>19.97</v>
          </cell>
        </row>
        <row r="5602">
          <cell r="A5602" t="str">
            <v>CHOR</v>
          </cell>
          <cell r="B5602" t="str">
            <v>73476</v>
          </cell>
          <cell r="C5602" t="str">
            <v>MOTONIVELADORA MOTOR DIESEL 125CV INCL OPE RADOR (CI)</v>
          </cell>
          <cell r="D5602" t="str">
            <v>H</v>
          </cell>
        </row>
        <row r="5603">
          <cell r="A5603" t="str">
            <v>INSUMO</v>
          </cell>
          <cell r="B5603" t="str">
            <v>00004090</v>
          </cell>
          <cell r="C5603" t="str">
            <v>MOTONIVELADORA - POTÊNCIA 140HP PESO OPERACIONAL 12,5T</v>
          </cell>
          <cell r="D5603" t="str">
            <v>UN</v>
          </cell>
          <cell r="E5603">
            <v>1.16E-4</v>
          </cell>
          <cell r="F5603">
            <v>549000</v>
          </cell>
          <cell r="G5603">
            <v>63.68</v>
          </cell>
        </row>
        <row r="5604">
          <cell r="A5604" t="str">
            <v>INSUMO</v>
          </cell>
          <cell r="B5604" t="str">
            <v>00004230</v>
          </cell>
          <cell r="C5604" t="str">
            <v>OPERADOR DE MAQUINAS E EQUIPAMENTOS</v>
          </cell>
          <cell r="D5604" t="str">
            <v>H</v>
          </cell>
          <cell r="E5604">
            <v>1</v>
          </cell>
          <cell r="F5604">
            <v>20.71</v>
          </cell>
          <cell r="G5604">
            <v>20.71</v>
          </cell>
        </row>
        <row r="5605">
          <cell r="A5605" t="str">
            <v>73476</v>
          </cell>
          <cell r="C5605" t="str">
            <v>SUBTOTAL</v>
          </cell>
          <cell r="G5605">
            <v>84.39</v>
          </cell>
        </row>
        <row r="5606">
          <cell r="C5606" t="str">
            <v>BDI</v>
          </cell>
          <cell r="E5606">
            <v>0.35</v>
          </cell>
          <cell r="G5606">
            <v>29.54</v>
          </cell>
        </row>
        <row r="5607">
          <cell r="C5607" t="str">
            <v>TOTAL</v>
          </cell>
          <cell r="G5607">
            <v>113.93</v>
          </cell>
        </row>
        <row r="5609">
          <cell r="A5609" t="str">
            <v>CHOR</v>
          </cell>
          <cell r="B5609" t="str">
            <v>73478</v>
          </cell>
          <cell r="C5609" t="str">
            <v>MAQUINA DE JUNTAS GAS 8,25CV PART MANUAL ( CP) INCL OPERADOR</v>
          </cell>
          <cell r="D5609" t="str">
            <v>H</v>
          </cell>
        </row>
        <row r="5610">
          <cell r="A5610" t="str">
            <v>INSUMO</v>
          </cell>
          <cell r="B5610" t="str">
            <v>00004222</v>
          </cell>
          <cell r="C5610" t="str">
            <v>GASOLINA COMUM</v>
          </cell>
          <cell r="D5610" t="str">
            <v>L</v>
          </cell>
          <cell r="E5610">
            <v>2</v>
          </cell>
          <cell r="F5610">
            <v>2.84</v>
          </cell>
          <cell r="G5610">
            <v>5.68</v>
          </cell>
        </row>
        <row r="5611">
          <cell r="A5611" t="str">
            <v>INSUMO</v>
          </cell>
          <cell r="B5611" t="str">
            <v>00004227</v>
          </cell>
          <cell r="C5611" t="str">
            <v>ÓLEO LUBRIFICANTE PARA MOTORES DE EQUIPAMENTOS PESADOS (CAMINHÕES, TRATORES, RETROS E ETC...)</v>
          </cell>
          <cell r="D5611" t="str">
            <v>L</v>
          </cell>
          <cell r="E5611">
            <v>0.04</v>
          </cell>
          <cell r="F5611">
            <v>14.56</v>
          </cell>
          <cell r="G5611">
            <v>0.57999999999999996</v>
          </cell>
        </row>
        <row r="5612">
          <cell r="A5612" t="str">
            <v>INSUMO</v>
          </cell>
          <cell r="B5612" t="str">
            <v>00004229</v>
          </cell>
          <cell r="C5612" t="str">
            <v>GRAXA LUBRIFICANTE</v>
          </cell>
          <cell r="D5612" t="str">
            <v>KG</v>
          </cell>
          <cell r="E5612">
            <v>5.0000000000000001E-3</v>
          </cell>
          <cell r="F5612">
            <v>17.440000000000001</v>
          </cell>
          <cell r="G5612">
            <v>0.09</v>
          </cell>
        </row>
        <row r="5613">
          <cell r="A5613" t="str">
            <v>INSUMO</v>
          </cell>
          <cell r="B5613" t="str">
            <v>00004230</v>
          </cell>
          <cell r="C5613" t="str">
            <v>OPERADOR DE MAQUINAS E EQUIPAMENTOS</v>
          </cell>
          <cell r="D5613" t="str">
            <v>H</v>
          </cell>
          <cell r="E5613">
            <v>1</v>
          </cell>
          <cell r="F5613">
            <v>20.71</v>
          </cell>
          <cell r="G5613">
            <v>20.71</v>
          </cell>
        </row>
        <row r="5614">
          <cell r="A5614" t="str">
            <v>INSUMO</v>
          </cell>
          <cell r="B5614" t="str">
            <v>00011280</v>
          </cell>
          <cell r="C5614" t="str">
            <v>MAQUINA DE CORTAR ASFALTO/CONCRETO, TIPO CLIPPER C 84, COM MOTOR A GASOLINA, 8,25 HP, C/ DISCO ATE 20"</v>
          </cell>
          <cell r="D5614" t="str">
            <v>UN</v>
          </cell>
          <cell r="E5614">
            <v>2.4000000000000001E-4</v>
          </cell>
          <cell r="F5614">
            <v>5185.54</v>
          </cell>
          <cell r="G5614">
            <v>1.24</v>
          </cell>
        </row>
        <row r="5615">
          <cell r="A5615" t="str">
            <v>INSUMO</v>
          </cell>
          <cell r="B5615" t="str">
            <v>00013887</v>
          </cell>
          <cell r="C5615" t="str">
            <v>SERRA DIAMANTADA 14" P/CONCRETO</v>
          </cell>
          <cell r="D5615" t="str">
            <v>UN</v>
          </cell>
          <cell r="E5615">
            <v>0.2</v>
          </cell>
          <cell r="F5615">
            <v>225.37</v>
          </cell>
          <cell r="G5615">
            <v>45.07</v>
          </cell>
        </row>
        <row r="5616">
          <cell r="A5616" t="str">
            <v>73478</v>
          </cell>
          <cell r="C5616" t="str">
            <v>SUBTOTAL</v>
          </cell>
          <cell r="G5616">
            <v>73.37</v>
          </cell>
        </row>
        <row r="5617">
          <cell r="C5617" t="str">
            <v>BDI</v>
          </cell>
          <cell r="E5617">
            <v>0.35</v>
          </cell>
          <cell r="G5617">
            <v>25.68</v>
          </cell>
        </row>
        <row r="5618">
          <cell r="C5618" t="str">
            <v>TOTAL</v>
          </cell>
          <cell r="G5618">
            <v>99.050000000000011</v>
          </cell>
        </row>
        <row r="5620">
          <cell r="A5620" t="str">
            <v>CHOR</v>
          </cell>
          <cell r="B5620" t="str">
            <v>73479</v>
          </cell>
          <cell r="C5620" t="str">
            <v>DISTRIBUIDOR BETUME SOB PRESSAO GAS (CP) SOBRE CHAS SIS CAMINHAO - INCL ESTE C/MOTORISTA</v>
          </cell>
          <cell r="D5620" t="str">
            <v>H</v>
          </cell>
        </row>
        <row r="5621">
          <cell r="A5621" t="str">
            <v>INSUMO</v>
          </cell>
          <cell r="B5621" t="str">
            <v>00002403</v>
          </cell>
          <cell r="C5621" t="str">
            <v>DISTRIBUIDOR DE ASFALTO, CONSMAQ, MOD DA, A SER MONTADO SOBRE CAMINHÃO, C/ TANQUE ISOLADO 6 M3, AQUECIDO C/ 2 MAÇARICOS, C/ BARRA ESPARGIDORA 3,66 M</v>
          </cell>
          <cell r="D5621" t="str">
            <v>UN</v>
          </cell>
          <cell r="E5621">
            <v>1.83E-4</v>
          </cell>
          <cell r="F5621">
            <v>264320</v>
          </cell>
          <cell r="G5621">
            <v>48.37</v>
          </cell>
        </row>
        <row r="5622">
          <cell r="A5622" t="str">
            <v>INSUMO</v>
          </cell>
          <cell r="B5622" t="str">
            <v>00004094</v>
          </cell>
          <cell r="C5622" t="str">
            <v>MOTORISTA DE CAMINHAO E CARRETA</v>
          </cell>
          <cell r="D5622" t="str">
            <v>H</v>
          </cell>
          <cell r="E5622">
            <v>1</v>
          </cell>
          <cell r="F5622">
            <v>21.35</v>
          </cell>
          <cell r="G5622">
            <v>21.35</v>
          </cell>
        </row>
        <row r="5623">
          <cell r="A5623" t="str">
            <v>INSUMO</v>
          </cell>
          <cell r="B5623" t="str">
            <v>00004221</v>
          </cell>
          <cell r="C5623" t="str">
            <v>OLEO DIESEL COMBUSTIVEL COMUM</v>
          </cell>
          <cell r="D5623" t="str">
            <v>L</v>
          </cell>
          <cell r="E5623">
            <v>15.5</v>
          </cell>
          <cell r="F5623">
            <v>2.59</v>
          </cell>
          <cell r="G5623">
            <v>40.15</v>
          </cell>
        </row>
        <row r="5624">
          <cell r="A5624" t="str">
            <v>INSUMO</v>
          </cell>
          <cell r="B5624" t="str">
            <v>00004222</v>
          </cell>
          <cell r="C5624" t="str">
            <v>GASOLINA COMUM</v>
          </cell>
          <cell r="D5624" t="str">
            <v>L</v>
          </cell>
          <cell r="E5624">
            <v>6.6</v>
          </cell>
          <cell r="F5624">
            <v>2.84</v>
          </cell>
          <cell r="G5624">
            <v>18.739999999999998</v>
          </cell>
        </row>
        <row r="5625">
          <cell r="A5625" t="str">
            <v>INSUMO</v>
          </cell>
          <cell r="B5625" t="str">
            <v>00004224</v>
          </cell>
          <cell r="C5625" t="str">
            <v>QUEROSENE</v>
          </cell>
          <cell r="D5625" t="str">
            <v>L</v>
          </cell>
          <cell r="E5625">
            <v>7.2</v>
          </cell>
          <cell r="F5625">
            <v>2.91</v>
          </cell>
          <cell r="G5625">
            <v>20.95</v>
          </cell>
        </row>
        <row r="5626">
          <cell r="A5626" t="str">
            <v>INSUMO</v>
          </cell>
          <cell r="B5626" t="str">
            <v>00004227</v>
          </cell>
          <cell r="C5626" t="str">
            <v>ÓLEO LUBRIFICANTE PARA MOTORES DE EQUIPAMENTOS PESADOS (CAMINHÕES, TRATORES, RETROS E ETC...)</v>
          </cell>
          <cell r="D5626" t="str">
            <v>L</v>
          </cell>
          <cell r="E5626">
            <v>0.39</v>
          </cell>
          <cell r="F5626">
            <v>14.56</v>
          </cell>
          <cell r="G5626">
            <v>5.68</v>
          </cell>
        </row>
        <row r="5627">
          <cell r="A5627" t="str">
            <v>INSUMO</v>
          </cell>
          <cell r="B5627" t="str">
            <v>00004229</v>
          </cell>
          <cell r="C5627" t="str">
            <v>GRAXA LUBRIFICANTE</v>
          </cell>
          <cell r="D5627" t="str">
            <v>KG</v>
          </cell>
          <cell r="E5627">
            <v>0.13200000000000001</v>
          </cell>
          <cell r="F5627">
            <v>17.440000000000001</v>
          </cell>
          <cell r="G5627">
            <v>2.2999999999999998</v>
          </cell>
        </row>
        <row r="5628">
          <cell r="A5628" t="str">
            <v>INSUMO</v>
          </cell>
          <cell r="B5628" t="str">
            <v>00010631</v>
          </cell>
          <cell r="C5628" t="str">
            <v>CAMINHÃO TOCO FORD CARGO 815 E, 150 CV, PBT= 8250 KG , CARGA UTIL MAX C/ EQUIP = 5200 KG , DIST. ENTRE EIXOS 4300 MM - NÃO INCLUI CARROCERIA.</v>
          </cell>
          <cell r="D5628" t="str">
            <v>UN</v>
          </cell>
          <cell r="E5628">
            <v>2.0239999999999999E-4</v>
          </cell>
          <cell r="F5628">
            <v>123630.05</v>
          </cell>
          <cell r="G5628">
            <v>25.02</v>
          </cell>
        </row>
        <row r="5629">
          <cell r="A5629" t="str">
            <v>73479</v>
          </cell>
          <cell r="C5629" t="str">
            <v>SUBTOTAL</v>
          </cell>
          <cell r="G5629">
            <v>182.56000000000003</v>
          </cell>
        </row>
        <row r="5630">
          <cell r="C5630" t="str">
            <v>BDI</v>
          </cell>
          <cell r="E5630">
            <v>0.35</v>
          </cell>
          <cell r="G5630">
            <v>63.9</v>
          </cell>
        </row>
        <row r="5631">
          <cell r="C5631" t="str">
            <v>TOTAL</v>
          </cell>
          <cell r="G5631">
            <v>246.46000000000004</v>
          </cell>
        </row>
        <row r="5633">
          <cell r="A5633" t="str">
            <v>CHOR</v>
          </cell>
          <cell r="B5633" t="str">
            <v>73481</v>
          </cell>
          <cell r="C5633" t="str">
            <v>ESCAVACAO MANUAL DE VALAS EM TERRA COMPAA, PROF. DE 0 M &lt; H &lt;= 1 M</v>
          </cell>
          <cell r="D5633" t="str">
            <v>M3</v>
          </cell>
        </row>
        <row r="5634">
          <cell r="A5634" t="str">
            <v>INSUMO</v>
          </cell>
          <cell r="B5634" t="str">
            <v>00006111</v>
          </cell>
          <cell r="C5634" t="str">
            <v>SERVENTE</v>
          </cell>
          <cell r="D5634" t="str">
            <v>H</v>
          </cell>
          <cell r="E5634">
            <v>2.5499999999999998</v>
          </cell>
          <cell r="F5634">
            <v>10.59</v>
          </cell>
          <cell r="G5634">
            <v>27</v>
          </cell>
        </row>
        <row r="5635">
          <cell r="A5635" t="str">
            <v>73481</v>
          </cell>
          <cell r="C5635" t="str">
            <v>SUBTOTAL</v>
          </cell>
          <cell r="G5635">
            <v>27</v>
          </cell>
        </row>
        <row r="5636">
          <cell r="C5636" t="str">
            <v>BDI</v>
          </cell>
          <cell r="E5636">
            <v>0.35</v>
          </cell>
          <cell r="G5636">
            <v>9.4499999999999993</v>
          </cell>
        </row>
        <row r="5637">
          <cell r="C5637" t="str">
            <v>TOTAL</v>
          </cell>
          <cell r="G5637">
            <v>36.450000000000003</v>
          </cell>
        </row>
        <row r="5639">
          <cell r="A5639" t="str">
            <v>CHOR</v>
          </cell>
          <cell r="B5639" t="str">
            <v>73483</v>
          </cell>
          <cell r="C5639" t="str">
            <v>CUSTOS C/MAO-DE-OBRA NA OPERACAO/CAMINHAO CARROCERIA FIXA FORD F-12000- 142HP</v>
          </cell>
          <cell r="D5639" t="str">
            <v>H</v>
          </cell>
        </row>
        <row r="5640">
          <cell r="A5640" t="str">
            <v>INSUMO</v>
          </cell>
          <cell r="B5640" t="str">
            <v>00004093</v>
          </cell>
          <cell r="C5640" t="str">
            <v>MOTORISTA DE CAMINHAO</v>
          </cell>
          <cell r="D5640" t="str">
            <v>H</v>
          </cell>
          <cell r="E5640">
            <v>1</v>
          </cell>
          <cell r="F5640">
            <v>20.18</v>
          </cell>
          <cell r="G5640">
            <v>20.18</v>
          </cell>
        </row>
        <row r="5641">
          <cell r="A5641" t="str">
            <v>73483</v>
          </cell>
          <cell r="C5641" t="str">
            <v>SUBTOTAL</v>
          </cell>
          <cell r="G5641">
            <v>20.18</v>
          </cell>
        </row>
        <row r="5642">
          <cell r="C5642" t="str">
            <v>BDI</v>
          </cell>
          <cell r="E5642">
            <v>0.35</v>
          </cell>
          <cell r="G5642">
            <v>7.06</v>
          </cell>
        </row>
        <row r="5643">
          <cell r="C5643" t="str">
            <v>TOTAL</v>
          </cell>
          <cell r="G5643">
            <v>27.24</v>
          </cell>
        </row>
        <row r="5645">
          <cell r="A5645" t="str">
            <v>CHOR</v>
          </cell>
          <cell r="B5645" t="str">
            <v>73484</v>
          </cell>
          <cell r="C5645" t="str">
            <v>CUSTO HORARIO C/MAO-DE-OBRA NA OPERACAO - MOTONIVELADORA CATERPILLAR 120G - 125 HP</v>
          </cell>
          <cell r="D5645" t="str">
            <v>H</v>
          </cell>
        </row>
        <row r="5646">
          <cell r="A5646" t="str">
            <v>INSUMO</v>
          </cell>
          <cell r="B5646" t="str">
            <v>00010512</v>
          </cell>
          <cell r="C5646" t="str">
            <v>MOTORISTA DE CAMINHAO - PISO MENSAL (ENCARGO SOCIAL MENSALISTA)</v>
          </cell>
          <cell r="D5646" t="str">
            <v>MES</v>
          </cell>
          <cell r="E5646">
            <v>4.5455000000000001E-3</v>
          </cell>
          <cell r="F5646">
            <v>3536.83</v>
          </cell>
          <cell r="G5646">
            <v>16.079999999999998</v>
          </cell>
        </row>
        <row r="5647">
          <cell r="A5647" t="str">
            <v>73484</v>
          </cell>
          <cell r="C5647" t="str">
            <v>SUBTOTAL</v>
          </cell>
          <cell r="G5647">
            <v>16.079999999999998</v>
          </cell>
        </row>
        <row r="5648">
          <cell r="C5648" t="str">
            <v>BDI</v>
          </cell>
          <cell r="E5648">
            <v>0.35</v>
          </cell>
          <cell r="G5648">
            <v>5.63</v>
          </cell>
        </row>
        <row r="5649">
          <cell r="C5649" t="str">
            <v>TOTAL</v>
          </cell>
          <cell r="G5649">
            <v>21.709999999999997</v>
          </cell>
        </row>
        <row r="5651">
          <cell r="A5651" t="str">
            <v>CHOR</v>
          </cell>
          <cell r="B5651" t="str">
            <v>73486</v>
          </cell>
          <cell r="C5651" t="str">
            <v>MARCO MADEIRA REGIONAL 1A 7X3,5CM - P</v>
          </cell>
          <cell r="D5651" t="str">
            <v>M</v>
          </cell>
        </row>
        <row r="5652">
          <cell r="A5652" t="str">
            <v>COMPOSICAO</v>
          </cell>
          <cell r="B5652" t="str">
            <v>73449</v>
          </cell>
          <cell r="C5652" t="str">
            <v>ARGAMASSA CIMENTO/AREIA 1:4 - PREPARO MANUAL - P</v>
          </cell>
          <cell r="D5652" t="str">
            <v>M3</v>
          </cell>
          <cell r="E5652">
            <v>1E-3</v>
          </cell>
          <cell r="F5652">
            <v>341.28999999999996</v>
          </cell>
          <cell r="G5652">
            <v>0.34</v>
          </cell>
        </row>
        <row r="5653">
          <cell r="A5653" t="str">
            <v>INSUMO</v>
          </cell>
          <cell r="B5653" t="str">
            <v>00000191</v>
          </cell>
          <cell r="C5653" t="str">
            <v>MARCO/ARO/BATENTE SIMPLES / GRADE CANTO 7 X 3,5CM P/ PORTA 0,60 A 1,20 X 2,10M MADEIRA REGIONAL 1A</v>
          </cell>
          <cell r="D5653" t="str">
            <v>JG</v>
          </cell>
          <cell r="E5653">
            <v>0.185</v>
          </cell>
          <cell r="F5653">
            <v>66.83</v>
          </cell>
          <cell r="G5653">
            <v>12.36</v>
          </cell>
        </row>
        <row r="5654">
          <cell r="A5654" t="str">
            <v>INSUMO</v>
          </cell>
          <cell r="B5654" t="str">
            <v>00001214</v>
          </cell>
          <cell r="C5654" t="str">
            <v>CARPINTEIRO DE ESQUADRIA</v>
          </cell>
          <cell r="D5654" t="str">
            <v>H</v>
          </cell>
          <cell r="E5654">
            <v>0.15</v>
          </cell>
          <cell r="F5654">
            <v>12.69</v>
          </cell>
          <cell r="G5654">
            <v>1.9</v>
          </cell>
        </row>
        <row r="5655">
          <cell r="A5655" t="str">
            <v>INSUMO</v>
          </cell>
          <cell r="B5655" t="str">
            <v>00004419</v>
          </cell>
          <cell r="C5655" t="str">
            <v>PECA DE MADEIRA DE LEI NATIVA/REGIONAL 10 X 10 X 3 CM P/ FIXACAO DE ESQUADRIAS OU RODAPE</v>
          </cell>
          <cell r="D5655" t="str">
            <v>UN</v>
          </cell>
          <cell r="E5655">
            <v>1.25</v>
          </cell>
          <cell r="F5655">
            <v>0.65</v>
          </cell>
          <cell r="G5655">
            <v>0.81</v>
          </cell>
        </row>
        <row r="5656">
          <cell r="A5656" t="str">
            <v>INSUMO</v>
          </cell>
          <cell r="B5656" t="str">
            <v>00004750</v>
          </cell>
          <cell r="C5656" t="str">
            <v>PEDREIRO</v>
          </cell>
          <cell r="D5656" t="str">
            <v>H</v>
          </cell>
          <cell r="E5656">
            <v>0.2</v>
          </cell>
          <cell r="F5656">
            <v>12.88</v>
          </cell>
          <cell r="G5656">
            <v>2.58</v>
          </cell>
        </row>
        <row r="5657">
          <cell r="A5657" t="str">
            <v>INSUMO</v>
          </cell>
          <cell r="B5657" t="str">
            <v>00006111</v>
          </cell>
          <cell r="C5657" t="str">
            <v>SERVENTE</v>
          </cell>
          <cell r="D5657" t="str">
            <v>H</v>
          </cell>
          <cell r="E5657">
            <v>0.2</v>
          </cell>
          <cell r="F5657">
            <v>10.59</v>
          </cell>
          <cell r="G5657">
            <v>2.12</v>
          </cell>
        </row>
        <row r="5658">
          <cell r="A5658" t="str">
            <v>INSUMO</v>
          </cell>
          <cell r="B5658" t="str">
            <v>00006117</v>
          </cell>
          <cell r="C5658" t="str">
            <v>AJUDANTE DE CARPINTEIRO</v>
          </cell>
          <cell r="D5658" t="str">
            <v>H</v>
          </cell>
          <cell r="E5658">
            <v>0.15</v>
          </cell>
          <cell r="F5658">
            <v>9.68</v>
          </cell>
          <cell r="G5658">
            <v>1.45</v>
          </cell>
        </row>
        <row r="5659">
          <cell r="A5659" t="str">
            <v>INSUMO</v>
          </cell>
          <cell r="B5659" t="str">
            <v>00020247</v>
          </cell>
          <cell r="C5659" t="str">
            <v>PREGO DE ACO 15 X 15 C/ CABECA</v>
          </cell>
          <cell r="D5659" t="str">
            <v>KG</v>
          </cell>
          <cell r="E5659">
            <v>0.04</v>
          </cell>
          <cell r="F5659">
            <v>5.66</v>
          </cell>
          <cell r="G5659">
            <v>0.23</v>
          </cell>
        </row>
        <row r="5660">
          <cell r="A5660" t="str">
            <v>73486</v>
          </cell>
          <cell r="C5660" t="str">
            <v>SUBTOTAL</v>
          </cell>
          <cell r="G5660">
            <v>21.790000000000003</v>
          </cell>
        </row>
        <row r="5661">
          <cell r="C5661" t="str">
            <v>BDI</v>
          </cell>
          <cell r="E5661">
            <v>0.35</v>
          </cell>
          <cell r="G5661">
            <v>7.63</v>
          </cell>
        </row>
        <row r="5662">
          <cell r="C5662" t="str">
            <v>TOTAL</v>
          </cell>
          <cell r="G5662">
            <v>29.42</v>
          </cell>
        </row>
        <row r="5664">
          <cell r="A5664" t="str">
            <v>CHOR</v>
          </cell>
          <cell r="B5664" t="str">
            <v>73487</v>
          </cell>
          <cell r="C5664" t="str">
            <v>SERRA CIRCULAR MAKITA 5900B 7‘ 2,3HP - CHI</v>
          </cell>
          <cell r="D5664" t="str">
            <v>H</v>
          </cell>
        </row>
        <row r="5665">
          <cell r="A5665" t="str">
            <v>INSUMO</v>
          </cell>
          <cell r="B5665" t="str">
            <v>00001213</v>
          </cell>
          <cell r="C5665" t="str">
            <v>CARPINTEIRO DE FORMAS</v>
          </cell>
          <cell r="D5665" t="str">
            <v>H</v>
          </cell>
          <cell r="E5665">
            <v>0.89500000000000002</v>
          </cell>
          <cell r="F5665">
            <v>12.88</v>
          </cell>
          <cell r="G5665">
            <v>11.53</v>
          </cell>
        </row>
        <row r="5666">
          <cell r="A5666" t="str">
            <v>INSUMO</v>
          </cell>
          <cell r="B5666" t="str">
            <v>00014618</v>
          </cell>
          <cell r="C5666" t="str">
            <v>BANCADA DE SERRA CIRCULAR, PICAPAU, C/ MOTOR ELETRICO 5 HP, COM COIFA PROTETORA P/ DISCO DE 10".</v>
          </cell>
          <cell r="D5666" t="str">
            <v>UN</v>
          </cell>
          <cell r="E5666">
            <v>8.42E-5</v>
          </cell>
          <cell r="F5666">
            <v>1292.3800000000001</v>
          </cell>
          <cell r="G5666">
            <v>0.11</v>
          </cell>
        </row>
        <row r="5667">
          <cell r="A5667" t="str">
            <v>73487</v>
          </cell>
          <cell r="C5667" t="str">
            <v>SUBTOTAL</v>
          </cell>
          <cell r="G5667">
            <v>11.639999999999999</v>
          </cell>
        </row>
        <row r="5668">
          <cell r="C5668" t="str">
            <v>BDI</v>
          </cell>
          <cell r="E5668">
            <v>0.35</v>
          </cell>
          <cell r="G5668">
            <v>4.07</v>
          </cell>
        </row>
        <row r="5669">
          <cell r="C5669" t="str">
            <v>TOTAL</v>
          </cell>
          <cell r="G5669">
            <v>15.709999999999999</v>
          </cell>
        </row>
        <row r="5671">
          <cell r="A5671" t="str">
            <v>CHOR</v>
          </cell>
          <cell r="B5671" t="str">
            <v>73491</v>
          </cell>
          <cell r="C5671" t="str">
            <v>MAQUINA POLIDORA 4HP 12A 220V EXCL ESMERIL E OPERADOR (CP)</v>
          </cell>
          <cell r="D5671" t="str">
            <v>H</v>
          </cell>
        </row>
        <row r="5672">
          <cell r="A5672" t="str">
            <v>INSUMO</v>
          </cell>
          <cell r="B5672" t="str">
            <v>00002705</v>
          </cell>
          <cell r="C5672" t="str">
            <v>ENERGIA ELETRICA ATE 2000 KWH INDUSTRIAL, SEM DEMANDA</v>
          </cell>
          <cell r="D5672" t="str">
            <v>KW/H</v>
          </cell>
          <cell r="E5672">
            <v>3.5</v>
          </cell>
          <cell r="F5672">
            <v>0.28000000000000003</v>
          </cell>
          <cell r="G5672">
            <v>0.98</v>
          </cell>
        </row>
        <row r="5673">
          <cell r="A5673" t="str">
            <v>INSUMO</v>
          </cell>
          <cell r="B5673" t="str">
            <v>00013954</v>
          </cell>
          <cell r="C5673" t="str">
            <v>POLIDORA DE PISO (POLITRIZ) ELETRICA 4HP/12A**CAIXA**</v>
          </cell>
          <cell r="D5673" t="str">
            <v>UN</v>
          </cell>
          <cell r="E5673">
            <v>3.2670000000000003E-4</v>
          </cell>
          <cell r="F5673">
            <v>4778.6099999999997</v>
          </cell>
          <cell r="G5673">
            <v>1.56</v>
          </cell>
        </row>
        <row r="5674">
          <cell r="A5674" t="str">
            <v>73491</v>
          </cell>
          <cell r="C5674" t="str">
            <v>SUBTOTAL</v>
          </cell>
          <cell r="G5674">
            <v>2.54</v>
          </cell>
        </row>
        <row r="5675">
          <cell r="C5675" t="str">
            <v>BDI</v>
          </cell>
          <cell r="E5675">
            <v>0.35</v>
          </cell>
          <cell r="G5675">
            <v>0.89</v>
          </cell>
        </row>
        <row r="5676">
          <cell r="C5676" t="str">
            <v>TOTAL</v>
          </cell>
          <cell r="G5676">
            <v>3.43</v>
          </cell>
        </row>
        <row r="5678">
          <cell r="A5678" t="str">
            <v>CHOR</v>
          </cell>
          <cell r="B5678" t="str">
            <v>73495</v>
          </cell>
          <cell r="C5678" t="str">
            <v>TRATOR ESTEIRAS DIESEL APROX 335CV C/LAMIN A 5000KG (CP) INCL OPERADOR</v>
          </cell>
          <cell r="D5678" t="str">
            <v>H</v>
          </cell>
        </row>
        <row r="5679">
          <cell r="A5679" t="str">
            <v>INSUMO</v>
          </cell>
          <cell r="B5679" t="str">
            <v>00004221</v>
          </cell>
          <cell r="C5679" t="str">
            <v>OLEO DIESEL COMBUSTIVEL COMUM</v>
          </cell>
          <cell r="D5679" t="str">
            <v>L</v>
          </cell>
          <cell r="E5679">
            <v>45</v>
          </cell>
          <cell r="F5679">
            <v>2.59</v>
          </cell>
          <cell r="G5679">
            <v>116.55</v>
          </cell>
        </row>
        <row r="5680">
          <cell r="A5680" t="str">
            <v>INSUMO</v>
          </cell>
          <cell r="B5680" t="str">
            <v>00004227</v>
          </cell>
          <cell r="C5680" t="str">
            <v>ÓLEO LUBRIFICANTE PARA MOTORES DE EQUIPAMENTOS PESADOS (CAMINHÕES, TRATORES, RETROS E ETC...)</v>
          </cell>
          <cell r="D5680" t="str">
            <v>L</v>
          </cell>
          <cell r="E5680">
            <v>0.66</v>
          </cell>
          <cell r="F5680">
            <v>14.56</v>
          </cell>
          <cell r="G5680">
            <v>9.61</v>
          </cell>
        </row>
        <row r="5681">
          <cell r="A5681" t="str">
            <v>INSUMO</v>
          </cell>
          <cell r="B5681" t="str">
            <v>00004229</v>
          </cell>
          <cell r="C5681" t="str">
            <v>GRAXA LUBRIFICANTE</v>
          </cell>
          <cell r="D5681" t="str">
            <v>KG</v>
          </cell>
          <cell r="E5681">
            <v>0.33</v>
          </cell>
          <cell r="F5681">
            <v>17.440000000000001</v>
          </cell>
          <cell r="G5681">
            <v>5.76</v>
          </cell>
        </row>
        <row r="5682">
          <cell r="A5682" t="str">
            <v>INSUMO</v>
          </cell>
          <cell r="B5682" t="str">
            <v>00004230</v>
          </cell>
          <cell r="C5682" t="str">
            <v>OPERADOR DE MAQUINAS E EQUIPAMENTOS</v>
          </cell>
          <cell r="D5682" t="str">
            <v>H</v>
          </cell>
          <cell r="E5682">
            <v>1</v>
          </cell>
          <cell r="F5682">
            <v>20.71</v>
          </cell>
          <cell r="G5682">
            <v>20.71</v>
          </cell>
        </row>
        <row r="5683">
          <cell r="A5683" t="str">
            <v>INSUMO</v>
          </cell>
          <cell r="B5683" t="str">
            <v>00007623</v>
          </cell>
          <cell r="C5683" t="str">
            <v>TRATOR DE ESTEIRAS CATERPILLAR D8R COM LAMINA - POTENCIA 305 HP - PESO OPERACIONAL 37 T**CAIXA**</v>
          </cell>
          <cell r="D5683" t="str">
            <v>UN</v>
          </cell>
          <cell r="E5683">
            <v>2.1599999999999999E-4</v>
          </cell>
          <cell r="F5683">
            <v>1845857.14</v>
          </cell>
          <cell r="G5683">
            <v>398.71</v>
          </cell>
        </row>
        <row r="5684">
          <cell r="A5684" t="str">
            <v>73495</v>
          </cell>
          <cell r="C5684" t="str">
            <v>SUBTOTAL</v>
          </cell>
          <cell r="G5684">
            <v>551.33999999999992</v>
          </cell>
        </row>
        <row r="5685">
          <cell r="C5685" t="str">
            <v>BDI</v>
          </cell>
          <cell r="E5685">
            <v>0.35</v>
          </cell>
          <cell r="G5685">
            <v>192.97</v>
          </cell>
        </row>
        <row r="5686">
          <cell r="C5686" t="str">
            <v>TOTAL</v>
          </cell>
          <cell r="G5686">
            <v>744.31</v>
          </cell>
        </row>
        <row r="5688">
          <cell r="A5688" t="str">
            <v>CHOR</v>
          </cell>
          <cell r="B5688" t="str">
            <v>73496</v>
          </cell>
          <cell r="C5688" t="str">
            <v>SOCADOR PNEUMATICO 18,5KG CONSUMO AR 0,82M 3/M (CP) INCL OPERADOR</v>
          </cell>
          <cell r="D5688" t="str">
            <v>H</v>
          </cell>
        </row>
        <row r="5689">
          <cell r="A5689" t="str">
            <v>INSUMO</v>
          </cell>
          <cell r="B5689" t="str">
            <v>00011281</v>
          </cell>
          <cell r="C5689" t="str">
            <v>COMPACTADOR (SOQUETE) COM MOTOR A GASOLINA DE 3 HP, PESO DE 74 KG</v>
          </cell>
          <cell r="D5689" t="str">
            <v>UN</v>
          </cell>
          <cell r="E5689">
            <v>2.9339999999999998E-4</v>
          </cell>
          <cell r="F5689">
            <v>10276.5</v>
          </cell>
          <cell r="G5689">
            <v>3.02</v>
          </cell>
        </row>
        <row r="5690">
          <cell r="A5690" t="str">
            <v>73496</v>
          </cell>
          <cell r="C5690" t="str">
            <v>SUBTOTAL</v>
          </cell>
          <cell r="G5690">
            <v>3.02</v>
          </cell>
        </row>
        <row r="5691">
          <cell r="C5691" t="str">
            <v>BDI</v>
          </cell>
          <cell r="E5691">
            <v>0.35</v>
          </cell>
          <cell r="G5691">
            <v>1.06</v>
          </cell>
        </row>
        <row r="5692">
          <cell r="C5692" t="str">
            <v>TOTAL</v>
          </cell>
          <cell r="G5692">
            <v>4.08</v>
          </cell>
        </row>
        <row r="5694">
          <cell r="A5694" t="str">
            <v>CHOR</v>
          </cell>
          <cell r="B5694" t="str">
            <v>73497</v>
          </cell>
          <cell r="C5694" t="str">
            <v>CHP - COMPRESSOR DE 760PCM, MOTOR DIESEL 2 69HP, ATLAS COPCO, MOD XA360SB, OU SIMILAR</v>
          </cell>
          <cell r="D5694" t="str">
            <v>H</v>
          </cell>
        </row>
        <row r="5695">
          <cell r="A5695" t="str">
            <v>INSUMO</v>
          </cell>
          <cell r="B5695" t="str">
            <v>00004221</v>
          </cell>
          <cell r="C5695" t="str">
            <v>OLEO DIESEL COMBUSTIVEL COMUM</v>
          </cell>
          <cell r="D5695" t="str">
            <v>L</v>
          </cell>
          <cell r="E5695">
            <v>42</v>
          </cell>
          <cell r="F5695">
            <v>2.59</v>
          </cell>
          <cell r="G5695">
            <v>108.78</v>
          </cell>
        </row>
        <row r="5696">
          <cell r="A5696" t="str">
            <v>INSUMO</v>
          </cell>
          <cell r="B5696" t="str">
            <v>00013461</v>
          </cell>
          <cell r="C5696" t="str">
            <v>COMPRESSOR DE AR - REBOCAVEL - ATLAS COPCO XA-360 SB - DESCARGA LIVRE EFETIVA 760 PCM - MOTOR A DIESEL 180 CV**CAIXA**</v>
          </cell>
          <cell r="D5696" t="str">
            <v>UN</v>
          </cell>
          <cell r="E5696">
            <v>1.8699999999999999E-4</v>
          </cell>
          <cell r="F5696">
            <v>179576.48</v>
          </cell>
          <cell r="G5696">
            <v>33.58</v>
          </cell>
        </row>
        <row r="5697">
          <cell r="A5697" t="str">
            <v>73497</v>
          </cell>
          <cell r="C5697" t="str">
            <v>SUBTOTAL</v>
          </cell>
          <cell r="G5697">
            <v>142.36000000000001</v>
          </cell>
        </row>
        <row r="5698">
          <cell r="C5698" t="str">
            <v>BDI</v>
          </cell>
          <cell r="E5698">
            <v>0.35</v>
          </cell>
          <cell r="G5698">
            <v>49.83</v>
          </cell>
        </row>
        <row r="5699">
          <cell r="C5699" t="str">
            <v>TOTAL</v>
          </cell>
          <cell r="G5699">
            <v>192.19</v>
          </cell>
        </row>
        <row r="5701">
          <cell r="A5701" t="str">
            <v>CHOR</v>
          </cell>
          <cell r="B5701" t="str">
            <v>73501</v>
          </cell>
          <cell r="C5701" t="str">
            <v>CUSTO HORARIO PRODUTIVO DIURNO - GUINCHO 8 T MUNCK - 640/18 SEM CAMINHAO MERCEDES BENZ 1418/51 184 HP</v>
          </cell>
          <cell r="D5701" t="str">
            <v>CHP</v>
          </cell>
        </row>
        <row r="5702">
          <cell r="A5702" t="str">
            <v>COMPOSICAO</v>
          </cell>
          <cell r="B5702" t="str">
            <v>73352</v>
          </cell>
          <cell r="C5702" t="str">
            <v>CUSTO HORARIO C/ DEPRECIACAO E JUROS - GUINCHO 8 T MUNCK - 640/18 S/ CAMINHAO MERCEDES BENZ 1418/51 184 HP</v>
          </cell>
          <cell r="D5702" t="str">
            <v>H</v>
          </cell>
          <cell r="E5702">
            <v>1</v>
          </cell>
          <cell r="F5702">
            <v>7.58</v>
          </cell>
          <cell r="G5702">
            <v>7.58</v>
          </cell>
        </row>
        <row r="5703">
          <cell r="A5703" t="str">
            <v>COMPOSICAO</v>
          </cell>
          <cell r="B5703" t="str">
            <v>73365</v>
          </cell>
          <cell r="C5703" t="str">
            <v>CUSTO HORARIO C/ MANUTENCAO - GUINCHO 8 T MUNCK - 640/18 S/ CAMINHAO MERCEDES BENZ 1418/51 184 HP</v>
          </cell>
          <cell r="D5703" t="str">
            <v>H</v>
          </cell>
          <cell r="E5703">
            <v>1</v>
          </cell>
          <cell r="F5703">
            <v>3.77</v>
          </cell>
          <cell r="G5703">
            <v>3.77</v>
          </cell>
        </row>
        <row r="5704">
          <cell r="A5704" t="str">
            <v>COMPOSICAO</v>
          </cell>
          <cell r="B5704" t="str">
            <v>73383</v>
          </cell>
          <cell r="C5704" t="str">
            <v>CUSTO HORARIO C/ MATERIAIS NA OPERACAO - GUINCHO 8 T MUNCK - 640/18 S/ CAMINHAO MERCEDES BENZ 1418/51 184 HP</v>
          </cell>
          <cell r="D5704" t="str">
            <v>H</v>
          </cell>
          <cell r="E5704">
            <v>1</v>
          </cell>
          <cell r="F5704">
            <v>79.25</v>
          </cell>
          <cell r="G5704">
            <v>79.25</v>
          </cell>
        </row>
        <row r="5705">
          <cell r="A5705" t="str">
            <v>INSUMO</v>
          </cell>
          <cell r="B5705" t="str">
            <v>00004093</v>
          </cell>
          <cell r="C5705" t="str">
            <v>MOTORISTA DE CAMINHAO</v>
          </cell>
          <cell r="D5705" t="str">
            <v>H</v>
          </cell>
          <cell r="E5705">
            <v>1</v>
          </cell>
          <cell r="F5705">
            <v>20.18</v>
          </cell>
          <cell r="G5705">
            <v>20.18</v>
          </cell>
        </row>
        <row r="5706">
          <cell r="A5706" t="str">
            <v>73501</v>
          </cell>
          <cell r="C5706" t="str">
            <v>SUBTOTAL</v>
          </cell>
          <cell r="G5706">
            <v>110.78</v>
          </cell>
        </row>
        <row r="5707">
          <cell r="C5707" t="str">
            <v>BDI</v>
          </cell>
          <cell r="E5707">
            <v>0.35</v>
          </cell>
          <cell r="G5707">
            <v>38.770000000000003</v>
          </cell>
        </row>
        <row r="5708">
          <cell r="C5708" t="str">
            <v>TOTAL</v>
          </cell>
          <cell r="G5708">
            <v>149.55000000000001</v>
          </cell>
        </row>
        <row r="5710">
          <cell r="A5710" t="str">
            <v>CHOR</v>
          </cell>
          <cell r="B5710" t="str">
            <v>73529</v>
          </cell>
          <cell r="C5710" t="str">
            <v>INSTALACAO DE AQUECIMENTO E ARMAZENAMENTO DE ASFA O (CP) EM 2 TANQUESDE 30000L CADA - INCL OPERADOR</v>
          </cell>
          <cell r="D5710" t="str">
            <v>H</v>
          </cell>
        </row>
        <row r="5711">
          <cell r="A5711" t="str">
            <v>INSUMO</v>
          </cell>
          <cell r="B5711" t="str">
            <v>00004227</v>
          </cell>
          <cell r="C5711" t="str">
            <v>ÓLEO LUBRIFICANTE PARA MOTORES DE EQUIPAMENTOS PESADOS (CAMINHÕES, TRATORES, RETROS E ETC...)</v>
          </cell>
          <cell r="D5711" t="str">
            <v>L</v>
          </cell>
          <cell r="E5711">
            <v>0.05</v>
          </cell>
          <cell r="F5711">
            <v>14.56</v>
          </cell>
          <cell r="G5711">
            <v>0.73</v>
          </cell>
        </row>
        <row r="5712">
          <cell r="A5712" t="str">
            <v>INSUMO</v>
          </cell>
          <cell r="B5712" t="str">
            <v>00004230</v>
          </cell>
          <cell r="C5712" t="str">
            <v>OPERADOR DE MAQUINAS E EQUIPAMENTOS</v>
          </cell>
          <cell r="D5712" t="str">
            <v>H</v>
          </cell>
          <cell r="E5712">
            <v>1</v>
          </cell>
          <cell r="F5712">
            <v>20.71</v>
          </cell>
          <cell r="G5712">
            <v>20.71</v>
          </cell>
        </row>
        <row r="5713">
          <cell r="A5713" t="str">
            <v>INSUMO</v>
          </cell>
          <cell r="B5713" t="str">
            <v>00011138</v>
          </cell>
          <cell r="C5713" t="str">
            <v>OLEO COMBUSTIVEL BPF A GRANEL</v>
          </cell>
          <cell r="D5713" t="str">
            <v>L</v>
          </cell>
          <cell r="E5713">
            <v>30</v>
          </cell>
          <cell r="F5713">
            <v>1.1000000000000001</v>
          </cell>
          <cell r="G5713">
            <v>33</v>
          </cell>
        </row>
        <row r="5714">
          <cell r="A5714" t="str">
            <v>INSUMO</v>
          </cell>
          <cell r="B5714" t="str">
            <v>00014405</v>
          </cell>
          <cell r="C5714" t="str">
            <v>TANQUE ESTACIONARIO COM SERPENTINA E CAPACIDADE DE 30000 LITROS</v>
          </cell>
          <cell r="D5714" t="str">
            <v>UN</v>
          </cell>
          <cell r="E5714">
            <v>1.63E-4</v>
          </cell>
          <cell r="F5714">
            <v>96700</v>
          </cell>
          <cell r="G5714">
            <v>15.76</v>
          </cell>
        </row>
        <row r="5715">
          <cell r="A5715" t="str">
            <v>73529</v>
          </cell>
          <cell r="C5715" t="str">
            <v>SUBTOTAL</v>
          </cell>
          <cell r="G5715">
            <v>70.2</v>
          </cell>
        </row>
        <row r="5716">
          <cell r="C5716" t="str">
            <v>BDI</v>
          </cell>
          <cell r="E5716">
            <v>0.35</v>
          </cell>
          <cell r="G5716">
            <v>24.57</v>
          </cell>
        </row>
        <row r="5717">
          <cell r="C5717" t="str">
            <v>TOTAL</v>
          </cell>
          <cell r="G5717">
            <v>94.77000000000001</v>
          </cell>
        </row>
        <row r="5719">
          <cell r="A5719" t="str">
            <v>CHOR</v>
          </cell>
          <cell r="B5719" t="str">
            <v>73531</v>
          </cell>
          <cell r="C5719" t="str">
            <v>ALUGUEL CAMINHAO BASCUL NO TOCO 4M3 MOTORDIESEL 85CV (CP) C/MOTORISTA</v>
          </cell>
          <cell r="D5719" t="str">
            <v>H</v>
          </cell>
        </row>
        <row r="5720">
          <cell r="A5720" t="str">
            <v>INSUMO</v>
          </cell>
          <cell r="B5720" t="str">
            <v>00004094</v>
          </cell>
          <cell r="C5720" t="str">
            <v>MOTORISTA DE CAMINHAO E CARRETA</v>
          </cell>
          <cell r="D5720" t="str">
            <v>H</v>
          </cell>
          <cell r="E5720">
            <v>1</v>
          </cell>
          <cell r="F5720">
            <v>21.35</v>
          </cell>
          <cell r="G5720">
            <v>21.35</v>
          </cell>
        </row>
        <row r="5721">
          <cell r="A5721" t="str">
            <v>INSUMO</v>
          </cell>
          <cell r="B5721" t="str">
            <v>00004221</v>
          </cell>
          <cell r="C5721" t="str">
            <v>OLEO DIESEL COMBUSTIVEL COMUM</v>
          </cell>
          <cell r="D5721" t="str">
            <v>L</v>
          </cell>
          <cell r="E5721">
            <v>13</v>
          </cell>
          <cell r="F5721">
            <v>2.59</v>
          </cell>
          <cell r="G5721">
            <v>33.67</v>
          </cell>
        </row>
        <row r="5722">
          <cell r="A5722" t="str">
            <v>INSUMO</v>
          </cell>
          <cell r="B5722" t="str">
            <v>00004227</v>
          </cell>
          <cell r="C5722" t="str">
            <v>ÓLEO LUBRIFICANTE PARA MOTORES DE EQUIPAMENTOS PESADOS (CAMINHÕES, TRATORES, RETROS E ETC...)</v>
          </cell>
          <cell r="D5722" t="str">
            <v>L</v>
          </cell>
          <cell r="E5722">
            <v>0.17</v>
          </cell>
          <cell r="F5722">
            <v>14.56</v>
          </cell>
          <cell r="G5722">
            <v>2.48</v>
          </cell>
        </row>
        <row r="5723">
          <cell r="A5723" t="str">
            <v>INSUMO</v>
          </cell>
          <cell r="B5723" t="str">
            <v>00004229</v>
          </cell>
          <cell r="C5723" t="str">
            <v>GRAXA LUBRIFICANTE</v>
          </cell>
          <cell r="D5723" t="str">
            <v>KG</v>
          </cell>
          <cell r="E5723">
            <v>8.5000000000000006E-2</v>
          </cell>
          <cell r="F5723">
            <v>17.440000000000001</v>
          </cell>
          <cell r="G5723">
            <v>1.48</v>
          </cell>
        </row>
        <row r="5724">
          <cell r="A5724" t="str">
            <v>INSUMO</v>
          </cell>
          <cell r="B5724" t="str">
            <v>00010619</v>
          </cell>
          <cell r="C5724" t="str">
            <v>CAMINHAO BASCULANTE 4,0M3 TOCO FORD F-12000 S270 MOTOR CUMMINS 162CV PBT=11800KG - CARGA UTIL MAX C/ EQUIP=7640KG - DIST ENTRE EIXOS 4470MM - INCL CACAMBA</v>
          </cell>
          <cell r="D5724" t="str">
            <v>UN</v>
          </cell>
          <cell r="E5724">
            <v>1.9599999999999999E-4</v>
          </cell>
          <cell r="F5724">
            <v>157271.73000000001</v>
          </cell>
          <cell r="G5724">
            <v>30.83</v>
          </cell>
        </row>
        <row r="5725">
          <cell r="A5725" t="str">
            <v>73531</v>
          </cell>
          <cell r="C5725" t="str">
            <v>SUBTOTAL</v>
          </cell>
          <cell r="G5725">
            <v>89.81</v>
          </cell>
        </row>
        <row r="5726">
          <cell r="C5726" t="str">
            <v>BDI</v>
          </cell>
          <cell r="E5726">
            <v>0.35</v>
          </cell>
          <cell r="G5726">
            <v>31.43</v>
          </cell>
        </row>
        <row r="5727">
          <cell r="C5727" t="str">
            <v>TOTAL</v>
          </cell>
          <cell r="G5727">
            <v>121.24000000000001</v>
          </cell>
        </row>
        <row r="5729">
          <cell r="A5729" t="str">
            <v>CHOR</v>
          </cell>
          <cell r="B5729" t="str">
            <v>73532</v>
          </cell>
          <cell r="C5729" t="str">
            <v>CUSTO HORARIO PRODUTIVO - TALHA MANUAL</v>
          </cell>
          <cell r="D5729" t="str">
            <v>CHP</v>
          </cell>
        </row>
        <row r="5730">
          <cell r="A5730" t="str">
            <v>INSUMO</v>
          </cell>
          <cell r="B5730" t="str">
            <v>00010742</v>
          </cell>
          <cell r="C5730" t="str">
            <v>TALHA MANUAL 2T</v>
          </cell>
          <cell r="D5730" t="str">
            <v>UN</v>
          </cell>
          <cell r="E5730">
            <v>4.126E-4</v>
          </cell>
          <cell r="F5730">
            <v>1086.97</v>
          </cell>
          <cell r="G5730">
            <v>0.45</v>
          </cell>
        </row>
        <row r="5731">
          <cell r="A5731" t="str">
            <v>73532</v>
          </cell>
          <cell r="C5731" t="str">
            <v>SUBTOTAL</v>
          </cell>
          <cell r="G5731">
            <v>0.45</v>
          </cell>
        </row>
        <row r="5732">
          <cell r="C5732" t="str">
            <v>BDI</v>
          </cell>
          <cell r="E5732">
            <v>0.35</v>
          </cell>
          <cell r="G5732">
            <v>0.16</v>
          </cell>
        </row>
        <row r="5733">
          <cell r="C5733" t="str">
            <v>TOTAL</v>
          </cell>
          <cell r="G5733">
            <v>0.61</v>
          </cell>
        </row>
        <row r="5735">
          <cell r="A5735" t="str">
            <v>CHOR</v>
          </cell>
          <cell r="B5735" t="str">
            <v>73534</v>
          </cell>
          <cell r="C5735" t="str">
            <v>CUSTO HORARIO IMPRODUTIVO DIURNO-RETRO-ESCAVADEIRA SOBRE RODAS - CASE 580 H - 74 HP</v>
          </cell>
          <cell r="D5735" t="str">
            <v>CHI</v>
          </cell>
        </row>
        <row r="5736">
          <cell r="A5736" t="str">
            <v>COMPOSICAO</v>
          </cell>
          <cell r="B5736" t="str">
            <v>73310</v>
          </cell>
          <cell r="C5736" t="str">
            <v>CUSTO HORARIO COM DEPRECIACAO E JUROS-RETRO-ESCAVADEIRA SOBRE RODAS - CASE 580 H - 74 HP</v>
          </cell>
          <cell r="D5736" t="str">
            <v>H</v>
          </cell>
          <cell r="E5736">
            <v>1</v>
          </cell>
          <cell r="F5736">
            <v>25.26</v>
          </cell>
          <cell r="G5736">
            <v>25.26</v>
          </cell>
        </row>
        <row r="5737">
          <cell r="A5737" t="str">
            <v>COMPOSICAO</v>
          </cell>
          <cell r="B5737" t="str">
            <v>73314</v>
          </cell>
          <cell r="C5737" t="str">
            <v>CUSTO HORARIO COM MAO-DE-OBRA NA OPERACAO DIURNA-RETRO-ESCAVADEIRA SO-BRE RODAS - CASE 580 H - 74 HP</v>
          </cell>
          <cell r="D5737" t="str">
            <v>H</v>
          </cell>
          <cell r="E5737">
            <v>1</v>
          </cell>
          <cell r="F5737">
            <v>23.06</v>
          </cell>
          <cell r="G5737">
            <v>23.06</v>
          </cell>
        </row>
        <row r="5738">
          <cell r="A5738" t="str">
            <v>73534</v>
          </cell>
          <cell r="C5738" t="str">
            <v>SUBTOTAL</v>
          </cell>
          <cell r="G5738">
            <v>48.32</v>
          </cell>
        </row>
        <row r="5739">
          <cell r="C5739" t="str">
            <v>BDI</v>
          </cell>
          <cell r="E5739">
            <v>0.35</v>
          </cell>
          <cell r="G5739">
            <v>16.91</v>
          </cell>
        </row>
        <row r="5740">
          <cell r="C5740" t="str">
            <v>TOTAL</v>
          </cell>
          <cell r="G5740">
            <v>65.23</v>
          </cell>
        </row>
        <row r="5742">
          <cell r="A5742" t="str">
            <v>CHOR</v>
          </cell>
          <cell r="B5742" t="str">
            <v>73535</v>
          </cell>
          <cell r="C5742" t="str">
            <v>CHP - CAMINHAO C/GUINCHO 6T, MOTOR DIESEL 136HP, M. BENZ MOD L1214, MUNCK MOD, M 640/18, OU SIMILAR</v>
          </cell>
          <cell r="D5742" t="str">
            <v>H</v>
          </cell>
        </row>
        <row r="5743">
          <cell r="A5743" t="str">
            <v>INSUMO</v>
          </cell>
          <cell r="B5743" t="str">
            <v>00003356</v>
          </cell>
          <cell r="C5743" t="str">
            <v>GUINCHO TIPO MUNCK CAP * 6T * MONTADO EM CAMINHAO CARROCERIA, OU EQUIV</v>
          </cell>
          <cell r="D5743" t="str">
            <v>H</v>
          </cell>
          <cell r="E5743">
            <v>1</v>
          </cell>
          <cell r="F5743">
            <v>126</v>
          </cell>
          <cell r="G5743">
            <v>126</v>
          </cell>
        </row>
        <row r="5744">
          <cell r="A5744" t="str">
            <v>73535</v>
          </cell>
          <cell r="C5744" t="str">
            <v>SUBTOTAL</v>
          </cell>
          <cell r="G5744">
            <v>126</v>
          </cell>
        </row>
        <row r="5745">
          <cell r="C5745" t="str">
            <v>BDI</v>
          </cell>
          <cell r="E5745">
            <v>0.35</v>
          </cell>
          <cell r="G5745">
            <v>44.1</v>
          </cell>
        </row>
        <row r="5746">
          <cell r="C5746" t="str">
            <v>TOTAL</v>
          </cell>
          <cell r="G5746">
            <v>170.1</v>
          </cell>
        </row>
        <row r="5748">
          <cell r="A5748" t="str">
            <v>CHOR</v>
          </cell>
          <cell r="B5748" t="str">
            <v>73553</v>
          </cell>
          <cell r="C5748" t="str">
            <v>MAQUINA DE PINTAR FAIXA CONSMAQ FX24 14HP - CHP</v>
          </cell>
          <cell r="D5748" t="str">
            <v>H</v>
          </cell>
        </row>
        <row r="5749">
          <cell r="A5749" t="str">
            <v>INSUMO</v>
          </cell>
          <cell r="B5749" t="str">
            <v>00004222</v>
          </cell>
          <cell r="C5749" t="str">
            <v>GASOLINA COMUM</v>
          </cell>
          <cell r="D5749" t="str">
            <v>L</v>
          </cell>
          <cell r="E5749">
            <v>3.5</v>
          </cell>
          <cell r="F5749">
            <v>2.84</v>
          </cell>
          <cell r="G5749">
            <v>9.94</v>
          </cell>
        </row>
        <row r="5750">
          <cell r="A5750" t="str">
            <v>INSUMO</v>
          </cell>
          <cell r="B5750" t="str">
            <v>00004230</v>
          </cell>
          <cell r="C5750" t="str">
            <v>OPERADOR DE MAQUINAS E EQUIPAMENTOS</v>
          </cell>
          <cell r="D5750" t="str">
            <v>H</v>
          </cell>
          <cell r="E5750">
            <v>0.89500000000000002</v>
          </cell>
          <cell r="F5750">
            <v>20.71</v>
          </cell>
          <cell r="G5750">
            <v>18.54</v>
          </cell>
        </row>
        <row r="5751">
          <cell r="A5751" t="str">
            <v>INSUMO</v>
          </cell>
          <cell r="B5751" t="str">
            <v>00014647</v>
          </cell>
          <cell r="C5751" t="str">
            <v>MAQUINA DE PINTURA DE FAIXAS DE TRAFEGO, AUTOPROPELIDA, COMPLETA</v>
          </cell>
          <cell r="D5751" t="str">
            <v>UN</v>
          </cell>
          <cell r="E5751">
            <v>5.1999999999999995E-4</v>
          </cell>
          <cell r="F5751">
            <v>304500</v>
          </cell>
          <cell r="G5751">
            <v>158.34</v>
          </cell>
        </row>
        <row r="5752">
          <cell r="A5752" t="str">
            <v>73553</v>
          </cell>
          <cell r="C5752" t="str">
            <v>SUBTOTAL</v>
          </cell>
          <cell r="G5752">
            <v>186.82</v>
          </cell>
        </row>
        <row r="5753">
          <cell r="C5753" t="str">
            <v>BDI</v>
          </cell>
          <cell r="E5753">
            <v>0.35</v>
          </cell>
          <cell r="G5753">
            <v>65.39</v>
          </cell>
        </row>
        <row r="5754">
          <cell r="C5754" t="str">
            <v>TOTAL</v>
          </cell>
          <cell r="G5754">
            <v>252.20999999999998</v>
          </cell>
        </row>
        <row r="5756">
          <cell r="A5756" t="str">
            <v>CHOR</v>
          </cell>
          <cell r="B5756" t="str">
            <v>73557</v>
          </cell>
          <cell r="C5756" t="str">
            <v>MAQUINA POLIDORA 4HP 12AMP 220V EXCL ESMER IL E OPERADOR (CI)</v>
          </cell>
          <cell r="D5756" t="str">
            <v>H</v>
          </cell>
        </row>
        <row r="5757">
          <cell r="A5757" t="str">
            <v>INSUMO</v>
          </cell>
          <cell r="B5757" t="str">
            <v>00013954</v>
          </cell>
          <cell r="C5757" t="str">
            <v>POLIDORA DE PISO (POLITRIZ) ELETRICA 4HP/12A**CAIXA**</v>
          </cell>
          <cell r="D5757" t="str">
            <v>UN</v>
          </cell>
          <cell r="E5757">
            <v>2.2670000000000001E-4</v>
          </cell>
          <cell r="F5757">
            <v>4778.6099999999997</v>
          </cell>
          <cell r="G5757">
            <v>1.08</v>
          </cell>
        </row>
        <row r="5758">
          <cell r="A5758" t="str">
            <v>73557</v>
          </cell>
          <cell r="C5758" t="str">
            <v>SUBTOTAL</v>
          </cell>
          <cell r="G5758">
            <v>1.08</v>
          </cell>
        </row>
        <row r="5759">
          <cell r="C5759" t="str">
            <v>BDI</v>
          </cell>
          <cell r="E5759">
            <v>0.35</v>
          </cell>
          <cell r="G5759">
            <v>0.38</v>
          </cell>
        </row>
        <row r="5760">
          <cell r="C5760" t="str">
            <v>TOTAL</v>
          </cell>
          <cell r="G5760">
            <v>1.46</v>
          </cell>
        </row>
        <row r="5762">
          <cell r="A5762" t="str">
            <v>CHOR</v>
          </cell>
          <cell r="B5762" t="str">
            <v>73558</v>
          </cell>
          <cell r="C5762" t="str">
            <v>LOCAÇÃO DE EXTRUSORA DE GUIAS E SARJETAS SEM FORMAS , MOTOR DIESEL DE 14CV, EXCLUSIVE OPERADOR (CI)</v>
          </cell>
          <cell r="D5762" t="str">
            <v>H</v>
          </cell>
        </row>
        <row r="5763">
          <cell r="A5763" t="str">
            <v>INSUMO</v>
          </cell>
          <cell r="B5763" t="str">
            <v>00013836</v>
          </cell>
          <cell r="C5763" t="str">
            <v>EXTRUSORA DE GUIAS E SARJETAS EM CONCRETO SIMPLES, PAVIMAK MOD. PK-620 (EQUIPAMENTO P/EXECUCAO DE MEIO-FIO/SARJETAS POR EXTRUSAO DE CONCRETO)**CAIXA**</v>
          </cell>
          <cell r="D5763" t="str">
            <v>UN</v>
          </cell>
          <cell r="E5763">
            <v>9.87E-5</v>
          </cell>
          <cell r="F5763">
            <v>47922.96</v>
          </cell>
          <cell r="G5763">
            <v>4.7300000000000004</v>
          </cell>
        </row>
        <row r="5764">
          <cell r="A5764" t="str">
            <v>73558</v>
          </cell>
          <cell r="C5764" t="str">
            <v>SUBTOTAL</v>
          </cell>
          <cell r="G5764">
            <v>4.7300000000000004</v>
          </cell>
        </row>
        <row r="5765">
          <cell r="C5765" t="str">
            <v>BDI</v>
          </cell>
          <cell r="E5765">
            <v>0.35</v>
          </cell>
          <cell r="G5765">
            <v>1.66</v>
          </cell>
        </row>
        <row r="5766">
          <cell r="C5766" t="str">
            <v>TOTAL</v>
          </cell>
          <cell r="G5766">
            <v>6.3900000000000006</v>
          </cell>
        </row>
        <row r="5768">
          <cell r="A5768" t="str">
            <v>CHOR</v>
          </cell>
          <cell r="B5768" t="str">
            <v>73559</v>
          </cell>
          <cell r="C5768" t="str">
            <v>USINA PRE-MISTURADORA DE SOLOS CAPAC 350/6 00T/H (CI) INCL EQUIPE DE OPERACAO</v>
          </cell>
          <cell r="D5768" t="str">
            <v>H</v>
          </cell>
        </row>
        <row r="5769">
          <cell r="A5769" t="str">
            <v>INSUMO</v>
          </cell>
          <cell r="B5769" t="str">
            <v>00004230</v>
          </cell>
          <cell r="C5769" t="str">
            <v>OPERADOR DE MAQUINAS E EQUIPAMENTOS</v>
          </cell>
          <cell r="D5769" t="str">
            <v>H</v>
          </cell>
          <cell r="E5769">
            <v>1</v>
          </cell>
          <cell r="F5769">
            <v>20.71</v>
          </cell>
          <cell r="G5769">
            <v>20.71</v>
          </cell>
        </row>
        <row r="5770">
          <cell r="A5770" t="str">
            <v>INSUMO</v>
          </cell>
          <cell r="B5770" t="str">
            <v>00006111</v>
          </cell>
          <cell r="C5770" t="str">
            <v>SERVENTE</v>
          </cell>
          <cell r="D5770" t="str">
            <v>H</v>
          </cell>
          <cell r="E5770">
            <v>4</v>
          </cell>
          <cell r="F5770">
            <v>10.59</v>
          </cell>
          <cell r="G5770">
            <v>42.36</v>
          </cell>
        </row>
        <row r="5771">
          <cell r="A5771" t="str">
            <v>INSUMO</v>
          </cell>
          <cell r="B5771" t="str">
            <v>00009921</v>
          </cell>
          <cell r="C5771" t="str">
            <v>USINA MISTURADORA DE SOLOS CIBER USC-50 P, DOSADORES TRIPLOS, CALHA VIBRATORIA CAP. 200/500 T - 201 HP **CAIXA**</v>
          </cell>
          <cell r="D5771" t="str">
            <v>UN</v>
          </cell>
          <cell r="E5771">
            <v>1.2300000000000001E-4</v>
          </cell>
          <cell r="F5771">
            <v>935140.09</v>
          </cell>
          <cell r="G5771">
            <v>115.02</v>
          </cell>
        </row>
        <row r="5772">
          <cell r="A5772" t="str">
            <v>73559</v>
          </cell>
          <cell r="C5772" t="str">
            <v>SUBTOTAL</v>
          </cell>
          <cell r="G5772">
            <v>178.09</v>
          </cell>
        </row>
        <row r="5773">
          <cell r="C5773" t="str">
            <v>BDI</v>
          </cell>
          <cell r="E5773">
            <v>0.35</v>
          </cell>
          <cell r="G5773">
            <v>62.33</v>
          </cell>
        </row>
        <row r="5774">
          <cell r="C5774" t="str">
            <v>TOTAL</v>
          </cell>
          <cell r="G5774">
            <v>240.42000000000002</v>
          </cell>
        </row>
        <row r="5776">
          <cell r="A5776" t="str">
            <v>CHOR</v>
          </cell>
          <cell r="B5776" t="str">
            <v>73560</v>
          </cell>
          <cell r="C5776" t="str">
            <v>SOCADOR PNEUMATICO 18.5KG CONSUMO AR 0,82M 3/M (CI) INCL OPERADOR</v>
          </cell>
          <cell r="D5776" t="str">
            <v>H</v>
          </cell>
        </row>
        <row r="5777">
          <cell r="A5777" t="str">
            <v>INSUMO</v>
          </cell>
          <cell r="B5777" t="str">
            <v>00011281</v>
          </cell>
          <cell r="C5777" t="str">
            <v>COMPACTADOR (SOQUETE) COM MOTOR A GASOLINA DE 3 HP, PESO DE 74 KG</v>
          </cell>
          <cell r="D5777" t="str">
            <v>UN</v>
          </cell>
          <cell r="E5777">
            <v>2.2670000000000001E-4</v>
          </cell>
          <cell r="F5777">
            <v>10276.5</v>
          </cell>
          <cell r="G5777">
            <v>2.33</v>
          </cell>
        </row>
        <row r="5778">
          <cell r="A5778" t="str">
            <v>73560</v>
          </cell>
          <cell r="C5778" t="str">
            <v>SUBTOTAL</v>
          </cell>
          <cell r="G5778">
            <v>2.33</v>
          </cell>
        </row>
        <row r="5779">
          <cell r="C5779" t="str">
            <v>BDI</v>
          </cell>
          <cell r="E5779">
            <v>0.35</v>
          </cell>
          <cell r="G5779">
            <v>0.82</v>
          </cell>
        </row>
        <row r="5780">
          <cell r="C5780" t="str">
            <v>TOTAL</v>
          </cell>
          <cell r="G5780">
            <v>3.15</v>
          </cell>
        </row>
        <row r="5782">
          <cell r="A5782" t="str">
            <v>CHOR</v>
          </cell>
          <cell r="B5782" t="str">
            <v>73563</v>
          </cell>
          <cell r="C5782" t="str">
            <v>TRATOR ESTEIRAS DIESEL APROX 335CV C/LAMIN A 5000KG (CI) INCL OPERADOR</v>
          </cell>
          <cell r="D5782" t="str">
            <v>H</v>
          </cell>
        </row>
        <row r="5783">
          <cell r="A5783" t="str">
            <v>INSUMO</v>
          </cell>
          <cell r="B5783" t="str">
            <v>00004230</v>
          </cell>
          <cell r="C5783" t="str">
            <v>OPERADOR DE MAQUINAS E EQUIPAMENTOS</v>
          </cell>
          <cell r="D5783" t="str">
            <v>H</v>
          </cell>
          <cell r="E5783">
            <v>1</v>
          </cell>
          <cell r="F5783">
            <v>20.71</v>
          </cell>
          <cell r="G5783">
            <v>20.71</v>
          </cell>
        </row>
        <row r="5784">
          <cell r="A5784" t="str">
            <v>INSUMO</v>
          </cell>
          <cell r="B5784" t="str">
            <v>00007623</v>
          </cell>
          <cell r="C5784" t="str">
            <v>TRATOR DE ESTEIRAS CATERPILLAR D8R COM LAMINA - POTENCIA 305 HP - PESO OPERACIONAL 37 T**CAIXA**</v>
          </cell>
          <cell r="D5784" t="str">
            <v>UN</v>
          </cell>
          <cell r="E5784">
            <v>1.16E-4</v>
          </cell>
          <cell r="F5784">
            <v>1845857.14</v>
          </cell>
          <cell r="G5784">
            <v>214.12</v>
          </cell>
        </row>
        <row r="5785">
          <cell r="A5785" t="str">
            <v>73563</v>
          </cell>
          <cell r="C5785" t="str">
            <v>SUBTOTAL</v>
          </cell>
          <cell r="G5785">
            <v>234.83</v>
          </cell>
        </row>
        <row r="5786">
          <cell r="C5786" t="str">
            <v>BDI</v>
          </cell>
          <cell r="E5786">
            <v>0.35</v>
          </cell>
          <cell r="G5786">
            <v>82.19</v>
          </cell>
        </row>
        <row r="5787">
          <cell r="C5787" t="str">
            <v>TOTAL</v>
          </cell>
          <cell r="G5787">
            <v>317.02</v>
          </cell>
        </row>
        <row r="5789">
          <cell r="A5789" t="str">
            <v>CHOR</v>
          </cell>
          <cell r="B5789" t="str">
            <v>73582</v>
          </cell>
          <cell r="C5789" t="str">
            <v>TRATOR ESTEIRAS DIESEL APROX 200CV C/LAMIN A 2500KG (CF) INCL OPERADOR</v>
          </cell>
          <cell r="D5789" t="str">
            <v>H</v>
          </cell>
        </row>
        <row r="5790">
          <cell r="A5790" t="str">
            <v>INSUMO</v>
          </cell>
          <cell r="B5790" t="str">
            <v>00004221</v>
          </cell>
          <cell r="C5790" t="str">
            <v>OLEO DIESEL COMBUSTIVEL COMUM</v>
          </cell>
          <cell r="D5790" t="str">
            <v>L</v>
          </cell>
          <cell r="E5790">
            <v>2.8</v>
          </cell>
          <cell r="F5790">
            <v>2.59</v>
          </cell>
          <cell r="G5790">
            <v>7.25</v>
          </cell>
        </row>
        <row r="5791">
          <cell r="A5791" t="str">
            <v>INSUMO</v>
          </cell>
          <cell r="B5791" t="str">
            <v>00004227</v>
          </cell>
          <cell r="C5791" t="str">
            <v>ÓLEO LUBRIFICANTE PARA MOTORES DE EQUIPAMENTOS PESADOS (CAMINHÕES, TRATORES, RETROS E ETC...)</v>
          </cell>
          <cell r="D5791" t="str">
            <v>L</v>
          </cell>
          <cell r="E5791">
            <v>0.04</v>
          </cell>
          <cell r="F5791">
            <v>14.56</v>
          </cell>
          <cell r="G5791">
            <v>0.57999999999999996</v>
          </cell>
        </row>
        <row r="5792">
          <cell r="A5792" t="str">
            <v>INSUMO</v>
          </cell>
          <cell r="B5792" t="str">
            <v>00004229</v>
          </cell>
          <cell r="C5792" t="str">
            <v>GRAXA LUBRIFICANTE</v>
          </cell>
          <cell r="D5792" t="str">
            <v>KG</v>
          </cell>
          <cell r="E5792">
            <v>0.02</v>
          </cell>
          <cell r="F5792">
            <v>17.440000000000001</v>
          </cell>
          <cell r="G5792">
            <v>0.35</v>
          </cell>
        </row>
        <row r="5793">
          <cell r="A5793" t="str">
            <v>INSUMO</v>
          </cell>
          <cell r="B5793" t="str">
            <v>00004230</v>
          </cell>
          <cell r="C5793" t="str">
            <v>OPERADOR DE MAQUINAS E EQUIPAMENTOS</v>
          </cell>
          <cell r="D5793" t="str">
            <v>H</v>
          </cell>
          <cell r="E5793">
            <v>1</v>
          </cell>
          <cell r="F5793">
            <v>20.71</v>
          </cell>
          <cell r="G5793">
            <v>20.71</v>
          </cell>
        </row>
        <row r="5794">
          <cell r="A5794" t="str">
            <v>INSUMO</v>
          </cell>
          <cell r="B5794" t="str">
            <v>00013627</v>
          </cell>
          <cell r="C5794" t="str">
            <v>TRATOR DE ESTEIRAS CATERPILLAR D6M, 140HP, PESO OPERACIONAL 15,5T, **CAIXA**</v>
          </cell>
          <cell r="D5794" t="str">
            <v>UN</v>
          </cell>
          <cell r="E5794">
            <v>1.36E-4</v>
          </cell>
          <cell r="F5794">
            <v>757442.95</v>
          </cell>
          <cell r="G5794">
            <v>103.01</v>
          </cell>
        </row>
        <row r="5795">
          <cell r="A5795" t="str">
            <v>73582</v>
          </cell>
          <cell r="C5795" t="str">
            <v>SUBTOTAL</v>
          </cell>
          <cell r="G5795">
            <v>131.9</v>
          </cell>
        </row>
        <row r="5796">
          <cell r="C5796" t="str">
            <v>BDI</v>
          </cell>
          <cell r="E5796">
            <v>0.35</v>
          </cell>
          <cell r="G5796">
            <v>46.17</v>
          </cell>
        </row>
        <row r="5797">
          <cell r="C5797" t="str">
            <v>TOTAL</v>
          </cell>
          <cell r="G5797">
            <v>178.07</v>
          </cell>
        </row>
        <row r="5799">
          <cell r="A5799" t="str">
            <v>CHOR</v>
          </cell>
          <cell r="B5799" t="str">
            <v>73601</v>
          </cell>
          <cell r="C5799" t="str">
            <v>GRUPO GERADOR TRANSPORTAVEL SOBRE RODAS 60/66KVA (CF) DIESEL 85CV EXCL OPERADOR</v>
          </cell>
          <cell r="D5799" t="str">
            <v>H</v>
          </cell>
        </row>
        <row r="5800">
          <cell r="A5800" t="str">
            <v>INSUMO</v>
          </cell>
          <cell r="B5800" t="str">
            <v>00013910</v>
          </cell>
          <cell r="C5800" t="str">
            <v>GRUPO GERADOR C/ MOTOR DIESEL * 85 CV *, REBOCAVEL * 60 A 66 KVA</v>
          </cell>
          <cell r="D5800" t="str">
            <v>UN</v>
          </cell>
          <cell r="E5800">
            <v>9.5299999999999999E-5</v>
          </cell>
          <cell r="F5800">
            <v>46041.49</v>
          </cell>
          <cell r="G5800">
            <v>4.3899999999999997</v>
          </cell>
        </row>
        <row r="5801">
          <cell r="A5801" t="str">
            <v>73601</v>
          </cell>
          <cell r="C5801" t="str">
            <v>SUBTOTAL</v>
          </cell>
          <cell r="G5801">
            <v>4.3899999999999997</v>
          </cell>
        </row>
        <row r="5802">
          <cell r="C5802" t="str">
            <v>BDI</v>
          </cell>
          <cell r="E5802">
            <v>0.35</v>
          </cell>
          <cell r="G5802">
            <v>1.54</v>
          </cell>
        </row>
        <row r="5803">
          <cell r="C5803" t="str">
            <v>TOTAL</v>
          </cell>
          <cell r="G5803">
            <v>5.93</v>
          </cell>
        </row>
        <row r="5805">
          <cell r="A5805" t="str">
            <v>CHOR</v>
          </cell>
          <cell r="B5805" t="str">
            <v>73602</v>
          </cell>
          <cell r="C5805" t="str">
            <v>EQUIPAMENTO P/LIMP E DESOBSTRUCAO GALERIAS ESG/AGUA S PLUV-CP- TIPO BUCKET MACHINE COMPLETA COM CACAMBA E 60 VARETAS - INCL OPERADOR</v>
          </cell>
          <cell r="D5805" t="str">
            <v>H</v>
          </cell>
        </row>
        <row r="5806">
          <cell r="A5806" t="str">
            <v>INSUMO</v>
          </cell>
          <cell r="B5806" t="str">
            <v>00004221</v>
          </cell>
          <cell r="C5806" t="str">
            <v>OLEO DIESEL COMBUSTIVEL COMUM</v>
          </cell>
          <cell r="D5806" t="str">
            <v>L</v>
          </cell>
          <cell r="E5806">
            <v>2</v>
          </cell>
          <cell r="F5806">
            <v>2.59</v>
          </cell>
          <cell r="G5806">
            <v>5.18</v>
          </cell>
        </row>
        <row r="5807">
          <cell r="A5807" t="str">
            <v>INSUMO</v>
          </cell>
          <cell r="B5807" t="str">
            <v>00004227</v>
          </cell>
          <cell r="C5807" t="str">
            <v>ÓLEO LUBRIFICANTE PARA MOTORES DE EQUIPAMENTOS PESADOS (CAMINHÕES, TRATORES, RETROS E ETC...)</v>
          </cell>
          <cell r="D5807" t="str">
            <v>L</v>
          </cell>
          <cell r="E5807">
            <v>0.02</v>
          </cell>
          <cell r="F5807">
            <v>14.56</v>
          </cell>
          <cell r="G5807">
            <v>0.28999999999999998</v>
          </cell>
        </row>
        <row r="5808">
          <cell r="A5808" t="str">
            <v>INSUMO</v>
          </cell>
          <cell r="B5808" t="str">
            <v>00004229</v>
          </cell>
          <cell r="C5808" t="str">
            <v>GRAXA LUBRIFICANTE</v>
          </cell>
          <cell r="D5808" t="str">
            <v>KG</v>
          </cell>
          <cell r="E5808">
            <v>0.01</v>
          </cell>
          <cell r="F5808">
            <v>17.440000000000001</v>
          </cell>
          <cell r="G5808">
            <v>0.17</v>
          </cell>
        </row>
        <row r="5809">
          <cell r="A5809" t="str">
            <v>INSUMO</v>
          </cell>
          <cell r="B5809" t="str">
            <v>00010655</v>
          </cell>
          <cell r="C5809" t="str">
            <v>EQUIPAMENTO P/ LIMPEZA DE FOSSAS C/ USO DE VACUO TIPO SEWER JET-PROMINAS MODELO SLV-040</v>
          </cell>
          <cell r="D5809" t="str">
            <v>UN</v>
          </cell>
          <cell r="E5809">
            <v>1.15E-4</v>
          </cell>
          <cell r="F5809">
            <v>222567.46</v>
          </cell>
          <cell r="G5809">
            <v>25.6</v>
          </cell>
        </row>
        <row r="5810">
          <cell r="A5810" t="str">
            <v>73602</v>
          </cell>
          <cell r="C5810" t="str">
            <v>SUBTOTAL</v>
          </cell>
          <cell r="G5810">
            <v>31.240000000000002</v>
          </cell>
        </row>
        <row r="5811">
          <cell r="C5811" t="str">
            <v>BDI</v>
          </cell>
          <cell r="E5811">
            <v>0.35</v>
          </cell>
          <cell r="G5811">
            <v>10.93</v>
          </cell>
        </row>
        <row r="5812">
          <cell r="C5812" t="str">
            <v>TOTAL</v>
          </cell>
          <cell r="G5812">
            <v>42.17</v>
          </cell>
        </row>
        <row r="5814">
          <cell r="A5814" t="str">
            <v>CHOR</v>
          </cell>
          <cell r="B5814" t="str">
            <v>73709</v>
          </cell>
          <cell r="C5814" t="str">
            <v>GRUPO GERADOR ESTACIONARIO C/ALTERNADOR 125/145KVA (CI) DIESEL 165CV EXCL OPERADOR</v>
          </cell>
          <cell r="D5814" t="str">
            <v>H</v>
          </cell>
        </row>
        <row r="5815">
          <cell r="A5815" t="str">
            <v>INSUMO</v>
          </cell>
          <cell r="B5815" t="str">
            <v>00013911</v>
          </cell>
          <cell r="C5815" t="str">
            <v>GRUPO GERADOR, 125/145 KVA, MOTOR A DIESEL 165 CV, 1800 RPM, ESTACIONÁRIO</v>
          </cell>
          <cell r="D5815" t="str">
            <v>UN</v>
          </cell>
          <cell r="E5815">
            <v>9.5299999999999999E-5</v>
          </cell>
          <cell r="F5815">
            <v>68314.44</v>
          </cell>
          <cell r="G5815">
            <v>6.51</v>
          </cell>
        </row>
        <row r="5816">
          <cell r="A5816" t="str">
            <v>73709</v>
          </cell>
          <cell r="C5816" t="str">
            <v>SUBTOTAL</v>
          </cell>
          <cell r="G5816">
            <v>6.51</v>
          </cell>
        </row>
        <row r="5817">
          <cell r="C5817" t="str">
            <v>BDI</v>
          </cell>
          <cell r="E5817">
            <v>0.35</v>
          </cell>
          <cell r="G5817">
            <v>2.2799999999999998</v>
          </cell>
        </row>
        <row r="5818">
          <cell r="C5818" t="str">
            <v>TOTAL</v>
          </cell>
          <cell r="G5818">
            <v>8.7899999999999991</v>
          </cell>
        </row>
        <row r="5820">
          <cell r="A5820" t="str">
            <v>CHOR</v>
          </cell>
          <cell r="B5820" t="str">
            <v>73712</v>
          </cell>
          <cell r="C5820" t="str">
            <v>EQUIPAMENTO ROTATIVO PARA DESOBSTRUCAO E LIMPEZA DE GALERIAS TP BUCKE MACHINE (CP) CONSIDERANDO APENAS A MANUTENCAO E MATERIAL DE OPERAÇÃO</v>
          </cell>
          <cell r="D5820" t="str">
            <v>H</v>
          </cell>
        </row>
        <row r="5821">
          <cell r="A5821" t="str">
            <v>INSUMO</v>
          </cell>
          <cell r="B5821" t="str">
            <v>00004222</v>
          </cell>
          <cell r="C5821" t="str">
            <v>GASOLINA COMUM</v>
          </cell>
          <cell r="D5821" t="str">
            <v>L</v>
          </cell>
          <cell r="E5821">
            <v>0.8</v>
          </cell>
          <cell r="F5821">
            <v>2.84</v>
          </cell>
          <cell r="G5821">
            <v>2.27</v>
          </cell>
        </row>
        <row r="5822">
          <cell r="A5822" t="str">
            <v>INSUMO</v>
          </cell>
          <cell r="B5822" t="str">
            <v>00004227</v>
          </cell>
          <cell r="C5822" t="str">
            <v>ÓLEO LUBRIFICANTE PARA MOTORES DE EQUIPAMENTOS PESADOS (CAMINHÕES, TRATORES, RETROS E ETC...)</v>
          </cell>
          <cell r="D5822" t="str">
            <v>L</v>
          </cell>
          <cell r="E5822">
            <v>0.02</v>
          </cell>
          <cell r="F5822">
            <v>14.56</v>
          </cell>
          <cell r="G5822">
            <v>0.28999999999999998</v>
          </cell>
        </row>
        <row r="5823">
          <cell r="A5823" t="str">
            <v>INSUMO</v>
          </cell>
          <cell r="B5823" t="str">
            <v>00004229</v>
          </cell>
          <cell r="C5823" t="str">
            <v>GRAXA LUBRIFICANTE</v>
          </cell>
          <cell r="D5823" t="str">
            <v>KG</v>
          </cell>
          <cell r="E5823">
            <v>0.01</v>
          </cell>
          <cell r="F5823">
            <v>17.440000000000001</v>
          </cell>
          <cell r="G5823">
            <v>0.17</v>
          </cell>
        </row>
        <row r="5824">
          <cell r="A5824" t="str">
            <v>INSUMO</v>
          </cell>
          <cell r="B5824" t="str">
            <v>00006075</v>
          </cell>
          <cell r="C5824" t="str">
            <v>EQUIPAMENTO P/ LIMPEZA/DESOBSTRUCAO DE GALERIAS DE AGUAS PLUVIAIS TIPO BUCKET MACHINE MONTADO EM CAMINHAO</v>
          </cell>
          <cell r="D5824" t="str">
            <v>UN</v>
          </cell>
          <cell r="E5824">
            <v>2.5000000000000001E-5</v>
          </cell>
          <cell r="F5824">
            <v>545314.12</v>
          </cell>
          <cell r="G5824">
            <v>13.63</v>
          </cell>
        </row>
        <row r="5825">
          <cell r="A5825" t="str">
            <v>73712</v>
          </cell>
          <cell r="C5825" t="str">
            <v>SUBTOTAL</v>
          </cell>
          <cell r="G5825">
            <v>16.36</v>
          </cell>
        </row>
        <row r="5826">
          <cell r="C5826" t="str">
            <v>BDI</v>
          </cell>
          <cell r="E5826">
            <v>0.35</v>
          </cell>
          <cell r="G5826">
            <v>5.73</v>
          </cell>
        </row>
        <row r="5827">
          <cell r="C5827" t="str">
            <v>TOTAL</v>
          </cell>
          <cell r="G5827">
            <v>22.09</v>
          </cell>
        </row>
        <row r="5829">
          <cell r="A5829" t="str">
            <v>CHOR</v>
          </cell>
          <cell r="B5829" t="str">
            <v>74029/001</v>
          </cell>
          <cell r="C5829" t="str">
            <v>BETONEIRA DIESEL 580L (CP) MISTURA SECA, CARREGAMEN TO MECANICO E TAMBOR REVERS˝VEL. - EXCLUSIVE OPERADOR</v>
          </cell>
          <cell r="D5829" t="str">
            <v>H</v>
          </cell>
        </row>
        <row r="5830">
          <cell r="A5830" t="str">
            <v>INSUMO</v>
          </cell>
          <cell r="B5830" t="str">
            <v>00004221</v>
          </cell>
          <cell r="C5830" t="str">
            <v>OLEO DIESEL COMBUSTIVEL COMUM</v>
          </cell>
          <cell r="D5830" t="str">
            <v>L</v>
          </cell>
          <cell r="E5830">
            <v>2.2000000000000002</v>
          </cell>
          <cell r="F5830">
            <v>2.59</v>
          </cell>
          <cell r="G5830">
            <v>5.7</v>
          </cell>
        </row>
        <row r="5831">
          <cell r="A5831" t="str">
            <v>INSUMO</v>
          </cell>
          <cell r="B5831" t="str">
            <v>00004227</v>
          </cell>
          <cell r="C5831" t="str">
            <v>ÓLEO LUBRIFICANTE PARA MOTORES DE EQUIPAMENTOS PESADOS (CAMINHÕES, TRATORES, RETROS E ETC...)</v>
          </cell>
          <cell r="D5831" t="str">
            <v>L</v>
          </cell>
          <cell r="E5831">
            <v>0.01</v>
          </cell>
          <cell r="F5831">
            <v>14.56</v>
          </cell>
          <cell r="G5831">
            <v>0.15</v>
          </cell>
        </row>
        <row r="5832">
          <cell r="A5832" t="str">
            <v>INSUMO</v>
          </cell>
          <cell r="B5832" t="str">
            <v>00004229</v>
          </cell>
          <cell r="C5832" t="str">
            <v>GRAXA LUBRIFICANTE</v>
          </cell>
          <cell r="D5832" t="str">
            <v>KG</v>
          </cell>
          <cell r="E5832">
            <v>0.1</v>
          </cell>
          <cell r="F5832">
            <v>17.440000000000001</v>
          </cell>
          <cell r="G5832">
            <v>1.74</v>
          </cell>
        </row>
        <row r="5833">
          <cell r="A5833" t="str">
            <v>INSUMO</v>
          </cell>
          <cell r="B5833" t="str">
            <v>00010539</v>
          </cell>
          <cell r="C5833" t="str">
            <v>BETONEIRA 580 LITROS, COM CARREGADOR, MOTOR A DIESEL DE 7,5 HP</v>
          </cell>
          <cell r="D5833" t="str">
            <v>UN</v>
          </cell>
          <cell r="E5833">
            <v>3.2400000000000001E-4</v>
          </cell>
          <cell r="F5833">
            <v>21396.400000000001</v>
          </cell>
          <cell r="G5833">
            <v>6.93</v>
          </cell>
        </row>
        <row r="5834">
          <cell r="A5834" t="str">
            <v>74029/001</v>
          </cell>
          <cell r="C5834" t="str">
            <v>SUBTOTAL</v>
          </cell>
          <cell r="G5834">
            <v>14.52</v>
          </cell>
        </row>
        <row r="5835">
          <cell r="C5835" t="str">
            <v>BDI</v>
          </cell>
          <cell r="E5835">
            <v>0.35</v>
          </cell>
          <cell r="G5835">
            <v>5.08</v>
          </cell>
        </row>
        <row r="5836">
          <cell r="C5836" t="str">
            <v>TOTAL</v>
          </cell>
          <cell r="G5836">
            <v>19.600000000000001</v>
          </cell>
        </row>
        <row r="5838">
          <cell r="A5838" t="str">
            <v>CHOR</v>
          </cell>
          <cell r="B5838" t="str">
            <v>74029/002</v>
          </cell>
          <cell r="C5838" t="str">
            <v>BETONEIRA DIESEL, 580L (CI) MISTURA SECA, CARREGADO R MECANICO E TAMBOR REVERS˝VEL.- EXCLUSIVE OPERADOR</v>
          </cell>
          <cell r="D5838" t="str">
            <v>H</v>
          </cell>
        </row>
        <row r="5839">
          <cell r="A5839" t="str">
            <v>INSUMO</v>
          </cell>
          <cell r="B5839" t="str">
            <v>00010539</v>
          </cell>
          <cell r="C5839" t="str">
            <v>BETONEIRA 580 LITROS, COM CARREGADOR, MOTOR A DIESEL DE 7,5 HP</v>
          </cell>
          <cell r="D5839" t="str">
            <v>UN</v>
          </cell>
          <cell r="E5839">
            <v>2.24E-4</v>
          </cell>
          <cell r="F5839">
            <v>21396.400000000001</v>
          </cell>
          <cell r="G5839">
            <v>4.79</v>
          </cell>
        </row>
        <row r="5840">
          <cell r="A5840" t="str">
            <v>74029/002</v>
          </cell>
          <cell r="C5840" t="str">
            <v>SUBTOTAL</v>
          </cell>
          <cell r="G5840">
            <v>4.79</v>
          </cell>
        </row>
        <row r="5841">
          <cell r="C5841" t="str">
            <v>BDI</v>
          </cell>
          <cell r="E5841">
            <v>0.35</v>
          </cell>
          <cell r="G5841">
            <v>1.68</v>
          </cell>
        </row>
        <row r="5842">
          <cell r="C5842" t="str">
            <v>TOTAL</v>
          </cell>
          <cell r="G5842">
            <v>6.47</v>
          </cell>
        </row>
        <row r="5844">
          <cell r="A5844" t="str">
            <v>CHOR</v>
          </cell>
          <cell r="B5844" t="str">
            <v>74030/001</v>
          </cell>
          <cell r="C5844" t="str">
            <v>GUINDAUTO (CI) CAP.3,5 TON., MONTADO SOBRE CAMINHÃO TOCO (EXCL. O CAMINHÃO) APROX.2,0M DE ALCANCE HORIZONTAL, 7,0 NA VERTICAL. EXCL. OPERADO R.</v>
          </cell>
          <cell r="D5844" t="str">
            <v>H</v>
          </cell>
        </row>
        <row r="5845">
          <cell r="A5845" t="str">
            <v>INSUMO</v>
          </cell>
          <cell r="B5845" t="str">
            <v>00006111</v>
          </cell>
          <cell r="C5845" t="str">
            <v>SERVENTE</v>
          </cell>
          <cell r="D5845" t="str">
            <v>H</v>
          </cell>
          <cell r="E5845">
            <v>2</v>
          </cell>
          <cell r="F5845">
            <v>10.59</v>
          </cell>
          <cell r="G5845">
            <v>21.18</v>
          </cell>
        </row>
        <row r="5846">
          <cell r="A5846" t="str">
            <v>INSUMO</v>
          </cell>
          <cell r="B5846" t="str">
            <v>00010712</v>
          </cell>
          <cell r="C5846" t="str">
            <v>GUINDAUTO HIDRAULICO MADAL MD-6501, CARGA MAX 3,25T (A 2M) E 1,62T (A 4M), ALTURA MAX = 6,6M, P/ MONTAGEM SOBRE CHASSIS DE CAMINHAO**CAIXA**</v>
          </cell>
          <cell r="D5846" t="str">
            <v>UN</v>
          </cell>
          <cell r="E5846">
            <v>1.3740000000000001E-4</v>
          </cell>
          <cell r="F5846">
            <v>25257.19</v>
          </cell>
          <cell r="G5846">
            <v>3.47</v>
          </cell>
        </row>
        <row r="5847">
          <cell r="A5847" t="str">
            <v>74030/001</v>
          </cell>
          <cell r="C5847" t="str">
            <v>SUBTOTAL</v>
          </cell>
          <cell r="G5847">
            <v>24.65</v>
          </cell>
        </row>
        <row r="5848">
          <cell r="C5848" t="str">
            <v>BDI</v>
          </cell>
          <cell r="E5848">
            <v>0.35</v>
          </cell>
          <cell r="G5848">
            <v>8.6300000000000008</v>
          </cell>
        </row>
        <row r="5849">
          <cell r="C5849" t="str">
            <v>TOTAL</v>
          </cell>
          <cell r="G5849">
            <v>33.28</v>
          </cell>
        </row>
        <row r="5851">
          <cell r="A5851" t="str">
            <v>CHOR</v>
          </cell>
          <cell r="B5851" t="str">
            <v>74030/002</v>
          </cell>
          <cell r="C5851" t="str">
            <v>GUINDAUTO (CP) CARGA MAX 3,25T (A 2M) E 1,62T (A 4M ), ALTURA MAX = 6,6M, MONTADO SOBRE CAMINHÃO TOCO (EXCL. O CAMINHÃO E OPERADOR).</v>
          </cell>
          <cell r="D5851" t="str">
            <v>H</v>
          </cell>
        </row>
        <row r="5852">
          <cell r="A5852" t="str">
            <v>INSUMO</v>
          </cell>
          <cell r="B5852" t="str">
            <v>00004227</v>
          </cell>
          <cell r="C5852" t="str">
            <v>ÓLEO LUBRIFICANTE PARA MOTORES DE EQUIPAMENTOS PESADOS (CAMINHÕES, TRATORES, RETROS E ETC...)</v>
          </cell>
          <cell r="D5852" t="str">
            <v>L</v>
          </cell>
          <cell r="E5852">
            <v>0.05</v>
          </cell>
          <cell r="F5852">
            <v>14.56</v>
          </cell>
          <cell r="G5852">
            <v>0.73</v>
          </cell>
        </row>
        <row r="5853">
          <cell r="A5853" t="str">
            <v>INSUMO</v>
          </cell>
          <cell r="B5853" t="str">
            <v>00004229</v>
          </cell>
          <cell r="C5853" t="str">
            <v>GRAXA LUBRIFICANTE</v>
          </cell>
          <cell r="D5853" t="str">
            <v>KG</v>
          </cell>
          <cell r="E5853">
            <v>2.5000000000000001E-2</v>
          </cell>
          <cell r="F5853">
            <v>17.440000000000001</v>
          </cell>
          <cell r="G5853">
            <v>0.44</v>
          </cell>
        </row>
        <row r="5854">
          <cell r="A5854" t="str">
            <v>INSUMO</v>
          </cell>
          <cell r="B5854" t="str">
            <v>00006111</v>
          </cell>
          <cell r="C5854" t="str">
            <v>SERVENTE</v>
          </cell>
          <cell r="D5854" t="str">
            <v>H</v>
          </cell>
          <cell r="E5854">
            <v>2</v>
          </cell>
          <cell r="F5854">
            <v>10.59</v>
          </cell>
          <cell r="G5854">
            <v>21.18</v>
          </cell>
        </row>
        <row r="5855">
          <cell r="A5855" t="str">
            <v>INSUMO</v>
          </cell>
          <cell r="B5855" t="str">
            <v>00010712</v>
          </cell>
          <cell r="C5855" t="str">
            <v>GUINDAUTO HIDRAULICO MADAL MD-6501, CARGA MAX 3,25T (A 2M) E 1,62T (A 4M), ALTURA MAX = 6,6M, P/ MONTAGEM SOBRE CHASSIS DE CAMINHAO**CAIXA**</v>
          </cell>
          <cell r="D5855" t="str">
            <v>UN</v>
          </cell>
          <cell r="E5855">
            <v>1.95E-4</v>
          </cell>
          <cell r="F5855">
            <v>25257.19</v>
          </cell>
          <cell r="G5855">
            <v>4.93</v>
          </cell>
        </row>
        <row r="5856">
          <cell r="A5856" t="str">
            <v>74030/002</v>
          </cell>
          <cell r="C5856" t="str">
            <v>SUBTOTAL</v>
          </cell>
          <cell r="G5856">
            <v>27.28</v>
          </cell>
        </row>
        <row r="5857">
          <cell r="C5857" t="str">
            <v>BDI</v>
          </cell>
          <cell r="E5857">
            <v>0.35</v>
          </cell>
          <cell r="G5857">
            <v>9.5500000000000007</v>
          </cell>
        </row>
        <row r="5858">
          <cell r="C5858" t="str">
            <v>TOTAL</v>
          </cell>
          <cell r="G5858">
            <v>36.83</v>
          </cell>
        </row>
        <row r="5860">
          <cell r="A5860" t="str">
            <v>CHOR</v>
          </cell>
          <cell r="B5860" t="str">
            <v>74035/001</v>
          </cell>
          <cell r="C5860" t="str">
            <v>CARREGADOR FRONTAL (PA CARREGADEIRA) SOBRE RODAS 10 5HP CAPACIDADE DA CAÇAMBA 1,4 A 1,7M3 - CHP - INCLUSIVE OPERADOR</v>
          </cell>
          <cell r="D5860" t="str">
            <v>H</v>
          </cell>
        </row>
        <row r="5861">
          <cell r="A5861" t="str">
            <v>INSUMO</v>
          </cell>
          <cell r="B5861" t="str">
            <v>00004221</v>
          </cell>
          <cell r="C5861" t="str">
            <v>OLEO DIESEL COMBUSTIVEL COMUM</v>
          </cell>
          <cell r="D5861" t="str">
            <v>L</v>
          </cell>
          <cell r="E5861">
            <v>14</v>
          </cell>
          <cell r="F5861">
            <v>2.59</v>
          </cell>
          <cell r="G5861">
            <v>36.26</v>
          </cell>
        </row>
        <row r="5862">
          <cell r="A5862" t="str">
            <v>INSUMO</v>
          </cell>
          <cell r="B5862" t="str">
            <v>00004227</v>
          </cell>
          <cell r="C5862" t="str">
            <v>ÓLEO LUBRIFICANTE PARA MOTORES DE EQUIPAMENTOS PESADOS (CAMINHÕES, TRATORES, RETROS E ETC...)</v>
          </cell>
          <cell r="D5862" t="str">
            <v>L</v>
          </cell>
          <cell r="E5862">
            <v>0.2</v>
          </cell>
          <cell r="F5862">
            <v>14.56</v>
          </cell>
          <cell r="G5862">
            <v>2.91</v>
          </cell>
        </row>
        <row r="5863">
          <cell r="A5863" t="str">
            <v>INSUMO</v>
          </cell>
          <cell r="B5863" t="str">
            <v>00004229</v>
          </cell>
          <cell r="C5863" t="str">
            <v>GRAXA LUBRIFICANTE</v>
          </cell>
          <cell r="D5863" t="str">
            <v>KG</v>
          </cell>
          <cell r="E5863">
            <v>0.1</v>
          </cell>
          <cell r="F5863">
            <v>17.440000000000001</v>
          </cell>
          <cell r="G5863">
            <v>1.74</v>
          </cell>
        </row>
        <row r="5864">
          <cell r="A5864" t="str">
            <v>INSUMO</v>
          </cell>
          <cell r="B5864" t="str">
            <v>00004230</v>
          </cell>
          <cell r="C5864" t="str">
            <v>OPERADOR DE MAQUINAS E EQUIPAMENTOS</v>
          </cell>
          <cell r="D5864" t="str">
            <v>H</v>
          </cell>
          <cell r="E5864">
            <v>1</v>
          </cell>
          <cell r="F5864">
            <v>20.71</v>
          </cell>
          <cell r="G5864">
            <v>20.71</v>
          </cell>
        </row>
        <row r="5865">
          <cell r="A5865" t="str">
            <v>INSUMO</v>
          </cell>
          <cell r="B5865" t="str">
            <v>00004262</v>
          </cell>
          <cell r="C5865" t="str">
            <v>PA CARREGADEIRA SOBRE RODAS, POTENCIA = 114 HP, CAPACIDADE DA CACAMBA DE 1,4 A 1,7 M3, PESO OPERACIONAL DE 9,1 T</v>
          </cell>
          <cell r="D5865" t="str">
            <v>UN</v>
          </cell>
          <cell r="E5865">
            <v>1.9599999999999999E-4</v>
          </cell>
          <cell r="F5865">
            <v>329600</v>
          </cell>
          <cell r="G5865">
            <v>64.599999999999994</v>
          </cell>
        </row>
        <row r="5866">
          <cell r="A5866" t="str">
            <v>74035/001</v>
          </cell>
          <cell r="C5866" t="str">
            <v>SUBTOTAL</v>
          </cell>
          <cell r="G5866">
            <v>126.22</v>
          </cell>
        </row>
        <row r="5867">
          <cell r="C5867" t="str">
            <v>BDI</v>
          </cell>
          <cell r="E5867">
            <v>0.35</v>
          </cell>
          <cell r="G5867">
            <v>44.18</v>
          </cell>
        </row>
        <row r="5868">
          <cell r="C5868" t="str">
            <v>TOTAL</v>
          </cell>
          <cell r="G5868">
            <v>170.4</v>
          </cell>
        </row>
        <row r="5870">
          <cell r="A5870" t="str">
            <v>CHOR</v>
          </cell>
          <cell r="B5870" t="str">
            <v>74036/001</v>
          </cell>
          <cell r="C5870" t="str">
            <v>TRATOR DE ESTEIRAS, 153HP - CHI - INCLUS IVE OPERADOR</v>
          </cell>
          <cell r="D5870" t="str">
            <v>H</v>
          </cell>
        </row>
        <row r="5871">
          <cell r="A5871" t="str">
            <v>INSUMO</v>
          </cell>
          <cell r="B5871" t="str">
            <v>00004230</v>
          </cell>
          <cell r="C5871" t="str">
            <v>OPERADOR DE MAQUINAS E EQUIPAMENTOS</v>
          </cell>
          <cell r="D5871" t="str">
            <v>H</v>
          </cell>
          <cell r="E5871">
            <v>1</v>
          </cell>
          <cell r="F5871">
            <v>20.71</v>
          </cell>
          <cell r="G5871">
            <v>20.71</v>
          </cell>
        </row>
        <row r="5872">
          <cell r="A5872" t="str">
            <v>INSUMO</v>
          </cell>
          <cell r="B5872" t="str">
            <v>00007624</v>
          </cell>
          <cell r="C5872" t="str">
            <v>TRATOR DE ESTEIRAS, POTENCIA DE 153 HP, PESO OPERACIONAL DE 15 T, COM RODA MOTRIZ ELEVADA</v>
          </cell>
          <cell r="D5872" t="str">
            <v>UN</v>
          </cell>
          <cell r="E5872">
            <v>1.16E-4</v>
          </cell>
          <cell r="F5872">
            <v>728177.5</v>
          </cell>
          <cell r="G5872">
            <v>84.47</v>
          </cell>
        </row>
        <row r="5873">
          <cell r="A5873" t="str">
            <v>74036/001</v>
          </cell>
          <cell r="C5873" t="str">
            <v>SUBTOTAL</v>
          </cell>
          <cell r="G5873">
            <v>105.18</v>
          </cell>
        </row>
        <row r="5874">
          <cell r="C5874" t="str">
            <v>BDI</v>
          </cell>
          <cell r="E5874">
            <v>0.35</v>
          </cell>
          <cell r="G5874">
            <v>36.81</v>
          </cell>
        </row>
        <row r="5875">
          <cell r="C5875" t="str">
            <v>TOTAL</v>
          </cell>
          <cell r="G5875">
            <v>141.99</v>
          </cell>
        </row>
        <row r="5877">
          <cell r="A5877" t="str">
            <v>CHOR</v>
          </cell>
          <cell r="B5877" t="str">
            <v>74036/002</v>
          </cell>
          <cell r="C5877" t="str">
            <v>TRATOR ESTEIRAS DIESEL 140CV - CHP - INC LUSIVE OPERADOR</v>
          </cell>
          <cell r="D5877" t="str">
            <v>H</v>
          </cell>
        </row>
        <row r="5878">
          <cell r="A5878" t="str">
            <v>INSUMO</v>
          </cell>
          <cell r="B5878" t="str">
            <v>00004221</v>
          </cell>
          <cell r="C5878" t="str">
            <v>OLEO DIESEL COMBUSTIVEL COMUM</v>
          </cell>
          <cell r="D5878" t="str">
            <v>L</v>
          </cell>
          <cell r="E5878">
            <v>18.8</v>
          </cell>
          <cell r="F5878">
            <v>2.59</v>
          </cell>
          <cell r="G5878">
            <v>48.69</v>
          </cell>
        </row>
        <row r="5879">
          <cell r="A5879" t="str">
            <v>INSUMO</v>
          </cell>
          <cell r="B5879" t="str">
            <v>00004227</v>
          </cell>
          <cell r="C5879" t="str">
            <v>ÓLEO LUBRIFICANTE PARA MOTORES DE EQUIPAMENTOS PESADOS (CAMINHÕES, TRATORES, RETROS E ETC...)</v>
          </cell>
          <cell r="D5879" t="str">
            <v>L</v>
          </cell>
          <cell r="E5879">
            <v>0.42</v>
          </cell>
          <cell r="F5879">
            <v>14.56</v>
          </cell>
          <cell r="G5879">
            <v>6.12</v>
          </cell>
        </row>
        <row r="5880">
          <cell r="A5880" t="str">
            <v>INSUMO</v>
          </cell>
          <cell r="B5880" t="str">
            <v>00004229</v>
          </cell>
          <cell r="C5880" t="str">
            <v>GRAXA LUBRIFICANTE</v>
          </cell>
          <cell r="D5880" t="str">
            <v>KG</v>
          </cell>
          <cell r="E5880">
            <v>0.14000000000000001</v>
          </cell>
          <cell r="F5880">
            <v>17.440000000000001</v>
          </cell>
          <cell r="G5880">
            <v>2.44</v>
          </cell>
        </row>
        <row r="5881">
          <cell r="A5881" t="str">
            <v>INSUMO</v>
          </cell>
          <cell r="B5881" t="str">
            <v>00004230</v>
          </cell>
          <cell r="C5881" t="str">
            <v>OPERADOR DE MAQUINAS E EQUIPAMENTOS</v>
          </cell>
          <cell r="D5881" t="str">
            <v>H</v>
          </cell>
          <cell r="E5881">
            <v>1</v>
          </cell>
          <cell r="F5881">
            <v>20.71</v>
          </cell>
          <cell r="G5881">
            <v>20.71</v>
          </cell>
        </row>
        <row r="5882">
          <cell r="A5882" t="str">
            <v>INSUMO</v>
          </cell>
          <cell r="B5882" t="str">
            <v>00007624</v>
          </cell>
          <cell r="C5882" t="str">
            <v>TRATOR DE ESTEIRAS, POTENCIA DE 153 HP, PESO OPERACIONAL DE 15 T, COM RODA MOTRIZ ELEVADA</v>
          </cell>
          <cell r="D5882" t="str">
            <v>UN</v>
          </cell>
          <cell r="E5882">
            <v>2.1599999999999999E-4</v>
          </cell>
          <cell r="F5882">
            <v>728177.5</v>
          </cell>
          <cell r="G5882">
            <v>157.29</v>
          </cell>
        </row>
        <row r="5883">
          <cell r="A5883" t="str">
            <v>74036/002</v>
          </cell>
          <cell r="C5883" t="str">
            <v>SUBTOTAL</v>
          </cell>
          <cell r="G5883">
            <v>235.25</v>
          </cell>
        </row>
        <row r="5884">
          <cell r="C5884" t="str">
            <v>BDI</v>
          </cell>
          <cell r="E5884">
            <v>0.35</v>
          </cell>
          <cell r="G5884">
            <v>82.34</v>
          </cell>
        </row>
        <row r="5885">
          <cell r="C5885" t="str">
            <v>TOTAL</v>
          </cell>
          <cell r="G5885">
            <v>317.59000000000003</v>
          </cell>
        </row>
        <row r="5887">
          <cell r="A5887" t="str">
            <v>CHOR</v>
          </cell>
          <cell r="B5887" t="str">
            <v>74037/001</v>
          </cell>
          <cell r="C5887" t="str">
            <v>CAMINHÃO BASCULANTE TOCO 4M3, MOTOR DIES EL 160CV COM MOTORISTA</v>
          </cell>
          <cell r="D5887" t="str">
            <v>H</v>
          </cell>
        </row>
        <row r="5888">
          <cell r="A5888" t="str">
            <v>INSUMO</v>
          </cell>
          <cell r="B5888" t="str">
            <v>00004094</v>
          </cell>
          <cell r="C5888" t="str">
            <v>MOTORISTA DE CAMINHAO E CARRETA</v>
          </cell>
          <cell r="D5888" t="str">
            <v>H</v>
          </cell>
          <cell r="E5888">
            <v>1</v>
          </cell>
          <cell r="F5888">
            <v>21.35</v>
          </cell>
          <cell r="G5888">
            <v>21.35</v>
          </cell>
        </row>
        <row r="5889">
          <cell r="A5889" t="str">
            <v>INSUMO</v>
          </cell>
          <cell r="B5889" t="str">
            <v>00004221</v>
          </cell>
          <cell r="C5889" t="str">
            <v>OLEO DIESEL COMBUSTIVEL COMUM</v>
          </cell>
          <cell r="D5889" t="str">
            <v>L</v>
          </cell>
          <cell r="E5889">
            <v>15</v>
          </cell>
          <cell r="F5889">
            <v>2.59</v>
          </cell>
          <cell r="G5889">
            <v>38.85</v>
          </cell>
        </row>
        <row r="5890">
          <cell r="A5890" t="str">
            <v>INSUMO</v>
          </cell>
          <cell r="B5890" t="str">
            <v>00004227</v>
          </cell>
          <cell r="C5890" t="str">
            <v>ÓLEO LUBRIFICANTE PARA MOTORES DE EQUIPAMENTOS PESADOS (CAMINHÕES, TRATORES, RETROS E ETC...)</v>
          </cell>
          <cell r="D5890" t="str">
            <v>L</v>
          </cell>
          <cell r="E5890">
            <v>0.28999999999999998</v>
          </cell>
          <cell r="F5890">
            <v>14.56</v>
          </cell>
          <cell r="G5890">
            <v>4.22</v>
          </cell>
        </row>
        <row r="5891">
          <cell r="A5891" t="str">
            <v>INSUMO</v>
          </cell>
          <cell r="B5891" t="str">
            <v>00004229</v>
          </cell>
          <cell r="C5891" t="str">
            <v>GRAXA LUBRIFICANTE</v>
          </cell>
          <cell r="D5891" t="str">
            <v>KG</v>
          </cell>
          <cell r="E5891">
            <v>0.14499999999999999</v>
          </cell>
          <cell r="F5891">
            <v>17.440000000000001</v>
          </cell>
          <cell r="G5891">
            <v>2.5299999999999998</v>
          </cell>
        </row>
        <row r="5892">
          <cell r="A5892" t="str">
            <v>INSUMO</v>
          </cell>
          <cell r="B5892" t="str">
            <v>00010619</v>
          </cell>
          <cell r="C5892" t="str">
            <v>CAMINHAO BASCULANTE 4,0M3 TOCO FORD F-12000 S270 MOTOR CUMMINS 162CV PBT=11800KG - CARGA UTIL MAX C/ EQUIP=7640KG - DIST ENTRE EIXOS 4470MM - INCL CACAMBA</v>
          </cell>
          <cell r="D5892" t="str">
            <v>UN</v>
          </cell>
          <cell r="E5892">
            <v>1.9599999999999999E-4</v>
          </cell>
          <cell r="F5892">
            <v>157271.73000000001</v>
          </cell>
          <cell r="G5892">
            <v>30.83</v>
          </cell>
        </row>
        <row r="5893">
          <cell r="A5893" t="str">
            <v>74037/001</v>
          </cell>
          <cell r="C5893" t="str">
            <v>SUBTOTAL</v>
          </cell>
          <cell r="G5893">
            <v>97.78</v>
          </cell>
        </row>
        <row r="5894">
          <cell r="C5894" t="str">
            <v>BDI</v>
          </cell>
          <cell r="E5894">
            <v>0.35</v>
          </cell>
          <cell r="G5894">
            <v>34.22</v>
          </cell>
        </row>
        <row r="5895">
          <cell r="C5895" t="str">
            <v>TOTAL</v>
          </cell>
          <cell r="G5895">
            <v>132</v>
          </cell>
        </row>
        <row r="5897">
          <cell r="A5897" t="str">
            <v>CHOR</v>
          </cell>
          <cell r="B5897" t="str">
            <v>74040/002</v>
          </cell>
          <cell r="C5897" t="str">
            <v>SOQUETE COMPACTADOR 72KG, GASOLINA, 3HP, (CHI), EXCLUSIVE OPERADOR.</v>
          </cell>
          <cell r="D5897" t="str">
            <v>H</v>
          </cell>
        </row>
        <row r="5898">
          <cell r="A5898" t="str">
            <v>INSUMO</v>
          </cell>
          <cell r="B5898" t="str">
            <v>00011281</v>
          </cell>
          <cell r="C5898" t="str">
            <v>COMPACTADOR (SOQUETE) COM MOTOR A GASOLINA DE 3 HP, PESO DE 74 KG</v>
          </cell>
          <cell r="D5898" t="str">
            <v>UN</v>
          </cell>
          <cell r="E5898">
            <v>2.5999999999999998E-4</v>
          </cell>
          <cell r="F5898">
            <v>10276.5</v>
          </cell>
          <cell r="G5898">
            <v>2.67</v>
          </cell>
        </row>
        <row r="5899">
          <cell r="A5899" t="str">
            <v>74040/002</v>
          </cell>
          <cell r="C5899" t="str">
            <v>SUBTOTAL</v>
          </cell>
          <cell r="G5899">
            <v>2.67</v>
          </cell>
        </row>
        <row r="5900">
          <cell r="C5900" t="str">
            <v>BDI</v>
          </cell>
          <cell r="E5900">
            <v>0.35</v>
          </cell>
          <cell r="G5900">
            <v>0.93</v>
          </cell>
        </row>
        <row r="5901">
          <cell r="C5901" t="str">
            <v>TOTAL</v>
          </cell>
          <cell r="G5901">
            <v>3.6</v>
          </cell>
        </row>
        <row r="5903">
          <cell r="A5903" t="str">
            <v>CHOR</v>
          </cell>
          <cell r="B5903" t="str">
            <v>83354</v>
          </cell>
          <cell r="C5903" t="str">
            <v>DEPRECIAÇAO E JUROS - CAMINHAO BASCULANTE TRUCADO - CARGA UTIL = 10 M3, 16,3 T</v>
          </cell>
          <cell r="D5903" t="str">
            <v>H</v>
          </cell>
        </row>
        <row r="5904">
          <cell r="A5904" t="str">
            <v>INSUMO</v>
          </cell>
          <cell r="B5904" t="str">
            <v>00013863</v>
          </cell>
          <cell r="C5904" t="str">
            <v>CAMINHAO BASCULANTE 10,0M3 TRUCADO MERCEDES BENZ 2423 K - POTENCIA 231CV - PBT =26500KG - CARGA UTIL MAX C/ EQUIP =16300KG - DIST ENTRE EIXOS 3600+1350MM - INCL CACAMBA</v>
          </cell>
          <cell r="D5904" t="str">
            <v>UN</v>
          </cell>
          <cell r="E5904">
            <v>7.5500000000000006E-5</v>
          </cell>
          <cell r="F5904">
            <v>290509.5</v>
          </cell>
          <cell r="G5904">
            <v>21.93</v>
          </cell>
        </row>
        <row r="5905">
          <cell r="A5905" t="str">
            <v>83354</v>
          </cell>
          <cell r="C5905" t="str">
            <v>SUBTOTAL</v>
          </cell>
          <cell r="G5905">
            <v>21.93</v>
          </cell>
        </row>
        <row r="5906">
          <cell r="C5906" t="str">
            <v>BDI</v>
          </cell>
          <cell r="E5906">
            <v>0.35</v>
          </cell>
          <cell r="G5906">
            <v>7.68</v>
          </cell>
        </row>
        <row r="5907">
          <cell r="C5907" t="str">
            <v>TOTAL</v>
          </cell>
          <cell r="G5907">
            <v>29.61</v>
          </cell>
        </row>
        <row r="5909">
          <cell r="A5909" t="str">
            <v>CHOR</v>
          </cell>
          <cell r="B5909" t="str">
            <v>83355</v>
          </cell>
          <cell r="C5909" t="str">
            <v>MANUTENCAO - CAMINHAO BASCULANTE TRUCADO CARGA UTIL = 10 M3, 16,3 TON</v>
          </cell>
          <cell r="D5909" t="str">
            <v>H</v>
          </cell>
        </row>
        <row r="5910">
          <cell r="A5910" t="str">
            <v>INSUMO</v>
          </cell>
          <cell r="B5910" t="str">
            <v>00013863</v>
          </cell>
          <cell r="C5910" t="str">
            <v>CAMINHAO BASCULANTE 10,0M3 TRUCADO MERCEDES BENZ 2423 K - POTENCIA 231CV - PBT =26500KG - CARGA UTIL MAX C/ EQUIP =16300KG - DIST ENTRE EIXOS 3600+1350MM - INCL CACAMBA</v>
          </cell>
          <cell r="D5910" t="str">
            <v>UN</v>
          </cell>
          <cell r="E5910">
            <v>8.4900000000000004E-5</v>
          </cell>
          <cell r="F5910">
            <v>290509.5</v>
          </cell>
          <cell r="G5910">
            <v>24.66</v>
          </cell>
        </row>
        <row r="5911">
          <cell r="A5911" t="str">
            <v>83355</v>
          </cell>
          <cell r="C5911" t="str">
            <v>SUBTOTAL</v>
          </cell>
          <cell r="G5911">
            <v>24.66</v>
          </cell>
        </row>
        <row r="5912">
          <cell r="C5912" t="str">
            <v>BDI</v>
          </cell>
          <cell r="E5912">
            <v>0.35</v>
          </cell>
          <cell r="G5912">
            <v>8.6300000000000008</v>
          </cell>
        </row>
        <row r="5913">
          <cell r="C5913" t="str">
            <v>TOTAL</v>
          </cell>
          <cell r="G5913">
            <v>33.29</v>
          </cell>
        </row>
        <row r="5915">
          <cell r="A5915" t="str">
            <v>CHOR</v>
          </cell>
          <cell r="B5915" t="str">
            <v>83360</v>
          </cell>
          <cell r="C5915" t="str">
            <v>DEPRECIACAO E JUROS - CAMINHAO DISTRIBUIDO R DE ASFALTO</v>
          </cell>
          <cell r="D5915" t="str">
            <v>H</v>
          </cell>
        </row>
        <row r="5916">
          <cell r="A5916" t="str">
            <v>INSUMO</v>
          </cell>
          <cell r="B5916" t="str">
            <v>00001149</v>
          </cell>
          <cell r="C5916" t="str">
            <v>CAMINHAO CHASSIS COM POTENCIA = 177 CV; PESO BRUTO TOTAL = 13,9 T; CARGA UTIL + CARROCERIA = 9,39 T; DISTANCIA ENTRE EIXOS = 4,83 M</v>
          </cell>
          <cell r="D5916" t="str">
            <v>UN</v>
          </cell>
          <cell r="E5916">
            <v>1.133E-4</v>
          </cell>
          <cell r="F5916">
            <v>179229.24</v>
          </cell>
          <cell r="G5916">
            <v>20.309999999999999</v>
          </cell>
        </row>
        <row r="5917">
          <cell r="A5917" t="str">
            <v>INSUMO</v>
          </cell>
          <cell r="B5917" t="str">
            <v>00002403</v>
          </cell>
          <cell r="C5917" t="str">
            <v>DISTRIBUIDOR DE ASFALTO, CONSMAQ, MOD DA, A SER MONTADO SOBRE CAMINHÃO, C/ TANQUE ISOLADO 6 M3, AQUECIDO C/ 2 MAÇARICOS, C/ BARRA ESPARGIDORA 3,66 M</v>
          </cell>
          <cell r="D5917" t="str">
            <v>UN</v>
          </cell>
          <cell r="E5917">
            <v>1.133E-4</v>
          </cell>
          <cell r="F5917">
            <v>264320</v>
          </cell>
          <cell r="G5917">
            <v>29.95</v>
          </cell>
        </row>
        <row r="5918">
          <cell r="A5918" t="str">
            <v>83360</v>
          </cell>
          <cell r="C5918" t="str">
            <v>SUBTOTAL</v>
          </cell>
          <cell r="G5918">
            <v>50.26</v>
          </cell>
        </row>
        <row r="5919">
          <cell r="C5919" t="str">
            <v>BDI</v>
          </cell>
          <cell r="E5919">
            <v>0.35</v>
          </cell>
          <cell r="G5919">
            <v>17.59</v>
          </cell>
        </row>
        <row r="5920">
          <cell r="C5920" t="str">
            <v>TOTAL</v>
          </cell>
          <cell r="G5920">
            <v>67.849999999999994</v>
          </cell>
        </row>
        <row r="5922">
          <cell r="A5922" t="str">
            <v>CHOR</v>
          </cell>
          <cell r="B5922" t="str">
            <v>83361</v>
          </cell>
          <cell r="C5922" t="str">
            <v>MANUTENCAO - CAMINHAO DISTRIBUIDOR DE ASFA LTO</v>
          </cell>
          <cell r="D5922" t="str">
            <v>H</v>
          </cell>
        </row>
        <row r="5923">
          <cell r="A5923" t="str">
            <v>INSUMO</v>
          </cell>
          <cell r="B5923" t="str">
            <v>00001149</v>
          </cell>
          <cell r="C5923" t="str">
            <v>CAMINHAO CHASSIS COM POTENCIA = 177 CV; PESO BRUTO TOTAL = 13,9 T; CARGA UTIL + CARROCERIA = 9,39 T; DISTANCIA ENTRE EIXOS = 4,83 M</v>
          </cell>
          <cell r="D5923" t="str">
            <v>UN</v>
          </cell>
          <cell r="E5923">
            <v>6.3999999999999997E-5</v>
          </cell>
          <cell r="F5923">
            <v>179229.24</v>
          </cell>
          <cell r="G5923">
            <v>11.47</v>
          </cell>
        </row>
        <row r="5924">
          <cell r="A5924" t="str">
            <v>INSUMO</v>
          </cell>
          <cell r="B5924" t="str">
            <v>00002403</v>
          </cell>
          <cell r="C5924" t="str">
            <v>DISTRIBUIDOR DE ASFALTO, CONSMAQ, MOD DA, A SER MONTADO SOBRE CAMINHÃO, C/ TANQUE ISOLADO 6 M3, AQUECIDO C/ 2 MAÇARICOS, C/ BARRA ESPARGIDORA 3,66 M</v>
          </cell>
          <cell r="D5924" t="str">
            <v>UN</v>
          </cell>
          <cell r="E5924">
            <v>6.3999999999999997E-5</v>
          </cell>
          <cell r="F5924">
            <v>264320</v>
          </cell>
          <cell r="G5924">
            <v>16.920000000000002</v>
          </cell>
        </row>
        <row r="5925">
          <cell r="A5925" t="str">
            <v>83361</v>
          </cell>
          <cell r="C5925" t="str">
            <v>SUBTOTAL</v>
          </cell>
          <cell r="G5925">
            <v>28.39</v>
          </cell>
        </row>
        <row r="5926">
          <cell r="C5926" t="str">
            <v>BDI</v>
          </cell>
          <cell r="E5926">
            <v>0.35</v>
          </cell>
          <cell r="G5926">
            <v>9.94</v>
          </cell>
        </row>
        <row r="5927">
          <cell r="C5927" t="str">
            <v>TOTAL</v>
          </cell>
          <cell r="G5927">
            <v>38.33</v>
          </cell>
        </row>
        <row r="5929">
          <cell r="A5929" t="str">
            <v>CHOR</v>
          </cell>
          <cell r="B5929" t="str">
            <v>83755</v>
          </cell>
          <cell r="C5929" t="str">
            <v>DEPRECIACAO GUINDASTE MADAL MD-10A</v>
          </cell>
          <cell r="D5929" t="str">
            <v>H</v>
          </cell>
        </row>
        <row r="5930">
          <cell r="A5930" t="str">
            <v>INSUMO</v>
          </cell>
          <cell r="B5930" t="str">
            <v>00010713</v>
          </cell>
          <cell r="C5930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30" t="str">
            <v>UN</v>
          </cell>
          <cell r="E5930">
            <v>9.1000000000000003E-5</v>
          </cell>
          <cell r="F5930">
            <v>427132.93</v>
          </cell>
          <cell r="G5930">
            <v>38.869999999999997</v>
          </cell>
        </row>
        <row r="5931">
          <cell r="A5931" t="str">
            <v>83755</v>
          </cell>
          <cell r="C5931" t="str">
            <v>SUBTOTAL</v>
          </cell>
          <cell r="G5931">
            <v>38.869999999999997</v>
          </cell>
        </row>
        <row r="5932">
          <cell r="C5932" t="str">
            <v>BDI</v>
          </cell>
          <cell r="E5932">
            <v>0.35</v>
          </cell>
          <cell r="G5932">
            <v>13.6</v>
          </cell>
        </row>
        <row r="5933">
          <cell r="C5933" t="str">
            <v>TOTAL</v>
          </cell>
          <cell r="G5933">
            <v>52.47</v>
          </cell>
        </row>
        <row r="5935">
          <cell r="A5935" t="str">
            <v>CHOR</v>
          </cell>
          <cell r="B5935" t="str">
            <v>83756</v>
          </cell>
          <cell r="C5935" t="str">
            <v>JUROS GUINDASTE MADAL MD-10A</v>
          </cell>
          <cell r="D5935" t="str">
            <v>H</v>
          </cell>
        </row>
        <row r="5936">
          <cell r="A5936" t="str">
            <v>INSUMO</v>
          </cell>
          <cell r="B5936" t="str">
            <v>00010713</v>
          </cell>
          <cell r="C5936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36" t="str">
            <v>UN</v>
          </cell>
          <cell r="E5936">
            <v>3.8399999999999998E-5</v>
          </cell>
          <cell r="F5936">
            <v>427132.93</v>
          </cell>
          <cell r="G5936">
            <v>16.399999999999999</v>
          </cell>
        </row>
        <row r="5937">
          <cell r="A5937" t="str">
            <v>83756</v>
          </cell>
          <cell r="C5937" t="str">
            <v>SUBTOTAL</v>
          </cell>
          <cell r="G5937">
            <v>16.399999999999999</v>
          </cell>
        </row>
        <row r="5938">
          <cell r="C5938" t="str">
            <v>BDI</v>
          </cell>
          <cell r="E5938">
            <v>0.35</v>
          </cell>
          <cell r="G5938">
            <v>5.74</v>
          </cell>
        </row>
        <row r="5939">
          <cell r="C5939" t="str">
            <v>TOTAL</v>
          </cell>
          <cell r="G5939">
            <v>22.14</v>
          </cell>
        </row>
        <row r="5941">
          <cell r="A5941" t="str">
            <v>CHOR</v>
          </cell>
          <cell r="B5941" t="str">
            <v>83757</v>
          </cell>
          <cell r="C5941" t="str">
            <v>MANUTENCAO GUINDASTE MADAL MD-10A</v>
          </cell>
          <cell r="D5941" t="str">
            <v>H</v>
          </cell>
        </row>
        <row r="5942">
          <cell r="A5942" t="str">
            <v>INSUMO</v>
          </cell>
          <cell r="B5942" t="str">
            <v>00010713</v>
          </cell>
          <cell r="C5942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42" t="str">
            <v>UN</v>
          </cell>
          <cell r="E5942">
            <v>7.4999999999999993E-5</v>
          </cell>
          <cell r="F5942">
            <v>427132.93</v>
          </cell>
          <cell r="G5942">
            <v>32.03</v>
          </cell>
        </row>
        <row r="5943">
          <cell r="A5943" t="str">
            <v>83757</v>
          </cell>
          <cell r="C5943" t="str">
            <v>SUBTOTAL</v>
          </cell>
          <cell r="G5943">
            <v>32.03</v>
          </cell>
        </row>
        <row r="5944">
          <cell r="C5944" t="str">
            <v>BDI</v>
          </cell>
          <cell r="E5944">
            <v>0.35</v>
          </cell>
          <cell r="G5944">
            <v>11.21</v>
          </cell>
        </row>
        <row r="5945">
          <cell r="C5945" t="str">
            <v>TOTAL</v>
          </cell>
          <cell r="G5945">
            <v>43.24</v>
          </cell>
        </row>
        <row r="5947">
          <cell r="A5947" t="str">
            <v>CHOR</v>
          </cell>
          <cell r="B5947" t="str">
            <v>83758</v>
          </cell>
          <cell r="C5947" t="str">
            <v>CUSTOS COMBUSTIVEL+MATERIAL NA OPERACAO DEGUINDASTE MADAL MD-10A</v>
          </cell>
          <cell r="D5947" t="str">
            <v>H</v>
          </cell>
        </row>
        <row r="5948">
          <cell r="A5948" t="str">
            <v>INSUMO</v>
          </cell>
          <cell r="B5948" t="str">
            <v>00004221</v>
          </cell>
          <cell r="C5948" t="str">
            <v>OLEO DIESEL COMBUSTIVEL COMUM</v>
          </cell>
          <cell r="D5948" t="str">
            <v>L</v>
          </cell>
          <cell r="E5948">
            <v>16.170000000000002</v>
          </cell>
          <cell r="F5948">
            <v>2.59</v>
          </cell>
          <cell r="G5948">
            <v>41.88</v>
          </cell>
        </row>
        <row r="5949">
          <cell r="A5949" t="str">
            <v>83758</v>
          </cell>
          <cell r="C5949" t="str">
            <v>SUBTOTAL</v>
          </cell>
          <cell r="G5949">
            <v>41.88</v>
          </cell>
        </row>
        <row r="5950">
          <cell r="C5950" t="str">
            <v>BDI</v>
          </cell>
          <cell r="E5950">
            <v>0.35</v>
          </cell>
          <cell r="G5950">
            <v>14.66</v>
          </cell>
        </row>
        <row r="5951">
          <cell r="C5951" t="str">
            <v>TOTAL</v>
          </cell>
          <cell r="G5951">
            <v>56.540000000000006</v>
          </cell>
        </row>
        <row r="5953">
          <cell r="A5953" t="str">
            <v>CHOR</v>
          </cell>
          <cell r="B5953" t="str">
            <v>83761</v>
          </cell>
          <cell r="C5953" t="str">
            <v>DEPRECIACAO GRUPO DE SOLDAGEM BAMBOZZI 375-A</v>
          </cell>
          <cell r="D5953" t="str">
            <v>H</v>
          </cell>
        </row>
        <row r="5954">
          <cell r="A5954" t="str">
            <v>INSUMO</v>
          </cell>
          <cell r="B5954" t="str">
            <v>00013333</v>
          </cell>
          <cell r="C5954" t="str">
            <v>GRUPO DE SOLDAGEM C/ GERADOR A DIESEL 33HP P/ SOLDA ELETRICA, SOBRE 04 RODAS, BAMBOZZI, MOD.TN8, C/MOTOR 4 CILINDROS 600A, **CAIXA**</v>
          </cell>
          <cell r="D5954" t="str">
            <v>UN</v>
          </cell>
          <cell r="E5954">
            <v>1.6670000000000001E-4</v>
          </cell>
          <cell r="F5954">
            <v>47466.68</v>
          </cell>
          <cell r="G5954">
            <v>7.91</v>
          </cell>
        </row>
        <row r="5955">
          <cell r="A5955" t="str">
            <v>83761</v>
          </cell>
          <cell r="C5955" t="str">
            <v>SUBTOTAL</v>
          </cell>
          <cell r="G5955">
            <v>7.91</v>
          </cell>
        </row>
        <row r="5956">
          <cell r="C5956" t="str">
            <v>BDI</v>
          </cell>
          <cell r="E5956">
            <v>0.35</v>
          </cell>
          <cell r="G5956">
            <v>2.77</v>
          </cell>
        </row>
        <row r="5957">
          <cell r="C5957" t="str">
            <v>TOTAL</v>
          </cell>
          <cell r="G5957">
            <v>10.68</v>
          </cell>
        </row>
        <row r="5959">
          <cell r="A5959" t="str">
            <v>CHOR</v>
          </cell>
          <cell r="B5959" t="str">
            <v>83762</v>
          </cell>
          <cell r="C5959" t="str">
            <v>MANUTENCAO GRUPO DE SOLDAGEM BAMBOZZI 375A</v>
          </cell>
          <cell r="D5959" t="str">
            <v>H</v>
          </cell>
        </row>
        <row r="5960">
          <cell r="A5960" t="str">
            <v>INSUMO</v>
          </cell>
          <cell r="B5960" t="str">
            <v>00013333</v>
          </cell>
          <cell r="C5960" t="str">
            <v>GRUPO DE SOLDAGEM C/ GERADOR A DIESEL 33HP P/ SOLDA ELETRICA, SOBRE 04 RODAS, BAMBOZZI, MOD.TN8, C/MOTOR 4 CILINDROS 600A, **CAIXA**</v>
          </cell>
          <cell r="D5960" t="str">
            <v>UN</v>
          </cell>
          <cell r="E5960">
            <v>8.3300000000000005E-5</v>
          </cell>
          <cell r="F5960">
            <v>47466.68</v>
          </cell>
          <cell r="G5960">
            <v>3.95</v>
          </cell>
        </row>
        <row r="5961">
          <cell r="A5961" t="str">
            <v>83762</v>
          </cell>
          <cell r="C5961" t="str">
            <v>SUBTOTAL</v>
          </cell>
          <cell r="G5961">
            <v>3.95</v>
          </cell>
        </row>
        <row r="5962">
          <cell r="C5962" t="str">
            <v>BDI</v>
          </cell>
          <cell r="E5962">
            <v>0.35</v>
          </cell>
          <cell r="G5962">
            <v>1.38</v>
          </cell>
        </row>
        <row r="5963">
          <cell r="C5963" t="str">
            <v>TOTAL</v>
          </cell>
          <cell r="G5963">
            <v>5.33</v>
          </cell>
        </row>
        <row r="5965">
          <cell r="A5965" t="str">
            <v>CHOR</v>
          </cell>
          <cell r="B5965" t="str">
            <v>83763</v>
          </cell>
          <cell r="C5965" t="str">
            <v>CUSTOS COMBUSTIVEL+MATERIAL GRUPO DE SOLDAGEM BAMBOZZI 375-A</v>
          </cell>
          <cell r="D5965" t="str">
            <v>H</v>
          </cell>
        </row>
        <row r="5966">
          <cell r="A5966" t="str">
            <v>INSUMO</v>
          </cell>
          <cell r="B5966" t="str">
            <v>00004221</v>
          </cell>
          <cell r="C5966" t="str">
            <v>OLEO DIESEL COMBUSTIVEL COMUM</v>
          </cell>
          <cell r="D5966" t="str">
            <v>L</v>
          </cell>
          <cell r="E5966">
            <v>4.75</v>
          </cell>
          <cell r="F5966">
            <v>2.59</v>
          </cell>
          <cell r="G5966">
            <v>12.3</v>
          </cell>
        </row>
        <row r="5967">
          <cell r="A5967" t="str">
            <v>83763</v>
          </cell>
          <cell r="C5967" t="str">
            <v>SUBTOTAL</v>
          </cell>
          <cell r="G5967">
            <v>12.3</v>
          </cell>
        </row>
        <row r="5968">
          <cell r="C5968" t="str">
            <v>BDI</v>
          </cell>
          <cell r="E5968">
            <v>0.35</v>
          </cell>
          <cell r="G5968">
            <v>4.3099999999999996</v>
          </cell>
        </row>
        <row r="5969">
          <cell r="C5969" t="str">
            <v>TOTAL</v>
          </cell>
          <cell r="G5969">
            <v>16.61</v>
          </cell>
        </row>
        <row r="5971">
          <cell r="A5971" t="str">
            <v>CHOR</v>
          </cell>
          <cell r="B5971" t="str">
            <v>83764</v>
          </cell>
          <cell r="C5971" t="str">
            <v>JUROS GRUPO DE SOLDAGEM BAMBOZZI 375-A</v>
          </cell>
          <cell r="D5971" t="str">
            <v>H</v>
          </cell>
        </row>
        <row r="5972">
          <cell r="A5972" t="str">
            <v>INSUMO</v>
          </cell>
          <cell r="B5972" t="str">
            <v>00013333</v>
          </cell>
          <cell r="C5972" t="str">
            <v>GRUPO DE SOLDAGEM C/ GERADOR A DIESEL 33HP P/ SOLDA ELETRICA, SOBRE 04 RODAS, BAMBOZZI, MOD.TN8, C/MOTOR 4 CILINDROS 600A, **CAIXA**</v>
          </cell>
          <cell r="D5972" t="str">
            <v>UN</v>
          </cell>
          <cell r="E5972">
            <v>4.3699999999999998E-5</v>
          </cell>
          <cell r="F5972">
            <v>47466.68</v>
          </cell>
          <cell r="G5972">
            <v>2.0699999999999998</v>
          </cell>
        </row>
        <row r="5973">
          <cell r="A5973" t="str">
            <v>83764</v>
          </cell>
          <cell r="C5973" t="str">
            <v>SUBTOTAL</v>
          </cell>
          <cell r="G5973">
            <v>2.0699999999999998</v>
          </cell>
        </row>
        <row r="5974">
          <cell r="C5974" t="str">
            <v>BDI</v>
          </cell>
          <cell r="E5974">
            <v>0.35</v>
          </cell>
          <cell r="G5974">
            <v>0.72</v>
          </cell>
        </row>
        <row r="5975">
          <cell r="C5975" t="str">
            <v>TOTAL</v>
          </cell>
          <cell r="G5975">
            <v>2.79</v>
          </cell>
        </row>
        <row r="5977">
          <cell r="A5977" t="str">
            <v>CHOR</v>
          </cell>
          <cell r="B5977" t="str">
            <v>84000</v>
          </cell>
          <cell r="C5977" t="str">
            <v>SOQUETE COMPACTADOR 72KG GASOLINA, 3HP (CH P) EXCLUSIVE OPERADOR.</v>
          </cell>
          <cell r="D5977" t="str">
            <v>H</v>
          </cell>
        </row>
        <row r="5978">
          <cell r="A5978" t="str">
            <v>INSUMO</v>
          </cell>
          <cell r="B5978" t="str">
            <v>00004222</v>
          </cell>
          <cell r="C5978" t="str">
            <v>GASOLINA COMUM</v>
          </cell>
          <cell r="D5978" t="str">
            <v>L</v>
          </cell>
          <cell r="E5978">
            <v>1</v>
          </cell>
          <cell r="F5978">
            <v>2.84</v>
          </cell>
          <cell r="G5978">
            <v>2.84</v>
          </cell>
        </row>
        <row r="5979">
          <cell r="A5979" t="str">
            <v>INSUMO</v>
          </cell>
          <cell r="B5979" t="str">
            <v>00011281</v>
          </cell>
          <cell r="C5979" t="str">
            <v>COMPACTADOR (SOQUETE) COM MOTOR A GASOLINA DE 3 HP, PESO DE 74 KG</v>
          </cell>
          <cell r="D5979" t="str">
            <v>UN</v>
          </cell>
          <cell r="E5979">
            <v>3.4000000000000002E-4</v>
          </cell>
          <cell r="F5979">
            <v>10276.5</v>
          </cell>
          <cell r="G5979">
            <v>3.49</v>
          </cell>
        </row>
        <row r="5980">
          <cell r="A5980" t="str">
            <v>84000</v>
          </cell>
          <cell r="C5980" t="str">
            <v>SUBTOTAL</v>
          </cell>
          <cell r="G5980">
            <v>6.33</v>
          </cell>
        </row>
        <row r="5981">
          <cell r="C5981" t="str">
            <v>BDI</v>
          </cell>
          <cell r="E5981">
            <v>0.35</v>
          </cell>
          <cell r="G5981">
            <v>2.2200000000000002</v>
          </cell>
        </row>
        <row r="5982">
          <cell r="C5982" t="str">
            <v>TOTAL</v>
          </cell>
          <cell r="G5982">
            <v>8.5500000000000007</v>
          </cell>
        </row>
        <row r="5984">
          <cell r="A5984" t="str">
            <v>CHOR</v>
          </cell>
          <cell r="B5984" t="str">
            <v>84137</v>
          </cell>
          <cell r="C5984" t="str">
            <v>DEPRECIACAO - USINA DE ASFALTO A FRIO ALME IDA PMF-35 DPD CAP. 60/80 T/H - 30HP (ELETRICA)</v>
          </cell>
          <cell r="D5984" t="str">
            <v>H</v>
          </cell>
        </row>
        <row r="5985">
          <cell r="A5985" t="str">
            <v>INSUMO</v>
          </cell>
          <cell r="B5985" t="str">
            <v>00025015</v>
          </cell>
          <cell r="C5985" t="str">
            <v>USINA DE ASFALTO A FRIO, TIPO ALMEIDA MOD. PMF-35D OU SIMILAR- CAPACIDADE 60 A 80 T/H - ELETRICA - POTENCIA 30 HP</v>
          </cell>
          <cell r="D5985" t="str">
            <v>UN</v>
          </cell>
          <cell r="E5985">
            <v>1E-4</v>
          </cell>
          <cell r="F5985">
            <v>149103.94</v>
          </cell>
          <cell r="G5985">
            <v>14.91</v>
          </cell>
        </row>
        <row r="5986">
          <cell r="A5986" t="str">
            <v>84137</v>
          </cell>
          <cell r="C5986" t="str">
            <v>SUBTOTAL</v>
          </cell>
          <cell r="G5986">
            <v>14.91</v>
          </cell>
        </row>
        <row r="5987">
          <cell r="C5987" t="str">
            <v>BDI</v>
          </cell>
          <cell r="E5987">
            <v>0.35</v>
          </cell>
          <cell r="G5987">
            <v>5.22</v>
          </cell>
        </row>
        <row r="5988">
          <cell r="C5988" t="str">
            <v>TOTAL</v>
          </cell>
          <cell r="G5988">
            <v>20.13</v>
          </cell>
        </row>
        <row r="5990">
          <cell r="A5990" t="str">
            <v>CHOR</v>
          </cell>
          <cell r="B5990" t="str">
            <v>84138</v>
          </cell>
          <cell r="C5990" t="str">
            <v>JUROS - USINA DE ASFALTO A FRIO ALMEIDA PM F-35 DPD CAP. 60/80 T/H - 30 HP (ELETRICA)</v>
          </cell>
          <cell r="D5990" t="str">
            <v>H</v>
          </cell>
        </row>
        <row r="5991">
          <cell r="A5991" t="str">
            <v>INSUMO</v>
          </cell>
          <cell r="B5991" t="str">
            <v>00025015</v>
          </cell>
          <cell r="C5991" t="str">
            <v>USINA DE ASFALTO A FRIO, TIPO ALMEIDA MOD. PMF-35D OU SIMILAR- CAPACIDADE 60 A 80 T/H - ELETRICA - POTENCIA 30 HP</v>
          </cell>
          <cell r="D5991" t="str">
            <v>UN</v>
          </cell>
          <cell r="E5991">
            <v>3.7799999999999997E-5</v>
          </cell>
          <cell r="F5991">
            <v>149103.94</v>
          </cell>
          <cell r="G5991">
            <v>5.64</v>
          </cell>
        </row>
        <row r="5992">
          <cell r="A5992" t="str">
            <v>84138</v>
          </cell>
          <cell r="C5992" t="str">
            <v>SUBTOTAL</v>
          </cell>
          <cell r="G5992">
            <v>5.64</v>
          </cell>
        </row>
        <row r="5993">
          <cell r="C5993" t="str">
            <v>BDI</v>
          </cell>
          <cell r="E5993">
            <v>0.35</v>
          </cell>
          <cell r="G5993">
            <v>1.97</v>
          </cell>
        </row>
        <row r="5994">
          <cell r="C5994" t="str">
            <v>TOTAL</v>
          </cell>
          <cell r="G5994">
            <v>7.6099999999999994</v>
          </cell>
        </row>
        <row r="5996">
          <cell r="A5996" t="str">
            <v>CHOR</v>
          </cell>
          <cell r="B5996" t="str">
            <v>84139</v>
          </cell>
          <cell r="C5996" t="str">
            <v>MANUTENCAO - USINA DE ASFALTO A FRIO ALMEI DA PMF-35 DPD CAP 60/80 T/H - 30 HP (ELETRICA)</v>
          </cell>
          <cell r="D5996" t="str">
            <v>H</v>
          </cell>
        </row>
        <row r="5997">
          <cell r="A5997" t="str">
            <v>INSUMO</v>
          </cell>
          <cell r="B5997" t="str">
            <v>00025015</v>
          </cell>
          <cell r="C5997" t="str">
            <v>USINA DE ASFALTO A FRIO, TIPO ALMEIDA MOD. PMF-35D OU SIMILAR- CAPACIDADE 60 A 80 T/H - ELETRICA - POTENCIA 30 HP</v>
          </cell>
          <cell r="D5997" t="str">
            <v>UN</v>
          </cell>
          <cell r="E5997">
            <v>9.0000000000000006E-5</v>
          </cell>
          <cell r="F5997">
            <v>149103.94</v>
          </cell>
          <cell r="G5997">
            <v>13.42</v>
          </cell>
        </row>
        <row r="5998">
          <cell r="A5998" t="str">
            <v>84139</v>
          </cell>
          <cell r="C5998" t="str">
            <v>SUBTOTAL</v>
          </cell>
          <cell r="G5998">
            <v>13.42</v>
          </cell>
        </row>
        <row r="5999">
          <cell r="C5999" t="str">
            <v>BDI</v>
          </cell>
          <cell r="E5999">
            <v>0.35</v>
          </cell>
          <cell r="G5999">
            <v>4.7</v>
          </cell>
        </row>
        <row r="6000">
          <cell r="C6000" t="str">
            <v>TOTAL</v>
          </cell>
          <cell r="G6000">
            <v>18.12</v>
          </cell>
        </row>
        <row r="6002">
          <cell r="A6002" t="str">
            <v>CHOR</v>
          </cell>
          <cell r="B6002" t="str">
            <v>84140</v>
          </cell>
          <cell r="C6002" t="str">
            <v>CUSTOS C/ MAO DE OBRA NA OPERACAO - USINA DE ASFALT O A FRIO ALMEIDA PMF-35 DPD CAP 60/80 T/H - 30 HP (ELETRICA)</v>
          </cell>
          <cell r="D6002" t="str">
            <v>H</v>
          </cell>
        </row>
        <row r="6003">
          <cell r="A6003" t="str">
            <v>INSUMO</v>
          </cell>
          <cell r="B6003" t="str">
            <v>00004233</v>
          </cell>
          <cell r="C6003" t="str">
            <v>OPERADOR DE USINA DE ASFALTO, DE SOLOS OU DE CONCRETO</v>
          </cell>
          <cell r="D6003" t="str">
            <v>H</v>
          </cell>
          <cell r="E6003">
            <v>2.5</v>
          </cell>
          <cell r="F6003">
            <v>21.72</v>
          </cell>
          <cell r="G6003">
            <v>54.3</v>
          </cell>
        </row>
        <row r="6004">
          <cell r="A6004" t="str">
            <v>84140</v>
          </cell>
          <cell r="C6004" t="str">
            <v>SUBTOTAL</v>
          </cell>
          <cell r="G6004">
            <v>54.3</v>
          </cell>
        </row>
        <row r="6005">
          <cell r="C6005" t="str">
            <v>BDI</v>
          </cell>
          <cell r="E6005">
            <v>0.35</v>
          </cell>
          <cell r="G6005">
            <v>19.010000000000002</v>
          </cell>
        </row>
        <row r="6006">
          <cell r="C6006" t="str">
            <v>TOTAL</v>
          </cell>
          <cell r="G6006">
            <v>73.31</v>
          </cell>
        </row>
        <row r="6008">
          <cell r="A6008" t="str">
            <v>CHOR</v>
          </cell>
          <cell r="B6008" t="str">
            <v>84142</v>
          </cell>
          <cell r="C6008" t="str">
            <v>DEPRECIACAO - CAMINHÃO TOCO VW 8120 EURO III 115 CV , CARROC. FIXA MADEIRA, PBT 7700 KG, C.UTIL + CARROC 4640 KG, COM MUNCK MADAL MD-6501 CA RGA MAX 3,25T (A 2M) E 1,62T (A 4M)</v>
          </cell>
          <cell r="D6008" t="str">
            <v>H</v>
          </cell>
        </row>
        <row r="6009">
          <cell r="A6009" t="str">
            <v>INSUMO</v>
          </cell>
          <cell r="B6009" t="str">
            <v>00010712</v>
          </cell>
          <cell r="C6009" t="str">
            <v>GUINDAUTO HIDRAULICO MADAL MD-6501, CARGA MAX 3,25T (A 2M) E 1,62T (A 4M), ALTURA MAX = 6,6M, P/ MONTAGEM SOBRE CHASSIS DE CAMINHAO**CAIXA**</v>
          </cell>
          <cell r="D6009" t="str">
            <v>UN</v>
          </cell>
          <cell r="E6009">
            <v>1.4300000000000001E-4</v>
          </cell>
          <cell r="F6009">
            <v>25257.19</v>
          </cell>
          <cell r="G6009">
            <v>3.61</v>
          </cell>
        </row>
        <row r="6010">
          <cell r="A6010" t="str">
            <v>INSUMO</v>
          </cell>
          <cell r="B6010" t="str">
            <v>00025008</v>
          </cell>
          <cell r="C6010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10" t="str">
            <v>UN</v>
          </cell>
          <cell r="E6010">
            <v>8.3300000000000005E-5</v>
          </cell>
          <cell r="F6010">
            <v>128987.36</v>
          </cell>
          <cell r="G6010">
            <v>10.74</v>
          </cell>
        </row>
        <row r="6011">
          <cell r="A6011" t="str">
            <v>84142</v>
          </cell>
          <cell r="C6011" t="str">
            <v>SUBTOTAL</v>
          </cell>
          <cell r="G6011">
            <v>14.35</v>
          </cell>
        </row>
        <row r="6012">
          <cell r="C6012" t="str">
            <v>BDI</v>
          </cell>
          <cell r="E6012">
            <v>0.35</v>
          </cell>
          <cell r="G6012">
            <v>5.0199999999999996</v>
          </cell>
        </row>
        <row r="6013">
          <cell r="C6013" t="str">
            <v>TOTAL</v>
          </cell>
          <cell r="G6013">
            <v>19.369999999999997</v>
          </cell>
        </row>
        <row r="6015">
          <cell r="A6015" t="str">
            <v>CHOR</v>
          </cell>
          <cell r="B6015" t="str">
            <v>84143</v>
          </cell>
          <cell r="C6015" t="str">
            <v>JUROS - CAMINHÃO TOCO VW 8120 EURO III 115 CV, CARR OC. FIXA MADEIRA, PBT 7700 KG, C.UTIL + CARROC 4640 KG, COM MUNCK MADAL MD-6501 CARGA MAX 3,25T (A 2M) E 1,62T (A 4M)</v>
          </cell>
          <cell r="D6015" t="str">
            <v>H</v>
          </cell>
        </row>
        <row r="6016">
          <cell r="A6016" t="str">
            <v>INSUMO</v>
          </cell>
          <cell r="B6016" t="str">
            <v>00010712</v>
          </cell>
          <cell r="C6016" t="str">
            <v>GUINDAUTO HIDRAULICO MADAL MD-6501, CARGA MAX 3,25T (A 2M) E 1,62T (A 4M), ALTURA MAX = 6,6M, P/ MONTAGEM SOBRE CHASSIS DE CAMINHAO**CAIXA**</v>
          </cell>
          <cell r="D6016" t="str">
            <v>UN</v>
          </cell>
          <cell r="E6016">
            <v>3.7400000000000001E-5</v>
          </cell>
          <cell r="F6016">
            <v>25257.19</v>
          </cell>
          <cell r="G6016">
            <v>0.94</v>
          </cell>
        </row>
        <row r="6017">
          <cell r="A6017" t="str">
            <v>INSUMO</v>
          </cell>
          <cell r="B6017" t="str">
            <v>00025008</v>
          </cell>
          <cell r="C6017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17" t="str">
            <v>UN</v>
          </cell>
          <cell r="E6017">
            <v>3.15E-5</v>
          </cell>
          <cell r="F6017">
            <v>128987.36</v>
          </cell>
          <cell r="G6017">
            <v>4.0599999999999996</v>
          </cell>
        </row>
        <row r="6018">
          <cell r="A6018" t="str">
            <v>84143</v>
          </cell>
          <cell r="C6018" t="str">
            <v>SUBTOTAL</v>
          </cell>
          <cell r="G6018">
            <v>5</v>
          </cell>
        </row>
        <row r="6019">
          <cell r="C6019" t="str">
            <v>BDI</v>
          </cell>
          <cell r="E6019">
            <v>0.35</v>
          </cell>
          <cell r="G6019">
            <v>1.75</v>
          </cell>
        </row>
        <row r="6020">
          <cell r="C6020" t="str">
            <v>TOTAL</v>
          </cell>
          <cell r="G6020">
            <v>6.75</v>
          </cell>
        </row>
        <row r="6022">
          <cell r="A6022" t="str">
            <v>CHOR</v>
          </cell>
          <cell r="B6022" t="str">
            <v>84144</v>
          </cell>
          <cell r="C6022" t="str">
            <v>MANUTENCAO - CAMINHÃO TOCO VW 8120 EURO III 115 CV, CARROC. FIXA MADEIRA, PBT 7700 KG, C.UTIL + CARROC 4640 KG, COM MUNCK MADAL MD-6501 CA RGA MAX 3,25T (A 2M) E 1,62T (A 4M)</v>
          </cell>
          <cell r="D6022" t="str">
            <v>H</v>
          </cell>
        </row>
        <row r="6023">
          <cell r="A6023" t="str">
            <v>INSUMO</v>
          </cell>
          <cell r="B6023" t="str">
            <v>00010712</v>
          </cell>
          <cell r="C6023" t="str">
            <v>GUINDAUTO HIDRAULICO MADAL MD-6501, CARGA MAX 3,25T (A 2M) E 1,62T (A 4M), ALTURA MAX = 6,6M, P/ MONTAGEM SOBRE CHASSIS DE CAMINHAO**CAIXA**</v>
          </cell>
          <cell r="D6023" t="str">
            <v>UN</v>
          </cell>
          <cell r="E6023">
            <v>8.5699999999999996E-5</v>
          </cell>
          <cell r="F6023">
            <v>25257.19</v>
          </cell>
          <cell r="G6023">
            <v>2.16</v>
          </cell>
        </row>
        <row r="6024">
          <cell r="A6024" t="str">
            <v>INSUMO</v>
          </cell>
          <cell r="B6024" t="str">
            <v>00025008</v>
          </cell>
          <cell r="C6024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24" t="str">
            <v>UN</v>
          </cell>
          <cell r="E6024">
            <v>6.6699999999999995E-5</v>
          </cell>
          <cell r="F6024">
            <v>128987.36</v>
          </cell>
          <cell r="G6024">
            <v>8.6</v>
          </cell>
        </row>
        <row r="6025">
          <cell r="A6025" t="str">
            <v>84144</v>
          </cell>
          <cell r="C6025" t="str">
            <v>SUBTOTAL</v>
          </cell>
          <cell r="G6025">
            <v>10.76</v>
          </cell>
        </row>
        <row r="6026">
          <cell r="C6026" t="str">
            <v>BDI</v>
          </cell>
          <cell r="E6026">
            <v>0.35</v>
          </cell>
          <cell r="G6026">
            <v>3.77</v>
          </cell>
        </row>
        <row r="6027">
          <cell r="C6027" t="str">
            <v>TOTAL</v>
          </cell>
          <cell r="G6027">
            <v>14.53</v>
          </cell>
        </row>
        <row r="6029">
          <cell r="A6029" t="str">
            <v>CHOR</v>
          </cell>
          <cell r="B6029" t="str">
            <v>84145</v>
          </cell>
          <cell r="C6029" t="str">
            <v>MATERIAL NA OPERACAO - CAMINHÃO TOCO VW 8120 EURO I II 115 CV, CARROC. FIXA MADEIRA, PBT 7700 KG, C.UTIL + CARROC 4640 KG, COM MUNCK MADAL M D-6501 CARGA MAX 3,25T (A 2M) E 1,62T (A 4M)</v>
          </cell>
          <cell r="D6029" t="str">
            <v>H</v>
          </cell>
        </row>
        <row r="6030">
          <cell r="A6030" t="str">
            <v>INSUMO</v>
          </cell>
          <cell r="B6030" t="str">
            <v>00004221</v>
          </cell>
          <cell r="C6030" t="str">
            <v>OLEO DIESEL COMBUSTIVEL COMUM</v>
          </cell>
          <cell r="D6030" t="str">
            <v>L</v>
          </cell>
          <cell r="E6030">
            <v>20.7</v>
          </cell>
          <cell r="F6030">
            <v>2.59</v>
          </cell>
          <cell r="G6030">
            <v>53.61</v>
          </cell>
        </row>
        <row r="6031">
          <cell r="A6031" t="str">
            <v>84145</v>
          </cell>
          <cell r="C6031" t="str">
            <v>SUBTOTAL</v>
          </cell>
          <cell r="G6031">
            <v>53.61</v>
          </cell>
        </row>
        <row r="6032">
          <cell r="C6032" t="str">
            <v>BDI</v>
          </cell>
          <cell r="E6032">
            <v>0.35</v>
          </cell>
          <cell r="G6032">
            <v>18.760000000000002</v>
          </cell>
        </row>
        <row r="6033">
          <cell r="C6033" t="str">
            <v>TOTAL</v>
          </cell>
          <cell r="G6033">
            <v>72.37</v>
          </cell>
        </row>
        <row r="6035">
          <cell r="A6035" t="str">
            <v>CHOR</v>
          </cell>
          <cell r="B6035" t="str">
            <v>84146</v>
          </cell>
          <cell r="C6035" t="str">
            <v>MAO-DEOBRA - CAMINHÃO TOCO VW 8120 EURO III 115 CV, CARROC. FIXA MADEIRA, PBT 7700 KG, C.UTIL + CARROC 4640 KG, COM MUNCK MADAL MD-6501 CA RGA MAX 3,25T (A 2M) E 1,62T (A 4M)</v>
          </cell>
          <cell r="D6035" t="str">
            <v>H</v>
          </cell>
        </row>
        <row r="6036">
          <cell r="A6036" t="str">
            <v>INSUMO</v>
          </cell>
          <cell r="B6036" t="str">
            <v>00004096</v>
          </cell>
          <cell r="C6036" t="str">
            <v>MOTORISTA OPERADOR DE MUNCK</v>
          </cell>
          <cell r="D6036" t="str">
            <v>H</v>
          </cell>
          <cell r="E6036">
            <v>1</v>
          </cell>
          <cell r="F6036">
            <v>21.72</v>
          </cell>
          <cell r="G6036">
            <v>21.72</v>
          </cell>
        </row>
        <row r="6037">
          <cell r="A6037" t="str">
            <v>84146</v>
          </cell>
          <cell r="C6037" t="str">
            <v>SUBTOTAL</v>
          </cell>
          <cell r="G6037">
            <v>21.72</v>
          </cell>
        </row>
        <row r="6038">
          <cell r="C6038" t="str">
            <v>BDI</v>
          </cell>
          <cell r="E6038">
            <v>0.35</v>
          </cell>
          <cell r="G6038">
            <v>7.6</v>
          </cell>
        </row>
        <row r="6039">
          <cell r="C6039" t="str">
            <v>TOTAL</v>
          </cell>
          <cell r="G6039">
            <v>29.32</v>
          </cell>
        </row>
        <row r="6041">
          <cell r="A6041" t="str">
            <v>CHOR</v>
          </cell>
          <cell r="B6041" t="str">
            <v>84147</v>
          </cell>
          <cell r="C6041" t="str">
            <v>DEPRECIACAO E JUROS - CAMINHAO BASCULANTE 10M3</v>
          </cell>
          <cell r="D6041" t="str">
            <v>H</v>
          </cell>
        </row>
        <row r="6042">
          <cell r="A6042" t="str">
            <v>INSUMO</v>
          </cell>
          <cell r="B6042" t="str">
            <v>00013863</v>
          </cell>
          <cell r="C6042" t="str">
            <v>CAMINHAO BASCULANTE 10,0M3 TRUCADO MERCEDES BENZ 2423 K - POTENCIA 231CV - PBT =26500KG - CARGA UTIL MAX C/ EQUIP =16300KG - DIST ENTRE EIXOS 3600+1350MM - INCL CACAMBA</v>
          </cell>
          <cell r="D6042" t="str">
            <v>UN</v>
          </cell>
          <cell r="E6042">
            <v>8.7600000000000002E-5</v>
          </cell>
          <cell r="F6042">
            <v>290509.5</v>
          </cell>
          <cell r="G6042">
            <v>25.45</v>
          </cell>
        </row>
        <row r="6043">
          <cell r="A6043" t="str">
            <v>84147</v>
          </cell>
          <cell r="C6043" t="str">
            <v>SUBTOTAL</v>
          </cell>
          <cell r="G6043">
            <v>25.45</v>
          </cell>
        </row>
        <row r="6044">
          <cell r="C6044" t="str">
            <v>BDI</v>
          </cell>
          <cell r="E6044">
            <v>0.35</v>
          </cell>
          <cell r="G6044">
            <v>8.91</v>
          </cell>
        </row>
        <row r="6045">
          <cell r="C6045" t="str">
            <v>TOTAL</v>
          </cell>
          <cell r="G6045">
            <v>34.36</v>
          </cell>
        </row>
        <row r="6047">
          <cell r="A6047" t="str">
            <v>CHOR</v>
          </cell>
          <cell r="B6047" t="str">
            <v>84148</v>
          </cell>
          <cell r="C6047" t="str">
            <v>MANUTENCAO - CAMINHAO BASCULANTE 10 M3</v>
          </cell>
          <cell r="D6047" t="str">
            <v>H</v>
          </cell>
        </row>
        <row r="6048">
          <cell r="A6048" t="str">
            <v>INSUMO</v>
          </cell>
          <cell r="B6048" t="str">
            <v>00013863</v>
          </cell>
          <cell r="C6048" t="str">
            <v>CAMINHAO BASCULANTE 10,0M3 TRUCADO MERCEDES BENZ 2423 K - POTENCIA 231CV - PBT =26500KG - CARGA UTIL MAX C/ EQUIP =16300KG - DIST ENTRE EIXOS 3600+1350MM - INCL CACAMBA</v>
          </cell>
          <cell r="D6048" t="str">
            <v>UN</v>
          </cell>
          <cell r="E6048">
            <v>6.4300000000000004E-5</v>
          </cell>
          <cell r="F6048">
            <v>290509.5</v>
          </cell>
          <cell r="G6048">
            <v>18.68</v>
          </cell>
        </row>
        <row r="6049">
          <cell r="A6049" t="str">
            <v>84148</v>
          </cell>
          <cell r="C6049" t="str">
            <v>SUBTOTAL</v>
          </cell>
          <cell r="G6049">
            <v>18.68</v>
          </cell>
        </row>
        <row r="6050">
          <cell r="C6050" t="str">
            <v>BDI</v>
          </cell>
          <cell r="E6050">
            <v>0.35</v>
          </cell>
          <cell r="G6050">
            <v>6.54</v>
          </cell>
        </row>
        <row r="6051">
          <cell r="C6051" t="str">
            <v>TOTAL</v>
          </cell>
          <cell r="G6051">
            <v>25.22</v>
          </cell>
        </row>
        <row r="6053">
          <cell r="A6053" t="str">
            <v>CHOR</v>
          </cell>
          <cell r="B6053" t="str">
            <v>84149</v>
          </cell>
          <cell r="C6053" t="str">
            <v>CUSTOS C/ MATERIAL OPERACAO - CAMINHAO BA SCULANTE 10 M3</v>
          </cell>
          <cell r="D6053" t="str">
            <v>H</v>
          </cell>
        </row>
        <row r="6054">
          <cell r="A6054" t="str">
            <v>INSUMO</v>
          </cell>
          <cell r="B6054" t="str">
            <v>00004221</v>
          </cell>
          <cell r="C6054" t="str">
            <v>OLEO DIESEL COMBUSTIVEL COMUM</v>
          </cell>
          <cell r="D6054" t="str">
            <v>L</v>
          </cell>
          <cell r="E6054">
            <v>32.4</v>
          </cell>
          <cell r="F6054">
            <v>2.59</v>
          </cell>
          <cell r="G6054">
            <v>83.92</v>
          </cell>
        </row>
        <row r="6055">
          <cell r="A6055" t="str">
            <v>84149</v>
          </cell>
          <cell r="C6055" t="str">
            <v>SUBTOTAL</v>
          </cell>
          <cell r="G6055">
            <v>83.92</v>
          </cell>
        </row>
        <row r="6056">
          <cell r="C6056" t="str">
            <v>BDI</v>
          </cell>
          <cell r="E6056">
            <v>0.35</v>
          </cell>
          <cell r="G6056">
            <v>29.37</v>
          </cell>
        </row>
        <row r="6057">
          <cell r="C6057" t="str">
            <v>TOTAL</v>
          </cell>
          <cell r="G6057">
            <v>113.29</v>
          </cell>
        </row>
        <row r="6059">
          <cell r="A6059" t="str">
            <v>CHOR</v>
          </cell>
          <cell r="B6059" t="str">
            <v>84150</v>
          </cell>
          <cell r="C6059" t="str">
            <v>CUSTOS C/ MAO-DE-OBRA OPERACAO - CAMINHAO BASCULANTE 10 M3</v>
          </cell>
          <cell r="D6059" t="str">
            <v>H</v>
          </cell>
        </row>
        <row r="6060">
          <cell r="A6060" t="str">
            <v>INSUMO</v>
          </cell>
          <cell r="B6060" t="str">
            <v>00011653</v>
          </cell>
          <cell r="C6060" t="str">
            <v>SALARIO MINIMO NACIONAL MENSAL (SEM ENCARGOS SOCIAIS)</v>
          </cell>
          <cell r="D6060" t="str">
            <v>MES</v>
          </cell>
          <cell r="E6060">
            <v>1.36364E-2</v>
          </cell>
          <cell r="F6060">
            <v>724</v>
          </cell>
          <cell r="G6060">
            <v>9.8699999999999992</v>
          </cell>
        </row>
        <row r="6061">
          <cell r="A6061" t="str">
            <v>84150</v>
          </cell>
          <cell r="C6061" t="str">
            <v>SUBTOTAL</v>
          </cell>
          <cell r="G6061">
            <v>9.8699999999999992</v>
          </cell>
        </row>
        <row r="6062">
          <cell r="C6062" t="str">
            <v>BDI</v>
          </cell>
          <cell r="E6062">
            <v>0.35</v>
          </cell>
          <cell r="G6062">
            <v>3.45</v>
          </cell>
        </row>
        <row r="6063">
          <cell r="C6063" t="str">
            <v>TOTAL</v>
          </cell>
          <cell r="G6063">
            <v>13.32</v>
          </cell>
        </row>
        <row r="6065">
          <cell r="A6065" t="str">
            <v>CHOR</v>
          </cell>
          <cell r="B6065" t="str">
            <v>84151</v>
          </cell>
          <cell r="C6065" t="str">
            <v>CAMINHAO BASCULANTE 10 M3 - CHP</v>
          </cell>
          <cell r="D6065" t="str">
            <v>CHP</v>
          </cell>
        </row>
        <row r="6066">
          <cell r="A6066" t="str">
            <v>COMPOSICAO</v>
          </cell>
          <cell r="B6066" t="str">
            <v>84147</v>
          </cell>
          <cell r="C6066" t="str">
            <v>DEPRECIACAO E JUROS - CAMINHAO BASCULANTE 10M3</v>
          </cell>
          <cell r="D6066" t="str">
            <v>H</v>
          </cell>
          <cell r="E6066">
            <v>1</v>
          </cell>
          <cell r="F6066">
            <v>25.45</v>
          </cell>
          <cell r="G6066">
            <v>25.45</v>
          </cell>
        </row>
        <row r="6067">
          <cell r="A6067" t="str">
            <v>COMPOSICAO</v>
          </cell>
          <cell r="B6067" t="str">
            <v>84148</v>
          </cell>
          <cell r="C6067" t="str">
            <v>MANUTENCAO - CAMINHAO BASCULANTE 10 M3</v>
          </cell>
          <cell r="D6067" t="str">
            <v>H</v>
          </cell>
          <cell r="E6067">
            <v>1</v>
          </cell>
          <cell r="F6067">
            <v>18.68</v>
          </cell>
          <cell r="G6067">
            <v>18.68</v>
          </cell>
        </row>
        <row r="6068">
          <cell r="A6068" t="str">
            <v>COMPOSICAO</v>
          </cell>
          <cell r="B6068" t="str">
            <v>84149</v>
          </cell>
          <cell r="C6068" t="str">
            <v>CUSTOS C/ MATERIAL OPERACAO - CAMINHAO BASCULANTE 10 M3</v>
          </cell>
          <cell r="D6068" t="str">
            <v>H</v>
          </cell>
          <cell r="E6068">
            <v>1</v>
          </cell>
          <cell r="F6068">
            <v>83.92</v>
          </cell>
          <cell r="G6068">
            <v>83.92</v>
          </cell>
        </row>
        <row r="6069">
          <cell r="A6069" t="str">
            <v>COMPOSICAO</v>
          </cell>
          <cell r="B6069" t="str">
            <v>84150</v>
          </cell>
          <cell r="C6069" t="str">
            <v>CUSTOS C/ MAO-DE-OBRA OPERACAO - CAMINHAO BASCULANTE 10 M3</v>
          </cell>
          <cell r="D6069" t="str">
            <v>H</v>
          </cell>
          <cell r="E6069">
            <v>1</v>
          </cell>
          <cell r="F6069">
            <v>9.8699999999999992</v>
          </cell>
          <cell r="G6069">
            <v>9.8699999999999992</v>
          </cell>
        </row>
        <row r="6070">
          <cell r="A6070" t="str">
            <v>84151</v>
          </cell>
          <cell r="C6070" t="str">
            <v>SUBTOTAL</v>
          </cell>
          <cell r="G6070">
            <v>137.92000000000002</v>
          </cell>
        </row>
        <row r="6071">
          <cell r="C6071" t="str">
            <v>BDI</v>
          </cell>
          <cell r="E6071">
            <v>0.35</v>
          </cell>
          <cell r="G6071">
            <v>48.27</v>
          </cell>
        </row>
        <row r="6072">
          <cell r="C6072" t="str">
            <v>TOTAL</v>
          </cell>
          <cell r="G6072">
            <v>186.19000000000003</v>
          </cell>
        </row>
        <row r="6074">
          <cell r="A6074" t="str">
            <v>CHOR</v>
          </cell>
          <cell r="B6074" t="str">
            <v>84155</v>
          </cell>
          <cell r="C6074" t="str">
            <v>DESEMPENADEIRA ELETR 2 CV 4 POLOS 220/380V COMPACTA DORA E DENSADORA P/ ACAB PISO CONCRETO - EXCL OPERADOR (CP)</v>
          </cell>
          <cell r="D6074" t="str">
            <v>H</v>
          </cell>
        </row>
        <row r="6075">
          <cell r="A6075" t="str">
            <v>INSUMO</v>
          </cell>
          <cell r="B6075" t="str">
            <v>00002705</v>
          </cell>
          <cell r="C6075" t="str">
            <v>ENERGIA ELETRICA ATE 2000 KWH INDUSTRIAL, SEM DEMANDA</v>
          </cell>
          <cell r="D6075" t="str">
            <v>KW/H</v>
          </cell>
          <cell r="E6075">
            <v>1.7</v>
          </cell>
          <cell r="F6075">
            <v>0.28000000000000003</v>
          </cell>
          <cell r="G6075">
            <v>0.48</v>
          </cell>
        </row>
        <row r="6076">
          <cell r="A6076" t="str">
            <v>INSUMO</v>
          </cell>
          <cell r="B6076" t="str">
            <v>00013888</v>
          </cell>
          <cell r="C6076" t="str">
            <v>DESEMPENADEIRA ELETRICA 2CV P/ PISO CONCRETO</v>
          </cell>
          <cell r="D6076" t="str">
            <v>UN</v>
          </cell>
          <cell r="E6076">
            <v>3.2670000000000003E-4</v>
          </cell>
          <cell r="F6076">
            <v>3190.64</v>
          </cell>
          <cell r="G6076">
            <v>1.04</v>
          </cell>
        </row>
        <row r="6077">
          <cell r="A6077" t="str">
            <v>84155</v>
          </cell>
          <cell r="C6077" t="str">
            <v>SUBTOTAL</v>
          </cell>
          <cell r="G6077">
            <v>1.52</v>
          </cell>
        </row>
        <row r="6078">
          <cell r="C6078" t="str">
            <v>BDI</v>
          </cell>
          <cell r="E6078">
            <v>0.35</v>
          </cell>
          <cell r="G6078">
            <v>0.53</v>
          </cell>
        </row>
        <row r="6079">
          <cell r="C6079" t="str">
            <v>TOTAL</v>
          </cell>
          <cell r="G6079">
            <v>2.0499999999999998</v>
          </cell>
        </row>
        <row r="6081">
          <cell r="A6081" t="str">
            <v>CHOR</v>
          </cell>
          <cell r="B6081" t="str">
            <v>84156</v>
          </cell>
          <cell r="C6081" t="str">
            <v>REGUA VIBRATORIA DUPLA GASOLINA 3/4CV A 36 00RPM DE FREQUENCIA - EXCLUSIVE OPERADOR (CP)</v>
          </cell>
          <cell r="D6081" t="str">
            <v>H</v>
          </cell>
        </row>
        <row r="6082">
          <cell r="A6082" t="str">
            <v>INSUMO</v>
          </cell>
          <cell r="B6082" t="str">
            <v>00004222</v>
          </cell>
          <cell r="C6082" t="str">
            <v>GASOLINA COMUM</v>
          </cell>
          <cell r="D6082" t="str">
            <v>L</v>
          </cell>
          <cell r="E6082">
            <v>1.5</v>
          </cell>
          <cell r="F6082">
            <v>2.84</v>
          </cell>
          <cell r="G6082">
            <v>4.26</v>
          </cell>
        </row>
        <row r="6083">
          <cell r="A6083" t="str">
            <v>INSUMO</v>
          </cell>
          <cell r="B6083" t="str">
            <v>00013897</v>
          </cell>
          <cell r="C6083" t="str">
            <v>REGUA VIBRADORA DUPLA P/ CONCRETO A GASOLINA 3,4CV A 3600 RPM</v>
          </cell>
          <cell r="D6083" t="str">
            <v>UN</v>
          </cell>
          <cell r="E6083">
            <v>3.2670000000000003E-4</v>
          </cell>
          <cell r="F6083">
            <v>3967.12</v>
          </cell>
          <cell r="G6083">
            <v>1.3</v>
          </cell>
        </row>
        <row r="6084">
          <cell r="A6084" t="str">
            <v>84156</v>
          </cell>
          <cell r="C6084" t="str">
            <v>SUBTOTAL</v>
          </cell>
          <cell r="G6084">
            <v>5.56</v>
          </cell>
        </row>
        <row r="6085">
          <cell r="C6085" t="str">
            <v>BDI</v>
          </cell>
          <cell r="E6085">
            <v>0.35</v>
          </cell>
          <cell r="G6085">
            <v>1.95</v>
          </cell>
        </row>
        <row r="6086">
          <cell r="C6086" t="str">
            <v>TOTAL</v>
          </cell>
          <cell r="G6086">
            <v>7.51</v>
          </cell>
        </row>
        <row r="6088">
          <cell r="A6088" t="str">
            <v>CHOR</v>
          </cell>
          <cell r="B6088" t="str">
            <v>84157</v>
          </cell>
          <cell r="C6088" t="str">
            <v>DESEMPENADEIRA ELETR MOTOR 2CV 4 POLOS 220/380V COM PACTADORA E ADENSADORA PARA PISO ACABADO DE CONCRETO - EXCLUSIVE OPERADOR (CI)</v>
          </cell>
          <cell r="D6088" t="str">
            <v>H</v>
          </cell>
        </row>
        <row r="6089">
          <cell r="A6089" t="str">
            <v>INSUMO</v>
          </cell>
          <cell r="B6089" t="str">
            <v>00013888</v>
          </cell>
          <cell r="C6089" t="str">
            <v>DESEMPENADEIRA ELETRICA 2CV P/ PISO CONCRETO</v>
          </cell>
          <cell r="D6089" t="str">
            <v>UN</v>
          </cell>
          <cell r="E6089">
            <v>2.2670000000000001E-4</v>
          </cell>
          <cell r="F6089">
            <v>3190.64</v>
          </cell>
          <cell r="G6089">
            <v>0.72</v>
          </cell>
        </row>
        <row r="6090">
          <cell r="A6090" t="str">
            <v>84157</v>
          </cell>
          <cell r="C6090" t="str">
            <v>SUBTOTAL</v>
          </cell>
          <cell r="G6090">
            <v>0.72</v>
          </cell>
        </row>
        <row r="6091">
          <cell r="C6091" t="str">
            <v>BDI</v>
          </cell>
          <cell r="E6091">
            <v>0.35</v>
          </cell>
          <cell r="G6091">
            <v>0.25</v>
          </cell>
        </row>
        <row r="6092">
          <cell r="C6092" t="str">
            <v>TOTAL</v>
          </cell>
          <cell r="G6092">
            <v>0.97</v>
          </cell>
        </row>
        <row r="6094">
          <cell r="A6094" t="str">
            <v>CHOR</v>
          </cell>
          <cell r="B6094" t="str">
            <v>84160</v>
          </cell>
          <cell r="C6094" t="str">
            <v>REGUA VIBRADORA DUPLA GASOLINA 3/4 CV A 36 00 RPM FREQUENCIA - EXCLUSIVE OPERADOR (CI)</v>
          </cell>
          <cell r="D6094" t="str">
            <v>H</v>
          </cell>
        </row>
        <row r="6095">
          <cell r="A6095" t="str">
            <v>INSUMO</v>
          </cell>
          <cell r="B6095" t="str">
            <v>00013897</v>
          </cell>
          <cell r="C6095" t="str">
            <v>REGUA VIBRADORA DUPLA P/ CONCRETO A GASOLINA 3,4CV A 3600 RPM</v>
          </cell>
          <cell r="D6095" t="str">
            <v>UN</v>
          </cell>
          <cell r="E6095">
            <v>2.2670000000000001E-4</v>
          </cell>
          <cell r="F6095">
            <v>3967.12</v>
          </cell>
          <cell r="G6095">
            <v>0.9</v>
          </cell>
        </row>
        <row r="6096">
          <cell r="A6096" t="str">
            <v>84160</v>
          </cell>
          <cell r="C6096" t="str">
            <v>SUBTOTAL</v>
          </cell>
          <cell r="G6096">
            <v>0.9</v>
          </cell>
        </row>
        <row r="6097">
          <cell r="C6097" t="str">
            <v>BDI</v>
          </cell>
          <cell r="E6097">
            <v>0.35</v>
          </cell>
          <cell r="G6097">
            <v>0.32</v>
          </cell>
        </row>
        <row r="6098">
          <cell r="C6098" t="str">
            <v>TOTAL</v>
          </cell>
          <cell r="G6098">
            <v>1.22</v>
          </cell>
        </row>
        <row r="6100">
          <cell r="A6100" t="str">
            <v>CHOR</v>
          </cell>
          <cell r="B6100" t="str">
            <v>87026</v>
          </cell>
          <cell r="C6100" t="str">
            <v>GRADE DE DISCO REBOCÁVEL 20X24" COM 20 DISCOS DIAM 24X6MM COM PNEUS PARA TRANSPORTE - JUROS. AF_01/2014</v>
          </cell>
          <cell r="D6100" t="str">
            <v>H</v>
          </cell>
        </row>
        <row r="6101">
          <cell r="A6101" t="str">
            <v>INSUMO</v>
          </cell>
          <cell r="B6101" t="str">
            <v>00003318</v>
          </cell>
          <cell r="C6101" t="str">
            <v>GRADE DE DISCO REBOCAVEL, COM 20 DISCOS DE 24" E PNEUS PARA TRANSPORTE</v>
          </cell>
          <cell r="D6101" t="str">
            <v>UN</v>
          </cell>
          <cell r="E6101">
            <v>3.0000000000000001E-5</v>
          </cell>
          <cell r="F6101">
            <v>16800</v>
          </cell>
          <cell r="G6101">
            <v>0.5</v>
          </cell>
        </row>
        <row r="6102">
          <cell r="A6102" t="str">
            <v>87026</v>
          </cell>
          <cell r="C6102" t="str">
            <v>SUBTOTAL</v>
          </cell>
          <cell r="G6102">
            <v>0.5</v>
          </cell>
        </row>
        <row r="6103">
          <cell r="C6103" t="str">
            <v>BDI</v>
          </cell>
          <cell r="E6103">
            <v>0.35</v>
          </cell>
          <cell r="G6103">
            <v>0.18</v>
          </cell>
        </row>
        <row r="6104">
          <cell r="C6104" t="str">
            <v>TOTAL</v>
          </cell>
          <cell r="G6104">
            <v>0.67999999999999994</v>
          </cell>
        </row>
        <row r="6106">
          <cell r="A6106" t="str">
            <v>COBE</v>
          </cell>
          <cell r="B6106" t="str">
            <v>55960</v>
          </cell>
          <cell r="C6106" t="str">
            <v>IMUNIZACAO DE MADEIRAMENTO PARA COBERTURAUTILIZANDO CUPINICIDA INCOLOR</v>
          </cell>
          <cell r="D6106" t="str">
            <v>M2</v>
          </cell>
        </row>
        <row r="6107">
          <cell r="A6107" t="str">
            <v>INSUMO</v>
          </cell>
          <cell r="B6107" t="str">
            <v>00006111</v>
          </cell>
          <cell r="C6107" t="str">
            <v>SERVENTE</v>
          </cell>
          <cell r="D6107" t="str">
            <v>H</v>
          </cell>
          <cell r="E6107">
            <v>0.2</v>
          </cell>
          <cell r="F6107">
            <v>10.59</v>
          </cell>
          <cell r="G6107">
            <v>2.12</v>
          </cell>
        </row>
        <row r="6108">
          <cell r="A6108" t="str">
            <v>INSUMO</v>
          </cell>
          <cell r="B6108" t="str">
            <v>00007340</v>
          </cell>
          <cell r="C6108" t="str">
            <v>IMUNIZANTE PARA MADEIRA INCOLOR</v>
          </cell>
          <cell r="D6108" t="str">
            <v>L</v>
          </cell>
          <cell r="E6108">
            <v>0.1</v>
          </cell>
          <cell r="F6108">
            <v>22.19</v>
          </cell>
          <cell r="G6108">
            <v>2.2200000000000002</v>
          </cell>
        </row>
        <row r="6109">
          <cell r="A6109" t="str">
            <v>55960</v>
          </cell>
          <cell r="C6109" t="str">
            <v>SUBTOTAL</v>
          </cell>
          <cell r="G6109">
            <v>4.34</v>
          </cell>
        </row>
        <row r="6110">
          <cell r="C6110" t="str">
            <v>BDI</v>
          </cell>
          <cell r="E6110">
            <v>0.35</v>
          </cell>
          <cell r="G6110">
            <v>1.52</v>
          </cell>
        </row>
        <row r="6111">
          <cell r="C6111" t="str">
            <v>TOTAL</v>
          </cell>
          <cell r="G6111">
            <v>5.8599999999999994</v>
          </cell>
        </row>
        <row r="6113">
          <cell r="A6113" t="str">
            <v>COBE</v>
          </cell>
          <cell r="B6113" t="str">
            <v>72085</v>
          </cell>
          <cell r="C6113" t="str">
            <v>RECOLOCACAO DE RIPAS EM MADEIRAMENTO DE TELHADO, CONSIDERANDO REAPROVEITAMENTO DE MATERIAL</v>
          </cell>
          <cell r="D6113" t="str">
            <v>M</v>
          </cell>
        </row>
        <row r="6114">
          <cell r="A6114" t="str">
            <v>INSUMO</v>
          </cell>
          <cell r="B6114" t="str">
            <v>00001213</v>
          </cell>
          <cell r="C6114" t="str">
            <v>CARPINTEIRO DE FORMAS</v>
          </cell>
          <cell r="D6114" t="str">
            <v>H</v>
          </cell>
          <cell r="E6114">
            <v>0.05</v>
          </cell>
          <cell r="F6114">
            <v>12.88</v>
          </cell>
          <cell r="G6114">
            <v>0.64</v>
          </cell>
        </row>
        <row r="6115">
          <cell r="A6115" t="str">
            <v>INSUMO</v>
          </cell>
          <cell r="B6115" t="str">
            <v>00005061</v>
          </cell>
          <cell r="C6115" t="str">
            <v>PREGO POLIDO COM CABECA 18 X 27</v>
          </cell>
          <cell r="D6115" t="str">
            <v>KG</v>
          </cell>
          <cell r="E6115">
            <v>1E-3</v>
          </cell>
          <cell r="F6115">
            <v>5.35</v>
          </cell>
          <cell r="G6115">
            <v>0.01</v>
          </cell>
        </row>
        <row r="6116">
          <cell r="A6116" t="str">
            <v>INSUMO</v>
          </cell>
          <cell r="B6116" t="str">
            <v>00006117</v>
          </cell>
          <cell r="C6116" t="str">
            <v>AJUDANTE DE CARPINTEIRO</v>
          </cell>
          <cell r="D6116" t="str">
            <v>H</v>
          </cell>
          <cell r="E6116">
            <v>0.05</v>
          </cell>
          <cell r="F6116">
            <v>9.68</v>
          </cell>
          <cell r="G6116">
            <v>0.48</v>
          </cell>
        </row>
        <row r="6117">
          <cell r="A6117" t="str">
            <v>72085</v>
          </cell>
          <cell r="C6117" t="str">
            <v>SUBTOTAL</v>
          </cell>
          <cell r="G6117">
            <v>1.1299999999999999</v>
          </cell>
        </row>
        <row r="6118">
          <cell r="C6118" t="str">
            <v>BDI</v>
          </cell>
          <cell r="E6118">
            <v>0.35</v>
          </cell>
          <cell r="G6118">
            <v>0.4</v>
          </cell>
        </row>
        <row r="6119">
          <cell r="C6119" t="str">
            <v>TOTAL</v>
          </cell>
          <cell r="G6119">
            <v>1.5299999999999998</v>
          </cell>
        </row>
        <row r="6121">
          <cell r="A6121" t="str">
            <v>COBE</v>
          </cell>
          <cell r="B6121" t="str">
            <v>72086</v>
          </cell>
          <cell r="C6121" t="str">
            <v>RECOLOCACAO DE MADEIRAMENTO DO TELHADO - CAIBROS, CONSIDERANDO REAPROVEITAMENTO DE MATERIAL</v>
          </cell>
          <cell r="D6121" t="str">
            <v>M</v>
          </cell>
        </row>
        <row r="6122">
          <cell r="A6122" t="str">
            <v>INSUMO</v>
          </cell>
          <cell r="B6122" t="str">
            <v>00001213</v>
          </cell>
          <cell r="C6122" t="str">
            <v>CARPINTEIRO DE FORMAS</v>
          </cell>
          <cell r="D6122" t="str">
            <v>H</v>
          </cell>
          <cell r="E6122">
            <v>0.15</v>
          </cell>
          <cell r="F6122">
            <v>12.88</v>
          </cell>
          <cell r="G6122">
            <v>1.93</v>
          </cell>
        </row>
        <row r="6123">
          <cell r="A6123" t="str">
            <v>INSUMO</v>
          </cell>
          <cell r="B6123" t="str">
            <v>00005061</v>
          </cell>
          <cell r="C6123" t="str">
            <v>PREGO POLIDO COM CABECA 18 X 27</v>
          </cell>
          <cell r="D6123" t="str">
            <v>KG</v>
          </cell>
          <cell r="E6123">
            <v>0.01</v>
          </cell>
          <cell r="F6123">
            <v>5.35</v>
          </cell>
          <cell r="G6123">
            <v>0.05</v>
          </cell>
        </row>
        <row r="6124">
          <cell r="A6124" t="str">
            <v>INSUMO</v>
          </cell>
          <cell r="B6124" t="str">
            <v>00006117</v>
          </cell>
          <cell r="C6124" t="str">
            <v>AJUDANTE DE CARPINTEIRO</v>
          </cell>
          <cell r="D6124" t="str">
            <v>H</v>
          </cell>
          <cell r="E6124">
            <v>0.15</v>
          </cell>
          <cell r="F6124">
            <v>9.68</v>
          </cell>
          <cell r="G6124">
            <v>1.45</v>
          </cell>
        </row>
        <row r="6125">
          <cell r="A6125" t="str">
            <v>72086</v>
          </cell>
          <cell r="C6125" t="str">
            <v>SUBTOTAL</v>
          </cell>
          <cell r="G6125">
            <v>3.4299999999999997</v>
          </cell>
        </row>
        <row r="6126">
          <cell r="C6126" t="str">
            <v>BDI</v>
          </cell>
          <cell r="E6126">
            <v>0.35</v>
          </cell>
          <cell r="G6126">
            <v>1.2</v>
          </cell>
        </row>
        <row r="6127">
          <cell r="C6127" t="str">
            <v>TOTAL</v>
          </cell>
          <cell r="G6127">
            <v>4.63</v>
          </cell>
        </row>
        <row r="6129">
          <cell r="A6129" t="str">
            <v>COBE</v>
          </cell>
          <cell r="B6129" t="str">
            <v>72087</v>
          </cell>
          <cell r="C6129" t="str">
            <v>RECOLOCACAO DE MADEIRAMENTO DE TELHADO, CNSIDERANDO REAPROVEITAMENTO DE MATERIAL</v>
          </cell>
          <cell r="D6129" t="str">
            <v>M</v>
          </cell>
        </row>
        <row r="6130">
          <cell r="A6130" t="str">
            <v>INSUMO</v>
          </cell>
          <cell r="B6130" t="str">
            <v>00001213</v>
          </cell>
          <cell r="C6130" t="str">
            <v>CARPINTEIRO DE FORMAS</v>
          </cell>
          <cell r="D6130" t="str">
            <v>H</v>
          </cell>
          <cell r="E6130">
            <v>0.4</v>
          </cell>
          <cell r="F6130">
            <v>12.88</v>
          </cell>
          <cell r="G6130">
            <v>5.15</v>
          </cell>
        </row>
        <row r="6131">
          <cell r="A6131" t="str">
            <v>INSUMO</v>
          </cell>
          <cell r="B6131" t="str">
            <v>00005061</v>
          </cell>
          <cell r="C6131" t="str">
            <v>PREGO POLIDO COM CABECA 18 X 27</v>
          </cell>
          <cell r="D6131" t="str">
            <v>KG</v>
          </cell>
          <cell r="E6131">
            <v>2.5000000000000001E-2</v>
          </cell>
          <cell r="F6131">
            <v>5.35</v>
          </cell>
          <cell r="G6131">
            <v>0.13</v>
          </cell>
        </row>
        <row r="6132">
          <cell r="A6132" t="str">
            <v>INSUMO</v>
          </cell>
          <cell r="B6132" t="str">
            <v>00006117</v>
          </cell>
          <cell r="C6132" t="str">
            <v>AJUDANTE DE CARPINTEIRO</v>
          </cell>
          <cell r="D6132" t="str">
            <v>H</v>
          </cell>
          <cell r="E6132">
            <v>0.4</v>
          </cell>
          <cell r="F6132">
            <v>9.68</v>
          </cell>
          <cell r="G6132">
            <v>3.87</v>
          </cell>
        </row>
        <row r="6133">
          <cell r="A6133" t="str">
            <v>72087</v>
          </cell>
          <cell r="C6133" t="str">
            <v>SUBTOTAL</v>
          </cell>
          <cell r="G6133">
            <v>9.15</v>
          </cell>
        </row>
        <row r="6134">
          <cell r="C6134" t="str">
            <v>BDI</v>
          </cell>
          <cell r="E6134">
            <v>0.35</v>
          </cell>
          <cell r="G6134">
            <v>3.2</v>
          </cell>
        </row>
        <row r="6135">
          <cell r="C6135" t="str">
            <v>TOTAL</v>
          </cell>
          <cell r="G6135">
            <v>12.350000000000001</v>
          </cell>
        </row>
        <row r="6137">
          <cell r="A6137" t="str">
            <v>COBE</v>
          </cell>
          <cell r="B6137" t="str">
            <v>72088</v>
          </cell>
          <cell r="C6137" t="str">
            <v>RECOLOCACAO DE FERRAGENS EM MADEIRAMENTO DE TELHA, CONSIDERANDO REAPROVEITAMENTO DE MATERIAL</v>
          </cell>
          <cell r="D6137" t="str">
            <v>UN</v>
          </cell>
        </row>
        <row r="6138">
          <cell r="A6138" t="str">
            <v>INSUMO</v>
          </cell>
          <cell r="B6138" t="str">
            <v>00001213</v>
          </cell>
          <cell r="C6138" t="str">
            <v>CARPINTEIRO DE FORMAS</v>
          </cell>
          <cell r="D6138" t="str">
            <v>H</v>
          </cell>
          <cell r="E6138">
            <v>0.3</v>
          </cell>
          <cell r="F6138">
            <v>12.88</v>
          </cell>
          <cell r="G6138">
            <v>3.86</v>
          </cell>
        </row>
        <row r="6139">
          <cell r="A6139" t="str">
            <v>INSUMO</v>
          </cell>
          <cell r="B6139" t="str">
            <v>00006117</v>
          </cell>
          <cell r="C6139" t="str">
            <v>AJUDANTE DE CARPINTEIRO</v>
          </cell>
          <cell r="D6139" t="str">
            <v>H</v>
          </cell>
          <cell r="E6139">
            <v>0.3</v>
          </cell>
          <cell r="F6139">
            <v>9.68</v>
          </cell>
          <cell r="G6139">
            <v>2.9</v>
          </cell>
        </row>
        <row r="6140">
          <cell r="A6140" t="str">
            <v>72088</v>
          </cell>
          <cell r="C6140" t="str">
            <v>SUBTOTAL</v>
          </cell>
          <cell r="G6140">
            <v>6.76</v>
          </cell>
        </row>
        <row r="6141">
          <cell r="C6141" t="str">
            <v>BDI</v>
          </cell>
          <cell r="E6141">
            <v>0.35</v>
          </cell>
          <cell r="G6141">
            <v>2.37</v>
          </cell>
        </row>
        <row r="6142">
          <cell r="C6142" t="str">
            <v>TOTAL</v>
          </cell>
          <cell r="G6142">
            <v>9.129999999999999</v>
          </cell>
        </row>
        <row r="6144">
          <cell r="A6144" t="str">
            <v>COBE</v>
          </cell>
          <cell r="B6144" t="str">
            <v>73931/001</v>
          </cell>
          <cell r="C6144" t="str">
            <v>ESTRUTURA EM MADEIRA APARELHADA, PARA TELHA ONDUL A DE FIBROCIMENTO, ALUMINIO OU PLASTICA, APOIADA EM LAJE OU PAREDE</v>
          </cell>
          <cell r="D6144" t="str">
            <v>M2</v>
          </cell>
        </row>
        <row r="6145">
          <cell r="A6145" t="str">
            <v>INSUMO</v>
          </cell>
          <cell r="B6145" t="str">
            <v>00001213</v>
          </cell>
          <cell r="C6145" t="str">
            <v>CARPINTEIRO DE FORMAS</v>
          </cell>
          <cell r="D6145" t="str">
            <v>H</v>
          </cell>
          <cell r="E6145">
            <v>0.55000000000000004</v>
          </cell>
          <cell r="F6145">
            <v>12.88</v>
          </cell>
          <cell r="G6145">
            <v>7.08</v>
          </cell>
        </row>
        <row r="6146">
          <cell r="A6146" t="str">
            <v>INSUMO</v>
          </cell>
          <cell r="B6146" t="str">
            <v>00003989</v>
          </cell>
          <cell r="C6146" t="str">
            <v>MADEIRA LEI NATIVA/REGIONAL SERRADA APARELHADA</v>
          </cell>
          <cell r="D6146" t="str">
            <v>M3</v>
          </cell>
          <cell r="E6146">
            <v>9.4999999999999998E-3</v>
          </cell>
          <cell r="F6146">
            <v>2145</v>
          </cell>
          <cell r="G6146">
            <v>20.38</v>
          </cell>
        </row>
        <row r="6147">
          <cell r="A6147" t="str">
            <v>INSUMO</v>
          </cell>
          <cell r="B6147" t="str">
            <v>00005061</v>
          </cell>
          <cell r="C6147" t="str">
            <v>PREGO POLIDO COM CABECA 18 X 27</v>
          </cell>
          <cell r="D6147" t="str">
            <v>KG</v>
          </cell>
          <cell r="E6147">
            <v>6.5000000000000002E-2</v>
          </cell>
          <cell r="F6147">
            <v>5.35</v>
          </cell>
          <cell r="G6147">
            <v>0.35</v>
          </cell>
        </row>
        <row r="6148">
          <cell r="A6148" t="str">
            <v>INSUMO</v>
          </cell>
          <cell r="B6148" t="str">
            <v>00006117</v>
          </cell>
          <cell r="C6148" t="str">
            <v>AJUDANTE DE CARPINTEIRO</v>
          </cell>
          <cell r="D6148" t="str">
            <v>H</v>
          </cell>
          <cell r="E6148">
            <v>0.6</v>
          </cell>
          <cell r="F6148">
            <v>9.68</v>
          </cell>
          <cell r="G6148">
            <v>5.81</v>
          </cell>
        </row>
        <row r="6149">
          <cell r="A6149" t="str">
            <v>73931/001</v>
          </cell>
          <cell r="C6149" t="str">
            <v>SUBTOTAL</v>
          </cell>
          <cell r="G6149">
            <v>33.620000000000005</v>
          </cell>
        </row>
        <row r="6150">
          <cell r="C6150" t="str">
            <v>BDI</v>
          </cell>
          <cell r="E6150">
            <v>0.35</v>
          </cell>
          <cell r="G6150">
            <v>11.77</v>
          </cell>
        </row>
        <row r="6151">
          <cell r="C6151" t="str">
            <v>TOTAL</v>
          </cell>
          <cell r="G6151">
            <v>45.39</v>
          </cell>
        </row>
        <row r="6153">
          <cell r="A6153" t="str">
            <v>COBE</v>
          </cell>
          <cell r="B6153" t="str">
            <v>73931/002</v>
          </cell>
          <cell r="C6153" t="str">
            <v>ESTRUTURA EM MADEIRA APARELHADA, PARA TELHA ESTRUTURAL DE FIBROCIMENTO ANCORADA EM LAJE OU PAREDE</v>
          </cell>
          <cell r="D6153" t="str">
            <v>M2</v>
          </cell>
        </row>
        <row r="6154">
          <cell r="A6154" t="str">
            <v>INSUMO</v>
          </cell>
          <cell r="B6154" t="str">
            <v>00001213</v>
          </cell>
          <cell r="C6154" t="str">
            <v>CARPINTEIRO DE FORMAS</v>
          </cell>
          <cell r="D6154" t="str">
            <v>H</v>
          </cell>
          <cell r="E6154">
            <v>0.19</v>
          </cell>
          <cell r="F6154">
            <v>12.88</v>
          </cell>
          <cell r="G6154">
            <v>2.4500000000000002</v>
          </cell>
        </row>
        <row r="6155">
          <cell r="A6155" t="str">
            <v>INSUMO</v>
          </cell>
          <cell r="B6155" t="str">
            <v>00003989</v>
          </cell>
          <cell r="C6155" t="str">
            <v>MADEIRA LEI NATIVA/REGIONAL SERRADA APARELHADA</v>
          </cell>
          <cell r="D6155" t="str">
            <v>M3</v>
          </cell>
          <cell r="E6155">
            <v>8.5000000000000006E-3</v>
          </cell>
          <cell r="F6155">
            <v>2145</v>
          </cell>
          <cell r="G6155">
            <v>18.23</v>
          </cell>
        </row>
        <row r="6156">
          <cell r="A6156" t="str">
            <v>INSUMO</v>
          </cell>
          <cell r="B6156" t="str">
            <v>00005061</v>
          </cell>
          <cell r="C6156" t="str">
            <v>PREGO POLIDO COM CABECA 18 X 27</v>
          </cell>
          <cell r="D6156" t="str">
            <v>KG</v>
          </cell>
          <cell r="E6156">
            <v>8.0000000000000002E-3</v>
          </cell>
          <cell r="F6156">
            <v>5.35</v>
          </cell>
          <cell r="G6156">
            <v>0.04</v>
          </cell>
        </row>
        <row r="6157">
          <cell r="A6157" t="str">
            <v>INSUMO</v>
          </cell>
          <cell r="B6157" t="str">
            <v>00006117</v>
          </cell>
          <cell r="C6157" t="str">
            <v>AJUDANTE DE CARPINTEIRO</v>
          </cell>
          <cell r="D6157" t="str">
            <v>H</v>
          </cell>
          <cell r="E6157">
            <v>0.38</v>
          </cell>
          <cell r="F6157">
            <v>9.68</v>
          </cell>
          <cell r="G6157">
            <v>3.68</v>
          </cell>
        </row>
        <row r="6158">
          <cell r="A6158" t="str">
            <v>73931/002</v>
          </cell>
          <cell r="C6158" t="str">
            <v>SUBTOTAL</v>
          </cell>
          <cell r="G6158">
            <v>24.4</v>
          </cell>
        </row>
        <row r="6159">
          <cell r="C6159" t="str">
            <v>BDI</v>
          </cell>
          <cell r="E6159">
            <v>0.35</v>
          </cell>
          <cell r="G6159">
            <v>8.5399999999999991</v>
          </cell>
        </row>
        <row r="6160">
          <cell r="C6160" t="str">
            <v>TOTAL</v>
          </cell>
          <cell r="G6160">
            <v>32.94</v>
          </cell>
        </row>
        <row r="6162">
          <cell r="A6162" t="str">
            <v>COBE</v>
          </cell>
          <cell r="B6162" t="str">
            <v>73931/003</v>
          </cell>
          <cell r="C6162" t="str">
            <v>ESTRUTURA EM MADEIRA APARELHADA, PARA TE LHA CERAMICA, APOIADA EM PAREDE</v>
          </cell>
          <cell r="D6162" t="str">
            <v>M2</v>
          </cell>
        </row>
        <row r="6163">
          <cell r="A6163" t="str">
            <v>INSUMO</v>
          </cell>
          <cell r="B6163" t="str">
            <v>00001213</v>
          </cell>
          <cell r="C6163" t="str">
            <v>CARPINTEIRO DE FORMAS</v>
          </cell>
          <cell r="D6163" t="str">
            <v>H</v>
          </cell>
          <cell r="E6163">
            <v>1</v>
          </cell>
          <cell r="F6163">
            <v>12.88</v>
          </cell>
          <cell r="G6163">
            <v>12.88</v>
          </cell>
        </row>
        <row r="6164">
          <cell r="A6164" t="str">
            <v>INSUMO</v>
          </cell>
          <cell r="B6164" t="str">
            <v>00003989</v>
          </cell>
          <cell r="C6164" t="str">
            <v>MADEIRA LEI NATIVA/REGIONAL SERRADA APARELHADA</v>
          </cell>
          <cell r="D6164" t="str">
            <v>M3</v>
          </cell>
          <cell r="E6164">
            <v>1.7999999999999999E-2</v>
          </cell>
          <cell r="F6164">
            <v>2145</v>
          </cell>
          <cell r="G6164">
            <v>38.61</v>
          </cell>
        </row>
        <row r="6165">
          <cell r="A6165" t="str">
            <v>INSUMO</v>
          </cell>
          <cell r="B6165" t="str">
            <v>00005061</v>
          </cell>
          <cell r="C6165" t="str">
            <v>PREGO POLIDO COM CABECA 18 X 27</v>
          </cell>
          <cell r="D6165" t="str">
            <v>KG</v>
          </cell>
          <cell r="E6165">
            <v>0.2</v>
          </cell>
          <cell r="F6165">
            <v>5.35</v>
          </cell>
          <cell r="G6165">
            <v>1.07</v>
          </cell>
        </row>
        <row r="6166">
          <cell r="A6166" t="str">
            <v>INSUMO</v>
          </cell>
          <cell r="B6166" t="str">
            <v>00006117</v>
          </cell>
          <cell r="C6166" t="str">
            <v>AJUDANTE DE CARPINTEIRO</v>
          </cell>
          <cell r="D6166" t="str">
            <v>H</v>
          </cell>
          <cell r="E6166">
            <v>1</v>
          </cell>
          <cell r="F6166">
            <v>9.68</v>
          </cell>
          <cell r="G6166">
            <v>9.68</v>
          </cell>
        </row>
        <row r="6167">
          <cell r="A6167" t="str">
            <v>73931/003</v>
          </cell>
          <cell r="C6167" t="str">
            <v>SUBTOTAL</v>
          </cell>
          <cell r="G6167">
            <v>62.24</v>
          </cell>
        </row>
        <row r="6168">
          <cell r="C6168" t="str">
            <v>BDI</v>
          </cell>
          <cell r="E6168">
            <v>0.35</v>
          </cell>
          <cell r="G6168">
            <v>21.78</v>
          </cell>
        </row>
        <row r="6169">
          <cell r="C6169" t="str">
            <v>TOTAL</v>
          </cell>
          <cell r="G6169">
            <v>84.02000000000001</v>
          </cell>
        </row>
        <row r="6171">
          <cell r="A6171" t="str">
            <v>COBE</v>
          </cell>
          <cell r="B6171" t="str">
            <v>73939/001</v>
          </cell>
          <cell r="C6171" t="str">
            <v>TESOURA COMPLETA EM MASSARANDUBA SERRA , PARA TELHADOS COM VAOS DE 4M</v>
          </cell>
          <cell r="D6171" t="str">
            <v>UN</v>
          </cell>
        </row>
        <row r="6172">
          <cell r="A6172" t="str">
            <v>INSUMO</v>
          </cell>
          <cell r="B6172" t="str">
            <v>00001213</v>
          </cell>
          <cell r="C6172" t="str">
            <v>CARPINTEIRO DE FORMAS</v>
          </cell>
          <cell r="D6172" t="str">
            <v>H</v>
          </cell>
          <cell r="E6172">
            <v>24</v>
          </cell>
          <cell r="F6172">
            <v>12.88</v>
          </cell>
          <cell r="G6172">
            <v>309.12</v>
          </cell>
        </row>
        <row r="6173">
          <cell r="A6173" t="str">
            <v>INSUMO</v>
          </cell>
          <cell r="B6173" t="str">
            <v>00004429</v>
          </cell>
          <cell r="C6173" t="str">
            <v>PECA DE MADEIRA DE LEI *7,5 X 10* CM, NÃO APARELHADA, (P/TELHADO)</v>
          </cell>
          <cell r="D6173" t="str">
            <v>M</v>
          </cell>
          <cell r="E6173">
            <v>4.5</v>
          </cell>
          <cell r="F6173">
            <v>12.21</v>
          </cell>
          <cell r="G6173">
            <v>54.95</v>
          </cell>
        </row>
        <row r="6174">
          <cell r="A6174" t="str">
            <v>INSUMO</v>
          </cell>
          <cell r="B6174" t="str">
            <v>00004481</v>
          </cell>
          <cell r="C6174" t="str">
            <v>PECA DE MADEIRA DE LEI *7,5 X 15* CM ( 3" X 6" ), NÃO APARELHADA, (P/TELHADO, ESTRUTURAS PERMANENTES)</v>
          </cell>
          <cell r="D6174" t="str">
            <v>M</v>
          </cell>
          <cell r="E6174">
            <v>6.5</v>
          </cell>
          <cell r="F6174">
            <v>18.3</v>
          </cell>
          <cell r="G6174">
            <v>118.95</v>
          </cell>
        </row>
        <row r="6175">
          <cell r="A6175" t="str">
            <v>INSUMO</v>
          </cell>
          <cell r="B6175" t="str">
            <v>00005075</v>
          </cell>
          <cell r="C6175" t="str">
            <v>PREGO POLIDO COM CABECA 18 X 30</v>
          </cell>
          <cell r="D6175" t="str">
            <v>KG</v>
          </cell>
          <cell r="E6175">
            <v>1</v>
          </cell>
          <cell r="F6175">
            <v>4.9800000000000004</v>
          </cell>
          <cell r="G6175">
            <v>4.9800000000000004</v>
          </cell>
        </row>
        <row r="6176">
          <cell r="A6176" t="str">
            <v>INSUMO</v>
          </cell>
          <cell r="B6176" t="str">
            <v>00006117</v>
          </cell>
          <cell r="C6176" t="str">
            <v>AJUDANTE DE CARPINTEIRO</v>
          </cell>
          <cell r="D6176" t="str">
            <v>H</v>
          </cell>
          <cell r="E6176">
            <v>12</v>
          </cell>
          <cell r="F6176">
            <v>9.68</v>
          </cell>
          <cell r="G6176">
            <v>116.16</v>
          </cell>
        </row>
        <row r="6177">
          <cell r="A6177" t="str">
            <v>INSUMO</v>
          </cell>
          <cell r="B6177" t="str">
            <v>00010952</v>
          </cell>
          <cell r="C6177" t="str">
            <v>CANTONEIRA ACO ABAS IGUAIS (QUALQUER BITOLA) E = 1/8"</v>
          </cell>
          <cell r="D6177" t="str">
            <v>KG</v>
          </cell>
          <cell r="E6177">
            <v>6</v>
          </cell>
          <cell r="F6177">
            <v>2.82</v>
          </cell>
          <cell r="G6177">
            <v>16.920000000000002</v>
          </cell>
        </row>
        <row r="6178">
          <cell r="A6178" t="str">
            <v>73939/001</v>
          </cell>
          <cell r="C6178" t="str">
            <v>SUBTOTAL</v>
          </cell>
          <cell r="G6178">
            <v>621.07999999999993</v>
          </cell>
        </row>
        <row r="6179">
          <cell r="C6179" t="str">
            <v>BDI</v>
          </cell>
          <cell r="E6179">
            <v>0.35</v>
          </cell>
          <cell r="G6179">
            <v>217.38</v>
          </cell>
        </row>
        <row r="6180">
          <cell r="C6180" t="str">
            <v>TOTAL</v>
          </cell>
          <cell r="G6180">
            <v>838.45999999999992</v>
          </cell>
        </row>
        <row r="6182">
          <cell r="A6182" t="str">
            <v>COBE</v>
          </cell>
          <cell r="B6182" t="str">
            <v>73939/002</v>
          </cell>
          <cell r="C6182" t="str">
            <v>TESOURA COMPLETA EM MASSARANDUBA APARELADA, PARA TELHADOS COM VAOS DE 4M</v>
          </cell>
          <cell r="D6182" t="str">
            <v>UN</v>
          </cell>
        </row>
        <row r="6183">
          <cell r="A6183" t="str">
            <v>COMPOSICAO</v>
          </cell>
          <cell r="B6183" t="str">
            <v>73460</v>
          </cell>
          <cell r="C6183" t="str">
            <v>MACARANDUBA APARELHADA 3" X 4.1/2"</v>
          </cell>
          <cell r="D6183" t="str">
            <v>M</v>
          </cell>
          <cell r="E6183">
            <v>4.5</v>
          </cell>
          <cell r="F6183">
            <v>22.03</v>
          </cell>
          <cell r="G6183">
            <v>99.14</v>
          </cell>
        </row>
        <row r="6184">
          <cell r="A6184" t="str">
            <v>COMPOSICAO</v>
          </cell>
          <cell r="B6184" t="str">
            <v>73488</v>
          </cell>
          <cell r="C6184" t="str">
            <v>MACARANDUBA APARELHADA 3" X 6"</v>
          </cell>
          <cell r="D6184" t="str">
            <v>M</v>
          </cell>
          <cell r="E6184">
            <v>9.5</v>
          </cell>
          <cell r="F6184">
            <v>28.76</v>
          </cell>
          <cell r="G6184">
            <v>273.22000000000003</v>
          </cell>
        </row>
        <row r="6185">
          <cell r="A6185" t="str">
            <v>COMPOSICAO</v>
          </cell>
          <cell r="B6185" t="str">
            <v>73554</v>
          </cell>
          <cell r="C6185" t="str">
            <v>MACARANDUBA APARELHADA 3" X 3"</v>
          </cell>
          <cell r="D6185" t="str">
            <v>M</v>
          </cell>
          <cell r="E6185">
            <v>2</v>
          </cell>
          <cell r="F6185">
            <v>14.37</v>
          </cell>
          <cell r="G6185">
            <v>28.74</v>
          </cell>
        </row>
        <row r="6186">
          <cell r="A6186" t="str">
            <v>INSUMO</v>
          </cell>
          <cell r="B6186" t="str">
            <v>00001213</v>
          </cell>
          <cell r="C6186" t="str">
            <v>CARPINTEIRO DE FORMAS</v>
          </cell>
          <cell r="D6186" t="str">
            <v>H</v>
          </cell>
          <cell r="E6186">
            <v>28.8</v>
          </cell>
          <cell r="F6186">
            <v>12.88</v>
          </cell>
          <cell r="G6186">
            <v>370.94</v>
          </cell>
        </row>
        <row r="6187">
          <cell r="A6187" t="str">
            <v>INSUMO</v>
          </cell>
          <cell r="B6187" t="str">
            <v>00005075</v>
          </cell>
          <cell r="C6187" t="str">
            <v>PREGO POLIDO COM CABECA 18 X 30</v>
          </cell>
          <cell r="D6187" t="str">
            <v>KG</v>
          </cell>
          <cell r="E6187">
            <v>1</v>
          </cell>
          <cell r="F6187">
            <v>4.9800000000000004</v>
          </cell>
          <cell r="G6187">
            <v>4.9800000000000004</v>
          </cell>
        </row>
        <row r="6188">
          <cell r="A6188" t="str">
            <v>INSUMO</v>
          </cell>
          <cell r="B6188" t="str">
            <v>00006117</v>
          </cell>
          <cell r="C6188" t="str">
            <v>AJUDANTE DE CARPINTEIRO</v>
          </cell>
          <cell r="D6188" t="str">
            <v>H</v>
          </cell>
          <cell r="E6188">
            <v>14.4</v>
          </cell>
          <cell r="F6188">
            <v>9.68</v>
          </cell>
          <cell r="G6188">
            <v>139.38999999999999</v>
          </cell>
        </row>
        <row r="6189">
          <cell r="A6189" t="str">
            <v>INSUMO</v>
          </cell>
          <cell r="B6189" t="str">
            <v>00010952</v>
          </cell>
          <cell r="C6189" t="str">
            <v>CANTONEIRA ACO ABAS IGUAIS (QUALQUER BITOLA) E = 1/8"</v>
          </cell>
          <cell r="D6189" t="str">
            <v>KG</v>
          </cell>
          <cell r="E6189">
            <v>6</v>
          </cell>
          <cell r="F6189">
            <v>2.82</v>
          </cell>
          <cell r="G6189">
            <v>16.920000000000002</v>
          </cell>
        </row>
        <row r="6190">
          <cell r="A6190" t="str">
            <v>73939/002</v>
          </cell>
          <cell r="C6190" t="str">
            <v>SUBTOTAL</v>
          </cell>
          <cell r="G6190">
            <v>933.32999999999993</v>
          </cell>
        </row>
        <row r="6191">
          <cell r="C6191" t="str">
            <v>BDI</v>
          </cell>
          <cell r="E6191">
            <v>0.35</v>
          </cell>
          <cell r="G6191">
            <v>326.67</v>
          </cell>
        </row>
        <row r="6192">
          <cell r="C6192" t="str">
            <v>TOTAL</v>
          </cell>
          <cell r="G6192">
            <v>1260</v>
          </cell>
        </row>
        <row r="6194">
          <cell r="A6194" t="str">
            <v>COBE</v>
          </cell>
          <cell r="B6194" t="str">
            <v>73939/003</v>
          </cell>
          <cell r="C6194" t="str">
            <v>TESOURA COMPLETA EM MASSARANDUBA SERRA , PARA TELHADOS COM VAOS DE 5M</v>
          </cell>
          <cell r="D6194" t="str">
            <v>UN</v>
          </cell>
        </row>
        <row r="6195">
          <cell r="A6195" t="str">
            <v>INSUMO</v>
          </cell>
          <cell r="B6195" t="str">
            <v>00001213</v>
          </cell>
          <cell r="C6195" t="str">
            <v>CARPINTEIRO DE FORMAS</v>
          </cell>
          <cell r="D6195" t="str">
            <v>H</v>
          </cell>
          <cell r="E6195">
            <v>28</v>
          </cell>
          <cell r="F6195">
            <v>12.88</v>
          </cell>
          <cell r="G6195">
            <v>360.64</v>
          </cell>
        </row>
        <row r="6196">
          <cell r="A6196" t="str">
            <v>INSUMO</v>
          </cell>
          <cell r="B6196" t="str">
            <v>00004429</v>
          </cell>
          <cell r="C6196" t="str">
            <v>PECA DE MADEIRA DE LEI *7,5 X 10* CM, NÃO APARELHADA, (P/TELHADO)</v>
          </cell>
          <cell r="D6196" t="str">
            <v>M</v>
          </cell>
          <cell r="E6196">
            <v>5.5</v>
          </cell>
          <cell r="F6196">
            <v>12.21</v>
          </cell>
          <cell r="G6196">
            <v>67.16</v>
          </cell>
        </row>
        <row r="6197">
          <cell r="A6197" t="str">
            <v>INSUMO</v>
          </cell>
          <cell r="B6197" t="str">
            <v>00004481</v>
          </cell>
          <cell r="C6197" t="str">
            <v>PECA DE MADEIRA DE LEI *7,5 X 15* CM ( 3" X 6" ), NÃO APARELHADA, (P/TELHADO, ESTRUTURAS PERMANENTES)</v>
          </cell>
          <cell r="D6197" t="str">
            <v>M</v>
          </cell>
          <cell r="E6197">
            <v>8.5</v>
          </cell>
          <cell r="F6197">
            <v>18.3</v>
          </cell>
          <cell r="G6197">
            <v>155.55000000000001</v>
          </cell>
        </row>
        <row r="6198">
          <cell r="A6198" t="str">
            <v>INSUMO</v>
          </cell>
          <cell r="B6198" t="str">
            <v>00005075</v>
          </cell>
          <cell r="C6198" t="str">
            <v>PREGO POLIDO COM CABECA 18 X 30</v>
          </cell>
          <cell r="D6198" t="str">
            <v>KG</v>
          </cell>
          <cell r="E6198">
            <v>1</v>
          </cell>
          <cell r="F6198">
            <v>4.9800000000000004</v>
          </cell>
          <cell r="G6198">
            <v>4.9800000000000004</v>
          </cell>
        </row>
        <row r="6199">
          <cell r="A6199" t="str">
            <v>INSUMO</v>
          </cell>
          <cell r="B6199" t="str">
            <v>00006117</v>
          </cell>
          <cell r="C6199" t="str">
            <v>AJUDANTE DE CARPINTEIRO</v>
          </cell>
          <cell r="D6199" t="str">
            <v>H</v>
          </cell>
          <cell r="E6199">
            <v>14</v>
          </cell>
          <cell r="F6199">
            <v>9.68</v>
          </cell>
          <cell r="G6199">
            <v>135.52000000000001</v>
          </cell>
        </row>
        <row r="6200">
          <cell r="A6200" t="str">
            <v>INSUMO</v>
          </cell>
          <cell r="B6200" t="str">
            <v>00010952</v>
          </cell>
          <cell r="C6200" t="str">
            <v>CANTONEIRA ACO ABAS IGUAIS (QUALQUER BITOLA) E = 1/8"</v>
          </cell>
          <cell r="D6200" t="str">
            <v>KG</v>
          </cell>
          <cell r="E6200">
            <v>7</v>
          </cell>
          <cell r="F6200">
            <v>2.82</v>
          </cell>
          <cell r="G6200">
            <v>19.739999999999998</v>
          </cell>
        </row>
        <row r="6201">
          <cell r="A6201" t="str">
            <v>73939/003</v>
          </cell>
          <cell r="C6201" t="str">
            <v>SUBTOTAL</v>
          </cell>
          <cell r="G6201">
            <v>743.58999999999992</v>
          </cell>
        </row>
        <row r="6202">
          <cell r="C6202" t="str">
            <v>BDI</v>
          </cell>
          <cell r="E6202">
            <v>0.35</v>
          </cell>
          <cell r="G6202">
            <v>260.26</v>
          </cell>
        </row>
        <row r="6203">
          <cell r="C6203" t="str">
            <v>TOTAL</v>
          </cell>
          <cell r="G6203">
            <v>1003.8499999999999</v>
          </cell>
        </row>
        <row r="6205">
          <cell r="A6205" t="str">
            <v>COBE</v>
          </cell>
          <cell r="B6205" t="str">
            <v>73939/004</v>
          </cell>
          <cell r="C6205" t="str">
            <v>TESOURA COMPLETA EM MASSARANDUBA APARELADA, PARA TELHADOS COM VAOS DE 5M</v>
          </cell>
          <cell r="D6205" t="str">
            <v>UN</v>
          </cell>
        </row>
        <row r="6206">
          <cell r="A6206" t="str">
            <v>COMPOSICAO</v>
          </cell>
          <cell r="B6206" t="str">
            <v>73460</v>
          </cell>
          <cell r="C6206" t="str">
            <v>MACARANDUBA APARELHADA 3" X 4.1/2"</v>
          </cell>
          <cell r="D6206" t="str">
            <v>M</v>
          </cell>
          <cell r="E6206">
            <v>5.5</v>
          </cell>
          <cell r="F6206">
            <v>22.03</v>
          </cell>
          <cell r="G6206">
            <v>121.17</v>
          </cell>
        </row>
        <row r="6207">
          <cell r="A6207" t="str">
            <v>COMPOSICAO</v>
          </cell>
          <cell r="B6207" t="str">
            <v>73488</v>
          </cell>
          <cell r="C6207" t="str">
            <v>MACARANDUBA APARELHADA 3" X 6"</v>
          </cell>
          <cell r="D6207" t="str">
            <v>M</v>
          </cell>
          <cell r="E6207">
            <v>7</v>
          </cell>
          <cell r="F6207">
            <v>28.76</v>
          </cell>
          <cell r="G6207">
            <v>201.32</v>
          </cell>
        </row>
        <row r="6208">
          <cell r="A6208" t="str">
            <v>COMPOSICAO</v>
          </cell>
          <cell r="B6208" t="str">
            <v>73554</v>
          </cell>
          <cell r="C6208" t="str">
            <v>MACARANDUBA APARELHADA 3" X 3"</v>
          </cell>
          <cell r="D6208" t="str">
            <v>M</v>
          </cell>
          <cell r="E6208">
            <v>3</v>
          </cell>
          <cell r="F6208">
            <v>14.37</v>
          </cell>
          <cell r="G6208">
            <v>43.11</v>
          </cell>
        </row>
        <row r="6209">
          <cell r="A6209" t="str">
            <v>INSUMO</v>
          </cell>
          <cell r="B6209" t="str">
            <v>00001213</v>
          </cell>
          <cell r="C6209" t="str">
            <v>CARPINTEIRO DE FORMAS</v>
          </cell>
          <cell r="D6209" t="str">
            <v>H</v>
          </cell>
          <cell r="E6209">
            <v>33.6</v>
          </cell>
          <cell r="F6209">
            <v>12.88</v>
          </cell>
          <cell r="G6209">
            <v>432.77</v>
          </cell>
        </row>
        <row r="6210">
          <cell r="A6210" t="str">
            <v>INSUMO</v>
          </cell>
          <cell r="B6210" t="str">
            <v>00005075</v>
          </cell>
          <cell r="C6210" t="str">
            <v>PREGO POLIDO COM CABECA 18 X 30</v>
          </cell>
          <cell r="D6210" t="str">
            <v>KG</v>
          </cell>
          <cell r="E6210">
            <v>1</v>
          </cell>
          <cell r="F6210">
            <v>4.9800000000000004</v>
          </cell>
          <cell r="G6210">
            <v>4.9800000000000004</v>
          </cell>
        </row>
        <row r="6211">
          <cell r="A6211" t="str">
            <v>INSUMO</v>
          </cell>
          <cell r="B6211" t="str">
            <v>00006117</v>
          </cell>
          <cell r="C6211" t="str">
            <v>AJUDANTE DE CARPINTEIRO</v>
          </cell>
          <cell r="D6211" t="str">
            <v>H</v>
          </cell>
          <cell r="E6211">
            <v>16.8</v>
          </cell>
          <cell r="F6211">
            <v>9.68</v>
          </cell>
          <cell r="G6211">
            <v>162.62</v>
          </cell>
        </row>
        <row r="6212">
          <cell r="A6212" t="str">
            <v>INSUMO</v>
          </cell>
          <cell r="B6212" t="str">
            <v>00010952</v>
          </cell>
          <cell r="C6212" t="str">
            <v>CANTONEIRA ACO ABAS IGUAIS (QUALQUER BITOLA) E = 1/8"</v>
          </cell>
          <cell r="D6212" t="str">
            <v>KG</v>
          </cell>
          <cell r="E6212">
            <v>7</v>
          </cell>
          <cell r="F6212">
            <v>2.82</v>
          </cell>
          <cell r="G6212">
            <v>19.739999999999998</v>
          </cell>
        </row>
        <row r="6213">
          <cell r="A6213" t="str">
            <v>73939/004</v>
          </cell>
          <cell r="C6213" t="str">
            <v>SUBTOTAL</v>
          </cell>
          <cell r="G6213">
            <v>985.71</v>
          </cell>
        </row>
        <row r="6214">
          <cell r="C6214" t="str">
            <v>BDI</v>
          </cell>
          <cell r="E6214">
            <v>0.35</v>
          </cell>
          <cell r="G6214">
            <v>345</v>
          </cell>
        </row>
        <row r="6215">
          <cell r="C6215" t="str">
            <v>TOTAL</v>
          </cell>
          <cell r="G6215">
            <v>1330.71</v>
          </cell>
        </row>
        <row r="6217">
          <cell r="A6217" t="str">
            <v>COBE</v>
          </cell>
          <cell r="B6217" t="str">
            <v>73939/005</v>
          </cell>
          <cell r="C6217" t="str">
            <v>TESOURA COMPLETA EM MASSARANDUBA SERRA , PARA TELHADOS COM VAOS DE 6M</v>
          </cell>
          <cell r="D6217" t="str">
            <v>UN</v>
          </cell>
        </row>
        <row r="6218">
          <cell r="A6218" t="str">
            <v>INSUMO</v>
          </cell>
          <cell r="B6218" t="str">
            <v>00001213</v>
          </cell>
          <cell r="C6218" t="str">
            <v>CARPINTEIRO DE FORMAS</v>
          </cell>
          <cell r="D6218" t="str">
            <v>H</v>
          </cell>
          <cell r="E6218">
            <v>32</v>
          </cell>
          <cell r="F6218">
            <v>12.88</v>
          </cell>
          <cell r="G6218">
            <v>412.16</v>
          </cell>
        </row>
        <row r="6219">
          <cell r="A6219" t="str">
            <v>INSUMO</v>
          </cell>
          <cell r="B6219" t="str">
            <v>00004429</v>
          </cell>
          <cell r="C6219" t="str">
            <v>PECA DE MADEIRA DE LEI *7,5 X 10* CM, NÃO APARELHADA, (P/TELHADO)</v>
          </cell>
          <cell r="D6219" t="str">
            <v>M</v>
          </cell>
          <cell r="E6219">
            <v>3</v>
          </cell>
          <cell r="F6219">
            <v>12.21</v>
          </cell>
          <cell r="G6219">
            <v>36.630000000000003</v>
          </cell>
        </row>
        <row r="6220">
          <cell r="A6220" t="str">
            <v>INSUMO</v>
          </cell>
          <cell r="B6220" t="str">
            <v>00004481</v>
          </cell>
          <cell r="C6220" t="str">
            <v>PECA DE MADEIRA DE LEI *7,5 X 15* CM ( 3" X 6" ), NÃO APARELHADA, (P/TELHADO, ESTRUTURAS PERMANENTES)</v>
          </cell>
          <cell r="D6220" t="str">
            <v>M</v>
          </cell>
          <cell r="E6220">
            <v>15</v>
          </cell>
          <cell r="F6220">
            <v>18.3</v>
          </cell>
          <cell r="G6220">
            <v>274.5</v>
          </cell>
        </row>
        <row r="6221">
          <cell r="A6221" t="str">
            <v>INSUMO</v>
          </cell>
          <cell r="B6221" t="str">
            <v>00005075</v>
          </cell>
          <cell r="C6221" t="str">
            <v>PREGO POLIDO COM CABECA 18 X 30</v>
          </cell>
          <cell r="D6221" t="str">
            <v>KG</v>
          </cell>
          <cell r="E6221">
            <v>2</v>
          </cell>
          <cell r="F6221">
            <v>4.9800000000000004</v>
          </cell>
          <cell r="G6221">
            <v>9.9600000000000009</v>
          </cell>
        </row>
        <row r="6222">
          <cell r="A6222" t="str">
            <v>INSUMO</v>
          </cell>
          <cell r="B6222" t="str">
            <v>00006117</v>
          </cell>
          <cell r="C6222" t="str">
            <v>AJUDANTE DE CARPINTEIRO</v>
          </cell>
          <cell r="D6222" t="str">
            <v>H</v>
          </cell>
          <cell r="E6222">
            <v>16</v>
          </cell>
          <cell r="F6222">
            <v>9.68</v>
          </cell>
          <cell r="G6222">
            <v>154.88</v>
          </cell>
        </row>
        <row r="6223">
          <cell r="A6223" t="str">
            <v>INSUMO</v>
          </cell>
          <cell r="B6223" t="str">
            <v>00010952</v>
          </cell>
          <cell r="C6223" t="str">
            <v>CANTONEIRA ACO ABAS IGUAIS (QUALQUER BITOLA) E = 1/8"</v>
          </cell>
          <cell r="D6223" t="str">
            <v>KG</v>
          </cell>
          <cell r="E6223">
            <v>8</v>
          </cell>
          <cell r="F6223">
            <v>2.82</v>
          </cell>
          <cell r="G6223">
            <v>22.56</v>
          </cell>
        </row>
        <row r="6224">
          <cell r="A6224" t="str">
            <v>73939/005</v>
          </cell>
          <cell r="C6224" t="str">
            <v>SUBTOTAL</v>
          </cell>
          <cell r="G6224">
            <v>910.68999999999994</v>
          </cell>
        </row>
        <row r="6225">
          <cell r="C6225" t="str">
            <v>BDI</v>
          </cell>
          <cell r="E6225">
            <v>0.35</v>
          </cell>
          <cell r="G6225">
            <v>318.74</v>
          </cell>
        </row>
        <row r="6226">
          <cell r="C6226" t="str">
            <v>TOTAL</v>
          </cell>
          <cell r="G6226">
            <v>1229.4299999999998</v>
          </cell>
        </row>
        <row r="6228">
          <cell r="A6228" t="str">
            <v>COBE</v>
          </cell>
          <cell r="B6228" t="str">
            <v>73939/006</v>
          </cell>
          <cell r="C6228" t="str">
            <v>TESOURA COMPLETA EM MASSARANDUBA APARELADA, PARA TELHADOS COM VAOS DE 6M</v>
          </cell>
          <cell r="D6228" t="str">
            <v>UN</v>
          </cell>
        </row>
        <row r="6229">
          <cell r="A6229" t="str">
            <v>COMPOSICAO</v>
          </cell>
          <cell r="B6229" t="str">
            <v>73460</v>
          </cell>
          <cell r="C6229" t="str">
            <v>MACARANDUBA APARELHADA 3" X 4.1/2"</v>
          </cell>
          <cell r="D6229" t="str">
            <v>M</v>
          </cell>
          <cell r="E6229">
            <v>3</v>
          </cell>
          <cell r="F6229">
            <v>22.03</v>
          </cell>
          <cell r="G6229">
            <v>66.09</v>
          </cell>
        </row>
        <row r="6230">
          <cell r="A6230" t="str">
            <v>COMPOSICAO</v>
          </cell>
          <cell r="B6230" t="str">
            <v>73488</v>
          </cell>
          <cell r="C6230" t="str">
            <v>MACARANDUBA APARELHADA 3" X 6"</v>
          </cell>
          <cell r="D6230" t="str">
            <v>M</v>
          </cell>
          <cell r="E6230">
            <v>15</v>
          </cell>
          <cell r="F6230">
            <v>28.76</v>
          </cell>
          <cell r="G6230">
            <v>431.4</v>
          </cell>
        </row>
        <row r="6231">
          <cell r="A6231" t="str">
            <v>INSUMO</v>
          </cell>
          <cell r="B6231" t="str">
            <v>00001213</v>
          </cell>
          <cell r="C6231" t="str">
            <v>CARPINTEIRO DE FORMAS</v>
          </cell>
          <cell r="D6231" t="str">
            <v>H</v>
          </cell>
          <cell r="E6231">
            <v>38.4</v>
          </cell>
          <cell r="F6231">
            <v>12.88</v>
          </cell>
          <cell r="G6231">
            <v>494.59</v>
          </cell>
        </row>
        <row r="6232">
          <cell r="A6232" t="str">
            <v>INSUMO</v>
          </cell>
          <cell r="B6232" t="str">
            <v>00005075</v>
          </cell>
          <cell r="C6232" t="str">
            <v>PREGO POLIDO COM CABECA 18 X 30</v>
          </cell>
          <cell r="D6232" t="str">
            <v>KG</v>
          </cell>
          <cell r="E6232">
            <v>2</v>
          </cell>
          <cell r="F6232">
            <v>4.9800000000000004</v>
          </cell>
          <cell r="G6232">
            <v>9.9600000000000009</v>
          </cell>
        </row>
        <row r="6233">
          <cell r="A6233" t="str">
            <v>INSUMO</v>
          </cell>
          <cell r="B6233" t="str">
            <v>00006117</v>
          </cell>
          <cell r="C6233" t="str">
            <v>AJUDANTE DE CARPINTEIRO</v>
          </cell>
          <cell r="D6233" t="str">
            <v>H</v>
          </cell>
          <cell r="E6233">
            <v>19.2</v>
          </cell>
          <cell r="F6233">
            <v>9.68</v>
          </cell>
          <cell r="G6233">
            <v>185.86</v>
          </cell>
        </row>
        <row r="6234">
          <cell r="A6234" t="str">
            <v>INSUMO</v>
          </cell>
          <cell r="B6234" t="str">
            <v>00010952</v>
          </cell>
          <cell r="C6234" t="str">
            <v>CANTONEIRA ACO ABAS IGUAIS (QUALQUER BITOLA) E = 1/8"</v>
          </cell>
          <cell r="D6234" t="str">
            <v>KG</v>
          </cell>
          <cell r="E6234">
            <v>8</v>
          </cell>
          <cell r="F6234">
            <v>2.82</v>
          </cell>
          <cell r="G6234">
            <v>22.56</v>
          </cell>
        </row>
        <row r="6235">
          <cell r="A6235" t="str">
            <v>73939/006</v>
          </cell>
          <cell r="C6235" t="str">
            <v>SUBTOTAL</v>
          </cell>
          <cell r="G6235">
            <v>1210.46</v>
          </cell>
        </row>
        <row r="6236">
          <cell r="C6236" t="str">
            <v>BDI</v>
          </cell>
          <cell r="E6236">
            <v>0.35</v>
          </cell>
          <cell r="G6236">
            <v>423.66</v>
          </cell>
        </row>
        <row r="6237">
          <cell r="C6237" t="str">
            <v>TOTAL</v>
          </cell>
          <cell r="G6237">
            <v>1634.1200000000001</v>
          </cell>
        </row>
        <row r="6239">
          <cell r="A6239" t="str">
            <v>COBE</v>
          </cell>
          <cell r="B6239" t="str">
            <v>73939/007</v>
          </cell>
          <cell r="C6239" t="str">
            <v>TESOURA COMPLETA EM MASSARANDUBA SERRA , PARA TELHADOS COM VAOS DE 7M</v>
          </cell>
          <cell r="D6239" t="str">
            <v>UN</v>
          </cell>
        </row>
        <row r="6240">
          <cell r="A6240" t="str">
            <v>INSUMO</v>
          </cell>
          <cell r="B6240" t="str">
            <v>00001213</v>
          </cell>
          <cell r="C6240" t="str">
            <v>CARPINTEIRO DE FORMAS</v>
          </cell>
          <cell r="D6240" t="str">
            <v>H</v>
          </cell>
          <cell r="E6240">
            <v>36</v>
          </cell>
          <cell r="F6240">
            <v>12.88</v>
          </cell>
          <cell r="G6240">
            <v>463.68</v>
          </cell>
        </row>
        <row r="6241">
          <cell r="A6241" t="str">
            <v>INSUMO</v>
          </cell>
          <cell r="B6241" t="str">
            <v>00004429</v>
          </cell>
          <cell r="C6241" t="str">
            <v>PECA DE MADEIRA DE LEI *7,5 X 10* CM, NÃO APARELHADA, (P/TELHADO)</v>
          </cell>
          <cell r="D6241" t="str">
            <v>M</v>
          </cell>
          <cell r="E6241">
            <v>4</v>
          </cell>
          <cell r="F6241">
            <v>12.21</v>
          </cell>
          <cell r="G6241">
            <v>48.84</v>
          </cell>
        </row>
        <row r="6242">
          <cell r="A6242" t="str">
            <v>INSUMO</v>
          </cell>
          <cell r="B6242" t="str">
            <v>00004481</v>
          </cell>
          <cell r="C6242" t="str">
            <v>PECA DE MADEIRA DE LEI *7,5 X 15* CM ( 3" X 6" ), NÃO APARELHADA, (P/TELHADO, ESTRUTURAS PERMANENTES)</v>
          </cell>
          <cell r="D6242" t="str">
            <v>M</v>
          </cell>
          <cell r="E6242">
            <v>18</v>
          </cell>
          <cell r="F6242">
            <v>18.3</v>
          </cell>
          <cell r="G6242">
            <v>329.4</v>
          </cell>
        </row>
        <row r="6243">
          <cell r="A6243" t="str">
            <v>INSUMO</v>
          </cell>
          <cell r="B6243" t="str">
            <v>00005075</v>
          </cell>
          <cell r="C6243" t="str">
            <v>PREGO POLIDO COM CABECA 18 X 30</v>
          </cell>
          <cell r="D6243" t="str">
            <v>KG</v>
          </cell>
          <cell r="E6243">
            <v>2</v>
          </cell>
          <cell r="F6243">
            <v>4.9800000000000004</v>
          </cell>
          <cell r="G6243">
            <v>9.9600000000000009</v>
          </cell>
        </row>
        <row r="6244">
          <cell r="A6244" t="str">
            <v>INSUMO</v>
          </cell>
          <cell r="B6244" t="str">
            <v>00006117</v>
          </cell>
          <cell r="C6244" t="str">
            <v>AJUDANTE DE CARPINTEIRO</v>
          </cell>
          <cell r="D6244" t="str">
            <v>H</v>
          </cell>
          <cell r="E6244">
            <v>18</v>
          </cell>
          <cell r="F6244">
            <v>9.68</v>
          </cell>
          <cell r="G6244">
            <v>174.24</v>
          </cell>
        </row>
        <row r="6245">
          <cell r="A6245" t="str">
            <v>INSUMO</v>
          </cell>
          <cell r="B6245" t="str">
            <v>00010952</v>
          </cell>
          <cell r="C6245" t="str">
            <v>CANTONEIRA ACO ABAS IGUAIS (QUALQUER BITOLA) E = 1/8"</v>
          </cell>
          <cell r="D6245" t="str">
            <v>KG</v>
          </cell>
          <cell r="E6245">
            <v>9</v>
          </cell>
          <cell r="F6245">
            <v>2.82</v>
          </cell>
          <cell r="G6245">
            <v>25.38</v>
          </cell>
        </row>
        <row r="6246">
          <cell r="A6246" t="str">
            <v>73939/007</v>
          </cell>
          <cell r="C6246" t="str">
            <v>SUBTOTAL</v>
          </cell>
          <cell r="G6246">
            <v>1051.5</v>
          </cell>
        </row>
        <row r="6247">
          <cell r="C6247" t="str">
            <v>BDI</v>
          </cell>
          <cell r="E6247">
            <v>0.35</v>
          </cell>
          <cell r="G6247">
            <v>368.03</v>
          </cell>
        </row>
        <row r="6248">
          <cell r="C6248" t="str">
            <v>TOTAL</v>
          </cell>
          <cell r="G6248">
            <v>1419.53</v>
          </cell>
        </row>
        <row r="6250">
          <cell r="A6250" t="str">
            <v>COBE</v>
          </cell>
          <cell r="B6250" t="str">
            <v>73939/008</v>
          </cell>
          <cell r="C6250" t="str">
            <v>TESOURA COMPLETA EM MASSARANDUBA APARELADA, PARA TELHADOS COM VAOS DE 7M</v>
          </cell>
          <cell r="D6250" t="str">
            <v>UN</v>
          </cell>
        </row>
        <row r="6251">
          <cell r="A6251" t="str">
            <v>COMPOSICAO</v>
          </cell>
          <cell r="B6251" t="str">
            <v>73460</v>
          </cell>
          <cell r="C6251" t="str">
            <v>MACARANDUBA APARELHADA 3" X 4.1/2"</v>
          </cell>
          <cell r="D6251" t="str">
            <v>M</v>
          </cell>
          <cell r="E6251">
            <v>4</v>
          </cell>
          <cell r="F6251">
            <v>22.03</v>
          </cell>
          <cell r="G6251">
            <v>88.12</v>
          </cell>
        </row>
        <row r="6252">
          <cell r="A6252" t="str">
            <v>COMPOSICAO</v>
          </cell>
          <cell r="B6252" t="str">
            <v>73488</v>
          </cell>
          <cell r="C6252" t="str">
            <v>MACARANDUBA APARELHADA 3" X 6"</v>
          </cell>
          <cell r="D6252" t="str">
            <v>M</v>
          </cell>
          <cell r="E6252">
            <v>18</v>
          </cell>
          <cell r="F6252">
            <v>28.76</v>
          </cell>
          <cell r="G6252">
            <v>517.67999999999995</v>
          </cell>
        </row>
        <row r="6253">
          <cell r="A6253" t="str">
            <v>INSUMO</v>
          </cell>
          <cell r="B6253" t="str">
            <v>00001213</v>
          </cell>
          <cell r="C6253" t="str">
            <v>CARPINTEIRO DE FORMAS</v>
          </cell>
          <cell r="D6253" t="str">
            <v>H</v>
          </cell>
          <cell r="E6253">
            <v>43.2</v>
          </cell>
          <cell r="F6253">
            <v>12.88</v>
          </cell>
          <cell r="G6253">
            <v>556.41999999999996</v>
          </cell>
        </row>
        <row r="6254">
          <cell r="A6254" t="str">
            <v>INSUMO</v>
          </cell>
          <cell r="B6254" t="str">
            <v>00005075</v>
          </cell>
          <cell r="C6254" t="str">
            <v>PREGO POLIDO COM CABECA 18 X 30</v>
          </cell>
          <cell r="D6254" t="str">
            <v>KG</v>
          </cell>
          <cell r="E6254">
            <v>2</v>
          </cell>
          <cell r="F6254">
            <v>4.9800000000000004</v>
          </cell>
          <cell r="G6254">
            <v>9.9600000000000009</v>
          </cell>
        </row>
        <row r="6255">
          <cell r="A6255" t="str">
            <v>INSUMO</v>
          </cell>
          <cell r="B6255" t="str">
            <v>00006117</v>
          </cell>
          <cell r="C6255" t="str">
            <v>AJUDANTE DE CARPINTEIRO</v>
          </cell>
          <cell r="D6255" t="str">
            <v>H</v>
          </cell>
          <cell r="E6255">
            <v>21.6</v>
          </cell>
          <cell r="F6255">
            <v>9.68</v>
          </cell>
          <cell r="G6255">
            <v>209.09</v>
          </cell>
        </row>
        <row r="6256">
          <cell r="A6256" t="str">
            <v>INSUMO</v>
          </cell>
          <cell r="B6256" t="str">
            <v>00010952</v>
          </cell>
          <cell r="C6256" t="str">
            <v>CANTONEIRA ACO ABAS IGUAIS (QUALQUER BITOLA) E = 1/8"</v>
          </cell>
          <cell r="D6256" t="str">
            <v>KG</v>
          </cell>
          <cell r="E6256">
            <v>9</v>
          </cell>
          <cell r="F6256">
            <v>2.82</v>
          </cell>
          <cell r="G6256">
            <v>25.38</v>
          </cell>
        </row>
        <row r="6257">
          <cell r="A6257" t="str">
            <v>73939/008</v>
          </cell>
          <cell r="C6257" t="str">
            <v>SUBTOTAL</v>
          </cell>
          <cell r="G6257">
            <v>1406.6499999999999</v>
          </cell>
        </row>
        <row r="6258">
          <cell r="C6258" t="str">
            <v>BDI</v>
          </cell>
          <cell r="E6258">
            <v>0.35</v>
          </cell>
          <cell r="G6258">
            <v>492.33</v>
          </cell>
        </row>
        <row r="6259">
          <cell r="C6259" t="str">
            <v>TOTAL</v>
          </cell>
          <cell r="G6259">
            <v>1898.9799999999998</v>
          </cell>
        </row>
        <row r="6261">
          <cell r="A6261" t="str">
            <v>COBE</v>
          </cell>
          <cell r="B6261" t="str">
            <v>73939/009</v>
          </cell>
          <cell r="C6261" t="str">
            <v>TESOURA COMPLETA EM MASSARANDUBA SERRA , PARA TELHADOS COM VAOS DE 8M</v>
          </cell>
          <cell r="D6261" t="str">
            <v>UN</v>
          </cell>
        </row>
        <row r="6262">
          <cell r="A6262" t="str">
            <v>INSUMO</v>
          </cell>
          <cell r="B6262" t="str">
            <v>00001213</v>
          </cell>
          <cell r="C6262" t="str">
            <v>CARPINTEIRO DE FORMAS</v>
          </cell>
          <cell r="D6262" t="str">
            <v>H</v>
          </cell>
          <cell r="E6262">
            <v>40</v>
          </cell>
          <cell r="F6262">
            <v>12.88</v>
          </cell>
          <cell r="G6262">
            <v>515.20000000000005</v>
          </cell>
        </row>
        <row r="6263">
          <cell r="A6263" t="str">
            <v>INSUMO</v>
          </cell>
          <cell r="B6263" t="str">
            <v>00004481</v>
          </cell>
          <cell r="C6263" t="str">
            <v>PECA DE MADEIRA DE LEI *7,5 X 15* CM ( 3" X 6" ), NÃO APARELHADA, (P/TELHADO, ESTRUTURAS PERMANENTES)</v>
          </cell>
          <cell r="D6263" t="str">
            <v>M</v>
          </cell>
          <cell r="E6263">
            <v>30</v>
          </cell>
          <cell r="F6263">
            <v>18.3</v>
          </cell>
          <cell r="G6263">
            <v>549</v>
          </cell>
        </row>
        <row r="6264">
          <cell r="A6264" t="str">
            <v>INSUMO</v>
          </cell>
          <cell r="B6264" t="str">
            <v>00005075</v>
          </cell>
          <cell r="C6264" t="str">
            <v>PREGO POLIDO COM CABECA 18 X 30</v>
          </cell>
          <cell r="D6264" t="str">
            <v>KG</v>
          </cell>
          <cell r="E6264">
            <v>2</v>
          </cell>
          <cell r="F6264">
            <v>4.9800000000000004</v>
          </cell>
          <cell r="G6264">
            <v>9.9600000000000009</v>
          </cell>
        </row>
        <row r="6265">
          <cell r="A6265" t="str">
            <v>INSUMO</v>
          </cell>
          <cell r="B6265" t="str">
            <v>00006117</v>
          </cell>
          <cell r="C6265" t="str">
            <v>AJUDANTE DE CARPINTEIRO</v>
          </cell>
          <cell r="D6265" t="str">
            <v>H</v>
          </cell>
          <cell r="E6265">
            <v>20</v>
          </cell>
          <cell r="F6265">
            <v>9.68</v>
          </cell>
          <cell r="G6265">
            <v>193.6</v>
          </cell>
        </row>
        <row r="6266">
          <cell r="A6266" t="str">
            <v>INSUMO</v>
          </cell>
          <cell r="B6266" t="str">
            <v>00010952</v>
          </cell>
          <cell r="C6266" t="str">
            <v>CANTONEIRA ACO ABAS IGUAIS (QUALQUER BITOLA) E = 1/8"</v>
          </cell>
          <cell r="D6266" t="str">
            <v>KG</v>
          </cell>
          <cell r="E6266">
            <v>10</v>
          </cell>
          <cell r="F6266">
            <v>2.82</v>
          </cell>
          <cell r="G6266">
            <v>28.2</v>
          </cell>
        </row>
        <row r="6267">
          <cell r="A6267" t="str">
            <v>73939/009</v>
          </cell>
          <cell r="C6267" t="str">
            <v>SUBTOTAL</v>
          </cell>
          <cell r="G6267">
            <v>1295.96</v>
          </cell>
        </row>
        <row r="6268">
          <cell r="C6268" t="str">
            <v>BDI</v>
          </cell>
          <cell r="E6268">
            <v>0.35</v>
          </cell>
          <cell r="G6268">
            <v>453.59</v>
          </cell>
        </row>
        <row r="6269">
          <cell r="C6269" t="str">
            <v>TOTAL</v>
          </cell>
          <cell r="G6269">
            <v>1749.55</v>
          </cell>
        </row>
        <row r="6271">
          <cell r="A6271" t="str">
            <v>COBE</v>
          </cell>
          <cell r="B6271" t="str">
            <v>73939/010</v>
          </cell>
          <cell r="C6271" t="str">
            <v>TESOURA COMPLETA EM MASSARANDUBA APAREHADA, PARA TELHADOS COM VAOS DE 8M</v>
          </cell>
          <cell r="D6271" t="str">
            <v>UN</v>
          </cell>
        </row>
        <row r="6272">
          <cell r="A6272" t="str">
            <v>COMPOSICAO</v>
          </cell>
          <cell r="B6272" t="str">
            <v>73488</v>
          </cell>
          <cell r="C6272" t="str">
            <v>MACARANDUBA APARELHADA 3" X 6"</v>
          </cell>
          <cell r="D6272" t="str">
            <v>M</v>
          </cell>
          <cell r="E6272">
            <v>4</v>
          </cell>
          <cell r="F6272">
            <v>28.76</v>
          </cell>
          <cell r="G6272">
            <v>115.04</v>
          </cell>
        </row>
        <row r="6273">
          <cell r="A6273" t="str">
            <v>COMPOSICAO</v>
          </cell>
          <cell r="B6273" t="str">
            <v>73489</v>
          </cell>
          <cell r="C6273" t="str">
            <v>MACARANDUBA APARELHADA DE 3" X 9"</v>
          </cell>
          <cell r="D6273" t="str">
            <v>M</v>
          </cell>
          <cell r="E6273">
            <v>20</v>
          </cell>
          <cell r="F6273">
            <v>44.08</v>
          </cell>
          <cell r="G6273">
            <v>881.6</v>
          </cell>
        </row>
        <row r="6274">
          <cell r="A6274" t="str">
            <v>INSUMO</v>
          </cell>
          <cell r="B6274" t="str">
            <v>00001213</v>
          </cell>
          <cell r="C6274" t="str">
            <v>CARPINTEIRO DE FORMAS</v>
          </cell>
          <cell r="D6274" t="str">
            <v>H</v>
          </cell>
          <cell r="E6274">
            <v>48</v>
          </cell>
          <cell r="F6274">
            <v>12.88</v>
          </cell>
          <cell r="G6274">
            <v>618.24</v>
          </cell>
        </row>
        <row r="6275">
          <cell r="A6275" t="str">
            <v>INSUMO</v>
          </cell>
          <cell r="B6275" t="str">
            <v>00005075</v>
          </cell>
          <cell r="C6275" t="str">
            <v>PREGO POLIDO COM CABECA 18 X 30</v>
          </cell>
          <cell r="D6275" t="str">
            <v>KG</v>
          </cell>
          <cell r="E6275">
            <v>2</v>
          </cell>
          <cell r="F6275">
            <v>4.9800000000000004</v>
          </cell>
          <cell r="G6275">
            <v>9.9600000000000009</v>
          </cell>
        </row>
        <row r="6276">
          <cell r="A6276" t="str">
            <v>INSUMO</v>
          </cell>
          <cell r="B6276" t="str">
            <v>00006117</v>
          </cell>
          <cell r="C6276" t="str">
            <v>AJUDANTE DE CARPINTEIRO</v>
          </cell>
          <cell r="D6276" t="str">
            <v>H</v>
          </cell>
          <cell r="E6276">
            <v>24</v>
          </cell>
          <cell r="F6276">
            <v>9.68</v>
          </cell>
          <cell r="G6276">
            <v>232.32</v>
          </cell>
        </row>
        <row r="6277">
          <cell r="A6277" t="str">
            <v>INSUMO</v>
          </cell>
          <cell r="B6277" t="str">
            <v>00010952</v>
          </cell>
          <cell r="C6277" t="str">
            <v>CANTONEIRA ACO ABAS IGUAIS (QUALQUER BITOLA) E = 1/8"</v>
          </cell>
          <cell r="D6277" t="str">
            <v>KG</v>
          </cell>
          <cell r="E6277">
            <v>10</v>
          </cell>
          <cell r="F6277">
            <v>2.82</v>
          </cell>
          <cell r="G6277">
            <v>28.2</v>
          </cell>
        </row>
        <row r="6278">
          <cell r="A6278" t="str">
            <v>73939/010</v>
          </cell>
          <cell r="C6278" t="str">
            <v>SUBTOTAL</v>
          </cell>
          <cell r="G6278">
            <v>1885.3600000000001</v>
          </cell>
        </row>
        <row r="6279">
          <cell r="C6279" t="str">
            <v>BDI</v>
          </cell>
          <cell r="E6279">
            <v>0.35</v>
          </cell>
          <cell r="G6279">
            <v>659.88</v>
          </cell>
        </row>
        <row r="6280">
          <cell r="C6280" t="str">
            <v>TOTAL</v>
          </cell>
          <cell r="G6280">
            <v>2545.2400000000002</v>
          </cell>
        </row>
        <row r="6282">
          <cell r="A6282" t="str">
            <v>COBE</v>
          </cell>
          <cell r="B6282" t="str">
            <v>73939/011</v>
          </cell>
          <cell r="C6282" t="str">
            <v>TESOURA COMPLETA EM MASSARANDUBA SERRAA, PARA TELHADOS COM VAOS DE 9M</v>
          </cell>
          <cell r="D6282" t="str">
            <v>UN</v>
          </cell>
        </row>
        <row r="6283">
          <cell r="A6283" t="str">
            <v>INSUMO</v>
          </cell>
          <cell r="B6283" t="str">
            <v>00001213</v>
          </cell>
          <cell r="C6283" t="str">
            <v>CARPINTEIRO DE FORMAS</v>
          </cell>
          <cell r="D6283" t="str">
            <v>H</v>
          </cell>
          <cell r="E6283">
            <v>44</v>
          </cell>
          <cell r="F6283">
            <v>12.88</v>
          </cell>
          <cell r="G6283">
            <v>566.72</v>
          </cell>
        </row>
        <row r="6284">
          <cell r="A6284" t="str">
            <v>INSUMO</v>
          </cell>
          <cell r="B6284" t="str">
            <v>00004481</v>
          </cell>
          <cell r="C6284" t="str">
            <v>PECA DE MADEIRA DE LEI *7,5 X 15* CM ( 3" X 6" ), NÃO APARELHADA, (P/TELHADO, ESTRUTURAS PERMANENTES)</v>
          </cell>
          <cell r="D6284" t="str">
            <v>M</v>
          </cell>
          <cell r="E6284">
            <v>34.5</v>
          </cell>
          <cell r="F6284">
            <v>18.3</v>
          </cell>
          <cell r="G6284">
            <v>631.35</v>
          </cell>
        </row>
        <row r="6285">
          <cell r="A6285" t="str">
            <v>INSUMO</v>
          </cell>
          <cell r="B6285" t="str">
            <v>00005075</v>
          </cell>
          <cell r="C6285" t="str">
            <v>PREGO POLIDO COM CABECA 18 X 30</v>
          </cell>
          <cell r="D6285" t="str">
            <v>KG</v>
          </cell>
          <cell r="E6285">
            <v>2.5</v>
          </cell>
          <cell r="F6285">
            <v>4.9800000000000004</v>
          </cell>
          <cell r="G6285">
            <v>12.45</v>
          </cell>
        </row>
        <row r="6286">
          <cell r="A6286" t="str">
            <v>INSUMO</v>
          </cell>
          <cell r="B6286" t="str">
            <v>00006117</v>
          </cell>
          <cell r="C6286" t="str">
            <v>AJUDANTE DE CARPINTEIRO</v>
          </cell>
          <cell r="D6286" t="str">
            <v>H</v>
          </cell>
          <cell r="E6286">
            <v>22</v>
          </cell>
          <cell r="F6286">
            <v>9.68</v>
          </cell>
          <cell r="G6286">
            <v>212.96</v>
          </cell>
        </row>
        <row r="6287">
          <cell r="A6287" t="str">
            <v>INSUMO</v>
          </cell>
          <cell r="B6287" t="str">
            <v>00010952</v>
          </cell>
          <cell r="C6287" t="str">
            <v>CANTONEIRA ACO ABAS IGUAIS (QUALQUER BITOLA) E = 1/8"</v>
          </cell>
          <cell r="D6287" t="str">
            <v>KG</v>
          </cell>
          <cell r="E6287">
            <v>11</v>
          </cell>
          <cell r="F6287">
            <v>2.82</v>
          </cell>
          <cell r="G6287">
            <v>31.02</v>
          </cell>
        </row>
        <row r="6288">
          <cell r="A6288" t="str">
            <v>73939/011</v>
          </cell>
          <cell r="C6288" t="str">
            <v>SUBTOTAL</v>
          </cell>
          <cell r="G6288">
            <v>1454.5000000000002</v>
          </cell>
        </row>
        <row r="6289">
          <cell r="C6289" t="str">
            <v>BDI</v>
          </cell>
          <cell r="E6289">
            <v>0.35</v>
          </cell>
          <cell r="G6289">
            <v>509.08</v>
          </cell>
        </row>
        <row r="6290">
          <cell r="C6290" t="str">
            <v>TOTAL</v>
          </cell>
          <cell r="G6290">
            <v>1963.5800000000002</v>
          </cell>
        </row>
        <row r="6292">
          <cell r="A6292" t="str">
            <v>COBE</v>
          </cell>
          <cell r="B6292" t="str">
            <v>73939/012</v>
          </cell>
          <cell r="C6292" t="str">
            <v>TESOURA COMPLETA EM MASSARANDUBA APAREHADA, PARA TELHADOS COM VAOS DE 9M</v>
          </cell>
          <cell r="D6292" t="str">
            <v>UN</v>
          </cell>
        </row>
        <row r="6293">
          <cell r="A6293" t="str">
            <v>COMPOSICAO</v>
          </cell>
          <cell r="B6293" t="str">
            <v>73488</v>
          </cell>
          <cell r="C6293" t="str">
            <v>MACARANDUBA APARELHADA 3" X 6"</v>
          </cell>
          <cell r="D6293" t="str">
            <v>M</v>
          </cell>
          <cell r="E6293">
            <v>4.5</v>
          </cell>
          <cell r="F6293">
            <v>28.76</v>
          </cell>
          <cell r="G6293">
            <v>129.41999999999999</v>
          </cell>
        </row>
        <row r="6294">
          <cell r="A6294" t="str">
            <v>COMPOSICAO</v>
          </cell>
          <cell r="B6294" t="str">
            <v>73489</v>
          </cell>
          <cell r="C6294" t="str">
            <v>MACARANDUBA APARELHADA DE 3" X 9"</v>
          </cell>
          <cell r="D6294" t="str">
            <v>M</v>
          </cell>
          <cell r="E6294">
            <v>23</v>
          </cell>
          <cell r="F6294">
            <v>44.08</v>
          </cell>
          <cell r="G6294">
            <v>1013.84</v>
          </cell>
        </row>
        <row r="6295">
          <cell r="A6295" t="str">
            <v>INSUMO</v>
          </cell>
          <cell r="B6295" t="str">
            <v>00001213</v>
          </cell>
          <cell r="C6295" t="str">
            <v>CARPINTEIRO DE FORMAS</v>
          </cell>
          <cell r="D6295" t="str">
            <v>H</v>
          </cell>
          <cell r="E6295">
            <v>52.8</v>
          </cell>
          <cell r="F6295">
            <v>12.88</v>
          </cell>
          <cell r="G6295">
            <v>680.06</v>
          </cell>
        </row>
        <row r="6296">
          <cell r="A6296" t="str">
            <v>INSUMO</v>
          </cell>
          <cell r="B6296" t="str">
            <v>00005075</v>
          </cell>
          <cell r="C6296" t="str">
            <v>PREGO POLIDO COM CABECA 18 X 30</v>
          </cell>
          <cell r="D6296" t="str">
            <v>KG</v>
          </cell>
          <cell r="E6296">
            <v>2.5</v>
          </cell>
          <cell r="F6296">
            <v>4.9800000000000004</v>
          </cell>
          <cell r="G6296">
            <v>12.45</v>
          </cell>
        </row>
        <row r="6297">
          <cell r="A6297" t="str">
            <v>INSUMO</v>
          </cell>
          <cell r="B6297" t="str">
            <v>00006117</v>
          </cell>
          <cell r="C6297" t="str">
            <v>AJUDANTE DE CARPINTEIRO</v>
          </cell>
          <cell r="D6297" t="str">
            <v>H</v>
          </cell>
          <cell r="E6297">
            <v>26.4</v>
          </cell>
          <cell r="F6297">
            <v>9.68</v>
          </cell>
          <cell r="G6297">
            <v>255.55</v>
          </cell>
        </row>
        <row r="6298">
          <cell r="A6298" t="str">
            <v>INSUMO</v>
          </cell>
          <cell r="B6298" t="str">
            <v>00010952</v>
          </cell>
          <cell r="C6298" t="str">
            <v>CANTONEIRA ACO ABAS IGUAIS (QUALQUER BITOLA) E = 1/8"</v>
          </cell>
          <cell r="D6298" t="str">
            <v>KG</v>
          </cell>
          <cell r="E6298">
            <v>11</v>
          </cell>
          <cell r="F6298">
            <v>2.82</v>
          </cell>
          <cell r="G6298">
            <v>31.02</v>
          </cell>
        </row>
        <row r="6299">
          <cell r="A6299" t="str">
            <v>73939/012</v>
          </cell>
          <cell r="C6299" t="str">
            <v>SUBTOTAL</v>
          </cell>
          <cell r="G6299">
            <v>2122.34</v>
          </cell>
        </row>
        <row r="6300">
          <cell r="C6300" t="str">
            <v>BDI</v>
          </cell>
          <cell r="E6300">
            <v>0.35</v>
          </cell>
          <cell r="G6300">
            <v>742.82</v>
          </cell>
        </row>
        <row r="6301">
          <cell r="C6301" t="str">
            <v>TOTAL</v>
          </cell>
          <cell r="G6301">
            <v>2865.1600000000003</v>
          </cell>
        </row>
        <row r="6303">
          <cell r="A6303" t="str">
            <v>COBE</v>
          </cell>
          <cell r="B6303" t="str">
            <v>73939/013</v>
          </cell>
          <cell r="C6303" t="str">
            <v>TESOURA COMPLETA EM MASSARANDUBA SERRAA, PARA TELHADOS COM VAOS DE 10M</v>
          </cell>
          <cell r="D6303" t="str">
            <v>UN</v>
          </cell>
        </row>
        <row r="6304">
          <cell r="A6304" t="str">
            <v>INSUMO</v>
          </cell>
          <cell r="B6304" t="str">
            <v>00001213</v>
          </cell>
          <cell r="C6304" t="str">
            <v>CARPINTEIRO DE FORMAS</v>
          </cell>
          <cell r="D6304" t="str">
            <v>H</v>
          </cell>
          <cell r="E6304">
            <v>48</v>
          </cell>
          <cell r="F6304">
            <v>12.88</v>
          </cell>
          <cell r="G6304">
            <v>618.24</v>
          </cell>
        </row>
        <row r="6305">
          <cell r="A6305" t="str">
            <v>INSUMO</v>
          </cell>
          <cell r="B6305" t="str">
            <v>00004481</v>
          </cell>
          <cell r="C6305" t="str">
            <v>PECA DE MADEIRA DE LEI *7,5 X 15* CM ( 3" X 6" ), NÃO APARELHADA, (P/TELHADO, ESTRUTURAS PERMANENTES)</v>
          </cell>
          <cell r="D6305" t="str">
            <v>M</v>
          </cell>
          <cell r="E6305">
            <v>43.75</v>
          </cell>
          <cell r="F6305">
            <v>18.3</v>
          </cell>
          <cell r="G6305">
            <v>800.63</v>
          </cell>
        </row>
        <row r="6306">
          <cell r="A6306" t="str">
            <v>INSUMO</v>
          </cell>
          <cell r="B6306" t="str">
            <v>00005075</v>
          </cell>
          <cell r="C6306" t="str">
            <v>PREGO POLIDO COM CABECA 18 X 30</v>
          </cell>
          <cell r="D6306" t="str">
            <v>KG</v>
          </cell>
          <cell r="E6306">
            <v>2.5</v>
          </cell>
          <cell r="F6306">
            <v>4.9800000000000004</v>
          </cell>
          <cell r="G6306">
            <v>12.45</v>
          </cell>
        </row>
        <row r="6307">
          <cell r="A6307" t="str">
            <v>INSUMO</v>
          </cell>
          <cell r="B6307" t="str">
            <v>00006117</v>
          </cell>
          <cell r="C6307" t="str">
            <v>AJUDANTE DE CARPINTEIRO</v>
          </cell>
          <cell r="D6307" t="str">
            <v>H</v>
          </cell>
          <cell r="E6307">
            <v>24</v>
          </cell>
          <cell r="F6307">
            <v>9.68</v>
          </cell>
          <cell r="G6307">
            <v>232.32</v>
          </cell>
        </row>
        <row r="6308">
          <cell r="A6308" t="str">
            <v>INSUMO</v>
          </cell>
          <cell r="B6308" t="str">
            <v>00010952</v>
          </cell>
          <cell r="C6308" t="str">
            <v>CANTONEIRA ACO ABAS IGUAIS (QUALQUER BITOLA) E = 1/8"</v>
          </cell>
          <cell r="D6308" t="str">
            <v>KG</v>
          </cell>
          <cell r="E6308">
            <v>12</v>
          </cell>
          <cell r="F6308">
            <v>2.82</v>
          </cell>
          <cell r="G6308">
            <v>33.840000000000003</v>
          </cell>
        </row>
        <row r="6309">
          <cell r="A6309" t="str">
            <v>73939/013</v>
          </cell>
          <cell r="C6309" t="str">
            <v>SUBTOTAL</v>
          </cell>
          <cell r="G6309">
            <v>1697.4799999999998</v>
          </cell>
        </row>
        <row r="6310">
          <cell r="C6310" t="str">
            <v>BDI</v>
          </cell>
          <cell r="E6310">
            <v>0.35</v>
          </cell>
          <cell r="G6310">
            <v>594.12</v>
          </cell>
        </row>
        <row r="6311">
          <cell r="C6311" t="str">
            <v>TOTAL</v>
          </cell>
          <cell r="G6311">
            <v>2291.6</v>
          </cell>
        </row>
        <row r="6313">
          <cell r="A6313" t="str">
            <v>COBE</v>
          </cell>
          <cell r="B6313" t="str">
            <v>73939/014</v>
          </cell>
          <cell r="C6313" t="str">
            <v>TESOURA COMPLETA EM MASSARANDUBA APAREHADA, PARA TELHADOS COM VAOS DE 10M</v>
          </cell>
          <cell r="D6313" t="str">
            <v>UN</v>
          </cell>
        </row>
        <row r="6314">
          <cell r="A6314" t="str">
            <v>COMPOSICAO</v>
          </cell>
          <cell r="B6314" t="str">
            <v>73488</v>
          </cell>
          <cell r="C6314" t="str">
            <v>MACARANDUBA APARELHADA 3" X 6"</v>
          </cell>
          <cell r="D6314" t="str">
            <v>M</v>
          </cell>
          <cell r="E6314">
            <v>5.5</v>
          </cell>
          <cell r="F6314">
            <v>28.76</v>
          </cell>
          <cell r="G6314">
            <v>158.18</v>
          </cell>
        </row>
        <row r="6315">
          <cell r="A6315" t="str">
            <v>COMPOSICAO</v>
          </cell>
          <cell r="B6315" t="str">
            <v>73489</v>
          </cell>
          <cell r="C6315" t="str">
            <v>MACARANDUBA APARELHADA DE 3" X 9"</v>
          </cell>
          <cell r="D6315" t="str">
            <v>M</v>
          </cell>
          <cell r="E6315">
            <v>25.5</v>
          </cell>
          <cell r="F6315">
            <v>44.08</v>
          </cell>
          <cell r="G6315">
            <v>1124.04</v>
          </cell>
        </row>
        <row r="6316">
          <cell r="A6316" t="str">
            <v>INSUMO</v>
          </cell>
          <cell r="B6316" t="str">
            <v>00001213</v>
          </cell>
          <cell r="C6316" t="str">
            <v>CARPINTEIRO DE FORMAS</v>
          </cell>
          <cell r="D6316" t="str">
            <v>H</v>
          </cell>
          <cell r="E6316">
            <v>57.6</v>
          </cell>
          <cell r="F6316">
            <v>12.88</v>
          </cell>
          <cell r="G6316">
            <v>741.89</v>
          </cell>
        </row>
        <row r="6317">
          <cell r="A6317" t="str">
            <v>INSUMO</v>
          </cell>
          <cell r="B6317" t="str">
            <v>00005075</v>
          </cell>
          <cell r="C6317" t="str">
            <v>PREGO POLIDO COM CABECA 18 X 30</v>
          </cell>
          <cell r="D6317" t="str">
            <v>KG</v>
          </cell>
          <cell r="E6317">
            <v>2.5</v>
          </cell>
          <cell r="F6317">
            <v>4.9800000000000004</v>
          </cell>
          <cell r="G6317">
            <v>12.45</v>
          </cell>
        </row>
        <row r="6318">
          <cell r="A6318" t="str">
            <v>INSUMO</v>
          </cell>
          <cell r="B6318" t="str">
            <v>00006117</v>
          </cell>
          <cell r="C6318" t="str">
            <v>AJUDANTE DE CARPINTEIRO</v>
          </cell>
          <cell r="D6318" t="str">
            <v>H</v>
          </cell>
          <cell r="E6318">
            <v>28.8</v>
          </cell>
          <cell r="F6318">
            <v>9.68</v>
          </cell>
          <cell r="G6318">
            <v>278.77999999999997</v>
          </cell>
        </row>
        <row r="6319">
          <cell r="A6319" t="str">
            <v>INSUMO</v>
          </cell>
          <cell r="B6319" t="str">
            <v>00010952</v>
          </cell>
          <cell r="C6319" t="str">
            <v>CANTONEIRA ACO ABAS IGUAIS (QUALQUER BITOLA) E = 1/8"</v>
          </cell>
          <cell r="D6319" t="str">
            <v>KG</v>
          </cell>
          <cell r="E6319">
            <v>12</v>
          </cell>
          <cell r="F6319">
            <v>2.82</v>
          </cell>
          <cell r="G6319">
            <v>33.840000000000003</v>
          </cell>
        </row>
        <row r="6320">
          <cell r="A6320" t="str">
            <v>73939/014</v>
          </cell>
          <cell r="C6320" t="str">
            <v>SUBTOTAL</v>
          </cell>
          <cell r="G6320">
            <v>2349.1800000000003</v>
          </cell>
        </row>
        <row r="6321">
          <cell r="C6321" t="str">
            <v>BDI</v>
          </cell>
          <cell r="E6321">
            <v>0.35</v>
          </cell>
          <cell r="G6321">
            <v>822.21</v>
          </cell>
        </row>
        <row r="6322">
          <cell r="C6322" t="str">
            <v>TOTAL</v>
          </cell>
          <cell r="G6322">
            <v>3171.3900000000003</v>
          </cell>
        </row>
        <row r="6324">
          <cell r="A6324" t="str">
            <v>COBE</v>
          </cell>
          <cell r="B6324" t="str">
            <v>73939/015</v>
          </cell>
          <cell r="C6324" t="str">
            <v>TESOURA COMPLETA EM MASSARANDUBA SERRAA, PARA TELHADOS COM VAOS DE 11M</v>
          </cell>
          <cell r="D6324" t="str">
            <v>UN</v>
          </cell>
        </row>
        <row r="6325">
          <cell r="A6325" t="str">
            <v>INSUMO</v>
          </cell>
          <cell r="B6325" t="str">
            <v>00001213</v>
          </cell>
          <cell r="C6325" t="str">
            <v>CARPINTEIRO DE FORMAS</v>
          </cell>
          <cell r="D6325" t="str">
            <v>H</v>
          </cell>
          <cell r="E6325">
            <v>53</v>
          </cell>
          <cell r="F6325">
            <v>12.88</v>
          </cell>
          <cell r="G6325">
            <v>682.64</v>
          </cell>
        </row>
        <row r="6326">
          <cell r="A6326" t="str">
            <v>INSUMO</v>
          </cell>
          <cell r="B6326" t="str">
            <v>00004481</v>
          </cell>
          <cell r="C6326" t="str">
            <v>PECA DE MADEIRA DE LEI *7,5 X 15* CM ( 3" X 6" ), NÃO APARELHADA, (P/TELHADO, ESTRUTURAS PERMANENTES)</v>
          </cell>
          <cell r="D6326" t="str">
            <v>M</v>
          </cell>
          <cell r="E6326">
            <v>54</v>
          </cell>
          <cell r="F6326">
            <v>18.3</v>
          </cell>
          <cell r="G6326">
            <v>988.2</v>
          </cell>
        </row>
        <row r="6327">
          <cell r="A6327" t="str">
            <v>INSUMO</v>
          </cell>
          <cell r="B6327" t="str">
            <v>00005075</v>
          </cell>
          <cell r="C6327" t="str">
            <v>PREGO POLIDO COM CABECA 18 X 30</v>
          </cell>
          <cell r="D6327" t="str">
            <v>KG</v>
          </cell>
          <cell r="E6327">
            <v>3</v>
          </cell>
          <cell r="F6327">
            <v>4.9800000000000004</v>
          </cell>
          <cell r="G6327">
            <v>14.94</v>
          </cell>
        </row>
        <row r="6328">
          <cell r="A6328" t="str">
            <v>INSUMO</v>
          </cell>
          <cell r="B6328" t="str">
            <v>00006117</v>
          </cell>
          <cell r="C6328" t="str">
            <v>AJUDANTE DE CARPINTEIRO</v>
          </cell>
          <cell r="D6328" t="str">
            <v>H</v>
          </cell>
          <cell r="E6328">
            <v>26.5</v>
          </cell>
          <cell r="F6328">
            <v>9.68</v>
          </cell>
          <cell r="G6328">
            <v>256.52</v>
          </cell>
        </row>
        <row r="6329">
          <cell r="A6329" t="str">
            <v>INSUMO</v>
          </cell>
          <cell r="B6329" t="str">
            <v>00010952</v>
          </cell>
          <cell r="C6329" t="str">
            <v>CANTONEIRA ACO ABAS IGUAIS (QUALQUER BITOLA) E = 1/8"</v>
          </cell>
          <cell r="D6329" t="str">
            <v>KG</v>
          </cell>
          <cell r="E6329">
            <v>13</v>
          </cell>
          <cell r="F6329">
            <v>2.82</v>
          </cell>
          <cell r="G6329">
            <v>36.659999999999997</v>
          </cell>
        </row>
        <row r="6330">
          <cell r="A6330" t="str">
            <v>73939/015</v>
          </cell>
          <cell r="C6330" t="str">
            <v>SUBTOTAL</v>
          </cell>
          <cell r="G6330">
            <v>1978.9600000000003</v>
          </cell>
        </row>
        <row r="6331">
          <cell r="C6331" t="str">
            <v>BDI</v>
          </cell>
          <cell r="E6331">
            <v>0.35</v>
          </cell>
          <cell r="G6331">
            <v>692.64</v>
          </cell>
        </row>
        <row r="6332">
          <cell r="C6332" t="str">
            <v>TOTAL</v>
          </cell>
          <cell r="G6332">
            <v>2671.6000000000004</v>
          </cell>
        </row>
        <row r="6334">
          <cell r="A6334" t="str">
            <v>COBE</v>
          </cell>
          <cell r="B6334" t="str">
            <v>73939/016</v>
          </cell>
          <cell r="C6334" t="str">
            <v>TESOURA COMPLETA EM MACARANDUBA APARE ADA, PARA TELHADOS COM VAOS DE 11M</v>
          </cell>
          <cell r="D6334" t="str">
            <v>UN</v>
          </cell>
        </row>
        <row r="6335">
          <cell r="A6335" t="str">
            <v>COMPOSICAO</v>
          </cell>
          <cell r="B6335" t="str">
            <v>73488</v>
          </cell>
          <cell r="C6335" t="str">
            <v>MACARANDUBA APARELHADA 3" X 6"</v>
          </cell>
          <cell r="D6335" t="str">
            <v>M</v>
          </cell>
          <cell r="E6335">
            <v>12</v>
          </cell>
          <cell r="F6335">
            <v>28.76</v>
          </cell>
          <cell r="G6335">
            <v>345.12</v>
          </cell>
        </row>
        <row r="6336">
          <cell r="A6336" t="str">
            <v>COMPOSICAO</v>
          </cell>
          <cell r="B6336" t="str">
            <v>73489</v>
          </cell>
          <cell r="C6336" t="str">
            <v>MACARANDUBA APARELHADA DE 3" X 9"</v>
          </cell>
          <cell r="D6336" t="str">
            <v>M</v>
          </cell>
          <cell r="E6336">
            <v>28</v>
          </cell>
          <cell r="F6336">
            <v>44.08</v>
          </cell>
          <cell r="G6336">
            <v>1234.24</v>
          </cell>
        </row>
        <row r="6337">
          <cell r="A6337" t="str">
            <v>INSUMO</v>
          </cell>
          <cell r="B6337" t="str">
            <v>00001213</v>
          </cell>
          <cell r="C6337" t="str">
            <v>CARPINTEIRO DE FORMAS</v>
          </cell>
          <cell r="D6337" t="str">
            <v>H</v>
          </cell>
          <cell r="E6337">
            <v>63.6</v>
          </cell>
          <cell r="F6337">
            <v>12.88</v>
          </cell>
          <cell r="G6337">
            <v>819.17</v>
          </cell>
        </row>
        <row r="6338">
          <cell r="A6338" t="str">
            <v>INSUMO</v>
          </cell>
          <cell r="B6338" t="str">
            <v>00006117</v>
          </cell>
          <cell r="C6338" t="str">
            <v>AJUDANTE DE CARPINTEIRO</v>
          </cell>
          <cell r="D6338" t="str">
            <v>H</v>
          </cell>
          <cell r="E6338">
            <v>31.8</v>
          </cell>
          <cell r="F6338">
            <v>9.68</v>
          </cell>
          <cell r="G6338">
            <v>307.82</v>
          </cell>
        </row>
        <row r="6339">
          <cell r="A6339" t="str">
            <v>INSUMO</v>
          </cell>
          <cell r="B6339" t="str">
            <v>00010952</v>
          </cell>
          <cell r="C6339" t="str">
            <v>CANTONEIRA ACO ABAS IGUAIS (QUALQUER BITOLA) E = 1/8"</v>
          </cell>
          <cell r="D6339" t="str">
            <v>KG</v>
          </cell>
          <cell r="E6339">
            <v>13</v>
          </cell>
          <cell r="F6339">
            <v>2.82</v>
          </cell>
          <cell r="G6339">
            <v>36.659999999999997</v>
          </cell>
        </row>
        <row r="6340">
          <cell r="A6340" t="str">
            <v>73939/016</v>
          </cell>
          <cell r="C6340" t="str">
            <v>SUBTOTAL</v>
          </cell>
          <cell r="G6340">
            <v>2743.01</v>
          </cell>
        </row>
        <row r="6341">
          <cell r="C6341" t="str">
            <v>BDI</v>
          </cell>
          <cell r="E6341">
            <v>0.35</v>
          </cell>
          <cell r="G6341">
            <v>960.05</v>
          </cell>
        </row>
        <row r="6342">
          <cell r="C6342" t="str">
            <v>TOTAL</v>
          </cell>
          <cell r="G6342">
            <v>3703.0600000000004</v>
          </cell>
        </row>
        <row r="6344">
          <cell r="A6344" t="str">
            <v>COBE</v>
          </cell>
          <cell r="B6344" t="str">
            <v>73939/017</v>
          </cell>
          <cell r="C6344" t="str">
            <v>TESOURA COMPLETA EM MASSARANDUBA SERRAA, PARA TELHADOS COM VAOS DE 12M</v>
          </cell>
          <cell r="D6344" t="str">
            <v>UN</v>
          </cell>
        </row>
        <row r="6345">
          <cell r="A6345" t="str">
            <v>INSUMO</v>
          </cell>
          <cell r="B6345" t="str">
            <v>00001213</v>
          </cell>
          <cell r="C6345" t="str">
            <v>CARPINTEIRO DE FORMAS</v>
          </cell>
          <cell r="D6345" t="str">
            <v>H</v>
          </cell>
          <cell r="E6345">
            <v>59</v>
          </cell>
          <cell r="F6345">
            <v>12.88</v>
          </cell>
          <cell r="G6345">
            <v>759.92</v>
          </cell>
        </row>
        <row r="6346">
          <cell r="A6346" t="str">
            <v>INSUMO</v>
          </cell>
          <cell r="B6346" t="str">
            <v>00004481</v>
          </cell>
          <cell r="C6346" t="str">
            <v>PECA DE MADEIRA DE LEI *7,5 X 15* CM ( 3" X 6" ), NÃO APARELHADA, (P/TELHADO, ESTRUTURAS PERMANENTES)</v>
          </cell>
          <cell r="D6346" t="str">
            <v>M</v>
          </cell>
          <cell r="E6346">
            <v>59.25</v>
          </cell>
          <cell r="F6346">
            <v>18.3</v>
          </cell>
          <cell r="G6346">
            <v>1084.28</v>
          </cell>
        </row>
        <row r="6347">
          <cell r="A6347" t="str">
            <v>INSUMO</v>
          </cell>
          <cell r="B6347" t="str">
            <v>00005075</v>
          </cell>
          <cell r="C6347" t="str">
            <v>PREGO POLIDO COM CABECA 18 X 30</v>
          </cell>
          <cell r="D6347" t="str">
            <v>KG</v>
          </cell>
          <cell r="E6347">
            <v>3</v>
          </cell>
          <cell r="F6347">
            <v>4.9800000000000004</v>
          </cell>
          <cell r="G6347">
            <v>14.94</v>
          </cell>
        </row>
        <row r="6348">
          <cell r="A6348" t="str">
            <v>INSUMO</v>
          </cell>
          <cell r="B6348" t="str">
            <v>00006117</v>
          </cell>
          <cell r="C6348" t="str">
            <v>AJUDANTE DE CARPINTEIRO</v>
          </cell>
          <cell r="D6348" t="str">
            <v>H</v>
          </cell>
          <cell r="E6348">
            <v>29.5</v>
          </cell>
          <cell r="F6348">
            <v>9.68</v>
          </cell>
          <cell r="G6348">
            <v>285.56</v>
          </cell>
        </row>
        <row r="6349">
          <cell r="A6349" t="str">
            <v>INSUMO</v>
          </cell>
          <cell r="B6349" t="str">
            <v>00010952</v>
          </cell>
          <cell r="C6349" t="str">
            <v>CANTONEIRA ACO ABAS IGUAIS (QUALQUER BITOLA) E = 1/8"</v>
          </cell>
          <cell r="D6349" t="str">
            <v>KG</v>
          </cell>
          <cell r="E6349">
            <v>14</v>
          </cell>
          <cell r="F6349">
            <v>2.82</v>
          </cell>
          <cell r="G6349">
            <v>39.479999999999997</v>
          </cell>
        </row>
        <row r="6350">
          <cell r="A6350" t="str">
            <v>73939/017</v>
          </cell>
          <cell r="C6350" t="str">
            <v>SUBTOTAL</v>
          </cell>
          <cell r="G6350">
            <v>2184.1799999999998</v>
          </cell>
        </row>
        <row r="6351">
          <cell r="C6351" t="str">
            <v>BDI</v>
          </cell>
          <cell r="E6351">
            <v>0.35</v>
          </cell>
          <cell r="G6351">
            <v>764.46</v>
          </cell>
        </row>
        <row r="6352">
          <cell r="C6352" t="str">
            <v>TOTAL</v>
          </cell>
          <cell r="G6352">
            <v>2948.64</v>
          </cell>
        </row>
        <row r="6354">
          <cell r="A6354" t="str">
            <v>COBE</v>
          </cell>
          <cell r="B6354" t="str">
            <v>73939/018</v>
          </cell>
          <cell r="C6354" t="str">
            <v>TESOURA COMPLETA EM MASSARANDUBA APAREHADA, PARA TELHADOS COM VAOS DE 12M</v>
          </cell>
          <cell r="D6354" t="str">
            <v>UN</v>
          </cell>
        </row>
        <row r="6355">
          <cell r="A6355" t="str">
            <v>COMPOSICAO</v>
          </cell>
          <cell r="B6355" t="str">
            <v>73488</v>
          </cell>
          <cell r="C6355" t="str">
            <v>MACARANDUBA APARELHADA 3" X 6"</v>
          </cell>
          <cell r="D6355" t="str">
            <v>M</v>
          </cell>
          <cell r="E6355">
            <v>13.5</v>
          </cell>
          <cell r="F6355">
            <v>28.76</v>
          </cell>
          <cell r="G6355">
            <v>388.26</v>
          </cell>
        </row>
        <row r="6356">
          <cell r="A6356" t="str">
            <v>COMPOSICAO</v>
          </cell>
          <cell r="B6356" t="str">
            <v>73489</v>
          </cell>
          <cell r="C6356" t="str">
            <v>MACARANDUBA APARELHADA DE 3" X 9"</v>
          </cell>
          <cell r="D6356" t="str">
            <v>M</v>
          </cell>
          <cell r="E6356">
            <v>30.5</v>
          </cell>
          <cell r="F6356">
            <v>44.08</v>
          </cell>
          <cell r="G6356">
            <v>1344.44</v>
          </cell>
        </row>
        <row r="6357">
          <cell r="A6357" t="str">
            <v>INSUMO</v>
          </cell>
          <cell r="B6357" t="str">
            <v>00001213</v>
          </cell>
          <cell r="C6357" t="str">
            <v>CARPINTEIRO DE FORMAS</v>
          </cell>
          <cell r="D6357" t="str">
            <v>H</v>
          </cell>
          <cell r="E6357">
            <v>70.8</v>
          </cell>
          <cell r="F6357">
            <v>12.88</v>
          </cell>
          <cell r="G6357">
            <v>911.9</v>
          </cell>
        </row>
        <row r="6358">
          <cell r="A6358" t="str">
            <v>INSUMO</v>
          </cell>
          <cell r="B6358" t="str">
            <v>00005075</v>
          </cell>
          <cell r="C6358" t="str">
            <v>PREGO POLIDO COM CABECA 18 X 30</v>
          </cell>
          <cell r="D6358" t="str">
            <v>KG</v>
          </cell>
          <cell r="E6358">
            <v>3</v>
          </cell>
          <cell r="F6358">
            <v>4.9800000000000004</v>
          </cell>
          <cell r="G6358">
            <v>14.94</v>
          </cell>
        </row>
        <row r="6359">
          <cell r="A6359" t="str">
            <v>INSUMO</v>
          </cell>
          <cell r="B6359" t="str">
            <v>00006117</v>
          </cell>
          <cell r="C6359" t="str">
            <v>AJUDANTE DE CARPINTEIRO</v>
          </cell>
          <cell r="D6359" t="str">
            <v>H</v>
          </cell>
          <cell r="E6359">
            <v>35.4</v>
          </cell>
          <cell r="F6359">
            <v>9.68</v>
          </cell>
          <cell r="G6359">
            <v>342.67</v>
          </cell>
        </row>
        <row r="6360">
          <cell r="A6360" t="str">
            <v>INSUMO</v>
          </cell>
          <cell r="B6360" t="str">
            <v>00010952</v>
          </cell>
          <cell r="C6360" t="str">
            <v>CANTONEIRA ACO ABAS IGUAIS (QUALQUER BITOLA) E = 1/8"</v>
          </cell>
          <cell r="D6360" t="str">
            <v>KG</v>
          </cell>
          <cell r="E6360">
            <v>14</v>
          </cell>
          <cell r="F6360">
            <v>2.82</v>
          </cell>
          <cell r="G6360">
            <v>39.479999999999997</v>
          </cell>
        </row>
        <row r="6361">
          <cell r="A6361" t="str">
            <v>73939/018</v>
          </cell>
          <cell r="C6361" t="str">
            <v>SUBTOTAL</v>
          </cell>
          <cell r="G6361">
            <v>3041.69</v>
          </cell>
        </row>
        <row r="6362">
          <cell r="C6362" t="str">
            <v>BDI</v>
          </cell>
          <cell r="E6362">
            <v>0.35</v>
          </cell>
          <cell r="G6362">
            <v>1064.5899999999999</v>
          </cell>
        </row>
        <row r="6363">
          <cell r="C6363" t="str">
            <v>TOTAL</v>
          </cell>
          <cell r="G6363">
            <v>4106.28</v>
          </cell>
        </row>
        <row r="6365">
          <cell r="A6365" t="str">
            <v>COBE</v>
          </cell>
          <cell r="B6365" t="str">
            <v>73939/019</v>
          </cell>
          <cell r="C6365" t="str">
            <v>TESOURA COMPLETA EM MASSARANDUBA SERRAA, PARA TELHADOS COM VAOS DE 14M</v>
          </cell>
          <cell r="D6365" t="str">
            <v>UN</v>
          </cell>
        </row>
        <row r="6366">
          <cell r="A6366" t="str">
            <v>INSUMO</v>
          </cell>
          <cell r="B6366" t="str">
            <v>00001213</v>
          </cell>
          <cell r="C6366" t="str">
            <v>CARPINTEIRO DE FORMAS</v>
          </cell>
          <cell r="D6366" t="str">
            <v>H</v>
          </cell>
          <cell r="E6366">
            <v>70</v>
          </cell>
          <cell r="F6366">
            <v>12.88</v>
          </cell>
          <cell r="G6366">
            <v>901.6</v>
          </cell>
        </row>
        <row r="6367">
          <cell r="A6367" t="str">
            <v>INSUMO</v>
          </cell>
          <cell r="B6367" t="str">
            <v>00004481</v>
          </cell>
          <cell r="C6367" t="str">
            <v>PECA DE MADEIRA DE LEI *7,5 X 15* CM ( 3" X 6" ), NÃO APARELHADA, (P/TELHADO, ESTRUTURAS PERMANENTES)</v>
          </cell>
          <cell r="D6367" t="str">
            <v>M</v>
          </cell>
          <cell r="E6367">
            <v>67.25</v>
          </cell>
          <cell r="F6367">
            <v>18.3</v>
          </cell>
          <cell r="G6367">
            <v>1230.68</v>
          </cell>
        </row>
        <row r="6368">
          <cell r="A6368" t="str">
            <v>INSUMO</v>
          </cell>
          <cell r="B6368" t="str">
            <v>00005075</v>
          </cell>
          <cell r="C6368" t="str">
            <v>PREGO POLIDO COM CABECA 18 X 30</v>
          </cell>
          <cell r="D6368" t="str">
            <v>KG</v>
          </cell>
          <cell r="E6368">
            <v>3.5</v>
          </cell>
          <cell r="F6368">
            <v>4.9800000000000004</v>
          </cell>
          <cell r="G6368">
            <v>17.43</v>
          </cell>
        </row>
        <row r="6369">
          <cell r="A6369" t="str">
            <v>INSUMO</v>
          </cell>
          <cell r="B6369" t="str">
            <v>00006117</v>
          </cell>
          <cell r="C6369" t="str">
            <v>AJUDANTE DE CARPINTEIRO</v>
          </cell>
          <cell r="D6369" t="str">
            <v>H</v>
          </cell>
          <cell r="E6369">
            <v>35</v>
          </cell>
          <cell r="F6369">
            <v>9.68</v>
          </cell>
          <cell r="G6369">
            <v>338.8</v>
          </cell>
        </row>
        <row r="6370">
          <cell r="A6370" t="str">
            <v>INSUMO</v>
          </cell>
          <cell r="B6370" t="str">
            <v>00010952</v>
          </cell>
          <cell r="C6370" t="str">
            <v>CANTONEIRA ACO ABAS IGUAIS (QUALQUER BITOLA) E = 1/8"</v>
          </cell>
          <cell r="D6370" t="str">
            <v>KG</v>
          </cell>
          <cell r="E6370">
            <v>15</v>
          </cell>
          <cell r="F6370">
            <v>2.82</v>
          </cell>
          <cell r="G6370">
            <v>42.3</v>
          </cell>
        </row>
        <row r="6371">
          <cell r="A6371" t="str">
            <v>73939/019</v>
          </cell>
          <cell r="C6371" t="str">
            <v>SUBTOTAL</v>
          </cell>
          <cell r="G6371">
            <v>2530.8100000000004</v>
          </cell>
        </row>
        <row r="6372">
          <cell r="C6372" t="str">
            <v>BDI</v>
          </cell>
          <cell r="E6372">
            <v>0.35</v>
          </cell>
          <cell r="G6372">
            <v>885.78</v>
          </cell>
        </row>
        <row r="6373">
          <cell r="C6373" t="str">
            <v>TOTAL</v>
          </cell>
          <cell r="G6373">
            <v>3416.59</v>
          </cell>
        </row>
        <row r="6375">
          <cell r="A6375" t="str">
            <v>COBE</v>
          </cell>
          <cell r="B6375" t="str">
            <v>73939/020</v>
          </cell>
          <cell r="C6375" t="str">
            <v>TESOURA COMPLETA EM MASSARANDUBA APAREHADA, PARA TELHADOS COM VAOS DE 14M</v>
          </cell>
          <cell r="D6375" t="str">
            <v>UN</v>
          </cell>
        </row>
        <row r="6376">
          <cell r="A6376" t="str">
            <v>COMPOSICAO</v>
          </cell>
          <cell r="B6376" t="str">
            <v>73488</v>
          </cell>
          <cell r="C6376" t="str">
            <v>MACARANDUBA APARELHADA 3" X 6"</v>
          </cell>
          <cell r="D6376" t="str">
            <v>M</v>
          </cell>
          <cell r="E6376">
            <v>15.5</v>
          </cell>
          <cell r="F6376">
            <v>28.76</v>
          </cell>
          <cell r="G6376">
            <v>445.78</v>
          </cell>
        </row>
        <row r="6377">
          <cell r="A6377" t="str">
            <v>COMPOSICAO</v>
          </cell>
          <cell r="B6377" t="str">
            <v>73489</v>
          </cell>
          <cell r="C6377" t="str">
            <v>MACARANDUBA APARELHADA DE 3" X 9"</v>
          </cell>
          <cell r="D6377" t="str">
            <v>M</v>
          </cell>
          <cell r="E6377">
            <v>34.5</v>
          </cell>
          <cell r="F6377">
            <v>44.08</v>
          </cell>
          <cell r="G6377">
            <v>1520.76</v>
          </cell>
        </row>
        <row r="6378">
          <cell r="A6378" t="str">
            <v>INSUMO</v>
          </cell>
          <cell r="B6378" t="str">
            <v>00001213</v>
          </cell>
          <cell r="C6378" t="str">
            <v>CARPINTEIRO DE FORMAS</v>
          </cell>
          <cell r="D6378" t="str">
            <v>H</v>
          </cell>
          <cell r="E6378">
            <v>84</v>
          </cell>
          <cell r="F6378">
            <v>12.88</v>
          </cell>
          <cell r="G6378">
            <v>1081.92</v>
          </cell>
        </row>
        <row r="6379">
          <cell r="A6379" t="str">
            <v>INSUMO</v>
          </cell>
          <cell r="B6379" t="str">
            <v>00005075</v>
          </cell>
          <cell r="C6379" t="str">
            <v>PREGO POLIDO COM CABECA 18 X 30</v>
          </cell>
          <cell r="D6379" t="str">
            <v>KG</v>
          </cell>
          <cell r="E6379">
            <v>3.5</v>
          </cell>
          <cell r="F6379">
            <v>4.9800000000000004</v>
          </cell>
          <cell r="G6379">
            <v>17.43</v>
          </cell>
        </row>
        <row r="6380">
          <cell r="A6380" t="str">
            <v>INSUMO</v>
          </cell>
          <cell r="B6380" t="str">
            <v>00006117</v>
          </cell>
          <cell r="C6380" t="str">
            <v>AJUDANTE DE CARPINTEIRO</v>
          </cell>
          <cell r="D6380" t="str">
            <v>H</v>
          </cell>
          <cell r="E6380">
            <v>42</v>
          </cell>
          <cell r="F6380">
            <v>9.68</v>
          </cell>
          <cell r="G6380">
            <v>406.56</v>
          </cell>
        </row>
        <row r="6381">
          <cell r="A6381" t="str">
            <v>INSUMO</v>
          </cell>
          <cell r="B6381" t="str">
            <v>00010952</v>
          </cell>
          <cell r="C6381" t="str">
            <v>CANTONEIRA ACO ABAS IGUAIS (QUALQUER BITOLA) E = 1/8"</v>
          </cell>
          <cell r="D6381" t="str">
            <v>KG</v>
          </cell>
          <cell r="E6381">
            <v>15</v>
          </cell>
          <cell r="F6381">
            <v>2.82</v>
          </cell>
          <cell r="G6381">
            <v>42.3</v>
          </cell>
        </row>
        <row r="6382">
          <cell r="A6382" t="str">
            <v>73939/020</v>
          </cell>
          <cell r="C6382" t="str">
            <v>SUBTOTAL</v>
          </cell>
          <cell r="G6382">
            <v>3514.75</v>
          </cell>
        </row>
        <row r="6383">
          <cell r="C6383" t="str">
            <v>BDI</v>
          </cell>
          <cell r="E6383">
            <v>0.35</v>
          </cell>
          <cell r="G6383">
            <v>1230.1600000000001</v>
          </cell>
        </row>
        <row r="6384">
          <cell r="C6384" t="str">
            <v>TOTAL</v>
          </cell>
          <cell r="G6384">
            <v>4744.91</v>
          </cell>
        </row>
        <row r="6386">
          <cell r="A6386" t="str">
            <v>COBE</v>
          </cell>
          <cell r="B6386" t="str">
            <v>84005</v>
          </cell>
          <cell r="C6386" t="str">
            <v>GRADEADO DE CAIBROS E RIPAS</v>
          </cell>
          <cell r="D6386" t="str">
            <v>M2</v>
          </cell>
        </row>
        <row r="6387">
          <cell r="A6387" t="str">
            <v>INSUMO</v>
          </cell>
          <cell r="B6387" t="str">
            <v>00001213</v>
          </cell>
          <cell r="C6387" t="str">
            <v>CARPINTEIRO DE FORMAS</v>
          </cell>
          <cell r="D6387" t="str">
            <v>H</v>
          </cell>
          <cell r="E6387">
            <v>0.36</v>
          </cell>
          <cell r="F6387">
            <v>12.88</v>
          </cell>
          <cell r="G6387">
            <v>4.6399999999999997</v>
          </cell>
        </row>
        <row r="6388">
          <cell r="A6388" t="str">
            <v>INSUMO</v>
          </cell>
          <cell r="B6388" t="str">
            <v>00004403</v>
          </cell>
          <cell r="C6388" t="str">
            <v>PECA DE MADEIRA DE LEI NATIVA/REGIONAL 1 X 5 CM NAO APARELHADA</v>
          </cell>
          <cell r="D6388" t="str">
            <v>M</v>
          </cell>
          <cell r="E6388">
            <v>4.2</v>
          </cell>
          <cell r="F6388">
            <v>1.0900000000000001</v>
          </cell>
          <cell r="G6388">
            <v>4.58</v>
          </cell>
        </row>
        <row r="6389">
          <cell r="A6389" t="str">
            <v>INSUMO</v>
          </cell>
          <cell r="B6389" t="str">
            <v>00004430</v>
          </cell>
          <cell r="C6389" t="str">
            <v>PECA DE MADEIRA DE LEI *5 X 6* CM, NÃO APARELHADA, (CAIBRO-P/TELHADO)</v>
          </cell>
          <cell r="D6389" t="str">
            <v>M</v>
          </cell>
          <cell r="E6389">
            <v>2.46</v>
          </cell>
          <cell r="F6389">
            <v>6.59</v>
          </cell>
          <cell r="G6389">
            <v>16.21</v>
          </cell>
        </row>
        <row r="6390">
          <cell r="A6390" t="str">
            <v>INSUMO</v>
          </cell>
          <cell r="B6390" t="str">
            <v>00005071</v>
          </cell>
          <cell r="C6390" t="str">
            <v>PREGO POLIDO COM CABECA 18 X 24</v>
          </cell>
          <cell r="D6390" t="str">
            <v>KG</v>
          </cell>
          <cell r="E6390">
            <v>0.1</v>
          </cell>
          <cell r="F6390">
            <v>4.95</v>
          </cell>
          <cell r="G6390">
            <v>0.5</v>
          </cell>
        </row>
        <row r="6391">
          <cell r="A6391" t="str">
            <v>INSUMO</v>
          </cell>
          <cell r="B6391" t="str">
            <v>00006117</v>
          </cell>
          <cell r="C6391" t="str">
            <v>AJUDANTE DE CARPINTEIRO</v>
          </cell>
          <cell r="D6391" t="str">
            <v>H</v>
          </cell>
          <cell r="E6391">
            <v>0.36</v>
          </cell>
          <cell r="F6391">
            <v>9.68</v>
          </cell>
          <cell r="G6391">
            <v>3.48</v>
          </cell>
        </row>
        <row r="6392">
          <cell r="A6392" t="str">
            <v>84005</v>
          </cell>
          <cell r="C6392" t="str">
            <v>SUBTOTAL</v>
          </cell>
          <cell r="G6392">
            <v>29.41</v>
          </cell>
        </row>
        <row r="6393">
          <cell r="C6393" t="str">
            <v>BDI</v>
          </cell>
          <cell r="E6393">
            <v>0.35</v>
          </cell>
          <cell r="G6393">
            <v>10.29</v>
          </cell>
        </row>
        <row r="6394">
          <cell r="C6394" t="str">
            <v>TOTAL</v>
          </cell>
          <cell r="G6394">
            <v>39.700000000000003</v>
          </cell>
        </row>
        <row r="6396">
          <cell r="A6396" t="str">
            <v>COBE</v>
          </cell>
          <cell r="B6396" t="str">
            <v>84006</v>
          </cell>
          <cell r="C6396" t="str">
            <v>PONTALETES EM MASSARANDUBA SERRADA 3"X3" PARA TELHAS CERAMICAS, MEDIDOS PELA AREA REAL DA COBERTURA DO TELHADO, INCLUSO FORNECIMENTO E COLOCACAO</v>
          </cell>
          <cell r="D6396" t="str">
            <v>M2</v>
          </cell>
        </row>
        <row r="6397">
          <cell r="A6397" t="str">
            <v>INSUMO</v>
          </cell>
          <cell r="B6397" t="str">
            <v>00000032</v>
          </cell>
          <cell r="C6397" t="str">
            <v>ACO CA-50 1/4" (6,35 MM)</v>
          </cell>
          <cell r="D6397" t="str">
            <v>KG</v>
          </cell>
          <cell r="E6397">
            <v>5.5E-2</v>
          </cell>
          <cell r="F6397">
            <v>3.93</v>
          </cell>
          <cell r="G6397">
            <v>0.22</v>
          </cell>
        </row>
        <row r="6398">
          <cell r="A6398" t="str">
            <v>INSUMO</v>
          </cell>
          <cell r="B6398" t="str">
            <v>00001213</v>
          </cell>
          <cell r="C6398" t="str">
            <v>CARPINTEIRO DE FORMAS</v>
          </cell>
          <cell r="D6398" t="str">
            <v>H</v>
          </cell>
          <cell r="E6398">
            <v>0.4</v>
          </cell>
          <cell r="F6398">
            <v>12.88</v>
          </cell>
          <cell r="G6398">
            <v>5.15</v>
          </cell>
        </row>
        <row r="6399">
          <cell r="A6399" t="str">
            <v>INSUMO</v>
          </cell>
          <cell r="B6399" t="str">
            <v>00004481</v>
          </cell>
          <cell r="C6399" t="str">
            <v>PECA DE MADEIRA DE LEI *7,5 X 15* CM ( 3" X 6" ), NÃO APARELHADA, (P/TELHADO, ESTRUTURAS PERMANENTES)</v>
          </cell>
          <cell r="D6399" t="str">
            <v>M</v>
          </cell>
          <cell r="E6399">
            <v>0.77500000000000002</v>
          </cell>
          <cell r="F6399">
            <v>18.3</v>
          </cell>
          <cell r="G6399">
            <v>14.18</v>
          </cell>
        </row>
        <row r="6400">
          <cell r="A6400" t="str">
            <v>INSUMO</v>
          </cell>
          <cell r="B6400" t="str">
            <v>00005075</v>
          </cell>
          <cell r="C6400" t="str">
            <v>PREGO POLIDO COM CABECA 18 X 30</v>
          </cell>
          <cell r="D6400" t="str">
            <v>KG</v>
          </cell>
          <cell r="E6400">
            <v>0.01</v>
          </cell>
          <cell r="F6400">
            <v>4.9800000000000004</v>
          </cell>
          <cell r="G6400">
            <v>0.05</v>
          </cell>
        </row>
        <row r="6401">
          <cell r="A6401" t="str">
            <v>INSUMO</v>
          </cell>
          <cell r="B6401" t="str">
            <v>00006117</v>
          </cell>
          <cell r="C6401" t="str">
            <v>AJUDANTE DE CARPINTEIRO</v>
          </cell>
          <cell r="D6401" t="str">
            <v>H</v>
          </cell>
          <cell r="E6401">
            <v>0.4</v>
          </cell>
          <cell r="F6401">
            <v>9.68</v>
          </cell>
          <cell r="G6401">
            <v>3.87</v>
          </cell>
        </row>
        <row r="6402">
          <cell r="A6402" t="str">
            <v>84006</v>
          </cell>
          <cell r="C6402" t="str">
            <v>SUBTOTAL</v>
          </cell>
          <cell r="G6402">
            <v>23.470000000000002</v>
          </cell>
        </row>
        <row r="6403">
          <cell r="C6403" t="str">
            <v>BDI</v>
          </cell>
          <cell r="E6403">
            <v>0.35</v>
          </cell>
          <cell r="G6403">
            <v>8.2100000000000009</v>
          </cell>
        </row>
        <row r="6404">
          <cell r="C6404" t="str">
            <v>TOTAL</v>
          </cell>
          <cell r="G6404">
            <v>31.680000000000003</v>
          </cell>
        </row>
        <row r="6406">
          <cell r="A6406" t="str">
            <v>COBE</v>
          </cell>
          <cell r="B6406" t="str">
            <v>84007</v>
          </cell>
          <cell r="C6406" t="str">
            <v>PONTALETES EM MASSARANDUBA SERRADA 3"X3" PARA TELHAS ONDULADAS DE QUALQUER TIPO, MEDIDOS PELA AREA REAL DA COBERTURA DO TELHADO, INCLUSO FOR NECIMENTO E COLOCACAO</v>
          </cell>
          <cell r="D6406" t="str">
            <v>M2</v>
          </cell>
        </row>
        <row r="6407">
          <cell r="A6407" t="str">
            <v>INSUMO</v>
          </cell>
          <cell r="B6407" t="str">
            <v>00000032</v>
          </cell>
          <cell r="C6407" t="str">
            <v>ACO CA-50 1/4" (6,35 MM)</v>
          </cell>
          <cell r="D6407" t="str">
            <v>KG</v>
          </cell>
          <cell r="E6407">
            <v>5.5E-2</v>
          </cell>
          <cell r="F6407">
            <v>3.93</v>
          </cell>
          <cell r="G6407">
            <v>0.22</v>
          </cell>
        </row>
        <row r="6408">
          <cell r="A6408" t="str">
            <v>INSUMO</v>
          </cell>
          <cell r="B6408" t="str">
            <v>00001213</v>
          </cell>
          <cell r="C6408" t="str">
            <v>CARPINTEIRO DE FORMAS</v>
          </cell>
          <cell r="D6408" t="str">
            <v>H</v>
          </cell>
          <cell r="E6408">
            <v>0.3</v>
          </cell>
          <cell r="F6408">
            <v>12.88</v>
          </cell>
          <cell r="G6408">
            <v>3.86</v>
          </cell>
        </row>
        <row r="6409">
          <cell r="A6409" t="str">
            <v>INSUMO</v>
          </cell>
          <cell r="B6409" t="str">
            <v>00004481</v>
          </cell>
          <cell r="C6409" t="str">
            <v>PECA DE MADEIRA DE LEI *7,5 X 15* CM ( 3" X 6" ), NÃO APARELHADA, (P/TELHADO, ESTRUTURAS PERMANENTES)</v>
          </cell>
          <cell r="D6409" t="str">
            <v>M</v>
          </cell>
          <cell r="E6409">
            <v>0.7</v>
          </cell>
          <cell r="F6409">
            <v>18.3</v>
          </cell>
          <cell r="G6409">
            <v>12.81</v>
          </cell>
        </row>
        <row r="6410">
          <cell r="A6410" t="str">
            <v>INSUMO</v>
          </cell>
          <cell r="B6410" t="str">
            <v>00005075</v>
          </cell>
          <cell r="C6410" t="str">
            <v>PREGO POLIDO COM CABECA 18 X 30</v>
          </cell>
          <cell r="D6410" t="str">
            <v>KG</v>
          </cell>
          <cell r="E6410">
            <v>0.01</v>
          </cell>
          <cell r="F6410">
            <v>4.9800000000000004</v>
          </cell>
          <cell r="G6410">
            <v>0.05</v>
          </cell>
        </row>
        <row r="6411">
          <cell r="A6411" t="str">
            <v>INSUMO</v>
          </cell>
          <cell r="B6411" t="str">
            <v>00006117</v>
          </cell>
          <cell r="C6411" t="str">
            <v>AJUDANTE DE CARPINTEIRO</v>
          </cell>
          <cell r="D6411" t="str">
            <v>H</v>
          </cell>
          <cell r="E6411">
            <v>0.3</v>
          </cell>
          <cell r="F6411">
            <v>9.68</v>
          </cell>
          <cell r="G6411">
            <v>2.9</v>
          </cell>
        </row>
        <row r="6412">
          <cell r="A6412" t="str">
            <v>84007</v>
          </cell>
          <cell r="C6412" t="str">
            <v>SUBTOTAL</v>
          </cell>
          <cell r="G6412">
            <v>19.84</v>
          </cell>
        </row>
        <row r="6413">
          <cell r="C6413" t="str">
            <v>BDI</v>
          </cell>
          <cell r="E6413">
            <v>0.35</v>
          </cell>
          <cell r="G6413">
            <v>6.94</v>
          </cell>
        </row>
        <row r="6414">
          <cell r="C6414" t="str">
            <v>TOTAL</v>
          </cell>
          <cell r="G6414">
            <v>26.78</v>
          </cell>
        </row>
        <row r="6416">
          <cell r="A6416" t="str">
            <v>COBE</v>
          </cell>
          <cell r="B6416" t="str">
            <v>84008</v>
          </cell>
          <cell r="C6416" t="str">
            <v>TERCA DE MASSARANDUBA SERRADA 3"X3" PARA COBERTURA DE QUALQUER TIPO, INCLUSO FORNECIMENTO E COLOCACAO</v>
          </cell>
          <cell r="D6416" t="str">
            <v>M</v>
          </cell>
        </row>
        <row r="6417">
          <cell r="A6417" t="str">
            <v>INSUMO</v>
          </cell>
          <cell r="B6417" t="str">
            <v>00001213</v>
          </cell>
          <cell r="C6417" t="str">
            <v>CARPINTEIRO DE FORMAS</v>
          </cell>
          <cell r="D6417" t="str">
            <v>H</v>
          </cell>
          <cell r="E6417">
            <v>0.2</v>
          </cell>
          <cell r="F6417">
            <v>12.88</v>
          </cell>
          <cell r="G6417">
            <v>2.58</v>
          </cell>
        </row>
        <row r="6418">
          <cell r="A6418" t="str">
            <v>INSUMO</v>
          </cell>
          <cell r="B6418" t="str">
            <v>00004481</v>
          </cell>
          <cell r="C6418" t="str">
            <v>PECA DE MADEIRA DE LEI *7,5 X 15* CM ( 3" X 6" ), NÃO APARELHADA, (P/TELHADO, ESTRUTURAS PERMANENTES)</v>
          </cell>
          <cell r="D6418" t="str">
            <v>M</v>
          </cell>
          <cell r="E6418">
            <v>0.55000000000000004</v>
          </cell>
          <cell r="F6418">
            <v>18.3</v>
          </cell>
          <cell r="G6418">
            <v>10.07</v>
          </cell>
        </row>
        <row r="6419">
          <cell r="A6419" t="str">
            <v>INSUMO</v>
          </cell>
          <cell r="B6419" t="str">
            <v>00005075</v>
          </cell>
          <cell r="C6419" t="str">
            <v>PREGO POLIDO COM CABECA 18 X 30</v>
          </cell>
          <cell r="D6419" t="str">
            <v>KG</v>
          </cell>
          <cell r="E6419">
            <v>5.0000000000000001E-3</v>
          </cell>
          <cell r="F6419">
            <v>4.9800000000000004</v>
          </cell>
          <cell r="G6419">
            <v>0.02</v>
          </cell>
        </row>
        <row r="6420">
          <cell r="A6420" t="str">
            <v>INSUMO</v>
          </cell>
          <cell r="B6420" t="str">
            <v>00006117</v>
          </cell>
          <cell r="C6420" t="str">
            <v>AJUDANTE DE CARPINTEIRO</v>
          </cell>
          <cell r="D6420" t="str">
            <v>H</v>
          </cell>
          <cell r="E6420">
            <v>0.2</v>
          </cell>
          <cell r="F6420">
            <v>9.68</v>
          </cell>
          <cell r="G6420">
            <v>1.94</v>
          </cell>
        </row>
        <row r="6421">
          <cell r="A6421" t="str">
            <v>84008</v>
          </cell>
          <cell r="C6421" t="str">
            <v>SUBTOTAL</v>
          </cell>
          <cell r="G6421">
            <v>14.61</v>
          </cell>
        </row>
        <row r="6422">
          <cell r="C6422" t="str">
            <v>BDI</v>
          </cell>
          <cell r="E6422">
            <v>0.35</v>
          </cell>
          <cell r="G6422">
            <v>5.1100000000000003</v>
          </cell>
        </row>
        <row r="6423">
          <cell r="C6423" t="str">
            <v>TOTAL</v>
          </cell>
          <cell r="G6423">
            <v>19.72</v>
          </cell>
        </row>
        <row r="6425">
          <cell r="A6425" t="str">
            <v>COBE</v>
          </cell>
          <cell r="B6425" t="str">
            <v>84009</v>
          </cell>
          <cell r="C6425" t="str">
            <v>TERCA DE MASSARANDUBA APARELHADA 3"X3" PARA COBERTRA DE QUALQUER TIPO, INCLUSO FORNECIMENTO E COLOCACAO</v>
          </cell>
          <cell r="D6425" t="str">
            <v>M</v>
          </cell>
        </row>
        <row r="6426">
          <cell r="A6426" t="str">
            <v>INSUMO</v>
          </cell>
          <cell r="B6426" t="str">
            <v>00001213</v>
          </cell>
          <cell r="C6426" t="str">
            <v>CARPINTEIRO DE FORMAS</v>
          </cell>
          <cell r="D6426" t="str">
            <v>H</v>
          </cell>
          <cell r="E6426">
            <v>0.24</v>
          </cell>
          <cell r="F6426">
            <v>12.88</v>
          </cell>
          <cell r="G6426">
            <v>3.09</v>
          </cell>
        </row>
        <row r="6427">
          <cell r="A6427" t="str">
            <v>INSUMO</v>
          </cell>
          <cell r="B6427" t="str">
            <v>00005075</v>
          </cell>
          <cell r="C6427" t="str">
            <v>PREGO POLIDO COM CABECA 18 X 30</v>
          </cell>
          <cell r="D6427" t="str">
            <v>KG</v>
          </cell>
          <cell r="E6427">
            <v>5.0000000000000001E-3</v>
          </cell>
          <cell r="F6427">
            <v>4.9800000000000004</v>
          </cell>
          <cell r="G6427">
            <v>0.02</v>
          </cell>
        </row>
        <row r="6428">
          <cell r="A6428" t="str">
            <v>INSUMO</v>
          </cell>
          <cell r="B6428" t="str">
            <v>00006117</v>
          </cell>
          <cell r="C6428" t="str">
            <v>AJUDANTE DE CARPINTEIRO</v>
          </cell>
          <cell r="D6428" t="str">
            <v>H</v>
          </cell>
          <cell r="E6428">
            <v>0.24</v>
          </cell>
          <cell r="F6428">
            <v>9.68</v>
          </cell>
          <cell r="G6428">
            <v>2.3199999999999998</v>
          </cell>
        </row>
        <row r="6429">
          <cell r="A6429" t="str">
            <v>INSUMO</v>
          </cell>
          <cell r="B6429" t="str">
            <v>00020209</v>
          </cell>
          <cell r="C6429" t="str">
            <v>PECA DE MADEIRA LEI APARELHADA 3 X 3" (7,5 X 7,5CM)</v>
          </cell>
          <cell r="D6429" t="str">
            <v>M</v>
          </cell>
          <cell r="E6429">
            <v>1.1000000000000001</v>
          </cell>
          <cell r="F6429">
            <v>14.37</v>
          </cell>
          <cell r="G6429">
            <v>15.81</v>
          </cell>
        </row>
        <row r="6430">
          <cell r="A6430" t="str">
            <v>84009</v>
          </cell>
          <cell r="C6430" t="str">
            <v>SUBTOTAL</v>
          </cell>
          <cell r="G6430">
            <v>21.240000000000002</v>
          </cell>
        </row>
        <row r="6431">
          <cell r="C6431" t="str">
            <v>BDI</v>
          </cell>
          <cell r="E6431">
            <v>0.35</v>
          </cell>
          <cell r="G6431">
            <v>7.43</v>
          </cell>
        </row>
        <row r="6432">
          <cell r="C6432" t="str">
            <v>TOTAL</v>
          </cell>
          <cell r="G6432">
            <v>28.67</v>
          </cell>
        </row>
        <row r="6434">
          <cell r="A6434" t="str">
            <v>COBE</v>
          </cell>
          <cell r="B6434" t="str">
            <v>84010</v>
          </cell>
          <cell r="C6434" t="str">
            <v>TERCA DE MASSARANDUBA SERRADA 3"X4.1/2" PARA COBERT URA DE QUALQUER TIPO, INCLUSO FORNECIMENTO E COLOCAÇÃO</v>
          </cell>
          <cell r="D6434" t="str">
            <v>M</v>
          </cell>
        </row>
        <row r="6435">
          <cell r="A6435" t="str">
            <v>INSUMO</v>
          </cell>
          <cell r="B6435" t="str">
            <v>00001213</v>
          </cell>
          <cell r="C6435" t="str">
            <v>CARPINTEIRO DE FORMAS</v>
          </cell>
          <cell r="D6435" t="str">
            <v>H</v>
          </cell>
          <cell r="E6435">
            <v>0.25</v>
          </cell>
          <cell r="F6435">
            <v>12.88</v>
          </cell>
          <cell r="G6435">
            <v>3.22</v>
          </cell>
        </row>
        <row r="6436">
          <cell r="A6436" t="str">
            <v>INSUMO</v>
          </cell>
          <cell r="B6436" t="str">
            <v>00004429</v>
          </cell>
          <cell r="C6436" t="str">
            <v>PECA DE MADEIRA DE LEI *7,5 X 10* CM, NÃO APARELHADA, (P/TELHADO)</v>
          </cell>
          <cell r="D6436" t="str">
            <v>M</v>
          </cell>
          <cell r="E6436">
            <v>1.1000000000000001</v>
          </cell>
          <cell r="F6436">
            <v>12.21</v>
          </cell>
          <cell r="G6436">
            <v>13.43</v>
          </cell>
        </row>
        <row r="6437">
          <cell r="A6437" t="str">
            <v>INSUMO</v>
          </cell>
          <cell r="B6437" t="str">
            <v>00005075</v>
          </cell>
          <cell r="C6437" t="str">
            <v>PREGO POLIDO COM CABECA 18 X 30</v>
          </cell>
          <cell r="D6437" t="str">
            <v>KG</v>
          </cell>
          <cell r="E6437">
            <v>5.0000000000000001E-3</v>
          </cell>
          <cell r="F6437">
            <v>4.9800000000000004</v>
          </cell>
          <cell r="G6437">
            <v>0.02</v>
          </cell>
        </row>
        <row r="6438">
          <cell r="A6438" t="str">
            <v>INSUMO</v>
          </cell>
          <cell r="B6438" t="str">
            <v>00006117</v>
          </cell>
          <cell r="C6438" t="str">
            <v>AJUDANTE DE CARPINTEIRO</v>
          </cell>
          <cell r="D6438" t="str">
            <v>H</v>
          </cell>
          <cell r="E6438">
            <v>0.25</v>
          </cell>
          <cell r="F6438">
            <v>9.68</v>
          </cell>
          <cell r="G6438">
            <v>2.42</v>
          </cell>
        </row>
        <row r="6439">
          <cell r="A6439" t="str">
            <v>84010</v>
          </cell>
          <cell r="C6439" t="str">
            <v>SUBTOTAL</v>
          </cell>
          <cell r="G6439">
            <v>19.089999999999996</v>
          </cell>
        </row>
        <row r="6440">
          <cell r="C6440" t="str">
            <v>BDI</v>
          </cell>
          <cell r="E6440">
            <v>0.35</v>
          </cell>
          <cell r="G6440">
            <v>6.68</v>
          </cell>
        </row>
        <row r="6441">
          <cell r="C6441" t="str">
            <v>TOTAL</v>
          </cell>
          <cell r="G6441">
            <v>25.769999999999996</v>
          </cell>
        </row>
        <row r="6443">
          <cell r="A6443" t="str">
            <v>COBE</v>
          </cell>
          <cell r="B6443" t="str">
            <v>84011</v>
          </cell>
          <cell r="C6443" t="str">
            <v>TERCA DE MASSARANDUBA APARELHADA 3"X4.1/2" PARA COB ERTURA DE QUALQUER TIPO, INCLUSO FORNECIMENTO E COLOCACAO</v>
          </cell>
          <cell r="D6443" t="str">
            <v>M</v>
          </cell>
        </row>
        <row r="6444">
          <cell r="A6444" t="str">
            <v>INSUMO</v>
          </cell>
          <cell r="B6444" t="str">
            <v>00001213</v>
          </cell>
          <cell r="C6444" t="str">
            <v>CARPINTEIRO DE FORMAS</v>
          </cell>
          <cell r="D6444" t="str">
            <v>H</v>
          </cell>
          <cell r="E6444">
            <v>0.3</v>
          </cell>
          <cell r="F6444">
            <v>12.88</v>
          </cell>
          <cell r="G6444">
            <v>3.86</v>
          </cell>
        </row>
        <row r="6445">
          <cell r="A6445" t="str">
            <v>INSUMO</v>
          </cell>
          <cell r="B6445" t="str">
            <v>00005075</v>
          </cell>
          <cell r="C6445" t="str">
            <v>PREGO POLIDO COM CABECA 18 X 30</v>
          </cell>
          <cell r="D6445" t="str">
            <v>KG</v>
          </cell>
          <cell r="E6445">
            <v>5.0000000000000001E-3</v>
          </cell>
          <cell r="F6445">
            <v>4.9800000000000004</v>
          </cell>
          <cell r="G6445">
            <v>0.02</v>
          </cell>
        </row>
        <row r="6446">
          <cell r="A6446" t="str">
            <v>INSUMO</v>
          </cell>
          <cell r="B6446" t="str">
            <v>00006117</v>
          </cell>
          <cell r="C6446" t="str">
            <v>AJUDANTE DE CARPINTEIRO</v>
          </cell>
          <cell r="D6446" t="str">
            <v>H</v>
          </cell>
          <cell r="E6446">
            <v>0.3</v>
          </cell>
          <cell r="F6446">
            <v>9.68</v>
          </cell>
          <cell r="G6446">
            <v>2.9</v>
          </cell>
        </row>
        <row r="6447">
          <cell r="A6447" t="str">
            <v>INSUMO</v>
          </cell>
          <cell r="B6447" t="str">
            <v>00020210</v>
          </cell>
          <cell r="C6447" t="str">
            <v>PECA DE MADEIRA LEI APARELHADA 3 X 4.1/2" (7,5 X 11,5)</v>
          </cell>
          <cell r="D6447" t="str">
            <v>M</v>
          </cell>
          <cell r="E6447">
            <v>1.1000000000000001</v>
          </cell>
          <cell r="F6447">
            <v>22.03</v>
          </cell>
          <cell r="G6447">
            <v>24.23</v>
          </cell>
        </row>
        <row r="6448">
          <cell r="A6448" t="str">
            <v>84011</v>
          </cell>
          <cell r="C6448" t="str">
            <v>SUBTOTAL</v>
          </cell>
          <cell r="G6448">
            <v>31.009999999999998</v>
          </cell>
        </row>
        <row r="6449">
          <cell r="C6449" t="str">
            <v>BDI</v>
          </cell>
          <cell r="E6449">
            <v>0.35</v>
          </cell>
          <cell r="G6449">
            <v>10.85</v>
          </cell>
        </row>
        <row r="6450">
          <cell r="C6450" t="str">
            <v>TOTAL</v>
          </cell>
          <cell r="G6450">
            <v>41.86</v>
          </cell>
        </row>
        <row r="6452">
          <cell r="A6452" t="str">
            <v>COBE</v>
          </cell>
          <cell r="B6452" t="str">
            <v>84012</v>
          </cell>
          <cell r="C6452" t="str">
            <v>TERCA DE MASSARANDUBA SERRADAX6 PARA COBERTURA DE QUALQUER TIPO, INCLUSO FORNE CIMENTO E COLOCACAO</v>
          </cell>
          <cell r="D6452" t="str">
            <v>M</v>
          </cell>
        </row>
        <row r="6453">
          <cell r="A6453" t="str">
            <v>INSUMO</v>
          </cell>
          <cell r="B6453" t="str">
            <v>00001213</v>
          </cell>
          <cell r="C6453" t="str">
            <v>CARPINTEIRO DE FORMAS</v>
          </cell>
          <cell r="D6453" t="str">
            <v>H</v>
          </cell>
          <cell r="E6453">
            <v>0.3</v>
          </cell>
          <cell r="F6453">
            <v>12.88</v>
          </cell>
          <cell r="G6453">
            <v>3.86</v>
          </cell>
        </row>
        <row r="6454">
          <cell r="A6454" t="str">
            <v>INSUMO</v>
          </cell>
          <cell r="B6454" t="str">
            <v>00004481</v>
          </cell>
          <cell r="C6454" t="str">
            <v>PECA DE MADEIRA DE LEI *7,5 X 15* CM ( 3" X 6" ), NÃO APARELHADA, (P/TELHADO, ESTRUTURAS PERMANENTES)</v>
          </cell>
          <cell r="D6454" t="str">
            <v>M</v>
          </cell>
          <cell r="E6454">
            <v>1.1000000000000001</v>
          </cell>
          <cell r="F6454">
            <v>18.3</v>
          </cell>
          <cell r="G6454">
            <v>20.13</v>
          </cell>
        </row>
        <row r="6455">
          <cell r="A6455" t="str">
            <v>INSUMO</v>
          </cell>
          <cell r="B6455" t="str">
            <v>00005075</v>
          </cell>
          <cell r="C6455" t="str">
            <v>PREGO POLIDO COM CABECA 18 X 30</v>
          </cell>
          <cell r="D6455" t="str">
            <v>KG</v>
          </cell>
          <cell r="E6455">
            <v>5.0000000000000001E-3</v>
          </cell>
          <cell r="F6455">
            <v>4.9800000000000004</v>
          </cell>
          <cell r="G6455">
            <v>0.02</v>
          </cell>
        </row>
        <row r="6456">
          <cell r="A6456" t="str">
            <v>INSUMO</v>
          </cell>
          <cell r="B6456" t="str">
            <v>00006117</v>
          </cell>
          <cell r="C6456" t="str">
            <v>AJUDANTE DE CARPINTEIRO</v>
          </cell>
          <cell r="D6456" t="str">
            <v>H</v>
          </cell>
          <cell r="E6456">
            <v>0.3</v>
          </cell>
          <cell r="F6456">
            <v>9.68</v>
          </cell>
          <cell r="G6456">
            <v>2.9</v>
          </cell>
        </row>
        <row r="6457">
          <cell r="A6457" t="str">
            <v>84012</v>
          </cell>
          <cell r="C6457" t="str">
            <v>SUBTOTAL</v>
          </cell>
          <cell r="G6457">
            <v>26.909999999999997</v>
          </cell>
        </row>
        <row r="6458">
          <cell r="C6458" t="str">
            <v>BDI</v>
          </cell>
          <cell r="E6458">
            <v>0.35</v>
          </cell>
          <cell r="G6458">
            <v>9.42</v>
          </cell>
        </row>
        <row r="6459">
          <cell r="C6459" t="str">
            <v>TOTAL</v>
          </cell>
          <cell r="G6459">
            <v>36.33</v>
          </cell>
        </row>
        <row r="6461">
          <cell r="A6461" t="str">
            <v>COBE</v>
          </cell>
          <cell r="B6461" t="str">
            <v>84014</v>
          </cell>
          <cell r="C6461" t="str">
            <v>TERCA DE MASSARANDUBA APARELHADA 3"X6" PARA COBERTRA DE QUALQUER TIPO, INCLUSO FORNECIMENTO E COLOCACAO</v>
          </cell>
          <cell r="D6461" t="str">
            <v>M</v>
          </cell>
        </row>
        <row r="6462">
          <cell r="A6462" t="str">
            <v>INSUMO</v>
          </cell>
          <cell r="B6462" t="str">
            <v>00001213</v>
          </cell>
          <cell r="C6462" t="str">
            <v>CARPINTEIRO DE FORMAS</v>
          </cell>
          <cell r="D6462" t="str">
            <v>H</v>
          </cell>
          <cell r="E6462">
            <v>0.36</v>
          </cell>
          <cell r="F6462">
            <v>12.88</v>
          </cell>
          <cell r="G6462">
            <v>4.6399999999999997</v>
          </cell>
        </row>
        <row r="6463">
          <cell r="A6463" t="str">
            <v>INSUMO</v>
          </cell>
          <cell r="B6463" t="str">
            <v>00005075</v>
          </cell>
          <cell r="C6463" t="str">
            <v>PREGO POLIDO COM CABECA 18 X 30</v>
          </cell>
          <cell r="D6463" t="str">
            <v>KG</v>
          </cell>
          <cell r="E6463">
            <v>5.0000000000000001E-3</v>
          </cell>
          <cell r="F6463">
            <v>4.9800000000000004</v>
          </cell>
          <cell r="G6463">
            <v>0.02</v>
          </cell>
        </row>
        <row r="6464">
          <cell r="A6464" t="str">
            <v>INSUMO</v>
          </cell>
          <cell r="B6464" t="str">
            <v>00006117</v>
          </cell>
          <cell r="C6464" t="str">
            <v>AJUDANTE DE CARPINTEIRO</v>
          </cell>
          <cell r="D6464" t="str">
            <v>H</v>
          </cell>
          <cell r="E6464">
            <v>0.36</v>
          </cell>
          <cell r="F6464">
            <v>9.68</v>
          </cell>
          <cell r="G6464">
            <v>3.48</v>
          </cell>
        </row>
        <row r="6465">
          <cell r="A6465" t="str">
            <v>INSUMO</v>
          </cell>
          <cell r="B6465" t="str">
            <v>00020211</v>
          </cell>
          <cell r="C6465" t="str">
            <v>PECA DE MADEIRA LEI APARELHADA 3 X 6" (7,5 X 15CM)</v>
          </cell>
          <cell r="D6465" t="str">
            <v>M</v>
          </cell>
          <cell r="E6465">
            <v>1.1000000000000001</v>
          </cell>
          <cell r="F6465">
            <v>28.76</v>
          </cell>
          <cell r="G6465">
            <v>31.64</v>
          </cell>
        </row>
        <row r="6466">
          <cell r="A6466" t="str">
            <v>84014</v>
          </cell>
          <cell r="C6466" t="str">
            <v>SUBTOTAL</v>
          </cell>
          <cell r="G6466">
            <v>39.78</v>
          </cell>
        </row>
        <row r="6467">
          <cell r="C6467" t="str">
            <v>BDI</v>
          </cell>
          <cell r="E6467">
            <v>0.35</v>
          </cell>
          <cell r="G6467">
            <v>13.92</v>
          </cell>
        </row>
        <row r="6468">
          <cell r="C6468" t="str">
            <v>TOTAL</v>
          </cell>
          <cell r="G6468">
            <v>53.7</v>
          </cell>
        </row>
        <row r="6470">
          <cell r="A6470" t="str">
            <v>COBE</v>
          </cell>
          <cell r="B6470" t="str">
            <v>84016</v>
          </cell>
          <cell r="C6470" t="str">
            <v>TERCA DE MASSARANDUBA SERRADA 3"X9" PARA COBERTURA DE QUALQUER TIPO, INCLUSO FORNECIMENTO E COLOCACAO</v>
          </cell>
          <cell r="D6470" t="str">
            <v>M</v>
          </cell>
        </row>
        <row r="6471">
          <cell r="A6471" t="str">
            <v>INSUMO</v>
          </cell>
          <cell r="B6471" t="str">
            <v>00001213</v>
          </cell>
          <cell r="C6471" t="str">
            <v>CARPINTEIRO DE FORMAS</v>
          </cell>
          <cell r="D6471" t="str">
            <v>H</v>
          </cell>
          <cell r="E6471">
            <v>0.35</v>
          </cell>
          <cell r="F6471">
            <v>12.88</v>
          </cell>
          <cell r="G6471">
            <v>4.51</v>
          </cell>
        </row>
        <row r="6472">
          <cell r="A6472" t="str">
            <v>INSUMO</v>
          </cell>
          <cell r="B6472" t="str">
            <v>00004481</v>
          </cell>
          <cell r="C6472" t="str">
            <v>PECA DE MADEIRA DE LEI *7,5 X 15* CM ( 3" X 6" ), NÃO APARELHADA, (P/TELHADO, ESTRUTURAS PERMANENTES)</v>
          </cell>
          <cell r="D6472" t="str">
            <v>M</v>
          </cell>
          <cell r="E6472">
            <v>1.65</v>
          </cell>
          <cell r="F6472">
            <v>18.3</v>
          </cell>
          <cell r="G6472">
            <v>30.2</v>
          </cell>
        </row>
        <row r="6473">
          <cell r="A6473" t="str">
            <v>INSUMO</v>
          </cell>
          <cell r="B6473" t="str">
            <v>00005075</v>
          </cell>
          <cell r="C6473" t="str">
            <v>PREGO POLIDO COM CABECA 18 X 30</v>
          </cell>
          <cell r="D6473" t="str">
            <v>KG</v>
          </cell>
          <cell r="E6473">
            <v>5.0000000000000001E-3</v>
          </cell>
          <cell r="F6473">
            <v>4.9800000000000004</v>
          </cell>
          <cell r="G6473">
            <v>0.02</v>
          </cell>
        </row>
        <row r="6474">
          <cell r="A6474" t="str">
            <v>INSUMO</v>
          </cell>
          <cell r="B6474" t="str">
            <v>00006117</v>
          </cell>
          <cell r="C6474" t="str">
            <v>AJUDANTE DE CARPINTEIRO</v>
          </cell>
          <cell r="D6474" t="str">
            <v>H</v>
          </cell>
          <cell r="E6474">
            <v>0.35</v>
          </cell>
          <cell r="F6474">
            <v>9.68</v>
          </cell>
          <cell r="G6474">
            <v>3.39</v>
          </cell>
        </row>
        <row r="6475">
          <cell r="A6475" t="str">
            <v>84016</v>
          </cell>
          <cell r="C6475" t="str">
            <v>SUBTOTAL</v>
          </cell>
          <cell r="G6475">
            <v>38.120000000000005</v>
          </cell>
        </row>
        <row r="6476">
          <cell r="C6476" t="str">
            <v>BDI</v>
          </cell>
          <cell r="E6476">
            <v>0.35</v>
          </cell>
          <cell r="G6476">
            <v>13.34</v>
          </cell>
        </row>
        <row r="6477">
          <cell r="C6477" t="str">
            <v>TOTAL</v>
          </cell>
          <cell r="G6477">
            <v>51.460000000000008</v>
          </cell>
        </row>
        <row r="6479">
          <cell r="A6479" t="str">
            <v>COBE</v>
          </cell>
          <cell r="B6479" t="str">
            <v>84018</v>
          </cell>
          <cell r="C6479" t="str">
            <v>TERCA DE MASSARANDUBA APARELHADA 3"X9" PARA COBERTRA DE QUALQUER TIPO, INCLUSO FORNECIMENTO E COLOCACAO</v>
          </cell>
          <cell r="D6479" t="str">
            <v>M</v>
          </cell>
        </row>
        <row r="6480">
          <cell r="A6480" t="str">
            <v>INSUMO</v>
          </cell>
          <cell r="B6480" t="str">
            <v>00001213</v>
          </cell>
          <cell r="C6480" t="str">
            <v>CARPINTEIRO DE FORMAS</v>
          </cell>
          <cell r="D6480" t="str">
            <v>H</v>
          </cell>
          <cell r="E6480">
            <v>0.42</v>
          </cell>
          <cell r="F6480">
            <v>12.88</v>
          </cell>
          <cell r="G6480">
            <v>5.41</v>
          </cell>
        </row>
        <row r="6481">
          <cell r="A6481" t="str">
            <v>INSUMO</v>
          </cell>
          <cell r="B6481" t="str">
            <v>00005075</v>
          </cell>
          <cell r="C6481" t="str">
            <v>PREGO POLIDO COM CABECA 18 X 30</v>
          </cell>
          <cell r="D6481" t="str">
            <v>KG</v>
          </cell>
          <cell r="E6481">
            <v>5.0000000000000001E-3</v>
          </cell>
          <cell r="F6481">
            <v>4.9800000000000004</v>
          </cell>
          <cell r="G6481">
            <v>0.02</v>
          </cell>
        </row>
        <row r="6482">
          <cell r="A6482" t="str">
            <v>INSUMO</v>
          </cell>
          <cell r="B6482" t="str">
            <v>00006117</v>
          </cell>
          <cell r="C6482" t="str">
            <v>AJUDANTE DE CARPINTEIRO</v>
          </cell>
          <cell r="D6482" t="str">
            <v>H</v>
          </cell>
          <cell r="E6482">
            <v>0.42</v>
          </cell>
          <cell r="F6482">
            <v>9.68</v>
          </cell>
          <cell r="G6482">
            <v>4.07</v>
          </cell>
        </row>
        <row r="6483">
          <cell r="A6483" t="str">
            <v>INSUMO</v>
          </cell>
          <cell r="B6483" t="str">
            <v>00020204</v>
          </cell>
          <cell r="C6483" t="str">
            <v>PECA DE MADEIRA LEI APARELHADA 3 X 9" (7,5 X 23CM)</v>
          </cell>
          <cell r="D6483" t="str">
            <v>M</v>
          </cell>
          <cell r="E6483">
            <v>1.1000000000000001</v>
          </cell>
          <cell r="F6483">
            <v>44.08</v>
          </cell>
          <cell r="G6483">
            <v>48.49</v>
          </cell>
        </row>
        <row r="6484">
          <cell r="A6484" t="str">
            <v>84018</v>
          </cell>
          <cell r="C6484" t="str">
            <v>SUBTOTAL</v>
          </cell>
          <cell r="G6484">
            <v>57.99</v>
          </cell>
        </row>
        <row r="6485">
          <cell r="C6485" t="str">
            <v>BDI</v>
          </cell>
          <cell r="E6485">
            <v>0.35</v>
          </cell>
          <cell r="G6485">
            <v>20.3</v>
          </cell>
        </row>
        <row r="6486">
          <cell r="C6486" t="str">
            <v>TOTAL</v>
          </cell>
          <cell r="G6486">
            <v>78.290000000000006</v>
          </cell>
        </row>
        <row r="6488">
          <cell r="A6488" t="str">
            <v>COBE</v>
          </cell>
          <cell r="B6488" t="str">
            <v>84019</v>
          </cell>
          <cell r="C6488" t="str">
            <v>CAIBRO DE MASSARANDUBA APARELHADA 3X2, I NCLUSO FORNECIMENTO E COLOCACAO</v>
          </cell>
          <cell r="D6488" t="str">
            <v>M</v>
          </cell>
        </row>
        <row r="6489">
          <cell r="A6489" t="str">
            <v>INSUMO</v>
          </cell>
          <cell r="B6489" t="str">
            <v>00001213</v>
          </cell>
          <cell r="C6489" t="str">
            <v>CARPINTEIRO DE FORMAS</v>
          </cell>
          <cell r="D6489" t="str">
            <v>H</v>
          </cell>
          <cell r="E6489">
            <v>0.18</v>
          </cell>
          <cell r="F6489">
            <v>12.88</v>
          </cell>
          <cell r="G6489">
            <v>2.3199999999999998</v>
          </cell>
        </row>
        <row r="6490">
          <cell r="A6490" t="str">
            <v>INSUMO</v>
          </cell>
          <cell r="B6490" t="str">
            <v>00005075</v>
          </cell>
          <cell r="C6490" t="str">
            <v>PREGO POLIDO COM CABECA 18 X 30</v>
          </cell>
          <cell r="D6490" t="str">
            <v>KG</v>
          </cell>
          <cell r="E6490">
            <v>0.01</v>
          </cell>
          <cell r="F6490">
            <v>4.9800000000000004</v>
          </cell>
          <cell r="G6490">
            <v>0.05</v>
          </cell>
        </row>
        <row r="6491">
          <cell r="A6491" t="str">
            <v>INSUMO</v>
          </cell>
          <cell r="B6491" t="str">
            <v>00006117</v>
          </cell>
          <cell r="C6491" t="str">
            <v>AJUDANTE DE CARPINTEIRO</v>
          </cell>
          <cell r="D6491" t="str">
            <v>H</v>
          </cell>
          <cell r="E6491">
            <v>0.18</v>
          </cell>
          <cell r="F6491">
            <v>9.68</v>
          </cell>
          <cell r="G6491">
            <v>1.74</v>
          </cell>
        </row>
        <row r="6492">
          <cell r="A6492" t="str">
            <v>INSUMO</v>
          </cell>
          <cell r="B6492" t="str">
            <v>00020212</v>
          </cell>
          <cell r="C6492" t="str">
            <v>PECA DE MADEIRA LEI APARELHADA 2 X 3" (5 X 7,5CM)</v>
          </cell>
          <cell r="D6492" t="str">
            <v>M</v>
          </cell>
          <cell r="E6492">
            <v>1.1000000000000001</v>
          </cell>
          <cell r="F6492">
            <v>9.59</v>
          </cell>
          <cell r="G6492">
            <v>10.55</v>
          </cell>
        </row>
        <row r="6493">
          <cell r="A6493" t="str">
            <v>84019</v>
          </cell>
          <cell r="C6493" t="str">
            <v>SUBTOTAL</v>
          </cell>
          <cell r="G6493">
            <v>14.66</v>
          </cell>
        </row>
        <row r="6494">
          <cell r="C6494" t="str">
            <v>BDI</v>
          </cell>
          <cell r="E6494">
            <v>0.35</v>
          </cell>
          <cell r="G6494">
            <v>5.13</v>
          </cell>
        </row>
        <row r="6495">
          <cell r="C6495" t="str">
            <v>TOTAL</v>
          </cell>
          <cell r="G6495">
            <v>19.79</v>
          </cell>
        </row>
        <row r="6497">
          <cell r="A6497" t="str">
            <v>COBE</v>
          </cell>
          <cell r="B6497" t="str">
            <v>84022</v>
          </cell>
          <cell r="C6497" t="str">
            <v>CAIBRO DE MASSARANDUBA APARELHADA 3X1.1/2 , INCLUSO FORNECIMENTO E COLOCACAO</v>
          </cell>
          <cell r="D6497" t="str">
            <v>M</v>
          </cell>
        </row>
        <row r="6498">
          <cell r="A6498" t="str">
            <v>INSUMO</v>
          </cell>
          <cell r="B6498" t="str">
            <v>00001213</v>
          </cell>
          <cell r="C6498" t="str">
            <v>CARPINTEIRO DE FORMAS</v>
          </cell>
          <cell r="D6498" t="str">
            <v>H</v>
          </cell>
          <cell r="E6498">
            <v>0.21</v>
          </cell>
          <cell r="F6498">
            <v>12.88</v>
          </cell>
          <cell r="G6498">
            <v>2.7</v>
          </cell>
        </row>
        <row r="6499">
          <cell r="A6499" t="str">
            <v>INSUMO</v>
          </cell>
          <cell r="B6499" t="str">
            <v>00005075</v>
          </cell>
          <cell r="C6499" t="str">
            <v>PREGO POLIDO COM CABECA 18 X 30</v>
          </cell>
          <cell r="D6499" t="str">
            <v>KG</v>
          </cell>
          <cell r="E6499">
            <v>0.01</v>
          </cell>
          <cell r="F6499">
            <v>4.9800000000000004</v>
          </cell>
          <cell r="G6499">
            <v>0.05</v>
          </cell>
        </row>
        <row r="6500">
          <cell r="A6500" t="str">
            <v>INSUMO</v>
          </cell>
          <cell r="B6500" t="str">
            <v>00006117</v>
          </cell>
          <cell r="C6500" t="str">
            <v>AJUDANTE DE CARPINTEIRO</v>
          </cell>
          <cell r="D6500" t="str">
            <v>H</v>
          </cell>
          <cell r="E6500">
            <v>0.21</v>
          </cell>
          <cell r="F6500">
            <v>9.68</v>
          </cell>
          <cell r="G6500">
            <v>2.0299999999999998</v>
          </cell>
        </row>
        <row r="6501">
          <cell r="A6501" t="str">
            <v>INSUMO</v>
          </cell>
          <cell r="B6501" t="str">
            <v>00020207</v>
          </cell>
          <cell r="C6501" t="str">
            <v>PECA DE MADEIRA LEI APARELHADA 1 1/2 X 3" (4 X 7,5CM)</v>
          </cell>
          <cell r="D6501" t="str">
            <v>M</v>
          </cell>
          <cell r="E6501">
            <v>1.1000000000000001</v>
          </cell>
          <cell r="F6501">
            <v>7.66</v>
          </cell>
          <cell r="G6501">
            <v>8.43</v>
          </cell>
        </row>
        <row r="6502">
          <cell r="A6502" t="str">
            <v>84022</v>
          </cell>
          <cell r="C6502" t="str">
            <v>SUBTOTAL</v>
          </cell>
          <cell r="G6502">
            <v>13.209999999999999</v>
          </cell>
        </row>
        <row r="6503">
          <cell r="C6503" t="str">
            <v>BDI</v>
          </cell>
          <cell r="E6503">
            <v>0.35</v>
          </cell>
          <cell r="G6503">
            <v>4.62</v>
          </cell>
        </row>
        <row r="6504">
          <cell r="C6504" t="str">
            <v>TOTAL</v>
          </cell>
          <cell r="G6504">
            <v>17.829999999999998</v>
          </cell>
        </row>
        <row r="6506">
          <cell r="A6506" t="str">
            <v>COBE</v>
          </cell>
          <cell r="B6506" t="str">
            <v>84025</v>
          </cell>
          <cell r="C6506" t="str">
            <v>CAIBRO DE MASSARANDUBA APARELHADA 3X4.1/2 , INCLUSO FORNECIMENTO E COLOCACAO</v>
          </cell>
          <cell r="D6506" t="str">
            <v>M</v>
          </cell>
        </row>
        <row r="6507">
          <cell r="A6507" t="str">
            <v>INSUMO</v>
          </cell>
          <cell r="B6507" t="str">
            <v>00001213</v>
          </cell>
          <cell r="C6507" t="str">
            <v>CARPINTEIRO DE FORMAS</v>
          </cell>
          <cell r="D6507" t="str">
            <v>H</v>
          </cell>
          <cell r="E6507">
            <v>0.2</v>
          </cell>
          <cell r="F6507">
            <v>12.88</v>
          </cell>
          <cell r="G6507">
            <v>2.58</v>
          </cell>
        </row>
        <row r="6508">
          <cell r="A6508" t="str">
            <v>INSUMO</v>
          </cell>
          <cell r="B6508" t="str">
            <v>00005075</v>
          </cell>
          <cell r="C6508" t="str">
            <v>PREGO POLIDO COM CABECA 18 X 30</v>
          </cell>
          <cell r="D6508" t="str">
            <v>KG</v>
          </cell>
          <cell r="E6508">
            <v>0.01</v>
          </cell>
          <cell r="F6508">
            <v>4.9800000000000004</v>
          </cell>
          <cell r="G6508">
            <v>0.05</v>
          </cell>
        </row>
        <row r="6509">
          <cell r="A6509" t="str">
            <v>INSUMO</v>
          </cell>
          <cell r="B6509" t="str">
            <v>00006117</v>
          </cell>
          <cell r="C6509" t="str">
            <v>AJUDANTE DE CARPINTEIRO</v>
          </cell>
          <cell r="D6509" t="str">
            <v>H</v>
          </cell>
          <cell r="E6509">
            <v>0.2</v>
          </cell>
          <cell r="F6509">
            <v>9.68</v>
          </cell>
          <cell r="G6509">
            <v>1.94</v>
          </cell>
        </row>
        <row r="6510">
          <cell r="A6510" t="str">
            <v>INSUMO</v>
          </cell>
          <cell r="B6510" t="str">
            <v>00020210</v>
          </cell>
          <cell r="C6510" t="str">
            <v>PECA DE MADEIRA LEI APARELHADA 3 X 4.1/2" (7,5 X 11,5)</v>
          </cell>
          <cell r="D6510" t="str">
            <v>M</v>
          </cell>
          <cell r="E6510">
            <v>1.1000000000000001</v>
          </cell>
          <cell r="F6510">
            <v>22.03</v>
          </cell>
          <cell r="G6510">
            <v>24.23</v>
          </cell>
        </row>
        <row r="6511">
          <cell r="A6511" t="str">
            <v>84025</v>
          </cell>
          <cell r="C6511" t="str">
            <v>SUBTOTAL</v>
          </cell>
          <cell r="G6511">
            <v>28.8</v>
          </cell>
        </row>
        <row r="6512">
          <cell r="C6512" t="str">
            <v>BDI</v>
          </cell>
          <cell r="E6512">
            <v>0.35</v>
          </cell>
          <cell r="G6512">
            <v>10.08</v>
          </cell>
        </row>
        <row r="6513">
          <cell r="C6513" t="str">
            <v>TOTAL</v>
          </cell>
          <cell r="G6513">
            <v>38.880000000000003</v>
          </cell>
        </row>
        <row r="6515">
          <cell r="A6515" t="str">
            <v>COBE</v>
          </cell>
          <cell r="B6515" t="str">
            <v>84029</v>
          </cell>
          <cell r="C6515" t="str">
            <v>RIPA DE MASSARANDUBA SERRADA 1,5X4 CM, INC LUSO FORNECIMENTO E COLOCACAO</v>
          </cell>
          <cell r="D6515" t="str">
            <v>M</v>
          </cell>
        </row>
        <row r="6516">
          <cell r="A6516" t="str">
            <v>INSUMO</v>
          </cell>
          <cell r="B6516" t="str">
            <v>00001213</v>
          </cell>
          <cell r="C6516" t="str">
            <v>CARPINTEIRO DE FORMAS</v>
          </cell>
          <cell r="D6516" t="str">
            <v>H</v>
          </cell>
          <cell r="E6516">
            <v>0.24</v>
          </cell>
          <cell r="F6516">
            <v>12.88</v>
          </cell>
          <cell r="G6516">
            <v>3.09</v>
          </cell>
        </row>
        <row r="6517">
          <cell r="A6517" t="str">
            <v>INSUMO</v>
          </cell>
          <cell r="B6517" t="str">
            <v>00005075</v>
          </cell>
          <cell r="C6517" t="str">
            <v>PREGO POLIDO COM CABECA 18 X 30</v>
          </cell>
          <cell r="D6517" t="str">
            <v>KG</v>
          </cell>
          <cell r="E6517">
            <v>0.01</v>
          </cell>
          <cell r="F6517">
            <v>4.9800000000000004</v>
          </cell>
          <cell r="G6517">
            <v>0.05</v>
          </cell>
        </row>
        <row r="6518">
          <cell r="A6518" t="str">
            <v>INSUMO</v>
          </cell>
          <cell r="B6518" t="str">
            <v>00006117</v>
          </cell>
          <cell r="C6518" t="str">
            <v>AJUDANTE DE CARPINTEIRO</v>
          </cell>
          <cell r="D6518" t="str">
            <v>H</v>
          </cell>
          <cell r="E6518">
            <v>0.24</v>
          </cell>
          <cell r="F6518">
            <v>9.68</v>
          </cell>
          <cell r="G6518">
            <v>2.3199999999999998</v>
          </cell>
        </row>
        <row r="6519">
          <cell r="A6519" t="str">
            <v>INSUMO</v>
          </cell>
          <cell r="B6519" t="str">
            <v>00020205</v>
          </cell>
          <cell r="C6519" t="str">
            <v>PECA DE MADEIRA LEI APARELHADA 1,5 X 4CM</v>
          </cell>
          <cell r="D6519" t="str">
            <v>M</v>
          </cell>
          <cell r="E6519">
            <v>1.1000000000000001</v>
          </cell>
          <cell r="F6519">
            <v>1.52</v>
          </cell>
          <cell r="G6519">
            <v>1.67</v>
          </cell>
        </row>
        <row r="6520">
          <cell r="A6520" t="str">
            <v>84029</v>
          </cell>
          <cell r="C6520" t="str">
            <v>SUBTOTAL</v>
          </cell>
          <cell r="G6520">
            <v>7.129999999999999</v>
          </cell>
        </row>
        <row r="6521">
          <cell r="C6521" t="str">
            <v>BDI</v>
          </cell>
          <cell r="E6521">
            <v>0.35</v>
          </cell>
          <cell r="G6521">
            <v>2.5</v>
          </cell>
        </row>
        <row r="6522">
          <cell r="C6522" t="str">
            <v>TOTAL</v>
          </cell>
          <cell r="G6522">
            <v>9.629999999999999</v>
          </cell>
        </row>
        <row r="6524">
          <cell r="A6524" t="str">
            <v>COBE</v>
          </cell>
          <cell r="B6524" t="str">
            <v>84030</v>
          </cell>
          <cell r="C6524" t="str">
            <v>RIPA DE MASSARANDUBA APARELHADA 1,5X4 CM, INCLUSO FORNECIMENTO E COLOCACAO</v>
          </cell>
          <cell r="D6524" t="str">
            <v>M</v>
          </cell>
        </row>
        <row r="6525">
          <cell r="A6525" t="str">
            <v>INSUMO</v>
          </cell>
          <cell r="B6525" t="str">
            <v>00001213</v>
          </cell>
          <cell r="C6525" t="str">
            <v>CARPINTEIRO DE FORMAS</v>
          </cell>
          <cell r="D6525" t="str">
            <v>H</v>
          </cell>
          <cell r="E6525">
            <v>0.1</v>
          </cell>
          <cell r="F6525">
            <v>12.88</v>
          </cell>
          <cell r="G6525">
            <v>1.29</v>
          </cell>
        </row>
        <row r="6526">
          <cell r="A6526" t="str">
            <v>INSUMO</v>
          </cell>
          <cell r="B6526" t="str">
            <v>00004407</v>
          </cell>
          <cell r="C6526" t="str">
            <v>PECA DE MADEIRA DE LEI NATIVA/REGIONAL 1,5 X 4 CM NAO APARELHADA</v>
          </cell>
          <cell r="D6526" t="str">
            <v>M</v>
          </cell>
          <cell r="E6526">
            <v>1.1000000000000001</v>
          </cell>
          <cell r="F6526">
            <v>1.31</v>
          </cell>
          <cell r="G6526">
            <v>1.44</v>
          </cell>
        </row>
        <row r="6527">
          <cell r="A6527" t="str">
            <v>INSUMO</v>
          </cell>
          <cell r="B6527" t="str">
            <v>00005075</v>
          </cell>
          <cell r="C6527" t="str">
            <v>PREGO POLIDO COM CABECA 18 X 30</v>
          </cell>
          <cell r="D6527" t="str">
            <v>KG</v>
          </cell>
          <cell r="E6527">
            <v>0.01</v>
          </cell>
          <cell r="F6527">
            <v>4.9800000000000004</v>
          </cell>
          <cell r="G6527">
            <v>0.05</v>
          </cell>
        </row>
        <row r="6528">
          <cell r="A6528" t="str">
            <v>INSUMO</v>
          </cell>
          <cell r="B6528" t="str">
            <v>00006117</v>
          </cell>
          <cell r="C6528" t="str">
            <v>AJUDANTE DE CARPINTEIRO</v>
          </cell>
          <cell r="D6528" t="str">
            <v>H</v>
          </cell>
          <cell r="E6528">
            <v>0.1</v>
          </cell>
          <cell r="F6528">
            <v>9.68</v>
          </cell>
          <cell r="G6528">
            <v>0.97</v>
          </cell>
        </row>
        <row r="6529">
          <cell r="A6529" t="str">
            <v>84030</v>
          </cell>
          <cell r="C6529" t="str">
            <v>SUBTOTAL</v>
          </cell>
          <cell r="G6529">
            <v>3.75</v>
          </cell>
        </row>
        <row r="6530">
          <cell r="C6530" t="str">
            <v>BDI</v>
          </cell>
          <cell r="E6530">
            <v>0.35</v>
          </cell>
          <cell r="G6530">
            <v>1.31</v>
          </cell>
        </row>
        <row r="6531">
          <cell r="C6531" t="str">
            <v>TOTAL</v>
          </cell>
          <cell r="G6531">
            <v>5.0600000000000005</v>
          </cell>
        </row>
        <row r="6533">
          <cell r="A6533" t="str">
            <v>COBE</v>
          </cell>
          <cell r="B6533" t="str">
            <v>84031</v>
          </cell>
          <cell r="C6533" t="str">
            <v>ESTRUTURA DE MADEIRA COM TESOURA, PARA VAOS DE 15 M E TELHA ONDULADA DE FIBROCIMENTO, ALUMINIO OU PLASTICA</v>
          </cell>
          <cell r="D6533" t="str">
            <v>M2</v>
          </cell>
        </row>
        <row r="6534">
          <cell r="A6534" t="str">
            <v>INSUMO</v>
          </cell>
          <cell r="B6534" t="str">
            <v>00001213</v>
          </cell>
          <cell r="C6534" t="str">
            <v>CARPINTEIRO DE FORMAS</v>
          </cell>
          <cell r="D6534" t="str">
            <v>H</v>
          </cell>
          <cell r="E6534">
            <v>1.1499999999999999</v>
          </cell>
          <cell r="F6534">
            <v>12.88</v>
          </cell>
          <cell r="G6534">
            <v>14.81</v>
          </cell>
        </row>
        <row r="6535">
          <cell r="A6535" t="str">
            <v>INSUMO</v>
          </cell>
          <cell r="B6535" t="str">
            <v>00003989</v>
          </cell>
          <cell r="C6535" t="str">
            <v>MADEIRA LEI NATIVA/REGIONAL SERRADA APARELHADA</v>
          </cell>
          <cell r="D6535" t="str">
            <v>M3</v>
          </cell>
          <cell r="E6535">
            <v>2.0400000000000001E-2</v>
          </cell>
          <cell r="F6535">
            <v>2145</v>
          </cell>
          <cell r="G6535">
            <v>43.76</v>
          </cell>
        </row>
        <row r="6536">
          <cell r="A6536" t="str">
            <v>INSUMO</v>
          </cell>
          <cell r="B6536" t="str">
            <v>00005061</v>
          </cell>
          <cell r="C6536" t="str">
            <v>PREGO POLIDO COM CABECA 18 X 27</v>
          </cell>
          <cell r="D6536" t="str">
            <v>KG</v>
          </cell>
          <cell r="E6536">
            <v>0.13</v>
          </cell>
          <cell r="F6536">
            <v>5.35</v>
          </cell>
          <cell r="G6536">
            <v>0.7</v>
          </cell>
        </row>
        <row r="6537">
          <cell r="A6537" t="str">
            <v>INSUMO</v>
          </cell>
          <cell r="B6537" t="str">
            <v>00006117</v>
          </cell>
          <cell r="C6537" t="str">
            <v>AJUDANTE DE CARPINTEIRO</v>
          </cell>
          <cell r="D6537" t="str">
            <v>H</v>
          </cell>
          <cell r="E6537">
            <v>1.1499999999999999</v>
          </cell>
          <cell r="F6537">
            <v>9.68</v>
          </cell>
          <cell r="G6537">
            <v>11.13</v>
          </cell>
        </row>
        <row r="6538">
          <cell r="A6538" t="str">
            <v>INSUMO</v>
          </cell>
          <cell r="B6538" t="str">
            <v>00021142</v>
          </cell>
          <cell r="C6538" t="str">
            <v>ESTRIBO C/ PARAFUSO EM CHAPA DE FERRO FUNDIDO DE 2" X 3/16" X 35CM SECAO "U" PARA MADEIRAMENTO DE TELHADO"</v>
          </cell>
          <cell r="D6538" t="str">
            <v>UN</v>
          </cell>
          <cell r="E6538">
            <v>2.5999999999999999E-2</v>
          </cell>
          <cell r="F6538">
            <v>11.75</v>
          </cell>
          <cell r="G6538">
            <v>0.31</v>
          </cell>
        </row>
        <row r="6539">
          <cell r="A6539" t="str">
            <v>84031</v>
          </cell>
          <cell r="C6539" t="str">
            <v>SUBTOTAL</v>
          </cell>
          <cell r="G6539">
            <v>70.710000000000008</v>
          </cell>
        </row>
        <row r="6540">
          <cell r="C6540" t="str">
            <v>BDI</v>
          </cell>
          <cell r="E6540">
            <v>0.35</v>
          </cell>
          <cell r="G6540">
            <v>24.75</v>
          </cell>
        </row>
        <row r="6541">
          <cell r="C6541" t="str">
            <v>TOTAL</v>
          </cell>
          <cell r="G6541">
            <v>95.460000000000008</v>
          </cell>
        </row>
        <row r="6543">
          <cell r="A6543" t="str">
            <v>COBE</v>
          </cell>
          <cell r="B6543" t="str">
            <v>84032</v>
          </cell>
          <cell r="C6543" t="str">
            <v>MAO FRANCESA EXECUTADA COM MADEIRA NAO APARELHADX6 CM, PARA BEIRAL COM COMPRIMENTO DE 80CM</v>
          </cell>
          <cell r="D6543" t="str">
            <v>UN</v>
          </cell>
        </row>
        <row r="6544">
          <cell r="A6544" t="str">
            <v>INSUMO</v>
          </cell>
          <cell r="B6544" t="str">
            <v>00001213</v>
          </cell>
          <cell r="C6544" t="str">
            <v>CARPINTEIRO DE FORMAS</v>
          </cell>
          <cell r="D6544" t="str">
            <v>H</v>
          </cell>
          <cell r="E6544">
            <v>0.5</v>
          </cell>
          <cell r="F6544">
            <v>12.88</v>
          </cell>
          <cell r="G6544">
            <v>6.44</v>
          </cell>
        </row>
        <row r="6545">
          <cell r="A6545" t="str">
            <v>INSUMO</v>
          </cell>
          <cell r="B6545" t="str">
            <v>00004430</v>
          </cell>
          <cell r="C6545" t="str">
            <v>PECA DE MADEIRA DE LEI *5 X 6* CM, NÃO APARELHADA, (CAIBRO-P/TELHADO)</v>
          </cell>
          <cell r="D6545" t="str">
            <v>M</v>
          </cell>
          <cell r="E6545">
            <v>2.5499999999999998</v>
          </cell>
          <cell r="F6545">
            <v>6.59</v>
          </cell>
          <cell r="G6545">
            <v>16.8</v>
          </cell>
        </row>
        <row r="6546">
          <cell r="A6546" t="str">
            <v>INSUMO</v>
          </cell>
          <cell r="B6546" t="str">
            <v>00005061</v>
          </cell>
          <cell r="C6546" t="str">
            <v>PREGO POLIDO COM CABECA 18 X 27</v>
          </cell>
          <cell r="D6546" t="str">
            <v>KG</v>
          </cell>
          <cell r="E6546">
            <v>1</v>
          </cell>
          <cell r="F6546">
            <v>5.35</v>
          </cell>
          <cell r="G6546">
            <v>5.35</v>
          </cell>
        </row>
        <row r="6547">
          <cell r="A6547" t="str">
            <v>INSUMO</v>
          </cell>
          <cell r="B6547" t="str">
            <v>00006117</v>
          </cell>
          <cell r="C6547" t="str">
            <v>AJUDANTE DE CARPINTEIRO</v>
          </cell>
          <cell r="D6547" t="str">
            <v>H</v>
          </cell>
          <cell r="E6547">
            <v>0.5</v>
          </cell>
          <cell r="F6547">
            <v>9.68</v>
          </cell>
          <cell r="G6547">
            <v>4.84</v>
          </cell>
        </row>
        <row r="6548">
          <cell r="A6548" t="str">
            <v>INSUMO</v>
          </cell>
          <cell r="B6548" t="str">
            <v>00007568</v>
          </cell>
          <cell r="C6548" t="str">
            <v>BUCHA NYLON S-10 C/ PARAFUSO ACO ZINC ROSCA SOBERBA CAB CHATA 5,5 X 65MM</v>
          </cell>
          <cell r="D6548" t="str">
            <v>UN</v>
          </cell>
          <cell r="E6548">
            <v>3</v>
          </cell>
          <cell r="F6548">
            <v>0.67</v>
          </cell>
          <cell r="G6548">
            <v>2.0099999999999998</v>
          </cell>
        </row>
        <row r="6549">
          <cell r="A6549" t="str">
            <v>84032</v>
          </cell>
          <cell r="C6549" t="str">
            <v>SUBTOTAL</v>
          </cell>
          <cell r="G6549">
            <v>35.440000000000005</v>
          </cell>
        </row>
        <row r="6550">
          <cell r="C6550" t="str">
            <v>BDI</v>
          </cell>
          <cell r="E6550">
            <v>0.35</v>
          </cell>
          <cell r="G6550">
            <v>12.4</v>
          </cell>
        </row>
        <row r="6551">
          <cell r="C6551" t="str">
            <v>TOTAL</v>
          </cell>
          <cell r="G6551">
            <v>47.84</v>
          </cell>
        </row>
        <row r="6553">
          <cell r="A6553" t="str">
            <v>COBE</v>
          </cell>
          <cell r="B6553" t="str">
            <v>72089</v>
          </cell>
          <cell r="C6553" t="str">
            <v>RECOLOCACAO DE TELHAS CERAMICAS TIPO FRANC ESA, CONSIDERANDO REAPROVEITAMENTO DE MATERIAL</v>
          </cell>
          <cell r="D6553" t="str">
            <v>M2</v>
          </cell>
        </row>
        <row r="6554">
          <cell r="A6554" t="str">
            <v>INSUMO</v>
          </cell>
          <cell r="B6554" t="str">
            <v>00006111</v>
          </cell>
          <cell r="C6554" t="str">
            <v>SERVENTE</v>
          </cell>
          <cell r="D6554" t="str">
            <v>H</v>
          </cell>
          <cell r="E6554">
            <v>0.1</v>
          </cell>
          <cell r="F6554">
            <v>10.59</v>
          </cell>
          <cell r="G6554">
            <v>1.06</v>
          </cell>
        </row>
        <row r="6555">
          <cell r="A6555" t="str">
            <v>INSUMO</v>
          </cell>
          <cell r="B6555" t="str">
            <v>00012869</v>
          </cell>
          <cell r="C6555" t="str">
            <v>TELHADISTA</v>
          </cell>
          <cell r="D6555" t="str">
            <v>H</v>
          </cell>
          <cell r="E6555">
            <v>0.5</v>
          </cell>
          <cell r="F6555">
            <v>11.14</v>
          </cell>
          <cell r="G6555">
            <v>5.57</v>
          </cell>
        </row>
        <row r="6556">
          <cell r="A6556" t="str">
            <v>72089</v>
          </cell>
          <cell r="C6556" t="str">
            <v>SUBTOTAL</v>
          </cell>
          <cell r="G6556">
            <v>6.6300000000000008</v>
          </cell>
        </row>
        <row r="6557">
          <cell r="C6557" t="str">
            <v>BDI</v>
          </cell>
          <cell r="E6557">
            <v>0.35</v>
          </cell>
          <cell r="G6557">
            <v>2.3199999999999998</v>
          </cell>
        </row>
        <row r="6558">
          <cell r="C6558" t="str">
            <v>TOTAL</v>
          </cell>
          <cell r="G6558">
            <v>8.9500000000000011</v>
          </cell>
        </row>
        <row r="6560">
          <cell r="A6560" t="str">
            <v>COBE</v>
          </cell>
          <cell r="B6560" t="str">
            <v>72091</v>
          </cell>
          <cell r="C6560" t="str">
            <v>RECOLOCACAO DE TELHAS CERAMICAS TIPO PLAN, CONSIDERANDO REAPROVEITAMENTO DE MATERIAL</v>
          </cell>
          <cell r="D6560" t="str">
            <v>M2</v>
          </cell>
        </row>
        <row r="6561">
          <cell r="A6561" t="str">
            <v>INSUMO</v>
          </cell>
          <cell r="B6561" t="str">
            <v>00006111</v>
          </cell>
          <cell r="C6561" t="str">
            <v>SERVENTE</v>
          </cell>
          <cell r="D6561" t="str">
            <v>H</v>
          </cell>
          <cell r="E6561">
            <v>1.5</v>
          </cell>
          <cell r="F6561">
            <v>10.59</v>
          </cell>
          <cell r="G6561">
            <v>15.89</v>
          </cell>
        </row>
        <row r="6562">
          <cell r="A6562" t="str">
            <v>INSUMO</v>
          </cell>
          <cell r="B6562" t="str">
            <v>00012869</v>
          </cell>
          <cell r="C6562" t="str">
            <v>TELHADISTA</v>
          </cell>
          <cell r="D6562" t="str">
            <v>H</v>
          </cell>
          <cell r="E6562">
            <v>0.75</v>
          </cell>
          <cell r="F6562">
            <v>11.14</v>
          </cell>
          <cell r="G6562">
            <v>8.36</v>
          </cell>
        </row>
        <row r="6563">
          <cell r="A6563" t="str">
            <v>72091</v>
          </cell>
          <cell r="C6563" t="str">
            <v>SUBTOTAL</v>
          </cell>
          <cell r="G6563">
            <v>24.25</v>
          </cell>
        </row>
        <row r="6564">
          <cell r="C6564" t="str">
            <v>BDI</v>
          </cell>
          <cell r="E6564">
            <v>0.35</v>
          </cell>
          <cell r="G6564">
            <v>8.49</v>
          </cell>
        </row>
        <row r="6565">
          <cell r="C6565" t="str">
            <v>TOTAL</v>
          </cell>
          <cell r="G6565">
            <v>32.74</v>
          </cell>
        </row>
        <row r="6567">
          <cell r="A6567" t="str">
            <v>COBE</v>
          </cell>
          <cell r="B6567" t="str">
            <v>72101</v>
          </cell>
          <cell r="C6567" t="str">
            <v>REVISAO GERAL DE TELHADOS DE TELHAS CERAMI CAS</v>
          </cell>
          <cell r="D6567" t="str">
            <v>M2</v>
          </cell>
        </row>
        <row r="6568">
          <cell r="A6568" t="str">
            <v>INSUMO</v>
          </cell>
          <cell r="B6568" t="str">
            <v>00006111</v>
          </cell>
          <cell r="C6568" t="str">
            <v>SERVENTE</v>
          </cell>
          <cell r="D6568" t="str">
            <v>H</v>
          </cell>
          <cell r="E6568">
            <v>0.3</v>
          </cell>
          <cell r="F6568">
            <v>10.59</v>
          </cell>
          <cell r="G6568">
            <v>3.18</v>
          </cell>
        </row>
        <row r="6569">
          <cell r="A6569" t="str">
            <v>INSUMO</v>
          </cell>
          <cell r="B6569" t="str">
            <v>00012869</v>
          </cell>
          <cell r="C6569" t="str">
            <v>TELHADISTA</v>
          </cell>
          <cell r="D6569" t="str">
            <v>H</v>
          </cell>
          <cell r="E6569">
            <v>0.1</v>
          </cell>
          <cell r="F6569">
            <v>11.14</v>
          </cell>
          <cell r="G6569">
            <v>1.1100000000000001</v>
          </cell>
        </row>
        <row r="6570">
          <cell r="A6570" t="str">
            <v>72101</v>
          </cell>
          <cell r="C6570" t="str">
            <v>SUBTOTAL</v>
          </cell>
          <cell r="G6570">
            <v>4.29</v>
          </cell>
        </row>
        <row r="6571">
          <cell r="C6571" t="str">
            <v>BDI</v>
          </cell>
          <cell r="E6571">
            <v>0.35</v>
          </cell>
          <cell r="G6571">
            <v>1.5</v>
          </cell>
        </row>
        <row r="6572">
          <cell r="C6572" t="str">
            <v>TOTAL</v>
          </cell>
          <cell r="G6572">
            <v>5.79</v>
          </cell>
        </row>
        <row r="6574">
          <cell r="A6574" t="str">
            <v>COBE</v>
          </cell>
          <cell r="B6574" t="str">
            <v>72103</v>
          </cell>
          <cell r="C6574" t="str">
            <v>RECOLOCACAO DE CUMEEIRAS CERAMICAS COM ARGAMASSA ARCO 1:2:8 (CIMENTO, CAL E AREIA), CONSIDERANDO APROVEITAMENTO DO MATERIAL</v>
          </cell>
          <cell r="D6574" t="str">
            <v>M</v>
          </cell>
        </row>
        <row r="6575">
          <cell r="A6575" t="str">
            <v>COMPOSICAO</v>
          </cell>
          <cell r="B6575" t="str">
            <v>6028</v>
          </cell>
          <cell r="C6575" t="str">
            <v>ARGAMASSA TRACO 1:2:8 (CIMENTO, CAL E AREIA MEDIA NAO PENEIRADA), PREPARO MECANICO</v>
          </cell>
          <cell r="D6575" t="str">
            <v>M3</v>
          </cell>
          <cell r="E6575">
            <v>1.8E-3</v>
          </cell>
          <cell r="F6575">
            <v>295.53999999999996</v>
          </cell>
          <cell r="G6575">
            <v>0.53</v>
          </cell>
        </row>
        <row r="6576">
          <cell r="A6576" t="str">
            <v>INSUMO</v>
          </cell>
          <cell r="B6576" t="str">
            <v>00004750</v>
          </cell>
          <cell r="C6576" t="str">
            <v>PEDREIRO</v>
          </cell>
          <cell r="D6576" t="str">
            <v>H</v>
          </cell>
          <cell r="E6576">
            <v>0.5</v>
          </cell>
          <cell r="F6576">
            <v>12.88</v>
          </cell>
          <cell r="G6576">
            <v>6.44</v>
          </cell>
        </row>
        <row r="6577">
          <cell r="A6577" t="str">
            <v>INSUMO</v>
          </cell>
          <cell r="B6577" t="str">
            <v>00006111</v>
          </cell>
          <cell r="C6577" t="str">
            <v>SERVENTE</v>
          </cell>
          <cell r="D6577" t="str">
            <v>H</v>
          </cell>
          <cell r="E6577">
            <v>0.50600000000000001</v>
          </cell>
          <cell r="F6577">
            <v>10.59</v>
          </cell>
          <cell r="G6577">
            <v>5.36</v>
          </cell>
        </row>
        <row r="6578">
          <cell r="A6578" t="str">
            <v>72103</v>
          </cell>
          <cell r="C6578" t="str">
            <v>SUBTOTAL</v>
          </cell>
          <cell r="G6578">
            <v>12.330000000000002</v>
          </cell>
        </row>
        <row r="6579">
          <cell r="C6579" t="str">
            <v>BDI</v>
          </cell>
          <cell r="E6579">
            <v>0.35</v>
          </cell>
          <cell r="G6579">
            <v>4.32</v>
          </cell>
        </row>
        <row r="6580">
          <cell r="C6580" t="str">
            <v>TOTAL</v>
          </cell>
          <cell r="G6580">
            <v>16.650000000000002</v>
          </cell>
        </row>
        <row r="6582">
          <cell r="A6582" t="str">
            <v>COBE</v>
          </cell>
          <cell r="B6582" t="str">
            <v>73938/001</v>
          </cell>
          <cell r="C6582" t="str">
            <v>COBERTURA EM TELHA CERAMICA TIPO COLONIA L, COM ARGAMASSA TRACO 1:3 (CIMENTO E AREIA)</v>
          </cell>
          <cell r="D6582" t="str">
            <v>M2</v>
          </cell>
        </row>
        <row r="6583">
          <cell r="A6583" t="str">
            <v>COMPOSICAO</v>
          </cell>
          <cell r="B6583" t="str">
            <v>6011</v>
          </cell>
          <cell r="C6583" t="str">
            <v>ARGAMASSA TRACO 1:3 (CIMENTO E AREIA MEDIA PENEIRADA), PREPARO MECANICO</v>
          </cell>
          <cell r="D6583" t="str">
            <v>M3</v>
          </cell>
          <cell r="E6583">
            <v>3.0000000000000001E-3</v>
          </cell>
          <cell r="F6583">
            <v>480.59999999999997</v>
          </cell>
          <cell r="G6583">
            <v>1.44</v>
          </cell>
        </row>
        <row r="6584">
          <cell r="A6584" t="str">
            <v>INSUMO</v>
          </cell>
          <cell r="B6584" t="str">
            <v>00000337</v>
          </cell>
          <cell r="C6584" t="str">
            <v>ARAME PRETO RECOZIDO, PARA ARMACAO DE FERRAGEM, N. 18, D = 1,25 MM (0,01 KGM)</v>
          </cell>
          <cell r="D6584" t="str">
            <v>KG</v>
          </cell>
          <cell r="E6584">
            <v>3.4000000000000002E-2</v>
          </cell>
          <cell r="F6584">
            <v>6.67</v>
          </cell>
          <cell r="G6584">
            <v>0.23</v>
          </cell>
        </row>
        <row r="6585">
          <cell r="A6585" t="str">
            <v>INSUMO</v>
          </cell>
          <cell r="B6585" t="str">
            <v>00006111</v>
          </cell>
          <cell r="C6585" t="str">
            <v>SERVENTE</v>
          </cell>
          <cell r="D6585" t="str">
            <v>H</v>
          </cell>
          <cell r="E6585">
            <v>2</v>
          </cell>
          <cell r="F6585">
            <v>10.59</v>
          </cell>
          <cell r="G6585">
            <v>21.18</v>
          </cell>
        </row>
        <row r="6586">
          <cell r="A6586" t="str">
            <v>INSUMO</v>
          </cell>
          <cell r="B6586" t="str">
            <v>00007176</v>
          </cell>
          <cell r="C6586" t="str">
            <v>TELHA CERAMICA TIPO COLONIAL COMP = 46,0 A 50,0CM - 25 A 27 UN/M2</v>
          </cell>
          <cell r="D6586" t="str">
            <v>UN</v>
          </cell>
          <cell r="E6586">
            <v>25</v>
          </cell>
          <cell r="F6586">
            <v>2.4</v>
          </cell>
          <cell r="G6586">
            <v>60</v>
          </cell>
        </row>
        <row r="6587">
          <cell r="A6587" t="str">
            <v>INSUMO</v>
          </cell>
          <cell r="B6587" t="str">
            <v>00012869</v>
          </cell>
          <cell r="C6587" t="str">
            <v>TELHADISTA</v>
          </cell>
          <cell r="D6587" t="str">
            <v>H</v>
          </cell>
          <cell r="E6587">
            <v>1.5</v>
          </cell>
          <cell r="F6587">
            <v>11.14</v>
          </cell>
          <cell r="G6587">
            <v>16.71</v>
          </cell>
        </row>
        <row r="6588">
          <cell r="A6588" t="str">
            <v>73938/001</v>
          </cell>
          <cell r="C6588" t="str">
            <v>SUBTOTAL</v>
          </cell>
          <cell r="G6588">
            <v>99.56</v>
          </cell>
        </row>
        <row r="6589">
          <cell r="C6589" t="str">
            <v>BDI</v>
          </cell>
          <cell r="E6589">
            <v>0.35</v>
          </cell>
          <cell r="G6589">
            <v>34.85</v>
          </cell>
        </row>
        <row r="6590">
          <cell r="C6590" t="str">
            <v>TOTAL</v>
          </cell>
          <cell r="G6590">
            <v>134.41</v>
          </cell>
        </row>
        <row r="6592">
          <cell r="A6592" t="str">
            <v>COBE</v>
          </cell>
          <cell r="B6592" t="str">
            <v>73938/002</v>
          </cell>
          <cell r="C6592" t="str">
            <v>COBERTURA EM TELHA CERAMICA TIPO PLAN, E XCLUINDO MADEIRAMENTO</v>
          </cell>
          <cell r="D6592" t="str">
            <v>M2</v>
          </cell>
        </row>
        <row r="6593">
          <cell r="A6593" t="str">
            <v>INSUMO</v>
          </cell>
          <cell r="B6593" t="str">
            <v>00006111</v>
          </cell>
          <cell r="C6593" t="str">
            <v>SERVENTE</v>
          </cell>
          <cell r="D6593" t="str">
            <v>H</v>
          </cell>
          <cell r="E6593">
            <v>1.5</v>
          </cell>
          <cell r="F6593">
            <v>10.59</v>
          </cell>
          <cell r="G6593">
            <v>15.89</v>
          </cell>
        </row>
        <row r="6594">
          <cell r="A6594" t="str">
            <v>INSUMO</v>
          </cell>
          <cell r="B6594" t="str">
            <v>00011088</v>
          </cell>
          <cell r="C6594" t="str">
            <v>TELHA CERAMICA TIPO PLAN, DE 1A. QUALIDADE, COM 46 A 50 CM (COBERTURA DE 26 A 33 TELHAS POR M2)</v>
          </cell>
          <cell r="D6594" t="str">
            <v>UN</v>
          </cell>
          <cell r="E6594">
            <v>26</v>
          </cell>
          <cell r="F6594">
            <v>1.96</v>
          </cell>
          <cell r="G6594">
            <v>50.96</v>
          </cell>
        </row>
        <row r="6595">
          <cell r="A6595" t="str">
            <v>INSUMO</v>
          </cell>
          <cell r="B6595" t="str">
            <v>00012869</v>
          </cell>
          <cell r="C6595" t="str">
            <v>TELHADISTA</v>
          </cell>
          <cell r="D6595" t="str">
            <v>H</v>
          </cell>
          <cell r="E6595">
            <v>0.75</v>
          </cell>
          <cell r="F6595">
            <v>11.14</v>
          </cell>
          <cell r="G6595">
            <v>8.36</v>
          </cell>
        </row>
        <row r="6596">
          <cell r="A6596" t="str">
            <v>73938/002</v>
          </cell>
          <cell r="C6596" t="str">
            <v>SUBTOTAL</v>
          </cell>
          <cell r="G6596">
            <v>75.209999999999994</v>
          </cell>
        </row>
        <row r="6597">
          <cell r="C6597" t="str">
            <v>BDI</v>
          </cell>
          <cell r="E6597">
            <v>0.35</v>
          </cell>
          <cell r="G6597">
            <v>26.32</v>
          </cell>
        </row>
        <row r="6598">
          <cell r="C6598" t="str">
            <v>TOTAL</v>
          </cell>
          <cell r="G6598">
            <v>101.53</v>
          </cell>
        </row>
        <row r="6600">
          <cell r="A6600" t="str">
            <v>COBE</v>
          </cell>
          <cell r="B6600" t="str">
            <v>73938/003</v>
          </cell>
          <cell r="C6600" t="str">
            <v>COBERTURA EM TELHA CERAMICA TIPO FRANCES A OU MARSELHA, EXCLUINDO MADEIRAMENTO</v>
          </cell>
          <cell r="D6600" t="str">
            <v>M2</v>
          </cell>
        </row>
        <row r="6601">
          <cell r="A6601" t="str">
            <v>INSUMO</v>
          </cell>
          <cell r="B6601" t="str">
            <v>00006111</v>
          </cell>
          <cell r="C6601" t="str">
            <v>SERVENTE</v>
          </cell>
          <cell r="D6601" t="str">
            <v>H</v>
          </cell>
          <cell r="E6601">
            <v>1</v>
          </cell>
          <cell r="F6601">
            <v>10.59</v>
          </cell>
          <cell r="G6601">
            <v>10.59</v>
          </cell>
        </row>
        <row r="6602">
          <cell r="A6602" t="str">
            <v>INSUMO</v>
          </cell>
          <cell r="B6602" t="str">
            <v>00007183</v>
          </cell>
          <cell r="C6602" t="str">
            <v>TELHA CERAMICA TIPO FRANCESA, DE 1A. QUALIDADE (COBERTURA DE *16* TELHAS POR M2)</v>
          </cell>
          <cell r="D6602" t="str">
            <v>UN</v>
          </cell>
          <cell r="E6602">
            <v>16</v>
          </cell>
          <cell r="F6602">
            <v>1.95</v>
          </cell>
          <cell r="G6602">
            <v>31.2</v>
          </cell>
        </row>
        <row r="6603">
          <cell r="A6603" t="str">
            <v>INSUMO</v>
          </cell>
          <cell r="B6603" t="str">
            <v>00012869</v>
          </cell>
          <cell r="C6603" t="str">
            <v>TELHADISTA</v>
          </cell>
          <cell r="D6603" t="str">
            <v>H</v>
          </cell>
          <cell r="E6603">
            <v>0.5</v>
          </cell>
          <cell r="F6603">
            <v>11.14</v>
          </cell>
          <cell r="G6603">
            <v>5.57</v>
          </cell>
        </row>
        <row r="6604">
          <cell r="A6604" t="str">
            <v>73938/003</v>
          </cell>
          <cell r="C6604" t="str">
            <v>SUBTOTAL</v>
          </cell>
          <cell r="G6604">
            <v>47.36</v>
          </cell>
        </row>
        <row r="6605">
          <cell r="C6605" t="str">
            <v>BDI</v>
          </cell>
          <cell r="E6605">
            <v>0.35</v>
          </cell>
          <cell r="G6605">
            <v>16.579999999999998</v>
          </cell>
        </row>
        <row r="6606">
          <cell r="C6606" t="str">
            <v>TOTAL</v>
          </cell>
          <cell r="G6606">
            <v>63.94</v>
          </cell>
        </row>
        <row r="6608">
          <cell r="A6608" t="str">
            <v>COBE</v>
          </cell>
          <cell r="B6608" t="str">
            <v>73938/004</v>
          </cell>
          <cell r="C6608" t="str">
            <v>COBERTURA EM TELHA CERAMICA TIPO CANAL, COM ARGAMAS A TRACO 1:3 (CIMENTO E AREIA) E ARAME RECOZIDO</v>
          </cell>
          <cell r="D6608" t="str">
            <v>M2</v>
          </cell>
        </row>
        <row r="6609">
          <cell r="A6609" t="str">
            <v>COMPOSICAO</v>
          </cell>
          <cell r="B6609" t="str">
            <v>6011</v>
          </cell>
          <cell r="C6609" t="str">
            <v>ARGAMASSA TRACO 1:3 (CIMENTO E AREIA MEDIA PENEIRADA), PREPARO MECANICO</v>
          </cell>
          <cell r="D6609" t="str">
            <v>M3</v>
          </cell>
          <cell r="E6609">
            <v>3.0000000000000001E-3</v>
          </cell>
          <cell r="F6609">
            <v>480.59999999999997</v>
          </cell>
          <cell r="G6609">
            <v>1.44</v>
          </cell>
        </row>
        <row r="6610">
          <cell r="A6610" t="str">
            <v>INSUMO</v>
          </cell>
          <cell r="B6610" t="str">
            <v>00000337</v>
          </cell>
          <cell r="C6610" t="str">
            <v>ARAME PRETO RECOZIDO, PARA ARMACAO DE FERRAGEM, N. 18, D = 1,25 MM (0,01 KGM)</v>
          </cell>
          <cell r="D6610" t="str">
            <v>KG</v>
          </cell>
          <cell r="E6610">
            <v>3.4000000000000002E-2</v>
          </cell>
          <cell r="F6610">
            <v>6.67</v>
          </cell>
          <cell r="G6610">
            <v>0.23</v>
          </cell>
        </row>
        <row r="6611">
          <cell r="A6611" t="str">
            <v>INSUMO</v>
          </cell>
          <cell r="B6611" t="str">
            <v>00006111</v>
          </cell>
          <cell r="C6611" t="str">
            <v>SERVENTE</v>
          </cell>
          <cell r="D6611" t="str">
            <v>H</v>
          </cell>
          <cell r="E6611">
            <v>2</v>
          </cell>
          <cell r="F6611">
            <v>10.59</v>
          </cell>
          <cell r="G6611">
            <v>21.18</v>
          </cell>
        </row>
        <row r="6612">
          <cell r="A6612" t="str">
            <v>INSUMO</v>
          </cell>
          <cell r="B6612" t="str">
            <v>00007172</v>
          </cell>
          <cell r="C6612" t="str">
            <v>TELHA CERAMICA TIPO CANAL, DE 1A. QUALIDADE, COM 50 CM (COBERTURA DE *26* TELHAS POR M2) - MILHEIRO</v>
          </cell>
          <cell r="D6612" t="str">
            <v>UN</v>
          </cell>
          <cell r="E6612">
            <v>25</v>
          </cell>
          <cell r="F6612">
            <v>1</v>
          </cell>
          <cell r="G6612">
            <v>25</v>
          </cell>
        </row>
        <row r="6613">
          <cell r="A6613" t="str">
            <v>INSUMO</v>
          </cell>
          <cell r="B6613" t="str">
            <v>00012869</v>
          </cell>
          <cell r="C6613" t="str">
            <v>TELHADISTA</v>
          </cell>
          <cell r="D6613" t="str">
            <v>H</v>
          </cell>
          <cell r="E6613">
            <v>1.5</v>
          </cell>
          <cell r="F6613">
            <v>11.14</v>
          </cell>
          <cell r="G6613">
            <v>16.71</v>
          </cell>
        </row>
        <row r="6614">
          <cell r="A6614" t="str">
            <v>73938/004</v>
          </cell>
          <cell r="C6614" t="str">
            <v>SUBTOTAL</v>
          </cell>
          <cell r="G6614">
            <v>64.56</v>
          </cell>
        </row>
        <row r="6615">
          <cell r="C6615" t="str">
            <v>BDI</v>
          </cell>
          <cell r="E6615">
            <v>0.35</v>
          </cell>
          <cell r="G6615">
            <v>22.6</v>
          </cell>
        </row>
        <row r="6616">
          <cell r="C6616" t="str">
            <v>TOTAL</v>
          </cell>
          <cell r="G6616">
            <v>87.16</v>
          </cell>
        </row>
        <row r="6618">
          <cell r="A6618" t="str">
            <v>COBE</v>
          </cell>
          <cell r="B6618" t="str">
            <v>73938/005</v>
          </cell>
          <cell r="C6618" t="str">
            <v>COBERTURA EM TELHA CERAMICA TIPO PAULISTA, COM ARGA MASSA TRACO 1:3 (CIMENTO E AREIA) E ARAME RECOZIDO</v>
          </cell>
          <cell r="D6618" t="str">
            <v>M2</v>
          </cell>
        </row>
        <row r="6619">
          <cell r="A6619" t="str">
            <v>COMPOSICAO</v>
          </cell>
          <cell r="B6619" t="str">
            <v>6011</v>
          </cell>
          <cell r="C6619" t="str">
            <v>ARGAMASSA TRACO 1:3 (CIMENTO E AREIA MEDIA PENEIRADA), PREPARO MECANICO</v>
          </cell>
          <cell r="D6619" t="str">
            <v>M3</v>
          </cell>
          <cell r="E6619">
            <v>3.0000000000000001E-3</v>
          </cell>
          <cell r="F6619">
            <v>480.59999999999997</v>
          </cell>
          <cell r="G6619">
            <v>1.44</v>
          </cell>
        </row>
        <row r="6620">
          <cell r="A6620" t="str">
            <v>INSUMO</v>
          </cell>
          <cell r="B6620" t="str">
            <v>00000337</v>
          </cell>
          <cell r="C6620" t="str">
            <v>ARAME PRETO RECOZIDO, PARA ARMACAO DE FERRAGEM, N. 18, D = 1,25 MM (0,01 KGM)</v>
          </cell>
          <cell r="D6620" t="str">
            <v>KG</v>
          </cell>
          <cell r="E6620">
            <v>3.4000000000000002E-2</v>
          </cell>
          <cell r="F6620">
            <v>6.67</v>
          </cell>
          <cell r="G6620">
            <v>0.23</v>
          </cell>
        </row>
        <row r="6621">
          <cell r="A6621" t="str">
            <v>INSUMO</v>
          </cell>
          <cell r="B6621" t="str">
            <v>00006111</v>
          </cell>
          <cell r="C6621" t="str">
            <v>SERVENTE</v>
          </cell>
          <cell r="D6621" t="str">
            <v>H</v>
          </cell>
          <cell r="E6621">
            <v>2</v>
          </cell>
          <cell r="F6621">
            <v>10.59</v>
          </cell>
          <cell r="G6621">
            <v>21.18</v>
          </cell>
        </row>
        <row r="6622">
          <cell r="A6622" t="str">
            <v>INSUMO</v>
          </cell>
          <cell r="B6622" t="str">
            <v>00007180</v>
          </cell>
          <cell r="C6622" t="str">
            <v>TELHA CERAMICA TIPO PAULISTA, DE 1A. QUALIDADE, COM 33 CM (COBERTURA DE *26* TELHAS POR M2)</v>
          </cell>
          <cell r="D6622" t="str">
            <v>UN</v>
          </cell>
          <cell r="E6622">
            <v>25</v>
          </cell>
          <cell r="F6622">
            <v>1.0900000000000001</v>
          </cell>
          <cell r="G6622">
            <v>27.25</v>
          </cell>
        </row>
        <row r="6623">
          <cell r="A6623" t="str">
            <v>INSUMO</v>
          </cell>
          <cell r="B6623" t="str">
            <v>00012869</v>
          </cell>
          <cell r="C6623" t="str">
            <v>TELHADISTA</v>
          </cell>
          <cell r="D6623" t="str">
            <v>H</v>
          </cell>
          <cell r="E6623">
            <v>1.5</v>
          </cell>
          <cell r="F6623">
            <v>11.14</v>
          </cell>
          <cell r="G6623">
            <v>16.71</v>
          </cell>
        </row>
        <row r="6624">
          <cell r="A6624" t="str">
            <v>73938/005</v>
          </cell>
          <cell r="C6624" t="str">
            <v>SUBTOTAL</v>
          </cell>
          <cell r="G6624">
            <v>66.81</v>
          </cell>
        </row>
        <row r="6625">
          <cell r="C6625" t="str">
            <v>BDI</v>
          </cell>
          <cell r="E6625">
            <v>0.35</v>
          </cell>
          <cell r="G6625">
            <v>23.38</v>
          </cell>
        </row>
        <row r="6626">
          <cell r="C6626" t="str">
            <v>TOTAL</v>
          </cell>
          <cell r="G6626">
            <v>90.19</v>
          </cell>
        </row>
        <row r="6628">
          <cell r="A6628" t="str">
            <v>COBE</v>
          </cell>
          <cell r="B6628" t="str">
            <v>73938/006</v>
          </cell>
          <cell r="C6628" t="str">
            <v>CORDAO DE ARREMATE EM BEIRAIS COM TELHA CERAMICA EMBOCADA TRACO 1:2:8 (CIMENTO, CAL E AREIA)</v>
          </cell>
          <cell r="D6628" t="str">
            <v>M</v>
          </cell>
        </row>
        <row r="6629">
          <cell r="A6629" t="str">
            <v>COMPOSICAO</v>
          </cell>
          <cell r="B6629" t="str">
            <v>6028</v>
          </cell>
          <cell r="C6629" t="str">
            <v>ARGAMASSA TRACO 1:2:8 (CIMENTO, CAL E AREIA MEDIA NAO PENEIRADA), PREPARO MECANICO</v>
          </cell>
          <cell r="D6629" t="str">
            <v>M3</v>
          </cell>
          <cell r="E6629">
            <v>2.4299999999999999E-3</v>
          </cell>
          <cell r="F6629">
            <v>295.53999999999996</v>
          </cell>
          <cell r="G6629">
            <v>0.72</v>
          </cell>
        </row>
        <row r="6630">
          <cell r="A6630" t="str">
            <v>INSUMO</v>
          </cell>
          <cell r="B6630" t="str">
            <v>00004750</v>
          </cell>
          <cell r="C6630" t="str">
            <v>PEDREIRO</v>
          </cell>
          <cell r="D6630" t="str">
            <v>H</v>
          </cell>
          <cell r="E6630">
            <v>0.5</v>
          </cell>
          <cell r="F6630">
            <v>12.88</v>
          </cell>
          <cell r="G6630">
            <v>6.44</v>
          </cell>
        </row>
        <row r="6631">
          <cell r="A6631" t="str">
            <v>INSUMO</v>
          </cell>
          <cell r="B6631" t="str">
            <v>00006111</v>
          </cell>
          <cell r="C6631" t="str">
            <v>SERVENTE</v>
          </cell>
          <cell r="D6631" t="str">
            <v>H</v>
          </cell>
          <cell r="E6631">
            <v>0.49741999999999997</v>
          </cell>
          <cell r="F6631">
            <v>10.59</v>
          </cell>
          <cell r="G6631">
            <v>5.27</v>
          </cell>
        </row>
        <row r="6632">
          <cell r="A6632" t="str">
            <v>INSUMO</v>
          </cell>
          <cell r="B6632" t="str">
            <v>00007176</v>
          </cell>
          <cell r="C6632" t="str">
            <v>TELHA CERAMICA TIPO COLONIAL COMP = 46,0 A 50,0CM - 25 A 27 UN/M2</v>
          </cell>
          <cell r="D6632" t="str">
            <v>UN</v>
          </cell>
          <cell r="E6632">
            <v>3</v>
          </cell>
          <cell r="F6632">
            <v>2.4</v>
          </cell>
          <cell r="G6632">
            <v>7.2</v>
          </cell>
        </row>
        <row r="6633">
          <cell r="A6633" t="str">
            <v>73938/006</v>
          </cell>
          <cell r="C6633" t="str">
            <v>SUBTOTAL</v>
          </cell>
          <cell r="G6633">
            <v>19.63</v>
          </cell>
        </row>
        <row r="6634">
          <cell r="C6634" t="str">
            <v>BDI</v>
          </cell>
          <cell r="E6634">
            <v>0.35</v>
          </cell>
          <cell r="G6634">
            <v>6.87</v>
          </cell>
        </row>
        <row r="6635">
          <cell r="C6635" t="str">
            <v>TOTAL</v>
          </cell>
          <cell r="G6635">
            <v>26.5</v>
          </cell>
        </row>
        <row r="6637">
          <cell r="A6637" t="str">
            <v>COBE</v>
          </cell>
          <cell r="B6637" t="str">
            <v>73938/007</v>
          </cell>
          <cell r="C6637" t="str">
            <v>EMBOCAMENTO DE ULTIMA FIADA DE TELHA PLAN, COLONIAL OU PAULISTA, COM ARGAMASSA TRACO 1:2:8 (CIMENTO, CAL E AREIA)</v>
          </cell>
          <cell r="D6637" t="str">
            <v>M</v>
          </cell>
        </row>
        <row r="6638">
          <cell r="A6638" t="str">
            <v>COMPOSICAO</v>
          </cell>
          <cell r="B6638" t="str">
            <v>6028</v>
          </cell>
          <cell r="C6638" t="str">
            <v>ARGAMASSA TRACO 1:2:8 (CIMENTO, CAL E AREIA MEDIA NAO PENEIRADA), PREPARO MECANICO</v>
          </cell>
          <cell r="D6638" t="str">
            <v>M3</v>
          </cell>
          <cell r="E6638">
            <v>2.4299999999999999E-3</v>
          </cell>
          <cell r="F6638">
            <v>295.53999999999996</v>
          </cell>
          <cell r="G6638">
            <v>0.72</v>
          </cell>
        </row>
        <row r="6639">
          <cell r="A6639" t="str">
            <v>INSUMO</v>
          </cell>
          <cell r="B6639" t="str">
            <v>00004750</v>
          </cell>
          <cell r="C6639" t="str">
            <v>PEDREIRO</v>
          </cell>
          <cell r="D6639" t="str">
            <v>H</v>
          </cell>
          <cell r="E6639">
            <v>0.3</v>
          </cell>
          <cell r="F6639">
            <v>12.88</v>
          </cell>
          <cell r="G6639">
            <v>3.86</v>
          </cell>
        </row>
        <row r="6640">
          <cell r="A6640" t="str">
            <v>INSUMO</v>
          </cell>
          <cell r="B6640" t="str">
            <v>00006111</v>
          </cell>
          <cell r="C6640" t="str">
            <v>SERVENTE</v>
          </cell>
          <cell r="D6640" t="str">
            <v>H</v>
          </cell>
          <cell r="E6640">
            <v>0.29742000000000002</v>
          </cell>
          <cell r="F6640">
            <v>10.59</v>
          </cell>
          <cell r="G6640">
            <v>3.15</v>
          </cell>
        </row>
        <row r="6641">
          <cell r="A6641" t="str">
            <v>73938/007</v>
          </cell>
          <cell r="C6641" t="str">
            <v>SUBTOTAL</v>
          </cell>
          <cell r="G6641">
            <v>7.73</v>
          </cell>
        </row>
        <row r="6642">
          <cell r="C6642" t="str">
            <v>BDI</v>
          </cell>
          <cell r="E6642">
            <v>0.35</v>
          </cell>
          <cell r="G6642">
            <v>2.71</v>
          </cell>
        </row>
        <row r="6643">
          <cell r="C6643" t="str">
            <v>TOTAL</v>
          </cell>
          <cell r="G6643">
            <v>10.440000000000001</v>
          </cell>
        </row>
        <row r="6645">
          <cell r="A6645" t="str">
            <v>COBE</v>
          </cell>
          <cell r="B6645" t="str">
            <v>76450/001</v>
          </cell>
          <cell r="C6645" t="str">
            <v>COBERTURA EM TELHA CERAMICA TIPO PAULISTINHA (TRAPE ZOIDAL), COM ARGAMASSA TRACO 1:3 (CIMENTO E AREIA) E ARAME RECOZIDO</v>
          </cell>
          <cell r="D6645" t="str">
            <v>M2</v>
          </cell>
        </row>
        <row r="6646">
          <cell r="A6646" t="str">
            <v>COMPOSICAO</v>
          </cell>
          <cell r="B6646" t="str">
            <v>6011</v>
          </cell>
          <cell r="C6646" t="str">
            <v>ARGAMASSA TRACO 1:3 (CIMENTO E AREIA MEDIA PENEIRADA), PREPARO MECANICO</v>
          </cell>
          <cell r="D6646" t="str">
            <v>M3</v>
          </cell>
          <cell r="E6646">
            <v>3.0000000000000001E-3</v>
          </cell>
          <cell r="F6646">
            <v>480.59999999999997</v>
          </cell>
          <cell r="G6646">
            <v>1.44</v>
          </cell>
        </row>
        <row r="6647">
          <cell r="A6647" t="str">
            <v>INSUMO</v>
          </cell>
          <cell r="B6647" t="str">
            <v>00006111</v>
          </cell>
          <cell r="C6647" t="str">
            <v>SERVENTE</v>
          </cell>
          <cell r="D6647" t="str">
            <v>H</v>
          </cell>
          <cell r="E6647">
            <v>2</v>
          </cell>
          <cell r="F6647">
            <v>10.59</v>
          </cell>
          <cell r="G6647">
            <v>21.18</v>
          </cell>
        </row>
        <row r="6648">
          <cell r="A6648" t="str">
            <v>INSUMO</v>
          </cell>
          <cell r="B6648" t="str">
            <v>00007178</v>
          </cell>
          <cell r="C6648" t="str">
            <v>TELHA CERAMICA TIPO PAULISTINHA (TRAPEZOIDAL) - 26UN/M2</v>
          </cell>
          <cell r="D6648" t="str">
            <v>UN</v>
          </cell>
          <cell r="E6648">
            <v>27</v>
          </cell>
          <cell r="F6648">
            <v>1.0900000000000001</v>
          </cell>
          <cell r="G6648">
            <v>29.43</v>
          </cell>
        </row>
        <row r="6649">
          <cell r="A6649" t="str">
            <v>INSUMO</v>
          </cell>
          <cell r="B6649" t="str">
            <v>00012869</v>
          </cell>
          <cell r="C6649" t="str">
            <v>TELHADISTA</v>
          </cell>
          <cell r="D6649" t="str">
            <v>H</v>
          </cell>
          <cell r="E6649">
            <v>1.5</v>
          </cell>
          <cell r="F6649">
            <v>11.14</v>
          </cell>
          <cell r="G6649">
            <v>16.71</v>
          </cell>
        </row>
        <row r="6650">
          <cell r="A6650" t="str">
            <v>76450/001</v>
          </cell>
          <cell r="C6650" t="str">
            <v>SUBTOTAL</v>
          </cell>
          <cell r="G6650">
            <v>68.759999999999991</v>
          </cell>
        </row>
        <row r="6651">
          <cell r="C6651" t="str">
            <v>BDI</v>
          </cell>
          <cell r="E6651">
            <v>0.35</v>
          </cell>
          <cell r="G6651">
            <v>24.07</v>
          </cell>
        </row>
        <row r="6652">
          <cell r="C6652" t="str">
            <v>TOTAL</v>
          </cell>
          <cell r="G6652">
            <v>92.829999999999984</v>
          </cell>
        </row>
        <row r="6654">
          <cell r="A6654" t="str">
            <v>COBE</v>
          </cell>
          <cell r="B6654" t="str">
            <v>84033</v>
          </cell>
          <cell r="C6654" t="str">
            <v>COBERTURA COM TELHA COLONIAL, EXCLUINDO MADEIRAMENTO</v>
          </cell>
          <cell r="D6654" t="str">
            <v>M2</v>
          </cell>
        </row>
        <row r="6655">
          <cell r="A6655" t="str">
            <v>INSUMO</v>
          </cell>
          <cell r="B6655" t="str">
            <v>00006111</v>
          </cell>
          <cell r="C6655" t="str">
            <v>SERVENTE</v>
          </cell>
          <cell r="D6655" t="str">
            <v>H</v>
          </cell>
          <cell r="E6655">
            <v>0.33200000000000002</v>
          </cell>
          <cell r="F6655">
            <v>10.59</v>
          </cell>
          <cell r="G6655">
            <v>3.52</v>
          </cell>
        </row>
        <row r="6656">
          <cell r="A6656" t="str">
            <v>INSUMO</v>
          </cell>
          <cell r="B6656" t="str">
            <v>00007176</v>
          </cell>
          <cell r="C6656" t="str">
            <v>TELHA CERAMICA TIPO COLONIAL COMP = 46,0 A 50,0CM - 25 A 27 UN/M2</v>
          </cell>
          <cell r="D6656" t="str">
            <v>UN</v>
          </cell>
          <cell r="E6656">
            <v>28</v>
          </cell>
          <cell r="F6656">
            <v>2.4</v>
          </cell>
          <cell r="G6656">
            <v>67.2</v>
          </cell>
        </row>
        <row r="6657">
          <cell r="A6657" t="str">
            <v>INSUMO</v>
          </cell>
          <cell r="B6657" t="str">
            <v>00012869</v>
          </cell>
          <cell r="C6657" t="str">
            <v>TELHADISTA</v>
          </cell>
          <cell r="D6657" t="str">
            <v>H</v>
          </cell>
          <cell r="E6657">
            <v>0.2424</v>
          </cell>
          <cell r="F6657">
            <v>11.14</v>
          </cell>
          <cell r="G6657">
            <v>2.7</v>
          </cell>
        </row>
        <row r="6658">
          <cell r="A6658" t="str">
            <v>84033</v>
          </cell>
          <cell r="C6658" t="str">
            <v>SUBTOTAL</v>
          </cell>
          <cell r="G6658">
            <v>73.42</v>
          </cell>
        </row>
        <row r="6659">
          <cell r="C6659" t="str">
            <v>BDI</v>
          </cell>
          <cell r="E6659">
            <v>0.35</v>
          </cell>
          <cell r="G6659">
            <v>25.7</v>
          </cell>
        </row>
        <row r="6660">
          <cell r="C6660" t="str">
            <v>TOTAL</v>
          </cell>
          <cell r="G6660">
            <v>99.12</v>
          </cell>
        </row>
        <row r="6662">
          <cell r="A6662" t="str">
            <v>COBE</v>
          </cell>
          <cell r="B6662" t="str">
            <v>72092</v>
          </cell>
          <cell r="C6662" t="str">
            <v>RECOLOCACAO DE TELHAS ONDULADAS COM MASSA PARA VECAO, CONSIDERANDO REAPROVEITAMENTO DE MATERIAL</v>
          </cell>
          <cell r="D6662" t="str">
            <v>M2</v>
          </cell>
        </row>
        <row r="6663">
          <cell r="A6663" t="str">
            <v>INSUMO</v>
          </cell>
          <cell r="B6663" t="str">
            <v>00001611</v>
          </cell>
          <cell r="C6663" t="str">
            <v>MASSA P/ VEDACAO DE TELHA DE AMIANTO</v>
          </cell>
          <cell r="D6663" t="str">
            <v>KG</v>
          </cell>
          <cell r="E6663">
            <v>3.3E-3</v>
          </cell>
          <cell r="F6663">
            <v>56.22</v>
          </cell>
          <cell r="G6663">
            <v>0.19</v>
          </cell>
        </row>
        <row r="6664">
          <cell r="A6664" t="str">
            <v>INSUMO</v>
          </cell>
          <cell r="B6664" t="str">
            <v>00006111</v>
          </cell>
          <cell r="C6664" t="str">
            <v>SERVENTE</v>
          </cell>
          <cell r="D6664" t="str">
            <v>H</v>
          </cell>
          <cell r="E6664">
            <v>0.3</v>
          </cell>
          <cell r="F6664">
            <v>10.59</v>
          </cell>
          <cell r="G6664">
            <v>3.18</v>
          </cell>
        </row>
        <row r="6665">
          <cell r="A6665" t="str">
            <v>INSUMO</v>
          </cell>
          <cell r="B6665" t="str">
            <v>00012869</v>
          </cell>
          <cell r="C6665" t="str">
            <v>TELHADISTA</v>
          </cell>
          <cell r="D6665" t="str">
            <v>H</v>
          </cell>
          <cell r="E6665">
            <v>0.3</v>
          </cell>
          <cell r="F6665">
            <v>11.14</v>
          </cell>
          <cell r="G6665">
            <v>3.34</v>
          </cell>
        </row>
        <row r="6666">
          <cell r="A6666" t="str">
            <v>72092</v>
          </cell>
          <cell r="C6666" t="str">
            <v>SUBTOTAL</v>
          </cell>
          <cell r="G6666">
            <v>6.71</v>
          </cell>
        </row>
        <row r="6667">
          <cell r="C6667" t="str">
            <v>BDI</v>
          </cell>
          <cell r="E6667">
            <v>0.35</v>
          </cell>
          <cell r="G6667">
            <v>2.35</v>
          </cell>
        </row>
        <row r="6668">
          <cell r="C6668" t="str">
            <v>TOTAL</v>
          </cell>
          <cell r="G6668">
            <v>9.06</v>
          </cell>
        </row>
        <row r="6670">
          <cell r="A6670" t="str">
            <v>COBE</v>
          </cell>
          <cell r="B6670" t="str">
            <v>72093</v>
          </cell>
          <cell r="C6670" t="str">
            <v>RECOLOCAÇÃO DE TELHA DE FIBROCIMENTO ESTRUTURAL LARGURA ÚTIL 49CM OU 44CM, CONSIDERANDO O REAPROVEITAMENTO DO MATERIAL A EXCEÇÃO DO CONJUNTO DE ARRUELAS DE VEDAÇÃO</v>
          </cell>
          <cell r="D6670" t="str">
            <v>M2</v>
          </cell>
        </row>
        <row r="6671">
          <cell r="A6671" t="str">
            <v>INSUMO</v>
          </cell>
          <cell r="B6671" t="str">
            <v>00001607</v>
          </cell>
          <cell r="C6671" t="str">
            <v>CONJUNTO ARRUELAS DE VEDACAO 5/16" P/ TELHA FIBROCIMENTO (UMA ARRUELA METALICA E UMA ARRULA PVC - CONICAS)</v>
          </cell>
          <cell r="D6671" t="str">
            <v>CJ</v>
          </cell>
          <cell r="E6671">
            <v>0.9</v>
          </cell>
          <cell r="F6671">
            <v>0.13</v>
          </cell>
          <cell r="G6671">
            <v>0.12</v>
          </cell>
        </row>
        <row r="6672">
          <cell r="A6672" t="str">
            <v>INSUMO</v>
          </cell>
          <cell r="B6672" t="str">
            <v>00006111</v>
          </cell>
          <cell r="C6672" t="str">
            <v>SERVENTE</v>
          </cell>
          <cell r="D6672" t="str">
            <v>H</v>
          </cell>
          <cell r="E6672">
            <v>0.3</v>
          </cell>
          <cell r="F6672">
            <v>10.59</v>
          </cell>
          <cell r="G6672">
            <v>3.18</v>
          </cell>
        </row>
        <row r="6673">
          <cell r="A6673" t="str">
            <v>INSUMO</v>
          </cell>
          <cell r="B6673" t="str">
            <v>00012869</v>
          </cell>
          <cell r="C6673" t="str">
            <v>TELHADISTA</v>
          </cell>
          <cell r="D6673" t="str">
            <v>H</v>
          </cell>
          <cell r="E6673">
            <v>0.3</v>
          </cell>
          <cell r="F6673">
            <v>11.14</v>
          </cell>
          <cell r="G6673">
            <v>3.34</v>
          </cell>
        </row>
        <row r="6674">
          <cell r="A6674" t="str">
            <v>72093</v>
          </cell>
          <cell r="C6674" t="str">
            <v>SUBTOTAL</v>
          </cell>
          <cell r="G6674">
            <v>6.6400000000000006</v>
          </cell>
        </row>
        <row r="6675">
          <cell r="C6675" t="str">
            <v>BDI</v>
          </cell>
          <cell r="E6675">
            <v>0.35</v>
          </cell>
          <cell r="G6675">
            <v>2.3199999999999998</v>
          </cell>
        </row>
        <row r="6676">
          <cell r="C6676" t="str">
            <v>TOTAL</v>
          </cell>
          <cell r="G6676">
            <v>8.9600000000000009</v>
          </cell>
        </row>
        <row r="6678">
          <cell r="A6678" t="str">
            <v>COBE</v>
          </cell>
          <cell r="B6678" t="str">
            <v>72094</v>
          </cell>
          <cell r="C6678" t="str">
            <v>RECOLOCAÇÃO DE TELHA DE FIBROCIMENTO ESTRUTURAL LARGURA ÚTIL 90CM, CONSIDERANDO O REAPROVEITAMENTO DO MATERIAL A EXCEÇÃO DO CONJUNTO DE ARRUELAS DE VEDAÇÃO</v>
          </cell>
          <cell r="D6678" t="str">
            <v>M2</v>
          </cell>
        </row>
        <row r="6679">
          <cell r="A6679" t="str">
            <v>INSUMO</v>
          </cell>
          <cell r="B6679" t="str">
            <v>00001607</v>
          </cell>
          <cell r="C6679" t="str">
            <v>CONJUNTO ARRUELAS DE VEDACAO 5/16" P/ TELHA FIBROCIMENTO (UMA ARRUELA METALICA E UMA ARRULA PVC - CONICAS)</v>
          </cell>
          <cell r="D6679" t="str">
            <v>CJ</v>
          </cell>
          <cell r="E6679">
            <v>0.3</v>
          </cell>
          <cell r="F6679">
            <v>0.13</v>
          </cell>
          <cell r="G6679">
            <v>0.04</v>
          </cell>
        </row>
        <row r="6680">
          <cell r="A6680" t="str">
            <v>INSUMO</v>
          </cell>
          <cell r="B6680" t="str">
            <v>00006111</v>
          </cell>
          <cell r="C6680" t="str">
            <v>SERVENTE</v>
          </cell>
          <cell r="D6680" t="str">
            <v>H</v>
          </cell>
          <cell r="E6680">
            <v>0.3</v>
          </cell>
          <cell r="F6680">
            <v>10.59</v>
          </cell>
          <cell r="G6680">
            <v>3.18</v>
          </cell>
        </row>
        <row r="6681">
          <cell r="A6681" t="str">
            <v>INSUMO</v>
          </cell>
          <cell r="B6681" t="str">
            <v>00012869</v>
          </cell>
          <cell r="C6681" t="str">
            <v>TELHADISTA</v>
          </cell>
          <cell r="D6681" t="str">
            <v>H</v>
          </cell>
          <cell r="E6681">
            <v>0.3</v>
          </cell>
          <cell r="F6681">
            <v>11.14</v>
          </cell>
          <cell r="G6681">
            <v>3.34</v>
          </cell>
        </row>
        <row r="6682">
          <cell r="A6682" t="str">
            <v>72094</v>
          </cell>
          <cell r="C6682" t="str">
            <v>SUBTOTAL</v>
          </cell>
          <cell r="G6682">
            <v>6.5600000000000005</v>
          </cell>
        </row>
        <row r="6683">
          <cell r="C6683" t="str">
            <v>BDI</v>
          </cell>
          <cell r="E6683">
            <v>0.35</v>
          </cell>
          <cell r="G6683">
            <v>2.2999999999999998</v>
          </cell>
        </row>
        <row r="6684">
          <cell r="C6684" t="str">
            <v>TOTAL</v>
          </cell>
          <cell r="G6684">
            <v>8.86</v>
          </cell>
        </row>
        <row r="6686">
          <cell r="A6686" t="str">
            <v>COBE</v>
          </cell>
          <cell r="B6686" t="str">
            <v>73633</v>
          </cell>
          <cell r="C6686" t="str">
            <v>COBERTURA COM TELHA DE FIBROCIMENTO ESTRUTURAL LARURA UTIL 90CM, INCLUSO ACESSORIOS DE FIXACAO E VEDACAO</v>
          </cell>
          <cell r="D6686" t="str">
            <v>M2</v>
          </cell>
        </row>
        <row r="6687">
          <cell r="A6687" t="str">
            <v>INSUMO</v>
          </cell>
          <cell r="B6687" t="str">
            <v>00001607</v>
          </cell>
          <cell r="C6687" t="str">
            <v>CONJUNTO ARRUELAS DE VEDACAO 5/16" P/ TELHA FIBROCIMENTO (UMA ARRUELA METALICA E UMA ARRULA PVC - CONICAS)</v>
          </cell>
          <cell r="D6687" t="str">
            <v>CJ</v>
          </cell>
          <cell r="E6687">
            <v>0.3</v>
          </cell>
          <cell r="F6687">
            <v>0.13</v>
          </cell>
          <cell r="G6687">
            <v>0.04</v>
          </cell>
        </row>
        <row r="6688">
          <cell r="A6688" t="str">
            <v>INSUMO</v>
          </cell>
          <cell r="B6688" t="str">
            <v>00004304</v>
          </cell>
          <cell r="C6688" t="str">
            <v>PARAFUSO ZINCADO ROSCA SOBERBA 5/16" X 150MM P/ TELHA FIBROCIMENTO</v>
          </cell>
          <cell r="D6688" t="str">
            <v>UN</v>
          </cell>
          <cell r="E6688">
            <v>0.3</v>
          </cell>
          <cell r="F6688">
            <v>0.78</v>
          </cell>
          <cell r="G6688">
            <v>0.23</v>
          </cell>
        </row>
        <row r="6689">
          <cell r="A6689" t="str">
            <v>INSUMO</v>
          </cell>
          <cell r="B6689" t="str">
            <v>00004312</v>
          </cell>
          <cell r="C6689" t="str">
            <v>FIXADOR ABA SIMPLES P/ TELHA CANALETA 90 OU KALHETAO</v>
          </cell>
          <cell r="D6689" t="str">
            <v>UN</v>
          </cell>
          <cell r="E6689">
            <v>0.31</v>
          </cell>
          <cell r="F6689">
            <v>1.69</v>
          </cell>
          <cell r="G6689">
            <v>0.52</v>
          </cell>
        </row>
        <row r="6690">
          <cell r="A6690" t="str">
            <v>INSUMO</v>
          </cell>
          <cell r="B6690" t="str">
            <v>00006111</v>
          </cell>
          <cell r="C6690" t="str">
            <v>SERVENTE</v>
          </cell>
          <cell r="D6690" t="str">
            <v>H</v>
          </cell>
          <cell r="E6690">
            <v>0.9</v>
          </cell>
          <cell r="F6690">
            <v>10.59</v>
          </cell>
          <cell r="G6690">
            <v>9.5299999999999994</v>
          </cell>
        </row>
        <row r="6691">
          <cell r="A6691" t="str">
            <v>INSUMO</v>
          </cell>
          <cell r="B6691" t="str">
            <v>00007228</v>
          </cell>
          <cell r="C6691" t="str">
            <v>TELHA ESTRUTURAL FIBROCIMENTO CANALETE 90 OU KALHETAO, C = 6,70M</v>
          </cell>
          <cell r="D6691" t="str">
            <v>M2</v>
          </cell>
          <cell r="E6691">
            <v>1.0900000000000001</v>
          </cell>
          <cell r="F6691">
            <v>36.97</v>
          </cell>
          <cell r="G6691">
            <v>40.299999999999997</v>
          </cell>
        </row>
        <row r="6692">
          <cell r="A6692" t="str">
            <v>INSUMO</v>
          </cell>
          <cell r="B6692" t="str">
            <v>00011092</v>
          </cell>
          <cell r="C6692" t="str">
            <v>PINGADEIRA PLASTICA P/ TELHA FIBROCIMENTO CANALETE 90</v>
          </cell>
          <cell r="D6692" t="str">
            <v>UN</v>
          </cell>
          <cell r="E6692">
            <v>0.66669999999999996</v>
          </cell>
          <cell r="F6692">
            <v>0.23</v>
          </cell>
          <cell r="G6692">
            <v>0.15</v>
          </cell>
        </row>
        <row r="6693">
          <cell r="A6693" t="str">
            <v>INSUMO</v>
          </cell>
          <cell r="B6693" t="str">
            <v>00011622</v>
          </cell>
          <cell r="C6693" t="str">
            <v>SELANTE À BASE DE ALCATRAO E POLIURETANO SIKAFLEX T-68 OU EQUIVALENTE</v>
          </cell>
          <cell r="D6693" t="str">
            <v>KG</v>
          </cell>
          <cell r="E6693">
            <v>1.4E-3</v>
          </cell>
          <cell r="F6693">
            <v>42.75</v>
          </cell>
          <cell r="G6693">
            <v>0.06</v>
          </cell>
        </row>
        <row r="6694">
          <cell r="A6694" t="str">
            <v>INSUMO</v>
          </cell>
          <cell r="B6694" t="str">
            <v>00012869</v>
          </cell>
          <cell r="C6694" t="str">
            <v>TELHADISTA</v>
          </cell>
          <cell r="D6694" t="str">
            <v>H</v>
          </cell>
          <cell r="E6694">
            <v>0.3</v>
          </cell>
          <cell r="F6694">
            <v>11.14</v>
          </cell>
          <cell r="G6694">
            <v>3.34</v>
          </cell>
        </row>
        <row r="6695">
          <cell r="A6695" t="str">
            <v>73633</v>
          </cell>
          <cell r="C6695" t="str">
            <v>SUBTOTAL</v>
          </cell>
          <cell r="G6695">
            <v>54.17</v>
          </cell>
        </row>
        <row r="6696">
          <cell r="C6696" t="str">
            <v>BDI</v>
          </cell>
          <cell r="E6696">
            <v>0.35</v>
          </cell>
          <cell r="G6696">
            <v>18.96</v>
          </cell>
        </row>
        <row r="6697">
          <cell r="C6697" t="str">
            <v>TOTAL</v>
          </cell>
          <cell r="G6697">
            <v>73.13</v>
          </cell>
        </row>
        <row r="6699">
          <cell r="A6699" t="str">
            <v>COBE</v>
          </cell>
          <cell r="B6699" t="str">
            <v>73634</v>
          </cell>
          <cell r="C6699" t="str">
            <v>COBERTURA COM TELHA DE FIBROCIMENTO ESTRUTURAL LARURA ÚTIL 49CM OU 44CM, INCLUSO ACESSÓRIOS DE FIXAÇÃO E VEDAÇÃO, EXCLUINDO MADEIRAM ENTO</v>
          </cell>
          <cell r="D6699" t="str">
            <v>M2</v>
          </cell>
        </row>
        <row r="6700">
          <cell r="A6700" t="str">
            <v>INSUMO</v>
          </cell>
          <cell r="B6700" t="str">
            <v>00000142</v>
          </cell>
          <cell r="C6700" t="str">
            <v>SELANTE ELÁSTICO MONOCOMPONENTE À BASE DE POLIURETANO SIKAFLEX 1A PLUS OU EQUIVALENTE</v>
          </cell>
          <cell r="D6700" t="str">
            <v>310ML</v>
          </cell>
          <cell r="E6700">
            <v>3.2299999999999998E-3</v>
          </cell>
          <cell r="F6700">
            <v>48.66</v>
          </cell>
          <cell r="G6700">
            <v>0.16</v>
          </cell>
        </row>
        <row r="6701">
          <cell r="A6701" t="str">
            <v>INSUMO</v>
          </cell>
          <cell r="B6701" t="str">
            <v>00001607</v>
          </cell>
          <cell r="C6701" t="str">
            <v>CONJUNTO ARRUELAS DE VEDACAO 5/16" P/ TELHA FIBROCIMENTO (UMA ARRUELA METALICA E UMA ARRULA PVC - CONICAS)</v>
          </cell>
          <cell r="D6701" t="str">
            <v>CJ</v>
          </cell>
          <cell r="E6701">
            <v>0.64</v>
          </cell>
          <cell r="F6701">
            <v>0.13</v>
          </cell>
          <cell r="G6701">
            <v>0.08</v>
          </cell>
        </row>
        <row r="6702">
          <cell r="A6702" t="str">
            <v>INSUMO</v>
          </cell>
          <cell r="B6702" t="str">
            <v>00004299</v>
          </cell>
          <cell r="C6702" t="str">
            <v>PARAFUSO COM ROSCA SOBERBA E ARRUELA FIXA, EM FERRO GALVANIZADO, DE 8 X 110 MM (PARA FIXACAO DE TELHAS DE FIBROCIMENTO)</v>
          </cell>
          <cell r="D6702" t="str">
            <v>UN</v>
          </cell>
          <cell r="E6702">
            <v>0.64</v>
          </cell>
          <cell r="F6702">
            <v>0.6</v>
          </cell>
          <cell r="G6702">
            <v>0.38</v>
          </cell>
        </row>
        <row r="6703">
          <cell r="A6703" t="str">
            <v>INSUMO</v>
          </cell>
          <cell r="B6703" t="str">
            <v>00004311</v>
          </cell>
          <cell r="C6703" t="str">
            <v>FIXADOR ABA SIMPLES P/ TELHA CANALETA 49 OU KALHETA</v>
          </cell>
          <cell r="D6703" t="str">
            <v>UN</v>
          </cell>
          <cell r="E6703">
            <v>6.6699999999999995E-2</v>
          </cell>
          <cell r="F6703">
            <v>1.24</v>
          </cell>
          <cell r="G6703">
            <v>0.08</v>
          </cell>
        </row>
        <row r="6704">
          <cell r="A6704" t="str">
            <v>INSUMO</v>
          </cell>
          <cell r="B6704" t="str">
            <v>00006111</v>
          </cell>
          <cell r="C6704" t="str">
            <v>SERVENTE</v>
          </cell>
          <cell r="D6704" t="str">
            <v>H</v>
          </cell>
          <cell r="E6704">
            <v>0.72</v>
          </cell>
          <cell r="F6704">
            <v>10.59</v>
          </cell>
          <cell r="G6704">
            <v>7.62</v>
          </cell>
        </row>
        <row r="6705">
          <cell r="A6705" t="str">
            <v>INSUMO</v>
          </cell>
          <cell r="B6705" t="str">
            <v>00007221</v>
          </cell>
          <cell r="C6705" t="str">
            <v>TELHA ESTRUTURAL FIBROCIMENTO CANALETE 49 OU KALHETA, 1 ABA C = 4,5CM</v>
          </cell>
          <cell r="D6705" t="str">
            <v>M2</v>
          </cell>
          <cell r="E6705">
            <v>1.25</v>
          </cell>
          <cell r="F6705">
            <v>48.82</v>
          </cell>
          <cell r="G6705">
            <v>61.03</v>
          </cell>
        </row>
        <row r="6706">
          <cell r="A6706" t="str">
            <v>INSUMO</v>
          </cell>
          <cell r="B6706" t="str">
            <v>00011091</v>
          </cell>
          <cell r="C6706" t="str">
            <v>PINGADEIRA PLASTICA P/ TELHA FIBROCIMENTO CANALETE 49 OU KALHETA</v>
          </cell>
          <cell r="D6706" t="str">
            <v>UN</v>
          </cell>
          <cell r="E6706">
            <v>0.66669999999999996</v>
          </cell>
          <cell r="F6706">
            <v>0.22</v>
          </cell>
          <cell r="G6706">
            <v>0.15</v>
          </cell>
        </row>
        <row r="6707">
          <cell r="A6707" t="str">
            <v>INSUMO</v>
          </cell>
          <cell r="B6707" t="str">
            <v>00012869</v>
          </cell>
          <cell r="C6707" t="str">
            <v>TELHADISTA</v>
          </cell>
          <cell r="D6707" t="str">
            <v>H</v>
          </cell>
          <cell r="E6707">
            <v>0.24</v>
          </cell>
          <cell r="F6707">
            <v>11.14</v>
          </cell>
          <cell r="G6707">
            <v>2.67</v>
          </cell>
        </row>
        <row r="6708">
          <cell r="A6708" t="str">
            <v>73634</v>
          </cell>
          <cell r="C6708" t="str">
            <v>SUBTOTAL</v>
          </cell>
          <cell r="G6708">
            <v>72.17</v>
          </cell>
        </row>
        <row r="6709">
          <cell r="C6709" t="str">
            <v>BDI</v>
          </cell>
          <cell r="E6709">
            <v>0.35</v>
          </cell>
          <cell r="G6709">
            <v>25.26</v>
          </cell>
        </row>
        <row r="6710">
          <cell r="C6710" t="str">
            <v>TOTAL</v>
          </cell>
          <cell r="G6710">
            <v>97.43</v>
          </cell>
        </row>
        <row r="6712">
          <cell r="A6712" t="str">
            <v>COBE</v>
          </cell>
          <cell r="B6712" t="str">
            <v>74088/001</v>
          </cell>
          <cell r="C6712" t="str">
            <v>TELHAMENTO COM TELHA DE FIBROCIMENTO ONDULADA, ESPESSURA 6MM, INCLUSO JUNTAS DE VEDACAO E ACESSORIOS DE FIXACAO, EXCLUINDO MADEIRAMENTO</v>
          </cell>
          <cell r="D6712" t="str">
            <v>M2</v>
          </cell>
        </row>
        <row r="6713">
          <cell r="A6713" t="str">
            <v>INSUMO</v>
          </cell>
          <cell r="B6713" t="str">
            <v>00001607</v>
          </cell>
          <cell r="C6713" t="str">
            <v>CONJUNTO ARRUELAS DE VEDACAO 5/16" P/ TELHA FIBROCIMENTO (UMA ARRUELA METALICA E UMA ARRULA PVC - CONICAS)</v>
          </cell>
          <cell r="D6713" t="str">
            <v>CJ</v>
          </cell>
          <cell r="E6713">
            <v>1.42</v>
          </cell>
          <cell r="F6713">
            <v>0.13</v>
          </cell>
          <cell r="G6713">
            <v>0.18</v>
          </cell>
        </row>
        <row r="6714">
          <cell r="A6714" t="str">
            <v>INSUMO</v>
          </cell>
          <cell r="B6714" t="str">
            <v>00004299</v>
          </cell>
          <cell r="C6714" t="str">
            <v>PARAFUSO COM ROSCA SOBERBA E ARRUELA FIXA, EM FERRO GALVANIZADO, DE 8 X 110 MM (PARA FIXACAO DE TELHAS DE FIBROCIMENTO)</v>
          </cell>
          <cell r="D6714" t="str">
            <v>UN</v>
          </cell>
          <cell r="E6714">
            <v>1.42</v>
          </cell>
          <cell r="F6714">
            <v>0.6</v>
          </cell>
          <cell r="G6714">
            <v>0.85</v>
          </cell>
        </row>
        <row r="6715">
          <cell r="A6715" t="str">
            <v>INSUMO</v>
          </cell>
          <cell r="B6715" t="str">
            <v>00006111</v>
          </cell>
          <cell r="C6715" t="str">
            <v>SERVENTE</v>
          </cell>
          <cell r="D6715" t="str">
            <v>H</v>
          </cell>
          <cell r="E6715">
            <v>0.22</v>
          </cell>
          <cell r="F6715">
            <v>10.59</v>
          </cell>
          <cell r="G6715">
            <v>2.33</v>
          </cell>
        </row>
        <row r="6716">
          <cell r="A6716" t="str">
            <v>INSUMO</v>
          </cell>
          <cell r="B6716" t="str">
            <v>00007194</v>
          </cell>
          <cell r="C6716" t="str">
            <v>TELHA FIBROCIMENTO ONDULADA 6MM - 2,44 X 1,10M</v>
          </cell>
          <cell r="D6716" t="str">
            <v>M2</v>
          </cell>
          <cell r="E6716">
            <v>1.1499999999999999</v>
          </cell>
          <cell r="F6716">
            <v>16.12</v>
          </cell>
          <cell r="G6716">
            <v>18.54</v>
          </cell>
        </row>
        <row r="6717">
          <cell r="A6717" t="str">
            <v>INSUMO</v>
          </cell>
          <cell r="B6717" t="str">
            <v>00012869</v>
          </cell>
          <cell r="C6717" t="str">
            <v>TELHADISTA</v>
          </cell>
          <cell r="D6717" t="str">
            <v>H</v>
          </cell>
          <cell r="E6717">
            <v>0.22</v>
          </cell>
          <cell r="F6717">
            <v>11.14</v>
          </cell>
          <cell r="G6717">
            <v>2.4500000000000002</v>
          </cell>
        </row>
        <row r="6718">
          <cell r="A6718" t="str">
            <v>74088/001</v>
          </cell>
          <cell r="C6718" t="str">
            <v>SUBTOTAL</v>
          </cell>
          <cell r="G6718">
            <v>24.349999999999998</v>
          </cell>
        </row>
        <row r="6719">
          <cell r="C6719" t="str">
            <v>BDI</v>
          </cell>
          <cell r="E6719">
            <v>0.35</v>
          </cell>
          <cell r="G6719">
            <v>8.52</v>
          </cell>
        </row>
        <row r="6720">
          <cell r="C6720" t="str">
            <v>TOTAL</v>
          </cell>
          <cell r="G6720">
            <v>32.869999999999997</v>
          </cell>
        </row>
        <row r="6722">
          <cell r="A6722" t="str">
            <v>COBE</v>
          </cell>
          <cell r="B6722" t="str">
            <v>84035</v>
          </cell>
          <cell r="C6722" t="str">
            <v>COBERTURA COM TELHA DE FIBROCIMENTO ONDULADA, ESPESSURA 8 MM, INCLUINDO ACESSORIOS, EXCLUINDO MADEIRAMENTO</v>
          </cell>
          <cell r="D6722" t="str">
            <v>M2</v>
          </cell>
        </row>
        <row r="6723">
          <cell r="A6723" t="str">
            <v>INSUMO</v>
          </cell>
          <cell r="B6723" t="str">
            <v>00001607</v>
          </cell>
          <cell r="C6723" t="str">
            <v>CONJUNTO ARRUELAS DE VEDACAO 5/16" P/ TELHA FIBROCIMENTO (UMA ARRUELA METALICA E UMA ARRULA PVC - CONICAS)</v>
          </cell>
          <cell r="D6723" t="str">
            <v>CJ</v>
          </cell>
          <cell r="E6723">
            <v>0.75</v>
          </cell>
          <cell r="F6723">
            <v>0.13</v>
          </cell>
          <cell r="G6723">
            <v>0.1</v>
          </cell>
        </row>
        <row r="6724">
          <cell r="A6724" t="str">
            <v>INSUMO</v>
          </cell>
          <cell r="B6724" t="str">
            <v>00004312</v>
          </cell>
          <cell r="C6724" t="str">
            <v>FIXADOR ABA SIMPLES P/ TELHA CANALETA 90 OU KALHETAO</v>
          </cell>
          <cell r="D6724" t="str">
            <v>UN</v>
          </cell>
          <cell r="E6724">
            <v>0.25</v>
          </cell>
          <cell r="F6724">
            <v>1.69</v>
          </cell>
          <cell r="G6724">
            <v>0.42</v>
          </cell>
        </row>
        <row r="6725">
          <cell r="A6725" t="str">
            <v>INSUMO</v>
          </cell>
          <cell r="B6725" t="str">
            <v>00004319</v>
          </cell>
          <cell r="C6725" t="str">
            <v>AFASTADOR P/ TELHA FIBROCIMENTO CANALETE 90 OU KALHETAO</v>
          </cell>
          <cell r="D6725" t="str">
            <v>UN</v>
          </cell>
          <cell r="E6725">
            <v>0.25</v>
          </cell>
          <cell r="F6725">
            <v>0.35</v>
          </cell>
          <cell r="G6725">
            <v>0.09</v>
          </cell>
        </row>
        <row r="6726">
          <cell r="A6726" t="str">
            <v>INSUMO</v>
          </cell>
          <cell r="B6726" t="str">
            <v>00004320</v>
          </cell>
          <cell r="C6726" t="str">
            <v>PARAFUSO ZINCADO - 5/16" X 250MM - P/ TELHA FIBROC CANALETE 49 - INCL BUCHA NYLON S-10</v>
          </cell>
          <cell r="D6726" t="str">
            <v>UN</v>
          </cell>
          <cell r="E6726">
            <v>0.75</v>
          </cell>
          <cell r="F6726">
            <v>0.28000000000000003</v>
          </cell>
          <cell r="G6726">
            <v>0.21</v>
          </cell>
        </row>
        <row r="6727">
          <cell r="A6727" t="str">
            <v>INSUMO</v>
          </cell>
          <cell r="B6727" t="str">
            <v>00006111</v>
          </cell>
          <cell r="C6727" t="str">
            <v>SERVENTE</v>
          </cell>
          <cell r="D6727" t="str">
            <v>H</v>
          </cell>
          <cell r="E6727">
            <v>0.26</v>
          </cell>
          <cell r="F6727">
            <v>10.59</v>
          </cell>
          <cell r="G6727">
            <v>2.75</v>
          </cell>
        </row>
        <row r="6728">
          <cell r="A6728" t="str">
            <v>INSUMO</v>
          </cell>
          <cell r="B6728" t="str">
            <v>00007202</v>
          </cell>
          <cell r="C6728" t="str">
            <v>TELHA FIBROCIMENTO 8MM 3,70 X 1,06 M</v>
          </cell>
          <cell r="D6728" t="str">
            <v>M2</v>
          </cell>
          <cell r="E6728">
            <v>1.0900000000000001</v>
          </cell>
          <cell r="F6728">
            <v>31.46</v>
          </cell>
          <cell r="G6728">
            <v>34.29</v>
          </cell>
        </row>
        <row r="6729">
          <cell r="A6729" t="str">
            <v>INSUMO</v>
          </cell>
          <cell r="B6729" t="str">
            <v>00007321</v>
          </cell>
          <cell r="C6729" t="str">
            <v>MASTIQUE ELASTICO BASE SILICONE</v>
          </cell>
          <cell r="D6729" t="str">
            <v>310ML</v>
          </cell>
          <cell r="E6729">
            <v>3.8E-3</v>
          </cell>
          <cell r="F6729">
            <v>22.93</v>
          </cell>
          <cell r="G6729">
            <v>0.09</v>
          </cell>
        </row>
        <row r="6730">
          <cell r="A6730" t="str">
            <v>INSUMO</v>
          </cell>
          <cell r="B6730" t="str">
            <v>00011092</v>
          </cell>
          <cell r="C6730" t="str">
            <v>PINGADEIRA PLASTICA P/ TELHA FIBROCIMENTO CANALETE 90</v>
          </cell>
          <cell r="D6730" t="str">
            <v>UN</v>
          </cell>
          <cell r="E6730">
            <v>0.66669999999999996</v>
          </cell>
          <cell r="F6730">
            <v>0.23</v>
          </cell>
          <cell r="G6730">
            <v>0.15</v>
          </cell>
        </row>
        <row r="6731">
          <cell r="A6731" t="str">
            <v>INSUMO</v>
          </cell>
          <cell r="B6731" t="str">
            <v>00012869</v>
          </cell>
          <cell r="C6731" t="str">
            <v>TELHADISTA</v>
          </cell>
          <cell r="D6731" t="str">
            <v>H</v>
          </cell>
          <cell r="E6731">
            <v>0.26</v>
          </cell>
          <cell r="F6731">
            <v>11.14</v>
          </cell>
          <cell r="G6731">
            <v>2.9</v>
          </cell>
        </row>
        <row r="6732">
          <cell r="A6732" t="str">
            <v>84035</v>
          </cell>
          <cell r="C6732" t="str">
            <v>SUBTOTAL</v>
          </cell>
          <cell r="G6732">
            <v>41</v>
          </cell>
        </row>
        <row r="6733">
          <cell r="C6733" t="str">
            <v>BDI</v>
          </cell>
          <cell r="E6733">
            <v>0.35</v>
          </cell>
          <cell r="G6733">
            <v>14.35</v>
          </cell>
        </row>
        <row r="6734">
          <cell r="C6734" t="str">
            <v>TOTAL</v>
          </cell>
          <cell r="G6734">
            <v>55.35</v>
          </cell>
        </row>
        <row r="6736">
          <cell r="A6736" t="str">
            <v>COBE</v>
          </cell>
          <cell r="B6736" t="str">
            <v>84036</v>
          </cell>
          <cell r="C6736" t="str">
            <v>COBERTURA COM TELHA DE FIBROCIMENTO ONDULADA, ESPESSURA 4 MM, INCLUSOS ACESSORIOS DE FIXACAO, EXCLUINDO MADEIRAMENTO</v>
          </cell>
          <cell r="D6736" t="str">
            <v>M2</v>
          </cell>
        </row>
        <row r="6737">
          <cell r="A6737" t="str">
            <v>INSUMO</v>
          </cell>
          <cell r="B6737" t="str">
            <v>00001213</v>
          </cell>
          <cell r="C6737" t="str">
            <v>CARPINTEIRO DE FORMAS</v>
          </cell>
          <cell r="D6737" t="str">
            <v>H</v>
          </cell>
          <cell r="E6737">
            <v>0.3</v>
          </cell>
          <cell r="F6737">
            <v>12.88</v>
          </cell>
          <cell r="G6737">
            <v>3.86</v>
          </cell>
        </row>
        <row r="6738">
          <cell r="A6738" t="str">
            <v>INSUMO</v>
          </cell>
          <cell r="B6738" t="str">
            <v>00005075</v>
          </cell>
          <cell r="C6738" t="str">
            <v>PREGO POLIDO COM CABECA 18 X 30</v>
          </cell>
          <cell r="D6738" t="str">
            <v>KG</v>
          </cell>
          <cell r="E6738">
            <v>0.6</v>
          </cell>
          <cell r="F6738">
            <v>4.9800000000000004</v>
          </cell>
          <cell r="G6738">
            <v>2.99</v>
          </cell>
        </row>
        <row r="6739">
          <cell r="A6739" t="str">
            <v>INSUMO</v>
          </cell>
          <cell r="B6739" t="str">
            <v>00006111</v>
          </cell>
          <cell r="C6739" t="str">
            <v>SERVENTE</v>
          </cell>
          <cell r="D6739" t="str">
            <v>H</v>
          </cell>
          <cell r="E6739">
            <v>0.3</v>
          </cell>
          <cell r="F6739">
            <v>10.59</v>
          </cell>
          <cell r="G6739">
            <v>3.18</v>
          </cell>
        </row>
        <row r="6740">
          <cell r="A6740" t="str">
            <v>INSUMO</v>
          </cell>
          <cell r="B6740" t="str">
            <v>00007191</v>
          </cell>
          <cell r="C6740" t="str">
            <v>TELHA FIBROCIMENTO ONDULADA 4 MM 2,44 X 0,50 M</v>
          </cell>
          <cell r="D6740" t="str">
            <v>UN</v>
          </cell>
          <cell r="E6740">
            <v>1.05</v>
          </cell>
          <cell r="F6740">
            <v>10.3</v>
          </cell>
          <cell r="G6740">
            <v>10.82</v>
          </cell>
        </row>
        <row r="6741">
          <cell r="A6741" t="str">
            <v>84036</v>
          </cell>
          <cell r="C6741" t="str">
            <v>SUBTOTAL</v>
          </cell>
          <cell r="G6741">
            <v>20.85</v>
          </cell>
        </row>
        <row r="6742">
          <cell r="C6742" t="str">
            <v>BDI</v>
          </cell>
          <cell r="E6742">
            <v>0.35</v>
          </cell>
          <cell r="G6742">
            <v>7.3</v>
          </cell>
        </row>
        <row r="6743">
          <cell r="C6743" t="str">
            <v>TOTAL</v>
          </cell>
          <cell r="G6743">
            <v>28.150000000000002</v>
          </cell>
        </row>
        <row r="6745">
          <cell r="A6745" t="str">
            <v>COBE</v>
          </cell>
          <cell r="B6745" t="str">
            <v>84037</v>
          </cell>
          <cell r="C6745" t="str">
            <v>COBERTURA COM TELHA DE FIBROCIMENTO ONDULADA, ESPESSURA 6 MM, COM CUMEEIRA UNIVERSAL, INCLUSAS JUNTAS DE DILATACAO E ACESSORIOS DE FIXACA O, EXCLUINDO MADEIRAMENTO</v>
          </cell>
          <cell r="D6745" t="str">
            <v>M2</v>
          </cell>
        </row>
        <row r="6746">
          <cell r="A6746" t="str">
            <v>INSUMO</v>
          </cell>
          <cell r="B6746" t="str">
            <v>00001607</v>
          </cell>
          <cell r="C6746" t="str">
            <v>CONJUNTO ARRUELAS DE VEDACAO 5/16" P/ TELHA FIBROCIMENTO (UMA ARRUELA METALICA E UMA ARRULA PVC - CONICAS)</v>
          </cell>
          <cell r="D6746" t="str">
            <v>CJ</v>
          </cell>
          <cell r="E6746">
            <v>2.0619999999999998</v>
          </cell>
          <cell r="F6746">
            <v>0.13</v>
          </cell>
          <cell r="G6746">
            <v>0.27</v>
          </cell>
        </row>
        <row r="6747">
          <cell r="A6747" t="str">
            <v>INSUMO</v>
          </cell>
          <cell r="B6747" t="str">
            <v>00004299</v>
          </cell>
          <cell r="C6747" t="str">
            <v>PARAFUSO COM ROSCA SOBERBA E ARRUELA FIXA, EM FERRO GALVANIZADO, DE 8 X 110 MM (PARA FIXACAO DE TELHAS DE FIBROCIMENTO)</v>
          </cell>
          <cell r="D6747" t="str">
            <v>UN</v>
          </cell>
          <cell r="E6747">
            <v>1.42</v>
          </cell>
          <cell r="F6747">
            <v>0.6</v>
          </cell>
          <cell r="G6747">
            <v>0.85</v>
          </cell>
        </row>
        <row r="6748">
          <cell r="A6748" t="str">
            <v>INSUMO</v>
          </cell>
          <cell r="B6748" t="str">
            <v>00004302</v>
          </cell>
          <cell r="C6748" t="str">
            <v>PARAFUSO ZINCADO ROSCA SOBERBA 5/16" X 250MM P/ TELHA FIBROCIMENTO</v>
          </cell>
          <cell r="D6748" t="str">
            <v>UN</v>
          </cell>
          <cell r="E6748">
            <v>0.64200000000000002</v>
          </cell>
          <cell r="F6748">
            <v>1.48</v>
          </cell>
          <cell r="G6748">
            <v>0.95</v>
          </cell>
        </row>
        <row r="6749">
          <cell r="A6749" t="str">
            <v>INSUMO</v>
          </cell>
          <cell r="B6749" t="str">
            <v>00006092</v>
          </cell>
          <cell r="C6749" t="str">
            <v>JUNTA PLASTICA DE VEDACAO - BISNAGA 250G</v>
          </cell>
          <cell r="D6749" t="str">
            <v>KG</v>
          </cell>
          <cell r="E6749">
            <v>0.123</v>
          </cell>
          <cell r="F6749">
            <v>55.34</v>
          </cell>
          <cell r="G6749">
            <v>6.81</v>
          </cell>
        </row>
        <row r="6750">
          <cell r="A6750" t="str">
            <v>INSUMO</v>
          </cell>
          <cell r="B6750" t="str">
            <v>00006111</v>
          </cell>
          <cell r="C6750" t="str">
            <v>SERVENTE</v>
          </cell>
          <cell r="D6750" t="str">
            <v>H</v>
          </cell>
          <cell r="E6750">
            <v>0.23</v>
          </cell>
          <cell r="F6750">
            <v>10.59</v>
          </cell>
          <cell r="G6750">
            <v>2.44</v>
          </cell>
        </row>
        <row r="6751">
          <cell r="A6751" t="str">
            <v>INSUMO</v>
          </cell>
          <cell r="B6751" t="str">
            <v>00007194</v>
          </cell>
          <cell r="C6751" t="str">
            <v>TELHA FIBROCIMENTO ONDULADA 6MM - 2,44 X 1,10M</v>
          </cell>
          <cell r="D6751" t="str">
            <v>M2</v>
          </cell>
          <cell r="E6751">
            <v>1.1499999999999999</v>
          </cell>
          <cell r="F6751">
            <v>16.12</v>
          </cell>
          <cell r="G6751">
            <v>18.54</v>
          </cell>
        </row>
        <row r="6752">
          <cell r="A6752" t="str">
            <v>INSUMO</v>
          </cell>
          <cell r="B6752" t="str">
            <v>00007219</v>
          </cell>
          <cell r="C6752" t="str">
            <v>CUMEEIRA UNIVERSAL P/ TELHA FIBROCIMENTO ONDULADA (6MM - 110 X 21CM)</v>
          </cell>
          <cell r="D6752" t="str">
            <v>UN</v>
          </cell>
          <cell r="E6752">
            <v>0.16500000000000001</v>
          </cell>
          <cell r="F6752">
            <v>31.52</v>
          </cell>
          <cell r="G6752">
            <v>5.2</v>
          </cell>
        </row>
        <row r="6753">
          <cell r="A6753" t="str">
            <v>INSUMO</v>
          </cell>
          <cell r="B6753" t="str">
            <v>00012869</v>
          </cell>
          <cell r="C6753" t="str">
            <v>TELHADISTA</v>
          </cell>
          <cell r="D6753" t="str">
            <v>H</v>
          </cell>
          <cell r="E6753">
            <v>0.23</v>
          </cell>
          <cell r="F6753">
            <v>11.14</v>
          </cell>
          <cell r="G6753">
            <v>2.56</v>
          </cell>
        </row>
        <row r="6754">
          <cell r="A6754" t="str">
            <v>84037</v>
          </cell>
          <cell r="C6754" t="str">
            <v>SUBTOTAL</v>
          </cell>
          <cell r="G6754">
            <v>37.620000000000005</v>
          </cell>
        </row>
        <row r="6755">
          <cell r="C6755" t="str">
            <v>BDI</v>
          </cell>
          <cell r="E6755">
            <v>0.35</v>
          </cell>
          <cell r="G6755">
            <v>13.17</v>
          </cell>
        </row>
        <row r="6756">
          <cell r="C6756" t="str">
            <v>TOTAL</v>
          </cell>
          <cell r="G6756">
            <v>50.790000000000006</v>
          </cell>
        </row>
        <row r="6758">
          <cell r="A6758" t="str">
            <v>COBE</v>
          </cell>
          <cell r="B6758" t="str">
            <v>73866/001</v>
          </cell>
          <cell r="C6758" t="str">
            <v>ESTRUTURA PARA COBERTURA TIPO FINK, EM ALUMINIO ANO DIZADO, VAO DE 20M, ESPACAMENTO DAS TESOURAS DE 5M ATE 6,5M</v>
          </cell>
          <cell r="D6758" t="str">
            <v>M2</v>
          </cell>
        </row>
        <row r="6759">
          <cell r="A6759" t="str">
            <v>INSUMO</v>
          </cell>
          <cell r="B6759" t="str">
            <v>00000242</v>
          </cell>
          <cell r="C6759" t="str">
            <v>AJUDANTE ESPECIALIZADO</v>
          </cell>
          <cell r="D6759" t="str">
            <v>H</v>
          </cell>
          <cell r="E6759">
            <v>1.7</v>
          </cell>
          <cell r="F6759">
            <v>11.52</v>
          </cell>
          <cell r="G6759">
            <v>19.579999999999998</v>
          </cell>
        </row>
        <row r="6760">
          <cell r="A6760" t="str">
            <v>INSUMO</v>
          </cell>
          <cell r="B6760" t="str">
            <v>00000583</v>
          </cell>
          <cell r="C6760" t="str">
            <v>ALUMINIO ANODIZADO</v>
          </cell>
          <cell r="D6760" t="str">
            <v>KG</v>
          </cell>
          <cell r="E6760">
            <v>15.125</v>
          </cell>
          <cell r="F6760">
            <v>19.079999999999998</v>
          </cell>
          <cell r="G6760">
            <v>288.58999999999997</v>
          </cell>
        </row>
        <row r="6761">
          <cell r="A6761" t="str">
            <v>INSUMO</v>
          </cell>
          <cell r="B6761" t="str">
            <v>00002700</v>
          </cell>
          <cell r="C6761" t="str">
            <v>MONTADOR</v>
          </cell>
          <cell r="D6761" t="str">
            <v>H</v>
          </cell>
          <cell r="E6761">
            <v>2</v>
          </cell>
          <cell r="F6761">
            <v>18.68</v>
          </cell>
          <cell r="G6761">
            <v>37.36</v>
          </cell>
        </row>
        <row r="6762">
          <cell r="A6762" t="str">
            <v>73866/001</v>
          </cell>
          <cell r="C6762" t="str">
            <v>SUBTOTAL</v>
          </cell>
          <cell r="G6762">
            <v>345.53</v>
          </cell>
        </row>
        <row r="6763">
          <cell r="C6763" t="str">
            <v>BDI</v>
          </cell>
          <cell r="E6763">
            <v>0.35</v>
          </cell>
          <cell r="G6763">
            <v>120.94</v>
          </cell>
        </row>
        <row r="6764">
          <cell r="C6764" t="str">
            <v>TOTAL</v>
          </cell>
          <cell r="G6764">
            <v>466.46999999999997</v>
          </cell>
        </row>
        <row r="6766">
          <cell r="A6766" t="str">
            <v>COBE</v>
          </cell>
          <cell r="B6766" t="str">
            <v>73866/002</v>
          </cell>
          <cell r="C6766" t="str">
            <v>ESTRUTURA PARA COBERTURA TIPO FINK, EM ALUMINIO ANO DIZADO, VAO DE 30M, ESPACAMENTO DAS TESOURAS DE 5M ATE 6,5M</v>
          </cell>
          <cell r="D6766" t="str">
            <v>M2</v>
          </cell>
        </row>
        <row r="6767">
          <cell r="A6767" t="str">
            <v>INSUMO</v>
          </cell>
          <cell r="B6767" t="str">
            <v>00000242</v>
          </cell>
          <cell r="C6767" t="str">
            <v>AJUDANTE ESPECIALIZADO</v>
          </cell>
          <cell r="D6767" t="str">
            <v>H</v>
          </cell>
          <cell r="E6767">
            <v>1.79</v>
          </cell>
          <cell r="F6767">
            <v>11.52</v>
          </cell>
          <cell r="G6767">
            <v>20.62</v>
          </cell>
        </row>
        <row r="6768">
          <cell r="A6768" t="str">
            <v>INSUMO</v>
          </cell>
          <cell r="B6768" t="str">
            <v>00000583</v>
          </cell>
          <cell r="C6768" t="str">
            <v>ALUMINIO ANODIZADO</v>
          </cell>
          <cell r="D6768" t="str">
            <v>KG</v>
          </cell>
          <cell r="E6768">
            <v>15.875</v>
          </cell>
          <cell r="F6768">
            <v>19.079999999999998</v>
          </cell>
          <cell r="G6768">
            <v>302.89999999999998</v>
          </cell>
        </row>
        <row r="6769">
          <cell r="A6769" t="str">
            <v>INSUMO</v>
          </cell>
          <cell r="B6769" t="str">
            <v>00002700</v>
          </cell>
          <cell r="C6769" t="str">
            <v>MONTADOR</v>
          </cell>
          <cell r="D6769" t="str">
            <v>H</v>
          </cell>
          <cell r="E6769">
            <v>2.1</v>
          </cell>
          <cell r="F6769">
            <v>18.68</v>
          </cell>
          <cell r="G6769">
            <v>39.229999999999997</v>
          </cell>
        </row>
        <row r="6770">
          <cell r="A6770" t="str">
            <v>73866/002</v>
          </cell>
          <cell r="C6770" t="str">
            <v>SUBTOTAL</v>
          </cell>
          <cell r="G6770">
            <v>362.75</v>
          </cell>
        </row>
        <row r="6771">
          <cell r="C6771" t="str">
            <v>BDI</v>
          </cell>
          <cell r="E6771">
            <v>0.35</v>
          </cell>
          <cell r="G6771">
            <v>126.96</v>
          </cell>
        </row>
        <row r="6772">
          <cell r="C6772" t="str">
            <v>TOTAL</v>
          </cell>
          <cell r="G6772">
            <v>489.71</v>
          </cell>
        </row>
        <row r="6774">
          <cell r="A6774" t="str">
            <v>COBE</v>
          </cell>
          <cell r="B6774" t="str">
            <v>73866/003</v>
          </cell>
          <cell r="C6774" t="str">
            <v>ESTRUTURA PARA COBERTURA TIPO FINK, EM ALUMINIO ANO DIZADO, VAO DE 40M, ESPACAMENTO DAS TESOURAS DE 5M ATE 6,5M</v>
          </cell>
          <cell r="D6774" t="str">
            <v>M2</v>
          </cell>
        </row>
        <row r="6775">
          <cell r="A6775" t="str">
            <v>INSUMO</v>
          </cell>
          <cell r="B6775" t="str">
            <v>00000242</v>
          </cell>
          <cell r="C6775" t="str">
            <v>AJUDANTE ESPECIALIZADO</v>
          </cell>
          <cell r="D6775" t="str">
            <v>H</v>
          </cell>
          <cell r="E6775">
            <v>1.87</v>
          </cell>
          <cell r="F6775">
            <v>11.52</v>
          </cell>
          <cell r="G6775">
            <v>21.54</v>
          </cell>
        </row>
        <row r="6776">
          <cell r="A6776" t="str">
            <v>INSUMO</v>
          </cell>
          <cell r="B6776" t="str">
            <v>00000583</v>
          </cell>
          <cell r="C6776" t="str">
            <v>ALUMINIO ANODIZADO</v>
          </cell>
          <cell r="D6776" t="str">
            <v>KG</v>
          </cell>
          <cell r="E6776">
            <v>16.625</v>
          </cell>
          <cell r="F6776">
            <v>19.079999999999998</v>
          </cell>
          <cell r="G6776">
            <v>317.20999999999998</v>
          </cell>
        </row>
        <row r="6777">
          <cell r="A6777" t="str">
            <v>INSUMO</v>
          </cell>
          <cell r="B6777" t="str">
            <v>00002700</v>
          </cell>
          <cell r="C6777" t="str">
            <v>MONTADOR</v>
          </cell>
          <cell r="D6777" t="str">
            <v>H</v>
          </cell>
          <cell r="E6777">
            <v>2.15</v>
          </cell>
          <cell r="F6777">
            <v>18.68</v>
          </cell>
          <cell r="G6777">
            <v>40.159999999999997</v>
          </cell>
        </row>
        <row r="6778">
          <cell r="A6778" t="str">
            <v>73866/003</v>
          </cell>
          <cell r="C6778" t="str">
            <v>SUBTOTAL</v>
          </cell>
          <cell r="G6778">
            <v>378.90999999999997</v>
          </cell>
        </row>
        <row r="6779">
          <cell r="C6779" t="str">
            <v>BDI</v>
          </cell>
          <cell r="E6779">
            <v>0.35</v>
          </cell>
          <cell r="G6779">
            <v>132.62</v>
          </cell>
        </row>
        <row r="6780">
          <cell r="C6780" t="str">
            <v>TOTAL</v>
          </cell>
          <cell r="G6780">
            <v>511.53</v>
          </cell>
        </row>
        <row r="6782">
          <cell r="A6782" t="str">
            <v>COBE</v>
          </cell>
          <cell r="B6782" t="str">
            <v>73866/004</v>
          </cell>
          <cell r="C6782" t="str">
            <v>ESTRUTURA PARA COBERTURA EM ARCO, EM ALUMINIO ANODIZADO, VAO DE 20M, ESPACAMENTO DE 5M ATE 6,5M</v>
          </cell>
          <cell r="D6782" t="str">
            <v>M2</v>
          </cell>
        </row>
        <row r="6783">
          <cell r="A6783" t="str">
            <v>INSUMO</v>
          </cell>
          <cell r="B6783" t="str">
            <v>00000242</v>
          </cell>
          <cell r="C6783" t="str">
            <v>AJUDANTE ESPECIALIZADO</v>
          </cell>
          <cell r="D6783" t="str">
            <v>H</v>
          </cell>
          <cell r="E6783">
            <v>1.52</v>
          </cell>
          <cell r="F6783">
            <v>11.52</v>
          </cell>
          <cell r="G6783">
            <v>17.510000000000002</v>
          </cell>
        </row>
        <row r="6784">
          <cell r="A6784" t="str">
            <v>INSUMO</v>
          </cell>
          <cell r="B6784" t="str">
            <v>00000583</v>
          </cell>
          <cell r="C6784" t="str">
            <v>ALUMINIO ANODIZADO</v>
          </cell>
          <cell r="D6784" t="str">
            <v>KG</v>
          </cell>
          <cell r="E6784">
            <v>13.875</v>
          </cell>
          <cell r="F6784">
            <v>19.079999999999998</v>
          </cell>
          <cell r="G6784">
            <v>264.74</v>
          </cell>
        </row>
        <row r="6785">
          <cell r="A6785" t="str">
            <v>INSUMO</v>
          </cell>
          <cell r="B6785" t="str">
            <v>00002700</v>
          </cell>
          <cell r="C6785" t="str">
            <v>MONTADOR</v>
          </cell>
          <cell r="D6785" t="str">
            <v>H</v>
          </cell>
          <cell r="E6785">
            <v>1.8</v>
          </cell>
          <cell r="F6785">
            <v>18.68</v>
          </cell>
          <cell r="G6785">
            <v>33.619999999999997</v>
          </cell>
        </row>
        <row r="6786">
          <cell r="A6786" t="str">
            <v>73866/004</v>
          </cell>
          <cell r="C6786" t="str">
            <v>SUBTOTAL</v>
          </cell>
          <cell r="G6786">
            <v>315.87</v>
          </cell>
        </row>
        <row r="6787">
          <cell r="C6787" t="str">
            <v>BDI</v>
          </cell>
          <cell r="E6787">
            <v>0.35</v>
          </cell>
          <cell r="G6787">
            <v>110.55</v>
          </cell>
        </row>
        <row r="6788">
          <cell r="C6788" t="str">
            <v>TOTAL</v>
          </cell>
          <cell r="G6788">
            <v>426.42</v>
          </cell>
        </row>
        <row r="6790">
          <cell r="A6790" t="str">
            <v>COBE</v>
          </cell>
          <cell r="B6790" t="str">
            <v>73866/005</v>
          </cell>
          <cell r="C6790" t="str">
            <v>ESTRUTURA PARA COBERTURA EM ARCO, EM ALUMINIO ANODIZADO, VAO DE 30M, ESPACAMENTO DE 5M ATE 6,5M</v>
          </cell>
          <cell r="D6790" t="str">
            <v>M2</v>
          </cell>
        </row>
        <row r="6791">
          <cell r="A6791" t="str">
            <v>INSUMO</v>
          </cell>
          <cell r="B6791" t="str">
            <v>00000242</v>
          </cell>
          <cell r="C6791" t="str">
            <v>AJUDANTE ESPECIALIZADO</v>
          </cell>
          <cell r="D6791" t="str">
            <v>H</v>
          </cell>
          <cell r="E6791">
            <v>1.65</v>
          </cell>
          <cell r="F6791">
            <v>11.52</v>
          </cell>
          <cell r="G6791">
            <v>19.010000000000002</v>
          </cell>
        </row>
        <row r="6792">
          <cell r="A6792" t="str">
            <v>INSUMO</v>
          </cell>
          <cell r="B6792" t="str">
            <v>00000583</v>
          </cell>
          <cell r="C6792" t="str">
            <v>ALUMINIO ANODIZADO</v>
          </cell>
          <cell r="D6792" t="str">
            <v>KG</v>
          </cell>
          <cell r="E6792">
            <v>14.75</v>
          </cell>
          <cell r="F6792">
            <v>19.079999999999998</v>
          </cell>
          <cell r="G6792">
            <v>281.43</v>
          </cell>
        </row>
        <row r="6793">
          <cell r="A6793" t="str">
            <v>INSUMO</v>
          </cell>
          <cell r="B6793" t="str">
            <v>00002700</v>
          </cell>
          <cell r="C6793" t="str">
            <v>MONTADOR</v>
          </cell>
          <cell r="D6793" t="str">
            <v>H</v>
          </cell>
          <cell r="E6793">
            <v>1.9</v>
          </cell>
          <cell r="F6793">
            <v>18.68</v>
          </cell>
          <cell r="G6793">
            <v>35.49</v>
          </cell>
        </row>
        <row r="6794">
          <cell r="A6794" t="str">
            <v>73866/005</v>
          </cell>
          <cell r="C6794" t="str">
            <v>SUBTOTAL</v>
          </cell>
          <cell r="G6794">
            <v>335.93</v>
          </cell>
        </row>
        <row r="6795">
          <cell r="C6795" t="str">
            <v>BDI</v>
          </cell>
          <cell r="E6795">
            <v>0.35</v>
          </cell>
          <cell r="G6795">
            <v>117.58</v>
          </cell>
        </row>
        <row r="6796">
          <cell r="C6796" t="str">
            <v>TOTAL</v>
          </cell>
          <cell r="G6796">
            <v>453.51</v>
          </cell>
        </row>
        <row r="6798">
          <cell r="A6798" t="str">
            <v>COBE</v>
          </cell>
          <cell r="B6798" t="str">
            <v>73866/006</v>
          </cell>
          <cell r="C6798" t="str">
            <v>ESTRUTURA PARA COBERTURA EM ARCO, EM ALUMINIO ANODIZADO, VAO DE 40M, ESPACAMENTO DE 5M ATE 6,5M</v>
          </cell>
          <cell r="D6798" t="str">
            <v>M2</v>
          </cell>
        </row>
        <row r="6799">
          <cell r="A6799" t="str">
            <v>INSUMO</v>
          </cell>
          <cell r="B6799" t="str">
            <v>00000242</v>
          </cell>
          <cell r="C6799" t="str">
            <v>AJUDANTE ESPECIALIZADO</v>
          </cell>
          <cell r="D6799" t="str">
            <v>H</v>
          </cell>
          <cell r="E6799">
            <v>1.65</v>
          </cell>
          <cell r="F6799">
            <v>11.52</v>
          </cell>
          <cell r="G6799">
            <v>19.010000000000002</v>
          </cell>
        </row>
        <row r="6800">
          <cell r="A6800" t="str">
            <v>INSUMO</v>
          </cell>
          <cell r="B6800" t="str">
            <v>00000583</v>
          </cell>
          <cell r="C6800" t="str">
            <v>ALUMINIO ANODIZADO</v>
          </cell>
          <cell r="D6800" t="str">
            <v>KG</v>
          </cell>
          <cell r="E6800">
            <v>15.5</v>
          </cell>
          <cell r="F6800">
            <v>19.079999999999998</v>
          </cell>
          <cell r="G6800">
            <v>295.74</v>
          </cell>
        </row>
        <row r="6801">
          <cell r="A6801" t="str">
            <v>INSUMO</v>
          </cell>
          <cell r="B6801" t="str">
            <v>00002700</v>
          </cell>
          <cell r="C6801" t="str">
            <v>MONTADOR</v>
          </cell>
          <cell r="D6801" t="str">
            <v>H</v>
          </cell>
          <cell r="E6801">
            <v>2</v>
          </cell>
          <cell r="F6801">
            <v>18.68</v>
          </cell>
          <cell r="G6801">
            <v>37.36</v>
          </cell>
        </row>
        <row r="6802">
          <cell r="A6802" t="str">
            <v>73866/006</v>
          </cell>
          <cell r="C6802" t="str">
            <v>SUBTOTAL</v>
          </cell>
          <cell r="G6802">
            <v>352.11</v>
          </cell>
        </row>
        <row r="6803">
          <cell r="C6803" t="str">
            <v>BDI</v>
          </cell>
          <cell r="E6803">
            <v>0.35</v>
          </cell>
          <cell r="G6803">
            <v>123.24</v>
          </cell>
        </row>
        <row r="6804">
          <cell r="C6804" t="str">
            <v>TOTAL</v>
          </cell>
          <cell r="G6804">
            <v>475.35</v>
          </cell>
        </row>
        <row r="6806">
          <cell r="A6806" t="str">
            <v>COBE</v>
          </cell>
          <cell r="B6806" t="str">
            <v>73866/007</v>
          </cell>
          <cell r="C6806" t="str">
            <v>ESTRUTURA PARA COBERTURA TIPO SHED, EM ALUMINIO ANO DIZADO, VAO DE 20M, ESPACAMENTO DAS TESOURAS DE 5M ATE 6,5M</v>
          </cell>
          <cell r="D6806" t="str">
            <v>M2</v>
          </cell>
        </row>
        <row r="6807">
          <cell r="A6807" t="str">
            <v>INSUMO</v>
          </cell>
          <cell r="B6807" t="str">
            <v>00000242</v>
          </cell>
          <cell r="C6807" t="str">
            <v>AJUDANTE ESPECIALIZADO</v>
          </cell>
          <cell r="D6807" t="str">
            <v>H</v>
          </cell>
          <cell r="E6807">
            <v>2.16</v>
          </cell>
          <cell r="F6807">
            <v>11.52</v>
          </cell>
          <cell r="G6807">
            <v>24.88</v>
          </cell>
        </row>
        <row r="6808">
          <cell r="A6808" t="str">
            <v>INSUMO</v>
          </cell>
          <cell r="B6808" t="str">
            <v>00000583</v>
          </cell>
          <cell r="C6808" t="str">
            <v>ALUMINIO ANODIZADO</v>
          </cell>
          <cell r="D6808" t="str">
            <v>KG</v>
          </cell>
          <cell r="E6808">
            <v>16.25</v>
          </cell>
          <cell r="F6808">
            <v>19.079999999999998</v>
          </cell>
          <cell r="G6808">
            <v>310.05</v>
          </cell>
        </row>
        <row r="6809">
          <cell r="A6809" t="str">
            <v>INSUMO</v>
          </cell>
          <cell r="B6809" t="str">
            <v>00002700</v>
          </cell>
          <cell r="C6809" t="str">
            <v>MONTADOR</v>
          </cell>
          <cell r="D6809" t="str">
            <v>H</v>
          </cell>
          <cell r="E6809">
            <v>2.5</v>
          </cell>
          <cell r="F6809">
            <v>18.68</v>
          </cell>
          <cell r="G6809">
            <v>46.7</v>
          </cell>
        </row>
        <row r="6810">
          <cell r="A6810" t="str">
            <v>73866/007</v>
          </cell>
          <cell r="C6810" t="str">
            <v>SUBTOTAL</v>
          </cell>
          <cell r="G6810">
            <v>381.63</v>
          </cell>
        </row>
        <row r="6811">
          <cell r="C6811" t="str">
            <v>BDI</v>
          </cell>
          <cell r="E6811">
            <v>0.35</v>
          </cell>
          <cell r="G6811">
            <v>133.57</v>
          </cell>
        </row>
        <row r="6812">
          <cell r="C6812" t="str">
            <v>TOTAL</v>
          </cell>
          <cell r="G6812">
            <v>515.20000000000005</v>
          </cell>
        </row>
        <row r="6814">
          <cell r="A6814" t="str">
            <v>COBE</v>
          </cell>
          <cell r="B6814" t="str">
            <v>73866/008</v>
          </cell>
          <cell r="C6814" t="str">
            <v>ESTRUTURA PARA COBERTURA TIPO SHED, EM ALUMINIO ANO DIZADO, VAO DE 30M, ESPACAMENTO DAS TESOURAS DE 5M ATE 6,5M</v>
          </cell>
          <cell r="D6814" t="str">
            <v>M2</v>
          </cell>
        </row>
        <row r="6815">
          <cell r="A6815" t="str">
            <v>INSUMO</v>
          </cell>
          <cell r="B6815" t="str">
            <v>00000242</v>
          </cell>
          <cell r="C6815" t="str">
            <v>AJUDANTE ESPECIALIZADO</v>
          </cell>
          <cell r="D6815" t="str">
            <v>H</v>
          </cell>
          <cell r="E6815">
            <v>2.2400000000000002</v>
          </cell>
          <cell r="F6815">
            <v>11.52</v>
          </cell>
          <cell r="G6815">
            <v>25.8</v>
          </cell>
        </row>
        <row r="6816">
          <cell r="A6816" t="str">
            <v>INSUMO</v>
          </cell>
          <cell r="B6816" t="str">
            <v>00000583</v>
          </cell>
          <cell r="C6816" t="str">
            <v>ALUMINIO ANODIZADO</v>
          </cell>
          <cell r="D6816" t="str">
            <v>KG</v>
          </cell>
          <cell r="E6816">
            <v>20</v>
          </cell>
          <cell r="F6816">
            <v>19.079999999999998</v>
          </cell>
          <cell r="G6816">
            <v>381.6</v>
          </cell>
        </row>
        <row r="6817">
          <cell r="A6817" t="str">
            <v>INSUMO</v>
          </cell>
          <cell r="B6817" t="str">
            <v>00002700</v>
          </cell>
          <cell r="C6817" t="str">
            <v>MONTADOR</v>
          </cell>
          <cell r="D6817" t="str">
            <v>H</v>
          </cell>
          <cell r="E6817">
            <v>2.6</v>
          </cell>
          <cell r="F6817">
            <v>18.68</v>
          </cell>
          <cell r="G6817">
            <v>48.57</v>
          </cell>
        </row>
        <row r="6818">
          <cell r="A6818" t="str">
            <v>73866/008</v>
          </cell>
          <cell r="C6818" t="str">
            <v>SUBTOTAL</v>
          </cell>
          <cell r="G6818">
            <v>455.97</v>
          </cell>
        </row>
        <row r="6819">
          <cell r="C6819" t="str">
            <v>BDI</v>
          </cell>
          <cell r="E6819">
            <v>0.35</v>
          </cell>
          <cell r="G6819">
            <v>159.59</v>
          </cell>
        </row>
        <row r="6820">
          <cell r="C6820" t="str">
            <v>TOTAL</v>
          </cell>
          <cell r="G6820">
            <v>615.56000000000006</v>
          </cell>
        </row>
        <row r="6822">
          <cell r="A6822" t="str">
            <v>COBE</v>
          </cell>
          <cell r="B6822" t="str">
            <v>73866/009</v>
          </cell>
          <cell r="C6822" t="str">
            <v>ESTRUTURA PARA COBERTURA TIPO SHED, EM ALUMINIO ANO DIZADO, VAO DE 40M, ESPACAMENTO DAS TESOURAS DE 5M ATE 6,5M</v>
          </cell>
          <cell r="D6822" t="str">
            <v>M2</v>
          </cell>
        </row>
        <row r="6823">
          <cell r="A6823" t="str">
            <v>INSUMO</v>
          </cell>
          <cell r="B6823" t="str">
            <v>00000242</v>
          </cell>
          <cell r="C6823" t="str">
            <v>AJUDANTE ESPECIALIZADO</v>
          </cell>
          <cell r="D6823" t="str">
            <v>H</v>
          </cell>
          <cell r="E6823">
            <v>2.33</v>
          </cell>
          <cell r="F6823">
            <v>11.52</v>
          </cell>
          <cell r="G6823">
            <v>26.84</v>
          </cell>
        </row>
        <row r="6824">
          <cell r="A6824" t="str">
            <v>INSUMO</v>
          </cell>
          <cell r="B6824" t="str">
            <v>00000583</v>
          </cell>
          <cell r="C6824" t="str">
            <v>ALUMINIO ANODIZADO</v>
          </cell>
          <cell r="D6824" t="str">
            <v>KG</v>
          </cell>
          <cell r="E6824">
            <v>20.75</v>
          </cell>
          <cell r="F6824">
            <v>19.079999999999998</v>
          </cell>
          <cell r="G6824">
            <v>395.91</v>
          </cell>
        </row>
        <row r="6825">
          <cell r="A6825" t="str">
            <v>INSUMO</v>
          </cell>
          <cell r="B6825" t="str">
            <v>00002700</v>
          </cell>
          <cell r="C6825" t="str">
            <v>MONTADOR</v>
          </cell>
          <cell r="D6825" t="str">
            <v>H</v>
          </cell>
          <cell r="E6825">
            <v>2.68</v>
          </cell>
          <cell r="F6825">
            <v>18.68</v>
          </cell>
          <cell r="G6825">
            <v>50.06</v>
          </cell>
        </row>
        <row r="6826">
          <cell r="A6826" t="str">
            <v>73866/009</v>
          </cell>
          <cell r="C6826" t="str">
            <v>SUBTOTAL</v>
          </cell>
          <cell r="G6826">
            <v>472.81</v>
          </cell>
        </row>
        <row r="6827">
          <cell r="C6827" t="str">
            <v>BDI</v>
          </cell>
          <cell r="E6827">
            <v>0.35</v>
          </cell>
          <cell r="G6827">
            <v>165.48</v>
          </cell>
        </row>
        <row r="6828">
          <cell r="C6828" t="str">
            <v>TOTAL</v>
          </cell>
          <cell r="G6828">
            <v>638.29</v>
          </cell>
        </row>
        <row r="6830">
          <cell r="A6830" t="str">
            <v>COBE</v>
          </cell>
          <cell r="B6830" t="str">
            <v>73867/001</v>
          </cell>
          <cell r="C6830" t="str">
            <v>ESTRUTURA TIPO ESPACIAL EM ALUMINIO ANOD IZADO, VAO DE 20M</v>
          </cell>
          <cell r="D6830" t="str">
            <v>M2</v>
          </cell>
        </row>
        <row r="6831">
          <cell r="A6831" t="str">
            <v>INSUMO</v>
          </cell>
          <cell r="B6831" t="str">
            <v>00000583</v>
          </cell>
          <cell r="C6831" t="str">
            <v>ALUMINIO ANODIZADO</v>
          </cell>
          <cell r="D6831" t="str">
            <v>KG</v>
          </cell>
          <cell r="E6831">
            <v>5.7</v>
          </cell>
          <cell r="F6831">
            <v>19.079999999999998</v>
          </cell>
          <cell r="G6831">
            <v>108.76</v>
          </cell>
        </row>
        <row r="6832">
          <cell r="A6832" t="str">
            <v>INSUMO</v>
          </cell>
          <cell r="B6832" t="str">
            <v>00002700</v>
          </cell>
          <cell r="C6832" t="str">
            <v>MONTADOR</v>
          </cell>
          <cell r="D6832" t="str">
            <v>H</v>
          </cell>
          <cell r="E6832">
            <v>3</v>
          </cell>
          <cell r="F6832">
            <v>18.68</v>
          </cell>
          <cell r="G6832">
            <v>56.04</v>
          </cell>
        </row>
        <row r="6833">
          <cell r="A6833" t="str">
            <v>73867/001</v>
          </cell>
          <cell r="C6833" t="str">
            <v>SUBTOTAL</v>
          </cell>
          <cell r="G6833">
            <v>164.8</v>
          </cell>
        </row>
        <row r="6834">
          <cell r="C6834" t="str">
            <v>BDI</v>
          </cell>
          <cell r="E6834">
            <v>0.35</v>
          </cell>
          <cell r="G6834">
            <v>57.68</v>
          </cell>
        </row>
        <row r="6835">
          <cell r="C6835" t="str">
            <v>TOTAL</v>
          </cell>
          <cell r="G6835">
            <v>222.48000000000002</v>
          </cell>
        </row>
        <row r="6837">
          <cell r="A6837" t="str">
            <v>COBE</v>
          </cell>
          <cell r="B6837" t="str">
            <v>73867/002</v>
          </cell>
          <cell r="C6837" t="str">
            <v>ESTRUTURA TIPO ESPACIAL EM ALUMINIO ANOD IZADO, VAO DE 30M</v>
          </cell>
          <cell r="D6837" t="str">
            <v>M2</v>
          </cell>
        </row>
        <row r="6838">
          <cell r="A6838" t="str">
            <v>INSUMO</v>
          </cell>
          <cell r="B6838" t="str">
            <v>00000583</v>
          </cell>
          <cell r="C6838" t="str">
            <v>ALUMINIO ANODIZADO</v>
          </cell>
          <cell r="D6838" t="str">
            <v>KG</v>
          </cell>
          <cell r="E6838">
            <v>6.6</v>
          </cell>
          <cell r="F6838">
            <v>19.079999999999998</v>
          </cell>
          <cell r="G6838">
            <v>125.93</v>
          </cell>
        </row>
        <row r="6839">
          <cell r="A6839" t="str">
            <v>INSUMO</v>
          </cell>
          <cell r="B6839" t="str">
            <v>00002700</v>
          </cell>
          <cell r="C6839" t="str">
            <v>MONTADOR</v>
          </cell>
          <cell r="D6839" t="str">
            <v>H</v>
          </cell>
          <cell r="E6839">
            <v>3</v>
          </cell>
          <cell r="F6839">
            <v>18.68</v>
          </cell>
          <cell r="G6839">
            <v>56.04</v>
          </cell>
        </row>
        <row r="6840">
          <cell r="A6840" t="str">
            <v>73867/002</v>
          </cell>
          <cell r="C6840" t="str">
            <v>SUBTOTAL</v>
          </cell>
          <cell r="G6840">
            <v>181.97</v>
          </cell>
        </row>
        <row r="6841">
          <cell r="C6841" t="str">
            <v>BDI</v>
          </cell>
          <cell r="E6841">
            <v>0.35</v>
          </cell>
          <cell r="G6841">
            <v>63.69</v>
          </cell>
        </row>
        <row r="6842">
          <cell r="C6842" t="str">
            <v>TOTAL</v>
          </cell>
          <cell r="G6842">
            <v>245.66</v>
          </cell>
        </row>
        <row r="6844">
          <cell r="A6844" t="str">
            <v>COBE</v>
          </cell>
          <cell r="B6844" t="str">
            <v>73867/003</v>
          </cell>
          <cell r="C6844" t="str">
            <v>ESTRUTURA TIPO ESPACIAL EM ALUMINIO ANOD IZADO, VAO DE 40M</v>
          </cell>
          <cell r="D6844" t="str">
            <v>M2</v>
          </cell>
        </row>
        <row r="6845">
          <cell r="A6845" t="str">
            <v>INSUMO</v>
          </cell>
          <cell r="B6845" t="str">
            <v>00000583</v>
          </cell>
          <cell r="C6845" t="str">
            <v>ALUMINIO ANODIZADO</v>
          </cell>
          <cell r="D6845" t="str">
            <v>KG</v>
          </cell>
          <cell r="E6845">
            <v>8.6</v>
          </cell>
          <cell r="F6845">
            <v>19.079999999999998</v>
          </cell>
          <cell r="G6845">
            <v>164.09</v>
          </cell>
        </row>
        <row r="6846">
          <cell r="A6846" t="str">
            <v>INSUMO</v>
          </cell>
          <cell r="B6846" t="str">
            <v>00002700</v>
          </cell>
          <cell r="C6846" t="str">
            <v>MONTADOR</v>
          </cell>
          <cell r="D6846" t="str">
            <v>H</v>
          </cell>
          <cell r="E6846">
            <v>3</v>
          </cell>
          <cell r="F6846">
            <v>18.68</v>
          </cell>
          <cell r="G6846">
            <v>56.04</v>
          </cell>
        </row>
        <row r="6847">
          <cell r="A6847" t="str">
            <v>73867/003</v>
          </cell>
          <cell r="C6847" t="str">
            <v>SUBTOTAL</v>
          </cell>
          <cell r="G6847">
            <v>220.13</v>
          </cell>
        </row>
        <row r="6848">
          <cell r="C6848" t="str">
            <v>BDI</v>
          </cell>
          <cell r="E6848">
            <v>0.35</v>
          </cell>
          <cell r="G6848">
            <v>77.05</v>
          </cell>
        </row>
        <row r="6849">
          <cell r="C6849" t="str">
            <v>TOTAL</v>
          </cell>
          <cell r="G6849">
            <v>297.18</v>
          </cell>
        </row>
        <row r="6851">
          <cell r="A6851" t="str">
            <v>COBE</v>
          </cell>
          <cell r="B6851" t="str">
            <v>73867/004</v>
          </cell>
          <cell r="C6851" t="str">
            <v>ESTRUTURA TIPO ESPACIAL EM ALUMINIO ANOD IZADO, VAO DE 50M</v>
          </cell>
          <cell r="D6851" t="str">
            <v>M2</v>
          </cell>
        </row>
        <row r="6852">
          <cell r="A6852" t="str">
            <v>INSUMO</v>
          </cell>
          <cell r="B6852" t="str">
            <v>00000583</v>
          </cell>
          <cell r="C6852" t="str">
            <v>ALUMINIO ANODIZADO</v>
          </cell>
          <cell r="D6852" t="str">
            <v>KG</v>
          </cell>
          <cell r="E6852">
            <v>9</v>
          </cell>
          <cell r="F6852">
            <v>19.079999999999998</v>
          </cell>
          <cell r="G6852">
            <v>171.72</v>
          </cell>
        </row>
        <row r="6853">
          <cell r="A6853" t="str">
            <v>INSUMO</v>
          </cell>
          <cell r="B6853" t="str">
            <v>00002700</v>
          </cell>
          <cell r="C6853" t="str">
            <v>MONTADOR</v>
          </cell>
          <cell r="D6853" t="str">
            <v>H</v>
          </cell>
          <cell r="E6853">
            <v>3</v>
          </cell>
          <cell r="F6853">
            <v>18.68</v>
          </cell>
          <cell r="G6853">
            <v>56.04</v>
          </cell>
        </row>
        <row r="6854">
          <cell r="A6854" t="str">
            <v>73867/004</v>
          </cell>
          <cell r="C6854" t="str">
            <v>SUBTOTAL</v>
          </cell>
          <cell r="G6854">
            <v>227.76</v>
          </cell>
        </row>
        <row r="6855">
          <cell r="C6855" t="str">
            <v>BDI</v>
          </cell>
          <cell r="E6855">
            <v>0.35</v>
          </cell>
          <cell r="G6855">
            <v>79.72</v>
          </cell>
        </row>
        <row r="6856">
          <cell r="C6856" t="str">
            <v>TOTAL</v>
          </cell>
          <cell r="G6856">
            <v>307.48</v>
          </cell>
        </row>
        <row r="6858">
          <cell r="A6858" t="str">
            <v>COBE</v>
          </cell>
          <cell r="B6858" t="str">
            <v>75220</v>
          </cell>
          <cell r="C6858" t="str">
            <v>CUMEEIRA EM PERFIL ONDULADO DE ALUM˝NIO</v>
          </cell>
          <cell r="D6858" t="str">
            <v>M</v>
          </cell>
        </row>
        <row r="6859">
          <cell r="A6859" t="str">
            <v>INSUMO</v>
          </cell>
          <cell r="B6859" t="str">
            <v>00006111</v>
          </cell>
          <cell r="C6859" t="str">
            <v>SERVENTE</v>
          </cell>
          <cell r="D6859" t="str">
            <v>H</v>
          </cell>
          <cell r="E6859">
            <v>0.12</v>
          </cell>
          <cell r="F6859">
            <v>10.59</v>
          </cell>
          <cell r="G6859">
            <v>1.27</v>
          </cell>
        </row>
        <row r="6860">
          <cell r="A6860" t="str">
            <v>INSUMO</v>
          </cell>
          <cell r="B6860" t="str">
            <v>00007241</v>
          </cell>
          <cell r="C6860" t="str">
            <v>CUMEEIRA ALUMINIO ONDULADA ESP = 0,8MM LARG = 1,12M</v>
          </cell>
          <cell r="D6860" t="str">
            <v>M2</v>
          </cell>
          <cell r="E6860">
            <v>0.82499999999999996</v>
          </cell>
          <cell r="F6860">
            <v>32.26</v>
          </cell>
          <cell r="G6860">
            <v>26.61</v>
          </cell>
        </row>
        <row r="6861">
          <cell r="A6861" t="str">
            <v>INSUMO</v>
          </cell>
          <cell r="B6861" t="str">
            <v>00012869</v>
          </cell>
          <cell r="C6861" t="str">
            <v>TELHADISTA</v>
          </cell>
          <cell r="D6861" t="str">
            <v>H</v>
          </cell>
          <cell r="E6861">
            <v>0.12</v>
          </cell>
          <cell r="F6861">
            <v>11.14</v>
          </cell>
          <cell r="G6861">
            <v>1.34</v>
          </cell>
        </row>
        <row r="6862">
          <cell r="A6862" t="str">
            <v>75220</v>
          </cell>
          <cell r="C6862" t="str">
            <v>SUBTOTAL</v>
          </cell>
          <cell r="G6862">
            <v>29.22</v>
          </cell>
        </row>
        <row r="6863">
          <cell r="C6863" t="str">
            <v>BDI</v>
          </cell>
          <cell r="E6863">
            <v>0.35</v>
          </cell>
          <cell r="G6863">
            <v>10.23</v>
          </cell>
        </row>
        <row r="6864">
          <cell r="C6864" t="str">
            <v>TOTAL</v>
          </cell>
          <cell r="G6864">
            <v>39.450000000000003</v>
          </cell>
        </row>
        <row r="6866">
          <cell r="A6866" t="str">
            <v>COBE</v>
          </cell>
          <cell r="B6866" t="str">
            <v>75381/001</v>
          </cell>
          <cell r="C6866" t="str">
            <v>COBERTURA COM TELHA DE CHAPA DE AÇO ZIN CADO, ONDULADA, ESPESSURA DE 0,5MM</v>
          </cell>
          <cell r="D6866" t="str">
            <v>M2</v>
          </cell>
        </row>
        <row r="6867">
          <cell r="A6867" t="str">
            <v>INSUMO</v>
          </cell>
          <cell r="B6867" t="str">
            <v>00002700</v>
          </cell>
          <cell r="C6867" t="str">
            <v>MONTADOR</v>
          </cell>
          <cell r="D6867" t="str">
            <v>H</v>
          </cell>
          <cell r="E6867">
            <v>0.22</v>
          </cell>
          <cell r="F6867">
            <v>18.68</v>
          </cell>
          <cell r="G6867">
            <v>4.1100000000000003</v>
          </cell>
        </row>
        <row r="6868">
          <cell r="A6868" t="str">
            <v>INSUMO</v>
          </cell>
          <cell r="B6868" t="str">
            <v>00006111</v>
          </cell>
          <cell r="C6868" t="str">
            <v>SERVENTE</v>
          </cell>
          <cell r="D6868" t="str">
            <v>H</v>
          </cell>
          <cell r="E6868">
            <v>0.22</v>
          </cell>
          <cell r="F6868">
            <v>10.59</v>
          </cell>
          <cell r="G6868">
            <v>2.33</v>
          </cell>
        </row>
        <row r="6869">
          <cell r="A6869" t="str">
            <v>INSUMO</v>
          </cell>
          <cell r="B6869" t="str">
            <v>00011029</v>
          </cell>
          <cell r="C6869" t="str">
            <v>HASTE RETA P/ GANCHO FG C/ ROSCA - 1/4" X 30CM - P/ FIXACAO TELHA METALICA - INCL PORCA E ARRUELAS DE VEDACAO</v>
          </cell>
          <cell r="D6869" t="str">
            <v>CJ</v>
          </cell>
          <cell r="E6869">
            <v>1.42</v>
          </cell>
          <cell r="F6869">
            <v>0.71</v>
          </cell>
          <cell r="G6869">
            <v>1.01</v>
          </cell>
        </row>
        <row r="6870">
          <cell r="A6870" t="str">
            <v>INSUMO</v>
          </cell>
          <cell r="B6870" t="str">
            <v>00025007</v>
          </cell>
          <cell r="C6870" t="str">
            <v>TELHA CHAPA ACO ONDULADA ZINCADA E = 0,5 MM</v>
          </cell>
          <cell r="D6870" t="str">
            <v>M2</v>
          </cell>
          <cell r="E6870">
            <v>1.17</v>
          </cell>
          <cell r="F6870">
            <v>24.89</v>
          </cell>
          <cell r="G6870">
            <v>29.12</v>
          </cell>
        </row>
        <row r="6871">
          <cell r="A6871" t="str">
            <v>75381/001</v>
          </cell>
          <cell r="C6871" t="str">
            <v>SUBTOTAL</v>
          </cell>
          <cell r="G6871">
            <v>36.57</v>
          </cell>
        </row>
        <row r="6872">
          <cell r="C6872" t="str">
            <v>BDI</v>
          </cell>
          <cell r="E6872">
            <v>0.35</v>
          </cell>
          <cell r="G6872">
            <v>12.8</v>
          </cell>
        </row>
        <row r="6873">
          <cell r="C6873" t="str">
            <v>TOTAL</v>
          </cell>
          <cell r="G6873">
            <v>49.370000000000005</v>
          </cell>
        </row>
        <row r="6875">
          <cell r="A6875" t="str">
            <v>COBE</v>
          </cell>
          <cell r="B6875" t="str">
            <v>84038</v>
          </cell>
          <cell r="C6875" t="str">
            <v>COBERTURA COM TELHA ONDULADA DE ALUMINIO, ESPESSURA DE 5 MM</v>
          </cell>
          <cell r="D6875" t="str">
            <v>M2</v>
          </cell>
        </row>
        <row r="6876">
          <cell r="A6876" t="str">
            <v>INSUMO</v>
          </cell>
          <cell r="B6876" t="str">
            <v>00006110</v>
          </cell>
          <cell r="C6876" t="str">
            <v>SERRALHEIRO</v>
          </cell>
          <cell r="D6876" t="str">
            <v>H</v>
          </cell>
          <cell r="E6876">
            <v>0.3</v>
          </cell>
          <cell r="F6876">
            <v>12.17</v>
          </cell>
          <cell r="G6876">
            <v>3.65</v>
          </cell>
        </row>
        <row r="6877">
          <cell r="A6877" t="str">
            <v>INSUMO</v>
          </cell>
          <cell r="B6877" t="str">
            <v>00006111</v>
          </cell>
          <cell r="C6877" t="str">
            <v>SERVENTE</v>
          </cell>
          <cell r="D6877" t="str">
            <v>H</v>
          </cell>
          <cell r="E6877">
            <v>0.3</v>
          </cell>
          <cell r="F6877">
            <v>10.59</v>
          </cell>
          <cell r="G6877">
            <v>3.18</v>
          </cell>
        </row>
        <row r="6878">
          <cell r="A6878" t="str">
            <v>INSUMO</v>
          </cell>
          <cell r="B6878" t="str">
            <v>00007238</v>
          </cell>
          <cell r="C6878" t="str">
            <v>TELHA ALUMINIO ONDULADA E = 0,5MM</v>
          </cell>
          <cell r="D6878" t="str">
            <v>M2</v>
          </cell>
          <cell r="E6878">
            <v>1.19</v>
          </cell>
          <cell r="F6878">
            <v>21.9</v>
          </cell>
          <cell r="G6878">
            <v>26.06</v>
          </cell>
        </row>
        <row r="6879">
          <cell r="A6879" t="str">
            <v>INSUMO</v>
          </cell>
          <cell r="B6879" t="str">
            <v>00011029</v>
          </cell>
          <cell r="C6879" t="str">
            <v>HASTE RETA P/ GANCHO FG C/ ROSCA - 1/4" X 30CM - P/ FIXACAO TELHA METALICA - INCL PORCA E ARRUELAS DE VEDACAO</v>
          </cell>
          <cell r="D6879" t="str">
            <v>CJ</v>
          </cell>
          <cell r="E6879">
            <v>3</v>
          </cell>
          <cell r="F6879">
            <v>0.71</v>
          </cell>
          <cell r="G6879">
            <v>2.13</v>
          </cell>
        </row>
        <row r="6880">
          <cell r="A6880" t="str">
            <v>84038</v>
          </cell>
          <cell r="C6880" t="str">
            <v>SUBTOTAL</v>
          </cell>
          <cell r="G6880">
            <v>35.020000000000003</v>
          </cell>
        </row>
        <row r="6881">
          <cell r="C6881" t="str">
            <v>BDI</v>
          </cell>
          <cell r="E6881">
            <v>0.35</v>
          </cell>
          <cell r="G6881">
            <v>12.26</v>
          </cell>
        </row>
        <row r="6882">
          <cell r="C6882" t="str">
            <v>TOTAL</v>
          </cell>
          <cell r="G6882">
            <v>47.28</v>
          </cell>
        </row>
        <row r="6884">
          <cell r="A6884" t="str">
            <v>COBE</v>
          </cell>
          <cell r="B6884" t="str">
            <v>84039</v>
          </cell>
          <cell r="C6884" t="str">
            <v>COBERTURA COM TELHA ONDULADA DE ALUMINIO, ESPESSURA DE 7 MM</v>
          </cell>
          <cell r="D6884" t="str">
            <v>M2</v>
          </cell>
        </row>
        <row r="6885">
          <cell r="A6885" t="str">
            <v>INSUMO</v>
          </cell>
          <cell r="B6885" t="str">
            <v>00002700</v>
          </cell>
          <cell r="C6885" t="str">
            <v>MONTADOR</v>
          </cell>
          <cell r="D6885" t="str">
            <v>H</v>
          </cell>
          <cell r="E6885">
            <v>0.37</v>
          </cell>
          <cell r="F6885">
            <v>18.68</v>
          </cell>
          <cell r="G6885">
            <v>6.91</v>
          </cell>
        </row>
        <row r="6886">
          <cell r="A6886" t="str">
            <v>INSUMO</v>
          </cell>
          <cell r="B6886" t="str">
            <v>00006111</v>
          </cell>
          <cell r="C6886" t="str">
            <v>SERVENTE</v>
          </cell>
          <cell r="D6886" t="str">
            <v>H</v>
          </cell>
          <cell r="E6886">
            <v>0.37</v>
          </cell>
          <cell r="F6886">
            <v>10.59</v>
          </cell>
          <cell r="G6886">
            <v>3.92</v>
          </cell>
        </row>
        <row r="6887">
          <cell r="A6887" t="str">
            <v>INSUMO</v>
          </cell>
          <cell r="B6887" t="str">
            <v>00007240</v>
          </cell>
          <cell r="C6887" t="str">
            <v>TELHA ALUMINIO ONDULADA E = 0,7MM</v>
          </cell>
          <cell r="D6887" t="str">
            <v>M2</v>
          </cell>
          <cell r="E6887">
            <v>1.1499999999999999</v>
          </cell>
          <cell r="F6887">
            <v>30.71</v>
          </cell>
          <cell r="G6887">
            <v>35.32</v>
          </cell>
        </row>
        <row r="6888">
          <cell r="A6888" t="str">
            <v>INSUMO</v>
          </cell>
          <cell r="B6888" t="str">
            <v>00011029</v>
          </cell>
          <cell r="C6888" t="str">
            <v>HASTE RETA P/ GANCHO FG C/ ROSCA - 1/4" X 30CM - P/ FIXACAO TELHA METALICA - INCL PORCA E ARRUELAS DE VEDACAO</v>
          </cell>
          <cell r="D6888" t="str">
            <v>CJ</v>
          </cell>
          <cell r="E6888">
            <v>3</v>
          </cell>
          <cell r="F6888">
            <v>0.71</v>
          </cell>
          <cell r="G6888">
            <v>2.13</v>
          </cell>
        </row>
        <row r="6889">
          <cell r="A6889" t="str">
            <v>84039</v>
          </cell>
          <cell r="C6889" t="str">
            <v>SUBTOTAL</v>
          </cell>
          <cell r="G6889">
            <v>48.28</v>
          </cell>
        </row>
        <row r="6890">
          <cell r="C6890" t="str">
            <v>BDI</v>
          </cell>
          <cell r="E6890">
            <v>0.35</v>
          </cell>
          <cell r="G6890">
            <v>16.899999999999999</v>
          </cell>
        </row>
        <row r="6891">
          <cell r="C6891" t="str">
            <v>TOTAL</v>
          </cell>
          <cell r="G6891">
            <v>65.180000000000007</v>
          </cell>
        </row>
        <row r="6893">
          <cell r="A6893" t="str">
            <v>COBE</v>
          </cell>
          <cell r="B6893" t="str">
            <v>84040</v>
          </cell>
          <cell r="C6893" t="str">
            <v>COBERTURA COM TELHA DE ACO ZINCADO, TRAPEZOIDAL, ES PESSURA DE 0,5 MM, INCLUINDO ACESSORIOS</v>
          </cell>
          <cell r="D6893" t="str">
            <v>M2</v>
          </cell>
        </row>
        <row r="6894">
          <cell r="A6894" t="str">
            <v>INSUMO</v>
          </cell>
          <cell r="B6894" t="str">
            <v>00001607</v>
          </cell>
          <cell r="C6894" t="str">
            <v>CONJUNTO ARRUELAS DE VEDACAO 5/16" P/ TELHA FIBROCIMENTO (UMA ARRUELA METALICA E UMA ARRULA PVC - CONICAS)</v>
          </cell>
          <cell r="D6894" t="str">
            <v>CJ</v>
          </cell>
          <cell r="E6894">
            <v>2.0499999999999998</v>
          </cell>
          <cell r="F6894">
            <v>0.13</v>
          </cell>
          <cell r="G6894">
            <v>0.27</v>
          </cell>
        </row>
        <row r="6895">
          <cell r="A6895" t="str">
            <v>INSUMO</v>
          </cell>
          <cell r="B6895" t="str">
            <v>00002700</v>
          </cell>
          <cell r="C6895" t="str">
            <v>MONTADOR</v>
          </cell>
          <cell r="D6895" t="str">
            <v>H</v>
          </cell>
          <cell r="E6895">
            <v>7.0999999999999994E-2</v>
          </cell>
          <cell r="F6895">
            <v>18.68</v>
          </cell>
          <cell r="G6895">
            <v>1.33</v>
          </cell>
        </row>
        <row r="6896">
          <cell r="A6896" t="str">
            <v>INSUMO</v>
          </cell>
          <cell r="B6896" t="str">
            <v>00006111</v>
          </cell>
          <cell r="C6896" t="str">
            <v>SERVENTE</v>
          </cell>
          <cell r="D6896" t="str">
            <v>H</v>
          </cell>
          <cell r="E6896">
            <v>5.1400000000000001E-2</v>
          </cell>
          <cell r="F6896">
            <v>10.59</v>
          </cell>
          <cell r="G6896">
            <v>0.54</v>
          </cell>
        </row>
        <row r="6897">
          <cell r="A6897" t="str">
            <v>INSUMO</v>
          </cell>
          <cell r="B6897" t="str">
            <v>00007243</v>
          </cell>
          <cell r="C6897" t="str">
            <v>TELHA ACO ZINCADO TRAPEZOIDAL ESP=0,5MM</v>
          </cell>
          <cell r="D6897" t="str">
            <v>M2</v>
          </cell>
          <cell r="E6897">
            <v>1.19</v>
          </cell>
          <cell r="F6897">
            <v>29.98</v>
          </cell>
          <cell r="G6897">
            <v>35.68</v>
          </cell>
        </row>
        <row r="6898">
          <cell r="A6898" t="str">
            <v>INSUMO</v>
          </cell>
          <cell r="B6898" t="str">
            <v>00011029</v>
          </cell>
          <cell r="C6898" t="str">
            <v>HASTE RETA P/ GANCHO FG C/ ROSCA - 1/4" X 30CM - P/ FIXACAO TELHA METALICA - INCL PORCA E ARRUELAS DE VEDACAO</v>
          </cell>
          <cell r="D6898" t="str">
            <v>CJ</v>
          </cell>
          <cell r="E6898">
            <v>2.0499999999999998</v>
          </cell>
          <cell r="F6898">
            <v>0.71</v>
          </cell>
          <cell r="G6898">
            <v>1.46</v>
          </cell>
        </row>
        <row r="6899">
          <cell r="A6899" t="str">
            <v>84040</v>
          </cell>
          <cell r="C6899" t="str">
            <v>SUBTOTAL</v>
          </cell>
          <cell r="G6899">
            <v>39.28</v>
          </cell>
        </row>
        <row r="6900">
          <cell r="C6900" t="str">
            <v>BDI</v>
          </cell>
          <cell r="E6900">
            <v>0.35</v>
          </cell>
          <cell r="G6900">
            <v>13.75</v>
          </cell>
        </row>
        <row r="6901">
          <cell r="C6901" t="str">
            <v>TOTAL</v>
          </cell>
          <cell r="G6901">
            <v>53.03</v>
          </cell>
        </row>
        <row r="6903">
          <cell r="A6903" t="str">
            <v>COBE</v>
          </cell>
          <cell r="B6903" t="str">
            <v>72076</v>
          </cell>
          <cell r="C6903" t="str">
            <v>ESTRUTURA DE MADEIRA, SEGUNDA QUALIDADE, S ERRADA, NAO APARELHADA, PARA TELHAS CERAMICAS</v>
          </cell>
          <cell r="D6903" t="str">
            <v>M2</v>
          </cell>
        </row>
        <row r="6904">
          <cell r="A6904" t="str">
            <v>INSUMO</v>
          </cell>
          <cell r="B6904" t="str">
            <v>00001213</v>
          </cell>
          <cell r="C6904" t="str">
            <v>CARPINTEIRO DE FORMAS</v>
          </cell>
          <cell r="D6904" t="str">
            <v>H</v>
          </cell>
          <cell r="E6904">
            <v>1.2</v>
          </cell>
          <cell r="F6904">
            <v>12.88</v>
          </cell>
          <cell r="G6904">
            <v>15.46</v>
          </cell>
        </row>
        <row r="6905">
          <cell r="A6905" t="str">
            <v>INSUMO</v>
          </cell>
          <cell r="B6905" t="str">
            <v>00004492</v>
          </cell>
          <cell r="C6905" t="str">
            <v>PECA DE MADEIRA NATIVA/REGIONAL 8 X 8CM NAO APARELHADA (PONTALETE-P/ESCORAMENTO)</v>
          </cell>
          <cell r="D6905" t="str">
            <v>M</v>
          </cell>
          <cell r="E6905">
            <v>3.28125</v>
          </cell>
          <cell r="F6905">
            <v>7.06</v>
          </cell>
          <cell r="G6905">
            <v>23.17</v>
          </cell>
        </row>
        <row r="6906">
          <cell r="A6906" t="str">
            <v>INSUMO</v>
          </cell>
          <cell r="B6906" t="str">
            <v>00005061</v>
          </cell>
          <cell r="C6906" t="str">
            <v>PREGO POLIDO COM CABECA 18 X 27</v>
          </cell>
          <cell r="D6906" t="str">
            <v>KG</v>
          </cell>
          <cell r="E6906">
            <v>0.24</v>
          </cell>
          <cell r="F6906">
            <v>5.35</v>
          </cell>
          <cell r="G6906">
            <v>1.28</v>
          </cell>
        </row>
        <row r="6907">
          <cell r="A6907" t="str">
            <v>INSUMO</v>
          </cell>
          <cell r="B6907" t="str">
            <v>00006117</v>
          </cell>
          <cell r="C6907" t="str">
            <v>AJUDANTE DE CARPINTEIRO</v>
          </cell>
          <cell r="D6907" t="str">
            <v>H</v>
          </cell>
          <cell r="E6907">
            <v>1.2</v>
          </cell>
          <cell r="F6907">
            <v>9.68</v>
          </cell>
          <cell r="G6907">
            <v>11.62</v>
          </cell>
        </row>
        <row r="6908">
          <cell r="A6908" t="str">
            <v>72076</v>
          </cell>
          <cell r="C6908" t="str">
            <v>SUBTOTAL</v>
          </cell>
          <cell r="G6908">
            <v>51.53</v>
          </cell>
        </row>
        <row r="6909">
          <cell r="C6909" t="str">
            <v>BDI</v>
          </cell>
          <cell r="E6909">
            <v>0.35</v>
          </cell>
          <cell r="G6909">
            <v>18.04</v>
          </cell>
        </row>
        <row r="6910">
          <cell r="C6910" t="str">
            <v>TOTAL</v>
          </cell>
          <cell r="G6910">
            <v>69.569999999999993</v>
          </cell>
        </row>
        <row r="6912">
          <cell r="A6912" t="str">
            <v>COBE</v>
          </cell>
          <cell r="B6912" t="str">
            <v>72077</v>
          </cell>
          <cell r="C6912" t="str">
            <v>ESTRUTURA DE MADEIRA DE LEI, PRIMEIRA QUALIDADE, SE RRADA, NAO APARELHADA, PARA TELHAS CERAMICAS, VAOS DE ATE 7M</v>
          </cell>
          <cell r="D6912" t="str">
            <v>M2</v>
          </cell>
        </row>
        <row r="6913">
          <cell r="A6913" t="str">
            <v>INSUMO</v>
          </cell>
          <cell r="B6913" t="str">
            <v>00001213</v>
          </cell>
          <cell r="C6913" t="str">
            <v>CARPINTEIRO DE FORMAS</v>
          </cell>
          <cell r="D6913" t="str">
            <v>H</v>
          </cell>
          <cell r="E6913">
            <v>1.2</v>
          </cell>
          <cell r="F6913">
            <v>12.88</v>
          </cell>
          <cell r="G6913">
            <v>15.46</v>
          </cell>
        </row>
        <row r="6914">
          <cell r="A6914" t="str">
            <v>INSUMO</v>
          </cell>
          <cell r="B6914" t="str">
            <v>00004463</v>
          </cell>
          <cell r="C6914" t="str">
            <v>PECA DE MADEIRA DE LEI NATIVA/REGIONAL *4 X 30* CM NAO APARELHADA</v>
          </cell>
          <cell r="D6914" t="str">
            <v>M3</v>
          </cell>
          <cell r="E6914">
            <v>2.5000000000000001E-2</v>
          </cell>
          <cell r="F6914">
            <v>2200</v>
          </cell>
          <cell r="G6914">
            <v>55</v>
          </cell>
        </row>
        <row r="6915">
          <cell r="A6915" t="str">
            <v>INSUMO</v>
          </cell>
          <cell r="B6915" t="str">
            <v>00005061</v>
          </cell>
          <cell r="C6915" t="str">
            <v>PREGO POLIDO COM CABECA 18 X 27</v>
          </cell>
          <cell r="D6915" t="str">
            <v>KG</v>
          </cell>
          <cell r="E6915">
            <v>0.12</v>
          </cell>
          <cell r="F6915">
            <v>5.35</v>
          </cell>
          <cell r="G6915">
            <v>0.64</v>
          </cell>
        </row>
        <row r="6916">
          <cell r="A6916" t="str">
            <v>INSUMO</v>
          </cell>
          <cell r="B6916" t="str">
            <v>00006117</v>
          </cell>
          <cell r="C6916" t="str">
            <v>AJUDANTE DE CARPINTEIRO</v>
          </cell>
          <cell r="D6916" t="str">
            <v>H</v>
          </cell>
          <cell r="E6916">
            <v>1.2</v>
          </cell>
          <cell r="F6916">
            <v>9.68</v>
          </cell>
          <cell r="G6916">
            <v>11.62</v>
          </cell>
        </row>
        <row r="6917">
          <cell r="A6917" t="str">
            <v>INSUMO</v>
          </cell>
          <cell r="B6917" t="str">
            <v>00021142</v>
          </cell>
          <cell r="C6917" t="str">
            <v>ESTRIBO C/ PARAFUSO EM CHAPA DE FERRO FUNDIDO DE 2" X 3/16" X 35CM SECAO "U" PARA MADEIRAMENTO DE TELHADO"</v>
          </cell>
          <cell r="D6917" t="str">
            <v>UN</v>
          </cell>
          <cell r="E6917">
            <v>0.1</v>
          </cell>
          <cell r="F6917">
            <v>11.75</v>
          </cell>
          <cell r="G6917">
            <v>1.18</v>
          </cell>
        </row>
        <row r="6918">
          <cell r="A6918" t="str">
            <v>72077</v>
          </cell>
          <cell r="C6918" t="str">
            <v>SUBTOTAL</v>
          </cell>
          <cell r="G6918">
            <v>83.90000000000002</v>
          </cell>
        </row>
        <row r="6919">
          <cell r="C6919" t="str">
            <v>BDI</v>
          </cell>
          <cell r="E6919">
            <v>0.35</v>
          </cell>
          <cell r="G6919">
            <v>29.37</v>
          </cell>
        </row>
        <row r="6920">
          <cell r="C6920" t="str">
            <v>TOTAL</v>
          </cell>
          <cell r="G6920">
            <v>113.27000000000002</v>
          </cell>
        </row>
        <row r="6922">
          <cell r="A6922" t="str">
            <v>COBE</v>
          </cell>
          <cell r="B6922" t="str">
            <v>72078</v>
          </cell>
          <cell r="C6922" t="str">
            <v>ESTRUTURA DE MADEIRA DE LEI PRIMEIRA QUALIDADE, SER RADA, NAO APARELHADA, PARA TELHAS CERAMICAS, VAOS DE 7M ATE 10 M</v>
          </cell>
          <cell r="D6922" t="str">
            <v>M2</v>
          </cell>
        </row>
        <row r="6923">
          <cell r="A6923" t="str">
            <v>INSUMO</v>
          </cell>
          <cell r="B6923" t="str">
            <v>00001213</v>
          </cell>
          <cell r="C6923" t="str">
            <v>CARPINTEIRO DE FORMAS</v>
          </cell>
          <cell r="D6923" t="str">
            <v>H</v>
          </cell>
          <cell r="E6923">
            <v>1.5</v>
          </cell>
          <cell r="F6923">
            <v>12.88</v>
          </cell>
          <cell r="G6923">
            <v>19.32</v>
          </cell>
        </row>
        <row r="6924">
          <cell r="A6924" t="str">
            <v>INSUMO</v>
          </cell>
          <cell r="B6924" t="str">
            <v>00004463</v>
          </cell>
          <cell r="C6924" t="str">
            <v>PECA DE MADEIRA DE LEI NATIVA/REGIONAL *4 X 30* CM NAO APARELHADA</v>
          </cell>
          <cell r="D6924" t="str">
            <v>M3</v>
          </cell>
          <cell r="E6924">
            <v>2.8000000000000001E-2</v>
          </cell>
          <cell r="F6924">
            <v>2200</v>
          </cell>
          <cell r="G6924">
            <v>61.6</v>
          </cell>
        </row>
        <row r="6925">
          <cell r="A6925" t="str">
            <v>INSUMO</v>
          </cell>
          <cell r="B6925" t="str">
            <v>00005061</v>
          </cell>
          <cell r="C6925" t="str">
            <v>PREGO POLIDO COM CABECA 18 X 27</v>
          </cell>
          <cell r="D6925" t="str">
            <v>KG</v>
          </cell>
          <cell r="E6925">
            <v>0.12</v>
          </cell>
          <cell r="F6925">
            <v>5.35</v>
          </cell>
          <cell r="G6925">
            <v>0.64</v>
          </cell>
        </row>
        <row r="6926">
          <cell r="A6926" t="str">
            <v>INSUMO</v>
          </cell>
          <cell r="B6926" t="str">
            <v>00006117</v>
          </cell>
          <cell r="C6926" t="str">
            <v>AJUDANTE DE CARPINTEIRO</v>
          </cell>
          <cell r="D6926" t="str">
            <v>H</v>
          </cell>
          <cell r="E6926">
            <v>1.5</v>
          </cell>
          <cell r="F6926">
            <v>9.68</v>
          </cell>
          <cell r="G6926">
            <v>14.52</v>
          </cell>
        </row>
        <row r="6927">
          <cell r="A6927" t="str">
            <v>INSUMO</v>
          </cell>
          <cell r="B6927" t="str">
            <v>00021142</v>
          </cell>
          <cell r="C6927" t="str">
            <v>ESTRIBO C/ PARAFUSO EM CHAPA DE FERRO FUNDIDO DE 2" X 3/16" X 35CM SECAO "U" PARA MADEIRAMENTO DE TELHADO"</v>
          </cell>
          <cell r="D6927" t="str">
            <v>UN</v>
          </cell>
          <cell r="E6927">
            <v>0.128</v>
          </cell>
          <cell r="F6927">
            <v>11.75</v>
          </cell>
          <cell r="G6927">
            <v>1.5</v>
          </cell>
        </row>
        <row r="6928">
          <cell r="A6928" t="str">
            <v>72078</v>
          </cell>
          <cell r="C6928" t="str">
            <v>SUBTOTAL</v>
          </cell>
          <cell r="G6928">
            <v>97.58</v>
          </cell>
        </row>
        <row r="6929">
          <cell r="C6929" t="str">
            <v>BDI</v>
          </cell>
          <cell r="E6929">
            <v>0.35</v>
          </cell>
          <cell r="G6929">
            <v>34.15</v>
          </cell>
        </row>
        <row r="6930">
          <cell r="C6930" t="str">
            <v>TOTAL</v>
          </cell>
          <cell r="G6930">
            <v>131.72999999999999</v>
          </cell>
        </row>
        <row r="6932">
          <cell r="A6932" t="str">
            <v>COBE</v>
          </cell>
          <cell r="B6932" t="str">
            <v>72079</v>
          </cell>
          <cell r="C6932" t="str">
            <v>ESTRUTURA DE MADEIRA DE LEI PRIMEIRA QUALIDADE, SER RADA, NAO APARELHADA, PARA TELHAS CERAMICAS, VAOS DE 10M ATE 13M</v>
          </cell>
          <cell r="D6932" t="str">
            <v>M2</v>
          </cell>
        </row>
        <row r="6933">
          <cell r="A6933" t="str">
            <v>INSUMO</v>
          </cell>
          <cell r="B6933" t="str">
            <v>00001213</v>
          </cell>
          <cell r="C6933" t="str">
            <v>CARPINTEIRO DE FORMAS</v>
          </cell>
          <cell r="D6933" t="str">
            <v>H</v>
          </cell>
          <cell r="E6933">
            <v>1.8</v>
          </cell>
          <cell r="F6933">
            <v>12.88</v>
          </cell>
          <cell r="G6933">
            <v>23.18</v>
          </cell>
        </row>
        <row r="6934">
          <cell r="A6934" t="str">
            <v>INSUMO</v>
          </cell>
          <cell r="B6934" t="str">
            <v>00004463</v>
          </cell>
          <cell r="C6934" t="str">
            <v>PECA DE MADEIRA DE LEI NATIVA/REGIONAL *4 X 30* CM NAO APARELHADA</v>
          </cell>
          <cell r="D6934" t="str">
            <v>M3</v>
          </cell>
          <cell r="E6934">
            <v>2.8000000000000001E-2</v>
          </cell>
          <cell r="F6934">
            <v>2200</v>
          </cell>
          <cell r="G6934">
            <v>61.6</v>
          </cell>
        </row>
        <row r="6935">
          <cell r="A6935" t="str">
            <v>INSUMO</v>
          </cell>
          <cell r="B6935" t="str">
            <v>00005061</v>
          </cell>
          <cell r="C6935" t="str">
            <v>PREGO POLIDO COM CABECA 18 X 27</v>
          </cell>
          <cell r="D6935" t="str">
            <v>KG</v>
          </cell>
          <cell r="E6935">
            <v>0.12</v>
          </cell>
          <cell r="F6935">
            <v>5.35</v>
          </cell>
          <cell r="G6935">
            <v>0.64</v>
          </cell>
        </row>
        <row r="6936">
          <cell r="A6936" t="str">
            <v>INSUMO</v>
          </cell>
          <cell r="B6936" t="str">
            <v>00006117</v>
          </cell>
          <cell r="C6936" t="str">
            <v>AJUDANTE DE CARPINTEIRO</v>
          </cell>
          <cell r="D6936" t="str">
            <v>H</v>
          </cell>
          <cell r="E6936">
            <v>1.8</v>
          </cell>
          <cell r="F6936">
            <v>9.68</v>
          </cell>
          <cell r="G6936">
            <v>17.420000000000002</v>
          </cell>
        </row>
        <row r="6937">
          <cell r="A6937" t="str">
            <v>INSUMO</v>
          </cell>
          <cell r="B6937" t="str">
            <v>00021142</v>
          </cell>
          <cell r="C6937" t="str">
            <v>ESTRIBO C/ PARAFUSO EM CHAPA DE FERRO FUNDIDO DE 2" X 3/16" X 35CM SECAO "U" PARA MADEIRAMENTO DE TELHADO"</v>
          </cell>
          <cell r="D6937" t="str">
            <v>UN</v>
          </cell>
          <cell r="E6937">
            <v>0.14399999999999999</v>
          </cell>
          <cell r="F6937">
            <v>11.75</v>
          </cell>
          <cell r="G6937">
            <v>1.69</v>
          </cell>
        </row>
        <row r="6938">
          <cell r="A6938" t="str">
            <v>72079</v>
          </cell>
          <cell r="C6938" t="str">
            <v>SUBTOTAL</v>
          </cell>
          <cell r="G6938">
            <v>104.53</v>
          </cell>
        </row>
        <row r="6939">
          <cell r="C6939" t="str">
            <v>BDI</v>
          </cell>
          <cell r="E6939">
            <v>0.35</v>
          </cell>
          <cell r="G6939">
            <v>36.590000000000003</v>
          </cell>
        </row>
        <row r="6940">
          <cell r="C6940" t="str">
            <v>TOTAL</v>
          </cell>
          <cell r="G6940">
            <v>141.12</v>
          </cell>
        </row>
        <row r="6942">
          <cell r="A6942" t="str">
            <v>COBE</v>
          </cell>
          <cell r="B6942" t="str">
            <v>72080</v>
          </cell>
          <cell r="C6942" t="str">
            <v>ESTRUTURA DE MADEIRA DE LEI PRIMEIRA QUALIDADE, SER RADA, NAO APARELHADA, PARA TELHAS CERAMICAS, VAOS DE 13M ATE 18M</v>
          </cell>
          <cell r="D6942" t="str">
            <v>M2</v>
          </cell>
        </row>
        <row r="6943">
          <cell r="A6943" t="str">
            <v>INSUMO</v>
          </cell>
          <cell r="B6943" t="str">
            <v>00001213</v>
          </cell>
          <cell r="C6943" t="str">
            <v>CARPINTEIRO DE FORMAS</v>
          </cell>
          <cell r="D6943" t="str">
            <v>H</v>
          </cell>
          <cell r="E6943">
            <v>2.1</v>
          </cell>
          <cell r="F6943">
            <v>12.88</v>
          </cell>
          <cell r="G6943">
            <v>27.05</v>
          </cell>
        </row>
        <row r="6944">
          <cell r="A6944" t="str">
            <v>INSUMO</v>
          </cell>
          <cell r="B6944" t="str">
            <v>00004463</v>
          </cell>
          <cell r="C6944" t="str">
            <v>PECA DE MADEIRA DE LEI NATIVA/REGIONAL *4 X 30* CM NAO APARELHADA</v>
          </cell>
          <cell r="D6944" t="str">
            <v>M3</v>
          </cell>
          <cell r="E6944">
            <v>3.2000000000000001E-2</v>
          </cell>
          <cell r="F6944">
            <v>2200</v>
          </cell>
          <cell r="G6944">
            <v>70.400000000000006</v>
          </cell>
        </row>
        <row r="6945">
          <cell r="A6945" t="str">
            <v>INSUMO</v>
          </cell>
          <cell r="B6945" t="str">
            <v>00005061</v>
          </cell>
          <cell r="C6945" t="str">
            <v>PREGO POLIDO COM CABECA 18 X 27</v>
          </cell>
          <cell r="D6945" t="str">
            <v>KG</v>
          </cell>
          <cell r="E6945">
            <v>0.14000000000000001</v>
          </cell>
          <cell r="F6945">
            <v>5.35</v>
          </cell>
          <cell r="G6945">
            <v>0.75</v>
          </cell>
        </row>
        <row r="6946">
          <cell r="A6946" t="str">
            <v>INSUMO</v>
          </cell>
          <cell r="B6946" t="str">
            <v>00006117</v>
          </cell>
          <cell r="C6946" t="str">
            <v>AJUDANTE DE CARPINTEIRO</v>
          </cell>
          <cell r="D6946" t="str">
            <v>H</v>
          </cell>
          <cell r="E6946">
            <v>2.1</v>
          </cell>
          <cell r="F6946">
            <v>9.68</v>
          </cell>
          <cell r="G6946">
            <v>20.329999999999998</v>
          </cell>
        </row>
        <row r="6947">
          <cell r="A6947" t="str">
            <v>INSUMO</v>
          </cell>
          <cell r="B6947" t="str">
            <v>00021142</v>
          </cell>
          <cell r="C6947" t="str">
            <v>ESTRIBO C/ PARAFUSO EM CHAPA DE FERRO FUNDIDO DE 2" X 3/16" X 35CM SECAO "U" PARA MADEIRAMENTO DE TELHADO"</v>
          </cell>
          <cell r="D6947" t="str">
            <v>UN</v>
          </cell>
          <cell r="E6947">
            <v>0.16600000000000001</v>
          </cell>
          <cell r="F6947">
            <v>11.75</v>
          </cell>
          <cell r="G6947">
            <v>1.95</v>
          </cell>
        </row>
        <row r="6948">
          <cell r="A6948" t="str">
            <v>72080</v>
          </cell>
          <cell r="C6948" t="str">
            <v>SUBTOTAL</v>
          </cell>
          <cell r="G6948">
            <v>120.48</v>
          </cell>
        </row>
        <row r="6949">
          <cell r="C6949" t="str">
            <v>BDI</v>
          </cell>
          <cell r="E6949">
            <v>0.35</v>
          </cell>
          <cell r="G6949">
            <v>42.17</v>
          </cell>
        </row>
        <row r="6950">
          <cell r="C6950" t="str">
            <v>TOTAL</v>
          </cell>
          <cell r="G6950">
            <v>162.65</v>
          </cell>
        </row>
        <row r="6952">
          <cell r="A6952" t="str">
            <v>COBE</v>
          </cell>
          <cell r="B6952" t="str">
            <v>72081</v>
          </cell>
          <cell r="C6952" t="str">
            <v>ESTRUTURA DE MADEIRA DE LEI PRIMEIRA QUALIDADE, SER RADA, NAO APARELHADA, PARA TELHAS ONDULADAS, VAOS ATE 7M</v>
          </cell>
          <cell r="D6952" t="str">
            <v>M2</v>
          </cell>
        </row>
        <row r="6953">
          <cell r="A6953" t="str">
            <v>INSUMO</v>
          </cell>
          <cell r="B6953" t="str">
            <v>00001213</v>
          </cell>
          <cell r="C6953" t="str">
            <v>CARPINTEIRO DE FORMAS</v>
          </cell>
          <cell r="D6953" t="str">
            <v>H</v>
          </cell>
          <cell r="E6953">
            <v>0.95</v>
          </cell>
          <cell r="F6953">
            <v>12.88</v>
          </cell>
          <cell r="G6953">
            <v>12.24</v>
          </cell>
        </row>
        <row r="6954">
          <cell r="A6954" t="str">
            <v>INSUMO</v>
          </cell>
          <cell r="B6954" t="str">
            <v>00004463</v>
          </cell>
          <cell r="C6954" t="str">
            <v>PECA DE MADEIRA DE LEI NATIVA/REGIONAL *4 X 30* CM NAO APARELHADA</v>
          </cell>
          <cell r="D6954" t="str">
            <v>M3</v>
          </cell>
          <cell r="E6954">
            <v>1.4999999999999999E-2</v>
          </cell>
          <cell r="F6954">
            <v>2200</v>
          </cell>
          <cell r="G6954">
            <v>33</v>
          </cell>
        </row>
        <row r="6955">
          <cell r="A6955" t="str">
            <v>INSUMO</v>
          </cell>
          <cell r="B6955" t="str">
            <v>00005061</v>
          </cell>
          <cell r="C6955" t="str">
            <v>PREGO POLIDO COM CABECA 18 X 27</v>
          </cell>
          <cell r="D6955" t="str">
            <v>KG</v>
          </cell>
          <cell r="E6955">
            <v>0.1</v>
          </cell>
          <cell r="F6955">
            <v>5.35</v>
          </cell>
          <cell r="G6955">
            <v>0.54</v>
          </cell>
        </row>
        <row r="6956">
          <cell r="A6956" t="str">
            <v>INSUMO</v>
          </cell>
          <cell r="B6956" t="str">
            <v>00006117</v>
          </cell>
          <cell r="C6956" t="str">
            <v>AJUDANTE DE CARPINTEIRO</v>
          </cell>
          <cell r="D6956" t="str">
            <v>H</v>
          </cell>
          <cell r="E6956">
            <v>0.95</v>
          </cell>
          <cell r="F6956">
            <v>9.68</v>
          </cell>
          <cell r="G6956">
            <v>9.1999999999999993</v>
          </cell>
        </row>
        <row r="6957">
          <cell r="A6957" t="str">
            <v>INSUMO</v>
          </cell>
          <cell r="B6957" t="str">
            <v>00021142</v>
          </cell>
          <cell r="C6957" t="str">
            <v>ESTRIBO C/ PARAFUSO EM CHAPA DE FERRO FUNDIDO DE 2" X 3/16" X 35CM SECAO "U" PARA MADEIRAMENTO DE TELHADO"</v>
          </cell>
          <cell r="D6957" t="str">
            <v>UN</v>
          </cell>
          <cell r="E6957">
            <v>0.11600000000000001</v>
          </cell>
          <cell r="F6957">
            <v>11.75</v>
          </cell>
          <cell r="G6957">
            <v>1.36</v>
          </cell>
        </row>
        <row r="6958">
          <cell r="A6958" t="str">
            <v>72081</v>
          </cell>
          <cell r="C6958" t="str">
            <v>SUBTOTAL</v>
          </cell>
          <cell r="G6958">
            <v>56.34</v>
          </cell>
        </row>
        <row r="6959">
          <cell r="C6959" t="str">
            <v>BDI</v>
          </cell>
          <cell r="E6959">
            <v>0.35</v>
          </cell>
          <cell r="G6959">
            <v>19.72</v>
          </cell>
        </row>
        <row r="6960">
          <cell r="C6960" t="str">
            <v>TOTAL</v>
          </cell>
          <cell r="G6960">
            <v>76.06</v>
          </cell>
        </row>
        <row r="6962">
          <cell r="A6962" t="str">
            <v>COBE</v>
          </cell>
          <cell r="B6962" t="str">
            <v>72082</v>
          </cell>
          <cell r="C6962" t="str">
            <v>ESTRUTURA DE MADEIRA DE LEI PRIMEIRA QUALIDADE, SER RADA, NAO APARELHADA, PARA TELHAS ONDULADAS, VAOS DE 7M ATE 10M</v>
          </cell>
          <cell r="D6962" t="str">
            <v>M2</v>
          </cell>
        </row>
        <row r="6963">
          <cell r="A6963" t="str">
            <v>INSUMO</v>
          </cell>
          <cell r="B6963" t="str">
            <v>00001213</v>
          </cell>
          <cell r="C6963" t="str">
            <v>CARPINTEIRO DE FORMAS</v>
          </cell>
          <cell r="D6963" t="str">
            <v>H</v>
          </cell>
          <cell r="E6963">
            <v>1</v>
          </cell>
          <cell r="F6963">
            <v>12.88</v>
          </cell>
          <cell r="G6963">
            <v>12.88</v>
          </cell>
        </row>
        <row r="6964">
          <cell r="A6964" t="str">
            <v>INSUMO</v>
          </cell>
          <cell r="B6964" t="str">
            <v>00004463</v>
          </cell>
          <cell r="C6964" t="str">
            <v>PECA DE MADEIRA DE LEI NATIVA/REGIONAL *4 X 30* CM NAO APARELHADA</v>
          </cell>
          <cell r="D6964" t="str">
            <v>M3</v>
          </cell>
          <cell r="E6964">
            <v>1.7000000000000001E-2</v>
          </cell>
          <cell r="F6964">
            <v>2200</v>
          </cell>
          <cell r="G6964">
            <v>37.4</v>
          </cell>
        </row>
        <row r="6965">
          <cell r="A6965" t="str">
            <v>INSUMO</v>
          </cell>
          <cell r="B6965" t="str">
            <v>00005061</v>
          </cell>
          <cell r="C6965" t="str">
            <v>PREGO POLIDO COM CABECA 18 X 27</v>
          </cell>
          <cell r="D6965" t="str">
            <v>KG</v>
          </cell>
          <cell r="E6965">
            <v>0.1</v>
          </cell>
          <cell r="F6965">
            <v>5.35</v>
          </cell>
          <cell r="G6965">
            <v>0.54</v>
          </cell>
        </row>
        <row r="6966">
          <cell r="A6966" t="str">
            <v>INSUMO</v>
          </cell>
          <cell r="B6966" t="str">
            <v>00006117</v>
          </cell>
          <cell r="C6966" t="str">
            <v>AJUDANTE DE CARPINTEIRO</v>
          </cell>
          <cell r="D6966" t="str">
            <v>H</v>
          </cell>
          <cell r="E6966">
            <v>1</v>
          </cell>
          <cell r="F6966">
            <v>9.68</v>
          </cell>
          <cell r="G6966">
            <v>9.68</v>
          </cell>
        </row>
        <row r="6967">
          <cell r="A6967" t="str">
            <v>INSUMO</v>
          </cell>
          <cell r="B6967" t="str">
            <v>00021142</v>
          </cell>
          <cell r="C6967" t="str">
            <v>ESTRIBO C/ PARAFUSO EM CHAPA DE FERRO FUNDIDO DE 2" X 3/16" X 35CM SECAO "U" PARA MADEIRAMENTO DE TELHADO"</v>
          </cell>
          <cell r="D6967" t="str">
            <v>UN</v>
          </cell>
          <cell r="E6967">
            <v>0.122</v>
          </cell>
          <cell r="F6967">
            <v>11.75</v>
          </cell>
          <cell r="G6967">
            <v>1.43</v>
          </cell>
        </row>
        <row r="6968">
          <cell r="A6968" t="str">
            <v>72082</v>
          </cell>
          <cell r="C6968" t="str">
            <v>SUBTOTAL</v>
          </cell>
          <cell r="G6968">
            <v>61.93</v>
          </cell>
        </row>
        <row r="6969">
          <cell r="C6969" t="str">
            <v>BDI</v>
          </cell>
          <cell r="E6969">
            <v>0.35</v>
          </cell>
          <cell r="G6969">
            <v>21.68</v>
          </cell>
        </row>
        <row r="6970">
          <cell r="C6970" t="str">
            <v>TOTAL</v>
          </cell>
          <cell r="G6970">
            <v>83.61</v>
          </cell>
        </row>
        <row r="6972">
          <cell r="A6972" t="str">
            <v>COBE</v>
          </cell>
          <cell r="B6972" t="str">
            <v>72083</v>
          </cell>
          <cell r="C6972" t="str">
            <v>ESTRUTURA DE MADEIRA DE LEI PRIMEIRA QUALIDADE, SER RADA, NAO APARELHADA, PARA TELHAS ONDULADAS, VAOS DE 10M ATE 13M</v>
          </cell>
          <cell r="D6972" t="str">
            <v>M2</v>
          </cell>
        </row>
        <row r="6973">
          <cell r="A6973" t="str">
            <v>INSUMO</v>
          </cell>
          <cell r="B6973" t="str">
            <v>00001213</v>
          </cell>
          <cell r="C6973" t="str">
            <v>CARPINTEIRO DE FORMAS</v>
          </cell>
          <cell r="D6973" t="str">
            <v>H</v>
          </cell>
          <cell r="E6973">
            <v>1.1499999999999999</v>
          </cell>
          <cell r="F6973">
            <v>12.88</v>
          </cell>
          <cell r="G6973">
            <v>14.81</v>
          </cell>
        </row>
        <row r="6974">
          <cell r="A6974" t="str">
            <v>INSUMO</v>
          </cell>
          <cell r="B6974" t="str">
            <v>00004463</v>
          </cell>
          <cell r="C6974" t="str">
            <v>PECA DE MADEIRA DE LEI NATIVA/REGIONAL *4 X 30* CM NAO APARELHADA</v>
          </cell>
          <cell r="D6974" t="str">
            <v>M3</v>
          </cell>
          <cell r="E6974">
            <v>2.0400000000000001E-2</v>
          </cell>
          <cell r="F6974">
            <v>2200</v>
          </cell>
          <cell r="G6974">
            <v>44.88</v>
          </cell>
        </row>
        <row r="6975">
          <cell r="A6975" t="str">
            <v>INSUMO</v>
          </cell>
          <cell r="B6975" t="str">
            <v>00005061</v>
          </cell>
          <cell r="C6975" t="str">
            <v>PREGO POLIDO COM CABECA 18 X 27</v>
          </cell>
          <cell r="D6975" t="str">
            <v>KG</v>
          </cell>
          <cell r="E6975">
            <v>0.13</v>
          </cell>
          <cell r="F6975">
            <v>5.35</v>
          </cell>
          <cell r="G6975">
            <v>0.7</v>
          </cell>
        </row>
        <row r="6976">
          <cell r="A6976" t="str">
            <v>INSUMO</v>
          </cell>
          <cell r="B6976" t="str">
            <v>00006117</v>
          </cell>
          <cell r="C6976" t="str">
            <v>AJUDANTE DE CARPINTEIRO</v>
          </cell>
          <cell r="D6976" t="str">
            <v>H</v>
          </cell>
          <cell r="E6976">
            <v>1.1499999999999999</v>
          </cell>
          <cell r="F6976">
            <v>9.68</v>
          </cell>
          <cell r="G6976">
            <v>11.13</v>
          </cell>
        </row>
        <row r="6977">
          <cell r="A6977" t="str">
            <v>INSUMO</v>
          </cell>
          <cell r="B6977" t="str">
            <v>00021142</v>
          </cell>
          <cell r="C6977" t="str">
            <v>ESTRIBO C/ PARAFUSO EM CHAPA DE FERRO FUNDIDO DE 2" X 3/16" X 35CM SECAO "U" PARA MADEIRAMENTO DE TELHADO"</v>
          </cell>
          <cell r="D6977" t="str">
            <v>UN</v>
          </cell>
          <cell r="E6977">
            <v>0.14399999999999999</v>
          </cell>
          <cell r="F6977">
            <v>11.75</v>
          </cell>
          <cell r="G6977">
            <v>1.69</v>
          </cell>
        </row>
        <row r="6978">
          <cell r="A6978" t="str">
            <v>72083</v>
          </cell>
          <cell r="C6978" t="str">
            <v>SUBTOTAL</v>
          </cell>
          <cell r="G6978">
            <v>73.210000000000008</v>
          </cell>
        </row>
        <row r="6979">
          <cell r="C6979" t="str">
            <v>BDI</v>
          </cell>
          <cell r="E6979">
            <v>0.35</v>
          </cell>
          <cell r="G6979">
            <v>25.62</v>
          </cell>
        </row>
        <row r="6980">
          <cell r="C6980" t="str">
            <v>TOTAL</v>
          </cell>
          <cell r="G6980">
            <v>98.830000000000013</v>
          </cell>
        </row>
        <row r="6982">
          <cell r="A6982" t="str">
            <v>COBE</v>
          </cell>
          <cell r="B6982" t="str">
            <v>72084</v>
          </cell>
          <cell r="C6982" t="str">
            <v>ESTRUTURA DE MADEIRA DE LEI PRIMEIRA QUALIDADE, SER RADA, NAO APARELHADA, PARA TELHAS ONDULADAS, VAOS DE 13M ATE 18M</v>
          </cell>
          <cell r="D6982" t="str">
            <v>M2</v>
          </cell>
        </row>
        <row r="6983">
          <cell r="A6983" t="str">
            <v>INSUMO</v>
          </cell>
          <cell r="B6983" t="str">
            <v>00001213</v>
          </cell>
          <cell r="C6983" t="str">
            <v>CARPINTEIRO DE FORMAS</v>
          </cell>
          <cell r="D6983" t="str">
            <v>H</v>
          </cell>
          <cell r="E6983">
            <v>1.4</v>
          </cell>
          <cell r="F6983">
            <v>12.88</v>
          </cell>
          <cell r="G6983">
            <v>18.03</v>
          </cell>
        </row>
        <row r="6984">
          <cell r="A6984" t="str">
            <v>INSUMO</v>
          </cell>
          <cell r="B6984" t="str">
            <v>00004463</v>
          </cell>
          <cell r="C6984" t="str">
            <v>PECA DE MADEIRA DE LEI NATIVA/REGIONAL *4 X 30* CM NAO APARELHADA</v>
          </cell>
          <cell r="D6984" t="str">
            <v>M3</v>
          </cell>
          <cell r="E6984">
            <v>2.4E-2</v>
          </cell>
          <cell r="F6984">
            <v>2200</v>
          </cell>
          <cell r="G6984">
            <v>52.8</v>
          </cell>
        </row>
        <row r="6985">
          <cell r="A6985" t="str">
            <v>INSUMO</v>
          </cell>
          <cell r="B6985" t="str">
            <v>00005061</v>
          </cell>
          <cell r="C6985" t="str">
            <v>PREGO POLIDO COM CABECA 18 X 27</v>
          </cell>
          <cell r="D6985" t="str">
            <v>KG</v>
          </cell>
          <cell r="E6985">
            <v>0.15</v>
          </cell>
          <cell r="F6985">
            <v>5.35</v>
          </cell>
          <cell r="G6985">
            <v>0.8</v>
          </cell>
        </row>
        <row r="6986">
          <cell r="A6986" t="str">
            <v>INSUMO</v>
          </cell>
          <cell r="B6986" t="str">
            <v>00006117</v>
          </cell>
          <cell r="C6986" t="str">
            <v>AJUDANTE DE CARPINTEIRO</v>
          </cell>
          <cell r="D6986" t="str">
            <v>H</v>
          </cell>
          <cell r="E6986">
            <v>1.4</v>
          </cell>
          <cell r="F6986">
            <v>9.68</v>
          </cell>
          <cell r="G6986">
            <v>13.55</v>
          </cell>
        </row>
        <row r="6987">
          <cell r="A6987" t="str">
            <v>INSUMO</v>
          </cell>
          <cell r="B6987" t="str">
            <v>00021142</v>
          </cell>
          <cell r="C6987" t="str">
            <v>ESTRIBO C/ PARAFUSO EM CHAPA DE FERRO FUNDIDO DE 2" X 3/16" X 35CM SECAO "U" PARA MADEIRAMENTO DE TELHADO"</v>
          </cell>
          <cell r="D6987" t="str">
            <v>UN</v>
          </cell>
          <cell r="E6987">
            <v>0.16700000000000001</v>
          </cell>
          <cell r="F6987">
            <v>11.75</v>
          </cell>
          <cell r="G6987">
            <v>1.96</v>
          </cell>
        </row>
        <row r="6988">
          <cell r="A6988" t="str">
            <v>72084</v>
          </cell>
          <cell r="C6988" t="str">
            <v>SUBTOTAL</v>
          </cell>
          <cell r="G6988">
            <v>87.139999999999986</v>
          </cell>
        </row>
        <row r="6989">
          <cell r="C6989" t="str">
            <v>BDI</v>
          </cell>
          <cell r="E6989">
            <v>0.35</v>
          </cell>
          <cell r="G6989">
            <v>30.5</v>
          </cell>
        </row>
        <row r="6990">
          <cell r="C6990" t="str">
            <v>TOTAL</v>
          </cell>
          <cell r="G6990">
            <v>117.63999999999999</v>
          </cell>
        </row>
        <row r="6992">
          <cell r="A6992" t="str">
            <v>COBE</v>
          </cell>
          <cell r="B6992" t="str">
            <v>84041</v>
          </cell>
          <cell r="C6992" t="str">
            <v>COBERTURA COM TELHA PLASTICA TRANSPARENTE INCLUSIVE FIXACAO</v>
          </cell>
          <cell r="D6992" t="str">
            <v>M2</v>
          </cell>
        </row>
        <row r="6993">
          <cell r="A6993" t="str">
            <v>INSUMO</v>
          </cell>
          <cell r="B6993" t="str">
            <v>00001213</v>
          </cell>
          <cell r="C6993" t="str">
            <v>CARPINTEIRO DE FORMAS</v>
          </cell>
          <cell r="D6993" t="str">
            <v>H</v>
          </cell>
          <cell r="E6993">
            <v>0.22</v>
          </cell>
          <cell r="F6993">
            <v>12.88</v>
          </cell>
          <cell r="G6993">
            <v>2.83</v>
          </cell>
        </row>
        <row r="6994">
          <cell r="A6994" t="str">
            <v>INSUMO</v>
          </cell>
          <cell r="B6994" t="str">
            <v>00001607</v>
          </cell>
          <cell r="C6994" t="str">
            <v>CONJUNTO ARRUELAS DE VEDACAO 5/16" P/ TELHA FIBROCIMENTO (UMA ARRUELA METALICA E UMA ARRULA PVC - CONICAS)</v>
          </cell>
          <cell r="D6994" t="str">
            <v>CJ</v>
          </cell>
          <cell r="E6994">
            <v>1.42</v>
          </cell>
          <cell r="F6994">
            <v>0.13</v>
          </cell>
          <cell r="G6994">
            <v>0.18</v>
          </cell>
        </row>
        <row r="6995">
          <cell r="A6995" t="str">
            <v>INSUMO</v>
          </cell>
          <cell r="B6995" t="str">
            <v>00004299</v>
          </cell>
          <cell r="C6995" t="str">
            <v>PARAFUSO COM ROSCA SOBERBA E ARRUELA FIXA, EM FERRO GALVANIZADO, DE 8 X 110 MM (PARA FIXACAO DE TELHAS DE FIBROCIMENTO)</v>
          </cell>
          <cell r="D6995" t="str">
            <v>UN</v>
          </cell>
          <cell r="E6995">
            <v>1.42</v>
          </cell>
          <cell r="F6995">
            <v>0.6</v>
          </cell>
          <cell r="G6995">
            <v>0.85</v>
          </cell>
        </row>
        <row r="6996">
          <cell r="A6996" t="str">
            <v>INSUMO</v>
          </cell>
          <cell r="B6996" t="str">
            <v>00006117</v>
          </cell>
          <cell r="C6996" t="str">
            <v>AJUDANTE DE CARPINTEIRO</v>
          </cell>
          <cell r="D6996" t="str">
            <v>H</v>
          </cell>
          <cell r="E6996">
            <v>0.22</v>
          </cell>
          <cell r="F6996">
            <v>9.68</v>
          </cell>
          <cell r="G6996">
            <v>2.13</v>
          </cell>
        </row>
        <row r="6997">
          <cell r="A6997" t="str">
            <v>INSUMO</v>
          </cell>
          <cell r="B6997" t="str">
            <v>00007184</v>
          </cell>
          <cell r="C6997" t="str">
            <v>TELHA DE FIBRA DE VIDRO ONDULADA, E = 0,6 MM, DE *0,50 X 2,44* M</v>
          </cell>
          <cell r="D6997" t="str">
            <v>M2</v>
          </cell>
          <cell r="E6997">
            <v>1.1499999999999999</v>
          </cell>
          <cell r="F6997">
            <v>28.83</v>
          </cell>
          <cell r="G6997">
            <v>33.15</v>
          </cell>
        </row>
        <row r="6998">
          <cell r="A6998" t="str">
            <v>84041</v>
          </cell>
          <cell r="C6998" t="str">
            <v>SUBTOTAL</v>
          </cell>
          <cell r="G6998">
            <v>39.14</v>
          </cell>
        </row>
        <row r="6999">
          <cell r="C6999" t="str">
            <v>BDI</v>
          </cell>
          <cell r="E6999">
            <v>0.35</v>
          </cell>
          <cell r="G6999">
            <v>13.7</v>
          </cell>
        </row>
        <row r="7000">
          <cell r="C7000" t="str">
            <v>TOTAL</v>
          </cell>
          <cell r="G7000">
            <v>52.84</v>
          </cell>
        </row>
        <row r="7002">
          <cell r="A7002" t="str">
            <v>COBE</v>
          </cell>
          <cell r="B7002" t="str">
            <v>6058</v>
          </cell>
          <cell r="C7002" t="str">
            <v>CUMEEIRA COM TELHA CERAMICA EMBOCADA COM GAMASSA TRACO 1:2:8 (CIMENTO, CAL E AREIA)</v>
          </cell>
          <cell r="D7002" t="str">
            <v>M</v>
          </cell>
        </row>
        <row r="7003">
          <cell r="A7003" t="str">
            <v>COMPOSICAO</v>
          </cell>
          <cell r="B7003" t="str">
            <v>6028</v>
          </cell>
          <cell r="C7003" t="str">
            <v>ARGAMASSA TRACO 1:2:8 (CIMENTO, CAL E AREIA MEDIA NAO PENEIRADA), PREPARO MECANICO</v>
          </cell>
          <cell r="D7003" t="str">
            <v>M3</v>
          </cell>
          <cell r="E7003">
            <v>2.4299999999999999E-3</v>
          </cell>
          <cell r="F7003">
            <v>295.53999999999996</v>
          </cell>
          <cell r="G7003">
            <v>0.72</v>
          </cell>
        </row>
        <row r="7004">
          <cell r="A7004" t="str">
            <v>INSUMO</v>
          </cell>
          <cell r="B7004" t="str">
            <v>00004750</v>
          </cell>
          <cell r="C7004" t="str">
            <v>PEDREIRO</v>
          </cell>
          <cell r="D7004" t="str">
            <v>H</v>
          </cell>
          <cell r="E7004">
            <v>0.5</v>
          </cell>
          <cell r="F7004">
            <v>12.88</v>
          </cell>
          <cell r="G7004">
            <v>6.44</v>
          </cell>
        </row>
        <row r="7005">
          <cell r="A7005" t="str">
            <v>INSUMO</v>
          </cell>
          <cell r="B7005" t="str">
            <v>00006111</v>
          </cell>
          <cell r="C7005" t="str">
            <v>SERVENTE</v>
          </cell>
          <cell r="D7005" t="str">
            <v>H</v>
          </cell>
          <cell r="E7005">
            <v>0.49741999999999997</v>
          </cell>
          <cell r="F7005">
            <v>10.59</v>
          </cell>
          <cell r="G7005">
            <v>5.27</v>
          </cell>
        </row>
        <row r="7006">
          <cell r="A7006" t="str">
            <v>INSUMO</v>
          </cell>
          <cell r="B7006" t="str">
            <v>00007181</v>
          </cell>
          <cell r="C7006" t="str">
            <v>CUMEEIRA P/ TELHA CERAMICA</v>
          </cell>
          <cell r="D7006" t="str">
            <v>UN</v>
          </cell>
          <cell r="E7006">
            <v>3</v>
          </cell>
          <cell r="F7006">
            <v>4.13</v>
          </cell>
          <cell r="G7006">
            <v>12.39</v>
          </cell>
        </row>
        <row r="7007">
          <cell r="A7007" t="str">
            <v>6058</v>
          </cell>
          <cell r="C7007" t="str">
            <v>SUBTOTAL</v>
          </cell>
          <cell r="G7007">
            <v>24.82</v>
          </cell>
        </row>
        <row r="7008">
          <cell r="C7008" t="str">
            <v>BDI</v>
          </cell>
          <cell r="E7008">
            <v>0.35</v>
          </cell>
          <cell r="G7008">
            <v>8.69</v>
          </cell>
        </row>
        <row r="7009">
          <cell r="C7009" t="str">
            <v>TOTAL</v>
          </cell>
          <cell r="G7009">
            <v>33.51</v>
          </cell>
        </row>
        <row r="7011">
          <cell r="A7011" t="str">
            <v>COBE</v>
          </cell>
          <cell r="B7011" t="str">
            <v>73930/001</v>
          </cell>
          <cell r="C7011" t="str">
            <v>CORDAO DE ARREMATE COM TELHA CERAMICA TIPO CANAL EMBOCADA COM ARGAMASSA TRACO 1:3 (CIMENTO E AREIA)</v>
          </cell>
          <cell r="D7011" t="str">
            <v>M</v>
          </cell>
        </row>
        <row r="7012">
          <cell r="A7012" t="str">
            <v>COMPOSICAO</v>
          </cell>
          <cell r="B7012" t="str">
            <v>6011</v>
          </cell>
          <cell r="C7012" t="str">
            <v>ARGAMASSA TRACO 1:3 (CIMENTO E AREIA MEDIA PENEIRADA), PREPARO MECANICO</v>
          </cell>
          <cell r="D7012" t="str">
            <v>M3</v>
          </cell>
          <cell r="E7012">
            <v>2E-3</v>
          </cell>
          <cell r="F7012">
            <v>480.59999999999997</v>
          </cell>
          <cell r="G7012">
            <v>0.96</v>
          </cell>
        </row>
        <row r="7013">
          <cell r="A7013" t="str">
            <v>INSUMO</v>
          </cell>
          <cell r="B7013" t="str">
            <v>00004750</v>
          </cell>
          <cell r="C7013" t="str">
            <v>PEDREIRO</v>
          </cell>
          <cell r="D7013" t="str">
            <v>H</v>
          </cell>
          <cell r="E7013">
            <v>0.5</v>
          </cell>
          <cell r="F7013">
            <v>12.88</v>
          </cell>
          <cell r="G7013">
            <v>6.44</v>
          </cell>
        </row>
        <row r="7014">
          <cell r="A7014" t="str">
            <v>INSUMO</v>
          </cell>
          <cell r="B7014" t="str">
            <v>00006111</v>
          </cell>
          <cell r="C7014" t="str">
            <v>SERVENTE</v>
          </cell>
          <cell r="D7014" t="str">
            <v>H</v>
          </cell>
          <cell r="E7014">
            <v>0.5</v>
          </cell>
          <cell r="F7014">
            <v>10.59</v>
          </cell>
          <cell r="G7014">
            <v>5.3</v>
          </cell>
        </row>
        <row r="7015">
          <cell r="A7015" t="str">
            <v>INSUMO</v>
          </cell>
          <cell r="B7015" t="str">
            <v>00007172</v>
          </cell>
          <cell r="C7015" t="str">
            <v>TELHA CERAMICA TIPO CANAL, DE 1A. QUALIDADE, COM 50 CM (COBERTURA DE *26* TELHAS POR M2) - MILHEIRO</v>
          </cell>
          <cell r="D7015" t="str">
            <v>UN</v>
          </cell>
          <cell r="E7015">
            <v>3</v>
          </cell>
          <cell r="F7015">
            <v>1</v>
          </cell>
          <cell r="G7015">
            <v>3</v>
          </cell>
        </row>
        <row r="7016">
          <cell r="A7016" t="str">
            <v>73930/001</v>
          </cell>
          <cell r="C7016" t="str">
            <v>SUBTOTAL</v>
          </cell>
          <cell r="G7016">
            <v>15.7</v>
          </cell>
        </row>
        <row r="7017">
          <cell r="C7017" t="str">
            <v>BDI</v>
          </cell>
          <cell r="E7017">
            <v>0.35</v>
          </cell>
          <cell r="G7017">
            <v>5.5</v>
          </cell>
        </row>
        <row r="7018">
          <cell r="C7018" t="str">
            <v>TOTAL</v>
          </cell>
          <cell r="G7018">
            <v>21.2</v>
          </cell>
        </row>
        <row r="7020">
          <cell r="A7020" t="str">
            <v>COBE</v>
          </cell>
          <cell r="B7020" t="str">
            <v>73744/001</v>
          </cell>
          <cell r="C7020" t="str">
            <v>CUMEEIRA PARA TELHA DE FIBROCIMENTO ESTR UTURAL, INCLUSO ACESSORIOS PARA FIXACAO E VEDACAO</v>
          </cell>
          <cell r="D7020" t="str">
            <v>M</v>
          </cell>
        </row>
        <row r="7021">
          <cell r="A7021" t="str">
            <v>INSUMO</v>
          </cell>
          <cell r="B7021" t="str">
            <v>00001607</v>
          </cell>
          <cell r="C7021" t="str">
            <v>CONJUNTO ARRUELAS DE VEDACAO 5/16" P/ TELHA FIBROCIMENTO (UMA ARRUELA METALICA E UMA ARRULA PVC - CONICAS)</v>
          </cell>
          <cell r="D7021" t="str">
            <v>CJ</v>
          </cell>
          <cell r="E7021">
            <v>4.28</v>
          </cell>
          <cell r="F7021">
            <v>0.13</v>
          </cell>
          <cell r="G7021">
            <v>0.56000000000000005</v>
          </cell>
        </row>
        <row r="7022">
          <cell r="A7022" t="str">
            <v>INSUMO</v>
          </cell>
          <cell r="B7022" t="str">
            <v>00001611</v>
          </cell>
          <cell r="C7022" t="str">
            <v>MASSA P/ VEDACAO DE TELHA DE AMIANTO</v>
          </cell>
          <cell r="D7022" t="str">
            <v>KG</v>
          </cell>
          <cell r="E7022">
            <v>0.82</v>
          </cell>
          <cell r="F7022">
            <v>56.22</v>
          </cell>
          <cell r="G7022">
            <v>46.1</v>
          </cell>
        </row>
        <row r="7023">
          <cell r="A7023" t="str">
            <v>INSUMO</v>
          </cell>
          <cell r="B7023" t="str">
            <v>00004308</v>
          </cell>
          <cell r="C7023" t="str">
            <v>PARAFUSO ZINCADO ROSCA SOBERBA 5/16" X 230MM P/ TELHA FIBROCIMENTO</v>
          </cell>
          <cell r="D7023" t="str">
            <v>UN</v>
          </cell>
          <cell r="E7023">
            <v>4.28</v>
          </cell>
          <cell r="F7023">
            <v>1.34</v>
          </cell>
          <cell r="G7023">
            <v>5.74</v>
          </cell>
        </row>
        <row r="7024">
          <cell r="A7024" t="str">
            <v>INSUMO</v>
          </cell>
          <cell r="B7024" t="str">
            <v>00006111</v>
          </cell>
          <cell r="C7024" t="str">
            <v>SERVENTE</v>
          </cell>
          <cell r="D7024" t="str">
            <v>H</v>
          </cell>
          <cell r="E7024">
            <v>0.14000000000000001</v>
          </cell>
          <cell r="F7024">
            <v>10.59</v>
          </cell>
          <cell r="G7024">
            <v>1.48</v>
          </cell>
        </row>
        <row r="7025">
          <cell r="A7025" t="str">
            <v>INSUMO</v>
          </cell>
          <cell r="B7025" t="str">
            <v>00007215</v>
          </cell>
          <cell r="C7025" t="str">
            <v>CUMEEIRA NORMAL P/ TELHA FIBROCIMENTO CANALETE 49 OU KALHETA</v>
          </cell>
          <cell r="D7025" t="str">
            <v>UN</v>
          </cell>
          <cell r="E7025">
            <v>2.04</v>
          </cell>
          <cell r="F7025">
            <v>18.260000000000002</v>
          </cell>
          <cell r="G7025">
            <v>37.25</v>
          </cell>
        </row>
        <row r="7026">
          <cell r="A7026" t="str">
            <v>INSUMO</v>
          </cell>
          <cell r="B7026" t="str">
            <v>00012869</v>
          </cell>
          <cell r="C7026" t="str">
            <v>TELHADISTA</v>
          </cell>
          <cell r="D7026" t="str">
            <v>H</v>
          </cell>
          <cell r="E7026">
            <v>7.0000000000000007E-2</v>
          </cell>
          <cell r="F7026">
            <v>11.14</v>
          </cell>
          <cell r="G7026">
            <v>0.78</v>
          </cell>
        </row>
        <row r="7027">
          <cell r="A7027" t="str">
            <v>73744/001</v>
          </cell>
          <cell r="C7027" t="str">
            <v>SUBTOTAL</v>
          </cell>
          <cell r="G7027">
            <v>91.91</v>
          </cell>
        </row>
        <row r="7028">
          <cell r="C7028" t="str">
            <v>BDI</v>
          </cell>
          <cell r="E7028">
            <v>0.35</v>
          </cell>
          <cell r="G7028">
            <v>32.17</v>
          </cell>
        </row>
        <row r="7029">
          <cell r="C7029" t="str">
            <v>TOTAL</v>
          </cell>
          <cell r="G7029">
            <v>124.08</v>
          </cell>
        </row>
        <row r="7031">
          <cell r="A7031" t="str">
            <v>COBE</v>
          </cell>
          <cell r="B7031" t="str">
            <v>74045/001</v>
          </cell>
          <cell r="C7031" t="str">
            <v>CUMEEIRA UNIVERSAL PARA TELHA DE FIBROCIMENTO ONDULADA ESPESSURA 6 MM, INCLUSO JUNTAS DE VEDACAO E ACESSORIOS DE FIXACAO</v>
          </cell>
          <cell r="D7031" t="str">
            <v>M</v>
          </cell>
        </row>
        <row r="7032">
          <cell r="A7032" t="str">
            <v>INSUMO</v>
          </cell>
          <cell r="B7032" t="str">
            <v>00001607</v>
          </cell>
          <cell r="C7032" t="str">
            <v>CONJUNTO ARRUELAS DE VEDACAO 5/16" P/ TELHA FIBROCIMENTO (UMA ARRUELA METALICA E UMA ARRULA PVC - CONICAS)</v>
          </cell>
          <cell r="D7032" t="str">
            <v>CJ</v>
          </cell>
          <cell r="E7032">
            <v>4.28</v>
          </cell>
          <cell r="F7032">
            <v>0.13</v>
          </cell>
          <cell r="G7032">
            <v>0.56000000000000005</v>
          </cell>
        </row>
        <row r="7033">
          <cell r="A7033" t="str">
            <v>INSUMO</v>
          </cell>
          <cell r="B7033" t="str">
            <v>00004302</v>
          </cell>
          <cell r="C7033" t="str">
            <v>PARAFUSO ZINCADO ROSCA SOBERBA 5/16" X 250MM P/ TELHA FIBROCIMENTO</v>
          </cell>
          <cell r="D7033" t="str">
            <v>UN</v>
          </cell>
          <cell r="E7033">
            <v>4.28</v>
          </cell>
          <cell r="F7033">
            <v>1.48</v>
          </cell>
          <cell r="G7033">
            <v>6.33</v>
          </cell>
        </row>
        <row r="7034">
          <cell r="A7034" t="str">
            <v>INSUMO</v>
          </cell>
          <cell r="B7034" t="str">
            <v>00006092</v>
          </cell>
          <cell r="C7034" t="str">
            <v>JUNTA PLASTICA DE VEDACAO - BISNAGA 250G</v>
          </cell>
          <cell r="D7034" t="str">
            <v>KG</v>
          </cell>
          <cell r="E7034">
            <v>0.20499999999999999</v>
          </cell>
          <cell r="F7034">
            <v>55.34</v>
          </cell>
          <cell r="G7034">
            <v>11.34</v>
          </cell>
        </row>
        <row r="7035">
          <cell r="A7035" t="str">
            <v>INSUMO</v>
          </cell>
          <cell r="B7035" t="str">
            <v>00006111</v>
          </cell>
          <cell r="C7035" t="str">
            <v>SERVENTE</v>
          </cell>
          <cell r="D7035" t="str">
            <v>H</v>
          </cell>
          <cell r="E7035">
            <v>0.12</v>
          </cell>
          <cell r="F7035">
            <v>10.59</v>
          </cell>
          <cell r="G7035">
            <v>1.27</v>
          </cell>
        </row>
        <row r="7036">
          <cell r="A7036" t="str">
            <v>INSUMO</v>
          </cell>
          <cell r="B7036" t="str">
            <v>00007219</v>
          </cell>
          <cell r="C7036" t="str">
            <v>CUMEEIRA UNIVERSAL P/ TELHA FIBROCIMENTO ONDULADA (6MM - 110 X 21CM)</v>
          </cell>
          <cell r="D7036" t="str">
            <v>UN</v>
          </cell>
          <cell r="E7036">
            <v>0.94799999999999995</v>
          </cell>
          <cell r="F7036">
            <v>31.52</v>
          </cell>
          <cell r="G7036">
            <v>29.88</v>
          </cell>
        </row>
        <row r="7037">
          <cell r="A7037" t="str">
            <v>INSUMO</v>
          </cell>
          <cell r="B7037" t="str">
            <v>00012869</v>
          </cell>
          <cell r="C7037" t="str">
            <v>TELHADISTA</v>
          </cell>
          <cell r="D7037" t="str">
            <v>H</v>
          </cell>
          <cell r="E7037">
            <v>0.12</v>
          </cell>
          <cell r="F7037">
            <v>11.14</v>
          </cell>
          <cell r="G7037">
            <v>1.34</v>
          </cell>
        </row>
        <row r="7038">
          <cell r="A7038" t="str">
            <v>74045/001</v>
          </cell>
          <cell r="C7038" t="str">
            <v>SUBTOTAL</v>
          </cell>
          <cell r="G7038">
            <v>50.72</v>
          </cell>
        </row>
        <row r="7039">
          <cell r="C7039" t="str">
            <v>BDI</v>
          </cell>
          <cell r="E7039">
            <v>0.35</v>
          </cell>
          <cell r="G7039">
            <v>17.75</v>
          </cell>
        </row>
        <row r="7040">
          <cell r="C7040" t="str">
            <v>TOTAL</v>
          </cell>
          <cell r="G7040">
            <v>68.47</v>
          </cell>
        </row>
        <row r="7042">
          <cell r="A7042" t="str">
            <v>COBE</v>
          </cell>
          <cell r="B7042" t="str">
            <v>74045/002</v>
          </cell>
          <cell r="C7042" t="str">
            <v>CUMEEIRA TIPO SHED PARA TELHA DE FIBROCIMENTO ONDUL ADA, INCLUSO JUNTAS DE VEDACAO E ACESSORIOS DE FIXACAO</v>
          </cell>
          <cell r="D7042" t="str">
            <v>M</v>
          </cell>
        </row>
        <row r="7043">
          <cell r="A7043" t="str">
            <v>INSUMO</v>
          </cell>
          <cell r="B7043" t="str">
            <v>00001607</v>
          </cell>
          <cell r="C7043" t="str">
            <v>CONJUNTO ARRUELAS DE VEDACAO 5/16" P/ TELHA FIBROCIMENTO (UMA ARRUELA METALICA E UMA ARRULA PVC - CONICAS)</v>
          </cell>
          <cell r="D7043" t="str">
            <v>CJ</v>
          </cell>
          <cell r="E7043">
            <v>2.14</v>
          </cell>
          <cell r="F7043">
            <v>0.13</v>
          </cell>
          <cell r="G7043">
            <v>0.28000000000000003</v>
          </cell>
        </row>
        <row r="7044">
          <cell r="A7044" t="str">
            <v>INSUMO</v>
          </cell>
          <cell r="B7044" t="str">
            <v>00004299</v>
          </cell>
          <cell r="C7044" t="str">
            <v>PARAFUSO COM ROSCA SOBERBA E ARRUELA FIXA, EM FERRO GALVANIZADO, DE 8 X 110 MM (PARA FIXACAO DE TELHAS DE FIBROCIMENTO)</v>
          </cell>
          <cell r="D7044" t="str">
            <v>UN</v>
          </cell>
          <cell r="E7044">
            <v>2.14</v>
          </cell>
          <cell r="F7044">
            <v>0.6</v>
          </cell>
          <cell r="G7044">
            <v>1.28</v>
          </cell>
        </row>
        <row r="7045">
          <cell r="A7045" t="str">
            <v>INSUMO</v>
          </cell>
          <cell r="B7045" t="str">
            <v>00006092</v>
          </cell>
          <cell r="C7045" t="str">
            <v>JUNTA PLASTICA DE VEDACAO - BISNAGA 250G</v>
          </cell>
          <cell r="D7045" t="str">
            <v>KG</v>
          </cell>
          <cell r="E7045">
            <v>0.20499999999999999</v>
          </cell>
          <cell r="F7045">
            <v>55.34</v>
          </cell>
          <cell r="G7045">
            <v>11.34</v>
          </cell>
        </row>
        <row r="7046">
          <cell r="A7046" t="str">
            <v>INSUMO</v>
          </cell>
          <cell r="B7046" t="str">
            <v>00006111</v>
          </cell>
          <cell r="C7046" t="str">
            <v>SERVENTE</v>
          </cell>
          <cell r="D7046" t="str">
            <v>H</v>
          </cell>
          <cell r="E7046">
            <v>0.12</v>
          </cell>
          <cell r="F7046">
            <v>10.59</v>
          </cell>
          <cell r="G7046">
            <v>1.27</v>
          </cell>
        </row>
        <row r="7047">
          <cell r="A7047" t="str">
            <v>INSUMO</v>
          </cell>
          <cell r="B7047" t="str">
            <v>00007214</v>
          </cell>
          <cell r="C7047" t="str">
            <v>CUMEEIRA SHED P/ TELHA FIBROCIMENTO ONDULADA</v>
          </cell>
          <cell r="D7047" t="str">
            <v>UN</v>
          </cell>
          <cell r="E7047">
            <v>0.94799999999999995</v>
          </cell>
          <cell r="F7047">
            <v>27.93</v>
          </cell>
          <cell r="G7047">
            <v>26.48</v>
          </cell>
        </row>
        <row r="7048">
          <cell r="A7048" t="str">
            <v>INSUMO</v>
          </cell>
          <cell r="B7048" t="str">
            <v>00012869</v>
          </cell>
          <cell r="C7048" t="str">
            <v>TELHADISTA</v>
          </cell>
          <cell r="D7048" t="str">
            <v>H</v>
          </cell>
          <cell r="E7048">
            <v>0.12</v>
          </cell>
          <cell r="F7048">
            <v>11.14</v>
          </cell>
          <cell r="G7048">
            <v>1.34</v>
          </cell>
        </row>
        <row r="7049">
          <cell r="A7049" t="str">
            <v>74045/002</v>
          </cell>
          <cell r="C7049" t="str">
            <v>SUBTOTAL</v>
          </cell>
          <cell r="G7049">
            <v>41.99</v>
          </cell>
        </row>
        <row r="7050">
          <cell r="C7050" t="str">
            <v>BDI</v>
          </cell>
          <cell r="E7050">
            <v>0.35</v>
          </cell>
          <cell r="G7050">
            <v>14.7</v>
          </cell>
        </row>
        <row r="7051">
          <cell r="C7051" t="str">
            <v>TOTAL</v>
          </cell>
          <cell r="G7051">
            <v>56.69</v>
          </cell>
        </row>
        <row r="7053">
          <cell r="A7053" t="str">
            <v>COBE</v>
          </cell>
          <cell r="B7053" t="str">
            <v>84042</v>
          </cell>
          <cell r="C7053" t="str">
            <v>CALHA DE CONCRETO, 40X15 CM ESPESSURA DE 8 CM, PREP ARADO EM BETONEIRA E CIMENTADO LISO EXECUTADO COM ARGAMASSA TRACO 1:4 (CIMENTO E AREIA MEDIA NAO PENEIRADA), PREPARO MANUAL</v>
          </cell>
          <cell r="D7053" t="str">
            <v>M</v>
          </cell>
        </row>
        <row r="7054">
          <cell r="A7054" t="str">
            <v>COMPOSICAO</v>
          </cell>
          <cell r="B7054" t="str">
            <v>5652</v>
          </cell>
          <cell r="C7054" t="str">
            <v>CONCRETO NAO ESTRUTURAL, CONSUMO 150KG/M3, PREPARO COM BETONEIRA, SEM LANCAMENTO</v>
          </cell>
          <cell r="D7054" t="str">
            <v>M3</v>
          </cell>
          <cell r="E7054">
            <v>6.88E-2</v>
          </cell>
          <cell r="F7054">
            <v>213.60999999999999</v>
          </cell>
          <cell r="G7054">
            <v>14.7</v>
          </cell>
        </row>
        <row r="7055">
          <cell r="A7055" t="str">
            <v>COMPOSICAO</v>
          </cell>
          <cell r="B7055" t="str">
            <v>73449</v>
          </cell>
          <cell r="C7055" t="str">
            <v>ARGAMASSA CIMENTO/AREIA 1:4 - PREPARO MANUAL - P</v>
          </cell>
          <cell r="D7055" t="str">
            <v>M3</v>
          </cell>
          <cell r="E7055">
            <v>1.4E-2</v>
          </cell>
          <cell r="F7055">
            <v>341.28999999999996</v>
          </cell>
          <cell r="G7055">
            <v>4.78</v>
          </cell>
        </row>
        <row r="7056">
          <cell r="A7056" t="str">
            <v>INSUMO</v>
          </cell>
          <cell r="B7056" t="str">
            <v>00001213</v>
          </cell>
          <cell r="C7056" t="str">
            <v>CARPINTEIRO DE FORMAS</v>
          </cell>
          <cell r="D7056" t="str">
            <v>H</v>
          </cell>
          <cell r="E7056">
            <v>1.74</v>
          </cell>
          <cell r="F7056">
            <v>12.88</v>
          </cell>
          <cell r="G7056">
            <v>22.41</v>
          </cell>
        </row>
        <row r="7057">
          <cell r="A7057" t="str">
            <v>INSUMO</v>
          </cell>
          <cell r="B7057" t="str">
            <v>00004491</v>
          </cell>
          <cell r="C7057" t="str">
            <v>PECA DE MADEIRA NATIVA / REGIONAL 7,5 X 7,5CM (3X3) NAO APARELHADA (P/FORMA)</v>
          </cell>
          <cell r="D7057" t="str">
            <v>M</v>
          </cell>
          <cell r="E7057">
            <v>1.4</v>
          </cell>
          <cell r="F7057">
            <v>4.68</v>
          </cell>
          <cell r="G7057">
            <v>6.55</v>
          </cell>
        </row>
        <row r="7058">
          <cell r="A7058" t="str">
            <v>INSUMO</v>
          </cell>
          <cell r="B7058" t="str">
            <v>00004506</v>
          </cell>
          <cell r="C7058" t="str">
            <v>PECA DE MADEIRANATIVA/REGIONAL 2,5 X 10CM (1X4") NAO APARELHADA (SARRAFO P/FORMA)</v>
          </cell>
          <cell r="D7058" t="str">
            <v>M</v>
          </cell>
          <cell r="E7058">
            <v>0.72</v>
          </cell>
          <cell r="F7058">
            <v>2.9</v>
          </cell>
          <cell r="G7058">
            <v>2.09</v>
          </cell>
        </row>
        <row r="7059">
          <cell r="A7059" t="str">
            <v>INSUMO</v>
          </cell>
          <cell r="B7059" t="str">
            <v>00004750</v>
          </cell>
          <cell r="C7059" t="str">
            <v>PEDREIRO</v>
          </cell>
          <cell r="D7059" t="str">
            <v>H</v>
          </cell>
          <cell r="E7059">
            <v>1</v>
          </cell>
          <cell r="F7059">
            <v>12.88</v>
          </cell>
          <cell r="G7059">
            <v>12.88</v>
          </cell>
        </row>
        <row r="7060">
          <cell r="A7060" t="str">
            <v>INSUMO</v>
          </cell>
          <cell r="B7060" t="str">
            <v>00005061</v>
          </cell>
          <cell r="C7060" t="str">
            <v>PREGO POLIDO COM CABECA 18 X 27</v>
          </cell>
          <cell r="D7060" t="str">
            <v>KG</v>
          </cell>
          <cell r="E7060">
            <v>0.23200000000000001</v>
          </cell>
          <cell r="F7060">
            <v>5.35</v>
          </cell>
          <cell r="G7060">
            <v>1.24</v>
          </cell>
        </row>
        <row r="7061">
          <cell r="A7061" t="str">
            <v>INSUMO</v>
          </cell>
          <cell r="B7061" t="str">
            <v>00006111</v>
          </cell>
          <cell r="C7061" t="str">
            <v>SERVENTE</v>
          </cell>
          <cell r="D7061" t="str">
            <v>H</v>
          </cell>
          <cell r="E7061">
            <v>2.74</v>
          </cell>
          <cell r="F7061">
            <v>10.59</v>
          </cell>
          <cell r="G7061">
            <v>29.02</v>
          </cell>
        </row>
        <row r="7062">
          <cell r="A7062" t="str">
            <v>INSUMO</v>
          </cell>
          <cell r="B7062" t="str">
            <v>00006189</v>
          </cell>
          <cell r="C7062" t="str">
            <v>TABUA MADEIRA 2A QUALIDADE 2,5 X 30,0CM (1 X 12") NAO APARELHADA</v>
          </cell>
          <cell r="D7062" t="str">
            <v>M</v>
          </cell>
          <cell r="E7062">
            <v>1.32</v>
          </cell>
          <cell r="F7062">
            <v>8.2899999999999991</v>
          </cell>
          <cell r="G7062">
            <v>10.94</v>
          </cell>
        </row>
        <row r="7063">
          <cell r="A7063" t="str">
            <v>84042</v>
          </cell>
          <cell r="C7063" t="str">
            <v>SUBTOTAL</v>
          </cell>
          <cell r="G7063">
            <v>104.61</v>
          </cell>
        </row>
        <row r="7064">
          <cell r="C7064" t="str">
            <v>BDI</v>
          </cell>
          <cell r="E7064">
            <v>0.35</v>
          </cell>
          <cell r="G7064">
            <v>36.61</v>
          </cell>
        </row>
        <row r="7065">
          <cell r="C7065" t="str">
            <v>TOTAL</v>
          </cell>
          <cell r="G7065">
            <v>141.22</v>
          </cell>
        </row>
        <row r="7067">
          <cell r="A7067" t="str">
            <v>COBE</v>
          </cell>
          <cell r="B7067" t="str">
            <v>84043</v>
          </cell>
          <cell r="C7067" t="str">
            <v>CALHA DE CONCRETO, 30X15 CM, ESPESSURA 8 CM PREPARA DA EM BETONEIRA COM CIMENTADO LISO EXECUTADO COM ARGAMASSA TRACO 1:4 (CIMENTO E AREIA MEDIA NAO PENEIRADA), PREPARO MANUAL</v>
          </cell>
          <cell r="D7067" t="str">
            <v>M</v>
          </cell>
        </row>
        <row r="7068">
          <cell r="A7068" t="str">
            <v>COMPOSICAO</v>
          </cell>
          <cell r="B7068" t="str">
            <v>5652</v>
          </cell>
          <cell r="C7068" t="str">
            <v>CONCRETO NAO ESTRUTURAL, CONSUMO 150KG/M3, PREPARO COM BETONEIRA, SEM LANCAMENTO</v>
          </cell>
          <cell r="D7068" t="str">
            <v>M3</v>
          </cell>
          <cell r="E7068">
            <v>6.08E-2</v>
          </cell>
          <cell r="F7068">
            <v>213.60999999999999</v>
          </cell>
          <cell r="G7068">
            <v>12.99</v>
          </cell>
        </row>
        <row r="7069">
          <cell r="A7069" t="str">
            <v>COMPOSICAO</v>
          </cell>
          <cell r="B7069" t="str">
            <v>73449</v>
          </cell>
          <cell r="C7069" t="str">
            <v>ARGAMASSA CIMENTO/AREIA 1:4 - PREPARO MANUAL - P</v>
          </cell>
          <cell r="D7069" t="str">
            <v>M3</v>
          </cell>
          <cell r="E7069">
            <v>1.2E-2</v>
          </cell>
          <cell r="F7069">
            <v>341.28999999999996</v>
          </cell>
          <cell r="G7069">
            <v>4.0999999999999996</v>
          </cell>
        </row>
        <row r="7070">
          <cell r="A7070" t="str">
            <v>INSUMO</v>
          </cell>
          <cell r="B7070" t="str">
            <v>00001213</v>
          </cell>
          <cell r="C7070" t="str">
            <v>CARPINTEIRO DE FORMAS</v>
          </cell>
          <cell r="D7070" t="str">
            <v>H</v>
          </cell>
          <cell r="E7070">
            <v>1.59</v>
          </cell>
          <cell r="F7070">
            <v>12.88</v>
          </cell>
          <cell r="G7070">
            <v>20.48</v>
          </cell>
        </row>
        <row r="7071">
          <cell r="A7071" t="str">
            <v>INSUMO</v>
          </cell>
          <cell r="B7071" t="str">
            <v>00004491</v>
          </cell>
          <cell r="C7071" t="str">
            <v>PECA DE MADEIRA NATIVA / REGIONAL 7,5 X 7,5CM (3X3) NAO APARELHADA (P/FORMA)</v>
          </cell>
          <cell r="D7071" t="str">
            <v>M</v>
          </cell>
          <cell r="E7071">
            <v>1.272</v>
          </cell>
          <cell r="F7071">
            <v>4.68</v>
          </cell>
          <cell r="G7071">
            <v>5.95</v>
          </cell>
        </row>
        <row r="7072">
          <cell r="A7072" t="str">
            <v>INSUMO</v>
          </cell>
          <cell r="B7072" t="str">
            <v>00004506</v>
          </cell>
          <cell r="C7072" t="str">
            <v>PECA DE MADEIRANATIVA/REGIONAL 2,5 X 10CM (1X4") NAO APARELHADA (SARRAFO P/FORMA)</v>
          </cell>
          <cell r="D7072" t="str">
            <v>M</v>
          </cell>
          <cell r="E7072">
            <v>0.66</v>
          </cell>
          <cell r="F7072">
            <v>2.9</v>
          </cell>
          <cell r="G7072">
            <v>1.91</v>
          </cell>
        </row>
        <row r="7073">
          <cell r="A7073" t="str">
            <v>INSUMO</v>
          </cell>
          <cell r="B7073" t="str">
            <v>00004750</v>
          </cell>
          <cell r="C7073" t="str">
            <v>PEDREIRO</v>
          </cell>
          <cell r="D7073" t="str">
            <v>H</v>
          </cell>
          <cell r="E7073">
            <v>0.9</v>
          </cell>
          <cell r="F7073">
            <v>12.88</v>
          </cell>
          <cell r="G7073">
            <v>11.59</v>
          </cell>
        </row>
        <row r="7074">
          <cell r="A7074" t="str">
            <v>INSUMO</v>
          </cell>
          <cell r="B7074" t="str">
            <v>00005061</v>
          </cell>
          <cell r="C7074" t="str">
            <v>PREGO POLIDO COM CABECA 18 X 27</v>
          </cell>
          <cell r="D7074" t="str">
            <v>KG</v>
          </cell>
          <cell r="E7074">
            <v>0.21199999999999999</v>
          </cell>
          <cell r="F7074">
            <v>5.35</v>
          </cell>
          <cell r="G7074">
            <v>1.1299999999999999</v>
          </cell>
        </row>
        <row r="7075">
          <cell r="A7075" t="str">
            <v>INSUMO</v>
          </cell>
          <cell r="B7075" t="str">
            <v>00006111</v>
          </cell>
          <cell r="C7075" t="str">
            <v>SERVENTE</v>
          </cell>
          <cell r="D7075" t="str">
            <v>H</v>
          </cell>
          <cell r="E7075">
            <v>2.4900000000000002</v>
          </cell>
          <cell r="F7075">
            <v>10.59</v>
          </cell>
          <cell r="G7075">
            <v>26.37</v>
          </cell>
        </row>
        <row r="7076">
          <cell r="A7076" t="str">
            <v>INSUMO</v>
          </cell>
          <cell r="B7076" t="str">
            <v>00006189</v>
          </cell>
          <cell r="C7076" t="str">
            <v>TABUA MADEIRA 2A QUALIDADE 2,5 X 30,0CM (1 X 12") NAO APARELHADA</v>
          </cell>
          <cell r="D7076" t="str">
            <v>M</v>
          </cell>
          <cell r="E7076">
            <v>1.21</v>
          </cell>
          <cell r="F7076">
            <v>8.2899999999999991</v>
          </cell>
          <cell r="G7076">
            <v>10.029999999999999</v>
          </cell>
        </row>
        <row r="7077">
          <cell r="A7077" t="str">
            <v>84043</v>
          </cell>
          <cell r="C7077" t="str">
            <v>SUBTOTAL</v>
          </cell>
          <cell r="G7077">
            <v>94.55</v>
          </cell>
        </row>
        <row r="7078">
          <cell r="C7078" t="str">
            <v>BDI</v>
          </cell>
          <cell r="E7078">
            <v>0.35</v>
          </cell>
          <cell r="G7078">
            <v>33.090000000000003</v>
          </cell>
        </row>
        <row r="7079">
          <cell r="C7079" t="str">
            <v>TOTAL</v>
          </cell>
          <cell r="G7079">
            <v>127.64</v>
          </cell>
        </row>
        <row r="7081">
          <cell r="A7081" t="str">
            <v>COBE</v>
          </cell>
          <cell r="B7081" t="str">
            <v>84044</v>
          </cell>
          <cell r="C7081" t="str">
            <v>CALHA DE BEIRAL, SEMICIRCULAR DE PVC, DIAMETRO 125 MM, INCLUINDO CABECEIRAS, EMENDAS, BOCAIS, SUPORTES E VEDACOES, EXCLUINDO CONDUTORES - FORNECIMENTO E COLOCACAO</v>
          </cell>
          <cell r="D7081" t="str">
            <v>M</v>
          </cell>
        </row>
        <row r="7082">
          <cell r="A7082" t="str">
            <v>INSUMO</v>
          </cell>
          <cell r="B7082" t="str">
            <v>00001213</v>
          </cell>
          <cell r="C7082" t="str">
            <v>CARPINTEIRO DE FORMAS</v>
          </cell>
          <cell r="D7082" t="str">
            <v>H</v>
          </cell>
          <cell r="E7082">
            <v>0.44</v>
          </cell>
          <cell r="F7082">
            <v>12.88</v>
          </cell>
          <cell r="G7082">
            <v>5.67</v>
          </cell>
        </row>
        <row r="7083">
          <cell r="A7083" t="str">
            <v>INSUMO</v>
          </cell>
          <cell r="B7083" t="str">
            <v>00006111</v>
          </cell>
          <cell r="C7083" t="str">
            <v>SERVENTE</v>
          </cell>
          <cell r="D7083" t="str">
            <v>H</v>
          </cell>
          <cell r="E7083">
            <v>0.44</v>
          </cell>
          <cell r="F7083">
            <v>10.59</v>
          </cell>
          <cell r="G7083">
            <v>4.66</v>
          </cell>
        </row>
        <row r="7084">
          <cell r="A7084" t="str">
            <v>INSUMO</v>
          </cell>
          <cell r="B7084" t="str">
            <v>00011054</v>
          </cell>
          <cell r="C7084" t="str">
            <v>PARAFUSO ROSCA SOBERBA ZINCADO CAB CHATA FENDA SIMPLES 3,2 X 20MM (3/4") "</v>
          </cell>
          <cell r="D7084" t="str">
            <v>UN</v>
          </cell>
          <cell r="E7084">
            <v>3</v>
          </cell>
          <cell r="F7084">
            <v>0.11</v>
          </cell>
          <cell r="G7084">
            <v>0.33</v>
          </cell>
        </row>
        <row r="7085">
          <cell r="A7085" t="str">
            <v>INSUMO</v>
          </cell>
          <cell r="B7085" t="str">
            <v>00012614</v>
          </cell>
          <cell r="C7085" t="str">
            <v>BOCAL PVC MR AQUAPLUV BEIRAL D =125X88 MM</v>
          </cell>
          <cell r="D7085" t="str">
            <v>UN</v>
          </cell>
          <cell r="E7085">
            <v>0.33</v>
          </cell>
          <cell r="F7085">
            <v>68.84</v>
          </cell>
          <cell r="G7085">
            <v>22.72</v>
          </cell>
        </row>
        <row r="7086">
          <cell r="A7086" t="str">
            <v>INSUMO</v>
          </cell>
          <cell r="B7086" t="str">
            <v>00012616</v>
          </cell>
          <cell r="C7086" t="str">
            <v>CABECEIRA DIREITA PVC AQUAPLUV D = 125 MM</v>
          </cell>
          <cell r="D7086" t="str">
            <v>UN</v>
          </cell>
          <cell r="E7086">
            <v>0.11</v>
          </cell>
          <cell r="F7086">
            <v>20.47</v>
          </cell>
          <cell r="G7086">
            <v>2.25</v>
          </cell>
        </row>
        <row r="7087">
          <cell r="A7087" t="str">
            <v>INSUMO</v>
          </cell>
          <cell r="B7087" t="str">
            <v>00012617</v>
          </cell>
          <cell r="C7087" t="str">
            <v>CABECEIRA ESQUERDA PVC AQUAPLUV D = 125 MM</v>
          </cell>
          <cell r="D7087" t="str">
            <v>UN</v>
          </cell>
          <cell r="E7087">
            <v>0.11</v>
          </cell>
          <cell r="F7087">
            <v>21.4</v>
          </cell>
          <cell r="G7087">
            <v>2.35</v>
          </cell>
        </row>
        <row r="7088">
          <cell r="A7088" t="str">
            <v>INSUMO</v>
          </cell>
          <cell r="B7088" t="str">
            <v>00012618</v>
          </cell>
          <cell r="C7088" t="str">
            <v>CALHA PVC AQUAPLUV DN = 125 MM C/ 3,00 M DE COMPRIM=</v>
          </cell>
          <cell r="D7088" t="str">
            <v>UN</v>
          </cell>
          <cell r="E7088">
            <v>0.36</v>
          </cell>
          <cell r="F7088">
            <v>152.46</v>
          </cell>
          <cell r="G7088">
            <v>54.89</v>
          </cell>
        </row>
        <row r="7089">
          <cell r="A7089" t="str">
            <v>INSUMO</v>
          </cell>
          <cell r="B7089" t="str">
            <v>00012624</v>
          </cell>
          <cell r="C7089" t="str">
            <v>EMENDA MR PVC AQUAPLUV D = 125 MM</v>
          </cell>
          <cell r="D7089" t="str">
            <v>UN</v>
          </cell>
          <cell r="E7089">
            <v>0.22</v>
          </cell>
          <cell r="F7089">
            <v>35.97</v>
          </cell>
          <cell r="G7089">
            <v>7.91</v>
          </cell>
        </row>
        <row r="7090">
          <cell r="A7090" t="str">
            <v>INSUMO</v>
          </cell>
          <cell r="B7090" t="str">
            <v>00012626</v>
          </cell>
          <cell r="C7090" t="str">
            <v>SUPORTE ZINCADO DOBRADO AQUAPLUV (PVC-TIGRE)</v>
          </cell>
          <cell r="D7090" t="str">
            <v>UN</v>
          </cell>
          <cell r="E7090">
            <v>1.55</v>
          </cell>
          <cell r="F7090">
            <v>17.78</v>
          </cell>
          <cell r="G7090">
            <v>27.56</v>
          </cell>
        </row>
        <row r="7091">
          <cell r="A7091" t="str">
            <v>INSUMO</v>
          </cell>
          <cell r="B7091" t="str">
            <v>00012627</v>
          </cell>
          <cell r="C7091" t="str">
            <v>VEDACAO PVC AQUAPLUV D = 125 MM</v>
          </cell>
          <cell r="D7091" t="str">
            <v>UN</v>
          </cell>
          <cell r="E7091">
            <v>0.44</v>
          </cell>
          <cell r="F7091">
            <v>2.38</v>
          </cell>
          <cell r="G7091">
            <v>1.05</v>
          </cell>
        </row>
        <row r="7092">
          <cell r="A7092" t="str">
            <v>84044</v>
          </cell>
          <cell r="C7092" t="str">
            <v>SUBTOTAL</v>
          </cell>
          <cell r="G7092">
            <v>129.39000000000001</v>
          </cell>
        </row>
        <row r="7093">
          <cell r="C7093" t="str">
            <v>BDI</v>
          </cell>
          <cell r="E7093">
            <v>0.35</v>
          </cell>
          <cell r="G7093">
            <v>45.29</v>
          </cell>
        </row>
        <row r="7094">
          <cell r="C7094" t="str">
            <v>TOTAL</v>
          </cell>
          <cell r="G7094">
            <v>174.68</v>
          </cell>
        </row>
        <row r="7096">
          <cell r="A7096" t="str">
            <v>COBE</v>
          </cell>
          <cell r="B7096" t="str">
            <v>84045</v>
          </cell>
          <cell r="C7096" t="str">
            <v>CONDUTOR PARA CALHA DE BEIRAL, DE PVC, DIAMETRO 88 MM, INCLUINDO CONEXOES E BRACADEIRAS - FORNECIMENTO E COLOCACAO</v>
          </cell>
          <cell r="D7096" t="str">
            <v>M</v>
          </cell>
        </row>
        <row r="7097">
          <cell r="A7097" t="str">
            <v>INSUMO</v>
          </cell>
          <cell r="B7097" t="str">
            <v>00000119</v>
          </cell>
          <cell r="C7097" t="str">
            <v>ADESIVO PARA PVC BISNAGA COM 75 GR</v>
          </cell>
          <cell r="D7097" t="str">
            <v>UN</v>
          </cell>
          <cell r="E7097">
            <v>0.1</v>
          </cell>
          <cell r="F7097">
            <v>4.05</v>
          </cell>
          <cell r="G7097">
            <v>0.41</v>
          </cell>
        </row>
        <row r="7098">
          <cell r="A7098" t="str">
            <v>INSUMO</v>
          </cell>
          <cell r="B7098" t="str">
            <v>00004750</v>
          </cell>
          <cell r="C7098" t="str">
            <v>PEDREIRO</v>
          </cell>
          <cell r="D7098" t="str">
            <v>H</v>
          </cell>
          <cell r="E7098">
            <v>0.19</v>
          </cell>
          <cell r="F7098">
            <v>12.88</v>
          </cell>
          <cell r="G7098">
            <v>2.4500000000000002</v>
          </cell>
        </row>
        <row r="7099">
          <cell r="A7099" t="str">
            <v>INSUMO</v>
          </cell>
          <cell r="B7099" t="str">
            <v>00006111</v>
          </cell>
          <cell r="C7099" t="str">
            <v>SERVENTE</v>
          </cell>
          <cell r="D7099" t="str">
            <v>H</v>
          </cell>
          <cell r="E7099">
            <v>0.19</v>
          </cell>
          <cell r="F7099">
            <v>10.59</v>
          </cell>
          <cell r="G7099">
            <v>2.0099999999999998</v>
          </cell>
        </row>
        <row r="7100">
          <cell r="A7100" t="str">
            <v>INSUMO</v>
          </cell>
          <cell r="B7100" t="str">
            <v>00011056</v>
          </cell>
          <cell r="C7100" t="str">
            <v>PARAFUSO ROSCA SOBERBA ZINCADO CAB CHATA FENDA SIMPLES 3,8 X 30MM (1.1/4")</v>
          </cell>
          <cell r="D7100" t="str">
            <v>UN</v>
          </cell>
          <cell r="E7100">
            <v>1.3</v>
          </cell>
          <cell r="F7100">
            <v>0.11</v>
          </cell>
          <cell r="G7100">
            <v>0.14000000000000001</v>
          </cell>
        </row>
        <row r="7101">
          <cell r="A7101" t="str">
            <v>INSUMO</v>
          </cell>
          <cell r="B7101" t="str">
            <v>00011946</v>
          </cell>
          <cell r="C7101" t="str">
            <v>BUCHA NYLON S-5</v>
          </cell>
          <cell r="D7101" t="str">
            <v>UN</v>
          </cell>
          <cell r="E7101">
            <v>1.3</v>
          </cell>
          <cell r="F7101">
            <v>0.1</v>
          </cell>
          <cell r="G7101">
            <v>0.13</v>
          </cell>
        </row>
        <row r="7102">
          <cell r="A7102" t="str">
            <v>INSUMO</v>
          </cell>
          <cell r="B7102" t="str">
            <v>00012615</v>
          </cell>
          <cell r="C7102" t="str">
            <v>BRACADEIRA PVC AQUAPLUV D = 88MM</v>
          </cell>
          <cell r="D7102" t="str">
            <v>UN</v>
          </cell>
          <cell r="E7102">
            <v>0.66</v>
          </cell>
          <cell r="F7102">
            <v>13.44</v>
          </cell>
          <cell r="G7102">
            <v>8.8699999999999992</v>
          </cell>
        </row>
        <row r="7103">
          <cell r="A7103" t="str">
            <v>INSUMO</v>
          </cell>
          <cell r="B7103" t="str">
            <v>00012623</v>
          </cell>
          <cell r="C7103" t="str">
            <v>CONDUTOR PVC AQUAPLUV C=88 MM</v>
          </cell>
          <cell r="D7103" t="str">
            <v>M</v>
          </cell>
          <cell r="E7103">
            <v>0.36</v>
          </cell>
          <cell r="F7103">
            <v>126.82</v>
          </cell>
          <cell r="G7103">
            <v>45.66</v>
          </cell>
        </row>
        <row r="7104">
          <cell r="A7104" t="str">
            <v>INSUMO</v>
          </cell>
          <cell r="B7104" t="str">
            <v>00012628</v>
          </cell>
          <cell r="C7104" t="str">
            <v>JOELHO PVC AQUAPLUV 60G D = 88 MM</v>
          </cell>
          <cell r="D7104" t="str">
            <v>UN</v>
          </cell>
          <cell r="E7104">
            <v>0.66</v>
          </cell>
          <cell r="F7104">
            <v>23.46</v>
          </cell>
          <cell r="G7104">
            <v>15.48</v>
          </cell>
        </row>
        <row r="7105">
          <cell r="A7105" t="str">
            <v>INSUMO</v>
          </cell>
          <cell r="B7105" t="str">
            <v>00012629</v>
          </cell>
          <cell r="C7105" t="str">
            <v>JOELHO PVC AQUAPLUV 90G D = 88 MM</v>
          </cell>
          <cell r="D7105" t="str">
            <v>UN</v>
          </cell>
          <cell r="E7105">
            <v>0.33</v>
          </cell>
          <cell r="F7105">
            <v>27.49</v>
          </cell>
          <cell r="G7105">
            <v>9.07</v>
          </cell>
        </row>
        <row r="7106">
          <cell r="A7106" t="str">
            <v>84045</v>
          </cell>
          <cell r="C7106" t="str">
            <v>SUBTOTAL</v>
          </cell>
          <cell r="G7106">
            <v>84.22</v>
          </cell>
        </row>
        <row r="7107">
          <cell r="C7107" t="str">
            <v>BDI</v>
          </cell>
          <cell r="E7107">
            <v>0.35</v>
          </cell>
          <cell r="G7107">
            <v>29.48</v>
          </cell>
        </row>
        <row r="7108">
          <cell r="C7108" t="str">
            <v>TOTAL</v>
          </cell>
          <cell r="G7108">
            <v>113.7</v>
          </cell>
        </row>
        <row r="7110">
          <cell r="A7110" t="str">
            <v>COBE</v>
          </cell>
          <cell r="B7110" t="str">
            <v>72104</v>
          </cell>
          <cell r="C7110" t="str">
            <v>CALHA EM CHAPA DE ACO GALVANIZADO NUMERO 24, DESENVOLVIMENTO DE 33CM</v>
          </cell>
          <cell r="D7110" t="str">
            <v>M</v>
          </cell>
        </row>
        <row r="7111">
          <cell r="A7111" t="str">
            <v>INSUMO</v>
          </cell>
          <cell r="B7111" t="str">
            <v>00001108</v>
          </cell>
          <cell r="C7111" t="str">
            <v>CALHA CHAPA GALVANIZADA NUM 24 L = 33CM</v>
          </cell>
          <cell r="D7111" t="str">
            <v>M</v>
          </cell>
          <cell r="E7111">
            <v>1.05</v>
          </cell>
          <cell r="F7111">
            <v>13.9</v>
          </cell>
          <cell r="G7111">
            <v>14.6</v>
          </cell>
        </row>
        <row r="7112">
          <cell r="A7112" t="str">
            <v>INSUMO</v>
          </cell>
          <cell r="B7112" t="str">
            <v>00005061</v>
          </cell>
          <cell r="C7112" t="str">
            <v>PREGO POLIDO COM CABECA 18 X 27</v>
          </cell>
          <cell r="D7112" t="str">
            <v>KG</v>
          </cell>
          <cell r="E7112">
            <v>0.1</v>
          </cell>
          <cell r="F7112">
            <v>5.35</v>
          </cell>
          <cell r="G7112">
            <v>0.54</v>
          </cell>
        </row>
        <row r="7113">
          <cell r="A7113" t="str">
            <v>INSUMO</v>
          </cell>
          <cell r="B7113" t="str">
            <v>00005104</v>
          </cell>
          <cell r="C7113" t="str">
            <v>REBITE DE ALUMINIO VAZADO DE REPUXO, 3,2 X 8MM - (1KG=1025UNID)</v>
          </cell>
          <cell r="D7113" t="str">
            <v>KG</v>
          </cell>
          <cell r="E7113">
            <v>0.03</v>
          </cell>
          <cell r="F7113">
            <v>40.840000000000003</v>
          </cell>
          <cell r="G7113">
            <v>1.23</v>
          </cell>
        </row>
        <row r="7114">
          <cell r="A7114" t="str">
            <v>INSUMO</v>
          </cell>
          <cell r="B7114" t="str">
            <v>00006111</v>
          </cell>
          <cell r="C7114" t="str">
            <v>SERVENTE</v>
          </cell>
          <cell r="D7114" t="str">
            <v>H</v>
          </cell>
          <cell r="E7114">
            <v>0.35</v>
          </cell>
          <cell r="F7114">
            <v>10.59</v>
          </cell>
          <cell r="G7114">
            <v>3.71</v>
          </cell>
        </row>
        <row r="7115">
          <cell r="A7115" t="str">
            <v>INSUMO</v>
          </cell>
          <cell r="B7115" t="str">
            <v>00012869</v>
          </cell>
          <cell r="C7115" t="str">
            <v>TELHADISTA</v>
          </cell>
          <cell r="D7115" t="str">
            <v>H</v>
          </cell>
          <cell r="E7115">
            <v>0.35</v>
          </cell>
          <cell r="F7115">
            <v>11.14</v>
          </cell>
          <cell r="G7115">
            <v>3.9</v>
          </cell>
        </row>
        <row r="7116">
          <cell r="A7116" t="str">
            <v>INSUMO</v>
          </cell>
          <cell r="B7116" t="str">
            <v>00013388</v>
          </cell>
          <cell r="C7116" t="str">
            <v>SOLDA 50/50</v>
          </cell>
          <cell r="D7116" t="str">
            <v>KG</v>
          </cell>
          <cell r="E7116">
            <v>0.04</v>
          </cell>
          <cell r="F7116">
            <v>58.74</v>
          </cell>
          <cell r="G7116">
            <v>2.35</v>
          </cell>
        </row>
        <row r="7117">
          <cell r="A7117" t="str">
            <v>72104</v>
          </cell>
          <cell r="C7117" t="str">
            <v>SUBTOTAL</v>
          </cell>
          <cell r="G7117">
            <v>26.330000000000002</v>
          </cell>
        </row>
        <row r="7118">
          <cell r="C7118" t="str">
            <v>BDI</v>
          </cell>
          <cell r="E7118">
            <v>0.35</v>
          </cell>
          <cell r="G7118">
            <v>9.2200000000000006</v>
          </cell>
        </row>
        <row r="7119">
          <cell r="C7119" t="str">
            <v>TOTAL</v>
          </cell>
          <cell r="G7119">
            <v>35.550000000000004</v>
          </cell>
        </row>
        <row r="7121">
          <cell r="A7121" t="str">
            <v>COBE</v>
          </cell>
          <cell r="B7121" t="str">
            <v>72105</v>
          </cell>
          <cell r="C7121" t="str">
            <v>CALHA EM CHAPA DE ACO GALVANIZADO NUMERO 24, DESENVOLVIMENTO DE 50CM</v>
          </cell>
          <cell r="D7121" t="str">
            <v>M</v>
          </cell>
        </row>
        <row r="7122">
          <cell r="A7122" t="str">
            <v>INSUMO</v>
          </cell>
          <cell r="B7122" t="str">
            <v>00001118</v>
          </cell>
          <cell r="C7122" t="str">
            <v>CALHA CHAPA GALVANIZADA NUM 24 L = 50CM</v>
          </cell>
          <cell r="D7122" t="str">
            <v>M</v>
          </cell>
          <cell r="E7122">
            <v>1.05</v>
          </cell>
          <cell r="F7122">
            <v>20.149999999999999</v>
          </cell>
          <cell r="G7122">
            <v>21.16</v>
          </cell>
        </row>
        <row r="7123">
          <cell r="A7123" t="str">
            <v>INSUMO</v>
          </cell>
          <cell r="B7123" t="str">
            <v>00005061</v>
          </cell>
          <cell r="C7123" t="str">
            <v>PREGO POLIDO COM CABECA 18 X 27</v>
          </cell>
          <cell r="D7123" t="str">
            <v>KG</v>
          </cell>
          <cell r="E7123">
            <v>0.15</v>
          </cell>
          <cell r="F7123">
            <v>5.35</v>
          </cell>
          <cell r="G7123">
            <v>0.8</v>
          </cell>
        </row>
        <row r="7124">
          <cell r="A7124" t="str">
            <v>INSUMO</v>
          </cell>
          <cell r="B7124" t="str">
            <v>00005104</v>
          </cell>
          <cell r="C7124" t="str">
            <v>REBITE DE ALUMINIO VAZADO DE REPUXO, 3,2 X 8MM - (1KG=1025UNID)</v>
          </cell>
          <cell r="D7124" t="str">
            <v>KG</v>
          </cell>
          <cell r="E7124">
            <v>0.04</v>
          </cell>
          <cell r="F7124">
            <v>40.840000000000003</v>
          </cell>
          <cell r="G7124">
            <v>1.63</v>
          </cell>
        </row>
        <row r="7125">
          <cell r="A7125" t="str">
            <v>INSUMO</v>
          </cell>
          <cell r="B7125" t="str">
            <v>00006111</v>
          </cell>
          <cell r="C7125" t="str">
            <v>SERVENTE</v>
          </cell>
          <cell r="D7125" t="str">
            <v>H</v>
          </cell>
          <cell r="E7125">
            <v>0.55000000000000004</v>
          </cell>
          <cell r="F7125">
            <v>10.59</v>
          </cell>
          <cell r="G7125">
            <v>5.82</v>
          </cell>
        </row>
        <row r="7126">
          <cell r="A7126" t="str">
            <v>INSUMO</v>
          </cell>
          <cell r="B7126" t="str">
            <v>00012869</v>
          </cell>
          <cell r="C7126" t="str">
            <v>TELHADISTA</v>
          </cell>
          <cell r="D7126" t="str">
            <v>H</v>
          </cell>
          <cell r="E7126">
            <v>0.55000000000000004</v>
          </cell>
          <cell r="F7126">
            <v>11.14</v>
          </cell>
          <cell r="G7126">
            <v>6.13</v>
          </cell>
        </row>
        <row r="7127">
          <cell r="A7127" t="str">
            <v>INSUMO</v>
          </cell>
          <cell r="B7127" t="str">
            <v>00013388</v>
          </cell>
          <cell r="C7127" t="str">
            <v>SOLDA 50/50</v>
          </cell>
          <cell r="D7127" t="str">
            <v>KG</v>
          </cell>
          <cell r="E7127">
            <v>7.0000000000000007E-2</v>
          </cell>
          <cell r="F7127">
            <v>58.74</v>
          </cell>
          <cell r="G7127">
            <v>4.1100000000000003</v>
          </cell>
        </row>
        <row r="7128">
          <cell r="A7128" t="str">
            <v>72105</v>
          </cell>
          <cell r="C7128" t="str">
            <v>SUBTOTAL</v>
          </cell>
          <cell r="G7128">
            <v>39.65</v>
          </cell>
        </row>
        <row r="7129">
          <cell r="C7129" t="str">
            <v>BDI</v>
          </cell>
          <cell r="E7129">
            <v>0.35</v>
          </cell>
          <cell r="G7129">
            <v>13.88</v>
          </cell>
        </row>
        <row r="7130">
          <cell r="C7130" t="str">
            <v>TOTAL</v>
          </cell>
          <cell r="G7130">
            <v>53.53</v>
          </cell>
        </row>
        <row r="7132">
          <cell r="A7132" t="str">
            <v>COBE</v>
          </cell>
          <cell r="B7132" t="str">
            <v>84046</v>
          </cell>
          <cell r="C7132" t="str">
            <v>CALHA DE CHAPA GALVANIZADA NUMERO 26, COM DESENVOLVIMENTO DE 10 CM</v>
          </cell>
          <cell r="D7132" t="str">
            <v>M</v>
          </cell>
        </row>
        <row r="7133">
          <cell r="A7133" t="str">
            <v>INSUMO</v>
          </cell>
          <cell r="B7133" t="str">
            <v>00001119</v>
          </cell>
          <cell r="C7133" t="str">
            <v>CALHA CHAPA GALVANIZADA NUM 26 L = 10CM</v>
          </cell>
          <cell r="D7133" t="str">
            <v>M</v>
          </cell>
          <cell r="E7133">
            <v>1.1000000000000001</v>
          </cell>
          <cell r="F7133">
            <v>6.95</v>
          </cell>
          <cell r="G7133">
            <v>7.65</v>
          </cell>
        </row>
        <row r="7134">
          <cell r="A7134" t="str">
            <v>INSUMO</v>
          </cell>
          <cell r="B7134" t="str">
            <v>00006111</v>
          </cell>
          <cell r="C7134" t="str">
            <v>SERVENTE</v>
          </cell>
          <cell r="D7134" t="str">
            <v>H</v>
          </cell>
          <cell r="E7134">
            <v>0.08</v>
          </cell>
          <cell r="F7134">
            <v>10.59</v>
          </cell>
          <cell r="G7134">
            <v>0.85</v>
          </cell>
        </row>
        <row r="7135">
          <cell r="A7135" t="str">
            <v>INSUMO</v>
          </cell>
          <cell r="B7135" t="str">
            <v>00012869</v>
          </cell>
          <cell r="C7135" t="str">
            <v>TELHADISTA</v>
          </cell>
          <cell r="D7135" t="str">
            <v>H</v>
          </cell>
          <cell r="E7135">
            <v>0.08</v>
          </cell>
          <cell r="F7135">
            <v>11.14</v>
          </cell>
          <cell r="G7135">
            <v>0.89</v>
          </cell>
        </row>
        <row r="7136">
          <cell r="A7136" t="str">
            <v>84046</v>
          </cell>
          <cell r="C7136" t="str">
            <v>SUBTOTAL</v>
          </cell>
          <cell r="G7136">
            <v>9.39</v>
          </cell>
        </row>
        <row r="7137">
          <cell r="C7137" t="str">
            <v>BDI</v>
          </cell>
          <cell r="E7137">
            <v>0.35</v>
          </cell>
          <cell r="G7137">
            <v>3.29</v>
          </cell>
        </row>
        <row r="7138">
          <cell r="C7138" t="str">
            <v>TOTAL</v>
          </cell>
          <cell r="G7138">
            <v>12.68</v>
          </cell>
        </row>
        <row r="7140">
          <cell r="A7140" t="str">
            <v>COBE</v>
          </cell>
          <cell r="B7140" t="str">
            <v>72106</v>
          </cell>
          <cell r="C7140" t="str">
            <v>RUFO EM CHAPA DE ACO GALVANIZADO NUMERO 24, DESENVOLVIMENTO DE 16CM</v>
          </cell>
          <cell r="D7140" t="str">
            <v>M</v>
          </cell>
        </row>
        <row r="7141">
          <cell r="A7141" t="str">
            <v>INSUMO</v>
          </cell>
          <cell r="B7141" t="str">
            <v>00001115</v>
          </cell>
          <cell r="C7141" t="str">
            <v>RUFO CHAPA GALVANIZADA NUM 24 L = 16CM</v>
          </cell>
          <cell r="D7141" t="str">
            <v>M</v>
          </cell>
          <cell r="E7141">
            <v>1.05</v>
          </cell>
          <cell r="F7141">
            <v>11.12</v>
          </cell>
          <cell r="G7141">
            <v>11.68</v>
          </cell>
        </row>
        <row r="7142">
          <cell r="A7142" t="str">
            <v>INSUMO</v>
          </cell>
          <cell r="B7142" t="str">
            <v>00005061</v>
          </cell>
          <cell r="C7142" t="str">
            <v>PREGO POLIDO COM CABECA 18 X 27</v>
          </cell>
          <cell r="D7142" t="str">
            <v>KG</v>
          </cell>
          <cell r="E7142">
            <v>0.1</v>
          </cell>
          <cell r="F7142">
            <v>5.35</v>
          </cell>
          <cell r="G7142">
            <v>0.54</v>
          </cell>
        </row>
        <row r="7143">
          <cell r="A7143" t="str">
            <v>INSUMO</v>
          </cell>
          <cell r="B7143" t="str">
            <v>00006111</v>
          </cell>
          <cell r="C7143" t="str">
            <v>SERVENTE</v>
          </cell>
          <cell r="D7143" t="str">
            <v>H</v>
          </cell>
          <cell r="E7143">
            <v>0.2</v>
          </cell>
          <cell r="F7143">
            <v>10.59</v>
          </cell>
          <cell r="G7143">
            <v>2.12</v>
          </cell>
        </row>
        <row r="7144">
          <cell r="A7144" t="str">
            <v>INSUMO</v>
          </cell>
          <cell r="B7144" t="str">
            <v>00012869</v>
          </cell>
          <cell r="C7144" t="str">
            <v>TELHADISTA</v>
          </cell>
          <cell r="D7144" t="str">
            <v>H</v>
          </cell>
          <cell r="E7144">
            <v>0.2</v>
          </cell>
          <cell r="F7144">
            <v>11.14</v>
          </cell>
          <cell r="G7144">
            <v>2.23</v>
          </cell>
        </row>
        <row r="7145">
          <cell r="A7145" t="str">
            <v>72106</v>
          </cell>
          <cell r="C7145" t="str">
            <v>SUBTOTAL</v>
          </cell>
          <cell r="G7145">
            <v>16.57</v>
          </cell>
        </row>
        <row r="7146">
          <cell r="C7146" t="str">
            <v>BDI</v>
          </cell>
          <cell r="E7146">
            <v>0.35</v>
          </cell>
          <cell r="G7146">
            <v>5.8</v>
          </cell>
        </row>
        <row r="7147">
          <cell r="C7147" t="str">
            <v>TOTAL</v>
          </cell>
          <cell r="G7147">
            <v>22.37</v>
          </cell>
        </row>
        <row r="7149">
          <cell r="A7149" t="str">
            <v>COBE</v>
          </cell>
          <cell r="B7149" t="str">
            <v>72107</v>
          </cell>
          <cell r="C7149" t="str">
            <v>RUFO EM CHAPA DE ACO GALVANIZADO NUMERO 24, DESENVOLVIMENTO DE 25CM</v>
          </cell>
          <cell r="D7149" t="str">
            <v>M</v>
          </cell>
        </row>
        <row r="7150">
          <cell r="A7150" t="str">
            <v>INSUMO</v>
          </cell>
          <cell r="B7150" t="str">
            <v>00001116</v>
          </cell>
          <cell r="C7150" t="str">
            <v>RUFO CHAPA GALVANIZADA NUM 24 L = 25CM</v>
          </cell>
          <cell r="D7150" t="str">
            <v>M</v>
          </cell>
          <cell r="E7150">
            <v>1.05</v>
          </cell>
          <cell r="F7150">
            <v>13.55</v>
          </cell>
          <cell r="G7150">
            <v>14.23</v>
          </cell>
        </row>
        <row r="7151">
          <cell r="A7151" t="str">
            <v>INSUMO</v>
          </cell>
          <cell r="B7151" t="str">
            <v>00005061</v>
          </cell>
          <cell r="C7151" t="str">
            <v>PREGO POLIDO COM CABECA 18 X 27</v>
          </cell>
          <cell r="D7151" t="str">
            <v>KG</v>
          </cell>
          <cell r="E7151">
            <v>0.1</v>
          </cell>
          <cell r="F7151">
            <v>5.35</v>
          </cell>
          <cell r="G7151">
            <v>0.54</v>
          </cell>
        </row>
        <row r="7152">
          <cell r="A7152" t="str">
            <v>INSUMO</v>
          </cell>
          <cell r="B7152" t="str">
            <v>00006111</v>
          </cell>
          <cell r="C7152" t="str">
            <v>SERVENTE</v>
          </cell>
          <cell r="D7152" t="str">
            <v>H</v>
          </cell>
          <cell r="E7152">
            <v>0.25</v>
          </cell>
          <cell r="F7152">
            <v>10.59</v>
          </cell>
          <cell r="G7152">
            <v>2.65</v>
          </cell>
        </row>
        <row r="7153">
          <cell r="A7153" t="str">
            <v>INSUMO</v>
          </cell>
          <cell r="B7153" t="str">
            <v>00012869</v>
          </cell>
          <cell r="C7153" t="str">
            <v>TELHADISTA</v>
          </cell>
          <cell r="D7153" t="str">
            <v>H</v>
          </cell>
          <cell r="E7153">
            <v>0.25</v>
          </cell>
          <cell r="F7153">
            <v>11.14</v>
          </cell>
          <cell r="G7153">
            <v>2.79</v>
          </cell>
        </row>
        <row r="7154">
          <cell r="A7154" t="str">
            <v>72107</v>
          </cell>
          <cell r="C7154" t="str">
            <v>SUBTOTAL</v>
          </cell>
          <cell r="G7154">
            <v>20.209999999999997</v>
          </cell>
        </row>
        <row r="7155">
          <cell r="C7155" t="str">
            <v>BDI</v>
          </cell>
          <cell r="E7155">
            <v>0.35</v>
          </cell>
          <cell r="G7155">
            <v>7.07</v>
          </cell>
        </row>
        <row r="7156">
          <cell r="C7156" t="str">
            <v>TOTAL</v>
          </cell>
          <cell r="G7156">
            <v>27.279999999999998</v>
          </cell>
        </row>
        <row r="7158">
          <cell r="A7158" t="str">
            <v>COBE</v>
          </cell>
          <cell r="B7158" t="str">
            <v>73868/001</v>
          </cell>
          <cell r="C7158" t="str">
            <v>RUFO EM FIBROCIMENTO, INCLUSO ACESSORIOS DE FIXACAO E VEDACAO</v>
          </cell>
          <cell r="D7158" t="str">
            <v>M</v>
          </cell>
        </row>
        <row r="7159">
          <cell r="A7159" t="str">
            <v>INSUMO</v>
          </cell>
          <cell r="B7159" t="str">
            <v>00001607</v>
          </cell>
          <cell r="C7159" t="str">
            <v>CONJUNTO ARRUELAS DE VEDACAO 5/16" P/ TELHA FIBROCIMENTO (UMA ARRUELA METALICA E UMA ARRULA PVC - CONICAS)</v>
          </cell>
          <cell r="D7159" t="str">
            <v>CJ</v>
          </cell>
          <cell r="E7159">
            <v>1.1499999999999999</v>
          </cell>
          <cell r="F7159">
            <v>0.13</v>
          </cell>
          <cell r="G7159">
            <v>0.15</v>
          </cell>
        </row>
        <row r="7160">
          <cell r="A7160" t="str">
            <v>INSUMO</v>
          </cell>
          <cell r="B7160" t="str">
            <v>00001611</v>
          </cell>
          <cell r="C7160" t="str">
            <v>MASSA P/ VEDACAO DE TELHA DE AMIANTO</v>
          </cell>
          <cell r="D7160" t="str">
            <v>KG</v>
          </cell>
          <cell r="E7160">
            <v>0.11</v>
          </cell>
          <cell r="F7160">
            <v>56.22</v>
          </cell>
          <cell r="G7160">
            <v>6.18</v>
          </cell>
        </row>
        <row r="7161">
          <cell r="A7161" t="str">
            <v>INSUMO</v>
          </cell>
          <cell r="B7161" t="str">
            <v>00004299</v>
          </cell>
          <cell r="C7161" t="str">
            <v>PARAFUSO COM ROSCA SOBERBA E ARRUELA FIXA, EM FERRO GALVANIZADO, DE 8 X 110 MM (PARA FIXACAO DE TELHAS DE FIBROCIMENTO)</v>
          </cell>
          <cell r="D7161" t="str">
            <v>UN</v>
          </cell>
          <cell r="E7161">
            <v>1.1499999999999999</v>
          </cell>
          <cell r="F7161">
            <v>0.6</v>
          </cell>
          <cell r="G7161">
            <v>0.69</v>
          </cell>
        </row>
        <row r="7162">
          <cell r="A7162" t="str">
            <v>INSUMO</v>
          </cell>
          <cell r="B7162" t="str">
            <v>00006111</v>
          </cell>
          <cell r="C7162" t="str">
            <v>SERVENTE</v>
          </cell>
          <cell r="D7162" t="str">
            <v>H</v>
          </cell>
          <cell r="E7162">
            <v>0.1</v>
          </cell>
          <cell r="F7162">
            <v>10.59</v>
          </cell>
          <cell r="G7162">
            <v>1.06</v>
          </cell>
        </row>
        <row r="7163">
          <cell r="A7163" t="str">
            <v>INSUMO</v>
          </cell>
          <cell r="B7163" t="str">
            <v>00007237</v>
          </cell>
          <cell r="C7163" t="str">
            <v>RUFO P/ TELHA FIBROCIMENTO ONDULADA</v>
          </cell>
          <cell r="D7163" t="str">
            <v>UN</v>
          </cell>
          <cell r="E7163">
            <v>1</v>
          </cell>
          <cell r="F7163">
            <v>23.56</v>
          </cell>
          <cell r="G7163">
            <v>23.56</v>
          </cell>
        </row>
        <row r="7164">
          <cell r="A7164" t="str">
            <v>INSUMO</v>
          </cell>
          <cell r="B7164" t="str">
            <v>00012869</v>
          </cell>
          <cell r="C7164" t="str">
            <v>TELHADISTA</v>
          </cell>
          <cell r="D7164" t="str">
            <v>H</v>
          </cell>
          <cell r="E7164">
            <v>0.2</v>
          </cell>
          <cell r="F7164">
            <v>11.14</v>
          </cell>
          <cell r="G7164">
            <v>2.23</v>
          </cell>
        </row>
        <row r="7165">
          <cell r="A7165" t="str">
            <v>73868/001</v>
          </cell>
          <cell r="C7165" t="str">
            <v>SUBTOTAL</v>
          </cell>
          <cell r="G7165">
            <v>33.869999999999997</v>
          </cell>
        </row>
        <row r="7166">
          <cell r="C7166" t="str">
            <v>BDI</v>
          </cell>
          <cell r="E7166">
            <v>0.35</v>
          </cell>
          <cell r="G7166">
            <v>11.85</v>
          </cell>
        </row>
        <row r="7167">
          <cell r="C7167" t="str">
            <v>TOTAL</v>
          </cell>
          <cell r="G7167">
            <v>45.72</v>
          </cell>
        </row>
        <row r="7169">
          <cell r="A7169" t="str">
            <v>COBE</v>
          </cell>
          <cell r="B7169" t="str">
            <v>68058</v>
          </cell>
          <cell r="C7169" t="str">
            <v>RUFO EM CONCRETO ARMADO, LARGURA 40CM E ESPESSURA 7CM</v>
          </cell>
          <cell r="D7169" t="str">
            <v>M</v>
          </cell>
        </row>
        <row r="7170">
          <cell r="A7170" t="str">
            <v>INSUMO</v>
          </cell>
          <cell r="B7170" t="str">
            <v>00000034</v>
          </cell>
          <cell r="C7170" t="str">
            <v>ACO CA-50 3/8" (9,52 MM)</v>
          </cell>
          <cell r="D7170" t="str">
            <v>KG</v>
          </cell>
          <cell r="E7170">
            <v>1.93</v>
          </cell>
          <cell r="F7170">
            <v>3.49</v>
          </cell>
          <cell r="G7170">
            <v>6.74</v>
          </cell>
        </row>
        <row r="7171">
          <cell r="A7171" t="str">
            <v>INSUMO</v>
          </cell>
          <cell r="B7171" t="str">
            <v>00000337</v>
          </cell>
          <cell r="C7171" t="str">
            <v>ARAME PRETO RECOZIDO, PARA ARMACAO DE FERRAGEM, N. 18, D = 1,25 MM (0,01 KGM)</v>
          </cell>
          <cell r="D7171" t="str">
            <v>KG</v>
          </cell>
          <cell r="E7171">
            <v>0.05</v>
          </cell>
          <cell r="F7171">
            <v>6.67</v>
          </cell>
          <cell r="G7171">
            <v>0.33</v>
          </cell>
        </row>
        <row r="7172">
          <cell r="A7172" t="str">
            <v>INSUMO</v>
          </cell>
          <cell r="B7172" t="str">
            <v>00000367</v>
          </cell>
          <cell r="C7172" t="str">
            <v>AREIA GROSSA - POSTO JAZIDA / FORNECEDOR (SEM FRETE)</v>
          </cell>
          <cell r="D7172" t="str">
            <v>M3</v>
          </cell>
          <cell r="E7172">
            <v>1.7999999999999999E-2</v>
          </cell>
          <cell r="F7172">
            <v>56</v>
          </cell>
          <cell r="G7172">
            <v>1.01</v>
          </cell>
        </row>
        <row r="7173">
          <cell r="A7173" t="str">
            <v>INSUMO</v>
          </cell>
          <cell r="B7173" t="str">
            <v>00000378</v>
          </cell>
          <cell r="C7173" t="str">
            <v>ARMADOR</v>
          </cell>
          <cell r="D7173" t="str">
            <v>H</v>
          </cell>
          <cell r="E7173">
            <v>0.23499999999999999</v>
          </cell>
          <cell r="F7173">
            <v>12.88</v>
          </cell>
          <cell r="G7173">
            <v>3.03</v>
          </cell>
        </row>
        <row r="7174">
          <cell r="A7174" t="str">
            <v>INSUMO</v>
          </cell>
          <cell r="B7174" t="str">
            <v>00001213</v>
          </cell>
          <cell r="C7174" t="str">
            <v>CARPINTEIRO DE FORMAS</v>
          </cell>
          <cell r="D7174" t="str">
            <v>H</v>
          </cell>
          <cell r="E7174">
            <v>0.504</v>
          </cell>
          <cell r="F7174">
            <v>12.88</v>
          </cell>
          <cell r="G7174">
            <v>6.49</v>
          </cell>
        </row>
        <row r="7175">
          <cell r="A7175" t="str">
            <v>INSUMO</v>
          </cell>
          <cell r="B7175" t="str">
            <v>00001379</v>
          </cell>
          <cell r="C7175" t="str">
            <v>CIMENTO PORTLAND COMPOSTO CP II- 32</v>
          </cell>
          <cell r="D7175" t="str">
            <v>KG</v>
          </cell>
          <cell r="E7175">
            <v>9.7200000000000006</v>
          </cell>
          <cell r="F7175">
            <v>0.46</v>
          </cell>
          <cell r="G7175">
            <v>4.47</v>
          </cell>
        </row>
        <row r="7176">
          <cell r="A7176" t="str">
            <v>INSUMO</v>
          </cell>
          <cell r="B7176" t="str">
            <v>00004491</v>
          </cell>
          <cell r="C7176" t="str">
            <v>PECA DE MADEIRA NATIVA / REGIONAL 7,5 X 7,5CM (3X3) NAO APARELHADA (P/FORMA)</v>
          </cell>
          <cell r="D7176" t="str">
            <v>M</v>
          </cell>
          <cell r="E7176">
            <v>1</v>
          </cell>
          <cell r="F7176">
            <v>4.68</v>
          </cell>
          <cell r="G7176">
            <v>4.68</v>
          </cell>
        </row>
        <row r="7177">
          <cell r="A7177" t="str">
            <v>INSUMO</v>
          </cell>
          <cell r="B7177" t="str">
            <v>00004502</v>
          </cell>
          <cell r="C7177" t="str">
            <v>PECA DE MADEIRA NATIVA/REGIONAL 2,5 X 5CM (1X2") NAO APARELHADA (SARRAFO P/FORMA)</v>
          </cell>
          <cell r="D7177" t="str">
            <v>M</v>
          </cell>
          <cell r="E7177">
            <v>0.51400000000000001</v>
          </cell>
          <cell r="F7177">
            <v>1.65</v>
          </cell>
          <cell r="G7177">
            <v>0.85</v>
          </cell>
        </row>
        <row r="7178">
          <cell r="A7178" t="str">
            <v>INSUMO</v>
          </cell>
          <cell r="B7178" t="str">
            <v>00004718</v>
          </cell>
          <cell r="C7178" t="str">
            <v>PEDRA BRITADA N. 2 - POSTO PEDREIRA / FORNECEDOR (SEM FRETE)</v>
          </cell>
          <cell r="D7178" t="str">
            <v>M3</v>
          </cell>
          <cell r="E7178">
            <v>2.4E-2</v>
          </cell>
          <cell r="F7178">
            <v>53</v>
          </cell>
          <cell r="G7178">
            <v>1.27</v>
          </cell>
        </row>
        <row r="7179">
          <cell r="A7179" t="str">
            <v>INSUMO</v>
          </cell>
          <cell r="B7179" t="str">
            <v>00004750</v>
          </cell>
          <cell r="C7179" t="str">
            <v>PEDREIRO</v>
          </cell>
          <cell r="D7179" t="str">
            <v>H</v>
          </cell>
          <cell r="E7179">
            <v>0.14000000000000001</v>
          </cell>
          <cell r="F7179">
            <v>12.88</v>
          </cell>
          <cell r="G7179">
            <v>1.8</v>
          </cell>
        </row>
        <row r="7180">
          <cell r="A7180" t="str">
            <v>INSUMO</v>
          </cell>
          <cell r="B7180" t="str">
            <v>00005064</v>
          </cell>
          <cell r="C7180" t="str">
            <v>PREGO POLIDO COM CABECA 2 1/2 X 10</v>
          </cell>
          <cell r="D7180" t="str">
            <v>KG</v>
          </cell>
          <cell r="E7180">
            <v>6.7000000000000004E-2</v>
          </cell>
          <cell r="F7180">
            <v>5.35</v>
          </cell>
          <cell r="G7180">
            <v>0.36</v>
          </cell>
        </row>
        <row r="7181">
          <cell r="A7181" t="str">
            <v>INSUMO</v>
          </cell>
          <cell r="B7181" t="str">
            <v>00006111</v>
          </cell>
          <cell r="C7181" t="str">
            <v>SERVENTE</v>
          </cell>
          <cell r="D7181" t="str">
            <v>H</v>
          </cell>
          <cell r="E7181">
            <v>1.2430000000000001</v>
          </cell>
          <cell r="F7181">
            <v>10.59</v>
          </cell>
          <cell r="G7181">
            <v>13.16</v>
          </cell>
        </row>
        <row r="7182">
          <cell r="A7182" t="str">
            <v>INSUMO</v>
          </cell>
          <cell r="B7182" t="str">
            <v>00006189</v>
          </cell>
          <cell r="C7182" t="str">
            <v>TABUA MADEIRA 2A QUALIDADE 2,5 X 30,0CM (1 X 12") NAO APARELHADA</v>
          </cell>
          <cell r="D7182" t="str">
            <v>M</v>
          </cell>
          <cell r="E7182">
            <v>0.95399999999999996</v>
          </cell>
          <cell r="F7182">
            <v>8.2899999999999991</v>
          </cell>
          <cell r="G7182">
            <v>7.91</v>
          </cell>
        </row>
        <row r="7183">
          <cell r="A7183" t="str">
            <v>68058</v>
          </cell>
          <cell r="C7183" t="str">
            <v>SUBTOTAL</v>
          </cell>
          <cell r="G7183">
            <v>52.099999999999994</v>
          </cell>
        </row>
        <row r="7184">
          <cell r="C7184" t="str">
            <v>BDI</v>
          </cell>
          <cell r="E7184">
            <v>0.35</v>
          </cell>
          <cell r="G7184">
            <v>18.239999999999998</v>
          </cell>
        </row>
        <row r="7185">
          <cell r="C7185" t="str">
            <v>TOTAL</v>
          </cell>
          <cell r="G7185">
            <v>70.339999999999989</v>
          </cell>
        </row>
        <row r="7187">
          <cell r="A7187" t="str">
            <v>COBE</v>
          </cell>
          <cell r="B7187" t="str">
            <v>74098/001</v>
          </cell>
          <cell r="C7187" t="str">
            <v>RUFO EM CONCRETO ARMADO, LARGURA 40CM, ESPESSURA 3CM</v>
          </cell>
          <cell r="D7187" t="str">
            <v>M</v>
          </cell>
        </row>
        <row r="7188">
          <cell r="A7188" t="str">
            <v>INSUMO</v>
          </cell>
          <cell r="B7188" t="str">
            <v>00000039</v>
          </cell>
          <cell r="C7188" t="str">
            <v>ACO CA-60 - 5,0MM</v>
          </cell>
          <cell r="D7188" t="str">
            <v>KG</v>
          </cell>
          <cell r="E7188">
            <v>0.62919999999999998</v>
          </cell>
          <cell r="F7188">
            <v>3.98</v>
          </cell>
          <cell r="G7188">
            <v>2.5</v>
          </cell>
        </row>
        <row r="7189">
          <cell r="A7189" t="str">
            <v>INSUMO</v>
          </cell>
          <cell r="B7189" t="str">
            <v>00000337</v>
          </cell>
          <cell r="C7189" t="str">
            <v>ARAME PRETO RECOZIDO, PARA ARMACAO DE FERRAGEM, N. 18, D = 1,25 MM (0,01 KGM)</v>
          </cell>
          <cell r="D7189" t="str">
            <v>KG</v>
          </cell>
          <cell r="E7189">
            <v>1.1440000000000001E-2</v>
          </cell>
          <cell r="F7189">
            <v>6.67</v>
          </cell>
          <cell r="G7189">
            <v>0.08</v>
          </cell>
        </row>
        <row r="7190">
          <cell r="A7190" t="str">
            <v>INSUMO</v>
          </cell>
          <cell r="B7190" t="str">
            <v>00000367</v>
          </cell>
          <cell r="C7190" t="str">
            <v>AREIA GROSSA - POSTO JAZIDA / FORNECEDOR (SEM FRETE)</v>
          </cell>
          <cell r="D7190" t="str">
            <v>M3</v>
          </cell>
          <cell r="E7190">
            <v>1.3140000000000001E-2</v>
          </cell>
          <cell r="F7190">
            <v>56</v>
          </cell>
          <cell r="G7190">
            <v>0.74</v>
          </cell>
        </row>
        <row r="7191">
          <cell r="A7191" t="str">
            <v>INSUMO</v>
          </cell>
          <cell r="B7191" t="str">
            <v>00000378</v>
          </cell>
          <cell r="C7191" t="str">
            <v>ARMADOR</v>
          </cell>
          <cell r="D7191" t="str">
            <v>H</v>
          </cell>
          <cell r="E7191">
            <v>4.0000000000000001E-3</v>
          </cell>
          <cell r="F7191">
            <v>12.88</v>
          </cell>
          <cell r="G7191">
            <v>0.05</v>
          </cell>
        </row>
        <row r="7192">
          <cell r="A7192" t="str">
            <v>INSUMO</v>
          </cell>
          <cell r="B7192" t="str">
            <v>00001213</v>
          </cell>
          <cell r="C7192" t="str">
            <v>CARPINTEIRO DE FORMAS</v>
          </cell>
          <cell r="D7192" t="str">
            <v>H</v>
          </cell>
          <cell r="E7192">
            <v>0.18</v>
          </cell>
          <cell r="F7192">
            <v>12.88</v>
          </cell>
          <cell r="G7192">
            <v>2.3199999999999998</v>
          </cell>
        </row>
        <row r="7193">
          <cell r="A7193" t="str">
            <v>INSUMO</v>
          </cell>
          <cell r="B7193" t="str">
            <v>00001379</v>
          </cell>
          <cell r="C7193" t="str">
            <v>CIMENTO PORTLAND COMPOSTO CP II- 32</v>
          </cell>
          <cell r="D7193" t="str">
            <v>KG</v>
          </cell>
          <cell r="E7193">
            <v>5.82</v>
          </cell>
          <cell r="F7193">
            <v>0.46</v>
          </cell>
          <cell r="G7193">
            <v>2.68</v>
          </cell>
        </row>
        <row r="7194">
          <cell r="A7194" t="str">
            <v>INSUMO</v>
          </cell>
          <cell r="B7194" t="str">
            <v>00002692</v>
          </cell>
          <cell r="C7194" t="str">
            <v>DESMOLDANTE PARA FORMA DE MADEIRA</v>
          </cell>
          <cell r="D7194" t="str">
            <v>L</v>
          </cell>
          <cell r="E7194">
            <v>2.0400000000000001E-2</v>
          </cell>
          <cell r="F7194">
            <v>9.16</v>
          </cell>
          <cell r="G7194">
            <v>0.19</v>
          </cell>
        </row>
        <row r="7195">
          <cell r="A7195" t="str">
            <v>INSUMO</v>
          </cell>
          <cell r="B7195" t="str">
            <v>00002751</v>
          </cell>
          <cell r="C7195" t="str">
            <v>PECA DE MADEIRA ROLICA SEM TRATAMENTO (EUCALIPTO OU REGIONAL EQUIVALENTE) D = 12 A 15 CM, P/ESCORAMENTOS, H = 6 M</v>
          </cell>
          <cell r="D7195" t="str">
            <v>M</v>
          </cell>
          <cell r="E7195">
            <v>0.36</v>
          </cell>
          <cell r="F7195">
            <v>4.96</v>
          </cell>
          <cell r="G7195">
            <v>1.79</v>
          </cell>
        </row>
        <row r="7196">
          <cell r="A7196" t="str">
            <v>INSUMO</v>
          </cell>
          <cell r="B7196" t="str">
            <v>00004506</v>
          </cell>
          <cell r="C7196" t="str">
            <v>PECA DE MADEIRANATIVA/REGIONAL 2,5 X 10CM (1X4") NAO APARELHADA (SARRAFO P/FORMA)</v>
          </cell>
          <cell r="D7196" t="str">
            <v>M</v>
          </cell>
          <cell r="E7196">
            <v>0.18360000000000001</v>
          </cell>
          <cell r="F7196">
            <v>2.9</v>
          </cell>
          <cell r="G7196">
            <v>0.53</v>
          </cell>
        </row>
        <row r="7197">
          <cell r="A7197" t="str">
            <v>INSUMO</v>
          </cell>
          <cell r="B7197" t="str">
            <v>00004718</v>
          </cell>
          <cell r="C7197" t="str">
            <v>PEDRA BRITADA N. 2 - POSTO PEDREIRA / FORNECEDOR (SEM FRETE)</v>
          </cell>
          <cell r="D7197" t="str">
            <v>M3</v>
          </cell>
          <cell r="E7197">
            <v>1.6400000000000001E-2</v>
          </cell>
          <cell r="F7197">
            <v>53</v>
          </cell>
          <cell r="G7197">
            <v>0.87</v>
          </cell>
        </row>
        <row r="7198">
          <cell r="A7198" t="str">
            <v>INSUMO</v>
          </cell>
          <cell r="B7198" t="str">
            <v>00004750</v>
          </cell>
          <cell r="C7198" t="str">
            <v>PEDREIRO</v>
          </cell>
          <cell r="D7198" t="str">
            <v>H</v>
          </cell>
          <cell r="E7198">
            <v>0.1</v>
          </cell>
          <cell r="F7198">
            <v>12.88</v>
          </cell>
          <cell r="G7198">
            <v>1.29</v>
          </cell>
        </row>
        <row r="7199">
          <cell r="A7199" t="str">
            <v>INSUMO</v>
          </cell>
          <cell r="B7199" t="str">
            <v>00005064</v>
          </cell>
          <cell r="C7199" t="str">
            <v>PREGO POLIDO COM CABECA 2 1/2 X 10</v>
          </cell>
          <cell r="D7199" t="str">
            <v>KG</v>
          </cell>
          <cell r="E7199">
            <v>2.4E-2</v>
          </cell>
          <cell r="F7199">
            <v>5.35</v>
          </cell>
          <cell r="G7199">
            <v>0.13</v>
          </cell>
        </row>
        <row r="7200">
          <cell r="A7200" t="str">
            <v>INSUMO</v>
          </cell>
          <cell r="B7200" t="str">
            <v>00006111</v>
          </cell>
          <cell r="C7200" t="str">
            <v>SERVENTE</v>
          </cell>
          <cell r="D7200" t="str">
            <v>H</v>
          </cell>
          <cell r="E7200">
            <v>0.36</v>
          </cell>
          <cell r="F7200">
            <v>10.59</v>
          </cell>
          <cell r="G7200">
            <v>3.81</v>
          </cell>
        </row>
        <row r="7201">
          <cell r="A7201" t="str">
            <v>INSUMO</v>
          </cell>
          <cell r="B7201" t="str">
            <v>00006117</v>
          </cell>
          <cell r="C7201" t="str">
            <v>AJUDANTE DE CARPINTEIRO</v>
          </cell>
          <cell r="D7201" t="str">
            <v>H</v>
          </cell>
          <cell r="E7201">
            <v>0.22004000000000001</v>
          </cell>
          <cell r="F7201">
            <v>9.68</v>
          </cell>
          <cell r="G7201">
            <v>2.13</v>
          </cell>
        </row>
        <row r="7202">
          <cell r="A7202" t="str">
            <v>INSUMO</v>
          </cell>
          <cell r="B7202" t="str">
            <v>00006189</v>
          </cell>
          <cell r="C7202" t="str">
            <v>TABUA MADEIRA 2A QUALIDADE 2,5 X 30,0CM (1 X 12") NAO APARELHADA</v>
          </cell>
          <cell r="D7202" t="str">
            <v>M</v>
          </cell>
          <cell r="E7202">
            <v>0.26040000000000002</v>
          </cell>
          <cell r="F7202">
            <v>8.2899999999999991</v>
          </cell>
          <cell r="G7202">
            <v>2.16</v>
          </cell>
        </row>
        <row r="7203">
          <cell r="A7203" t="str">
            <v>74098/001</v>
          </cell>
          <cell r="C7203" t="str">
            <v>SUBTOTAL</v>
          </cell>
          <cell r="G7203">
            <v>21.269999999999996</v>
          </cell>
        </row>
        <row r="7204">
          <cell r="C7204" t="str">
            <v>BDI</v>
          </cell>
          <cell r="E7204">
            <v>0.35</v>
          </cell>
          <cell r="G7204">
            <v>7.44</v>
          </cell>
        </row>
        <row r="7205">
          <cell r="C7205" t="str">
            <v>TOTAL</v>
          </cell>
          <cell r="G7205">
            <v>28.709999999999997</v>
          </cell>
        </row>
        <row r="7207">
          <cell r="A7207" t="str">
            <v>COBE</v>
          </cell>
          <cell r="B7207" t="str">
            <v>41619</v>
          </cell>
          <cell r="C7207" t="str">
            <v>COBERTURA COM TELHA DE FIBRA DE VIDRO ONDULADA COLORIDA, ESPESSURA 6MM, INCLUSOS ACESSORIOS DE FIXACAO</v>
          </cell>
          <cell r="D7207" t="str">
            <v>M2</v>
          </cell>
        </row>
        <row r="7208">
          <cell r="A7208" t="str">
            <v>INSUMO</v>
          </cell>
          <cell r="B7208" t="str">
            <v>00001607</v>
          </cell>
          <cell r="C7208" t="str">
            <v>CONJUNTO ARRUELAS DE VEDACAO 5/16" P/ TELHA FIBROCIMENTO (UMA ARRUELA METALICA E UMA ARRULA PVC - CONICAS)</v>
          </cell>
          <cell r="D7208" t="str">
            <v>CJ</v>
          </cell>
          <cell r="E7208">
            <v>1.42</v>
          </cell>
          <cell r="F7208">
            <v>0.13</v>
          </cell>
          <cell r="G7208">
            <v>0.18</v>
          </cell>
        </row>
        <row r="7209">
          <cell r="A7209" t="str">
            <v>INSUMO</v>
          </cell>
          <cell r="B7209" t="str">
            <v>00004381</v>
          </cell>
          <cell r="C7209" t="str">
            <v>PARAFUSO ROSCA SOBERBA ACO ZINC CABECA CHATA FENDA SIMPLES 8 X 100MM</v>
          </cell>
          <cell r="D7209" t="str">
            <v>UN</v>
          </cell>
          <cell r="E7209">
            <v>1.42</v>
          </cell>
          <cell r="F7209">
            <v>0.48</v>
          </cell>
          <cell r="G7209">
            <v>0.68</v>
          </cell>
        </row>
        <row r="7210">
          <cell r="A7210" t="str">
            <v>INSUMO</v>
          </cell>
          <cell r="B7210" t="str">
            <v>00006111</v>
          </cell>
          <cell r="C7210" t="str">
            <v>SERVENTE</v>
          </cell>
          <cell r="D7210" t="str">
            <v>H</v>
          </cell>
          <cell r="E7210">
            <v>0.22</v>
          </cell>
          <cell r="F7210">
            <v>10.59</v>
          </cell>
          <cell r="G7210">
            <v>2.33</v>
          </cell>
        </row>
        <row r="7211">
          <cell r="A7211" t="str">
            <v>INSUMO</v>
          </cell>
          <cell r="B7211" t="str">
            <v>00007184</v>
          </cell>
          <cell r="C7211" t="str">
            <v>TELHA DE FIBRA DE VIDRO ONDULADA, E = 0,6 MM, DE *0,50 X 2,44* M</v>
          </cell>
          <cell r="D7211" t="str">
            <v>M2</v>
          </cell>
          <cell r="E7211">
            <v>1.17</v>
          </cell>
          <cell r="F7211">
            <v>28.83</v>
          </cell>
          <cell r="G7211">
            <v>33.729999999999997</v>
          </cell>
        </row>
        <row r="7212">
          <cell r="A7212" t="str">
            <v>INSUMO</v>
          </cell>
          <cell r="B7212" t="str">
            <v>00011029</v>
          </cell>
          <cell r="C7212" t="str">
            <v>HASTE RETA P/ GANCHO FG C/ ROSCA - 1/4" X 30CM - P/ FIXACAO TELHA METALICA - INCL PORCA E ARRUELAS DE VEDACAO</v>
          </cell>
          <cell r="D7212" t="str">
            <v>CJ</v>
          </cell>
          <cell r="E7212">
            <v>1.42</v>
          </cell>
          <cell r="F7212">
            <v>0.71</v>
          </cell>
          <cell r="G7212">
            <v>1.01</v>
          </cell>
        </row>
        <row r="7213">
          <cell r="A7213" t="str">
            <v>INSUMO</v>
          </cell>
          <cell r="B7213" t="str">
            <v>00012869</v>
          </cell>
          <cell r="C7213" t="str">
            <v>TELHADISTA</v>
          </cell>
          <cell r="D7213" t="str">
            <v>H</v>
          </cell>
          <cell r="E7213">
            <v>0.22</v>
          </cell>
          <cell r="F7213">
            <v>11.14</v>
          </cell>
          <cell r="G7213">
            <v>2.4500000000000002</v>
          </cell>
        </row>
        <row r="7214">
          <cell r="A7214" t="str">
            <v>41619</v>
          </cell>
          <cell r="C7214" t="str">
            <v>SUBTOTAL</v>
          </cell>
          <cell r="G7214">
            <v>40.379999999999995</v>
          </cell>
        </row>
        <row r="7215">
          <cell r="C7215" t="str">
            <v>BDI</v>
          </cell>
          <cell r="E7215">
            <v>0.35</v>
          </cell>
          <cell r="G7215">
            <v>14.13</v>
          </cell>
        </row>
        <row r="7216">
          <cell r="C7216" t="str">
            <v>TOTAL</v>
          </cell>
          <cell r="G7216">
            <v>54.51</v>
          </cell>
        </row>
        <row r="7218">
          <cell r="A7218" t="str">
            <v>COBE</v>
          </cell>
          <cell r="B7218" t="str">
            <v>72110</v>
          </cell>
          <cell r="C7218" t="str">
            <v>ESTRUTURA METALICA EM TESOURAS OU TRELICAS, VAO LIV RE DE 12M, FORNECIMENTO E MONTAGEM, NAO SENDO CONSIDERADOS OS FECHAMENTOS METALICOS, AS COLUNAS, OS SERVICOS GERAIS EM ALVENARIA E CONCRETO, AS TELHAS DE COBERTURA E A PI NTURA DE ACABAMENTO</v>
          </cell>
          <cell r="D7218" t="str">
            <v>M2</v>
          </cell>
        </row>
        <row r="7219">
          <cell r="A7219" t="str">
            <v>INSUMO</v>
          </cell>
          <cell r="B7219" t="str">
            <v>00002700</v>
          </cell>
          <cell r="C7219" t="str">
            <v>MONTADOR</v>
          </cell>
          <cell r="D7219" t="str">
            <v>H</v>
          </cell>
          <cell r="E7219">
            <v>0.7</v>
          </cell>
          <cell r="F7219">
            <v>18.68</v>
          </cell>
          <cell r="G7219">
            <v>13.08</v>
          </cell>
        </row>
        <row r="7220">
          <cell r="A7220" t="str">
            <v>INSUMO</v>
          </cell>
          <cell r="B7220" t="str">
            <v>00006111</v>
          </cell>
          <cell r="C7220" t="str">
            <v>SERVENTE</v>
          </cell>
          <cell r="D7220" t="str">
            <v>H</v>
          </cell>
          <cell r="E7220">
            <v>0.7</v>
          </cell>
          <cell r="F7220">
            <v>10.59</v>
          </cell>
          <cell r="G7220">
            <v>7.41</v>
          </cell>
        </row>
        <row r="7221">
          <cell r="A7221" t="str">
            <v>INSUMO</v>
          </cell>
          <cell r="B7221" t="str">
            <v>00010966</v>
          </cell>
          <cell r="C7221" t="str">
            <v>PERFIL ACO ESTRUTURAL "U" - 6" X 2" (QUALQUER ESPESSURA)</v>
          </cell>
          <cell r="D7221" t="str">
            <v>KG</v>
          </cell>
          <cell r="E7221">
            <v>10</v>
          </cell>
          <cell r="F7221">
            <v>3.16</v>
          </cell>
          <cell r="G7221">
            <v>31.6</v>
          </cell>
        </row>
        <row r="7222">
          <cell r="A7222" t="str">
            <v>72110</v>
          </cell>
          <cell r="C7222" t="str">
            <v>SUBTOTAL</v>
          </cell>
          <cell r="G7222">
            <v>52.09</v>
          </cell>
        </row>
        <row r="7223">
          <cell r="C7223" t="str">
            <v>BDI</v>
          </cell>
          <cell r="E7223">
            <v>0.35</v>
          </cell>
          <cell r="G7223">
            <v>18.23</v>
          </cell>
        </row>
        <row r="7224">
          <cell r="C7224" t="str">
            <v>TOTAL</v>
          </cell>
          <cell r="G7224">
            <v>70.320000000000007</v>
          </cell>
        </row>
        <row r="7226">
          <cell r="A7226" t="str">
            <v>COBE</v>
          </cell>
          <cell r="B7226" t="str">
            <v>72111</v>
          </cell>
          <cell r="C7226" t="str">
            <v>ESTRUTURA METALICA EM TESOURAS OU TRELICAS, VAO LIV RE DE 15M, FORNECIMENTO E MONTAGEM, NAO SENDO CONSIDERADOS OS FECHAMENTOS METALICOS, AS COLUNAS, OS SERVICOS GERAIS EM ALVENARIA E CONCRETO, AS TELHAS DE COBERTURA E A PI NTURA DE ACABAMENTO</v>
          </cell>
          <cell r="D7226" t="str">
            <v>M2</v>
          </cell>
        </row>
        <row r="7227">
          <cell r="A7227" t="str">
            <v>INSUMO</v>
          </cell>
          <cell r="B7227" t="str">
            <v>00002700</v>
          </cell>
          <cell r="C7227" t="str">
            <v>MONTADOR</v>
          </cell>
          <cell r="D7227" t="str">
            <v>H</v>
          </cell>
          <cell r="E7227">
            <v>0.75</v>
          </cell>
          <cell r="F7227">
            <v>18.68</v>
          </cell>
          <cell r="G7227">
            <v>14.01</v>
          </cell>
        </row>
        <row r="7228">
          <cell r="A7228" t="str">
            <v>INSUMO</v>
          </cell>
          <cell r="B7228" t="str">
            <v>00006111</v>
          </cell>
          <cell r="C7228" t="str">
            <v>SERVENTE</v>
          </cell>
          <cell r="D7228" t="str">
            <v>H</v>
          </cell>
          <cell r="E7228">
            <v>0.75</v>
          </cell>
          <cell r="F7228">
            <v>10.59</v>
          </cell>
          <cell r="G7228">
            <v>7.94</v>
          </cell>
        </row>
        <row r="7229">
          <cell r="A7229" t="str">
            <v>INSUMO</v>
          </cell>
          <cell r="B7229" t="str">
            <v>00010966</v>
          </cell>
          <cell r="C7229" t="str">
            <v>PERFIL ACO ESTRUTURAL "U" - 6" X 2" (QUALQUER ESPESSURA)</v>
          </cell>
          <cell r="D7229" t="str">
            <v>KG</v>
          </cell>
          <cell r="E7229">
            <v>11</v>
          </cell>
          <cell r="F7229">
            <v>3.16</v>
          </cell>
          <cell r="G7229">
            <v>34.76</v>
          </cell>
        </row>
        <row r="7230">
          <cell r="A7230" t="str">
            <v>72111</v>
          </cell>
          <cell r="C7230" t="str">
            <v>SUBTOTAL</v>
          </cell>
          <cell r="G7230">
            <v>56.709999999999994</v>
          </cell>
        </row>
        <row r="7231">
          <cell r="C7231" t="str">
            <v>BDI</v>
          </cell>
          <cell r="E7231">
            <v>0.35</v>
          </cell>
          <cell r="G7231">
            <v>19.850000000000001</v>
          </cell>
        </row>
        <row r="7232">
          <cell r="C7232" t="str">
            <v>TOTAL</v>
          </cell>
          <cell r="G7232">
            <v>76.56</v>
          </cell>
        </row>
        <row r="7234">
          <cell r="A7234" t="str">
            <v>COBE</v>
          </cell>
          <cell r="B7234" t="str">
            <v>72112</v>
          </cell>
          <cell r="C7234" t="str">
            <v>ESTRUTURA METALICA EM TESOURAS OU TRELICAS, VAO LIV RE DE 20M, FORNECIMENTO E MONTAGEM, NAO SENDO CONSIDERADOS OS FECHAMENTOS METALICOS, AS COLUNAS, OS SERVICOS GERAIS EM ALVENARIA E CONCRETO, AS TELHAS DE COBERTURA E A PI NTURA DE ACABAMENTO</v>
          </cell>
          <cell r="D7234" t="str">
            <v>M2</v>
          </cell>
        </row>
        <row r="7235">
          <cell r="A7235" t="str">
            <v>INSUMO</v>
          </cell>
          <cell r="B7235" t="str">
            <v>00002700</v>
          </cell>
          <cell r="C7235" t="str">
            <v>MONTADOR</v>
          </cell>
          <cell r="D7235" t="str">
            <v>H</v>
          </cell>
          <cell r="E7235">
            <v>0.8</v>
          </cell>
          <cell r="F7235">
            <v>18.68</v>
          </cell>
          <cell r="G7235">
            <v>14.94</v>
          </cell>
        </row>
        <row r="7236">
          <cell r="A7236" t="str">
            <v>INSUMO</v>
          </cell>
          <cell r="B7236" t="str">
            <v>00006111</v>
          </cell>
          <cell r="C7236" t="str">
            <v>SERVENTE</v>
          </cell>
          <cell r="D7236" t="str">
            <v>H</v>
          </cell>
          <cell r="E7236">
            <v>0.8</v>
          </cell>
          <cell r="F7236">
            <v>10.59</v>
          </cell>
          <cell r="G7236">
            <v>8.4700000000000006</v>
          </cell>
        </row>
        <row r="7237">
          <cell r="A7237" t="str">
            <v>INSUMO</v>
          </cell>
          <cell r="B7237" t="str">
            <v>00010966</v>
          </cell>
          <cell r="C7237" t="str">
            <v>PERFIL ACO ESTRUTURAL "U" - 6" X 2" (QUALQUER ESPESSURA)</v>
          </cell>
          <cell r="D7237" t="str">
            <v>KG</v>
          </cell>
          <cell r="E7237">
            <v>12</v>
          </cell>
          <cell r="F7237">
            <v>3.16</v>
          </cell>
          <cell r="G7237">
            <v>37.92</v>
          </cell>
        </row>
        <row r="7238">
          <cell r="A7238" t="str">
            <v>72112</v>
          </cell>
          <cell r="C7238" t="str">
            <v>SUBTOTAL</v>
          </cell>
          <cell r="G7238">
            <v>61.33</v>
          </cell>
        </row>
        <row r="7239">
          <cell r="C7239" t="str">
            <v>BDI</v>
          </cell>
          <cell r="E7239">
            <v>0.35</v>
          </cell>
          <cell r="G7239">
            <v>21.47</v>
          </cell>
        </row>
        <row r="7240">
          <cell r="C7240" t="str">
            <v>TOTAL</v>
          </cell>
          <cell r="G7240">
            <v>82.8</v>
          </cell>
        </row>
        <row r="7242">
          <cell r="A7242" t="str">
            <v>COBE</v>
          </cell>
          <cell r="B7242" t="str">
            <v>72113</v>
          </cell>
          <cell r="C7242" t="str">
            <v>ESTRUTURA METALICA EM TESOURAS OU TRELICAS, VAO LIV RE DE 25M, FORNECIMENTO E MONTAGEM, NAO SENDO CONSIDERADOS OS FECHAMENTOS METALICOS, AS COLUNAS, OS SERVICOS GERAIS EM ALVENARIA E CONCRETO, AS TELHAS DE COBERTURA E A PI NTURA DE ACABAMENTO</v>
          </cell>
          <cell r="D7242" t="str">
            <v>M2</v>
          </cell>
        </row>
        <row r="7243">
          <cell r="A7243" t="str">
            <v>INSUMO</v>
          </cell>
          <cell r="B7243" t="str">
            <v>00002700</v>
          </cell>
          <cell r="C7243" t="str">
            <v>MONTADOR</v>
          </cell>
          <cell r="D7243" t="str">
            <v>H</v>
          </cell>
          <cell r="E7243">
            <v>0.9</v>
          </cell>
          <cell r="F7243">
            <v>18.68</v>
          </cell>
          <cell r="G7243">
            <v>16.809999999999999</v>
          </cell>
        </row>
        <row r="7244">
          <cell r="A7244" t="str">
            <v>INSUMO</v>
          </cell>
          <cell r="B7244" t="str">
            <v>00006111</v>
          </cell>
          <cell r="C7244" t="str">
            <v>SERVENTE</v>
          </cell>
          <cell r="D7244" t="str">
            <v>H</v>
          </cell>
          <cell r="E7244">
            <v>0.9</v>
          </cell>
          <cell r="F7244">
            <v>10.59</v>
          </cell>
          <cell r="G7244">
            <v>9.5299999999999994</v>
          </cell>
        </row>
        <row r="7245">
          <cell r="A7245" t="str">
            <v>INSUMO</v>
          </cell>
          <cell r="B7245" t="str">
            <v>00010966</v>
          </cell>
          <cell r="C7245" t="str">
            <v>PERFIL ACO ESTRUTURAL "U" - 6" X 2" (QUALQUER ESPESSURA)</v>
          </cell>
          <cell r="D7245" t="str">
            <v>KG</v>
          </cell>
          <cell r="E7245">
            <v>13.5</v>
          </cell>
          <cell r="F7245">
            <v>3.16</v>
          </cell>
          <cell r="G7245">
            <v>42.66</v>
          </cell>
        </row>
        <row r="7246">
          <cell r="A7246" t="str">
            <v>72113</v>
          </cell>
          <cell r="C7246" t="str">
            <v>SUBTOTAL</v>
          </cell>
          <cell r="G7246">
            <v>69</v>
          </cell>
        </row>
        <row r="7247">
          <cell r="C7247" t="str">
            <v>BDI</v>
          </cell>
          <cell r="E7247">
            <v>0.35</v>
          </cell>
          <cell r="G7247">
            <v>24.15</v>
          </cell>
        </row>
        <row r="7248">
          <cell r="C7248" t="str">
            <v>TOTAL</v>
          </cell>
          <cell r="G7248">
            <v>93.15</v>
          </cell>
        </row>
        <row r="7250">
          <cell r="A7250" t="str">
            <v>COBE</v>
          </cell>
          <cell r="B7250" t="str">
            <v>72114</v>
          </cell>
          <cell r="C7250" t="str">
            <v>ESTRUTURA METALICA EM TESOURAS OU TRELICAS, VAO LIV RE DE 30M, FORNECIMENTO E MONTAGEM, NAO SENDO CONSIDERADOS OS FECHAMENTOS METALICOS, AS COLUNAS, OS SERVICOS GERAIS EM ALVENARIA E CONCRETO, AS TELHAS DE COBERTURA E A PI NTURA DE ACABAMENTO</v>
          </cell>
          <cell r="D7250" t="str">
            <v>M2</v>
          </cell>
        </row>
        <row r="7251">
          <cell r="A7251" t="str">
            <v>INSUMO</v>
          </cell>
          <cell r="B7251" t="str">
            <v>00002700</v>
          </cell>
          <cell r="C7251" t="str">
            <v>MONTADOR</v>
          </cell>
          <cell r="D7251" t="str">
            <v>H</v>
          </cell>
          <cell r="E7251">
            <v>1</v>
          </cell>
          <cell r="F7251">
            <v>18.68</v>
          </cell>
          <cell r="G7251">
            <v>18.68</v>
          </cell>
        </row>
        <row r="7252">
          <cell r="A7252" t="str">
            <v>INSUMO</v>
          </cell>
          <cell r="B7252" t="str">
            <v>00006111</v>
          </cell>
          <cell r="C7252" t="str">
            <v>SERVENTE</v>
          </cell>
          <cell r="D7252" t="str">
            <v>H</v>
          </cell>
          <cell r="E7252">
            <v>1</v>
          </cell>
          <cell r="F7252">
            <v>10.59</v>
          </cell>
          <cell r="G7252">
            <v>10.59</v>
          </cell>
        </row>
        <row r="7253">
          <cell r="A7253" t="str">
            <v>INSUMO</v>
          </cell>
          <cell r="B7253" t="str">
            <v>00010966</v>
          </cell>
          <cell r="C7253" t="str">
            <v>PERFIL ACO ESTRUTURAL "U" - 6" X 2" (QUALQUER ESPESSURA)</v>
          </cell>
          <cell r="D7253" t="str">
            <v>KG</v>
          </cell>
          <cell r="E7253">
            <v>15</v>
          </cell>
          <cell r="F7253">
            <v>3.16</v>
          </cell>
          <cell r="G7253">
            <v>47.4</v>
          </cell>
        </row>
        <row r="7254">
          <cell r="A7254" t="str">
            <v>72114</v>
          </cell>
          <cell r="C7254" t="str">
            <v>SUBTOTAL</v>
          </cell>
          <cell r="G7254">
            <v>76.67</v>
          </cell>
        </row>
        <row r="7255">
          <cell r="C7255" t="str">
            <v>BDI</v>
          </cell>
          <cell r="E7255">
            <v>0.35</v>
          </cell>
          <cell r="G7255">
            <v>26.83</v>
          </cell>
        </row>
        <row r="7256">
          <cell r="C7256" t="str">
            <v>TOTAL</v>
          </cell>
          <cell r="G7256">
            <v>103.5</v>
          </cell>
        </row>
        <row r="7258">
          <cell r="A7258" t="str">
            <v>COBE</v>
          </cell>
          <cell r="B7258" t="str">
            <v>73970/001</v>
          </cell>
          <cell r="C7258" t="str">
            <v>ESTRUTURA METALICA EM ACO ESTRUTURAL PER FIL I 12 X 5 1/4</v>
          </cell>
          <cell r="D7258" t="str">
            <v>KG</v>
          </cell>
        </row>
        <row r="7259">
          <cell r="A7259" t="str">
            <v>COMPOSICAO</v>
          </cell>
          <cell r="B7259" t="str">
            <v>6391</v>
          </cell>
          <cell r="C7259" t="str">
            <v>SOLDA TOPO DESCENDENTE CHANFRADA ESPESSURA=1/4" CHAPA/PERFIL/TUBO ACO COM CONVERSOR DIESEL.</v>
          </cell>
          <cell r="D7259" t="str">
            <v>M</v>
          </cell>
          <cell r="E7259">
            <v>6.0000000000000001E-3</v>
          </cell>
          <cell r="F7259">
            <v>103.78999999999999</v>
          </cell>
          <cell r="G7259">
            <v>0.62</v>
          </cell>
        </row>
        <row r="7260">
          <cell r="A7260" t="str">
            <v>INSUMO</v>
          </cell>
          <cell r="B7260" t="str">
            <v>00004774</v>
          </cell>
          <cell r="C7260" t="str">
            <v>PERFIL ACO ESTRUTURAL "I" - 12" X 5 1/4" (QUALQUER ESPESSURA)</v>
          </cell>
          <cell r="D7260" t="str">
            <v>KG</v>
          </cell>
          <cell r="E7260">
            <v>1.05</v>
          </cell>
          <cell r="F7260">
            <v>3.84</v>
          </cell>
          <cell r="G7260">
            <v>4.03</v>
          </cell>
        </row>
        <row r="7261">
          <cell r="A7261" t="str">
            <v>INSUMO</v>
          </cell>
          <cell r="B7261" t="str">
            <v>00006110</v>
          </cell>
          <cell r="C7261" t="str">
            <v>SERRALHEIRO</v>
          </cell>
          <cell r="D7261" t="str">
            <v>H</v>
          </cell>
          <cell r="E7261">
            <v>0.12</v>
          </cell>
          <cell r="F7261">
            <v>12.17</v>
          </cell>
          <cell r="G7261">
            <v>1.46</v>
          </cell>
        </row>
        <row r="7262">
          <cell r="A7262" t="str">
            <v>INSUMO</v>
          </cell>
          <cell r="B7262" t="str">
            <v>00006111</v>
          </cell>
          <cell r="C7262" t="str">
            <v>SERVENTE</v>
          </cell>
          <cell r="D7262" t="str">
            <v>H</v>
          </cell>
          <cell r="E7262">
            <v>0.12</v>
          </cell>
          <cell r="F7262">
            <v>10.59</v>
          </cell>
          <cell r="G7262">
            <v>1.27</v>
          </cell>
        </row>
        <row r="7263">
          <cell r="A7263" t="str">
            <v>73970/001</v>
          </cell>
          <cell r="C7263" t="str">
            <v>SUBTOTAL</v>
          </cell>
          <cell r="G7263">
            <v>7.3800000000000008</v>
          </cell>
        </row>
        <row r="7264">
          <cell r="C7264" t="str">
            <v>BDI</v>
          </cell>
          <cell r="E7264">
            <v>0.35</v>
          </cell>
          <cell r="G7264">
            <v>2.58</v>
          </cell>
        </row>
        <row r="7265">
          <cell r="C7265" t="str">
            <v>TOTAL</v>
          </cell>
          <cell r="G7265">
            <v>9.9600000000000009</v>
          </cell>
        </row>
        <row r="7267">
          <cell r="A7267" t="str">
            <v>COBE</v>
          </cell>
          <cell r="B7267" t="str">
            <v>73970/002</v>
          </cell>
          <cell r="C7267" t="str">
            <v>ESTRUTURA METALICA EM ACO ESTRUTURAL PER FIL I 6 X 3 3/8</v>
          </cell>
          <cell r="D7267" t="str">
            <v>KG</v>
          </cell>
        </row>
        <row r="7268">
          <cell r="A7268" t="str">
            <v>COMPOSICAO</v>
          </cell>
          <cell r="B7268" t="str">
            <v>6391</v>
          </cell>
          <cell r="C7268" t="str">
            <v>SOLDA TOPO DESCENDENTE CHANFRADA ESPESSURA=1/4" CHAPA/PERFIL/TUBO ACO COM CONVERSOR DIESEL.</v>
          </cell>
          <cell r="D7268" t="str">
            <v>M</v>
          </cell>
          <cell r="E7268">
            <v>6.0000000000000001E-3</v>
          </cell>
          <cell r="F7268">
            <v>103.78999999999999</v>
          </cell>
          <cell r="G7268">
            <v>0.62</v>
          </cell>
        </row>
        <row r="7269">
          <cell r="A7269" t="str">
            <v>INSUMO</v>
          </cell>
          <cell r="B7269" t="str">
            <v>00004766</v>
          </cell>
          <cell r="C7269" t="str">
            <v>PERFIL ACO ESTRUTURAL "I" - 6" X 3 3/8" (QUALQUER ESPESSURA)</v>
          </cell>
          <cell r="D7269" t="str">
            <v>KG</v>
          </cell>
          <cell r="E7269">
            <v>1.05</v>
          </cell>
          <cell r="F7269">
            <v>3.06</v>
          </cell>
          <cell r="G7269">
            <v>3.21</v>
          </cell>
        </row>
        <row r="7270">
          <cell r="A7270" t="str">
            <v>INSUMO</v>
          </cell>
          <cell r="B7270" t="str">
            <v>00006110</v>
          </cell>
          <cell r="C7270" t="str">
            <v>SERRALHEIRO</v>
          </cell>
          <cell r="D7270" t="str">
            <v>H</v>
          </cell>
          <cell r="E7270">
            <v>0.04</v>
          </cell>
          <cell r="F7270">
            <v>12.17</v>
          </cell>
          <cell r="G7270">
            <v>0.49</v>
          </cell>
        </row>
        <row r="7271">
          <cell r="A7271" t="str">
            <v>INSUMO</v>
          </cell>
          <cell r="B7271" t="str">
            <v>00006111</v>
          </cell>
          <cell r="C7271" t="str">
            <v>SERVENTE</v>
          </cell>
          <cell r="D7271" t="str">
            <v>H</v>
          </cell>
          <cell r="E7271">
            <v>0.04</v>
          </cell>
          <cell r="F7271">
            <v>10.59</v>
          </cell>
          <cell r="G7271">
            <v>0.42</v>
          </cell>
        </row>
        <row r="7272">
          <cell r="A7272" t="str">
            <v>73970/002</v>
          </cell>
          <cell r="C7272" t="str">
            <v>SUBTOTAL</v>
          </cell>
          <cell r="G7272">
            <v>4.74</v>
          </cell>
        </row>
        <row r="7273">
          <cell r="C7273" t="str">
            <v>BDI</v>
          </cell>
          <cell r="E7273">
            <v>0.35</v>
          </cell>
          <cell r="G7273">
            <v>1.66</v>
          </cell>
        </row>
        <row r="7274">
          <cell r="C7274" t="str">
            <v>TOTAL</v>
          </cell>
          <cell r="G7274">
            <v>6.4</v>
          </cell>
        </row>
        <row r="7276">
          <cell r="A7276" t="str">
            <v>COBE</v>
          </cell>
          <cell r="B7276" t="str">
            <v>84047</v>
          </cell>
          <cell r="C7276" t="str">
            <v>COBERTURA EM TELHA DE VIDRO TIPO FRANCESA</v>
          </cell>
          <cell r="D7276" t="str">
            <v>M2</v>
          </cell>
        </row>
        <row r="7277">
          <cell r="A7277" t="str">
            <v>INSUMO</v>
          </cell>
          <cell r="B7277" t="str">
            <v>00006111</v>
          </cell>
          <cell r="C7277" t="str">
            <v>SERVENTE</v>
          </cell>
          <cell r="D7277" t="str">
            <v>H</v>
          </cell>
          <cell r="E7277">
            <v>1.6</v>
          </cell>
          <cell r="F7277">
            <v>10.59</v>
          </cell>
          <cell r="G7277">
            <v>16.940000000000001</v>
          </cell>
        </row>
        <row r="7278">
          <cell r="A7278" t="str">
            <v>INSUMO</v>
          </cell>
          <cell r="B7278" t="str">
            <v>00007245</v>
          </cell>
          <cell r="C7278" t="str">
            <v>TELHA DE VIDRO TIPO FRANCESA, *39 X 23* CM</v>
          </cell>
          <cell r="D7278" t="str">
            <v>UN</v>
          </cell>
          <cell r="E7278">
            <v>16</v>
          </cell>
          <cell r="F7278">
            <v>33</v>
          </cell>
          <cell r="G7278">
            <v>528</v>
          </cell>
        </row>
        <row r="7279">
          <cell r="A7279" t="str">
            <v>INSUMO</v>
          </cell>
          <cell r="B7279" t="str">
            <v>00012869</v>
          </cell>
          <cell r="C7279" t="str">
            <v>TELHADISTA</v>
          </cell>
          <cell r="D7279" t="str">
            <v>H</v>
          </cell>
          <cell r="E7279">
            <v>1.8</v>
          </cell>
          <cell r="F7279">
            <v>11.14</v>
          </cell>
          <cell r="G7279">
            <v>20.05</v>
          </cell>
        </row>
        <row r="7280">
          <cell r="A7280" t="str">
            <v>84047</v>
          </cell>
          <cell r="C7280" t="str">
            <v>SUBTOTAL</v>
          </cell>
          <cell r="G7280">
            <v>564.99</v>
          </cell>
        </row>
        <row r="7281">
          <cell r="C7281" t="str">
            <v>BDI</v>
          </cell>
          <cell r="E7281">
            <v>0.35</v>
          </cell>
          <cell r="G7281">
            <v>197.75</v>
          </cell>
        </row>
        <row r="7282">
          <cell r="C7282" t="str">
            <v>TOTAL</v>
          </cell>
          <cell r="G7282">
            <v>762.74</v>
          </cell>
        </row>
        <row r="7284">
          <cell r="A7284" t="str">
            <v>DROP</v>
          </cell>
          <cell r="B7284" t="str">
            <v>73891/001</v>
          </cell>
          <cell r="C7284" t="str">
            <v>ESGOTAMENTO COM MOTO-BOMBA AUTOESCOVANTE</v>
          </cell>
          <cell r="D7284" t="str">
            <v>H</v>
          </cell>
        </row>
        <row r="7285">
          <cell r="A7285" t="str">
            <v>COMPOSICAO</v>
          </cell>
          <cell r="B7285" t="str">
            <v>73536</v>
          </cell>
          <cell r="C7285" t="str">
            <v>BOMBA C/MOTOR A GASOLINA AUTOESCORVANTE PARA AGUA SUJA - 3/4HP CHP DIURNA</v>
          </cell>
          <cell r="D7285" t="str">
            <v>CHP</v>
          </cell>
          <cell r="E7285">
            <v>1</v>
          </cell>
          <cell r="F7285">
            <v>2.8299999999999996</v>
          </cell>
          <cell r="G7285">
            <v>2.83</v>
          </cell>
        </row>
        <row r="7286">
          <cell r="A7286" t="str">
            <v>INSUMO</v>
          </cell>
          <cell r="B7286" t="str">
            <v>00006111</v>
          </cell>
          <cell r="C7286" t="str">
            <v>SERVENTE</v>
          </cell>
          <cell r="D7286" t="str">
            <v>H</v>
          </cell>
          <cell r="E7286">
            <v>0.1</v>
          </cell>
          <cell r="F7286">
            <v>10.59</v>
          </cell>
          <cell r="G7286">
            <v>1.06</v>
          </cell>
        </row>
        <row r="7287">
          <cell r="A7287" t="str">
            <v>73891/001</v>
          </cell>
          <cell r="C7287" t="str">
            <v>SUBTOTAL</v>
          </cell>
          <cell r="G7287">
            <v>3.89</v>
          </cell>
        </row>
        <row r="7288">
          <cell r="C7288" t="str">
            <v>BDI</v>
          </cell>
          <cell r="E7288">
            <v>0.35</v>
          </cell>
          <cell r="G7288">
            <v>1.36</v>
          </cell>
        </row>
        <row r="7289">
          <cell r="C7289" t="str">
            <v>TOTAL</v>
          </cell>
          <cell r="G7289">
            <v>5.25</v>
          </cell>
        </row>
        <row r="7291">
          <cell r="A7291" t="str">
            <v>DROP</v>
          </cell>
          <cell r="B7291" t="str">
            <v>73882/001</v>
          </cell>
          <cell r="C7291" t="str">
            <v>CALHA EM CONCRETO SIMPLES, EM MEIA CANA, DIAMETRO 200 MM</v>
          </cell>
          <cell r="D7291" t="str">
            <v>M</v>
          </cell>
        </row>
        <row r="7292">
          <cell r="A7292" t="str">
            <v>INSUMO</v>
          </cell>
          <cell r="B7292" t="str">
            <v>00000370</v>
          </cell>
          <cell r="C7292" t="str">
            <v>AREIA MEDIA - POSTO JAZIDA / FORNECEDOR (SEM FRETE)</v>
          </cell>
          <cell r="D7292" t="str">
            <v>M3</v>
          </cell>
          <cell r="E7292">
            <v>1E-3</v>
          </cell>
          <cell r="F7292">
            <v>55.5</v>
          </cell>
          <cell r="G7292">
            <v>0.06</v>
          </cell>
        </row>
        <row r="7293">
          <cell r="A7293" t="str">
            <v>INSUMO</v>
          </cell>
          <cell r="B7293" t="str">
            <v>00001379</v>
          </cell>
          <cell r="C7293" t="str">
            <v>CIMENTO PORTLAND COMPOSTO CP II- 32</v>
          </cell>
          <cell r="D7293" t="str">
            <v>KG</v>
          </cell>
          <cell r="E7293">
            <v>0.35</v>
          </cell>
          <cell r="F7293">
            <v>0.46</v>
          </cell>
          <cell r="G7293">
            <v>0.16</v>
          </cell>
        </row>
        <row r="7294">
          <cell r="A7294" t="str">
            <v>INSUMO</v>
          </cell>
          <cell r="B7294" t="str">
            <v>00004750</v>
          </cell>
          <cell r="C7294" t="str">
            <v>PEDREIRO</v>
          </cell>
          <cell r="D7294" t="str">
            <v>H</v>
          </cell>
          <cell r="E7294">
            <v>0.2</v>
          </cell>
          <cell r="F7294">
            <v>12.88</v>
          </cell>
          <cell r="G7294">
            <v>2.58</v>
          </cell>
        </row>
        <row r="7295">
          <cell r="A7295" t="str">
            <v>INSUMO</v>
          </cell>
          <cell r="B7295" t="str">
            <v>00006111</v>
          </cell>
          <cell r="C7295" t="str">
            <v>SERVENTE</v>
          </cell>
          <cell r="D7295" t="str">
            <v>H</v>
          </cell>
          <cell r="E7295">
            <v>0.4</v>
          </cell>
          <cell r="F7295">
            <v>10.59</v>
          </cell>
          <cell r="G7295">
            <v>4.24</v>
          </cell>
        </row>
        <row r="7296">
          <cell r="A7296" t="str">
            <v>INSUMO</v>
          </cell>
          <cell r="B7296" t="str">
            <v>00013115</v>
          </cell>
          <cell r="C7296" t="str">
            <v>CALHA CONCRETO SIMPLES D = 20 CM P/ AGUA PLUVIAL</v>
          </cell>
          <cell r="D7296" t="str">
            <v>M</v>
          </cell>
          <cell r="E7296">
            <v>1.05</v>
          </cell>
          <cell r="F7296">
            <v>17.09</v>
          </cell>
          <cell r="G7296">
            <v>17.940000000000001</v>
          </cell>
        </row>
        <row r="7297">
          <cell r="A7297" t="str">
            <v>73882/001</v>
          </cell>
          <cell r="C7297" t="str">
            <v>SUBTOTAL</v>
          </cell>
          <cell r="G7297">
            <v>24.980000000000004</v>
          </cell>
        </row>
        <row r="7298">
          <cell r="C7298" t="str">
            <v>BDI</v>
          </cell>
          <cell r="E7298">
            <v>0.35</v>
          </cell>
          <cell r="G7298">
            <v>8.74</v>
          </cell>
        </row>
        <row r="7299">
          <cell r="C7299" t="str">
            <v>TOTAL</v>
          </cell>
          <cell r="G7299">
            <v>33.720000000000006</v>
          </cell>
        </row>
        <row r="7301">
          <cell r="A7301" t="str">
            <v>DROP</v>
          </cell>
          <cell r="B7301" t="str">
            <v>73882/002</v>
          </cell>
          <cell r="C7301" t="str">
            <v>CALHA EM CONCRETO SIMPLES, MEIA CANA DE CONCRETO, DIAMETRO 300 MM</v>
          </cell>
          <cell r="D7301" t="str">
            <v>M</v>
          </cell>
        </row>
        <row r="7302">
          <cell r="A7302" t="str">
            <v>INSUMO</v>
          </cell>
          <cell r="B7302" t="str">
            <v>00000370</v>
          </cell>
          <cell r="C7302" t="str">
            <v>AREIA MEDIA - POSTO JAZIDA / FORNECEDOR (SEM FRETE)</v>
          </cell>
          <cell r="D7302" t="str">
            <v>M3</v>
          </cell>
          <cell r="E7302">
            <v>1E-3</v>
          </cell>
          <cell r="F7302">
            <v>55.5</v>
          </cell>
          <cell r="G7302">
            <v>0.06</v>
          </cell>
        </row>
        <row r="7303">
          <cell r="A7303" t="str">
            <v>INSUMO</v>
          </cell>
          <cell r="B7303" t="str">
            <v>00001379</v>
          </cell>
          <cell r="C7303" t="str">
            <v>CIMENTO PORTLAND COMPOSTO CP II- 32</v>
          </cell>
          <cell r="D7303" t="str">
            <v>KG</v>
          </cell>
          <cell r="E7303">
            <v>0.4</v>
          </cell>
          <cell r="F7303">
            <v>0.46</v>
          </cell>
          <cell r="G7303">
            <v>0.18</v>
          </cell>
        </row>
        <row r="7304">
          <cell r="A7304" t="str">
            <v>INSUMO</v>
          </cell>
          <cell r="B7304" t="str">
            <v>00004750</v>
          </cell>
          <cell r="C7304" t="str">
            <v>PEDREIRO</v>
          </cell>
          <cell r="D7304" t="str">
            <v>H</v>
          </cell>
          <cell r="E7304">
            <v>0.25</v>
          </cell>
          <cell r="F7304">
            <v>12.88</v>
          </cell>
          <cell r="G7304">
            <v>3.22</v>
          </cell>
        </row>
        <row r="7305">
          <cell r="A7305" t="str">
            <v>INSUMO</v>
          </cell>
          <cell r="B7305" t="str">
            <v>00006111</v>
          </cell>
          <cell r="C7305" t="str">
            <v>SERVENTE</v>
          </cell>
          <cell r="D7305" t="str">
            <v>H</v>
          </cell>
          <cell r="E7305">
            <v>0.5</v>
          </cell>
          <cell r="F7305">
            <v>10.59</v>
          </cell>
          <cell r="G7305">
            <v>5.3</v>
          </cell>
        </row>
        <row r="7306">
          <cell r="A7306" t="str">
            <v>INSUMO</v>
          </cell>
          <cell r="B7306" t="str">
            <v>00010541</v>
          </cell>
          <cell r="C7306" t="str">
            <v>CALHA CONCRETO SIMPLES D = 30 CM PARA ÁGUA PLUVIAL</v>
          </cell>
          <cell r="D7306" t="str">
            <v>M</v>
          </cell>
          <cell r="E7306">
            <v>1.05</v>
          </cell>
          <cell r="F7306">
            <v>21.36</v>
          </cell>
          <cell r="G7306">
            <v>22.43</v>
          </cell>
        </row>
        <row r="7307">
          <cell r="A7307" t="str">
            <v>73882/002</v>
          </cell>
          <cell r="C7307" t="str">
            <v>SUBTOTAL</v>
          </cell>
          <cell r="G7307">
            <v>31.189999999999998</v>
          </cell>
        </row>
        <row r="7308">
          <cell r="C7308" t="str">
            <v>BDI</v>
          </cell>
          <cell r="E7308">
            <v>0.35</v>
          </cell>
          <cell r="G7308">
            <v>10.92</v>
          </cell>
        </row>
        <row r="7309">
          <cell r="C7309" t="str">
            <v>TOTAL</v>
          </cell>
          <cell r="G7309">
            <v>42.11</v>
          </cell>
        </row>
        <row r="7311">
          <cell r="A7311" t="str">
            <v>DROP</v>
          </cell>
          <cell r="B7311" t="str">
            <v>73882/003</v>
          </cell>
          <cell r="C7311" t="str">
            <v>CALHA EM CONCRETO SIMPLES, EM MEIA CANA DE CONCRETO, DIAMETRO 400 MM</v>
          </cell>
          <cell r="D7311" t="str">
            <v>M</v>
          </cell>
        </row>
        <row r="7312">
          <cell r="A7312" t="str">
            <v>INSUMO</v>
          </cell>
          <cell r="B7312" t="str">
            <v>00000370</v>
          </cell>
          <cell r="C7312" t="str">
            <v>AREIA MEDIA - POSTO JAZIDA / FORNECEDOR (SEM FRETE)</v>
          </cell>
          <cell r="D7312" t="str">
            <v>M3</v>
          </cell>
          <cell r="E7312">
            <v>1E-3</v>
          </cell>
          <cell r="F7312">
            <v>55.5</v>
          </cell>
          <cell r="G7312">
            <v>0.06</v>
          </cell>
        </row>
        <row r="7313">
          <cell r="A7313" t="str">
            <v>INSUMO</v>
          </cell>
          <cell r="B7313" t="str">
            <v>00001379</v>
          </cell>
          <cell r="C7313" t="str">
            <v>CIMENTO PORTLAND COMPOSTO CP II- 32</v>
          </cell>
          <cell r="D7313" t="str">
            <v>KG</v>
          </cell>
          <cell r="E7313">
            <v>0.45</v>
          </cell>
          <cell r="F7313">
            <v>0.46</v>
          </cell>
          <cell r="G7313">
            <v>0.21</v>
          </cell>
        </row>
        <row r="7314">
          <cell r="A7314" t="str">
            <v>INSUMO</v>
          </cell>
          <cell r="B7314" t="str">
            <v>00004750</v>
          </cell>
          <cell r="C7314" t="str">
            <v>PEDREIRO</v>
          </cell>
          <cell r="D7314" t="str">
            <v>H</v>
          </cell>
          <cell r="E7314">
            <v>0.3</v>
          </cell>
          <cell r="F7314">
            <v>12.88</v>
          </cell>
          <cell r="G7314">
            <v>3.86</v>
          </cell>
        </row>
        <row r="7315">
          <cell r="A7315" t="str">
            <v>INSUMO</v>
          </cell>
          <cell r="B7315" t="str">
            <v>00006111</v>
          </cell>
          <cell r="C7315" t="str">
            <v>SERVENTE</v>
          </cell>
          <cell r="D7315" t="str">
            <v>H</v>
          </cell>
          <cell r="E7315">
            <v>0.6</v>
          </cell>
          <cell r="F7315">
            <v>10.59</v>
          </cell>
          <cell r="G7315">
            <v>6.35</v>
          </cell>
        </row>
        <row r="7316">
          <cell r="A7316" t="str">
            <v>INSUMO</v>
          </cell>
          <cell r="B7316" t="str">
            <v>00010542</v>
          </cell>
          <cell r="C7316" t="str">
            <v>CALHA CONCRETO SIMPLES D = 40 CM PARA ÁGUA PLUVIAL</v>
          </cell>
          <cell r="D7316" t="str">
            <v>M</v>
          </cell>
          <cell r="E7316">
            <v>1.05</v>
          </cell>
          <cell r="F7316">
            <v>28.48</v>
          </cell>
          <cell r="G7316">
            <v>29.9</v>
          </cell>
        </row>
        <row r="7317">
          <cell r="A7317" t="str">
            <v>73882/003</v>
          </cell>
          <cell r="C7317" t="str">
            <v>SUBTOTAL</v>
          </cell>
          <cell r="G7317">
            <v>40.379999999999995</v>
          </cell>
        </row>
        <row r="7318">
          <cell r="C7318" t="str">
            <v>BDI</v>
          </cell>
          <cell r="E7318">
            <v>0.35</v>
          </cell>
          <cell r="G7318">
            <v>14.13</v>
          </cell>
        </row>
        <row r="7319">
          <cell r="C7319" t="str">
            <v>TOTAL</v>
          </cell>
          <cell r="G7319">
            <v>54.51</v>
          </cell>
        </row>
        <row r="7321">
          <cell r="A7321" t="str">
            <v>DROP</v>
          </cell>
          <cell r="B7321" t="str">
            <v>73882/004</v>
          </cell>
          <cell r="C7321" t="str">
            <v>CALHA EM CONCRETO SIMPLES, EM MEIA CANA DE CONCRETO, DIAMETRO 500 MM</v>
          </cell>
          <cell r="D7321" t="str">
            <v>M</v>
          </cell>
        </row>
        <row r="7322">
          <cell r="A7322" t="str">
            <v>INSUMO</v>
          </cell>
          <cell r="B7322" t="str">
            <v>00000370</v>
          </cell>
          <cell r="C7322" t="str">
            <v>AREIA MEDIA - POSTO JAZIDA / FORNECEDOR (SEM FRETE)</v>
          </cell>
          <cell r="D7322" t="str">
            <v>M3</v>
          </cell>
          <cell r="E7322">
            <v>1.1000000000000001E-3</v>
          </cell>
          <cell r="F7322">
            <v>55.5</v>
          </cell>
          <cell r="G7322">
            <v>0.06</v>
          </cell>
        </row>
        <row r="7323">
          <cell r="A7323" t="str">
            <v>INSUMO</v>
          </cell>
          <cell r="B7323" t="str">
            <v>00001379</v>
          </cell>
          <cell r="C7323" t="str">
            <v>CIMENTO PORTLAND COMPOSTO CP II- 32</v>
          </cell>
          <cell r="D7323" t="str">
            <v>KG</v>
          </cell>
          <cell r="E7323">
            <v>0.01</v>
          </cell>
          <cell r="F7323">
            <v>0.46</v>
          </cell>
          <cell r="G7323">
            <v>0</v>
          </cell>
        </row>
        <row r="7324">
          <cell r="A7324" t="str">
            <v>INSUMO</v>
          </cell>
          <cell r="B7324" t="str">
            <v>00004750</v>
          </cell>
          <cell r="C7324" t="str">
            <v>PEDREIRO</v>
          </cell>
          <cell r="D7324" t="str">
            <v>H</v>
          </cell>
          <cell r="E7324">
            <v>0.35</v>
          </cell>
          <cell r="F7324">
            <v>12.88</v>
          </cell>
          <cell r="G7324">
            <v>4.51</v>
          </cell>
        </row>
        <row r="7325">
          <cell r="A7325" t="str">
            <v>INSUMO</v>
          </cell>
          <cell r="B7325" t="str">
            <v>00006111</v>
          </cell>
          <cell r="C7325" t="str">
            <v>SERVENTE</v>
          </cell>
          <cell r="D7325" t="str">
            <v>H</v>
          </cell>
          <cell r="E7325">
            <v>1.3031999999999999</v>
          </cell>
          <cell r="F7325">
            <v>10.59</v>
          </cell>
          <cell r="G7325">
            <v>13.8</v>
          </cell>
        </row>
        <row r="7326">
          <cell r="A7326" t="str">
            <v>INSUMO</v>
          </cell>
          <cell r="B7326" t="str">
            <v>00010543</v>
          </cell>
          <cell r="C7326" t="str">
            <v>CALHA CONCRETO SIMPLES D = 50 CM PARA ÁGUA PLUVIAL</v>
          </cell>
          <cell r="D7326" t="str">
            <v>M</v>
          </cell>
          <cell r="E7326">
            <v>1.05</v>
          </cell>
          <cell r="F7326">
            <v>41.91</v>
          </cell>
          <cell r="G7326">
            <v>44.01</v>
          </cell>
        </row>
        <row r="7327">
          <cell r="A7327" t="str">
            <v>73882/004</v>
          </cell>
          <cell r="C7327" t="str">
            <v>SUBTOTAL</v>
          </cell>
          <cell r="G7327">
            <v>62.379999999999995</v>
          </cell>
        </row>
        <row r="7328">
          <cell r="C7328" t="str">
            <v>BDI</v>
          </cell>
          <cell r="E7328">
            <v>0.35</v>
          </cell>
          <cell r="G7328">
            <v>21.83</v>
          </cell>
        </row>
        <row r="7329">
          <cell r="C7329" t="str">
            <v>TOTAL</v>
          </cell>
          <cell r="G7329">
            <v>84.21</v>
          </cell>
        </row>
        <row r="7331">
          <cell r="A7331" t="str">
            <v>DROP</v>
          </cell>
          <cell r="B7331" t="str">
            <v>73882/005</v>
          </cell>
          <cell r="C7331" t="str">
            <v>CALHA EM CONCRETO SIMPLES, EM MEIA CANA DE CONCRETO, DIAMETRO 600 MM</v>
          </cell>
          <cell r="D7331" t="str">
            <v>M</v>
          </cell>
        </row>
        <row r="7332">
          <cell r="A7332" t="str">
            <v>INSUMO</v>
          </cell>
          <cell r="B7332" t="str">
            <v>00000370</v>
          </cell>
          <cell r="C7332" t="str">
            <v>AREIA MEDIA - POSTO JAZIDA / FORNECEDOR (SEM FRETE)</v>
          </cell>
          <cell r="D7332" t="str">
            <v>M3</v>
          </cell>
          <cell r="E7332">
            <v>1.1000000000000001E-3</v>
          </cell>
          <cell r="F7332">
            <v>55.5</v>
          </cell>
          <cell r="G7332">
            <v>0.06</v>
          </cell>
        </row>
        <row r="7333">
          <cell r="A7333" t="str">
            <v>INSUMO</v>
          </cell>
          <cell r="B7333" t="str">
            <v>00001379</v>
          </cell>
          <cell r="C7333" t="str">
            <v>CIMENTO PORTLAND COMPOSTO CP II- 32</v>
          </cell>
          <cell r="D7333" t="str">
            <v>KG</v>
          </cell>
          <cell r="E7333">
            <v>1.0999999999999999E-2</v>
          </cell>
          <cell r="F7333">
            <v>0.46</v>
          </cell>
          <cell r="G7333">
            <v>0.01</v>
          </cell>
        </row>
        <row r="7334">
          <cell r="A7334" t="str">
            <v>INSUMO</v>
          </cell>
          <cell r="B7334" t="str">
            <v>00004750</v>
          </cell>
          <cell r="C7334" t="str">
            <v>PEDREIRO</v>
          </cell>
          <cell r="D7334" t="str">
            <v>H</v>
          </cell>
          <cell r="E7334">
            <v>0.4</v>
          </cell>
          <cell r="F7334">
            <v>12.88</v>
          </cell>
          <cell r="G7334">
            <v>5.15</v>
          </cell>
        </row>
        <row r="7335">
          <cell r="A7335" t="str">
            <v>INSUMO</v>
          </cell>
          <cell r="B7335" t="str">
            <v>00006111</v>
          </cell>
          <cell r="C7335" t="str">
            <v>SERVENTE</v>
          </cell>
          <cell r="D7335" t="str">
            <v>H</v>
          </cell>
          <cell r="E7335">
            <v>1.4859</v>
          </cell>
          <cell r="F7335">
            <v>10.59</v>
          </cell>
          <cell r="G7335">
            <v>15.74</v>
          </cell>
        </row>
        <row r="7336">
          <cell r="A7336" t="str">
            <v>INSUMO</v>
          </cell>
          <cell r="B7336" t="str">
            <v>00010544</v>
          </cell>
          <cell r="C7336" t="str">
            <v>CALHA CONCRETO SIMPLES D = 60 CM PARA ÁGUA PLUVIAL</v>
          </cell>
          <cell r="D7336" t="str">
            <v>M</v>
          </cell>
          <cell r="E7336">
            <v>1.05</v>
          </cell>
          <cell r="F7336">
            <v>54.73</v>
          </cell>
          <cell r="G7336">
            <v>57.47</v>
          </cell>
        </row>
        <row r="7337">
          <cell r="A7337" t="str">
            <v>73882/005</v>
          </cell>
          <cell r="C7337" t="str">
            <v>SUBTOTAL</v>
          </cell>
          <cell r="G7337">
            <v>78.430000000000007</v>
          </cell>
        </row>
        <row r="7338">
          <cell r="C7338" t="str">
            <v>BDI</v>
          </cell>
          <cell r="E7338">
            <v>0.35</v>
          </cell>
          <cell r="G7338">
            <v>27.45</v>
          </cell>
        </row>
        <row r="7339">
          <cell r="C7339" t="str">
            <v>TOTAL</v>
          </cell>
          <cell r="G7339">
            <v>105.88000000000001</v>
          </cell>
        </row>
        <row r="7341">
          <cell r="A7341" t="str">
            <v>DROP</v>
          </cell>
          <cell r="B7341" t="str">
            <v>83660</v>
          </cell>
          <cell r="C7341" t="str">
            <v>ESGOTAMENTO MANUAL DE AGUA DE CHUVA OU LECOL FREATICO ESCAVADO</v>
          </cell>
          <cell r="D7341" t="str">
            <v>M3</v>
          </cell>
        </row>
        <row r="7342">
          <cell r="A7342" t="str">
            <v>INSUMO</v>
          </cell>
          <cell r="B7342" t="str">
            <v>00006111</v>
          </cell>
          <cell r="C7342" t="str">
            <v>SERVENTE</v>
          </cell>
          <cell r="D7342" t="str">
            <v>H</v>
          </cell>
          <cell r="E7342">
            <v>0.16850000000000001</v>
          </cell>
          <cell r="F7342">
            <v>10.59</v>
          </cell>
          <cell r="G7342">
            <v>1.78</v>
          </cell>
        </row>
        <row r="7343">
          <cell r="A7343" t="str">
            <v>83660</v>
          </cell>
          <cell r="C7343" t="str">
            <v>SUBTOTAL</v>
          </cell>
          <cell r="G7343">
            <v>1.78</v>
          </cell>
        </row>
        <row r="7344">
          <cell r="C7344" t="str">
            <v>BDI</v>
          </cell>
          <cell r="E7344">
            <v>0.35</v>
          </cell>
          <cell r="G7344">
            <v>0.62</v>
          </cell>
        </row>
        <row r="7345">
          <cell r="C7345" t="str">
            <v>TOTAL</v>
          </cell>
          <cell r="G7345">
            <v>2.4</v>
          </cell>
        </row>
        <row r="7347">
          <cell r="A7347" t="str">
            <v>DROP</v>
          </cell>
          <cell r="B7347" t="str">
            <v>73816/001</v>
          </cell>
          <cell r="C7347" t="str">
            <v>EXECUCAO DE DRENO COM TUBOS DE PVC CORRU GADO FLEXIVEL PERFURADO - DN 100</v>
          </cell>
          <cell r="D7347" t="str">
            <v>M</v>
          </cell>
        </row>
        <row r="7348">
          <cell r="A7348" t="str">
            <v>INSUMO</v>
          </cell>
          <cell r="B7348" t="str">
            <v>00001133</v>
          </cell>
          <cell r="C7348" t="str">
            <v>CAMINHAO BASCULANTE COM CAPACIDADE DE *5* M3 / *11* T, MOTOR DIESEL DE 142 HP (LOCACAO)</v>
          </cell>
          <cell r="D7348" t="str">
            <v>H</v>
          </cell>
          <cell r="E7348">
            <v>3.2442E-3</v>
          </cell>
          <cell r="F7348">
            <v>56.25</v>
          </cell>
          <cell r="G7348">
            <v>0.18</v>
          </cell>
        </row>
        <row r="7349">
          <cell r="A7349" t="str">
            <v>INSUMO</v>
          </cell>
          <cell r="B7349" t="str">
            <v>00001453</v>
          </cell>
          <cell r="C7349" t="str">
            <v>COMPACTADOR SOLOS C/ PLACA VIBRATÓRIA MOTOR DIESEL/GASOLINA 7 A 10HP 400KG NÃO REVERSÍVEL TIPO DYNAPAC CM-20 OU EQUIV</v>
          </cell>
          <cell r="D7349" t="str">
            <v>H</v>
          </cell>
          <cell r="E7349">
            <v>7.6E-3</v>
          </cell>
          <cell r="F7349">
            <v>3.59</v>
          </cell>
          <cell r="G7349">
            <v>0.03</v>
          </cell>
        </row>
        <row r="7350">
          <cell r="A7350" t="str">
            <v>INSUMO</v>
          </cell>
          <cell r="B7350" t="str">
            <v>00002696</v>
          </cell>
          <cell r="C7350" t="str">
            <v>ENCANADOR OU BOMBEIRO HIDRAULICO</v>
          </cell>
          <cell r="D7350" t="str">
            <v>H</v>
          </cell>
          <cell r="E7350">
            <v>1.7500000000000002E-2</v>
          </cell>
          <cell r="F7350">
            <v>15.02</v>
          </cell>
          <cell r="G7350">
            <v>0.26</v>
          </cell>
        </row>
        <row r="7351">
          <cell r="A7351" t="str">
            <v>INSUMO</v>
          </cell>
          <cell r="B7351" t="str">
            <v>00004718</v>
          </cell>
          <cell r="C7351" t="str">
            <v>PEDRA BRITADA N. 2 - POSTO PEDREIRA / FORNECEDOR (SEM FRETE)</v>
          </cell>
          <cell r="D7351" t="str">
            <v>M3</v>
          </cell>
          <cell r="E7351">
            <v>8.2100000000000006E-2</v>
          </cell>
          <cell r="F7351">
            <v>53</v>
          </cell>
          <cell r="G7351">
            <v>4.3499999999999996</v>
          </cell>
        </row>
        <row r="7352">
          <cell r="A7352" t="str">
            <v>INSUMO</v>
          </cell>
          <cell r="B7352" t="str">
            <v>00006044</v>
          </cell>
          <cell r="C7352" t="str">
            <v>RETROESCAVADEIRA C/ CARREGADEIRA SOBRE PNEUS 75HP C/CONVERSOR DE TORQUE (INCL MANUTENCAO/OPERACAO E COMBUSTÍVEL)</v>
          </cell>
          <cell r="D7352" t="str">
            <v>H</v>
          </cell>
          <cell r="E7352">
            <v>4.6E-6</v>
          </cell>
          <cell r="F7352">
            <v>95.76</v>
          </cell>
          <cell r="G7352">
            <v>0</v>
          </cell>
        </row>
        <row r="7353">
          <cell r="A7353" t="str">
            <v>INSUMO</v>
          </cell>
          <cell r="B7353" t="str">
            <v>00006111</v>
          </cell>
          <cell r="C7353" t="str">
            <v>SERVENTE</v>
          </cell>
          <cell r="D7353" t="str">
            <v>H</v>
          </cell>
          <cell r="E7353">
            <v>0.79930000000000001</v>
          </cell>
          <cell r="F7353">
            <v>10.59</v>
          </cell>
          <cell r="G7353">
            <v>8.4600000000000009</v>
          </cell>
        </row>
        <row r="7354">
          <cell r="A7354" t="str">
            <v>INSUMO</v>
          </cell>
          <cell r="B7354" t="str">
            <v>00009833</v>
          </cell>
          <cell r="C7354" t="str">
            <v>TUBO PVC DRENAGEM CORRUGADO FLEXIVEL PERFURADO DN 100 OU 110</v>
          </cell>
          <cell r="D7354" t="str">
            <v>M</v>
          </cell>
          <cell r="E7354">
            <v>1</v>
          </cell>
          <cell r="F7354">
            <v>41.96</v>
          </cell>
          <cell r="G7354">
            <v>41.96</v>
          </cell>
        </row>
        <row r="7355">
          <cell r="A7355" t="str">
            <v>73816/001</v>
          </cell>
          <cell r="C7355" t="str">
            <v>SUBTOTAL</v>
          </cell>
          <cell r="G7355">
            <v>55.24</v>
          </cell>
        </row>
        <row r="7356">
          <cell r="C7356" t="str">
            <v>BDI</v>
          </cell>
          <cell r="E7356">
            <v>0.35</v>
          </cell>
          <cell r="G7356">
            <v>19.329999999999998</v>
          </cell>
        </row>
        <row r="7357">
          <cell r="C7357" t="str">
            <v>TOTAL</v>
          </cell>
          <cell r="G7357">
            <v>74.569999999999993</v>
          </cell>
        </row>
        <row r="7359">
          <cell r="A7359" t="str">
            <v>DROP</v>
          </cell>
          <cell r="B7359" t="str">
            <v>73816/002</v>
          </cell>
          <cell r="C7359" t="str">
            <v>EXECUCAO DE DRENO VERTICAL COM PEDRISCO, DIAMETRO 200MM</v>
          </cell>
          <cell r="D7359" t="str">
            <v>M</v>
          </cell>
        </row>
        <row r="7360">
          <cell r="A7360" t="str">
            <v>INSUMO</v>
          </cell>
          <cell r="B7360" t="str">
            <v>00001133</v>
          </cell>
          <cell r="C7360" t="str">
            <v>CAMINHAO BASCULANTE COM CAPACIDADE DE *5* M3 / *11* T, MOTOR DIESEL DE 142 HP (LOCACAO)</v>
          </cell>
          <cell r="D7360" t="str">
            <v>H</v>
          </cell>
          <cell r="E7360">
            <v>0.04</v>
          </cell>
          <cell r="F7360">
            <v>56.25</v>
          </cell>
          <cell r="G7360">
            <v>2.25</v>
          </cell>
        </row>
        <row r="7361">
          <cell r="A7361" t="str">
            <v>INSUMO</v>
          </cell>
          <cell r="B7361" t="str">
            <v>00004720</v>
          </cell>
          <cell r="C7361" t="str">
            <v>PEDRA BRITADA N. 0 PEDRISCO OU CASCALHINHO - POSTO PEDREIRA / FORNECEDOR (SEM FRETE)</v>
          </cell>
          <cell r="D7361" t="str">
            <v>M3</v>
          </cell>
          <cell r="E7361">
            <v>0.03</v>
          </cell>
          <cell r="F7361">
            <v>54.53</v>
          </cell>
          <cell r="G7361">
            <v>1.64</v>
          </cell>
        </row>
        <row r="7362">
          <cell r="A7362" t="str">
            <v>INSUMO</v>
          </cell>
          <cell r="B7362" t="str">
            <v>00004780</v>
          </cell>
          <cell r="C7362" t="str">
            <v>PERFURATRIZ PNEUMATICA P/ ROCHA TIPO ATLAS COPCO RH-658 - 24,0KG OU EQUIV</v>
          </cell>
          <cell r="D7362" t="str">
            <v>H</v>
          </cell>
          <cell r="E7362">
            <v>0.2</v>
          </cell>
          <cell r="F7362">
            <v>3.53</v>
          </cell>
          <cell r="G7362">
            <v>0.71</v>
          </cell>
        </row>
        <row r="7363">
          <cell r="A7363" t="str">
            <v>INSUMO</v>
          </cell>
          <cell r="B7363" t="str">
            <v>00006111</v>
          </cell>
          <cell r="C7363" t="str">
            <v>SERVENTE</v>
          </cell>
          <cell r="D7363" t="str">
            <v>H</v>
          </cell>
          <cell r="E7363">
            <v>1</v>
          </cell>
          <cell r="F7363">
            <v>10.59</v>
          </cell>
          <cell r="G7363">
            <v>10.59</v>
          </cell>
        </row>
        <row r="7364">
          <cell r="A7364" t="str">
            <v>73816/002</v>
          </cell>
          <cell r="C7364" t="str">
            <v>SUBTOTAL</v>
          </cell>
          <cell r="G7364">
            <v>15.19</v>
          </cell>
        </row>
        <row r="7365">
          <cell r="C7365" t="str">
            <v>BDI</v>
          </cell>
          <cell r="E7365">
            <v>0.35</v>
          </cell>
          <cell r="G7365">
            <v>5.32</v>
          </cell>
        </row>
        <row r="7366">
          <cell r="C7366" t="str">
            <v>TOTAL</v>
          </cell>
          <cell r="G7366">
            <v>20.509999999999998</v>
          </cell>
        </row>
        <row r="7368">
          <cell r="A7368" t="str">
            <v>DROP</v>
          </cell>
          <cell r="B7368" t="str">
            <v>73881/001</v>
          </cell>
          <cell r="C7368" t="str">
            <v>EXECUCAO DE DRENO COM MANTA GEOTEXTIL 20 0 G/M2</v>
          </cell>
          <cell r="D7368" t="str">
            <v>M2</v>
          </cell>
        </row>
        <row r="7369">
          <cell r="A7369" t="str">
            <v>INSUMO</v>
          </cell>
          <cell r="B7369" t="str">
            <v>00004011</v>
          </cell>
          <cell r="C7369" t="str">
            <v>GEOTEXTIL NAO TECIDO AGULHADO DE FILAMENTOS CONTINUOS 100% POLIESTER RT 10 TIPO BIDIM OU EQUIV</v>
          </cell>
          <cell r="D7369" t="str">
            <v>M2</v>
          </cell>
          <cell r="E7369">
            <v>1.05</v>
          </cell>
          <cell r="F7369">
            <v>5.59</v>
          </cell>
          <cell r="G7369">
            <v>5.87</v>
          </cell>
        </row>
        <row r="7370">
          <cell r="A7370" t="str">
            <v>INSUMO</v>
          </cell>
          <cell r="B7370" t="str">
            <v>00006111</v>
          </cell>
          <cell r="C7370" t="str">
            <v>SERVENTE</v>
          </cell>
          <cell r="D7370" t="str">
            <v>H</v>
          </cell>
          <cell r="E7370">
            <v>0.02</v>
          </cell>
          <cell r="F7370">
            <v>10.59</v>
          </cell>
          <cell r="G7370">
            <v>0.21</v>
          </cell>
        </row>
        <row r="7371">
          <cell r="A7371" t="str">
            <v>73881/001</v>
          </cell>
          <cell r="C7371" t="str">
            <v>SUBTOTAL</v>
          </cell>
          <cell r="G7371">
            <v>6.08</v>
          </cell>
        </row>
        <row r="7372">
          <cell r="C7372" t="str">
            <v>BDI</v>
          </cell>
          <cell r="E7372">
            <v>0.35</v>
          </cell>
          <cell r="G7372">
            <v>2.13</v>
          </cell>
        </row>
        <row r="7373">
          <cell r="C7373" t="str">
            <v>TOTAL</v>
          </cell>
          <cell r="G7373">
            <v>8.2100000000000009</v>
          </cell>
        </row>
        <row r="7375">
          <cell r="A7375" t="str">
            <v>DROP</v>
          </cell>
          <cell r="B7375" t="str">
            <v>73881/002</v>
          </cell>
          <cell r="C7375" t="str">
            <v>EXECUCAO DE DRENO COM MANTA GEOTEXTIL 30 0 G/M2</v>
          </cell>
          <cell r="D7375" t="str">
            <v>M2</v>
          </cell>
        </row>
        <row r="7376">
          <cell r="A7376" t="str">
            <v>INSUMO</v>
          </cell>
          <cell r="B7376" t="str">
            <v>00004019</v>
          </cell>
          <cell r="C7376" t="str">
            <v>GEOTEXTIL NAO TECIDO AGULHADO DE FILAMENTOS CONTINUOS 100% POLIESTER RT 16 TIPO BIDIM OU EQUIV</v>
          </cell>
          <cell r="D7376" t="str">
            <v>M2</v>
          </cell>
          <cell r="E7376">
            <v>1.05</v>
          </cell>
          <cell r="F7376">
            <v>8.5399999999999991</v>
          </cell>
          <cell r="G7376">
            <v>8.9700000000000006</v>
          </cell>
        </row>
        <row r="7377">
          <cell r="A7377" t="str">
            <v>INSUMO</v>
          </cell>
          <cell r="B7377" t="str">
            <v>00006111</v>
          </cell>
          <cell r="C7377" t="str">
            <v>SERVENTE</v>
          </cell>
          <cell r="D7377" t="str">
            <v>H</v>
          </cell>
          <cell r="E7377">
            <v>0.02</v>
          </cell>
          <cell r="F7377">
            <v>10.59</v>
          </cell>
          <cell r="G7377">
            <v>0.21</v>
          </cell>
        </row>
        <row r="7378">
          <cell r="A7378" t="str">
            <v>73881/002</v>
          </cell>
          <cell r="C7378" t="str">
            <v>SUBTOTAL</v>
          </cell>
          <cell r="G7378">
            <v>9.1800000000000015</v>
          </cell>
        </row>
        <row r="7379">
          <cell r="C7379" t="str">
            <v>BDI</v>
          </cell>
          <cell r="E7379">
            <v>0.35</v>
          </cell>
          <cell r="G7379">
            <v>3.21</v>
          </cell>
        </row>
        <row r="7380">
          <cell r="C7380" t="str">
            <v>TOTAL</v>
          </cell>
          <cell r="G7380">
            <v>12.39</v>
          </cell>
        </row>
        <row r="7382">
          <cell r="A7382" t="str">
            <v>DROP</v>
          </cell>
          <cell r="B7382" t="str">
            <v>73881/003</v>
          </cell>
          <cell r="C7382" t="str">
            <v>EXECUCAO DE DRENO COM MANTA GEOTEXTIL 40 0 G/M2</v>
          </cell>
          <cell r="D7382" t="str">
            <v>M2</v>
          </cell>
        </row>
        <row r="7383">
          <cell r="A7383" t="str">
            <v>INSUMO</v>
          </cell>
          <cell r="B7383" t="str">
            <v>00004012</v>
          </cell>
          <cell r="C7383" t="str">
            <v>GEOTEXTIL NAO TECIDO AGULHADO DE FILAMENTOS CONTINUOS 100% POLIESTER RT 21 TIPO BIDIM OU EQUIV</v>
          </cell>
          <cell r="D7383" t="str">
            <v>M2</v>
          </cell>
          <cell r="E7383">
            <v>1.05</v>
          </cell>
          <cell r="F7383">
            <v>10.44</v>
          </cell>
          <cell r="G7383">
            <v>10.96</v>
          </cell>
        </row>
        <row r="7384">
          <cell r="A7384" t="str">
            <v>INSUMO</v>
          </cell>
          <cell r="B7384" t="str">
            <v>00006111</v>
          </cell>
          <cell r="C7384" t="str">
            <v>SERVENTE</v>
          </cell>
          <cell r="D7384" t="str">
            <v>H</v>
          </cell>
          <cell r="E7384">
            <v>0.02</v>
          </cell>
          <cell r="F7384">
            <v>10.59</v>
          </cell>
          <cell r="G7384">
            <v>0.21</v>
          </cell>
        </row>
        <row r="7385">
          <cell r="A7385" t="str">
            <v>73881/003</v>
          </cell>
          <cell r="C7385" t="str">
            <v>SUBTOTAL</v>
          </cell>
          <cell r="G7385">
            <v>11.170000000000002</v>
          </cell>
        </row>
        <row r="7386">
          <cell r="C7386" t="str">
            <v>BDI</v>
          </cell>
          <cell r="E7386">
            <v>0.35</v>
          </cell>
          <cell r="G7386">
            <v>3.91</v>
          </cell>
        </row>
        <row r="7387">
          <cell r="C7387" t="str">
            <v>TOTAL</v>
          </cell>
          <cell r="G7387">
            <v>15.080000000000002</v>
          </cell>
        </row>
        <row r="7389">
          <cell r="A7389" t="str">
            <v>DROP</v>
          </cell>
          <cell r="B7389" t="str">
            <v>73883/001</v>
          </cell>
          <cell r="C7389" t="str">
            <v>EXECUCAO DE DRENO FRANCES COM AREIA MEDI A</v>
          </cell>
          <cell r="D7389" t="str">
            <v>M3</v>
          </cell>
        </row>
        <row r="7390">
          <cell r="A7390" t="str">
            <v>INSUMO</v>
          </cell>
          <cell r="B7390" t="str">
            <v>00000370</v>
          </cell>
          <cell r="C7390" t="str">
            <v>AREIA MEDIA - POSTO JAZIDA / FORNECEDOR (SEM FRETE)</v>
          </cell>
          <cell r="D7390" t="str">
            <v>M3</v>
          </cell>
          <cell r="E7390">
            <v>1.2</v>
          </cell>
          <cell r="F7390">
            <v>55.5</v>
          </cell>
          <cell r="G7390">
            <v>66.599999999999994</v>
          </cell>
        </row>
        <row r="7391">
          <cell r="A7391" t="str">
            <v>INSUMO</v>
          </cell>
          <cell r="B7391" t="str">
            <v>00006111</v>
          </cell>
          <cell r="C7391" t="str">
            <v>SERVENTE</v>
          </cell>
          <cell r="D7391" t="str">
            <v>H</v>
          </cell>
          <cell r="E7391">
            <v>1.3</v>
          </cell>
          <cell r="F7391">
            <v>10.59</v>
          </cell>
          <cell r="G7391">
            <v>13.77</v>
          </cell>
        </row>
        <row r="7392">
          <cell r="A7392" t="str">
            <v>73883/001</v>
          </cell>
          <cell r="C7392" t="str">
            <v>SUBTOTAL</v>
          </cell>
          <cell r="G7392">
            <v>80.36999999999999</v>
          </cell>
        </row>
        <row r="7393">
          <cell r="C7393" t="str">
            <v>BDI</v>
          </cell>
          <cell r="E7393">
            <v>0.35</v>
          </cell>
          <cell r="G7393">
            <v>28.13</v>
          </cell>
        </row>
        <row r="7394">
          <cell r="C7394" t="str">
            <v>TOTAL</v>
          </cell>
          <cell r="G7394">
            <v>108.49999999999999</v>
          </cell>
        </row>
        <row r="7396">
          <cell r="A7396" t="str">
            <v>DROP</v>
          </cell>
          <cell r="B7396" t="str">
            <v>73883/002</v>
          </cell>
          <cell r="C7396" t="str">
            <v>EXECUCAO DE DRENO FRANCES COM BRITA NUM 2</v>
          </cell>
          <cell r="D7396" t="str">
            <v>M3</v>
          </cell>
        </row>
        <row r="7397">
          <cell r="A7397" t="str">
            <v>INSUMO</v>
          </cell>
          <cell r="B7397" t="str">
            <v>00004718</v>
          </cell>
          <cell r="C7397" t="str">
            <v>PEDRA BRITADA N. 2 - POSTO PEDREIRA / FORNECEDOR (SEM FRETE)</v>
          </cell>
          <cell r="D7397" t="str">
            <v>M3</v>
          </cell>
          <cell r="E7397">
            <v>1.1499999999999999</v>
          </cell>
          <cell r="F7397">
            <v>53</v>
          </cell>
          <cell r="G7397">
            <v>60.95</v>
          </cell>
        </row>
        <row r="7398">
          <cell r="A7398" t="str">
            <v>INSUMO</v>
          </cell>
          <cell r="B7398" t="str">
            <v>00006111</v>
          </cell>
          <cell r="C7398" t="str">
            <v>SERVENTE</v>
          </cell>
          <cell r="D7398" t="str">
            <v>H</v>
          </cell>
          <cell r="E7398">
            <v>2</v>
          </cell>
          <cell r="F7398">
            <v>10.59</v>
          </cell>
          <cell r="G7398">
            <v>21.18</v>
          </cell>
        </row>
        <row r="7399">
          <cell r="A7399" t="str">
            <v>73883/002</v>
          </cell>
          <cell r="C7399" t="str">
            <v>SUBTOTAL</v>
          </cell>
          <cell r="G7399">
            <v>82.13</v>
          </cell>
        </row>
        <row r="7400">
          <cell r="C7400" t="str">
            <v>BDI</v>
          </cell>
          <cell r="E7400">
            <v>0.35</v>
          </cell>
          <cell r="G7400">
            <v>28.75</v>
          </cell>
        </row>
        <row r="7401">
          <cell r="C7401" t="str">
            <v>TOTAL</v>
          </cell>
          <cell r="G7401">
            <v>110.88</v>
          </cell>
        </row>
        <row r="7403">
          <cell r="A7403" t="str">
            <v>DROP</v>
          </cell>
          <cell r="B7403" t="str">
            <v>73883/003</v>
          </cell>
          <cell r="C7403" t="str">
            <v>EXECUCAO DE DRENO FRANCES COM CASCALHO</v>
          </cell>
          <cell r="D7403" t="str">
            <v>M3</v>
          </cell>
        </row>
        <row r="7404">
          <cell r="A7404" t="str">
            <v>INSUMO</v>
          </cell>
          <cell r="B7404" t="str">
            <v>00004744</v>
          </cell>
          <cell r="C7404" t="str">
            <v>CASCALHO DE RIO</v>
          </cell>
          <cell r="D7404" t="str">
            <v>M3</v>
          </cell>
          <cell r="E7404">
            <v>1.1499999999999999</v>
          </cell>
          <cell r="F7404">
            <v>58.83</v>
          </cell>
          <cell r="G7404">
            <v>67.650000000000006</v>
          </cell>
        </row>
        <row r="7405">
          <cell r="A7405" t="str">
            <v>INSUMO</v>
          </cell>
          <cell r="B7405" t="str">
            <v>00006111</v>
          </cell>
          <cell r="C7405" t="str">
            <v>SERVENTE</v>
          </cell>
          <cell r="D7405" t="str">
            <v>H</v>
          </cell>
          <cell r="E7405">
            <v>1.3</v>
          </cell>
          <cell r="F7405">
            <v>10.59</v>
          </cell>
          <cell r="G7405">
            <v>13.77</v>
          </cell>
        </row>
        <row r="7406">
          <cell r="A7406" t="str">
            <v>73883/003</v>
          </cell>
          <cell r="C7406" t="str">
            <v>SUBTOTAL</v>
          </cell>
          <cell r="G7406">
            <v>81.42</v>
          </cell>
        </row>
        <row r="7407">
          <cell r="C7407" t="str">
            <v>BDI</v>
          </cell>
          <cell r="E7407">
            <v>0.35</v>
          </cell>
          <cell r="G7407">
            <v>28.5</v>
          </cell>
        </row>
        <row r="7408">
          <cell r="C7408" t="str">
            <v>TOTAL</v>
          </cell>
          <cell r="G7408">
            <v>109.92</v>
          </cell>
        </row>
        <row r="7410">
          <cell r="A7410" t="str">
            <v>DROP</v>
          </cell>
          <cell r="B7410" t="str">
            <v>73902/001</v>
          </cell>
          <cell r="C7410" t="str">
            <v>CAMADA DRENANTE COM BRITA NUM 3</v>
          </cell>
          <cell r="D7410" t="str">
            <v>M3</v>
          </cell>
        </row>
        <row r="7411">
          <cell r="A7411" t="str">
            <v>INSUMO</v>
          </cell>
          <cell r="B7411" t="str">
            <v>00004722</v>
          </cell>
          <cell r="C7411" t="str">
            <v>PEDRA BRITADA N. 3 - POSTO PEDREIRA / FORNECEDOR (SEM FRETE)</v>
          </cell>
          <cell r="D7411" t="str">
            <v>M3</v>
          </cell>
          <cell r="E7411">
            <v>1.1000000000000001</v>
          </cell>
          <cell r="F7411">
            <v>47.72</v>
          </cell>
          <cell r="G7411">
            <v>52.49</v>
          </cell>
        </row>
        <row r="7412">
          <cell r="A7412" t="str">
            <v>INSUMO</v>
          </cell>
          <cell r="B7412" t="str">
            <v>00006111</v>
          </cell>
          <cell r="C7412" t="str">
            <v>SERVENTE</v>
          </cell>
          <cell r="D7412" t="str">
            <v>H</v>
          </cell>
          <cell r="E7412">
            <v>2.5</v>
          </cell>
          <cell r="F7412">
            <v>10.59</v>
          </cell>
          <cell r="G7412">
            <v>26.48</v>
          </cell>
        </row>
        <row r="7413">
          <cell r="A7413" t="str">
            <v>73902/001</v>
          </cell>
          <cell r="C7413" t="str">
            <v>SUBTOTAL</v>
          </cell>
          <cell r="G7413">
            <v>78.97</v>
          </cell>
        </row>
        <row r="7414">
          <cell r="C7414" t="str">
            <v>BDI</v>
          </cell>
          <cell r="E7414">
            <v>0.35</v>
          </cell>
          <cell r="G7414">
            <v>27.64</v>
          </cell>
        </row>
        <row r="7415">
          <cell r="C7415" t="str">
            <v>TOTAL</v>
          </cell>
          <cell r="G7415">
            <v>106.61</v>
          </cell>
        </row>
        <row r="7417">
          <cell r="A7417" t="str">
            <v>DROP</v>
          </cell>
          <cell r="B7417" t="str">
            <v>73968/001</v>
          </cell>
          <cell r="C7417" t="str">
            <v>MANTA IMPERMEABILIZANTE A BASE DE ASFALT O - FORNECIMENTO E INSTALACAO</v>
          </cell>
          <cell r="D7417" t="str">
            <v>M2</v>
          </cell>
        </row>
        <row r="7418">
          <cell r="A7418" t="str">
            <v>INSUMO</v>
          </cell>
          <cell r="B7418" t="str">
            <v>00004014</v>
          </cell>
          <cell r="C7418" t="str">
            <v>MANTA IMPERMEABILIZANTE A BASE DE ASFALTO MODIFICADO C/ POLIMEROS DE APP TIPO TORODIM APP 3MM VIAPOL OU EQUIV</v>
          </cell>
          <cell r="D7418" t="str">
            <v>M2</v>
          </cell>
          <cell r="E7418">
            <v>1</v>
          </cell>
          <cell r="F7418">
            <v>25.83</v>
          </cell>
          <cell r="G7418">
            <v>25.83</v>
          </cell>
        </row>
        <row r="7419">
          <cell r="A7419" t="str">
            <v>INSUMO</v>
          </cell>
          <cell r="B7419" t="str">
            <v>00004791</v>
          </cell>
          <cell r="C7419" t="str">
            <v>COLA CONTATO P/ CHAPA VINÍLICA/BORRACHA</v>
          </cell>
          <cell r="D7419" t="str">
            <v>KG</v>
          </cell>
          <cell r="E7419">
            <v>0.27</v>
          </cell>
          <cell r="F7419">
            <v>22.55</v>
          </cell>
          <cell r="G7419">
            <v>6.09</v>
          </cell>
        </row>
        <row r="7420">
          <cell r="A7420" t="str">
            <v>INSUMO</v>
          </cell>
          <cell r="B7420" t="str">
            <v>00006111</v>
          </cell>
          <cell r="C7420" t="str">
            <v>SERVENTE</v>
          </cell>
          <cell r="D7420" t="str">
            <v>H</v>
          </cell>
          <cell r="E7420">
            <v>0.14000000000000001</v>
          </cell>
          <cell r="F7420">
            <v>10.59</v>
          </cell>
          <cell r="G7420">
            <v>1.48</v>
          </cell>
        </row>
        <row r="7421">
          <cell r="A7421" t="str">
            <v>73968/001</v>
          </cell>
          <cell r="C7421" t="str">
            <v>SUBTOTAL</v>
          </cell>
          <cell r="G7421">
            <v>33.4</v>
          </cell>
        </row>
        <row r="7422">
          <cell r="C7422" t="str">
            <v>BDI</v>
          </cell>
          <cell r="E7422">
            <v>0.35</v>
          </cell>
          <cell r="G7422">
            <v>11.69</v>
          </cell>
        </row>
        <row r="7423">
          <cell r="C7423" t="str">
            <v>TOTAL</v>
          </cell>
          <cell r="G7423">
            <v>45.089999999999996</v>
          </cell>
        </row>
        <row r="7425">
          <cell r="A7425" t="str">
            <v>DROP</v>
          </cell>
          <cell r="B7425" t="str">
            <v>73969/001</v>
          </cell>
          <cell r="C7425" t="str">
            <v>EXECUCAO DE DRENOS DE CHORUME EM TUBOS DRENANTES DECONCRETO, DIAM=200MM, ENVOLTOS EM BRITA E GEOTEXTIL</v>
          </cell>
          <cell r="D7425" t="str">
            <v>M</v>
          </cell>
        </row>
        <row r="7426">
          <cell r="A7426" t="str">
            <v>INSUMO</v>
          </cell>
          <cell r="B7426" t="str">
            <v>00002696</v>
          </cell>
          <cell r="C7426" t="str">
            <v>ENCANADOR OU BOMBEIRO HIDRAULICO</v>
          </cell>
          <cell r="D7426" t="str">
            <v>H</v>
          </cell>
          <cell r="E7426">
            <v>1.7500000000000002E-2</v>
          </cell>
          <cell r="F7426">
            <v>15.02</v>
          </cell>
          <cell r="G7426">
            <v>0.26</v>
          </cell>
        </row>
        <row r="7427">
          <cell r="A7427" t="str">
            <v>INSUMO</v>
          </cell>
          <cell r="B7427" t="str">
            <v>00004021</v>
          </cell>
          <cell r="C7427" t="str">
            <v>GEOTEXTIL NAO TECIDO AGULHADO DE FILAMENTOS CONTINUOS 100% POLIESTER RT 14 P/ DRENAGEM TIPO BIDIM OU EQUIV</v>
          </cell>
          <cell r="D7427" t="str">
            <v>M2</v>
          </cell>
          <cell r="E7427">
            <v>2.15</v>
          </cell>
          <cell r="F7427">
            <v>6.08</v>
          </cell>
          <cell r="G7427">
            <v>13.07</v>
          </cell>
        </row>
        <row r="7428">
          <cell r="A7428" t="str">
            <v>INSUMO</v>
          </cell>
          <cell r="B7428" t="str">
            <v>00004722</v>
          </cell>
          <cell r="C7428" t="str">
            <v>PEDRA BRITADA N. 3 - POSTO PEDREIRA / FORNECEDOR (SEM FRETE)</v>
          </cell>
          <cell r="D7428" t="str">
            <v>M3</v>
          </cell>
          <cell r="E7428">
            <v>0.12</v>
          </cell>
          <cell r="F7428">
            <v>47.72</v>
          </cell>
          <cell r="G7428">
            <v>5.73</v>
          </cell>
        </row>
        <row r="7429">
          <cell r="A7429" t="str">
            <v>INSUMO</v>
          </cell>
          <cell r="B7429" t="str">
            <v>00004723</v>
          </cell>
          <cell r="C7429" t="str">
            <v>PEDRA BRITADA N. 4 - POSTO PEDREIRA / FORNECEDOR (SEM FRETE)</v>
          </cell>
          <cell r="D7429" t="str">
            <v>M3</v>
          </cell>
          <cell r="E7429">
            <v>0.12</v>
          </cell>
          <cell r="F7429">
            <v>46.01</v>
          </cell>
          <cell r="G7429">
            <v>5.52</v>
          </cell>
        </row>
        <row r="7430">
          <cell r="A7430" t="str">
            <v>INSUMO</v>
          </cell>
          <cell r="B7430" t="str">
            <v>00006111</v>
          </cell>
          <cell r="C7430" t="str">
            <v>SERVENTE</v>
          </cell>
          <cell r="D7430" t="str">
            <v>H</v>
          </cell>
          <cell r="E7430">
            <v>0.79930000000000001</v>
          </cell>
          <cell r="F7430">
            <v>10.59</v>
          </cell>
          <cell r="G7430">
            <v>8.4600000000000009</v>
          </cell>
        </row>
        <row r="7431">
          <cell r="A7431" t="str">
            <v>INSUMO</v>
          </cell>
          <cell r="B7431" t="str">
            <v>00012583</v>
          </cell>
          <cell r="C7431" t="str">
            <v>TUBO CONCRETO SIMPLES POROSO DN 200 MM</v>
          </cell>
          <cell r="D7431" t="str">
            <v>M</v>
          </cell>
          <cell r="E7431">
            <v>1</v>
          </cell>
          <cell r="F7431">
            <v>26.45</v>
          </cell>
          <cell r="G7431">
            <v>26.45</v>
          </cell>
        </row>
        <row r="7432">
          <cell r="A7432" t="str">
            <v>73969/001</v>
          </cell>
          <cell r="C7432" t="str">
            <v>SUBTOTAL</v>
          </cell>
          <cell r="G7432">
            <v>59.490000000000009</v>
          </cell>
        </row>
        <row r="7433">
          <cell r="C7433" t="str">
            <v>BDI</v>
          </cell>
          <cell r="E7433">
            <v>0.35</v>
          </cell>
          <cell r="G7433">
            <v>20.82</v>
          </cell>
        </row>
        <row r="7434">
          <cell r="C7434" t="str">
            <v>TOTAL</v>
          </cell>
          <cell r="G7434">
            <v>80.31</v>
          </cell>
        </row>
        <row r="7436">
          <cell r="A7436" t="str">
            <v>DROP</v>
          </cell>
          <cell r="B7436" t="str">
            <v>74017/001</v>
          </cell>
          <cell r="C7436" t="str">
            <v>EXECUCAO DE DRENOS DE CHORUME EM TUBOS DRENANTES, PVC, DIAM=100 MM, ENVOLTOS EM BRITA E GEOTEXTIL</v>
          </cell>
          <cell r="D7436" t="str">
            <v>M</v>
          </cell>
        </row>
        <row r="7437">
          <cell r="A7437" t="str">
            <v>INSUMO</v>
          </cell>
          <cell r="B7437" t="str">
            <v>00002696</v>
          </cell>
          <cell r="C7437" t="str">
            <v>ENCANADOR OU BOMBEIRO HIDRAULICO</v>
          </cell>
          <cell r="D7437" t="str">
            <v>H</v>
          </cell>
          <cell r="E7437">
            <v>1.7500000000000002E-2</v>
          </cell>
          <cell r="F7437">
            <v>15.02</v>
          </cell>
          <cell r="G7437">
            <v>0.26</v>
          </cell>
        </row>
        <row r="7438">
          <cell r="A7438" t="str">
            <v>INSUMO</v>
          </cell>
          <cell r="B7438" t="str">
            <v>00004021</v>
          </cell>
          <cell r="C7438" t="str">
            <v>GEOTEXTIL NAO TECIDO AGULHADO DE FILAMENTOS CONTINUOS 100% POLIESTER RT 14 P/ DRENAGEM TIPO BIDIM OU EQUIV</v>
          </cell>
          <cell r="D7438" t="str">
            <v>M2</v>
          </cell>
          <cell r="E7438">
            <v>2.15</v>
          </cell>
          <cell r="F7438">
            <v>6.08</v>
          </cell>
          <cell r="G7438">
            <v>13.07</v>
          </cell>
        </row>
        <row r="7439">
          <cell r="A7439" t="str">
            <v>INSUMO</v>
          </cell>
          <cell r="B7439" t="str">
            <v>00004722</v>
          </cell>
          <cell r="C7439" t="str">
            <v>PEDRA BRITADA N. 3 - POSTO PEDREIRA / FORNECEDOR (SEM FRETE)</v>
          </cell>
          <cell r="D7439" t="str">
            <v>M3</v>
          </cell>
          <cell r="E7439">
            <v>7.4999999999999997E-2</v>
          </cell>
          <cell r="F7439">
            <v>47.72</v>
          </cell>
          <cell r="G7439">
            <v>3.58</v>
          </cell>
        </row>
        <row r="7440">
          <cell r="A7440" t="str">
            <v>INSUMO</v>
          </cell>
          <cell r="B7440" t="str">
            <v>00004723</v>
          </cell>
          <cell r="C7440" t="str">
            <v>PEDRA BRITADA N. 4 - POSTO PEDREIRA / FORNECEDOR (SEM FRETE)</v>
          </cell>
          <cell r="D7440" t="str">
            <v>M3</v>
          </cell>
          <cell r="E7440">
            <v>7.4999999999999997E-2</v>
          </cell>
          <cell r="F7440">
            <v>46.01</v>
          </cell>
          <cell r="G7440">
            <v>3.45</v>
          </cell>
        </row>
        <row r="7441">
          <cell r="A7441" t="str">
            <v>INSUMO</v>
          </cell>
          <cell r="B7441" t="str">
            <v>00006111</v>
          </cell>
          <cell r="C7441" t="str">
            <v>SERVENTE</v>
          </cell>
          <cell r="D7441" t="str">
            <v>H</v>
          </cell>
          <cell r="E7441">
            <v>0.79930000000000001</v>
          </cell>
          <cell r="F7441">
            <v>10.59</v>
          </cell>
          <cell r="G7441">
            <v>8.4600000000000009</v>
          </cell>
        </row>
        <row r="7442">
          <cell r="A7442" t="str">
            <v>INSUMO</v>
          </cell>
          <cell r="B7442" t="str">
            <v>00009833</v>
          </cell>
          <cell r="C7442" t="str">
            <v>TUBO PVC DRENAGEM CORRUGADO FLEXIVEL PERFURADO DN 100 OU 110</v>
          </cell>
          <cell r="D7442" t="str">
            <v>M</v>
          </cell>
          <cell r="E7442">
            <v>1</v>
          </cell>
          <cell r="F7442">
            <v>41.96</v>
          </cell>
          <cell r="G7442">
            <v>41.96</v>
          </cell>
        </row>
        <row r="7443">
          <cell r="A7443" t="str">
            <v>74017/001</v>
          </cell>
          <cell r="C7443" t="str">
            <v>SUBTOTAL</v>
          </cell>
          <cell r="G7443">
            <v>70.78</v>
          </cell>
        </row>
        <row r="7444">
          <cell r="C7444" t="str">
            <v>BDI</v>
          </cell>
          <cell r="E7444">
            <v>0.35</v>
          </cell>
          <cell r="G7444">
            <v>24.77</v>
          </cell>
        </row>
        <row r="7445">
          <cell r="C7445" t="str">
            <v>TOTAL</v>
          </cell>
          <cell r="G7445">
            <v>95.55</v>
          </cell>
        </row>
        <row r="7447">
          <cell r="A7447" t="str">
            <v>DROP</v>
          </cell>
          <cell r="B7447" t="str">
            <v>74017/002</v>
          </cell>
          <cell r="C7447" t="str">
            <v>EXECUCAO DE DRENOS DE CHORUME EM TUBOS DRENANTES, PVC, DIAM=150 MM, ENVOLTOS EM BRITA E GEOTEXTIL</v>
          </cell>
          <cell r="D7447" t="str">
            <v>M</v>
          </cell>
        </row>
        <row r="7448">
          <cell r="A7448" t="str">
            <v>INSUMO</v>
          </cell>
          <cell r="B7448" t="str">
            <v>00002696</v>
          </cell>
          <cell r="C7448" t="str">
            <v>ENCANADOR OU BOMBEIRO HIDRAULICO</v>
          </cell>
          <cell r="D7448" t="str">
            <v>H</v>
          </cell>
          <cell r="E7448">
            <v>1.7500000000000002E-2</v>
          </cell>
          <cell r="F7448">
            <v>15.02</v>
          </cell>
          <cell r="G7448">
            <v>0.26</v>
          </cell>
        </row>
        <row r="7449">
          <cell r="A7449" t="str">
            <v>INSUMO</v>
          </cell>
          <cell r="B7449" t="str">
            <v>00004021</v>
          </cell>
          <cell r="C7449" t="str">
            <v>GEOTEXTIL NAO TECIDO AGULHADO DE FILAMENTOS CONTINUOS 100% POLIESTER RT 14 P/ DRENAGEM TIPO BIDIM OU EQUIV</v>
          </cell>
          <cell r="D7449" t="str">
            <v>M2</v>
          </cell>
          <cell r="E7449">
            <v>2.15</v>
          </cell>
          <cell r="F7449">
            <v>6.08</v>
          </cell>
          <cell r="G7449">
            <v>13.07</v>
          </cell>
        </row>
        <row r="7450">
          <cell r="A7450" t="str">
            <v>INSUMO</v>
          </cell>
          <cell r="B7450" t="str">
            <v>00004722</v>
          </cell>
          <cell r="C7450" t="str">
            <v>PEDRA BRITADA N. 3 - POSTO PEDREIRA / FORNECEDOR (SEM FRETE)</v>
          </cell>
          <cell r="D7450" t="str">
            <v>M3</v>
          </cell>
          <cell r="E7450">
            <v>7.4999999999999997E-2</v>
          </cell>
          <cell r="F7450">
            <v>47.72</v>
          </cell>
          <cell r="G7450">
            <v>3.58</v>
          </cell>
        </row>
        <row r="7451">
          <cell r="A7451" t="str">
            <v>INSUMO</v>
          </cell>
          <cell r="B7451" t="str">
            <v>00004723</v>
          </cell>
          <cell r="C7451" t="str">
            <v>PEDRA BRITADA N. 4 - POSTO PEDREIRA / FORNECEDOR (SEM FRETE)</v>
          </cell>
          <cell r="D7451" t="str">
            <v>M3</v>
          </cell>
          <cell r="E7451">
            <v>7.4999999999999997E-2</v>
          </cell>
          <cell r="F7451">
            <v>46.01</v>
          </cell>
          <cell r="G7451">
            <v>3.45</v>
          </cell>
        </row>
        <row r="7452">
          <cell r="A7452" t="str">
            <v>INSUMO</v>
          </cell>
          <cell r="B7452" t="str">
            <v>00006111</v>
          </cell>
          <cell r="C7452" t="str">
            <v>SERVENTE</v>
          </cell>
          <cell r="D7452" t="str">
            <v>H</v>
          </cell>
          <cell r="E7452">
            <v>0.79930000000000001</v>
          </cell>
          <cell r="F7452">
            <v>10.59</v>
          </cell>
          <cell r="G7452">
            <v>8.4600000000000009</v>
          </cell>
        </row>
        <row r="7453">
          <cell r="A7453" t="str">
            <v>INSUMO</v>
          </cell>
          <cell r="B7453" t="str">
            <v>00009834</v>
          </cell>
          <cell r="C7453" t="str">
            <v>TUBO PVC DRENAGEM CORRUGADO RIGIDO PERFURADO DN 150</v>
          </cell>
          <cell r="D7453" t="str">
            <v>M</v>
          </cell>
          <cell r="E7453">
            <v>1</v>
          </cell>
          <cell r="F7453">
            <v>87.86</v>
          </cell>
          <cell r="G7453">
            <v>87.86</v>
          </cell>
        </row>
        <row r="7454">
          <cell r="A7454" t="str">
            <v>74017/002</v>
          </cell>
          <cell r="C7454" t="str">
            <v>SUBTOTAL</v>
          </cell>
          <cell r="G7454">
            <v>116.68</v>
          </cell>
        </row>
        <row r="7455">
          <cell r="C7455" t="str">
            <v>BDI</v>
          </cell>
          <cell r="E7455">
            <v>0.35</v>
          </cell>
          <cell r="G7455">
            <v>40.840000000000003</v>
          </cell>
        </row>
        <row r="7456">
          <cell r="C7456" t="str">
            <v>TOTAL</v>
          </cell>
          <cell r="G7456">
            <v>157.52000000000001</v>
          </cell>
        </row>
        <row r="7458">
          <cell r="A7458" t="str">
            <v>DROP</v>
          </cell>
          <cell r="B7458" t="str">
            <v>74167/001</v>
          </cell>
          <cell r="C7458" t="str">
            <v>FORNECIMENTO/ASSENTAMENTO DE MANTA GEOTXTIL RT-31 (ANT OP-60) BIDIM</v>
          </cell>
          <cell r="D7458" t="str">
            <v>M2</v>
          </cell>
        </row>
        <row r="7459">
          <cell r="A7459" t="str">
            <v>INSUMO</v>
          </cell>
          <cell r="B7459" t="str">
            <v>00004018</v>
          </cell>
          <cell r="C7459" t="str">
            <v>GEOTEXTIL NAO TECIDO AGULHADO DE FILAMENTOS CONTINUOS 100% POLIESTER RT 31 TIPO BIDIM OU EQUIV</v>
          </cell>
          <cell r="D7459" t="str">
            <v>M2</v>
          </cell>
          <cell r="E7459">
            <v>1.05</v>
          </cell>
          <cell r="F7459">
            <v>16.23</v>
          </cell>
          <cell r="G7459">
            <v>17.04</v>
          </cell>
        </row>
        <row r="7460">
          <cell r="A7460" t="str">
            <v>INSUMO</v>
          </cell>
          <cell r="B7460" t="str">
            <v>00006111</v>
          </cell>
          <cell r="C7460" t="str">
            <v>SERVENTE</v>
          </cell>
          <cell r="D7460" t="str">
            <v>H</v>
          </cell>
          <cell r="E7460">
            <v>0.18</v>
          </cell>
          <cell r="F7460">
            <v>10.59</v>
          </cell>
          <cell r="G7460">
            <v>1.91</v>
          </cell>
        </row>
        <row r="7461">
          <cell r="A7461" t="str">
            <v>74167/001</v>
          </cell>
          <cell r="C7461" t="str">
            <v>SUBTOTAL</v>
          </cell>
          <cell r="G7461">
            <v>18.95</v>
          </cell>
        </row>
        <row r="7462">
          <cell r="C7462" t="str">
            <v>BDI</v>
          </cell>
          <cell r="E7462">
            <v>0.35</v>
          </cell>
          <cell r="G7462">
            <v>6.63</v>
          </cell>
        </row>
        <row r="7463">
          <cell r="C7463" t="str">
            <v>TOTAL</v>
          </cell>
          <cell r="G7463">
            <v>25.58</v>
          </cell>
        </row>
        <row r="7465">
          <cell r="A7465" t="str">
            <v>DROP</v>
          </cell>
          <cell r="B7465" t="str">
            <v>75029/001</v>
          </cell>
          <cell r="C7465" t="str">
            <v>TUBO PVC CORRUGADO RIGIDO PERFURADO DN 1 50 PARA DRENAGEM - FORNECIMENTO E INSTALACAO</v>
          </cell>
          <cell r="D7465" t="str">
            <v>M</v>
          </cell>
        </row>
        <row r="7466">
          <cell r="A7466" t="str">
            <v>INSUMO</v>
          </cell>
          <cell r="B7466" t="str">
            <v>00002696</v>
          </cell>
          <cell r="C7466" t="str">
            <v>ENCANADOR OU BOMBEIRO HIDRAULICO</v>
          </cell>
          <cell r="D7466" t="str">
            <v>H</v>
          </cell>
          <cell r="E7466">
            <v>0.2</v>
          </cell>
          <cell r="F7466">
            <v>15.02</v>
          </cell>
          <cell r="G7466">
            <v>3</v>
          </cell>
        </row>
        <row r="7467">
          <cell r="A7467" t="str">
            <v>INSUMO</v>
          </cell>
          <cell r="B7467" t="str">
            <v>00006111</v>
          </cell>
          <cell r="C7467" t="str">
            <v>SERVENTE</v>
          </cell>
          <cell r="D7467" t="str">
            <v>H</v>
          </cell>
          <cell r="E7467">
            <v>0.8</v>
          </cell>
          <cell r="F7467">
            <v>10.59</v>
          </cell>
          <cell r="G7467">
            <v>8.4700000000000006</v>
          </cell>
        </row>
        <row r="7468">
          <cell r="A7468" t="str">
            <v>INSUMO</v>
          </cell>
          <cell r="B7468" t="str">
            <v>00009834</v>
          </cell>
          <cell r="C7468" t="str">
            <v>TUBO PVC DRENAGEM CORRUGADO RIGIDO PERFURADO DN 150</v>
          </cell>
          <cell r="D7468" t="str">
            <v>M</v>
          </cell>
          <cell r="E7468">
            <v>1</v>
          </cell>
          <cell r="F7468">
            <v>87.86</v>
          </cell>
          <cell r="G7468">
            <v>87.86</v>
          </cell>
        </row>
        <row r="7469">
          <cell r="A7469" t="str">
            <v>75029/001</v>
          </cell>
          <cell r="C7469" t="str">
            <v>SUBTOTAL</v>
          </cell>
          <cell r="G7469">
            <v>99.33</v>
          </cell>
        </row>
        <row r="7470">
          <cell r="C7470" t="str">
            <v>BDI</v>
          </cell>
          <cell r="E7470">
            <v>0.35</v>
          </cell>
          <cell r="G7470">
            <v>34.770000000000003</v>
          </cell>
        </row>
        <row r="7471">
          <cell r="C7471" t="str">
            <v>TOTAL</v>
          </cell>
          <cell r="G7471">
            <v>134.1</v>
          </cell>
        </row>
        <row r="7473">
          <cell r="A7473" t="str">
            <v>DROP</v>
          </cell>
          <cell r="B7473" t="str">
            <v>83651</v>
          </cell>
          <cell r="C7473" t="str">
            <v>TUBO PVC CORRUGADO PERFURADO 100 MM C/ JUN TA ELASTICA PARA DRENAGEM.</v>
          </cell>
          <cell r="D7473" t="str">
            <v>M</v>
          </cell>
        </row>
        <row r="7474">
          <cell r="A7474" t="str">
            <v>INSUMO</v>
          </cell>
          <cell r="B7474" t="str">
            <v>00000303</v>
          </cell>
          <cell r="C7474" t="str">
            <v>ANEL BORRACHA P/ TUBO PVC REDE ESGOTO EB 644 DN 100MM</v>
          </cell>
          <cell r="D7474" t="str">
            <v>UN</v>
          </cell>
          <cell r="E7474">
            <v>1</v>
          </cell>
          <cell r="F7474">
            <v>2.0099999999999998</v>
          </cell>
          <cell r="G7474">
            <v>2.0099999999999998</v>
          </cell>
        </row>
        <row r="7475">
          <cell r="A7475" t="str">
            <v>INSUMO</v>
          </cell>
          <cell r="B7475" t="str">
            <v>00002696</v>
          </cell>
          <cell r="C7475" t="str">
            <v>ENCANADOR OU BOMBEIRO HIDRAULICO</v>
          </cell>
          <cell r="D7475" t="str">
            <v>H</v>
          </cell>
          <cell r="E7475">
            <v>0.52</v>
          </cell>
          <cell r="F7475">
            <v>15.02</v>
          </cell>
          <cell r="G7475">
            <v>7.81</v>
          </cell>
        </row>
        <row r="7476">
          <cell r="A7476" t="str">
            <v>INSUMO</v>
          </cell>
          <cell r="B7476" t="str">
            <v>00006116</v>
          </cell>
          <cell r="C7476" t="str">
            <v>|EM PROCESSO DE DESATIVAÇÃO| AJUDANTE DE ENCANADOR</v>
          </cell>
          <cell r="D7476" t="str">
            <v>H</v>
          </cell>
          <cell r="E7476">
            <v>0.52</v>
          </cell>
          <cell r="F7476">
            <v>11.68</v>
          </cell>
          <cell r="G7476">
            <v>6.07</v>
          </cell>
        </row>
        <row r="7477">
          <cell r="A7477" t="str">
            <v>INSUMO</v>
          </cell>
          <cell r="B7477" t="str">
            <v>00009833</v>
          </cell>
          <cell r="C7477" t="str">
            <v>TUBO PVC DRENAGEM CORRUGADO FLEXIVEL PERFURADO DN 100 OU 110</v>
          </cell>
          <cell r="D7477" t="str">
            <v>M</v>
          </cell>
          <cell r="E7477">
            <v>1.05</v>
          </cell>
          <cell r="F7477">
            <v>41.96</v>
          </cell>
          <cell r="G7477">
            <v>44.06</v>
          </cell>
        </row>
        <row r="7478">
          <cell r="A7478" t="str">
            <v>83651</v>
          </cell>
          <cell r="C7478" t="str">
            <v>SUBTOTAL</v>
          </cell>
          <cell r="G7478">
            <v>59.95</v>
          </cell>
        </row>
        <row r="7479">
          <cell r="C7479" t="str">
            <v>BDI</v>
          </cell>
          <cell r="E7479">
            <v>0.35</v>
          </cell>
          <cell r="G7479">
            <v>20.98</v>
          </cell>
        </row>
        <row r="7480">
          <cell r="C7480" t="str">
            <v>TOTAL</v>
          </cell>
          <cell r="G7480">
            <v>80.930000000000007</v>
          </cell>
        </row>
        <row r="7482">
          <cell r="A7482" t="str">
            <v>DROP</v>
          </cell>
          <cell r="B7482" t="str">
            <v>83656</v>
          </cell>
          <cell r="C7482" t="str">
            <v>COLCHAO DRENANTE C/ 30CM PEDRA BRITADA N.3/FILTRO T RANSICAO MANTA GEOTEXTIL 100% POLIPROPILENO OU POLIESTER INCL FORNEC/COLOCMAT</v>
          </cell>
          <cell r="D7482" t="str">
            <v>M2</v>
          </cell>
        </row>
        <row r="7483">
          <cell r="A7483" t="str">
            <v>INSUMO</v>
          </cell>
          <cell r="B7483" t="str">
            <v>00004020</v>
          </cell>
          <cell r="C7483" t="str">
            <v>GEOTEXTIL NAO TECIDO AGULHADO DE FILAMENTOS CONTINUOS 100% POLIESTER RT 26 TIPO BIDIM OU EQUIV</v>
          </cell>
          <cell r="D7483" t="str">
            <v>M2</v>
          </cell>
          <cell r="E7483">
            <v>1.3</v>
          </cell>
          <cell r="F7483">
            <v>13.29</v>
          </cell>
          <cell r="G7483">
            <v>17.28</v>
          </cell>
        </row>
        <row r="7484">
          <cell r="A7484" t="str">
            <v>INSUMO</v>
          </cell>
          <cell r="B7484" t="str">
            <v>00004722</v>
          </cell>
          <cell r="C7484" t="str">
            <v>PEDRA BRITADA N. 3 - POSTO PEDREIRA / FORNECEDOR (SEM FRETE)</v>
          </cell>
          <cell r="D7484" t="str">
            <v>M3</v>
          </cell>
          <cell r="E7484">
            <v>0.3</v>
          </cell>
          <cell r="F7484">
            <v>47.72</v>
          </cell>
          <cell r="G7484">
            <v>14.32</v>
          </cell>
        </row>
        <row r="7485">
          <cell r="A7485" t="str">
            <v>INSUMO</v>
          </cell>
          <cell r="B7485" t="str">
            <v>00006111</v>
          </cell>
          <cell r="C7485" t="str">
            <v>SERVENTE</v>
          </cell>
          <cell r="D7485" t="str">
            <v>H</v>
          </cell>
          <cell r="E7485">
            <v>0.15</v>
          </cell>
          <cell r="F7485">
            <v>10.59</v>
          </cell>
          <cell r="G7485">
            <v>1.59</v>
          </cell>
        </row>
        <row r="7486">
          <cell r="A7486" t="str">
            <v>83656</v>
          </cell>
          <cell r="C7486" t="str">
            <v>SUBTOTAL</v>
          </cell>
          <cell r="G7486">
            <v>33.190000000000005</v>
          </cell>
        </row>
        <row r="7487">
          <cell r="C7487" t="str">
            <v>BDI</v>
          </cell>
          <cell r="E7487">
            <v>0.35</v>
          </cell>
          <cell r="G7487">
            <v>11.62</v>
          </cell>
        </row>
        <row r="7488">
          <cell r="C7488" t="str">
            <v>TOTAL</v>
          </cell>
          <cell r="G7488">
            <v>44.81</v>
          </cell>
        </row>
        <row r="7490">
          <cell r="A7490" t="str">
            <v>DROP</v>
          </cell>
          <cell r="B7490" t="str">
            <v>83658</v>
          </cell>
          <cell r="C7490" t="str">
            <v>EXECUCAO DRENO PROFUNDO, COM CORTE TRAPEZOIDAL EM SOLO, DE 70X80X150CM EXCL TUBO INCL MATERIAL EXECUCAO, COM SELO ENCHIMENTO MATERIAL DRENANTE E ESCAVACAO</v>
          </cell>
          <cell r="D7490" t="str">
            <v>M</v>
          </cell>
        </row>
        <row r="7491">
          <cell r="A7491" t="str">
            <v>INSUMO</v>
          </cell>
          <cell r="B7491" t="str">
            <v>00000367</v>
          </cell>
          <cell r="C7491" t="str">
            <v>AREIA GROSSA - POSTO JAZIDA / FORNECEDOR (SEM FRETE)</v>
          </cell>
          <cell r="D7491" t="str">
            <v>M3</v>
          </cell>
          <cell r="E7491">
            <v>0.82340000000000002</v>
          </cell>
          <cell r="F7491">
            <v>56</v>
          </cell>
          <cell r="G7491">
            <v>46.11</v>
          </cell>
        </row>
        <row r="7492">
          <cell r="A7492" t="str">
            <v>INSUMO</v>
          </cell>
          <cell r="B7492" t="str">
            <v>00004720</v>
          </cell>
          <cell r="C7492" t="str">
            <v>PEDRA BRITADA N. 0 PEDRISCO OU CASCALHINHO - POSTO PEDREIRA / FORNECEDOR (SEM FRETE)</v>
          </cell>
          <cell r="D7492" t="str">
            <v>M3</v>
          </cell>
          <cell r="E7492">
            <v>0.1426</v>
          </cell>
          <cell r="F7492">
            <v>54.53</v>
          </cell>
          <cell r="G7492">
            <v>7.78</v>
          </cell>
        </row>
        <row r="7493">
          <cell r="A7493" t="str">
            <v>INSUMO</v>
          </cell>
          <cell r="B7493" t="str">
            <v>00006111</v>
          </cell>
          <cell r="C7493" t="str">
            <v>SERVENTE</v>
          </cell>
          <cell r="D7493" t="str">
            <v>H</v>
          </cell>
          <cell r="E7493">
            <v>6.0374999999999996</v>
          </cell>
          <cell r="F7493">
            <v>10.59</v>
          </cell>
          <cell r="G7493">
            <v>63.94</v>
          </cell>
        </row>
        <row r="7494">
          <cell r="A7494" t="str">
            <v>83658</v>
          </cell>
          <cell r="C7494" t="str">
            <v>SUBTOTAL</v>
          </cell>
          <cell r="G7494">
            <v>117.83</v>
          </cell>
        </row>
        <row r="7495">
          <cell r="C7495" t="str">
            <v>BDI</v>
          </cell>
          <cell r="E7495">
            <v>0.35</v>
          </cell>
          <cell r="G7495">
            <v>41.24</v>
          </cell>
        </row>
        <row r="7496">
          <cell r="C7496" t="str">
            <v>TOTAL</v>
          </cell>
          <cell r="G7496">
            <v>159.07</v>
          </cell>
        </row>
        <row r="7498">
          <cell r="A7498" t="str">
            <v>DROP</v>
          </cell>
          <cell r="B7498" t="str">
            <v>83661</v>
          </cell>
          <cell r="C7498" t="str">
            <v>EXECUCAO DE DRENO PROFUNDO, CORTE EM SOLO, COM TUBO POROSO D=0,20M</v>
          </cell>
          <cell r="D7498" t="str">
            <v>M</v>
          </cell>
        </row>
        <row r="7499">
          <cell r="A7499" t="str">
            <v>COMPOSICAO</v>
          </cell>
          <cell r="B7499" t="str">
            <v>3061</v>
          </cell>
          <cell r="C7499" t="str">
            <v>ESCAVACAO MEC VALA N ESCOR MAT 1A CAT C/RETROESCAV ATE 1,50M EXCL ESGOTAMENTO</v>
          </cell>
          <cell r="D7499" t="str">
            <v>M3</v>
          </cell>
          <cell r="E7499">
            <v>0.75</v>
          </cell>
          <cell r="F7499">
            <v>5.96</v>
          </cell>
          <cell r="G7499">
            <v>4.47</v>
          </cell>
        </row>
        <row r="7500">
          <cell r="A7500" t="str">
            <v>INSUMO</v>
          </cell>
          <cell r="B7500" t="str">
            <v>00000370</v>
          </cell>
          <cell r="C7500" t="str">
            <v>AREIA MEDIA - POSTO JAZIDA / FORNECEDOR (SEM FRETE)</v>
          </cell>
          <cell r="D7500" t="str">
            <v>M3</v>
          </cell>
          <cell r="E7500">
            <v>0.35</v>
          </cell>
          <cell r="F7500">
            <v>55.5</v>
          </cell>
          <cell r="G7500">
            <v>19.43</v>
          </cell>
        </row>
        <row r="7501">
          <cell r="A7501" t="str">
            <v>INSUMO</v>
          </cell>
          <cell r="B7501" t="str">
            <v>00004718</v>
          </cell>
          <cell r="C7501" t="str">
            <v>PEDRA BRITADA N. 2 - POSTO PEDREIRA / FORNECEDOR (SEM FRETE)</v>
          </cell>
          <cell r="D7501" t="str">
            <v>M3</v>
          </cell>
          <cell r="E7501">
            <v>0.22</v>
          </cell>
          <cell r="F7501">
            <v>53</v>
          </cell>
          <cell r="G7501">
            <v>11.66</v>
          </cell>
        </row>
        <row r="7502">
          <cell r="A7502" t="str">
            <v>INSUMO</v>
          </cell>
          <cell r="B7502" t="str">
            <v>00004750</v>
          </cell>
          <cell r="C7502" t="str">
            <v>PEDREIRO</v>
          </cell>
          <cell r="D7502" t="str">
            <v>H</v>
          </cell>
          <cell r="E7502">
            <v>0.21</v>
          </cell>
          <cell r="F7502">
            <v>12.88</v>
          </cell>
          <cell r="G7502">
            <v>2.7</v>
          </cell>
        </row>
        <row r="7503">
          <cell r="A7503" t="str">
            <v>INSUMO</v>
          </cell>
          <cell r="B7503" t="str">
            <v>00006111</v>
          </cell>
          <cell r="C7503" t="str">
            <v>SERVENTE</v>
          </cell>
          <cell r="D7503" t="str">
            <v>H</v>
          </cell>
          <cell r="E7503">
            <v>2.1</v>
          </cell>
          <cell r="F7503">
            <v>10.59</v>
          </cell>
          <cell r="G7503">
            <v>22.24</v>
          </cell>
        </row>
        <row r="7504">
          <cell r="A7504" t="str">
            <v>INSUMO</v>
          </cell>
          <cell r="B7504" t="str">
            <v>00012583</v>
          </cell>
          <cell r="C7504" t="str">
            <v>TUBO CONCRETO SIMPLES POROSO DN 200 MM</v>
          </cell>
          <cell r="D7504" t="str">
            <v>M</v>
          </cell>
          <cell r="E7504">
            <v>1</v>
          </cell>
          <cell r="F7504">
            <v>26.45</v>
          </cell>
          <cell r="G7504">
            <v>26.45</v>
          </cell>
        </row>
        <row r="7505">
          <cell r="A7505" t="str">
            <v>83661</v>
          </cell>
          <cell r="C7505" t="str">
            <v>SUBTOTAL</v>
          </cell>
          <cell r="G7505">
            <v>86.95</v>
          </cell>
        </row>
        <row r="7506">
          <cell r="C7506" t="str">
            <v>BDI</v>
          </cell>
          <cell r="E7506">
            <v>0.35</v>
          </cell>
          <cell r="G7506">
            <v>30.43</v>
          </cell>
        </row>
        <row r="7507">
          <cell r="C7507" t="str">
            <v>TOTAL</v>
          </cell>
          <cell r="G7507">
            <v>117.38</v>
          </cell>
        </row>
        <row r="7509">
          <cell r="A7509" t="str">
            <v>DROP</v>
          </cell>
          <cell r="B7509" t="str">
            <v>83662</v>
          </cell>
          <cell r="C7509" t="str">
            <v>EXECUCAO DE DRENO CEGO</v>
          </cell>
          <cell r="D7509" t="str">
            <v>M3</v>
          </cell>
        </row>
        <row r="7510">
          <cell r="A7510" t="str">
            <v>COMPOSICAO</v>
          </cell>
          <cell r="B7510" t="str">
            <v>3061</v>
          </cell>
          <cell r="C7510" t="str">
            <v>ESCAVACAO MEC VALA N ESCOR MAT 1A CAT C/RETROESCAV ATE 1,50M EXCL ESGOTAMENTO</v>
          </cell>
          <cell r="D7510" t="str">
            <v>M3</v>
          </cell>
          <cell r="E7510">
            <v>1</v>
          </cell>
          <cell r="F7510">
            <v>5.96</v>
          </cell>
          <cell r="G7510">
            <v>5.96</v>
          </cell>
        </row>
        <row r="7511">
          <cell r="A7511" t="str">
            <v>INSUMO</v>
          </cell>
          <cell r="B7511" t="str">
            <v>00004718</v>
          </cell>
          <cell r="C7511" t="str">
            <v>PEDRA BRITADA N. 2 - POSTO PEDREIRA / FORNECEDOR (SEM FRETE)</v>
          </cell>
          <cell r="D7511" t="str">
            <v>M3</v>
          </cell>
          <cell r="E7511">
            <v>0.3</v>
          </cell>
          <cell r="F7511">
            <v>53</v>
          </cell>
          <cell r="G7511">
            <v>15.9</v>
          </cell>
        </row>
        <row r="7512">
          <cell r="A7512" t="str">
            <v>INSUMO</v>
          </cell>
          <cell r="B7512" t="str">
            <v>00004730</v>
          </cell>
          <cell r="C7512" t="str">
            <v>PEDRA-DE-MÃO OU PEDRA RACHÃO P/ MURO ARRIMO/FUNDAÇÃO/ENROCAMENTO ETC - POSTO PEDREIRA / FORNECEDOR (SEM FRETE)</v>
          </cell>
          <cell r="D7512" t="str">
            <v>M3</v>
          </cell>
          <cell r="E7512">
            <v>0.55000000000000004</v>
          </cell>
          <cell r="F7512">
            <v>42.95</v>
          </cell>
          <cell r="G7512">
            <v>23.62</v>
          </cell>
        </row>
        <row r="7513">
          <cell r="A7513" t="str">
            <v>INSUMO</v>
          </cell>
          <cell r="B7513" t="str">
            <v>00006111</v>
          </cell>
          <cell r="C7513" t="str">
            <v>SERVENTE</v>
          </cell>
          <cell r="D7513" t="str">
            <v>H</v>
          </cell>
          <cell r="E7513">
            <v>2</v>
          </cell>
          <cell r="F7513">
            <v>10.59</v>
          </cell>
          <cell r="G7513">
            <v>21.18</v>
          </cell>
        </row>
        <row r="7514">
          <cell r="A7514" t="str">
            <v>83662</v>
          </cell>
          <cell r="C7514" t="str">
            <v>SUBTOTAL</v>
          </cell>
          <cell r="G7514">
            <v>66.66</v>
          </cell>
        </row>
        <row r="7515">
          <cell r="C7515" t="str">
            <v>BDI</v>
          </cell>
          <cell r="E7515">
            <v>0.35</v>
          </cell>
          <cell r="G7515">
            <v>23.33</v>
          </cell>
        </row>
        <row r="7516">
          <cell r="C7516" t="str">
            <v>TOTAL</v>
          </cell>
          <cell r="G7516">
            <v>89.99</v>
          </cell>
        </row>
        <row r="7518">
          <cell r="A7518" t="str">
            <v>DROP</v>
          </cell>
          <cell r="B7518" t="str">
            <v>83664</v>
          </cell>
          <cell r="C7518" t="str">
            <v>EXECUCAO DE DRENO DE TUBO DE CONRETO SIMPLES POROSO D=0,20 M (0,5MX0,5M) PARA GALERIAS DE AGUAS PLUVIAIS</v>
          </cell>
          <cell r="D7518" t="str">
            <v>M</v>
          </cell>
        </row>
        <row r="7519">
          <cell r="A7519" t="str">
            <v>INSUMO</v>
          </cell>
          <cell r="B7519" t="str">
            <v>00000370</v>
          </cell>
          <cell r="C7519" t="str">
            <v>AREIA MEDIA - POSTO JAZIDA / FORNECEDOR (SEM FRETE)</v>
          </cell>
          <cell r="D7519" t="str">
            <v>M3</v>
          </cell>
          <cell r="E7519">
            <v>0.14000000000000001</v>
          </cell>
          <cell r="F7519">
            <v>55.5</v>
          </cell>
          <cell r="G7519">
            <v>7.77</v>
          </cell>
        </row>
        <row r="7520">
          <cell r="A7520" t="str">
            <v>INSUMO</v>
          </cell>
          <cell r="B7520" t="str">
            <v>00004721</v>
          </cell>
          <cell r="C7520" t="str">
            <v>PEDRA BRITADA N. 1 - POSTO PEDREIRA / FORNECEDOR (SEM FRETE)</v>
          </cell>
          <cell r="D7520" t="str">
            <v>M3</v>
          </cell>
          <cell r="E7520">
            <v>0.14000000000000001</v>
          </cell>
          <cell r="F7520">
            <v>54.87</v>
          </cell>
          <cell r="G7520">
            <v>7.68</v>
          </cell>
        </row>
        <row r="7521">
          <cell r="A7521" t="str">
            <v>INSUMO</v>
          </cell>
          <cell r="B7521" t="str">
            <v>00006111</v>
          </cell>
          <cell r="C7521" t="str">
            <v>SERVENTE</v>
          </cell>
          <cell r="D7521" t="str">
            <v>H</v>
          </cell>
          <cell r="E7521">
            <v>1.31</v>
          </cell>
          <cell r="F7521">
            <v>10.59</v>
          </cell>
          <cell r="G7521">
            <v>13.87</v>
          </cell>
        </row>
        <row r="7522">
          <cell r="A7522" t="str">
            <v>INSUMO</v>
          </cell>
          <cell r="B7522" t="str">
            <v>00012583</v>
          </cell>
          <cell r="C7522" t="str">
            <v>TUBO CONCRETO SIMPLES POROSO DN 200 MM</v>
          </cell>
          <cell r="D7522" t="str">
            <v>M</v>
          </cell>
          <cell r="E7522">
            <v>1.05</v>
          </cell>
          <cell r="F7522">
            <v>26.45</v>
          </cell>
          <cell r="G7522">
            <v>27.77</v>
          </cell>
        </row>
        <row r="7523">
          <cell r="A7523" t="str">
            <v>83664</v>
          </cell>
          <cell r="C7523" t="str">
            <v>SUBTOTAL</v>
          </cell>
          <cell r="G7523">
            <v>57.09</v>
          </cell>
        </row>
        <row r="7524">
          <cell r="C7524" t="str">
            <v>BDI</v>
          </cell>
          <cell r="E7524">
            <v>0.35</v>
          </cell>
          <cell r="G7524">
            <v>19.98</v>
          </cell>
        </row>
        <row r="7525">
          <cell r="C7525" t="str">
            <v>TOTAL</v>
          </cell>
          <cell r="G7525">
            <v>77.070000000000007</v>
          </cell>
        </row>
        <row r="7527">
          <cell r="A7527" t="str">
            <v>DROP</v>
          </cell>
          <cell r="B7527" t="str">
            <v>83665</v>
          </cell>
          <cell r="C7527" t="str">
            <v>FORNECIMENTO E INSTALACAO DE MANTA BIDIM R T - 14</v>
          </cell>
          <cell r="D7527" t="str">
            <v>M2</v>
          </cell>
        </row>
        <row r="7528">
          <cell r="A7528" t="str">
            <v>INSUMO</v>
          </cell>
          <cell r="B7528" t="str">
            <v>00004021</v>
          </cell>
          <cell r="C7528" t="str">
            <v>GEOTEXTIL NAO TECIDO AGULHADO DE FILAMENTOS CONTINUOS 100% POLIESTER RT 14 P/ DRENAGEM TIPO BIDIM OU EQUIV</v>
          </cell>
          <cell r="D7528" t="str">
            <v>M2</v>
          </cell>
          <cell r="E7528">
            <v>1</v>
          </cell>
          <cell r="F7528">
            <v>6.08</v>
          </cell>
          <cell r="G7528">
            <v>6.08</v>
          </cell>
        </row>
        <row r="7529">
          <cell r="A7529" t="str">
            <v>INSUMO</v>
          </cell>
          <cell r="B7529" t="str">
            <v>00006111</v>
          </cell>
          <cell r="C7529" t="str">
            <v>SERVENTE</v>
          </cell>
          <cell r="D7529" t="str">
            <v>H</v>
          </cell>
          <cell r="E7529">
            <v>3.6363600000000003E-2</v>
          </cell>
          <cell r="F7529">
            <v>10.59</v>
          </cell>
          <cell r="G7529">
            <v>0.39</v>
          </cell>
        </row>
        <row r="7530">
          <cell r="A7530" t="str">
            <v>83665</v>
          </cell>
          <cell r="C7530" t="str">
            <v>SUBTOTAL</v>
          </cell>
          <cell r="G7530">
            <v>6.47</v>
          </cell>
        </row>
        <row r="7531">
          <cell r="C7531" t="str">
            <v>BDI</v>
          </cell>
          <cell r="E7531">
            <v>0.35</v>
          </cell>
          <cell r="G7531">
            <v>2.2599999999999998</v>
          </cell>
        </row>
        <row r="7532">
          <cell r="C7532" t="str">
            <v>TOTAL</v>
          </cell>
          <cell r="G7532">
            <v>8.73</v>
          </cell>
        </row>
        <row r="7534">
          <cell r="A7534" t="str">
            <v>DROP</v>
          </cell>
          <cell r="B7534" t="str">
            <v>83667</v>
          </cell>
          <cell r="C7534" t="str">
            <v>CAMADA DRENANTE COM AREIA MEDIA</v>
          </cell>
          <cell r="D7534" t="str">
            <v>M3</v>
          </cell>
        </row>
        <row r="7535">
          <cell r="A7535" t="str">
            <v>INSUMO</v>
          </cell>
          <cell r="B7535" t="str">
            <v>00000370</v>
          </cell>
          <cell r="C7535" t="str">
            <v>AREIA MEDIA - POSTO JAZIDA / FORNECEDOR (SEM FRETE)</v>
          </cell>
          <cell r="D7535" t="str">
            <v>M3</v>
          </cell>
          <cell r="E7535">
            <v>1.1000000000000001</v>
          </cell>
          <cell r="F7535">
            <v>55.5</v>
          </cell>
          <cell r="G7535">
            <v>61.05</v>
          </cell>
        </row>
        <row r="7536">
          <cell r="A7536" t="str">
            <v>INSUMO</v>
          </cell>
          <cell r="B7536" t="str">
            <v>00006111</v>
          </cell>
          <cell r="C7536" t="str">
            <v>SERVENTE</v>
          </cell>
          <cell r="D7536" t="str">
            <v>H</v>
          </cell>
          <cell r="E7536">
            <v>2.4500000000000002</v>
          </cell>
          <cell r="F7536">
            <v>10.59</v>
          </cell>
          <cell r="G7536">
            <v>25.95</v>
          </cell>
        </row>
        <row r="7537">
          <cell r="A7537" t="str">
            <v>83667</v>
          </cell>
          <cell r="C7537" t="str">
            <v>SUBTOTAL</v>
          </cell>
          <cell r="G7537">
            <v>87</v>
          </cell>
        </row>
        <row r="7538">
          <cell r="C7538" t="str">
            <v>BDI</v>
          </cell>
          <cell r="E7538">
            <v>0.35</v>
          </cell>
          <cell r="G7538">
            <v>30.45</v>
          </cell>
        </row>
        <row r="7539">
          <cell r="C7539" t="str">
            <v>TOTAL</v>
          </cell>
          <cell r="G7539">
            <v>117.45</v>
          </cell>
        </row>
        <row r="7541">
          <cell r="A7541" t="str">
            <v>DROP</v>
          </cell>
          <cell r="B7541" t="str">
            <v>83668</v>
          </cell>
          <cell r="C7541" t="str">
            <v>CAMADA DRENANTE COM BRITA NUM 2</v>
          </cell>
          <cell r="D7541" t="str">
            <v>M3</v>
          </cell>
        </row>
        <row r="7542">
          <cell r="A7542" t="str">
            <v>INSUMO</v>
          </cell>
          <cell r="B7542" t="str">
            <v>00004718</v>
          </cell>
          <cell r="C7542" t="str">
            <v>PEDRA BRITADA N. 2 - POSTO PEDREIRA / FORNECEDOR (SEM FRETE)</v>
          </cell>
          <cell r="D7542" t="str">
            <v>M3</v>
          </cell>
          <cell r="E7542">
            <v>1.1000000000000001</v>
          </cell>
          <cell r="F7542">
            <v>53</v>
          </cell>
          <cell r="G7542">
            <v>58.3</v>
          </cell>
        </row>
        <row r="7543">
          <cell r="A7543" t="str">
            <v>INSUMO</v>
          </cell>
          <cell r="B7543" t="str">
            <v>00006111</v>
          </cell>
          <cell r="C7543" t="str">
            <v>SERVENTE</v>
          </cell>
          <cell r="D7543" t="str">
            <v>H</v>
          </cell>
          <cell r="E7543">
            <v>2.4500000000000002</v>
          </cell>
          <cell r="F7543">
            <v>10.59</v>
          </cell>
          <cell r="G7543">
            <v>25.95</v>
          </cell>
        </row>
        <row r="7544">
          <cell r="A7544" t="str">
            <v>83668</v>
          </cell>
          <cell r="C7544" t="str">
            <v>SUBTOTAL</v>
          </cell>
          <cell r="G7544">
            <v>84.25</v>
          </cell>
        </row>
        <row r="7545">
          <cell r="C7545" t="str">
            <v>BDI</v>
          </cell>
          <cell r="E7545">
            <v>0.35</v>
          </cell>
          <cell r="G7545">
            <v>29.49</v>
          </cell>
        </row>
        <row r="7546">
          <cell r="C7546" t="str">
            <v>TOTAL</v>
          </cell>
          <cell r="G7546">
            <v>113.74</v>
          </cell>
        </row>
        <row r="7548">
          <cell r="A7548" t="str">
            <v>DROP</v>
          </cell>
          <cell r="B7548" t="str">
            <v>83669</v>
          </cell>
          <cell r="C7548" t="str">
            <v>FORNECIMENTO/INSTALACAO MANTA BIDIM RT-16</v>
          </cell>
          <cell r="D7548" t="str">
            <v>M2</v>
          </cell>
        </row>
        <row r="7549">
          <cell r="A7549" t="str">
            <v>INSUMO</v>
          </cell>
          <cell r="B7549" t="str">
            <v>00004019</v>
          </cell>
          <cell r="C7549" t="str">
            <v>GEOTEXTIL NAO TECIDO AGULHADO DE FILAMENTOS CONTINUOS 100% POLIESTER RT 16 TIPO BIDIM OU EQUIV</v>
          </cell>
          <cell r="D7549" t="str">
            <v>M2</v>
          </cell>
          <cell r="E7549">
            <v>1</v>
          </cell>
          <cell r="F7549">
            <v>8.5399999999999991</v>
          </cell>
          <cell r="G7549">
            <v>8.5399999999999991</v>
          </cell>
        </row>
        <row r="7550">
          <cell r="A7550" t="str">
            <v>INSUMO</v>
          </cell>
          <cell r="B7550" t="str">
            <v>00006111</v>
          </cell>
          <cell r="C7550" t="str">
            <v>SERVENTE</v>
          </cell>
          <cell r="D7550" t="str">
            <v>H</v>
          </cell>
          <cell r="E7550">
            <v>3.6363600000000003E-2</v>
          </cell>
          <cell r="F7550">
            <v>10.59</v>
          </cell>
          <cell r="G7550">
            <v>0.39</v>
          </cell>
        </row>
        <row r="7551">
          <cell r="A7551" t="str">
            <v>83669</v>
          </cell>
          <cell r="C7551" t="str">
            <v>SUBTOTAL</v>
          </cell>
          <cell r="G7551">
            <v>8.93</v>
          </cell>
        </row>
        <row r="7552">
          <cell r="C7552" t="str">
            <v>BDI</v>
          </cell>
          <cell r="E7552">
            <v>0.35</v>
          </cell>
          <cell r="G7552">
            <v>3.13</v>
          </cell>
        </row>
        <row r="7553">
          <cell r="C7553" t="str">
            <v>TOTAL</v>
          </cell>
          <cell r="G7553">
            <v>12.059999999999999</v>
          </cell>
        </row>
        <row r="7555">
          <cell r="A7555" t="str">
            <v>DROP</v>
          </cell>
          <cell r="B7555" t="str">
            <v>83670</v>
          </cell>
          <cell r="C7555" t="str">
            <v>TUBO PVC DN 75 MM PARA DRENAGEM - FORNECIM ENTO E INSTALACAO</v>
          </cell>
          <cell r="D7555" t="str">
            <v>M</v>
          </cell>
        </row>
        <row r="7556">
          <cell r="A7556" t="str">
            <v>INSUMO</v>
          </cell>
          <cell r="B7556" t="str">
            <v>00002700</v>
          </cell>
          <cell r="C7556" t="str">
            <v>MONTADOR</v>
          </cell>
          <cell r="D7556" t="str">
            <v>H</v>
          </cell>
          <cell r="E7556">
            <v>0.06</v>
          </cell>
          <cell r="F7556">
            <v>18.68</v>
          </cell>
          <cell r="G7556">
            <v>1.1200000000000001</v>
          </cell>
        </row>
        <row r="7557">
          <cell r="A7557" t="str">
            <v>INSUMO</v>
          </cell>
          <cell r="B7557" t="str">
            <v>00006111</v>
          </cell>
          <cell r="C7557" t="str">
            <v>SERVENTE</v>
          </cell>
          <cell r="D7557" t="str">
            <v>H</v>
          </cell>
          <cell r="E7557">
            <v>2.4135</v>
          </cell>
          <cell r="F7557">
            <v>10.59</v>
          </cell>
          <cell r="G7557">
            <v>25.56</v>
          </cell>
        </row>
        <row r="7558">
          <cell r="A7558" t="str">
            <v>INSUMO</v>
          </cell>
          <cell r="B7558" t="str">
            <v>00009837</v>
          </cell>
          <cell r="C7558" t="str">
            <v>TUBO PVC SERIE NORMAL - ESGOTO PREDIAL DN 75MM - NBR 5688</v>
          </cell>
          <cell r="D7558" t="str">
            <v>M</v>
          </cell>
          <cell r="E7558">
            <v>1</v>
          </cell>
          <cell r="F7558">
            <v>7.05</v>
          </cell>
          <cell r="G7558">
            <v>7.05</v>
          </cell>
        </row>
        <row r="7559">
          <cell r="A7559" t="str">
            <v>83670</v>
          </cell>
          <cell r="C7559" t="str">
            <v>SUBTOTAL</v>
          </cell>
          <cell r="G7559">
            <v>33.729999999999997</v>
          </cell>
        </row>
        <row r="7560">
          <cell r="C7560" t="str">
            <v>BDI</v>
          </cell>
          <cell r="E7560">
            <v>0.35</v>
          </cell>
          <cell r="G7560">
            <v>11.81</v>
          </cell>
        </row>
        <row r="7561">
          <cell r="C7561" t="str">
            <v>TOTAL</v>
          </cell>
          <cell r="G7561">
            <v>45.54</v>
          </cell>
        </row>
        <row r="7563">
          <cell r="A7563" t="str">
            <v>DROP</v>
          </cell>
          <cell r="B7563" t="str">
            <v>83671</v>
          </cell>
          <cell r="C7563" t="str">
            <v>TUBO PVC DN 100 MM PARA DRENAGEM - FORNECI MENTO E INSTALACAO</v>
          </cell>
          <cell r="D7563" t="str">
            <v>M</v>
          </cell>
        </row>
        <row r="7564">
          <cell r="A7564" t="str">
            <v>INSUMO</v>
          </cell>
          <cell r="B7564" t="str">
            <v>00002700</v>
          </cell>
          <cell r="C7564" t="str">
            <v>MONTADOR</v>
          </cell>
          <cell r="D7564" t="str">
            <v>H</v>
          </cell>
          <cell r="E7564">
            <v>0.06</v>
          </cell>
          <cell r="F7564">
            <v>18.68</v>
          </cell>
          <cell r="G7564">
            <v>1.1200000000000001</v>
          </cell>
        </row>
        <row r="7565">
          <cell r="A7565" t="str">
            <v>INSUMO</v>
          </cell>
          <cell r="B7565" t="str">
            <v>00006111</v>
          </cell>
          <cell r="C7565" t="str">
            <v>SERVENTE</v>
          </cell>
          <cell r="D7565" t="str">
            <v>H</v>
          </cell>
          <cell r="E7565">
            <v>2.5657999999999999</v>
          </cell>
          <cell r="F7565">
            <v>10.59</v>
          </cell>
          <cell r="G7565">
            <v>27.17</v>
          </cell>
        </row>
        <row r="7566">
          <cell r="A7566" t="str">
            <v>INSUMO</v>
          </cell>
          <cell r="B7566" t="str">
            <v>00009836</v>
          </cell>
          <cell r="C7566" t="str">
            <v>TUBO PVC SERIE NORMAL - ESGOTO PREDIAL DN 100MM - NBR 5688</v>
          </cell>
          <cell r="D7566" t="str">
            <v>M</v>
          </cell>
          <cell r="E7566">
            <v>1</v>
          </cell>
          <cell r="F7566">
            <v>8.5299999999999994</v>
          </cell>
          <cell r="G7566">
            <v>8.5299999999999994</v>
          </cell>
        </row>
        <row r="7567">
          <cell r="A7567" t="str">
            <v>83671</v>
          </cell>
          <cell r="C7567" t="str">
            <v>SUBTOTAL</v>
          </cell>
          <cell r="G7567">
            <v>36.82</v>
          </cell>
        </row>
        <row r="7568">
          <cell r="C7568" t="str">
            <v>BDI</v>
          </cell>
          <cell r="E7568">
            <v>0.35</v>
          </cell>
          <cell r="G7568">
            <v>12.89</v>
          </cell>
        </row>
        <row r="7569">
          <cell r="C7569" t="str">
            <v>TOTAL</v>
          </cell>
          <cell r="G7569">
            <v>49.71</v>
          </cell>
        </row>
        <row r="7571">
          <cell r="A7571" t="str">
            <v>DROP</v>
          </cell>
          <cell r="B7571" t="str">
            <v>83672</v>
          </cell>
          <cell r="C7571" t="str">
            <v>TUBO CERAMICO PERFURADO (MANILHA BARRO VIDRADO) DN 100 MM PARA DRENAGEM - FORNECIMENTO E INSTALACAO</v>
          </cell>
          <cell r="D7571" t="str">
            <v>M</v>
          </cell>
        </row>
        <row r="7572">
          <cell r="A7572" t="str">
            <v>INSUMO</v>
          </cell>
          <cell r="B7572" t="str">
            <v>00000370</v>
          </cell>
          <cell r="C7572" t="str">
            <v>AREIA MEDIA - POSTO JAZIDA / FORNECEDOR (SEM FRETE)</v>
          </cell>
          <cell r="D7572" t="str">
            <v>M3</v>
          </cell>
          <cell r="E7572">
            <v>2E-3</v>
          </cell>
          <cell r="F7572">
            <v>55.5</v>
          </cell>
          <cell r="G7572">
            <v>0.11</v>
          </cell>
        </row>
        <row r="7573">
          <cell r="A7573" t="str">
            <v>INSUMO</v>
          </cell>
          <cell r="B7573" t="str">
            <v>00001379</v>
          </cell>
          <cell r="C7573" t="str">
            <v>CIMENTO PORTLAND COMPOSTO CP II- 32</v>
          </cell>
          <cell r="D7573" t="str">
            <v>KG</v>
          </cell>
          <cell r="E7573">
            <v>0.71</v>
          </cell>
          <cell r="F7573">
            <v>0.46</v>
          </cell>
          <cell r="G7573">
            <v>0.33</v>
          </cell>
        </row>
        <row r="7574">
          <cell r="A7574" t="str">
            <v>INSUMO</v>
          </cell>
          <cell r="B7574" t="str">
            <v>00004750</v>
          </cell>
          <cell r="C7574" t="str">
            <v>PEDREIRO</v>
          </cell>
          <cell r="D7574" t="str">
            <v>H</v>
          </cell>
          <cell r="E7574">
            <v>0.4</v>
          </cell>
          <cell r="F7574">
            <v>12.88</v>
          </cell>
          <cell r="G7574">
            <v>5.15</v>
          </cell>
        </row>
        <row r="7575">
          <cell r="A7575" t="str">
            <v>INSUMO</v>
          </cell>
          <cell r="B7575" t="str">
            <v>00006111</v>
          </cell>
          <cell r="C7575" t="str">
            <v>SERVENTE</v>
          </cell>
          <cell r="D7575" t="str">
            <v>H</v>
          </cell>
          <cell r="E7575">
            <v>3.0558000000000001</v>
          </cell>
          <cell r="F7575">
            <v>10.59</v>
          </cell>
          <cell r="G7575">
            <v>32.36</v>
          </cell>
        </row>
        <row r="7576">
          <cell r="A7576" t="str">
            <v>INSUMO</v>
          </cell>
          <cell r="B7576" t="str">
            <v>00007595</v>
          </cell>
          <cell r="C7576" t="str">
            <v>NIVELADOR</v>
          </cell>
          <cell r="D7576" t="str">
            <v>H</v>
          </cell>
          <cell r="E7576">
            <v>0.08</v>
          </cell>
          <cell r="F7576">
            <v>11.45</v>
          </cell>
          <cell r="G7576">
            <v>0.92</v>
          </cell>
        </row>
        <row r="7577">
          <cell r="A7577" t="str">
            <v>INSUMO</v>
          </cell>
          <cell r="B7577" t="str">
            <v>00012334</v>
          </cell>
          <cell r="C7577" t="str">
            <v>TUBO CERAMICO PERFURADO DN 100 MM - P/ DRENAGEM</v>
          </cell>
          <cell r="D7577" t="str">
            <v>M</v>
          </cell>
          <cell r="E7577">
            <v>1.1499999999999999</v>
          </cell>
          <cell r="F7577">
            <v>14.19</v>
          </cell>
          <cell r="G7577">
            <v>16.32</v>
          </cell>
        </row>
        <row r="7578">
          <cell r="A7578" t="str">
            <v>83672</v>
          </cell>
          <cell r="C7578" t="str">
            <v>SUBTOTAL</v>
          </cell>
          <cell r="G7578">
            <v>55.190000000000005</v>
          </cell>
        </row>
        <row r="7579">
          <cell r="C7579" t="str">
            <v>BDI</v>
          </cell>
          <cell r="E7579">
            <v>0.35</v>
          </cell>
          <cell r="G7579">
            <v>19.32</v>
          </cell>
        </row>
        <row r="7580">
          <cell r="C7580" t="str">
            <v>TOTAL</v>
          </cell>
          <cell r="G7580">
            <v>74.510000000000005</v>
          </cell>
        </row>
        <row r="7582">
          <cell r="A7582" t="str">
            <v>DROP</v>
          </cell>
          <cell r="B7582" t="str">
            <v>83673</v>
          </cell>
          <cell r="C7582" t="str">
            <v>TUBO CERAMICO PERFURADO (MANILHA BARRO VIDRADO) DN 150 MM PARA DRENAGEM - FORNECIMENTO E INSTALACAO</v>
          </cell>
          <cell r="D7582" t="str">
            <v>M</v>
          </cell>
        </row>
        <row r="7583">
          <cell r="A7583" t="str">
            <v>INSUMO</v>
          </cell>
          <cell r="B7583" t="str">
            <v>00000370</v>
          </cell>
          <cell r="C7583" t="str">
            <v>AREIA MEDIA - POSTO JAZIDA / FORNECEDOR (SEM FRETE)</v>
          </cell>
          <cell r="D7583" t="str">
            <v>M3</v>
          </cell>
          <cell r="E7583">
            <v>2E-3</v>
          </cell>
          <cell r="F7583">
            <v>55.5</v>
          </cell>
          <cell r="G7583">
            <v>0.11</v>
          </cell>
        </row>
        <row r="7584">
          <cell r="A7584" t="str">
            <v>INSUMO</v>
          </cell>
          <cell r="B7584" t="str">
            <v>00001379</v>
          </cell>
          <cell r="C7584" t="str">
            <v>CIMENTO PORTLAND COMPOSTO CP II- 32</v>
          </cell>
          <cell r="D7584" t="str">
            <v>KG</v>
          </cell>
          <cell r="E7584">
            <v>0.71</v>
          </cell>
          <cell r="F7584">
            <v>0.46</v>
          </cell>
          <cell r="G7584">
            <v>0.33</v>
          </cell>
        </row>
        <row r="7585">
          <cell r="A7585" t="str">
            <v>INSUMO</v>
          </cell>
          <cell r="B7585" t="str">
            <v>00004750</v>
          </cell>
          <cell r="C7585" t="str">
            <v>PEDREIRO</v>
          </cell>
          <cell r="D7585" t="str">
            <v>H</v>
          </cell>
          <cell r="E7585">
            <v>0.5</v>
          </cell>
          <cell r="F7585">
            <v>12.88</v>
          </cell>
          <cell r="G7585">
            <v>6.44</v>
          </cell>
        </row>
        <row r="7586">
          <cell r="A7586" t="str">
            <v>INSUMO</v>
          </cell>
          <cell r="B7586" t="str">
            <v>00006111</v>
          </cell>
          <cell r="C7586" t="str">
            <v>SERVENTE</v>
          </cell>
          <cell r="D7586" t="str">
            <v>H</v>
          </cell>
          <cell r="E7586">
            <v>3.4670000000000001</v>
          </cell>
          <cell r="F7586">
            <v>10.59</v>
          </cell>
          <cell r="G7586">
            <v>36.72</v>
          </cell>
        </row>
        <row r="7587">
          <cell r="A7587" t="str">
            <v>INSUMO</v>
          </cell>
          <cell r="B7587" t="str">
            <v>00007595</v>
          </cell>
          <cell r="C7587" t="str">
            <v>NIVELADOR</v>
          </cell>
          <cell r="D7587" t="str">
            <v>H</v>
          </cell>
          <cell r="E7587">
            <v>0.08</v>
          </cell>
          <cell r="F7587">
            <v>11.45</v>
          </cell>
          <cell r="G7587">
            <v>0.92</v>
          </cell>
        </row>
        <row r="7588">
          <cell r="A7588" t="str">
            <v>INSUMO</v>
          </cell>
          <cell r="B7588" t="str">
            <v>00012335</v>
          </cell>
          <cell r="C7588" t="str">
            <v>TUBO CERAMICO PERFURADO DN 150 MM - P/ DRENAGEM</v>
          </cell>
          <cell r="D7588" t="str">
            <v>M</v>
          </cell>
          <cell r="E7588">
            <v>1.1499999999999999</v>
          </cell>
          <cell r="F7588">
            <v>19.52</v>
          </cell>
          <cell r="G7588">
            <v>22.45</v>
          </cell>
        </row>
        <row r="7589">
          <cell r="A7589" t="str">
            <v>83673</v>
          </cell>
          <cell r="C7589" t="str">
            <v>SUBTOTAL</v>
          </cell>
          <cell r="G7589">
            <v>66.97</v>
          </cell>
        </row>
        <row r="7590">
          <cell r="C7590" t="str">
            <v>BDI</v>
          </cell>
          <cell r="E7590">
            <v>0.35</v>
          </cell>
          <cell r="G7590">
            <v>23.44</v>
          </cell>
        </row>
        <row r="7591">
          <cell r="C7591" t="str">
            <v>TOTAL</v>
          </cell>
          <cell r="G7591">
            <v>90.41</v>
          </cell>
        </row>
        <row r="7593">
          <cell r="A7593" t="str">
            <v>DROP</v>
          </cell>
          <cell r="B7593" t="str">
            <v>83674</v>
          </cell>
          <cell r="C7593" t="str">
            <v>TUBO CERAMICO PERFURADO (MANILHA BARRO VIDRADO) DN 200 MM PARA DRENAGEM - FORNECIMENTO E INSTALACAO</v>
          </cell>
          <cell r="D7593" t="str">
            <v>M</v>
          </cell>
        </row>
        <row r="7594">
          <cell r="A7594" t="str">
            <v>INSUMO</v>
          </cell>
          <cell r="B7594" t="str">
            <v>00000370</v>
          </cell>
          <cell r="C7594" t="str">
            <v>AREIA MEDIA - POSTO JAZIDA / FORNECEDOR (SEM FRETE)</v>
          </cell>
          <cell r="D7594" t="str">
            <v>M3</v>
          </cell>
          <cell r="E7594">
            <v>3.0000000000000001E-3</v>
          </cell>
          <cell r="F7594">
            <v>55.5</v>
          </cell>
          <cell r="G7594">
            <v>0.17</v>
          </cell>
        </row>
        <row r="7595">
          <cell r="A7595" t="str">
            <v>INSUMO</v>
          </cell>
          <cell r="B7595" t="str">
            <v>00001379</v>
          </cell>
          <cell r="C7595" t="str">
            <v>CIMENTO PORTLAND COMPOSTO CP II- 32</v>
          </cell>
          <cell r="D7595" t="str">
            <v>KG</v>
          </cell>
          <cell r="E7595">
            <v>1.42</v>
          </cell>
          <cell r="F7595">
            <v>0.46</v>
          </cell>
          <cell r="G7595">
            <v>0.65</v>
          </cell>
        </row>
        <row r="7596">
          <cell r="A7596" t="str">
            <v>INSUMO</v>
          </cell>
          <cell r="B7596" t="str">
            <v>00004750</v>
          </cell>
          <cell r="C7596" t="str">
            <v>PEDREIRO</v>
          </cell>
          <cell r="D7596" t="str">
            <v>H</v>
          </cell>
          <cell r="E7596">
            <v>0.6</v>
          </cell>
          <cell r="F7596">
            <v>12.88</v>
          </cell>
          <cell r="G7596">
            <v>7.73</v>
          </cell>
        </row>
        <row r="7597">
          <cell r="A7597" t="str">
            <v>INSUMO</v>
          </cell>
          <cell r="B7597" t="str">
            <v>00006111</v>
          </cell>
          <cell r="C7597" t="str">
            <v>SERVENTE</v>
          </cell>
          <cell r="D7597" t="str">
            <v>H</v>
          </cell>
          <cell r="E7597">
            <v>3.9060000000000001</v>
          </cell>
          <cell r="F7597">
            <v>10.59</v>
          </cell>
          <cell r="G7597">
            <v>41.36</v>
          </cell>
        </row>
        <row r="7598">
          <cell r="A7598" t="str">
            <v>INSUMO</v>
          </cell>
          <cell r="B7598" t="str">
            <v>00007595</v>
          </cell>
          <cell r="C7598" t="str">
            <v>NIVELADOR</v>
          </cell>
          <cell r="D7598" t="str">
            <v>H</v>
          </cell>
          <cell r="E7598">
            <v>0.08</v>
          </cell>
          <cell r="F7598">
            <v>11.45</v>
          </cell>
          <cell r="G7598">
            <v>0.92</v>
          </cell>
        </row>
        <row r="7599">
          <cell r="A7599" t="str">
            <v>INSUMO</v>
          </cell>
          <cell r="B7599" t="str">
            <v>00012336</v>
          </cell>
          <cell r="C7599" t="str">
            <v>TUBO CERAMICO PERFURADO DN 200 MM - P/ DRENAGEM</v>
          </cell>
          <cell r="D7599" t="str">
            <v>M</v>
          </cell>
          <cell r="E7599">
            <v>1.1399999999999999</v>
          </cell>
          <cell r="F7599">
            <v>33.840000000000003</v>
          </cell>
          <cell r="G7599">
            <v>38.58</v>
          </cell>
        </row>
        <row r="7600">
          <cell r="A7600" t="str">
            <v>83674</v>
          </cell>
          <cell r="C7600" t="str">
            <v>SUBTOTAL</v>
          </cell>
          <cell r="G7600">
            <v>89.41</v>
          </cell>
        </row>
        <row r="7601">
          <cell r="C7601" t="str">
            <v>BDI</v>
          </cell>
          <cell r="E7601">
            <v>0.35</v>
          </cell>
          <cell r="G7601">
            <v>31.29</v>
          </cell>
        </row>
        <row r="7602">
          <cell r="C7602" t="str">
            <v>TOTAL</v>
          </cell>
          <cell r="G7602">
            <v>120.69999999999999</v>
          </cell>
        </row>
        <row r="7604">
          <cell r="A7604" t="str">
            <v>DROP</v>
          </cell>
          <cell r="B7604" t="str">
            <v>83675</v>
          </cell>
          <cell r="C7604" t="str">
            <v>TUBO CONCRETO SIMPLES DN 200 MM PARA DRENAGEM - FOR NECIMENTO E INSTALACAO, INCLUSIVE ESCAVACAO MANUAL 1M3/M.</v>
          </cell>
          <cell r="D7604" t="str">
            <v>M</v>
          </cell>
        </row>
        <row r="7605">
          <cell r="A7605" t="str">
            <v>INSUMO</v>
          </cell>
          <cell r="B7605" t="str">
            <v>00000370</v>
          </cell>
          <cell r="C7605" t="str">
            <v>AREIA MEDIA - POSTO JAZIDA / FORNECEDOR (SEM FRETE)</v>
          </cell>
          <cell r="D7605" t="str">
            <v>M3</v>
          </cell>
          <cell r="E7605">
            <v>5.0000000000000001E-4</v>
          </cell>
          <cell r="F7605">
            <v>55.5</v>
          </cell>
          <cell r="G7605">
            <v>0.03</v>
          </cell>
        </row>
        <row r="7606">
          <cell r="A7606" t="str">
            <v>INSUMO</v>
          </cell>
          <cell r="B7606" t="str">
            <v>00001379</v>
          </cell>
          <cell r="C7606" t="str">
            <v>CIMENTO PORTLAND COMPOSTO CP II- 32</v>
          </cell>
          <cell r="D7606" t="str">
            <v>KG</v>
          </cell>
          <cell r="E7606">
            <v>0.22500000000000001</v>
          </cell>
          <cell r="F7606">
            <v>0.46</v>
          </cell>
          <cell r="G7606">
            <v>0.1</v>
          </cell>
        </row>
        <row r="7607">
          <cell r="A7607" t="str">
            <v>INSUMO</v>
          </cell>
          <cell r="B7607" t="str">
            <v>00004750</v>
          </cell>
          <cell r="C7607" t="str">
            <v>PEDREIRO</v>
          </cell>
          <cell r="D7607" t="str">
            <v>H</v>
          </cell>
          <cell r="E7607">
            <v>0.1613</v>
          </cell>
          <cell r="F7607">
            <v>12.88</v>
          </cell>
          <cell r="G7607">
            <v>2.08</v>
          </cell>
        </row>
        <row r="7608">
          <cell r="A7608" t="str">
            <v>INSUMO</v>
          </cell>
          <cell r="B7608" t="str">
            <v>00006111</v>
          </cell>
          <cell r="C7608" t="str">
            <v>SERVENTE</v>
          </cell>
          <cell r="D7608" t="str">
            <v>H</v>
          </cell>
          <cell r="E7608">
            <v>3.7865000000000002</v>
          </cell>
          <cell r="F7608">
            <v>10.59</v>
          </cell>
          <cell r="G7608">
            <v>40.1</v>
          </cell>
        </row>
        <row r="7609">
          <cell r="A7609" t="str">
            <v>INSUMO</v>
          </cell>
          <cell r="B7609" t="str">
            <v>00007778</v>
          </cell>
          <cell r="C7609" t="str">
            <v>TUBO CONCRETO SIMPLES CLASSE- PS1, PB NBR-8890 DN 200MM P/AGUAS PLUVIAIS</v>
          </cell>
          <cell r="D7609" t="str">
            <v>M</v>
          </cell>
          <cell r="E7609">
            <v>1</v>
          </cell>
          <cell r="F7609">
            <v>26.45</v>
          </cell>
          <cell r="G7609">
            <v>26.45</v>
          </cell>
        </row>
        <row r="7610">
          <cell r="A7610" t="str">
            <v>83675</v>
          </cell>
          <cell r="C7610" t="str">
            <v>SUBTOTAL</v>
          </cell>
          <cell r="G7610">
            <v>68.760000000000005</v>
          </cell>
        </row>
        <row r="7611">
          <cell r="C7611" t="str">
            <v>BDI</v>
          </cell>
          <cell r="E7611">
            <v>0.35</v>
          </cell>
          <cell r="G7611">
            <v>24.07</v>
          </cell>
        </row>
        <row r="7612">
          <cell r="C7612" t="str">
            <v>TOTAL</v>
          </cell>
          <cell r="G7612">
            <v>92.830000000000013</v>
          </cell>
        </row>
        <row r="7614">
          <cell r="A7614" t="str">
            <v>DROP</v>
          </cell>
          <cell r="B7614" t="str">
            <v>83676</v>
          </cell>
          <cell r="C7614" t="str">
            <v>TUBO CONCRETO SIMPLES DN 300 MM PARA DRENAGEM - FOR NECIMENTO E INSTALACAO INCLUSIVE ESCAVACAO MANUAL 1M3/M</v>
          </cell>
          <cell r="D7614" t="str">
            <v>M</v>
          </cell>
        </row>
        <row r="7615">
          <cell r="A7615" t="str">
            <v>INSUMO</v>
          </cell>
          <cell r="B7615" t="str">
            <v>00000370</v>
          </cell>
          <cell r="C7615" t="str">
            <v>AREIA MEDIA - POSTO JAZIDA / FORNECEDOR (SEM FRETE)</v>
          </cell>
          <cell r="D7615" t="str">
            <v>M3</v>
          </cell>
          <cell r="E7615">
            <v>1E-3</v>
          </cell>
          <cell r="F7615">
            <v>55.5</v>
          </cell>
          <cell r="G7615">
            <v>0.06</v>
          </cell>
        </row>
        <row r="7616">
          <cell r="A7616" t="str">
            <v>INSUMO</v>
          </cell>
          <cell r="B7616" t="str">
            <v>00001379</v>
          </cell>
          <cell r="C7616" t="str">
            <v>CIMENTO PORTLAND COMPOSTO CP II- 32</v>
          </cell>
          <cell r="D7616" t="str">
            <v>KG</v>
          </cell>
          <cell r="E7616">
            <v>0.45</v>
          </cell>
          <cell r="F7616">
            <v>0.46</v>
          </cell>
          <cell r="G7616">
            <v>0.21</v>
          </cell>
        </row>
        <row r="7617">
          <cell r="A7617" t="str">
            <v>INSUMO</v>
          </cell>
          <cell r="B7617" t="str">
            <v>00004750</v>
          </cell>
          <cell r="C7617" t="str">
            <v>PEDREIRO</v>
          </cell>
          <cell r="D7617" t="str">
            <v>H</v>
          </cell>
          <cell r="E7617">
            <v>0.22</v>
          </cell>
          <cell r="F7617">
            <v>12.88</v>
          </cell>
          <cell r="G7617">
            <v>2.83</v>
          </cell>
        </row>
        <row r="7618">
          <cell r="A7618" t="str">
            <v>INSUMO</v>
          </cell>
          <cell r="B7618" t="str">
            <v>00006111</v>
          </cell>
          <cell r="C7618" t="str">
            <v>SERVENTE</v>
          </cell>
          <cell r="D7618" t="str">
            <v>H</v>
          </cell>
          <cell r="E7618">
            <v>4.6738</v>
          </cell>
          <cell r="F7618">
            <v>10.59</v>
          </cell>
          <cell r="G7618">
            <v>49.5</v>
          </cell>
        </row>
        <row r="7619">
          <cell r="A7619" t="str">
            <v>INSUMO</v>
          </cell>
          <cell r="B7619" t="str">
            <v>00007796</v>
          </cell>
          <cell r="C7619" t="str">
            <v>TUBO CONCRETO SIMPLES CLASSE PS1, PB NBR-8890 DN 300MM P/AGUAS PLUVIAIS</v>
          </cell>
          <cell r="D7619" t="str">
            <v>M</v>
          </cell>
          <cell r="E7619">
            <v>1</v>
          </cell>
          <cell r="F7619">
            <v>36.619999999999997</v>
          </cell>
          <cell r="G7619">
            <v>36.619999999999997</v>
          </cell>
        </row>
        <row r="7620">
          <cell r="A7620" t="str">
            <v>83676</v>
          </cell>
          <cell r="C7620" t="str">
            <v>SUBTOTAL</v>
          </cell>
          <cell r="G7620">
            <v>89.22</v>
          </cell>
        </row>
        <row r="7621">
          <cell r="C7621" t="str">
            <v>BDI</v>
          </cell>
          <cell r="E7621">
            <v>0.35</v>
          </cell>
          <cell r="G7621">
            <v>31.23</v>
          </cell>
        </row>
        <row r="7622">
          <cell r="C7622" t="str">
            <v>TOTAL</v>
          </cell>
          <cell r="G7622">
            <v>120.45</v>
          </cell>
        </row>
        <row r="7624">
          <cell r="A7624" t="str">
            <v>DROP</v>
          </cell>
          <cell r="B7624" t="str">
            <v>83677</v>
          </cell>
          <cell r="C7624" t="str">
            <v>TUBO CONCRETO SIMPLES DN 400 MM PARA DRENAGEM - FOR NECIMENTO E INSTALACAO INCLUSIVE ESCAVACAO MANUAL 1,5M3/M</v>
          </cell>
          <cell r="D7624" t="str">
            <v>M</v>
          </cell>
        </row>
        <row r="7625">
          <cell r="A7625" t="str">
            <v>INSUMO</v>
          </cell>
          <cell r="B7625" t="str">
            <v>00000370</v>
          </cell>
          <cell r="C7625" t="str">
            <v>AREIA MEDIA - POSTO JAZIDA / FORNECEDOR (SEM FRETE)</v>
          </cell>
          <cell r="D7625" t="str">
            <v>M3</v>
          </cell>
          <cell r="E7625">
            <v>2E-3</v>
          </cell>
          <cell r="F7625">
            <v>55.5</v>
          </cell>
          <cell r="G7625">
            <v>0.11</v>
          </cell>
        </row>
        <row r="7626">
          <cell r="A7626" t="str">
            <v>INSUMO</v>
          </cell>
          <cell r="B7626" t="str">
            <v>00001379</v>
          </cell>
          <cell r="C7626" t="str">
            <v>CIMENTO PORTLAND COMPOSTO CP II- 32</v>
          </cell>
          <cell r="D7626" t="str">
            <v>KG</v>
          </cell>
          <cell r="E7626">
            <v>0.9</v>
          </cell>
          <cell r="F7626">
            <v>0.46</v>
          </cell>
          <cell r="G7626">
            <v>0.41</v>
          </cell>
        </row>
        <row r="7627">
          <cell r="A7627" t="str">
            <v>INSUMO</v>
          </cell>
          <cell r="B7627" t="str">
            <v>00004750</v>
          </cell>
          <cell r="C7627" t="str">
            <v>PEDREIRO</v>
          </cell>
          <cell r="D7627" t="str">
            <v>H</v>
          </cell>
          <cell r="E7627">
            <v>0.3</v>
          </cell>
          <cell r="F7627">
            <v>12.88</v>
          </cell>
          <cell r="G7627">
            <v>3.86</v>
          </cell>
        </row>
        <row r="7628">
          <cell r="A7628" t="str">
            <v>INSUMO</v>
          </cell>
          <cell r="B7628" t="str">
            <v>00006111</v>
          </cell>
          <cell r="C7628" t="str">
            <v>SERVENTE</v>
          </cell>
          <cell r="D7628" t="str">
            <v>H</v>
          </cell>
          <cell r="E7628">
            <v>5.6679000000000004</v>
          </cell>
          <cell r="F7628">
            <v>10.59</v>
          </cell>
          <cell r="G7628">
            <v>60.02</v>
          </cell>
        </row>
        <row r="7629">
          <cell r="A7629" t="str">
            <v>INSUMO</v>
          </cell>
          <cell r="B7629" t="str">
            <v>00007781</v>
          </cell>
          <cell r="C7629" t="str">
            <v>TUBO CONCRETO SIMPLES CLASSE -PS1 PB NBR-8890 DN 400 MM P/AGUAS PLUVIAIS</v>
          </cell>
          <cell r="D7629" t="str">
            <v>M</v>
          </cell>
          <cell r="E7629">
            <v>1</v>
          </cell>
          <cell r="F7629">
            <v>46.73</v>
          </cell>
          <cell r="G7629">
            <v>46.73</v>
          </cell>
        </row>
        <row r="7630">
          <cell r="A7630" t="str">
            <v>83677</v>
          </cell>
          <cell r="C7630" t="str">
            <v>SUBTOTAL</v>
          </cell>
          <cell r="G7630">
            <v>111.13</v>
          </cell>
        </row>
        <row r="7631">
          <cell r="C7631" t="str">
            <v>BDI</v>
          </cell>
          <cell r="E7631">
            <v>0.35</v>
          </cell>
          <cell r="G7631">
            <v>38.9</v>
          </cell>
        </row>
        <row r="7632">
          <cell r="C7632" t="str">
            <v>TOTAL</v>
          </cell>
          <cell r="G7632">
            <v>150.03</v>
          </cell>
        </row>
        <row r="7634">
          <cell r="A7634" t="str">
            <v>DROP</v>
          </cell>
          <cell r="B7634" t="str">
            <v>83678</v>
          </cell>
          <cell r="C7634" t="str">
            <v>TUBO CONCRETO SIMPLES DN 500 MM PARA DRENAGEM - FOR NECIMENTO E INSTALACAO INCLUSIVE ESCAVACAO MANUAL 2M3/M</v>
          </cell>
          <cell r="D7634" t="str">
            <v>M</v>
          </cell>
        </row>
        <row r="7635">
          <cell r="A7635" t="str">
            <v>INSUMO</v>
          </cell>
          <cell r="B7635" t="str">
            <v>00000370</v>
          </cell>
          <cell r="C7635" t="str">
            <v>AREIA MEDIA - POSTO JAZIDA / FORNECEDOR (SEM FRETE)</v>
          </cell>
          <cell r="D7635" t="str">
            <v>M3</v>
          </cell>
          <cell r="E7635">
            <v>3.0000000000000001E-3</v>
          </cell>
          <cell r="F7635">
            <v>55.5</v>
          </cell>
          <cell r="G7635">
            <v>0.17</v>
          </cell>
        </row>
        <row r="7636">
          <cell r="A7636" t="str">
            <v>INSUMO</v>
          </cell>
          <cell r="B7636" t="str">
            <v>00001379</v>
          </cell>
          <cell r="C7636" t="str">
            <v>CIMENTO PORTLAND COMPOSTO CP II- 32</v>
          </cell>
          <cell r="D7636" t="str">
            <v>KG</v>
          </cell>
          <cell r="E7636">
            <v>1.35</v>
          </cell>
          <cell r="F7636">
            <v>0.46</v>
          </cell>
          <cell r="G7636">
            <v>0.62</v>
          </cell>
        </row>
        <row r="7637">
          <cell r="A7637" t="str">
            <v>INSUMO</v>
          </cell>
          <cell r="B7637" t="str">
            <v>00004750</v>
          </cell>
          <cell r="C7637" t="str">
            <v>PEDREIRO</v>
          </cell>
          <cell r="D7637" t="str">
            <v>H</v>
          </cell>
          <cell r="E7637">
            <v>0.37</v>
          </cell>
          <cell r="F7637">
            <v>12.88</v>
          </cell>
          <cell r="G7637">
            <v>4.7699999999999996</v>
          </cell>
        </row>
        <row r="7638">
          <cell r="A7638" t="str">
            <v>INSUMO</v>
          </cell>
          <cell r="B7638" t="str">
            <v>00006111</v>
          </cell>
          <cell r="C7638" t="str">
            <v>SERVENTE</v>
          </cell>
          <cell r="D7638" t="str">
            <v>H</v>
          </cell>
          <cell r="E7638">
            <v>6.8585000000000003</v>
          </cell>
          <cell r="F7638">
            <v>10.59</v>
          </cell>
          <cell r="G7638">
            <v>72.63</v>
          </cell>
        </row>
        <row r="7639">
          <cell r="A7639" t="str">
            <v>INSUMO</v>
          </cell>
          <cell r="B7639" t="str">
            <v>00007795</v>
          </cell>
          <cell r="C7639" t="str">
            <v>TUBO CONCRETO SIMPLES CLASSE - PS1, PB NBR-8890 DN 500MM P/AGUAS PLUVIAIS</v>
          </cell>
          <cell r="D7639" t="str">
            <v>M</v>
          </cell>
          <cell r="E7639">
            <v>1</v>
          </cell>
          <cell r="F7639">
            <v>71.209999999999994</v>
          </cell>
          <cell r="G7639">
            <v>71.209999999999994</v>
          </cell>
        </row>
        <row r="7640">
          <cell r="A7640" t="str">
            <v>83678</v>
          </cell>
          <cell r="C7640" t="str">
            <v>SUBTOTAL</v>
          </cell>
          <cell r="G7640">
            <v>149.39999999999998</v>
          </cell>
        </row>
        <row r="7641">
          <cell r="C7641" t="str">
            <v>BDI</v>
          </cell>
          <cell r="E7641">
            <v>0.35</v>
          </cell>
          <cell r="G7641">
            <v>52.29</v>
          </cell>
        </row>
        <row r="7642">
          <cell r="C7642" t="str">
            <v>TOTAL</v>
          </cell>
          <cell r="G7642">
            <v>201.68999999999997</v>
          </cell>
        </row>
        <row r="7644">
          <cell r="A7644" t="str">
            <v>DROP</v>
          </cell>
          <cell r="B7644" t="str">
            <v>83679</v>
          </cell>
          <cell r="C7644" t="str">
            <v>TUBO PVC D=2 COM MATERIAL DRENANTE PARA D RENO/BARBACA - FORNECIMENTO E INSTALACAO</v>
          </cell>
          <cell r="D7644" t="str">
            <v>M</v>
          </cell>
        </row>
        <row r="7645">
          <cell r="A7645" t="str">
            <v>INSUMO</v>
          </cell>
          <cell r="B7645" t="str">
            <v>00004722</v>
          </cell>
          <cell r="C7645" t="str">
            <v>PEDRA BRITADA N. 3 - POSTO PEDREIRA / FORNECEDOR (SEM FRETE)</v>
          </cell>
          <cell r="D7645" t="str">
            <v>M3</v>
          </cell>
          <cell r="E7645">
            <v>1E-3</v>
          </cell>
          <cell r="F7645">
            <v>47.72</v>
          </cell>
          <cell r="G7645">
            <v>0.05</v>
          </cell>
        </row>
        <row r="7646">
          <cell r="A7646" t="str">
            <v>INSUMO</v>
          </cell>
          <cell r="B7646" t="str">
            <v>00006111</v>
          </cell>
          <cell r="C7646" t="str">
            <v>SERVENTE</v>
          </cell>
          <cell r="D7646" t="str">
            <v>H</v>
          </cell>
          <cell r="E7646">
            <v>0.5</v>
          </cell>
          <cell r="F7646">
            <v>10.59</v>
          </cell>
          <cell r="G7646">
            <v>5.3</v>
          </cell>
        </row>
        <row r="7647">
          <cell r="A7647" t="str">
            <v>INSUMO</v>
          </cell>
          <cell r="B7647" t="str">
            <v>00009838</v>
          </cell>
          <cell r="C7647" t="str">
            <v>TUBO PVC SERIE NORMAL - ESGOTO PREDIAL DN 50MM - NBR 5688</v>
          </cell>
          <cell r="D7647" t="str">
            <v>M</v>
          </cell>
          <cell r="E7647">
            <v>1.05</v>
          </cell>
          <cell r="F7647">
            <v>5.58</v>
          </cell>
          <cell r="G7647">
            <v>5.86</v>
          </cell>
        </row>
        <row r="7648">
          <cell r="A7648" t="str">
            <v>83679</v>
          </cell>
          <cell r="C7648" t="str">
            <v>SUBTOTAL</v>
          </cell>
          <cell r="G7648">
            <v>11.21</v>
          </cell>
        </row>
        <row r="7649">
          <cell r="C7649" t="str">
            <v>BDI</v>
          </cell>
          <cell r="E7649">
            <v>0.35</v>
          </cell>
          <cell r="G7649">
            <v>3.92</v>
          </cell>
        </row>
        <row r="7650">
          <cell r="C7650" t="str">
            <v>TOTAL</v>
          </cell>
          <cell r="G7650">
            <v>15.13</v>
          </cell>
        </row>
        <row r="7652">
          <cell r="A7652" t="str">
            <v>DROP</v>
          </cell>
          <cell r="B7652" t="str">
            <v>83680</v>
          </cell>
          <cell r="C7652" t="str">
            <v>TUBO PVC D=3" COM MATERIAL DRENANTE PARA D RENO/BARBACA - FORNECIMENTO E INSTALACAO</v>
          </cell>
          <cell r="D7652" t="str">
            <v>M</v>
          </cell>
        </row>
        <row r="7653">
          <cell r="A7653" t="str">
            <v>INSUMO</v>
          </cell>
          <cell r="B7653" t="str">
            <v>00004722</v>
          </cell>
          <cell r="C7653" t="str">
            <v>PEDRA BRITADA N. 3 - POSTO PEDREIRA / FORNECEDOR (SEM FRETE)</v>
          </cell>
          <cell r="D7653" t="str">
            <v>M3</v>
          </cell>
          <cell r="E7653">
            <v>2.2000000000000001E-3</v>
          </cell>
          <cell r="F7653">
            <v>47.72</v>
          </cell>
          <cell r="G7653">
            <v>0.1</v>
          </cell>
        </row>
        <row r="7654">
          <cell r="A7654" t="str">
            <v>INSUMO</v>
          </cell>
          <cell r="B7654" t="str">
            <v>00006111</v>
          </cell>
          <cell r="C7654" t="str">
            <v>SERVENTE</v>
          </cell>
          <cell r="D7654" t="str">
            <v>H</v>
          </cell>
          <cell r="E7654">
            <v>0.5</v>
          </cell>
          <cell r="F7654">
            <v>10.59</v>
          </cell>
          <cell r="G7654">
            <v>5.3</v>
          </cell>
        </row>
        <row r="7655">
          <cell r="A7655" t="str">
            <v>INSUMO</v>
          </cell>
          <cell r="B7655" t="str">
            <v>00009837</v>
          </cell>
          <cell r="C7655" t="str">
            <v>TUBO PVC SERIE NORMAL - ESGOTO PREDIAL DN 75MM - NBR 5688</v>
          </cell>
          <cell r="D7655" t="str">
            <v>M</v>
          </cell>
          <cell r="E7655">
            <v>1.05</v>
          </cell>
          <cell r="F7655">
            <v>7.05</v>
          </cell>
          <cell r="G7655">
            <v>7.4</v>
          </cell>
        </row>
        <row r="7656">
          <cell r="A7656" t="str">
            <v>83680</v>
          </cell>
          <cell r="C7656" t="str">
            <v>SUBTOTAL</v>
          </cell>
          <cell r="G7656">
            <v>12.8</v>
          </cell>
        </row>
        <row r="7657">
          <cell r="C7657" t="str">
            <v>BDI</v>
          </cell>
          <cell r="E7657">
            <v>0.35</v>
          </cell>
          <cell r="G7657">
            <v>4.4800000000000004</v>
          </cell>
        </row>
        <row r="7658">
          <cell r="C7658" t="str">
            <v>TOTAL</v>
          </cell>
          <cell r="G7658">
            <v>17.28</v>
          </cell>
        </row>
        <row r="7660">
          <cell r="A7660" t="str">
            <v>DROP</v>
          </cell>
          <cell r="B7660" t="str">
            <v>83681</v>
          </cell>
          <cell r="C7660" t="str">
            <v>TUBO PVC D=4" COM MATERIAL DRENANTE PARA D RENO/BARBACA - FORNECIMENTO E INSTALACAO</v>
          </cell>
          <cell r="D7660" t="str">
            <v>M</v>
          </cell>
        </row>
        <row r="7661">
          <cell r="A7661" t="str">
            <v>INSUMO</v>
          </cell>
          <cell r="B7661" t="str">
            <v>00004722</v>
          </cell>
          <cell r="C7661" t="str">
            <v>PEDRA BRITADA N. 3 - POSTO PEDREIRA / FORNECEDOR (SEM FRETE)</v>
          </cell>
          <cell r="D7661" t="str">
            <v>M3</v>
          </cell>
          <cell r="E7661">
            <v>4.0000000000000001E-3</v>
          </cell>
          <cell r="F7661">
            <v>47.72</v>
          </cell>
          <cell r="G7661">
            <v>0.19</v>
          </cell>
        </row>
        <row r="7662">
          <cell r="A7662" t="str">
            <v>INSUMO</v>
          </cell>
          <cell r="B7662" t="str">
            <v>00006111</v>
          </cell>
          <cell r="C7662" t="str">
            <v>SERVENTE</v>
          </cell>
          <cell r="D7662" t="str">
            <v>H</v>
          </cell>
          <cell r="E7662">
            <v>0.5</v>
          </cell>
          <cell r="F7662">
            <v>10.59</v>
          </cell>
          <cell r="G7662">
            <v>5.3</v>
          </cell>
        </row>
        <row r="7663">
          <cell r="A7663" t="str">
            <v>INSUMO</v>
          </cell>
          <cell r="B7663" t="str">
            <v>00009836</v>
          </cell>
          <cell r="C7663" t="str">
            <v>TUBO PVC SERIE NORMAL - ESGOTO PREDIAL DN 100MM - NBR 5688</v>
          </cell>
          <cell r="D7663" t="str">
            <v>M</v>
          </cell>
          <cell r="E7663">
            <v>1.05</v>
          </cell>
          <cell r="F7663">
            <v>8.5299999999999994</v>
          </cell>
          <cell r="G7663">
            <v>8.9600000000000009</v>
          </cell>
        </row>
        <row r="7664">
          <cell r="A7664" t="str">
            <v>83681</v>
          </cell>
          <cell r="C7664" t="str">
            <v>SUBTOTAL</v>
          </cell>
          <cell r="G7664">
            <v>14.450000000000001</v>
          </cell>
        </row>
        <row r="7665">
          <cell r="C7665" t="str">
            <v>BDI</v>
          </cell>
          <cell r="E7665">
            <v>0.35</v>
          </cell>
          <cell r="G7665">
            <v>5.0599999999999996</v>
          </cell>
        </row>
        <row r="7666">
          <cell r="C7666" t="str">
            <v>TOTAL</v>
          </cell>
          <cell r="G7666">
            <v>19.510000000000002</v>
          </cell>
        </row>
        <row r="7668">
          <cell r="A7668" t="str">
            <v>DROP</v>
          </cell>
          <cell r="B7668" t="str">
            <v>83682</v>
          </cell>
          <cell r="C7668" t="str">
            <v>CAMADA VERTICAL DRENANTE C/ PEDRA BRITADA NUMS 1 E 2</v>
          </cell>
          <cell r="D7668" t="str">
            <v>M3</v>
          </cell>
        </row>
        <row r="7669">
          <cell r="A7669" t="str">
            <v>INSUMO</v>
          </cell>
          <cell r="B7669" t="str">
            <v>00004718</v>
          </cell>
          <cell r="C7669" t="str">
            <v>PEDRA BRITADA N. 2 - POSTO PEDREIRA / FORNECEDOR (SEM FRETE)</v>
          </cell>
          <cell r="D7669" t="str">
            <v>M3</v>
          </cell>
          <cell r="E7669">
            <v>0.55000000000000004</v>
          </cell>
          <cell r="F7669">
            <v>53</v>
          </cell>
          <cell r="G7669">
            <v>29.15</v>
          </cell>
        </row>
        <row r="7670">
          <cell r="A7670" t="str">
            <v>INSUMO</v>
          </cell>
          <cell r="B7670" t="str">
            <v>00004721</v>
          </cell>
          <cell r="C7670" t="str">
            <v>PEDRA BRITADA N. 1 - POSTO PEDREIRA / FORNECEDOR (SEM FRETE)</v>
          </cell>
          <cell r="D7670" t="str">
            <v>M3</v>
          </cell>
          <cell r="E7670">
            <v>0.55000000000000004</v>
          </cell>
          <cell r="F7670">
            <v>54.87</v>
          </cell>
          <cell r="G7670">
            <v>30.18</v>
          </cell>
        </row>
        <row r="7671">
          <cell r="A7671" t="str">
            <v>INSUMO</v>
          </cell>
          <cell r="B7671" t="str">
            <v>00006111</v>
          </cell>
          <cell r="C7671" t="str">
            <v>SERVENTE</v>
          </cell>
          <cell r="D7671" t="str">
            <v>H</v>
          </cell>
          <cell r="E7671">
            <v>2.5</v>
          </cell>
          <cell r="F7671">
            <v>10.59</v>
          </cell>
          <cell r="G7671">
            <v>26.48</v>
          </cell>
        </row>
        <row r="7672">
          <cell r="A7672" t="str">
            <v>83682</v>
          </cell>
          <cell r="C7672" t="str">
            <v>SUBTOTAL</v>
          </cell>
          <cell r="G7672">
            <v>85.81</v>
          </cell>
        </row>
        <row r="7673">
          <cell r="C7673" t="str">
            <v>BDI</v>
          </cell>
          <cell r="E7673">
            <v>0.35</v>
          </cell>
          <cell r="G7673">
            <v>30.03</v>
          </cell>
        </row>
        <row r="7674">
          <cell r="C7674" t="str">
            <v>TOTAL</v>
          </cell>
          <cell r="G7674">
            <v>115.84</v>
          </cell>
        </row>
        <row r="7676">
          <cell r="A7676" t="str">
            <v>DROP</v>
          </cell>
          <cell r="B7676" t="str">
            <v>83683</v>
          </cell>
          <cell r="C7676" t="str">
            <v>CAMADA HORIZONTAL DRENANTE C/ PEDRA BRITADA 1 E 2</v>
          </cell>
          <cell r="D7676" t="str">
            <v>M3</v>
          </cell>
        </row>
        <row r="7677">
          <cell r="A7677" t="str">
            <v>INSUMO</v>
          </cell>
          <cell r="B7677" t="str">
            <v>00004718</v>
          </cell>
          <cell r="C7677" t="str">
            <v>PEDRA BRITADA N. 2 - POSTO PEDREIRA / FORNECEDOR (SEM FRETE)</v>
          </cell>
          <cell r="D7677" t="str">
            <v>M3</v>
          </cell>
          <cell r="E7677">
            <v>0.56999999999999995</v>
          </cell>
          <cell r="F7677">
            <v>53</v>
          </cell>
          <cell r="G7677">
            <v>30.21</v>
          </cell>
        </row>
        <row r="7678">
          <cell r="A7678" t="str">
            <v>INSUMO</v>
          </cell>
          <cell r="B7678" t="str">
            <v>00004721</v>
          </cell>
          <cell r="C7678" t="str">
            <v>PEDRA BRITADA N. 1 - POSTO PEDREIRA / FORNECEDOR (SEM FRETE)</v>
          </cell>
          <cell r="D7678" t="str">
            <v>M3</v>
          </cell>
          <cell r="E7678">
            <v>0.56999999999999995</v>
          </cell>
          <cell r="F7678">
            <v>54.87</v>
          </cell>
          <cell r="G7678">
            <v>31.28</v>
          </cell>
        </row>
        <row r="7679">
          <cell r="A7679" t="str">
            <v>INSUMO</v>
          </cell>
          <cell r="B7679" t="str">
            <v>00006111</v>
          </cell>
          <cell r="C7679" t="str">
            <v>SERVENTE</v>
          </cell>
          <cell r="D7679" t="str">
            <v>H</v>
          </cell>
          <cell r="E7679">
            <v>3</v>
          </cell>
          <cell r="F7679">
            <v>10.59</v>
          </cell>
          <cell r="G7679">
            <v>31.77</v>
          </cell>
        </row>
        <row r="7680">
          <cell r="A7680" t="str">
            <v>83683</v>
          </cell>
          <cell r="C7680" t="str">
            <v>SUBTOTAL</v>
          </cell>
          <cell r="G7680">
            <v>93.26</v>
          </cell>
        </row>
        <row r="7681">
          <cell r="C7681" t="str">
            <v>BDI</v>
          </cell>
          <cell r="E7681">
            <v>0.35</v>
          </cell>
          <cell r="G7681">
            <v>32.64</v>
          </cell>
        </row>
        <row r="7682">
          <cell r="C7682" t="str">
            <v>TOTAL</v>
          </cell>
          <cell r="G7682">
            <v>125.9</v>
          </cell>
        </row>
        <row r="7684">
          <cell r="A7684" t="str">
            <v>DROP</v>
          </cell>
          <cell r="B7684" t="str">
            <v>83729</v>
          </cell>
          <cell r="C7684" t="str">
            <v>FORNECIMENTO/INSTALACAO DE MANTA BIDIM RT- 31</v>
          </cell>
          <cell r="D7684" t="str">
            <v>M2</v>
          </cell>
        </row>
        <row r="7685">
          <cell r="A7685" t="str">
            <v>INSUMO</v>
          </cell>
          <cell r="B7685" t="str">
            <v>00004018</v>
          </cell>
          <cell r="C7685" t="str">
            <v>GEOTEXTIL NAO TECIDO AGULHADO DE FILAMENTOS CONTINUOS 100% POLIESTER RT 31 TIPO BIDIM OU EQUIV</v>
          </cell>
          <cell r="D7685" t="str">
            <v>M2</v>
          </cell>
          <cell r="E7685">
            <v>1.1000000000000001</v>
          </cell>
          <cell r="F7685">
            <v>16.23</v>
          </cell>
          <cell r="G7685">
            <v>17.850000000000001</v>
          </cell>
        </row>
        <row r="7686">
          <cell r="A7686" t="str">
            <v>INSUMO</v>
          </cell>
          <cell r="B7686" t="str">
            <v>00004750</v>
          </cell>
          <cell r="C7686" t="str">
            <v>PEDREIRO</v>
          </cell>
          <cell r="D7686" t="str">
            <v>H</v>
          </cell>
          <cell r="E7686">
            <v>0.03</v>
          </cell>
          <cell r="F7686">
            <v>12.88</v>
          </cell>
          <cell r="G7686">
            <v>0.39</v>
          </cell>
        </row>
        <row r="7687">
          <cell r="A7687" t="str">
            <v>INSUMO</v>
          </cell>
          <cell r="B7687" t="str">
            <v>00006111</v>
          </cell>
          <cell r="C7687" t="str">
            <v>SERVENTE</v>
          </cell>
          <cell r="D7687" t="str">
            <v>H</v>
          </cell>
          <cell r="E7687">
            <v>0.03</v>
          </cell>
          <cell r="F7687">
            <v>10.59</v>
          </cell>
          <cell r="G7687">
            <v>0.32</v>
          </cell>
        </row>
        <row r="7688">
          <cell r="A7688" t="str">
            <v>83729</v>
          </cell>
          <cell r="C7688" t="str">
            <v>SUBTOTAL</v>
          </cell>
          <cell r="G7688">
            <v>18.560000000000002</v>
          </cell>
        </row>
        <row r="7689">
          <cell r="C7689" t="str">
            <v>BDI</v>
          </cell>
          <cell r="E7689">
            <v>0.35</v>
          </cell>
          <cell r="G7689">
            <v>6.5</v>
          </cell>
        </row>
        <row r="7690">
          <cell r="C7690" t="str">
            <v>TOTAL</v>
          </cell>
          <cell r="G7690">
            <v>25.060000000000002</v>
          </cell>
        </row>
        <row r="7692">
          <cell r="A7692" t="str">
            <v>DROP</v>
          </cell>
          <cell r="B7692" t="str">
            <v>83739</v>
          </cell>
          <cell r="C7692" t="str">
            <v>FORNECIMENTO/INSTALACAO DE MANTA BIDIM RT- 10</v>
          </cell>
          <cell r="D7692" t="str">
            <v>M2</v>
          </cell>
        </row>
        <row r="7693">
          <cell r="A7693" t="str">
            <v>INSUMO</v>
          </cell>
          <cell r="B7693" t="str">
            <v>00000242</v>
          </cell>
          <cell r="C7693" t="str">
            <v>AJUDANTE ESPECIALIZADO</v>
          </cell>
          <cell r="D7693" t="str">
            <v>H</v>
          </cell>
          <cell r="E7693">
            <v>0.45</v>
          </cell>
          <cell r="F7693">
            <v>11.52</v>
          </cell>
          <cell r="G7693">
            <v>5.18</v>
          </cell>
        </row>
        <row r="7694">
          <cell r="A7694" t="str">
            <v>INSUMO</v>
          </cell>
          <cell r="B7694" t="str">
            <v>00004011</v>
          </cell>
          <cell r="C7694" t="str">
            <v>GEOTEXTIL NAO TECIDO AGULHADO DE FILAMENTOS CONTINUOS 100% POLIESTER RT 10 TIPO BIDIM OU EQUIV</v>
          </cell>
          <cell r="D7694" t="str">
            <v>M2</v>
          </cell>
          <cell r="E7694">
            <v>1.1000000000000001</v>
          </cell>
          <cell r="F7694">
            <v>5.59</v>
          </cell>
          <cell r="G7694">
            <v>6.15</v>
          </cell>
        </row>
        <row r="7695">
          <cell r="A7695" t="str">
            <v>INSUMO</v>
          </cell>
          <cell r="B7695" t="str">
            <v>00006111</v>
          </cell>
          <cell r="C7695" t="str">
            <v>SERVENTE</v>
          </cell>
          <cell r="D7695" t="str">
            <v>H</v>
          </cell>
          <cell r="E7695">
            <v>0.45</v>
          </cell>
          <cell r="F7695">
            <v>10.59</v>
          </cell>
          <cell r="G7695">
            <v>4.7699999999999996</v>
          </cell>
        </row>
        <row r="7696">
          <cell r="A7696" t="str">
            <v>INSUMO</v>
          </cell>
          <cell r="B7696" t="str">
            <v>00012873</v>
          </cell>
          <cell r="C7696" t="str">
            <v>IMPERMEABILIZADOR</v>
          </cell>
          <cell r="D7696" t="str">
            <v>H</v>
          </cell>
          <cell r="E7696">
            <v>0.45</v>
          </cell>
          <cell r="F7696">
            <v>13.55</v>
          </cell>
          <cell r="G7696">
            <v>6.1</v>
          </cell>
        </row>
        <row r="7697">
          <cell r="A7697" t="str">
            <v>83739</v>
          </cell>
          <cell r="C7697" t="str">
            <v>SUBTOTAL</v>
          </cell>
          <cell r="G7697">
            <v>22.200000000000003</v>
          </cell>
        </row>
        <row r="7698">
          <cell r="C7698" t="str">
            <v>BDI</v>
          </cell>
          <cell r="E7698">
            <v>0.35</v>
          </cell>
          <cell r="G7698">
            <v>7.77</v>
          </cell>
        </row>
        <row r="7699">
          <cell r="C7699" t="str">
            <v>TOTAL</v>
          </cell>
          <cell r="G7699">
            <v>29.970000000000002</v>
          </cell>
        </row>
        <row r="7701">
          <cell r="A7701" t="str">
            <v>DROP</v>
          </cell>
          <cell r="B7701" t="str">
            <v>6454</v>
          </cell>
          <cell r="C7701" t="str">
            <v>FORNECIMENTO E LANCAMENTO DE PEDRA DE MAO</v>
          </cell>
          <cell r="D7701" t="str">
            <v>M3</v>
          </cell>
        </row>
        <row r="7702">
          <cell r="A7702" t="str">
            <v>INSUMO</v>
          </cell>
          <cell r="B7702" t="str">
            <v>00004730</v>
          </cell>
          <cell r="C7702" t="str">
            <v>PEDRA-DE-MÃO OU PEDRA RACHÃO P/ MURO ARRIMO/FUNDAÇÃO/ENROCAMENTO ETC - POSTO PEDREIRA / FORNECEDOR (SEM FRETE)</v>
          </cell>
          <cell r="D7702" t="str">
            <v>M3</v>
          </cell>
          <cell r="E7702">
            <v>1.1000000000000001</v>
          </cell>
          <cell r="F7702">
            <v>42.95</v>
          </cell>
          <cell r="G7702">
            <v>47.25</v>
          </cell>
        </row>
        <row r="7703">
          <cell r="A7703" t="str">
            <v>INSUMO</v>
          </cell>
          <cell r="B7703" t="str">
            <v>00006111</v>
          </cell>
          <cell r="C7703" t="str">
            <v>SERVENTE</v>
          </cell>
          <cell r="D7703" t="str">
            <v>H</v>
          </cell>
          <cell r="E7703">
            <v>6</v>
          </cell>
          <cell r="F7703">
            <v>10.59</v>
          </cell>
          <cell r="G7703">
            <v>63.54</v>
          </cell>
        </row>
        <row r="7704">
          <cell r="A7704" t="str">
            <v>6454</v>
          </cell>
          <cell r="C7704" t="str">
            <v>SUBTOTAL</v>
          </cell>
          <cell r="G7704">
            <v>110.78999999999999</v>
          </cell>
        </row>
        <row r="7705">
          <cell r="C7705" t="str">
            <v>BDI</v>
          </cell>
          <cell r="E7705">
            <v>0.35</v>
          </cell>
          <cell r="G7705">
            <v>38.78</v>
          </cell>
        </row>
        <row r="7706">
          <cell r="C7706" t="str">
            <v>TOTAL</v>
          </cell>
          <cell r="G7706">
            <v>149.57</v>
          </cell>
        </row>
        <row r="7708">
          <cell r="A7708" t="str">
            <v>DROP</v>
          </cell>
          <cell r="B7708" t="str">
            <v>73611</v>
          </cell>
          <cell r="C7708" t="str">
            <v>ENROCAMENTO COM PEDRA ARGAMASSADA TRAÇO 4:COM PEDRA DE MÃO</v>
          </cell>
          <cell r="D7708" t="str">
            <v>M3</v>
          </cell>
        </row>
        <row r="7709">
          <cell r="A7709" t="str">
            <v>COMPOSICAO</v>
          </cell>
          <cell r="B7709" t="str">
            <v>73449</v>
          </cell>
          <cell r="C7709" t="str">
            <v>ARGAMASSA CIMENTO/AREIA 1:4 - PREPARO MANUAL - P</v>
          </cell>
          <cell r="D7709" t="str">
            <v>M3</v>
          </cell>
          <cell r="E7709">
            <v>0.3</v>
          </cell>
          <cell r="F7709">
            <v>341.28999999999996</v>
          </cell>
          <cell r="G7709">
            <v>102.39</v>
          </cell>
        </row>
        <row r="7710">
          <cell r="A7710" t="str">
            <v>INSUMO</v>
          </cell>
          <cell r="B7710" t="str">
            <v>00004730</v>
          </cell>
          <cell r="C7710" t="str">
            <v>PEDRA-DE-MÃO OU PEDRA RACHÃO P/ MURO ARRIMO/FUNDAÇÃO/ENROCAMENTO ETC - POSTO PEDREIRA / FORNECEDOR (SEM FRETE)</v>
          </cell>
          <cell r="D7710" t="str">
            <v>M3</v>
          </cell>
          <cell r="E7710">
            <v>1.1000000000000001</v>
          </cell>
          <cell r="F7710">
            <v>42.95</v>
          </cell>
          <cell r="G7710">
            <v>47.25</v>
          </cell>
        </row>
        <row r="7711">
          <cell r="A7711" t="str">
            <v>INSUMO</v>
          </cell>
          <cell r="B7711" t="str">
            <v>00004750</v>
          </cell>
          <cell r="C7711" t="str">
            <v>PEDREIRO</v>
          </cell>
          <cell r="D7711" t="str">
            <v>H</v>
          </cell>
          <cell r="E7711">
            <v>4</v>
          </cell>
          <cell r="F7711">
            <v>12.88</v>
          </cell>
          <cell r="G7711">
            <v>51.52</v>
          </cell>
        </row>
        <row r="7712">
          <cell r="A7712" t="str">
            <v>INSUMO</v>
          </cell>
          <cell r="B7712" t="str">
            <v>00006127</v>
          </cell>
          <cell r="C7712" t="str">
            <v>AJUDANTE DE PEDREIRO</v>
          </cell>
          <cell r="D7712" t="str">
            <v>H</v>
          </cell>
          <cell r="E7712">
            <v>6.5</v>
          </cell>
          <cell r="F7712">
            <v>9.3800000000000008</v>
          </cell>
          <cell r="G7712">
            <v>60.97</v>
          </cell>
        </row>
        <row r="7713">
          <cell r="A7713" t="str">
            <v>73611</v>
          </cell>
          <cell r="C7713" t="str">
            <v>SUBTOTAL</v>
          </cell>
          <cell r="G7713">
            <v>262.13</v>
          </cell>
        </row>
        <row r="7714">
          <cell r="C7714" t="str">
            <v>BDI</v>
          </cell>
          <cell r="E7714">
            <v>0.35</v>
          </cell>
          <cell r="G7714">
            <v>91.75</v>
          </cell>
        </row>
        <row r="7715">
          <cell r="C7715" t="str">
            <v>TOTAL</v>
          </cell>
          <cell r="G7715">
            <v>353.88</v>
          </cell>
        </row>
        <row r="7717">
          <cell r="A7717" t="str">
            <v>DROP</v>
          </cell>
          <cell r="B7717" t="str">
            <v>73697</v>
          </cell>
          <cell r="C7717" t="str">
            <v>ENROCAMENTO MANUAL, SEM ARRUMACAO DO MAIAL</v>
          </cell>
          <cell r="D7717" t="str">
            <v>M3</v>
          </cell>
        </row>
        <row r="7718">
          <cell r="A7718" t="str">
            <v>INSUMO</v>
          </cell>
          <cell r="B7718" t="str">
            <v>00004730</v>
          </cell>
          <cell r="C7718" t="str">
            <v>PEDRA-DE-MÃO OU PEDRA RACHÃO P/ MURO ARRIMO/FUNDAÇÃO/ENROCAMENTO ETC - POSTO PEDREIRA / FORNECEDOR (SEM FRETE)</v>
          </cell>
          <cell r="D7718" t="str">
            <v>M3</v>
          </cell>
          <cell r="E7718">
            <v>1.1000000000000001</v>
          </cell>
          <cell r="F7718">
            <v>42.95</v>
          </cell>
          <cell r="G7718">
            <v>47.25</v>
          </cell>
        </row>
        <row r="7719">
          <cell r="A7719" t="str">
            <v>INSUMO</v>
          </cell>
          <cell r="B7719" t="str">
            <v>00004750</v>
          </cell>
          <cell r="C7719" t="str">
            <v>PEDREIRO</v>
          </cell>
          <cell r="D7719" t="str">
            <v>H</v>
          </cell>
          <cell r="E7719">
            <v>1.5</v>
          </cell>
          <cell r="F7719">
            <v>12.88</v>
          </cell>
          <cell r="G7719">
            <v>19.32</v>
          </cell>
        </row>
        <row r="7720">
          <cell r="A7720" t="str">
            <v>INSUMO</v>
          </cell>
          <cell r="B7720" t="str">
            <v>00006127</v>
          </cell>
          <cell r="C7720" t="str">
            <v>AJUDANTE DE PEDREIRO</v>
          </cell>
          <cell r="D7720" t="str">
            <v>H</v>
          </cell>
          <cell r="E7720">
            <v>4</v>
          </cell>
          <cell r="F7720">
            <v>9.3800000000000008</v>
          </cell>
          <cell r="G7720">
            <v>37.520000000000003</v>
          </cell>
        </row>
        <row r="7721">
          <cell r="A7721" t="str">
            <v>73697</v>
          </cell>
          <cell r="C7721" t="str">
            <v>SUBTOTAL</v>
          </cell>
          <cell r="G7721">
            <v>104.09</v>
          </cell>
        </row>
        <row r="7722">
          <cell r="C7722" t="str">
            <v>BDI</v>
          </cell>
          <cell r="E7722">
            <v>0.35</v>
          </cell>
          <cell r="G7722">
            <v>36.43</v>
          </cell>
        </row>
        <row r="7723">
          <cell r="C7723" t="str">
            <v>TOTAL</v>
          </cell>
          <cell r="G7723">
            <v>140.52000000000001</v>
          </cell>
        </row>
        <row r="7725">
          <cell r="A7725" t="str">
            <v>DROP</v>
          </cell>
          <cell r="B7725" t="str">
            <v>73698</v>
          </cell>
          <cell r="C7725" t="str">
            <v>ENROCAMENTO MANUAL, COM ARRUMACAO DO MA AL</v>
          </cell>
          <cell r="D7725" t="str">
            <v>M3</v>
          </cell>
        </row>
        <row r="7726">
          <cell r="A7726" t="str">
            <v>INSUMO</v>
          </cell>
          <cell r="B7726" t="str">
            <v>00004730</v>
          </cell>
          <cell r="C7726" t="str">
            <v>PEDRA-DE-MÃO OU PEDRA RACHÃO P/ MURO ARRIMO/FUNDAÇÃO/ENROCAMENTO ETC - POSTO PEDREIRA / FORNECEDOR (SEM FRETE)</v>
          </cell>
          <cell r="D7726" t="str">
            <v>M3</v>
          </cell>
          <cell r="E7726">
            <v>1.1000000000000001</v>
          </cell>
          <cell r="F7726">
            <v>42.95</v>
          </cell>
          <cell r="G7726">
            <v>47.25</v>
          </cell>
        </row>
        <row r="7727">
          <cell r="A7727" t="str">
            <v>INSUMO</v>
          </cell>
          <cell r="B7727" t="str">
            <v>00004750</v>
          </cell>
          <cell r="C7727" t="str">
            <v>PEDREIRO</v>
          </cell>
          <cell r="D7727" t="str">
            <v>H</v>
          </cell>
          <cell r="E7727">
            <v>3</v>
          </cell>
          <cell r="F7727">
            <v>12.88</v>
          </cell>
          <cell r="G7727">
            <v>38.64</v>
          </cell>
        </row>
        <row r="7728">
          <cell r="A7728" t="str">
            <v>INSUMO</v>
          </cell>
          <cell r="B7728" t="str">
            <v>00006127</v>
          </cell>
          <cell r="C7728" t="str">
            <v>AJUDANTE DE PEDREIRO</v>
          </cell>
          <cell r="D7728" t="str">
            <v>H</v>
          </cell>
          <cell r="E7728">
            <v>5.5</v>
          </cell>
          <cell r="F7728">
            <v>9.3800000000000008</v>
          </cell>
          <cell r="G7728">
            <v>51.59</v>
          </cell>
        </row>
        <row r="7729">
          <cell r="A7729" t="str">
            <v>73698</v>
          </cell>
          <cell r="C7729" t="str">
            <v>SUBTOTAL</v>
          </cell>
          <cell r="G7729">
            <v>137.48000000000002</v>
          </cell>
        </row>
        <row r="7730">
          <cell r="C7730" t="str">
            <v>BDI</v>
          </cell>
          <cell r="E7730">
            <v>0.35</v>
          </cell>
          <cell r="G7730">
            <v>48.12</v>
          </cell>
        </row>
        <row r="7731">
          <cell r="C7731" t="str">
            <v>TOTAL</v>
          </cell>
          <cell r="G7731">
            <v>185.60000000000002</v>
          </cell>
        </row>
        <row r="7733">
          <cell r="A7733" t="str">
            <v>DROP</v>
          </cell>
          <cell r="B7733" t="str">
            <v>73890/001</v>
          </cell>
          <cell r="C7733" t="str">
            <v>ENSECADEIRA DE MADEIRA COM PAREDE SIMPLE S</v>
          </cell>
          <cell r="D7733" t="str">
            <v>M2</v>
          </cell>
        </row>
        <row r="7734">
          <cell r="A7734" t="str">
            <v>INSUMO</v>
          </cell>
          <cell r="B7734" t="str">
            <v>00001213</v>
          </cell>
          <cell r="C7734" t="str">
            <v>CARPINTEIRO DE FORMAS</v>
          </cell>
          <cell r="D7734" t="str">
            <v>H</v>
          </cell>
          <cell r="E7734">
            <v>2</v>
          </cell>
          <cell r="F7734">
            <v>12.88</v>
          </cell>
          <cell r="G7734">
            <v>25.76</v>
          </cell>
        </row>
        <row r="7735">
          <cell r="A7735" t="str">
            <v>INSUMO</v>
          </cell>
          <cell r="B7735" t="str">
            <v>00002728</v>
          </cell>
          <cell r="C7735" t="str">
            <v>PECA DE MADEIRA ROLICA, SEM TRATAMENTO (EUCALIPTO OU REGIONAL EQUIVALENTE) D = 8 A 11 CM, P/ ESCORAMENTOS, H=3 M</v>
          </cell>
          <cell r="D7735" t="str">
            <v>M</v>
          </cell>
          <cell r="E7735">
            <v>0.25</v>
          </cell>
          <cell r="F7735">
            <v>1.52</v>
          </cell>
          <cell r="G7735">
            <v>0.38</v>
          </cell>
        </row>
        <row r="7736">
          <cell r="A7736" t="str">
            <v>INSUMO</v>
          </cell>
          <cell r="B7736" t="str">
            <v>00004472</v>
          </cell>
          <cell r="C7736" t="str">
            <v>PECA DE MADEIRA DE LEI *6 X 16* CM, NÃO APARELHADA, (VIGA - P/TELHADO)</v>
          </cell>
          <cell r="D7736" t="str">
            <v>M</v>
          </cell>
          <cell r="E7736">
            <v>2.4500000000000002</v>
          </cell>
          <cell r="F7736">
            <v>15.34</v>
          </cell>
          <cell r="G7736">
            <v>37.58</v>
          </cell>
        </row>
        <row r="7737">
          <cell r="A7737" t="str">
            <v>INSUMO</v>
          </cell>
          <cell r="B7737" t="str">
            <v>00005069</v>
          </cell>
          <cell r="C7737" t="str">
            <v>PREGO POLIDO COM CABECA 17 X 27</v>
          </cell>
          <cell r="D7737" t="str">
            <v>KG</v>
          </cell>
          <cell r="E7737">
            <v>0.2</v>
          </cell>
          <cell r="F7737">
            <v>4.95</v>
          </cell>
          <cell r="G7737">
            <v>0.99</v>
          </cell>
        </row>
        <row r="7738">
          <cell r="A7738" t="str">
            <v>INSUMO</v>
          </cell>
          <cell r="B7738" t="str">
            <v>00006111</v>
          </cell>
          <cell r="C7738" t="str">
            <v>SERVENTE</v>
          </cell>
          <cell r="D7738" t="str">
            <v>H</v>
          </cell>
          <cell r="E7738">
            <v>2</v>
          </cell>
          <cell r="F7738">
            <v>10.59</v>
          </cell>
          <cell r="G7738">
            <v>21.18</v>
          </cell>
        </row>
        <row r="7739">
          <cell r="A7739" t="str">
            <v>73890/001</v>
          </cell>
          <cell r="C7739" t="str">
            <v>SUBTOTAL</v>
          </cell>
          <cell r="G7739">
            <v>85.889999999999986</v>
          </cell>
        </row>
        <row r="7740">
          <cell r="C7740" t="str">
            <v>BDI</v>
          </cell>
          <cell r="E7740">
            <v>0.35</v>
          </cell>
          <cell r="G7740">
            <v>30.06</v>
          </cell>
        </row>
        <row r="7741">
          <cell r="C7741" t="str">
            <v>TOTAL</v>
          </cell>
          <cell r="G7741">
            <v>115.94999999999999</v>
          </cell>
        </row>
        <row r="7743">
          <cell r="A7743" t="str">
            <v>DROP</v>
          </cell>
          <cell r="B7743" t="str">
            <v>73890/002</v>
          </cell>
          <cell r="C7743" t="str">
            <v>ENSECADEIRA DE MADEIRA COM PAREDE DUPLA</v>
          </cell>
          <cell r="D7743" t="str">
            <v>M2</v>
          </cell>
        </row>
        <row r="7744">
          <cell r="A7744" t="str">
            <v>INSUMO</v>
          </cell>
          <cell r="B7744" t="str">
            <v>00001213</v>
          </cell>
          <cell r="C7744" t="str">
            <v>CARPINTEIRO DE FORMAS</v>
          </cell>
          <cell r="D7744" t="str">
            <v>H</v>
          </cell>
          <cell r="E7744">
            <v>5</v>
          </cell>
          <cell r="F7744">
            <v>12.88</v>
          </cell>
          <cell r="G7744">
            <v>64.400000000000006</v>
          </cell>
        </row>
        <row r="7745">
          <cell r="A7745" t="str">
            <v>INSUMO</v>
          </cell>
          <cell r="B7745" t="str">
            <v>00002728</v>
          </cell>
          <cell r="C7745" t="str">
            <v>PECA DE MADEIRA ROLICA, SEM TRATAMENTO (EUCALIPTO OU REGIONAL EQUIVALENTE) D = 8 A 11 CM, P/ ESCORAMENTOS, H=3 M</v>
          </cell>
          <cell r="D7745" t="str">
            <v>M</v>
          </cell>
          <cell r="E7745">
            <v>0.6</v>
          </cell>
          <cell r="F7745">
            <v>1.52</v>
          </cell>
          <cell r="G7745">
            <v>0.91</v>
          </cell>
        </row>
        <row r="7746">
          <cell r="A7746" t="str">
            <v>INSUMO</v>
          </cell>
          <cell r="B7746" t="str">
            <v>00004472</v>
          </cell>
          <cell r="C7746" t="str">
            <v>PECA DE MADEIRA DE LEI *6 X 16* CM, NÃO APARELHADA, (VIGA - P/TELHADO)</v>
          </cell>
          <cell r="D7746" t="str">
            <v>M</v>
          </cell>
          <cell r="E7746">
            <v>6.37</v>
          </cell>
          <cell r="F7746">
            <v>15.34</v>
          </cell>
          <cell r="G7746">
            <v>97.72</v>
          </cell>
        </row>
        <row r="7747">
          <cell r="A7747" t="str">
            <v>INSUMO</v>
          </cell>
          <cell r="B7747" t="str">
            <v>00005069</v>
          </cell>
          <cell r="C7747" t="str">
            <v>PREGO POLIDO COM CABECA 17 X 27</v>
          </cell>
          <cell r="D7747" t="str">
            <v>KG</v>
          </cell>
          <cell r="E7747">
            <v>0.3</v>
          </cell>
          <cell r="F7747">
            <v>4.95</v>
          </cell>
          <cell r="G7747">
            <v>1.49</v>
          </cell>
        </row>
        <row r="7748">
          <cell r="A7748" t="str">
            <v>INSUMO</v>
          </cell>
          <cell r="B7748" t="str">
            <v>00006111</v>
          </cell>
          <cell r="C7748" t="str">
            <v>SERVENTE</v>
          </cell>
          <cell r="D7748" t="str">
            <v>H</v>
          </cell>
          <cell r="E7748">
            <v>5</v>
          </cell>
          <cell r="F7748">
            <v>10.59</v>
          </cell>
          <cell r="G7748">
            <v>52.95</v>
          </cell>
        </row>
        <row r="7749">
          <cell r="A7749" t="str">
            <v>73890/002</v>
          </cell>
          <cell r="C7749" t="str">
            <v>SUBTOTAL</v>
          </cell>
          <cell r="G7749">
            <v>217.47000000000003</v>
          </cell>
        </row>
        <row r="7750">
          <cell r="C7750" t="str">
            <v>BDI</v>
          </cell>
          <cell r="E7750">
            <v>0.35</v>
          </cell>
          <cell r="G7750">
            <v>76.11</v>
          </cell>
        </row>
        <row r="7751">
          <cell r="C7751" t="str">
            <v>TOTAL</v>
          </cell>
          <cell r="G7751">
            <v>293.58000000000004</v>
          </cell>
        </row>
        <row r="7753">
          <cell r="A7753" t="str">
            <v>DROP</v>
          </cell>
          <cell r="B7753" t="str">
            <v>73666</v>
          </cell>
          <cell r="C7753" t="str">
            <v>GABIAO TIPO CAIXA H = 0,50M - MALHA HEXAG 8X10 REVE STIMENTO ZN/AL FIO 2,7MM C/ DIAFRAGAMA A CADA METRO E GEOTEXTIL</v>
          </cell>
          <cell r="D7753" t="str">
            <v>M3</v>
          </cell>
        </row>
        <row r="7754">
          <cell r="A7754" t="str">
            <v>COMPOSICAO</v>
          </cell>
          <cell r="B7754" t="str">
            <v>5680</v>
          </cell>
          <cell r="C7754" t="str">
            <v>RETRO-ESCAVADEIRA, 75CV (VU= 5 ANOS) -CHP DIURNO</v>
          </cell>
          <cell r="D7754" t="str">
            <v>CHP</v>
          </cell>
          <cell r="E7754">
            <v>0.23799999999999999</v>
          </cell>
          <cell r="F7754">
            <v>94.76</v>
          </cell>
          <cell r="G7754">
            <v>22.55</v>
          </cell>
        </row>
        <row r="7755">
          <cell r="A7755" t="str">
            <v>INSUMO</v>
          </cell>
          <cell r="B7755" t="str">
            <v>00000337</v>
          </cell>
          <cell r="C7755" t="str">
            <v>ARAME PRETO RECOZIDO, PARA ARMACAO DE FERRAGEM, N. 18, D = 1,25 MM (0,01 KGM)</v>
          </cell>
          <cell r="D7755" t="str">
            <v>KG</v>
          </cell>
          <cell r="E7755">
            <v>0.2</v>
          </cell>
          <cell r="F7755">
            <v>6.67</v>
          </cell>
          <cell r="G7755">
            <v>1.33</v>
          </cell>
        </row>
        <row r="7756">
          <cell r="A7756" t="str">
            <v>INSUMO</v>
          </cell>
          <cell r="B7756" t="str">
            <v>00004011</v>
          </cell>
          <cell r="C7756" t="str">
            <v>GEOTEXTIL NAO TECIDO AGULHADO DE FILAMENTOS CONTINUOS 100% POLIESTER RT 10 TIPO BIDIM OU EQUIV</v>
          </cell>
          <cell r="D7756" t="str">
            <v>M2</v>
          </cell>
          <cell r="E7756">
            <v>1</v>
          </cell>
          <cell r="F7756">
            <v>5.59</v>
          </cell>
          <cell r="G7756">
            <v>5.59</v>
          </cell>
        </row>
        <row r="7757">
          <cell r="A7757" t="str">
            <v>INSUMO</v>
          </cell>
          <cell r="B7757" t="str">
            <v>00004730</v>
          </cell>
          <cell r="C7757" t="str">
            <v>PEDRA-DE-MÃO OU PEDRA RACHÃO P/ MURO ARRIMO/FUNDAÇÃO/ENROCAMENTO ETC - POSTO PEDREIRA / FORNECEDOR (SEM FRETE)</v>
          </cell>
          <cell r="D7757" t="str">
            <v>M3</v>
          </cell>
          <cell r="E7757">
            <v>1.3</v>
          </cell>
          <cell r="F7757">
            <v>42.95</v>
          </cell>
          <cell r="G7757">
            <v>55.84</v>
          </cell>
        </row>
        <row r="7758">
          <cell r="A7758" t="str">
            <v>INSUMO</v>
          </cell>
          <cell r="B7758" t="str">
            <v>00004750</v>
          </cell>
          <cell r="C7758" t="str">
            <v>PEDREIRO</v>
          </cell>
          <cell r="D7758" t="str">
            <v>H</v>
          </cell>
          <cell r="E7758">
            <v>0.9</v>
          </cell>
          <cell r="F7758">
            <v>12.88</v>
          </cell>
          <cell r="G7758">
            <v>11.59</v>
          </cell>
        </row>
        <row r="7759">
          <cell r="A7759" t="str">
            <v>INSUMO</v>
          </cell>
          <cell r="B7759" t="str">
            <v>00005063</v>
          </cell>
          <cell r="C7759" t="str">
            <v>PREGO POLIDO COM CABECA 1 1/2 X 14</v>
          </cell>
          <cell r="D7759" t="str">
            <v>KG</v>
          </cell>
          <cell r="E7759">
            <v>0.2</v>
          </cell>
          <cell r="F7759">
            <v>4.79</v>
          </cell>
          <cell r="G7759">
            <v>0.96</v>
          </cell>
        </row>
        <row r="7760">
          <cell r="A7760" t="str">
            <v>INSUMO</v>
          </cell>
          <cell r="B7760" t="str">
            <v>00006111</v>
          </cell>
          <cell r="C7760" t="str">
            <v>SERVENTE</v>
          </cell>
          <cell r="D7760" t="str">
            <v>H</v>
          </cell>
          <cell r="E7760">
            <v>5.33</v>
          </cell>
          <cell r="F7760">
            <v>10.59</v>
          </cell>
          <cell r="G7760">
            <v>56.44</v>
          </cell>
        </row>
        <row r="7761">
          <cell r="A7761" t="str">
            <v>INSUMO</v>
          </cell>
          <cell r="B7761" t="str">
            <v>00010717</v>
          </cell>
          <cell r="C7761" t="str">
            <v>TABUA DE PINUS 1A QUALIDADE 10 X 300CM</v>
          </cell>
          <cell r="D7761" t="str">
            <v>UN</v>
          </cell>
          <cell r="E7761">
            <v>0.6</v>
          </cell>
          <cell r="F7761">
            <v>5.52</v>
          </cell>
          <cell r="G7761">
            <v>3.31</v>
          </cell>
        </row>
        <row r="7762">
          <cell r="A7762" t="str">
            <v>INSUMO</v>
          </cell>
          <cell r="B7762" t="str">
            <v>00010719</v>
          </cell>
          <cell r="C7762" t="str">
            <v>TABUA DE PINUS 1A QUALIDADE 30 X 300CM</v>
          </cell>
          <cell r="D7762" t="str">
            <v>UN</v>
          </cell>
          <cell r="E7762">
            <v>0.2</v>
          </cell>
          <cell r="F7762">
            <v>19.579999999999998</v>
          </cell>
          <cell r="G7762">
            <v>3.92</v>
          </cell>
        </row>
        <row r="7763">
          <cell r="A7763" t="str">
            <v>INSUMO</v>
          </cell>
          <cell r="B7763" t="str">
            <v>00011596</v>
          </cell>
          <cell r="C7763" t="str">
            <v>GABIAO TIPO CAIXA MALHA HEXAGONAL 8 X 10 CM (ZN/AL), FIO 2,7 MM, DIM 2,0 X 1,0 X 0,5 M</v>
          </cell>
          <cell r="D7763" t="str">
            <v>UN</v>
          </cell>
          <cell r="E7763">
            <v>1</v>
          </cell>
          <cell r="F7763">
            <v>168.07</v>
          </cell>
          <cell r="G7763">
            <v>168.07</v>
          </cell>
        </row>
        <row r="7764">
          <cell r="A7764" t="str">
            <v>73666</v>
          </cell>
          <cell r="C7764" t="str">
            <v>SUBTOTAL</v>
          </cell>
          <cell r="G7764">
            <v>329.6</v>
          </cell>
        </row>
        <row r="7765">
          <cell r="C7765" t="str">
            <v>BDI</v>
          </cell>
          <cell r="E7765">
            <v>0.35</v>
          </cell>
          <cell r="G7765">
            <v>115.36</v>
          </cell>
        </row>
        <row r="7766">
          <cell r="C7766" t="str">
            <v>TOTAL</v>
          </cell>
          <cell r="G7766">
            <v>444.96000000000004</v>
          </cell>
        </row>
        <row r="7768">
          <cell r="A7768" t="str">
            <v>DROP</v>
          </cell>
          <cell r="B7768" t="str">
            <v>73842/001</v>
          </cell>
          <cell r="C7768" t="str">
            <v>GABIAO TIPO COLCHAO RENO/MANTA H = 0,17M - MALHA HE XAG 6X8 REVESTIMENTO ZN/AL C/ PVC FIO 2,0MM C/ DIAFRAGMA A CADA METRO E GEOTEXTIL</v>
          </cell>
          <cell r="D7768" t="str">
            <v>M2</v>
          </cell>
        </row>
        <row r="7769">
          <cell r="A7769" t="str">
            <v>COMPOSICAO</v>
          </cell>
          <cell r="B7769" t="str">
            <v>5680</v>
          </cell>
          <cell r="C7769" t="str">
            <v>RETRO-ESCAVADEIRA, 75CV (VU= 5 ANOS) -CHP DIURNO</v>
          </cell>
          <cell r="D7769" t="str">
            <v>CHP</v>
          </cell>
          <cell r="E7769">
            <v>0.08</v>
          </cell>
          <cell r="F7769">
            <v>94.76</v>
          </cell>
          <cell r="G7769">
            <v>7.58</v>
          </cell>
        </row>
        <row r="7770">
          <cell r="A7770" t="str">
            <v>INSUMO</v>
          </cell>
          <cell r="B7770" t="str">
            <v>00000337</v>
          </cell>
          <cell r="C7770" t="str">
            <v>ARAME PRETO RECOZIDO, PARA ARMACAO DE FERRAGEM, N. 18, D = 1,25 MM (0,01 KGM)</v>
          </cell>
          <cell r="D7770" t="str">
            <v>KG</v>
          </cell>
          <cell r="E7770">
            <v>0.2</v>
          </cell>
          <cell r="F7770">
            <v>6.67</v>
          </cell>
          <cell r="G7770">
            <v>1.33</v>
          </cell>
        </row>
        <row r="7771">
          <cell r="A7771" t="str">
            <v>INSUMO</v>
          </cell>
          <cell r="B7771" t="str">
            <v>00004011</v>
          </cell>
          <cell r="C7771" t="str">
            <v>GEOTEXTIL NAO TECIDO AGULHADO DE FILAMENTOS CONTINUOS 100% POLIESTER RT 10 TIPO BIDIM OU EQUIV</v>
          </cell>
          <cell r="D7771" t="str">
            <v>M2</v>
          </cell>
          <cell r="E7771">
            <v>1</v>
          </cell>
          <cell r="F7771">
            <v>5.59</v>
          </cell>
          <cell r="G7771">
            <v>5.59</v>
          </cell>
        </row>
        <row r="7772">
          <cell r="A7772" t="str">
            <v>INSUMO</v>
          </cell>
          <cell r="B7772" t="str">
            <v>00004718</v>
          </cell>
          <cell r="C7772" t="str">
            <v>PEDRA BRITADA N. 2 - POSTO PEDREIRA / FORNECEDOR (SEM FRETE)</v>
          </cell>
          <cell r="D7772" t="str">
            <v>M3</v>
          </cell>
          <cell r="E7772">
            <v>0.1</v>
          </cell>
          <cell r="F7772">
            <v>53</v>
          </cell>
          <cell r="G7772">
            <v>5.3</v>
          </cell>
        </row>
        <row r="7773">
          <cell r="A7773" t="str">
            <v>INSUMO</v>
          </cell>
          <cell r="B7773" t="str">
            <v>00004730</v>
          </cell>
          <cell r="C7773" t="str">
            <v>PEDRA-DE-MÃO OU PEDRA RACHÃO P/ MURO ARRIMO/FUNDAÇÃO/ENROCAMENTO ETC - POSTO PEDREIRA / FORNECEDOR (SEM FRETE)</v>
          </cell>
          <cell r="D7773" t="str">
            <v>M3</v>
          </cell>
          <cell r="E7773">
            <v>0.22</v>
          </cell>
          <cell r="F7773">
            <v>42.95</v>
          </cell>
          <cell r="G7773">
            <v>9.4499999999999993</v>
          </cell>
        </row>
        <row r="7774">
          <cell r="A7774" t="str">
            <v>INSUMO</v>
          </cell>
          <cell r="B7774" t="str">
            <v>00004750</v>
          </cell>
          <cell r="C7774" t="str">
            <v>PEDREIRO</v>
          </cell>
          <cell r="D7774" t="str">
            <v>H</v>
          </cell>
          <cell r="E7774">
            <v>0.17</v>
          </cell>
          <cell r="F7774">
            <v>12.88</v>
          </cell>
          <cell r="G7774">
            <v>2.19</v>
          </cell>
        </row>
        <row r="7775">
          <cell r="A7775" t="str">
            <v>INSUMO</v>
          </cell>
          <cell r="B7775" t="str">
            <v>00005063</v>
          </cell>
          <cell r="C7775" t="str">
            <v>PREGO POLIDO COM CABECA 1 1/2 X 14</v>
          </cell>
          <cell r="D7775" t="str">
            <v>KG</v>
          </cell>
          <cell r="E7775">
            <v>0.2</v>
          </cell>
          <cell r="F7775">
            <v>4.79</v>
          </cell>
          <cell r="G7775">
            <v>0.96</v>
          </cell>
        </row>
        <row r="7776">
          <cell r="A7776" t="str">
            <v>INSUMO</v>
          </cell>
          <cell r="B7776" t="str">
            <v>00006111</v>
          </cell>
          <cell r="C7776" t="str">
            <v>SERVENTE</v>
          </cell>
          <cell r="D7776" t="str">
            <v>H</v>
          </cell>
          <cell r="E7776">
            <v>2.4</v>
          </cell>
          <cell r="F7776">
            <v>10.59</v>
          </cell>
          <cell r="G7776">
            <v>25.42</v>
          </cell>
        </row>
        <row r="7777">
          <cell r="A7777" t="str">
            <v>INSUMO</v>
          </cell>
          <cell r="B7777" t="str">
            <v>00010717</v>
          </cell>
          <cell r="C7777" t="str">
            <v>TABUA DE PINUS 1A QUALIDADE 10 X 300CM</v>
          </cell>
          <cell r="D7777" t="str">
            <v>UN</v>
          </cell>
          <cell r="E7777">
            <v>0.6</v>
          </cell>
          <cell r="F7777">
            <v>5.52</v>
          </cell>
          <cell r="G7777">
            <v>3.31</v>
          </cell>
        </row>
        <row r="7778">
          <cell r="A7778" t="str">
            <v>INSUMO</v>
          </cell>
          <cell r="B7778" t="str">
            <v>00011588</v>
          </cell>
          <cell r="C7778" t="str">
            <v>GABIAO MANTA/COLCHAO 6 X 8CM FIO 2MM REVESTIDO C/ PVC 4 X 2 X 0,23M</v>
          </cell>
          <cell r="D7778" t="str">
            <v>UN</v>
          </cell>
          <cell r="E7778">
            <v>0.13</v>
          </cell>
          <cell r="F7778">
            <v>506.36</v>
          </cell>
          <cell r="G7778">
            <v>65.83</v>
          </cell>
        </row>
        <row r="7779">
          <cell r="A7779" t="str">
            <v>73842/001</v>
          </cell>
          <cell r="C7779" t="str">
            <v>SUBTOTAL</v>
          </cell>
          <cell r="G7779">
            <v>126.96000000000001</v>
          </cell>
        </row>
        <row r="7780">
          <cell r="C7780" t="str">
            <v>BDI</v>
          </cell>
          <cell r="E7780">
            <v>0.35</v>
          </cell>
          <cell r="G7780">
            <v>44.44</v>
          </cell>
        </row>
        <row r="7781">
          <cell r="C7781" t="str">
            <v>TOTAL</v>
          </cell>
          <cell r="G7781">
            <v>171.4</v>
          </cell>
        </row>
        <row r="7783">
          <cell r="A7783" t="str">
            <v>DROP</v>
          </cell>
          <cell r="B7783" t="str">
            <v>73842/002</v>
          </cell>
          <cell r="C7783" t="str">
            <v>GABIAO TIPO COLCHAO RENO/MANTA H = 0,23M - MALHA HE XAG 6X8 REVESTIMENTO ZN/AL C/ PVC FIO 2,0MM C/ DIAFRAGMA A CADA METRO E GEOTEXTIL</v>
          </cell>
          <cell r="D7783" t="str">
            <v>M2</v>
          </cell>
        </row>
        <row r="7784">
          <cell r="A7784" t="str">
            <v>COMPOSICAO</v>
          </cell>
          <cell r="B7784" t="str">
            <v>5680</v>
          </cell>
          <cell r="C7784" t="str">
            <v>RETRO-ESCAVADEIRA, 75CV (VU= 5 ANOS) -CHP DIURNO</v>
          </cell>
          <cell r="D7784" t="str">
            <v>CHP</v>
          </cell>
          <cell r="E7784">
            <v>0.08</v>
          </cell>
          <cell r="F7784">
            <v>94.76</v>
          </cell>
          <cell r="G7784">
            <v>7.58</v>
          </cell>
        </row>
        <row r="7785">
          <cell r="A7785" t="str">
            <v>INSUMO</v>
          </cell>
          <cell r="B7785" t="str">
            <v>00000337</v>
          </cell>
          <cell r="C7785" t="str">
            <v>ARAME PRETO RECOZIDO, PARA ARMACAO DE FERRAGEM, N. 18, D = 1,25 MM (0,01 KGM)</v>
          </cell>
          <cell r="D7785" t="str">
            <v>KG</v>
          </cell>
          <cell r="E7785">
            <v>0.2</v>
          </cell>
          <cell r="F7785">
            <v>6.67</v>
          </cell>
          <cell r="G7785">
            <v>1.33</v>
          </cell>
        </row>
        <row r="7786">
          <cell r="A7786" t="str">
            <v>INSUMO</v>
          </cell>
          <cell r="B7786" t="str">
            <v>00004011</v>
          </cell>
          <cell r="C7786" t="str">
            <v>GEOTEXTIL NAO TECIDO AGULHADO DE FILAMENTOS CONTINUOS 100% POLIESTER RT 10 TIPO BIDIM OU EQUIV</v>
          </cell>
          <cell r="D7786" t="str">
            <v>M2</v>
          </cell>
          <cell r="E7786">
            <v>1</v>
          </cell>
          <cell r="F7786">
            <v>5.59</v>
          </cell>
          <cell r="G7786">
            <v>5.59</v>
          </cell>
        </row>
        <row r="7787">
          <cell r="A7787" t="str">
            <v>INSUMO</v>
          </cell>
          <cell r="B7787" t="str">
            <v>00004718</v>
          </cell>
          <cell r="C7787" t="str">
            <v>PEDRA BRITADA N. 2 - POSTO PEDREIRA / FORNECEDOR (SEM FRETE)</v>
          </cell>
          <cell r="D7787" t="str">
            <v>M3</v>
          </cell>
          <cell r="E7787">
            <v>0.1</v>
          </cell>
          <cell r="F7787">
            <v>53</v>
          </cell>
          <cell r="G7787">
            <v>5.3</v>
          </cell>
        </row>
        <row r="7788">
          <cell r="A7788" t="str">
            <v>INSUMO</v>
          </cell>
          <cell r="B7788" t="str">
            <v>00004730</v>
          </cell>
          <cell r="C7788" t="str">
            <v>PEDRA-DE-MÃO OU PEDRA RACHÃO P/ MURO ARRIMO/FUNDAÇÃO/ENROCAMENTO ETC - POSTO PEDREIRA / FORNECEDOR (SEM FRETE)</v>
          </cell>
          <cell r="D7788" t="str">
            <v>M3</v>
          </cell>
          <cell r="E7788">
            <v>0.3</v>
          </cell>
          <cell r="F7788">
            <v>42.95</v>
          </cell>
          <cell r="G7788">
            <v>12.89</v>
          </cell>
        </row>
        <row r="7789">
          <cell r="A7789" t="str">
            <v>INSUMO</v>
          </cell>
          <cell r="B7789" t="str">
            <v>00004750</v>
          </cell>
          <cell r="C7789" t="str">
            <v>PEDREIRO</v>
          </cell>
          <cell r="D7789" t="str">
            <v>H</v>
          </cell>
          <cell r="E7789">
            <v>0.23</v>
          </cell>
          <cell r="F7789">
            <v>12.88</v>
          </cell>
          <cell r="G7789">
            <v>2.96</v>
          </cell>
        </row>
        <row r="7790">
          <cell r="A7790" t="str">
            <v>INSUMO</v>
          </cell>
          <cell r="B7790" t="str">
            <v>00005063</v>
          </cell>
          <cell r="C7790" t="str">
            <v>PREGO POLIDO COM CABECA 1 1/2 X 14</v>
          </cell>
          <cell r="D7790" t="str">
            <v>KG</v>
          </cell>
          <cell r="E7790">
            <v>0.2</v>
          </cell>
          <cell r="F7790">
            <v>4.79</v>
          </cell>
          <cell r="G7790">
            <v>0.96</v>
          </cell>
        </row>
        <row r="7791">
          <cell r="A7791" t="str">
            <v>INSUMO</v>
          </cell>
          <cell r="B7791" t="str">
            <v>00006111</v>
          </cell>
          <cell r="C7791" t="str">
            <v>SERVENTE</v>
          </cell>
          <cell r="D7791" t="str">
            <v>H</v>
          </cell>
          <cell r="E7791">
            <v>1.84</v>
          </cell>
          <cell r="F7791">
            <v>10.59</v>
          </cell>
          <cell r="G7791">
            <v>19.489999999999998</v>
          </cell>
        </row>
        <row r="7792">
          <cell r="A7792" t="str">
            <v>INSUMO</v>
          </cell>
          <cell r="B7792" t="str">
            <v>00010717</v>
          </cell>
          <cell r="C7792" t="str">
            <v>TABUA DE PINUS 1A QUALIDADE 10 X 300CM</v>
          </cell>
          <cell r="D7792" t="str">
            <v>UN</v>
          </cell>
          <cell r="E7792">
            <v>0.6</v>
          </cell>
          <cell r="F7792">
            <v>5.52</v>
          </cell>
          <cell r="G7792">
            <v>3.31</v>
          </cell>
        </row>
        <row r="7793">
          <cell r="A7793" t="str">
            <v>INSUMO</v>
          </cell>
          <cell r="B7793" t="str">
            <v>00011588</v>
          </cell>
          <cell r="C7793" t="str">
            <v>GABIAO MANTA/COLCHAO 6 X 8CM FIO 2MM REVESTIDO C/ PVC 4 X 2 X 0,23M</v>
          </cell>
          <cell r="D7793" t="str">
            <v>UN</v>
          </cell>
          <cell r="E7793">
            <v>0.13</v>
          </cell>
          <cell r="F7793">
            <v>506.36</v>
          </cell>
          <cell r="G7793">
            <v>65.83</v>
          </cell>
        </row>
        <row r="7794">
          <cell r="A7794" t="str">
            <v>73842/002</v>
          </cell>
          <cell r="C7794" t="str">
            <v>SUBTOTAL</v>
          </cell>
          <cell r="G7794">
            <v>125.24</v>
          </cell>
        </row>
        <row r="7795">
          <cell r="C7795" t="str">
            <v>BDI</v>
          </cell>
          <cell r="E7795">
            <v>0.35</v>
          </cell>
          <cell r="G7795">
            <v>43.83</v>
          </cell>
        </row>
        <row r="7796">
          <cell r="C7796" t="str">
            <v>TOTAL</v>
          </cell>
          <cell r="G7796">
            <v>169.07</v>
          </cell>
        </row>
        <row r="7798">
          <cell r="A7798" t="str">
            <v>DROP</v>
          </cell>
          <cell r="B7798" t="str">
            <v>73842/003</v>
          </cell>
          <cell r="C7798" t="str">
            <v>GABIAO TIPO COLCHAO RENO/MANTA H = 0,30 M - MALHA H EXAG 6X8 REVESTIMENTO ZN/AL C/ PVC FIO 2,0MM C/ DIFRAGMA A CADA METRO E GEOTEXTIL</v>
          </cell>
          <cell r="D7798" t="str">
            <v>M2</v>
          </cell>
        </row>
        <row r="7799">
          <cell r="A7799" t="str">
            <v>COMPOSICAO</v>
          </cell>
          <cell r="B7799" t="str">
            <v>5680</v>
          </cell>
          <cell r="C7799" t="str">
            <v>RETRO-ESCAVADEIRA, 75CV (VU= 5 ANOS) -CHP DIURNO</v>
          </cell>
          <cell r="D7799" t="str">
            <v>CHP</v>
          </cell>
          <cell r="E7799">
            <v>0.09</v>
          </cell>
          <cell r="F7799">
            <v>94.76</v>
          </cell>
          <cell r="G7799">
            <v>8.5299999999999994</v>
          </cell>
        </row>
        <row r="7800">
          <cell r="A7800" t="str">
            <v>INSUMO</v>
          </cell>
          <cell r="B7800" t="str">
            <v>00000337</v>
          </cell>
          <cell r="C7800" t="str">
            <v>ARAME PRETO RECOZIDO, PARA ARMACAO DE FERRAGEM, N. 18, D = 1,25 MM (0,01 KGM)</v>
          </cell>
          <cell r="D7800" t="str">
            <v>KG</v>
          </cell>
          <cell r="E7800">
            <v>0.2</v>
          </cell>
          <cell r="F7800">
            <v>6.67</v>
          </cell>
          <cell r="G7800">
            <v>1.33</v>
          </cell>
        </row>
        <row r="7801">
          <cell r="A7801" t="str">
            <v>INSUMO</v>
          </cell>
          <cell r="B7801" t="str">
            <v>00004011</v>
          </cell>
          <cell r="C7801" t="str">
            <v>GEOTEXTIL NAO TECIDO AGULHADO DE FILAMENTOS CONTINUOS 100% POLIESTER RT 10 TIPO BIDIM OU EQUIV</v>
          </cell>
          <cell r="D7801" t="str">
            <v>M2</v>
          </cell>
          <cell r="E7801">
            <v>1</v>
          </cell>
          <cell r="F7801">
            <v>5.59</v>
          </cell>
          <cell r="G7801">
            <v>5.59</v>
          </cell>
        </row>
        <row r="7802">
          <cell r="A7802" t="str">
            <v>INSUMO</v>
          </cell>
          <cell r="B7802" t="str">
            <v>00004718</v>
          </cell>
          <cell r="C7802" t="str">
            <v>PEDRA BRITADA N. 2 - POSTO PEDREIRA / FORNECEDOR (SEM FRETE)</v>
          </cell>
          <cell r="D7802" t="str">
            <v>M3</v>
          </cell>
          <cell r="E7802">
            <v>0.1</v>
          </cell>
          <cell r="F7802">
            <v>53</v>
          </cell>
          <cell r="G7802">
            <v>5.3</v>
          </cell>
        </row>
        <row r="7803">
          <cell r="A7803" t="str">
            <v>INSUMO</v>
          </cell>
          <cell r="B7803" t="str">
            <v>00004730</v>
          </cell>
          <cell r="C7803" t="str">
            <v>PEDRA-DE-MÃO OU PEDRA RACHÃO P/ MURO ARRIMO/FUNDAÇÃO/ENROCAMENTO ETC - POSTO PEDREIRA / FORNECEDOR (SEM FRETE)</v>
          </cell>
          <cell r="D7803" t="str">
            <v>M3</v>
          </cell>
          <cell r="E7803">
            <v>0.4</v>
          </cell>
          <cell r="F7803">
            <v>42.95</v>
          </cell>
          <cell r="G7803">
            <v>17.18</v>
          </cell>
        </row>
        <row r="7804">
          <cell r="A7804" t="str">
            <v>INSUMO</v>
          </cell>
          <cell r="B7804" t="str">
            <v>00004750</v>
          </cell>
          <cell r="C7804" t="str">
            <v>PEDREIRO</v>
          </cell>
          <cell r="D7804" t="str">
            <v>H</v>
          </cell>
          <cell r="E7804">
            <v>0.4</v>
          </cell>
          <cell r="F7804">
            <v>12.88</v>
          </cell>
          <cell r="G7804">
            <v>5.15</v>
          </cell>
        </row>
        <row r="7805">
          <cell r="A7805" t="str">
            <v>INSUMO</v>
          </cell>
          <cell r="B7805" t="str">
            <v>00005063</v>
          </cell>
          <cell r="C7805" t="str">
            <v>PREGO POLIDO COM CABECA 1 1/2 X 14</v>
          </cell>
          <cell r="D7805" t="str">
            <v>KG</v>
          </cell>
          <cell r="E7805">
            <v>0.2</v>
          </cell>
          <cell r="F7805">
            <v>4.79</v>
          </cell>
          <cell r="G7805">
            <v>0.96</v>
          </cell>
        </row>
        <row r="7806">
          <cell r="A7806" t="str">
            <v>INSUMO</v>
          </cell>
          <cell r="B7806" t="str">
            <v>00006111</v>
          </cell>
          <cell r="C7806" t="str">
            <v>SERVENTE</v>
          </cell>
          <cell r="D7806" t="str">
            <v>H</v>
          </cell>
          <cell r="E7806">
            <v>1.36</v>
          </cell>
          <cell r="F7806">
            <v>10.59</v>
          </cell>
          <cell r="G7806">
            <v>14.4</v>
          </cell>
        </row>
        <row r="7807">
          <cell r="A7807" t="str">
            <v>INSUMO</v>
          </cell>
          <cell r="B7807" t="str">
            <v>00010717</v>
          </cell>
          <cell r="C7807" t="str">
            <v>TABUA DE PINUS 1A QUALIDADE 10 X 300CM</v>
          </cell>
          <cell r="D7807" t="str">
            <v>UN</v>
          </cell>
          <cell r="E7807">
            <v>0.6</v>
          </cell>
          <cell r="F7807">
            <v>5.52</v>
          </cell>
          <cell r="G7807">
            <v>3.31</v>
          </cell>
        </row>
        <row r="7808">
          <cell r="A7808" t="str">
            <v>INSUMO</v>
          </cell>
          <cell r="B7808" t="str">
            <v>00011589</v>
          </cell>
          <cell r="C7808" t="str">
            <v>TELA ARAME GALV REVEST C/ PVC FIO 14 BWG (2,11MM) MALHA 6 X 8CM P/GABIAO MANTA 4 X 2 X 0,3M</v>
          </cell>
          <cell r="D7808" t="str">
            <v>UN</v>
          </cell>
          <cell r="E7808">
            <v>0.13</v>
          </cell>
          <cell r="F7808">
            <v>531.96</v>
          </cell>
          <cell r="G7808">
            <v>69.150000000000006</v>
          </cell>
        </row>
        <row r="7809">
          <cell r="A7809" t="str">
            <v>73842/003</v>
          </cell>
          <cell r="C7809" t="str">
            <v>SUBTOTAL</v>
          </cell>
          <cell r="G7809">
            <v>130.9</v>
          </cell>
        </row>
        <row r="7810">
          <cell r="C7810" t="str">
            <v>BDI</v>
          </cell>
          <cell r="E7810">
            <v>0.35</v>
          </cell>
          <cell r="G7810">
            <v>45.82</v>
          </cell>
        </row>
        <row r="7811">
          <cell r="C7811" t="str">
            <v>TOTAL</v>
          </cell>
          <cell r="G7811">
            <v>176.72</v>
          </cell>
        </row>
        <row r="7813">
          <cell r="A7813" t="str">
            <v>DROP</v>
          </cell>
          <cell r="B7813" t="str">
            <v>73889/001</v>
          </cell>
          <cell r="C7813" t="str">
            <v>GABIAO TIPO CAIXA H = 0,50M - MALHA HEXAG 8X10 REVE STIMENTO ZN/AL C/ PVC FIO 2,4MM C/ DIAFRAGAMA A CADA METRO E GEOTEXTIL</v>
          </cell>
          <cell r="D7813" t="str">
            <v>M3</v>
          </cell>
        </row>
        <row r="7814">
          <cell r="A7814" t="str">
            <v>COMPOSICAO</v>
          </cell>
          <cell r="B7814" t="str">
            <v>5680</v>
          </cell>
          <cell r="C7814" t="str">
            <v>RETRO-ESCAVADEIRA, 75CV (VU= 5 ANOS) -CHP DIURNO</v>
          </cell>
          <cell r="D7814" t="str">
            <v>CHP</v>
          </cell>
          <cell r="E7814">
            <v>0.23799999999999999</v>
          </cell>
          <cell r="F7814">
            <v>94.76</v>
          </cell>
          <cell r="G7814">
            <v>22.55</v>
          </cell>
        </row>
        <row r="7815">
          <cell r="A7815" t="str">
            <v>INSUMO</v>
          </cell>
          <cell r="B7815" t="str">
            <v>00000337</v>
          </cell>
          <cell r="C7815" t="str">
            <v>ARAME PRETO RECOZIDO, PARA ARMACAO DE FERRAGEM, N. 18, D = 1,25 MM (0,01 KGM)</v>
          </cell>
          <cell r="D7815" t="str">
            <v>KG</v>
          </cell>
          <cell r="E7815">
            <v>0.2</v>
          </cell>
          <cell r="F7815">
            <v>6.67</v>
          </cell>
          <cell r="G7815">
            <v>1.33</v>
          </cell>
        </row>
        <row r="7816">
          <cell r="A7816" t="str">
            <v>INSUMO</v>
          </cell>
          <cell r="B7816" t="str">
            <v>00003314</v>
          </cell>
          <cell r="C7816" t="str">
            <v>GABIAO TIPO CAIXA MALHA HEXAGONAL 8 X 10 CM (ZN/AL + PVC), FIO 2,4 MM, H=0,50 M</v>
          </cell>
          <cell r="D7816" t="str">
            <v>M3</v>
          </cell>
          <cell r="E7816">
            <v>1</v>
          </cell>
          <cell r="F7816">
            <v>139.12</v>
          </cell>
          <cell r="G7816">
            <v>139.12</v>
          </cell>
        </row>
        <row r="7817">
          <cell r="A7817" t="str">
            <v>INSUMO</v>
          </cell>
          <cell r="B7817" t="str">
            <v>00004011</v>
          </cell>
          <cell r="C7817" t="str">
            <v>GEOTEXTIL NAO TECIDO AGULHADO DE FILAMENTOS CONTINUOS 100% POLIESTER RT 10 TIPO BIDIM OU EQUIV</v>
          </cell>
          <cell r="D7817" t="str">
            <v>M2</v>
          </cell>
          <cell r="E7817">
            <v>1</v>
          </cell>
          <cell r="F7817">
            <v>5.59</v>
          </cell>
          <cell r="G7817">
            <v>5.59</v>
          </cell>
        </row>
        <row r="7818">
          <cell r="A7818" t="str">
            <v>INSUMO</v>
          </cell>
          <cell r="B7818" t="str">
            <v>00004730</v>
          </cell>
          <cell r="C7818" t="str">
            <v>PEDRA-DE-MÃO OU PEDRA RACHÃO P/ MURO ARRIMO/FUNDAÇÃO/ENROCAMENTO ETC - POSTO PEDREIRA / FORNECEDOR (SEM FRETE)</v>
          </cell>
          <cell r="D7818" t="str">
            <v>M3</v>
          </cell>
          <cell r="E7818">
            <v>1.3</v>
          </cell>
          <cell r="F7818">
            <v>42.95</v>
          </cell>
          <cell r="G7818">
            <v>55.84</v>
          </cell>
        </row>
        <row r="7819">
          <cell r="A7819" t="str">
            <v>INSUMO</v>
          </cell>
          <cell r="B7819" t="str">
            <v>00004750</v>
          </cell>
          <cell r="C7819" t="str">
            <v>PEDREIRO</v>
          </cell>
          <cell r="D7819" t="str">
            <v>H</v>
          </cell>
          <cell r="E7819">
            <v>0.9</v>
          </cell>
          <cell r="F7819">
            <v>12.88</v>
          </cell>
          <cell r="G7819">
            <v>11.59</v>
          </cell>
        </row>
        <row r="7820">
          <cell r="A7820" t="str">
            <v>INSUMO</v>
          </cell>
          <cell r="B7820" t="str">
            <v>00005063</v>
          </cell>
          <cell r="C7820" t="str">
            <v>PREGO POLIDO COM CABECA 1 1/2 X 14</v>
          </cell>
          <cell r="D7820" t="str">
            <v>KG</v>
          </cell>
          <cell r="E7820">
            <v>0.2</v>
          </cell>
          <cell r="F7820">
            <v>4.79</v>
          </cell>
          <cell r="G7820">
            <v>0.96</v>
          </cell>
        </row>
        <row r="7821">
          <cell r="A7821" t="str">
            <v>INSUMO</v>
          </cell>
          <cell r="B7821" t="str">
            <v>00006111</v>
          </cell>
          <cell r="C7821" t="str">
            <v>SERVENTE</v>
          </cell>
          <cell r="D7821" t="str">
            <v>H</v>
          </cell>
          <cell r="E7821">
            <v>5.33</v>
          </cell>
          <cell r="F7821">
            <v>10.59</v>
          </cell>
          <cell r="G7821">
            <v>56.44</v>
          </cell>
        </row>
        <row r="7822">
          <cell r="A7822" t="str">
            <v>INSUMO</v>
          </cell>
          <cell r="B7822" t="str">
            <v>00010717</v>
          </cell>
          <cell r="C7822" t="str">
            <v>TABUA DE PINUS 1A QUALIDADE 10 X 300CM</v>
          </cell>
          <cell r="D7822" t="str">
            <v>UN</v>
          </cell>
          <cell r="E7822">
            <v>0.6</v>
          </cell>
          <cell r="F7822">
            <v>5.52</v>
          </cell>
          <cell r="G7822">
            <v>3.31</v>
          </cell>
        </row>
        <row r="7823">
          <cell r="A7823" t="str">
            <v>INSUMO</v>
          </cell>
          <cell r="B7823" t="str">
            <v>00010719</v>
          </cell>
          <cell r="C7823" t="str">
            <v>TABUA DE PINUS 1A QUALIDADE 30 X 300CM</v>
          </cell>
          <cell r="D7823" t="str">
            <v>UN</v>
          </cell>
          <cell r="E7823">
            <v>0.2</v>
          </cell>
          <cell r="F7823">
            <v>19.579999999999998</v>
          </cell>
          <cell r="G7823">
            <v>3.92</v>
          </cell>
        </row>
        <row r="7824">
          <cell r="A7824" t="str">
            <v>73889/001</v>
          </cell>
          <cell r="C7824" t="str">
            <v>SUBTOTAL</v>
          </cell>
          <cell r="G7824">
            <v>300.65000000000003</v>
          </cell>
        </row>
        <row r="7825">
          <cell r="C7825" t="str">
            <v>BDI</v>
          </cell>
          <cell r="E7825">
            <v>0.35</v>
          </cell>
          <cell r="G7825">
            <v>105.23</v>
          </cell>
        </row>
        <row r="7826">
          <cell r="C7826" t="str">
            <v>TOTAL</v>
          </cell>
          <cell r="G7826">
            <v>405.88000000000005</v>
          </cell>
        </row>
        <row r="7828">
          <cell r="A7828" t="str">
            <v>DROP</v>
          </cell>
          <cell r="B7828" t="str">
            <v>73843/001</v>
          </cell>
          <cell r="C7828" t="str">
            <v>MURO DE ARRIMO DE CONCRETO CICLOPICO COM 30% DE PEDRA DE MAO</v>
          </cell>
          <cell r="D7828" t="str">
            <v>M3</v>
          </cell>
        </row>
        <row r="7829">
          <cell r="A7829" t="str">
            <v>INSUMO</v>
          </cell>
          <cell r="B7829" t="str">
            <v>00000370</v>
          </cell>
          <cell r="C7829" t="str">
            <v>AREIA MEDIA - POSTO JAZIDA / FORNECEDOR (SEM FRETE)</v>
          </cell>
          <cell r="D7829" t="str">
            <v>M3</v>
          </cell>
          <cell r="E7829">
            <v>0.5</v>
          </cell>
          <cell r="F7829">
            <v>55.5</v>
          </cell>
          <cell r="G7829">
            <v>27.75</v>
          </cell>
        </row>
        <row r="7830">
          <cell r="A7830" t="str">
            <v>INSUMO</v>
          </cell>
          <cell r="B7830" t="str">
            <v>00001379</v>
          </cell>
          <cell r="C7830" t="str">
            <v>CIMENTO PORTLAND COMPOSTO CP II- 32</v>
          </cell>
          <cell r="D7830" t="str">
            <v>KG</v>
          </cell>
          <cell r="E7830">
            <v>175</v>
          </cell>
          <cell r="F7830">
            <v>0.46</v>
          </cell>
          <cell r="G7830">
            <v>80.5</v>
          </cell>
        </row>
        <row r="7831">
          <cell r="A7831" t="str">
            <v>INSUMO</v>
          </cell>
          <cell r="B7831" t="str">
            <v>00004718</v>
          </cell>
          <cell r="C7831" t="str">
            <v>PEDRA BRITADA N. 2 - POSTO PEDREIRA / FORNECEDOR (SEM FRETE)</v>
          </cell>
          <cell r="D7831" t="str">
            <v>M3</v>
          </cell>
          <cell r="E7831">
            <v>0.61</v>
          </cell>
          <cell r="F7831">
            <v>53</v>
          </cell>
          <cell r="G7831">
            <v>32.33</v>
          </cell>
        </row>
        <row r="7832">
          <cell r="A7832" t="str">
            <v>INSUMO</v>
          </cell>
          <cell r="B7832" t="str">
            <v>00004730</v>
          </cell>
          <cell r="C7832" t="str">
            <v>PEDRA-DE-MÃO OU PEDRA RACHÃO P/ MURO ARRIMO/FUNDAÇÃO/ENROCAMENTO ETC - POSTO PEDREIRA / FORNECEDOR (SEM FRETE)</v>
          </cell>
          <cell r="D7832" t="str">
            <v>M3</v>
          </cell>
          <cell r="E7832">
            <v>0.33</v>
          </cell>
          <cell r="F7832">
            <v>42.95</v>
          </cell>
          <cell r="G7832">
            <v>14.17</v>
          </cell>
        </row>
        <row r="7833">
          <cell r="A7833" t="str">
            <v>INSUMO</v>
          </cell>
          <cell r="B7833" t="str">
            <v>00004750</v>
          </cell>
          <cell r="C7833" t="str">
            <v>PEDREIRO</v>
          </cell>
          <cell r="D7833" t="str">
            <v>H</v>
          </cell>
          <cell r="E7833">
            <v>2</v>
          </cell>
          <cell r="F7833">
            <v>12.88</v>
          </cell>
          <cell r="G7833">
            <v>25.76</v>
          </cell>
        </row>
        <row r="7834">
          <cell r="A7834" t="str">
            <v>INSUMO</v>
          </cell>
          <cell r="B7834" t="str">
            <v>00006111</v>
          </cell>
          <cell r="C7834" t="str">
            <v>SERVENTE</v>
          </cell>
          <cell r="D7834" t="str">
            <v>H</v>
          </cell>
          <cell r="E7834">
            <v>8</v>
          </cell>
          <cell r="F7834">
            <v>10.59</v>
          </cell>
          <cell r="G7834">
            <v>84.72</v>
          </cell>
        </row>
        <row r="7835">
          <cell r="A7835" t="str">
            <v>73843/001</v>
          </cell>
          <cell r="C7835" t="str">
            <v>SUBTOTAL</v>
          </cell>
          <cell r="G7835">
            <v>265.22999999999996</v>
          </cell>
        </row>
        <row r="7836">
          <cell r="C7836" t="str">
            <v>BDI</v>
          </cell>
          <cell r="E7836">
            <v>0.35</v>
          </cell>
          <cell r="G7836">
            <v>92.83</v>
          </cell>
        </row>
        <row r="7837">
          <cell r="C7837" t="str">
            <v>TOTAL</v>
          </cell>
          <cell r="G7837">
            <v>358.05999999999995</v>
          </cell>
        </row>
        <row r="7839">
          <cell r="A7839" t="str">
            <v>DROP</v>
          </cell>
          <cell r="B7839" t="str">
            <v>73844/001</v>
          </cell>
          <cell r="C7839" t="str">
            <v>MURO DE ARRIMO DE ALVENARIA DE PEDRA ARG AMASSADA</v>
          </cell>
          <cell r="D7839" t="str">
            <v>M3</v>
          </cell>
        </row>
        <row r="7840">
          <cell r="A7840" t="str">
            <v>INSUMO</v>
          </cell>
          <cell r="B7840" t="str">
            <v>00000370</v>
          </cell>
          <cell r="C7840" t="str">
            <v>AREIA MEDIA - POSTO JAZIDA / FORNECEDOR (SEM FRETE)</v>
          </cell>
          <cell r="D7840" t="str">
            <v>M3</v>
          </cell>
          <cell r="E7840">
            <v>0.38</v>
          </cell>
          <cell r="F7840">
            <v>55.5</v>
          </cell>
          <cell r="G7840">
            <v>21.09</v>
          </cell>
        </row>
        <row r="7841">
          <cell r="A7841" t="str">
            <v>INSUMO</v>
          </cell>
          <cell r="B7841" t="str">
            <v>00001379</v>
          </cell>
          <cell r="C7841" t="str">
            <v>CIMENTO PORTLAND COMPOSTO CP II- 32</v>
          </cell>
          <cell r="D7841" t="str">
            <v>KG</v>
          </cell>
          <cell r="E7841">
            <v>116</v>
          </cell>
          <cell r="F7841">
            <v>0.46</v>
          </cell>
          <cell r="G7841">
            <v>53.36</v>
          </cell>
        </row>
        <row r="7842">
          <cell r="A7842" t="str">
            <v>INSUMO</v>
          </cell>
          <cell r="B7842" t="str">
            <v>00004730</v>
          </cell>
          <cell r="C7842" t="str">
            <v>PEDRA-DE-MÃO OU PEDRA RACHÃO P/ MURO ARRIMO/FUNDAÇÃO/ENROCAMENTO ETC - POSTO PEDREIRA / FORNECEDOR (SEM FRETE)</v>
          </cell>
          <cell r="D7842" t="str">
            <v>M3</v>
          </cell>
          <cell r="E7842">
            <v>1.2</v>
          </cell>
          <cell r="F7842">
            <v>42.95</v>
          </cell>
          <cell r="G7842">
            <v>51.54</v>
          </cell>
        </row>
        <row r="7843">
          <cell r="A7843" t="str">
            <v>INSUMO</v>
          </cell>
          <cell r="B7843" t="str">
            <v>00004750</v>
          </cell>
          <cell r="C7843" t="str">
            <v>PEDREIRO</v>
          </cell>
          <cell r="D7843" t="str">
            <v>H</v>
          </cell>
          <cell r="E7843">
            <v>10.6</v>
          </cell>
          <cell r="F7843">
            <v>12.88</v>
          </cell>
          <cell r="G7843">
            <v>136.53</v>
          </cell>
        </row>
        <row r="7844">
          <cell r="A7844" t="str">
            <v>INSUMO</v>
          </cell>
          <cell r="B7844" t="str">
            <v>00006111</v>
          </cell>
          <cell r="C7844" t="str">
            <v>SERVENTE</v>
          </cell>
          <cell r="D7844" t="str">
            <v>H</v>
          </cell>
          <cell r="E7844">
            <v>8.6</v>
          </cell>
          <cell r="F7844">
            <v>10.59</v>
          </cell>
          <cell r="G7844">
            <v>91.07</v>
          </cell>
        </row>
        <row r="7845">
          <cell r="A7845" t="str">
            <v>73844/001</v>
          </cell>
          <cell r="C7845" t="str">
            <v>SUBTOTAL</v>
          </cell>
          <cell r="G7845">
            <v>353.59</v>
          </cell>
        </row>
        <row r="7846">
          <cell r="C7846" t="str">
            <v>BDI</v>
          </cell>
          <cell r="E7846">
            <v>0.35</v>
          </cell>
          <cell r="G7846">
            <v>123.76</v>
          </cell>
        </row>
        <row r="7847">
          <cell r="C7847" t="str">
            <v>TOTAL</v>
          </cell>
          <cell r="G7847">
            <v>477.34999999999997</v>
          </cell>
        </row>
        <row r="7849">
          <cell r="A7849" t="str">
            <v>DROP</v>
          </cell>
          <cell r="B7849" t="str">
            <v>73844/002</v>
          </cell>
          <cell r="C7849" t="str">
            <v>MURO DE ARRIMO DE ALVENARIA DE TIJOLOS</v>
          </cell>
          <cell r="D7849" t="str">
            <v>M3</v>
          </cell>
        </row>
        <row r="7850">
          <cell r="A7850" t="str">
            <v>INSUMO</v>
          </cell>
          <cell r="B7850" t="str">
            <v>00000370</v>
          </cell>
          <cell r="C7850" t="str">
            <v>AREIA MEDIA - POSTO JAZIDA / FORNECEDOR (SEM FRETE)</v>
          </cell>
          <cell r="D7850" t="str">
            <v>M3</v>
          </cell>
          <cell r="E7850">
            <v>0.26400000000000001</v>
          </cell>
          <cell r="F7850">
            <v>55.5</v>
          </cell>
          <cell r="G7850">
            <v>14.65</v>
          </cell>
        </row>
        <row r="7851">
          <cell r="A7851" t="str">
            <v>INSUMO</v>
          </cell>
          <cell r="B7851" t="str">
            <v>00001107</v>
          </cell>
          <cell r="C7851" t="str">
            <v>CAL VIRGEM</v>
          </cell>
          <cell r="D7851" t="str">
            <v>KG</v>
          </cell>
          <cell r="E7851">
            <v>28.14</v>
          </cell>
          <cell r="F7851">
            <v>0.26</v>
          </cell>
          <cell r="G7851">
            <v>7.32</v>
          </cell>
        </row>
        <row r="7852">
          <cell r="A7852" t="str">
            <v>INSUMO</v>
          </cell>
          <cell r="B7852" t="str">
            <v>00001379</v>
          </cell>
          <cell r="C7852" t="str">
            <v>CIMENTO PORTLAND COMPOSTO CP II- 32</v>
          </cell>
          <cell r="D7852" t="str">
            <v>KG</v>
          </cell>
          <cell r="E7852">
            <v>58.76</v>
          </cell>
          <cell r="F7852">
            <v>0.46</v>
          </cell>
          <cell r="G7852">
            <v>27.03</v>
          </cell>
        </row>
        <row r="7853">
          <cell r="A7853" t="str">
            <v>INSUMO</v>
          </cell>
          <cell r="B7853" t="str">
            <v>00004750</v>
          </cell>
          <cell r="C7853" t="str">
            <v>PEDREIRO</v>
          </cell>
          <cell r="D7853" t="str">
            <v>H</v>
          </cell>
          <cell r="E7853">
            <v>6.8</v>
          </cell>
          <cell r="F7853">
            <v>12.88</v>
          </cell>
          <cell r="G7853">
            <v>87.58</v>
          </cell>
        </row>
        <row r="7854">
          <cell r="A7854" t="str">
            <v>INSUMO</v>
          </cell>
          <cell r="B7854" t="str">
            <v>00006111</v>
          </cell>
          <cell r="C7854" t="str">
            <v>SERVENTE</v>
          </cell>
          <cell r="D7854" t="str">
            <v>H</v>
          </cell>
          <cell r="E7854">
            <v>7.3</v>
          </cell>
          <cell r="F7854">
            <v>10.59</v>
          </cell>
          <cell r="G7854">
            <v>77.31</v>
          </cell>
        </row>
        <row r="7855">
          <cell r="A7855" t="str">
            <v>INSUMO</v>
          </cell>
          <cell r="B7855" t="str">
            <v>00007258</v>
          </cell>
          <cell r="C7855" t="str">
            <v>TIJOLO CERAMICO MACICO 5 X 10 X 20CM</v>
          </cell>
          <cell r="D7855" t="str">
            <v>UN</v>
          </cell>
          <cell r="E7855">
            <v>470</v>
          </cell>
          <cell r="F7855">
            <v>0.37</v>
          </cell>
          <cell r="G7855">
            <v>173.9</v>
          </cell>
        </row>
        <row r="7856">
          <cell r="A7856" t="str">
            <v>73844/002</v>
          </cell>
          <cell r="C7856" t="str">
            <v>SUBTOTAL</v>
          </cell>
          <cell r="G7856">
            <v>387.78999999999996</v>
          </cell>
        </row>
        <row r="7857">
          <cell r="C7857" t="str">
            <v>BDI</v>
          </cell>
          <cell r="E7857">
            <v>0.35</v>
          </cell>
          <cell r="G7857">
            <v>135.72999999999999</v>
          </cell>
        </row>
        <row r="7858">
          <cell r="C7858" t="str">
            <v>TOTAL</v>
          </cell>
          <cell r="G7858">
            <v>523.52</v>
          </cell>
        </row>
        <row r="7860">
          <cell r="A7860" t="str">
            <v>DROP</v>
          </cell>
          <cell r="B7860" t="str">
            <v>73846/001</v>
          </cell>
          <cell r="C7860" t="str">
            <v>MURO DE ARRIMO CELULAR PECAS PRE-MOLDADAS CONCRETO EXCL FORMAS INCL CONFECCAO DAS PECAS MONTAGEM E COMPACTACAO DO SOLO DE ENCHIMENTO.</v>
          </cell>
          <cell r="D7860" t="str">
            <v>M3</v>
          </cell>
        </row>
        <row r="7861">
          <cell r="A7861" t="str">
            <v>COMPOSICAO</v>
          </cell>
          <cell r="B7861" t="str">
            <v>73972/002</v>
          </cell>
          <cell r="C7861" t="str">
            <v>CONCRETO FCK=20MPA, VIRADO EM BETONEIRA, SEM LANCAMENTO</v>
          </cell>
          <cell r="D7861" t="str">
            <v>M3</v>
          </cell>
          <cell r="E7861">
            <v>0.12</v>
          </cell>
          <cell r="F7861">
            <v>320.8</v>
          </cell>
          <cell r="G7861">
            <v>38.5</v>
          </cell>
        </row>
        <row r="7862">
          <cell r="A7862" t="str">
            <v>INSUMO</v>
          </cell>
          <cell r="B7862" t="str">
            <v>00000022</v>
          </cell>
          <cell r="C7862" t="str">
            <v>ACO CA-25 1/4" (6,35 MM)</v>
          </cell>
          <cell r="D7862" t="str">
            <v>KG</v>
          </cell>
          <cell r="E7862">
            <v>11.055</v>
          </cell>
          <cell r="F7862">
            <v>3.95</v>
          </cell>
          <cell r="G7862">
            <v>43.67</v>
          </cell>
        </row>
        <row r="7863">
          <cell r="A7863" t="str">
            <v>INSUMO</v>
          </cell>
          <cell r="B7863" t="str">
            <v>00000023</v>
          </cell>
          <cell r="C7863" t="str">
            <v>ACO CA-25 5/16" (7,94 MM)</v>
          </cell>
          <cell r="D7863" t="str">
            <v>KG</v>
          </cell>
          <cell r="E7863">
            <v>11.055</v>
          </cell>
          <cell r="F7863">
            <v>3.85</v>
          </cell>
          <cell r="G7863">
            <v>42.56</v>
          </cell>
        </row>
        <row r="7864">
          <cell r="A7864" t="str">
            <v>INSUMO</v>
          </cell>
          <cell r="B7864" t="str">
            <v>00000337</v>
          </cell>
          <cell r="C7864" t="str">
            <v>ARAME PRETO RECOZIDO, PARA ARMACAO DE FERRAGEM, N. 18, D = 1,25 MM (0,01 KGM)</v>
          </cell>
          <cell r="D7864" t="str">
            <v>KG</v>
          </cell>
          <cell r="E7864">
            <v>0.60299999999999998</v>
          </cell>
          <cell r="F7864">
            <v>6.67</v>
          </cell>
          <cell r="G7864">
            <v>4.0199999999999996</v>
          </cell>
        </row>
        <row r="7865">
          <cell r="A7865" t="str">
            <v>INSUMO</v>
          </cell>
          <cell r="B7865" t="str">
            <v>00000378</v>
          </cell>
          <cell r="C7865" t="str">
            <v>ARMADOR</v>
          </cell>
          <cell r="D7865" t="str">
            <v>H</v>
          </cell>
          <cell r="E7865">
            <v>2.4700000000000002</v>
          </cell>
          <cell r="F7865">
            <v>12.88</v>
          </cell>
          <cell r="G7865">
            <v>31.81</v>
          </cell>
        </row>
        <row r="7866">
          <cell r="A7866" t="str">
            <v>INSUMO</v>
          </cell>
          <cell r="B7866" t="str">
            <v>00004750</v>
          </cell>
          <cell r="C7866" t="str">
            <v>PEDREIRO</v>
          </cell>
          <cell r="D7866" t="str">
            <v>H</v>
          </cell>
          <cell r="E7866">
            <v>0.48</v>
          </cell>
          <cell r="F7866">
            <v>12.88</v>
          </cell>
          <cell r="G7866">
            <v>6.18</v>
          </cell>
        </row>
        <row r="7867">
          <cell r="A7867" t="str">
            <v>INSUMO</v>
          </cell>
          <cell r="B7867" t="str">
            <v>00006111</v>
          </cell>
          <cell r="C7867" t="str">
            <v>SERVENTE</v>
          </cell>
          <cell r="D7867" t="str">
            <v>H</v>
          </cell>
          <cell r="E7867">
            <v>4.2</v>
          </cell>
          <cell r="F7867">
            <v>10.59</v>
          </cell>
          <cell r="G7867">
            <v>44.48</v>
          </cell>
        </row>
        <row r="7868">
          <cell r="A7868" t="str">
            <v>73846/001</v>
          </cell>
          <cell r="C7868" t="str">
            <v>SUBTOTAL</v>
          </cell>
          <cell r="G7868">
            <v>211.22</v>
          </cell>
        </row>
        <row r="7869">
          <cell r="C7869" t="str">
            <v>BDI</v>
          </cell>
          <cell r="E7869">
            <v>0.35</v>
          </cell>
          <cell r="G7869">
            <v>73.930000000000007</v>
          </cell>
        </row>
        <row r="7870">
          <cell r="C7870" t="str">
            <v>TOTAL</v>
          </cell>
          <cell r="G7870">
            <v>285.14999999999998</v>
          </cell>
        </row>
        <row r="7872">
          <cell r="A7872" t="str">
            <v>DROP</v>
          </cell>
          <cell r="B7872" t="str">
            <v>73846/002</v>
          </cell>
          <cell r="C7872" t="str">
            <v>MURO DE ARRIMO CELULAR PECAS PRE-MOLDADAS CONCRETO EXCL MATERIAIS E FORMAS INCL CONFECCAO PECAS MONTAGEM E COMPACTACAO DO SOLO(EN MENTO)</v>
          </cell>
          <cell r="D7872" t="str">
            <v>M3</v>
          </cell>
        </row>
        <row r="7873">
          <cell r="A7873" t="str">
            <v>INSUMO</v>
          </cell>
          <cell r="B7873" t="str">
            <v>00000378</v>
          </cell>
          <cell r="C7873" t="str">
            <v>ARMADOR</v>
          </cell>
          <cell r="D7873" t="str">
            <v>H</v>
          </cell>
          <cell r="E7873">
            <v>2.4700000000000002</v>
          </cell>
          <cell r="F7873">
            <v>12.88</v>
          </cell>
          <cell r="G7873">
            <v>31.81</v>
          </cell>
        </row>
        <row r="7874">
          <cell r="A7874" t="str">
            <v>INSUMO</v>
          </cell>
          <cell r="B7874" t="str">
            <v>00004750</v>
          </cell>
          <cell r="C7874" t="str">
            <v>PEDREIRO</v>
          </cell>
          <cell r="D7874" t="str">
            <v>H</v>
          </cell>
          <cell r="E7874">
            <v>0.48</v>
          </cell>
          <cell r="F7874">
            <v>12.88</v>
          </cell>
          <cell r="G7874">
            <v>6.18</v>
          </cell>
        </row>
        <row r="7875">
          <cell r="A7875" t="str">
            <v>INSUMO</v>
          </cell>
          <cell r="B7875" t="str">
            <v>00006111</v>
          </cell>
          <cell r="C7875" t="str">
            <v>SERVENTE</v>
          </cell>
          <cell r="D7875" t="str">
            <v>H</v>
          </cell>
          <cell r="E7875">
            <v>4.2</v>
          </cell>
          <cell r="F7875">
            <v>10.59</v>
          </cell>
          <cell r="G7875">
            <v>44.48</v>
          </cell>
        </row>
        <row r="7876">
          <cell r="A7876" t="str">
            <v>73846/002</v>
          </cell>
          <cell r="C7876" t="str">
            <v>SUBTOTAL</v>
          </cell>
          <cell r="G7876">
            <v>82.47</v>
          </cell>
        </row>
        <row r="7877">
          <cell r="C7877" t="str">
            <v>BDI</v>
          </cell>
          <cell r="E7877">
            <v>0.35</v>
          </cell>
          <cell r="G7877">
            <v>28.86</v>
          </cell>
        </row>
        <row r="7878">
          <cell r="C7878" t="str">
            <v>TOTAL</v>
          </cell>
          <cell r="G7878">
            <v>111.33</v>
          </cell>
        </row>
        <row r="7880">
          <cell r="A7880" t="str">
            <v>DROP</v>
          </cell>
          <cell r="B7880" t="str">
            <v>83684</v>
          </cell>
          <cell r="C7880" t="str">
            <v>CALHA TRAPEZOIDAL 90X30 CM, COM ESPESSURA DE 7 CM (VOLUME DE CONCRETO = 0,064 M3/M)</v>
          </cell>
          <cell r="D7880" t="str">
            <v>M</v>
          </cell>
        </row>
        <row r="7881">
          <cell r="A7881" t="str">
            <v>COMPOSICAO</v>
          </cell>
          <cell r="B7881" t="str">
            <v>73481</v>
          </cell>
          <cell r="C7881" t="str">
            <v>ESCAVACAO MANUAL DE VALAS EM TERRA COMPACTA, PROF. DE 0 M &lt; H &lt;= 1 M</v>
          </cell>
          <cell r="D7881" t="str">
            <v>M3</v>
          </cell>
          <cell r="E7881">
            <v>0.255</v>
          </cell>
          <cell r="F7881">
            <v>27</v>
          </cell>
          <cell r="G7881">
            <v>6.89</v>
          </cell>
        </row>
        <row r="7882">
          <cell r="A7882" t="str">
            <v>INSUMO</v>
          </cell>
          <cell r="B7882" t="str">
            <v>00001523</v>
          </cell>
          <cell r="C7882" t="str">
            <v>CONCRETO USINADO BOMBEADO FCK = 15,0MPA</v>
          </cell>
          <cell r="D7882" t="str">
            <v>M3</v>
          </cell>
          <cell r="E7882">
            <v>6.4000000000000001E-2</v>
          </cell>
          <cell r="F7882">
            <v>248.96</v>
          </cell>
          <cell r="G7882">
            <v>15.93</v>
          </cell>
        </row>
        <row r="7883">
          <cell r="A7883" t="str">
            <v>INSUMO</v>
          </cell>
          <cell r="B7883" t="str">
            <v>00006111</v>
          </cell>
          <cell r="C7883" t="str">
            <v>SERVENTE</v>
          </cell>
          <cell r="D7883" t="str">
            <v>H</v>
          </cell>
          <cell r="E7883">
            <v>1.8357800000000001E-2</v>
          </cell>
          <cell r="F7883">
            <v>10.59</v>
          </cell>
          <cell r="G7883">
            <v>0.19</v>
          </cell>
        </row>
        <row r="7884">
          <cell r="A7884" t="str">
            <v>83684</v>
          </cell>
          <cell r="C7884" t="str">
            <v>SUBTOTAL</v>
          </cell>
          <cell r="G7884">
            <v>23.01</v>
          </cell>
        </row>
        <row r="7885">
          <cell r="C7885" t="str">
            <v>BDI</v>
          </cell>
          <cell r="E7885">
            <v>0.35</v>
          </cell>
          <cell r="G7885">
            <v>8.0500000000000007</v>
          </cell>
        </row>
        <row r="7886">
          <cell r="C7886" t="str">
            <v>TOTAL</v>
          </cell>
          <cell r="G7886">
            <v>31.060000000000002</v>
          </cell>
        </row>
        <row r="7888">
          <cell r="A7888" t="str">
            <v>DROP</v>
          </cell>
          <cell r="B7888" t="str">
            <v>83685</v>
          </cell>
          <cell r="C7888" t="str">
            <v>CALHA TRAPEZOIDAL 140X35 CM, COM ESPESSURA DE 7 CM (VOLUME DE CONCRETO = 1,109M3/M)</v>
          </cell>
          <cell r="D7888" t="str">
            <v>M</v>
          </cell>
        </row>
        <row r="7889">
          <cell r="A7889" t="str">
            <v>COMPOSICAO</v>
          </cell>
          <cell r="B7889" t="str">
            <v>73481</v>
          </cell>
          <cell r="C7889" t="str">
            <v>ESCAVACAO MANUAL DE VALAS EM TERRA COMPACTA, PROF. DE 0 M &lt; H &lt;= 1 M</v>
          </cell>
          <cell r="D7889" t="str">
            <v>M3</v>
          </cell>
          <cell r="E7889">
            <v>0.47599999999999998</v>
          </cell>
          <cell r="F7889">
            <v>27</v>
          </cell>
          <cell r="G7889">
            <v>12.85</v>
          </cell>
        </row>
        <row r="7890">
          <cell r="A7890" t="str">
            <v>INSUMO</v>
          </cell>
          <cell r="B7890" t="str">
            <v>00001523</v>
          </cell>
          <cell r="C7890" t="str">
            <v>CONCRETO USINADO BOMBEADO FCK = 15,0MPA</v>
          </cell>
          <cell r="D7890" t="str">
            <v>M3</v>
          </cell>
          <cell r="E7890">
            <v>0.109</v>
          </cell>
          <cell r="F7890">
            <v>248.96</v>
          </cell>
          <cell r="G7890">
            <v>27.14</v>
          </cell>
        </row>
        <row r="7891">
          <cell r="A7891" t="str">
            <v>INSUMO</v>
          </cell>
          <cell r="B7891" t="str">
            <v>00006111</v>
          </cell>
          <cell r="C7891" t="str">
            <v>SERVENTE</v>
          </cell>
          <cell r="D7891" t="str">
            <v>H</v>
          </cell>
          <cell r="E7891">
            <v>4.3194900000000001E-2</v>
          </cell>
          <cell r="F7891">
            <v>10.59</v>
          </cell>
          <cell r="G7891">
            <v>0.46</v>
          </cell>
        </row>
        <row r="7892">
          <cell r="A7892" t="str">
            <v>83685</v>
          </cell>
          <cell r="C7892" t="str">
            <v>SUBTOTAL</v>
          </cell>
          <cell r="G7892">
            <v>40.450000000000003</v>
          </cell>
        </row>
        <row r="7893">
          <cell r="C7893" t="str">
            <v>BDI</v>
          </cell>
          <cell r="E7893">
            <v>0.35</v>
          </cell>
          <cell r="G7893">
            <v>14.16</v>
          </cell>
        </row>
        <row r="7894">
          <cell r="C7894" t="str">
            <v>TOTAL</v>
          </cell>
          <cell r="G7894">
            <v>54.61</v>
          </cell>
        </row>
        <row r="7896">
          <cell r="A7896" t="str">
            <v>DROP</v>
          </cell>
          <cell r="B7896" t="str">
            <v>83686</v>
          </cell>
          <cell r="C7896" t="str">
            <v>CALHA TRIANGULAR 100X30 CM, COM ESPESSURA DE 7 CM (VOLUME DE CONCRETO = 0,075M3/M)</v>
          </cell>
          <cell r="D7896" t="str">
            <v>M</v>
          </cell>
        </row>
        <row r="7897">
          <cell r="A7897" t="str">
            <v>COMPOSICAO</v>
          </cell>
          <cell r="B7897" t="str">
            <v>73481</v>
          </cell>
          <cell r="C7897" t="str">
            <v>ESCAVACAO MANUAL DE VALAS EM TERRA COMPACTA, PROF. DE 0 M &lt; H &lt;= 1 M</v>
          </cell>
          <cell r="D7897" t="str">
            <v>M3</v>
          </cell>
          <cell r="E7897">
            <v>0.22</v>
          </cell>
          <cell r="F7897">
            <v>27</v>
          </cell>
          <cell r="G7897">
            <v>5.94</v>
          </cell>
        </row>
        <row r="7898">
          <cell r="A7898" t="str">
            <v>INSUMO</v>
          </cell>
          <cell r="B7898" t="str">
            <v>00001523</v>
          </cell>
          <cell r="C7898" t="str">
            <v>CONCRETO USINADO BOMBEADO FCK = 15,0MPA</v>
          </cell>
          <cell r="D7898" t="str">
            <v>M3</v>
          </cell>
          <cell r="E7898">
            <v>7.4999999999999997E-2</v>
          </cell>
          <cell r="F7898">
            <v>248.96</v>
          </cell>
          <cell r="G7898">
            <v>18.670000000000002</v>
          </cell>
        </row>
        <row r="7899">
          <cell r="A7899" t="str">
            <v>INSUMO</v>
          </cell>
          <cell r="B7899" t="str">
            <v>00006111</v>
          </cell>
          <cell r="C7899" t="str">
            <v>SERVENTE</v>
          </cell>
          <cell r="D7899" t="str">
            <v>H</v>
          </cell>
          <cell r="E7899">
            <v>2.1597399999999999E-2</v>
          </cell>
          <cell r="F7899">
            <v>10.59</v>
          </cell>
          <cell r="G7899">
            <v>0.23</v>
          </cell>
        </row>
        <row r="7900">
          <cell r="A7900" t="str">
            <v>83686</v>
          </cell>
          <cell r="C7900" t="str">
            <v>SUBTOTAL</v>
          </cell>
          <cell r="G7900">
            <v>24.840000000000003</v>
          </cell>
        </row>
        <row r="7901">
          <cell r="C7901" t="str">
            <v>BDI</v>
          </cell>
          <cell r="E7901">
            <v>0.35</v>
          </cell>
          <cell r="G7901">
            <v>8.69</v>
          </cell>
        </row>
        <row r="7902">
          <cell r="C7902" t="str">
            <v>TOTAL</v>
          </cell>
          <cell r="G7902">
            <v>33.53</v>
          </cell>
        </row>
        <row r="7904">
          <cell r="A7904" t="str">
            <v>DROP</v>
          </cell>
          <cell r="B7904" t="str">
            <v>83687</v>
          </cell>
          <cell r="C7904" t="str">
            <v>CALHA TRIANGULAR 70X20 CM, COM ESPESSURA D E 7 CM (VOLUME DE CONCRETO = 0,053 M3/M)</v>
          </cell>
          <cell r="D7904" t="str">
            <v>M</v>
          </cell>
        </row>
        <row r="7905">
          <cell r="A7905" t="str">
            <v>COMPOSICAO</v>
          </cell>
          <cell r="B7905" t="str">
            <v>73481</v>
          </cell>
          <cell r="C7905" t="str">
            <v>ESCAVACAO MANUAL DE VALAS EM TERRA COMPACTA, PROF. DE 0 M &lt; H &lt;= 1 M</v>
          </cell>
          <cell r="D7905" t="str">
            <v>M3</v>
          </cell>
          <cell r="E7905">
            <v>0.22</v>
          </cell>
          <cell r="F7905">
            <v>27</v>
          </cell>
          <cell r="G7905">
            <v>5.94</v>
          </cell>
        </row>
        <row r="7906">
          <cell r="A7906" t="str">
            <v>INSUMO</v>
          </cell>
          <cell r="B7906" t="str">
            <v>00001523</v>
          </cell>
          <cell r="C7906" t="str">
            <v>CONCRETO USINADO BOMBEADO FCK = 15,0MPA</v>
          </cell>
          <cell r="D7906" t="str">
            <v>M3</v>
          </cell>
          <cell r="E7906">
            <v>5.2999999999999999E-2</v>
          </cell>
          <cell r="F7906">
            <v>248.96</v>
          </cell>
          <cell r="G7906">
            <v>13.19</v>
          </cell>
        </row>
        <row r="7907">
          <cell r="A7907" t="str">
            <v>INSUMO</v>
          </cell>
          <cell r="B7907" t="str">
            <v>00006111</v>
          </cell>
          <cell r="C7907" t="str">
            <v>SERVENTE</v>
          </cell>
          <cell r="D7907" t="str">
            <v>H</v>
          </cell>
          <cell r="E7907">
            <v>1.3498400000000001E-2</v>
          </cell>
          <cell r="F7907">
            <v>10.59</v>
          </cell>
          <cell r="G7907">
            <v>0.14000000000000001</v>
          </cell>
        </row>
        <row r="7908">
          <cell r="A7908" t="str">
            <v>83687</v>
          </cell>
          <cell r="C7908" t="str">
            <v>SUBTOTAL</v>
          </cell>
          <cell r="G7908">
            <v>19.27</v>
          </cell>
        </row>
        <row r="7909">
          <cell r="C7909" t="str">
            <v>BDI</v>
          </cell>
          <cell r="E7909">
            <v>0.35</v>
          </cell>
          <cell r="G7909">
            <v>6.74</v>
          </cell>
        </row>
        <row r="7910">
          <cell r="C7910" t="str">
            <v>TOTAL</v>
          </cell>
          <cell r="G7910">
            <v>26.009999999999998</v>
          </cell>
        </row>
        <row r="7912">
          <cell r="A7912" t="str">
            <v>DROP</v>
          </cell>
          <cell r="B7912" t="str">
            <v>83688</v>
          </cell>
          <cell r="C7912" t="str">
            <v>CANALETA EM ALVENARIA COM TIJOLO DE 1/2 VEZ, DIMENS OES 30X15CM (LXA), COM IMPERMEABILIZANTE NA ARGAMASSA</v>
          </cell>
          <cell r="D7912" t="str">
            <v>M</v>
          </cell>
        </row>
        <row r="7913">
          <cell r="A7913" t="str">
            <v>INSUMO</v>
          </cell>
          <cell r="B7913" t="str">
            <v>00000334</v>
          </cell>
          <cell r="C7913" t="str">
            <v>ARAME GALVANIZADO 8 BWG - 4,19MM - 101,00 G/M</v>
          </cell>
          <cell r="D7913" t="str">
            <v>KG</v>
          </cell>
          <cell r="E7913">
            <v>6.6E-3</v>
          </cell>
          <cell r="F7913">
            <v>5.94</v>
          </cell>
          <cell r="G7913">
            <v>0.04</v>
          </cell>
        </row>
        <row r="7914">
          <cell r="A7914" t="str">
            <v>INSUMO</v>
          </cell>
          <cell r="B7914" t="str">
            <v>00000367</v>
          </cell>
          <cell r="C7914" t="str">
            <v>AREIA GROSSA - POSTO JAZIDA / FORNECEDOR (SEM FRETE)</v>
          </cell>
          <cell r="D7914" t="str">
            <v>M3</v>
          </cell>
          <cell r="E7914">
            <v>2.9600000000000001E-2</v>
          </cell>
          <cell r="F7914">
            <v>56</v>
          </cell>
          <cell r="G7914">
            <v>1.66</v>
          </cell>
        </row>
        <row r="7915">
          <cell r="A7915" t="str">
            <v>INSUMO</v>
          </cell>
          <cell r="B7915" t="str">
            <v>00001213</v>
          </cell>
          <cell r="C7915" t="str">
            <v>CARPINTEIRO DE FORMAS</v>
          </cell>
          <cell r="D7915" t="str">
            <v>H</v>
          </cell>
          <cell r="E7915">
            <v>4.2900000000000001E-2</v>
          </cell>
          <cell r="F7915">
            <v>12.88</v>
          </cell>
          <cell r="G7915">
            <v>0.55000000000000004</v>
          </cell>
        </row>
        <row r="7916">
          <cell r="A7916" t="str">
            <v>INSUMO</v>
          </cell>
          <cell r="B7916" t="str">
            <v>00001379</v>
          </cell>
          <cell r="C7916" t="str">
            <v>CIMENTO PORTLAND COMPOSTO CP II- 32</v>
          </cell>
          <cell r="D7916" t="str">
            <v>KG</v>
          </cell>
          <cell r="E7916">
            <v>21.180499999999999</v>
          </cell>
          <cell r="F7916">
            <v>0.46</v>
          </cell>
          <cell r="G7916">
            <v>9.74</v>
          </cell>
        </row>
        <row r="7917">
          <cell r="A7917" t="str">
            <v>INSUMO</v>
          </cell>
          <cell r="B7917" t="str">
            <v>00004491</v>
          </cell>
          <cell r="C7917" t="str">
            <v>PECA DE MADEIRA NATIVA / REGIONAL 7,5 X 7,5CM (3X3) NAO APARELHADA (P/FORMA)</v>
          </cell>
          <cell r="D7917" t="str">
            <v>M</v>
          </cell>
          <cell r="E7917">
            <v>0.13200000000000001</v>
          </cell>
          <cell r="F7917">
            <v>4.68</v>
          </cell>
          <cell r="G7917">
            <v>0.62</v>
          </cell>
        </row>
        <row r="7918">
          <cell r="A7918" t="str">
            <v>INSUMO</v>
          </cell>
          <cell r="B7918" t="str">
            <v>00004750</v>
          </cell>
          <cell r="C7918" t="str">
            <v>PEDREIRO</v>
          </cell>
          <cell r="D7918" t="str">
            <v>H</v>
          </cell>
          <cell r="E7918">
            <v>2.7787999999999999</v>
          </cell>
          <cell r="F7918">
            <v>12.88</v>
          </cell>
          <cell r="G7918">
            <v>35.79</v>
          </cell>
        </row>
        <row r="7919">
          <cell r="A7919" t="str">
            <v>INSUMO</v>
          </cell>
          <cell r="B7919" t="str">
            <v>00005061</v>
          </cell>
          <cell r="C7919" t="str">
            <v>PREGO POLIDO COM CABECA 18 X 27</v>
          </cell>
          <cell r="D7919" t="str">
            <v>KG</v>
          </cell>
          <cell r="E7919">
            <v>3.3E-3</v>
          </cell>
          <cell r="F7919">
            <v>5.35</v>
          </cell>
          <cell r="G7919">
            <v>0.02</v>
          </cell>
        </row>
        <row r="7920">
          <cell r="A7920" t="str">
            <v>INSUMO</v>
          </cell>
          <cell r="B7920" t="str">
            <v>00006076</v>
          </cell>
          <cell r="C7920" t="str">
            <v>SAIBRO PARA ARGAMASSA ( COLETADO NO COMÉRCIO )</v>
          </cell>
          <cell r="D7920" t="str">
            <v>M3</v>
          </cell>
          <cell r="E7920">
            <v>5.62E-2</v>
          </cell>
          <cell r="F7920">
            <v>33</v>
          </cell>
          <cell r="G7920">
            <v>1.85</v>
          </cell>
        </row>
        <row r="7921">
          <cell r="A7921" t="str">
            <v>INSUMO</v>
          </cell>
          <cell r="B7921" t="str">
            <v>00006111</v>
          </cell>
          <cell r="C7921" t="str">
            <v>SERVENTE</v>
          </cell>
          <cell r="D7921" t="str">
            <v>H</v>
          </cell>
          <cell r="E7921">
            <v>7.8456999999999999</v>
          </cell>
          <cell r="F7921">
            <v>10.59</v>
          </cell>
          <cell r="G7921">
            <v>83.09</v>
          </cell>
        </row>
        <row r="7922">
          <cell r="A7922" t="str">
            <v>INSUMO</v>
          </cell>
          <cell r="B7922" t="str">
            <v>00006189</v>
          </cell>
          <cell r="C7922" t="str">
            <v>TABUA MADEIRA 2A QUALIDADE 2,5 X 30,0CM (1 X 12") NAO APARELHADA</v>
          </cell>
          <cell r="D7922" t="str">
            <v>M</v>
          </cell>
          <cell r="E7922">
            <v>9.4148999999999997E-2</v>
          </cell>
          <cell r="F7922">
            <v>8.2899999999999991</v>
          </cell>
          <cell r="G7922">
            <v>0.78</v>
          </cell>
        </row>
        <row r="7923">
          <cell r="A7923" t="str">
            <v>INSUMO</v>
          </cell>
          <cell r="B7923" t="str">
            <v>00007258</v>
          </cell>
          <cell r="C7923" t="str">
            <v>TIJOLO CERAMICO MACICO 5 X 10 X 20CM</v>
          </cell>
          <cell r="D7923" t="str">
            <v>UN</v>
          </cell>
          <cell r="E7923">
            <v>78.792000000000002</v>
          </cell>
          <cell r="F7923">
            <v>0.37</v>
          </cell>
          <cell r="G7923">
            <v>29.15</v>
          </cell>
        </row>
        <row r="7924">
          <cell r="A7924" t="str">
            <v>INSUMO</v>
          </cell>
          <cell r="B7924" t="str">
            <v>00007325</v>
          </cell>
          <cell r="C7924" t="str">
            <v>ADITIVO IMPERMEABILIZANTE PARA CONCRETO E ARGAMASSA</v>
          </cell>
          <cell r="D7924" t="str">
            <v>KG</v>
          </cell>
          <cell r="E7924">
            <v>0.32879999999999998</v>
          </cell>
          <cell r="F7924">
            <v>6.02</v>
          </cell>
          <cell r="G7924">
            <v>1.98</v>
          </cell>
        </row>
        <row r="7925">
          <cell r="A7925" t="str">
            <v>83688</v>
          </cell>
          <cell r="C7925" t="str">
            <v>SUBTOTAL</v>
          </cell>
          <cell r="G7925">
            <v>165.27</v>
          </cell>
        </row>
        <row r="7926">
          <cell r="C7926" t="str">
            <v>BDI</v>
          </cell>
          <cell r="E7926">
            <v>0.35</v>
          </cell>
          <cell r="G7926">
            <v>57.84</v>
          </cell>
        </row>
        <row r="7927">
          <cell r="C7927" t="str">
            <v>TOTAL</v>
          </cell>
          <cell r="G7927">
            <v>223.11</v>
          </cell>
        </row>
        <row r="7929">
          <cell r="A7929" t="str">
            <v>DROP</v>
          </cell>
          <cell r="B7929" t="str">
            <v>83689</v>
          </cell>
          <cell r="C7929" t="str">
            <v>CALHA EM MEIO TUBO DE CONCRETO SIMPLES, CO M D = 30 CM</v>
          </cell>
          <cell r="D7929" t="str">
            <v>M</v>
          </cell>
        </row>
        <row r="7930">
          <cell r="A7930" t="str">
            <v>COMPOSICAO</v>
          </cell>
          <cell r="B7930" t="str">
            <v>73455</v>
          </cell>
          <cell r="C7930" t="str">
            <v>ARGAMASSA CIMENTO/AREIA 1:4 - PREPARO MECANICO</v>
          </cell>
          <cell r="D7930" t="str">
            <v>M3</v>
          </cell>
          <cell r="E7930">
            <v>1.2E-2</v>
          </cell>
          <cell r="F7930">
            <v>291.58</v>
          </cell>
          <cell r="G7930">
            <v>3.5</v>
          </cell>
        </row>
        <row r="7931">
          <cell r="A7931" t="str">
            <v>INSUMO</v>
          </cell>
          <cell r="B7931" t="str">
            <v>00004750</v>
          </cell>
          <cell r="C7931" t="str">
            <v>PEDREIRO</v>
          </cell>
          <cell r="D7931" t="str">
            <v>H</v>
          </cell>
          <cell r="E7931">
            <v>0.4</v>
          </cell>
          <cell r="F7931">
            <v>12.88</v>
          </cell>
          <cell r="G7931">
            <v>5.15</v>
          </cell>
        </row>
        <row r="7932">
          <cell r="A7932" t="str">
            <v>INSUMO</v>
          </cell>
          <cell r="B7932" t="str">
            <v>00006111</v>
          </cell>
          <cell r="C7932" t="str">
            <v>SERVENTE</v>
          </cell>
          <cell r="D7932" t="str">
            <v>H</v>
          </cell>
          <cell r="E7932">
            <v>0.4</v>
          </cell>
          <cell r="F7932">
            <v>10.59</v>
          </cell>
          <cell r="G7932">
            <v>4.24</v>
          </cell>
        </row>
        <row r="7933">
          <cell r="A7933" t="str">
            <v>INSUMO</v>
          </cell>
          <cell r="B7933" t="str">
            <v>00010541</v>
          </cell>
          <cell r="C7933" t="str">
            <v>CALHA CONCRETO SIMPLES D = 30 CM PARA ÁGUA PLUVIAL</v>
          </cell>
          <cell r="D7933" t="str">
            <v>M</v>
          </cell>
          <cell r="E7933">
            <v>1</v>
          </cell>
          <cell r="F7933">
            <v>21.36</v>
          </cell>
          <cell r="G7933">
            <v>21.36</v>
          </cell>
        </row>
        <row r="7934">
          <cell r="A7934" t="str">
            <v>83689</v>
          </cell>
          <cell r="C7934" t="str">
            <v>SUBTOTAL</v>
          </cell>
          <cell r="G7934">
            <v>34.25</v>
          </cell>
        </row>
        <row r="7935">
          <cell r="C7935" t="str">
            <v>BDI</v>
          </cell>
          <cell r="E7935">
            <v>0.35</v>
          </cell>
          <cell r="G7935">
            <v>11.99</v>
          </cell>
        </row>
        <row r="7936">
          <cell r="C7936" t="str">
            <v>TOTAL</v>
          </cell>
          <cell r="G7936">
            <v>46.24</v>
          </cell>
        </row>
        <row r="7938">
          <cell r="A7938" t="str">
            <v>DROP</v>
          </cell>
          <cell r="B7938" t="str">
            <v>83690</v>
          </cell>
          <cell r="C7938" t="str">
            <v>DISSIPADOR DE ENERGIA EM PEDRA ARGAMASSADA ESPESSUR A 6CM INCL MATERIAIS E COLOCACAO MEDIDO P/ VOLUME DE PEDRA ARGAMASSADA</v>
          </cell>
          <cell r="D7938" t="str">
            <v>M3</v>
          </cell>
        </row>
        <row r="7939">
          <cell r="A7939" t="str">
            <v>COMPOSICAO</v>
          </cell>
          <cell r="B7939" t="str">
            <v>6019</v>
          </cell>
          <cell r="C7939" t="str">
            <v>ARGAMASSA TRACO 1:6 (CIMENTO E AREIA MEDIA NAO PENEIRADA), PREPARO MECANICO</v>
          </cell>
          <cell r="D7939" t="str">
            <v>M3</v>
          </cell>
          <cell r="E7939">
            <v>0.15</v>
          </cell>
          <cell r="F7939">
            <v>246.21</v>
          </cell>
          <cell r="G7939">
            <v>36.93</v>
          </cell>
        </row>
        <row r="7940">
          <cell r="A7940" t="str">
            <v>COMPOSICAO</v>
          </cell>
          <cell r="B7940" t="str">
            <v>73965/010</v>
          </cell>
          <cell r="C7940" t="str">
            <v>ESCAVACAO MANUAL DE VALA EM MATERIAL DE 1A CATEGORIA ATE 1,5M EXCLUINDO ESGOTAMENTO / ESCORAMENTO</v>
          </cell>
          <cell r="D7940" t="str">
            <v>M3</v>
          </cell>
          <cell r="E7940">
            <v>1.1000000000000001</v>
          </cell>
          <cell r="F7940">
            <v>37.07</v>
          </cell>
          <cell r="G7940">
            <v>40.78</v>
          </cell>
        </row>
        <row r="7941">
          <cell r="A7941" t="str">
            <v>INSUMO</v>
          </cell>
          <cell r="B7941" t="str">
            <v>00004730</v>
          </cell>
          <cell r="C7941" t="str">
            <v>PEDRA-DE-MÃO OU PEDRA RACHÃO P/ MURO ARRIMO/FUNDAÇÃO/ENROCAMENTO ETC - POSTO PEDREIRA / FORNECEDOR (SEM FRETE)</v>
          </cell>
          <cell r="D7941" t="str">
            <v>M3</v>
          </cell>
          <cell r="E7941">
            <v>1.1000000000000001</v>
          </cell>
          <cell r="F7941">
            <v>42.95</v>
          </cell>
          <cell r="G7941">
            <v>47.25</v>
          </cell>
        </row>
        <row r="7942">
          <cell r="A7942" t="str">
            <v>INSUMO</v>
          </cell>
          <cell r="B7942" t="str">
            <v>00004750</v>
          </cell>
          <cell r="C7942" t="str">
            <v>PEDREIRO</v>
          </cell>
          <cell r="D7942" t="str">
            <v>H</v>
          </cell>
          <cell r="E7942">
            <v>7.2</v>
          </cell>
          <cell r="F7942">
            <v>12.88</v>
          </cell>
          <cell r="G7942">
            <v>92.74</v>
          </cell>
        </row>
        <row r="7943">
          <cell r="A7943" t="str">
            <v>INSUMO</v>
          </cell>
          <cell r="B7943" t="str">
            <v>00006111</v>
          </cell>
          <cell r="C7943" t="str">
            <v>SERVENTE</v>
          </cell>
          <cell r="D7943" t="str">
            <v>H</v>
          </cell>
          <cell r="E7943">
            <v>10.199999999999999</v>
          </cell>
          <cell r="F7943">
            <v>10.59</v>
          </cell>
          <cell r="G7943">
            <v>108.02</v>
          </cell>
        </row>
        <row r="7944">
          <cell r="A7944" t="str">
            <v>83690</v>
          </cell>
          <cell r="C7944" t="str">
            <v>SUBTOTAL</v>
          </cell>
          <cell r="G7944">
            <v>325.71999999999997</v>
          </cell>
        </row>
        <row r="7945">
          <cell r="C7945" t="str">
            <v>BDI</v>
          </cell>
          <cell r="E7945">
            <v>0.35</v>
          </cell>
          <cell r="G7945">
            <v>114</v>
          </cell>
        </row>
        <row r="7946">
          <cell r="C7946" t="str">
            <v>TOTAL</v>
          </cell>
          <cell r="G7946">
            <v>439.71999999999997</v>
          </cell>
        </row>
        <row r="7948">
          <cell r="A7948" t="str">
            <v>DROP</v>
          </cell>
          <cell r="B7948" t="str">
            <v>73799/001</v>
          </cell>
          <cell r="C7948" t="str">
            <v>GRELHA EM FERRO FUNDIDO, DIMENSÕES 30X90CM, 85KG PA RA CX RALO, FORNECIDA E ASSENTADA COM ARGAMASSA 1:4 CIMENTO:AREIA.</v>
          </cell>
          <cell r="D7948" t="str">
            <v>UN</v>
          </cell>
        </row>
        <row r="7949">
          <cell r="A7949" t="str">
            <v>COMPOSICAO</v>
          </cell>
          <cell r="B7949" t="str">
            <v>73455</v>
          </cell>
          <cell r="C7949" t="str">
            <v>ARGAMASSA CIMENTO/AREIA 1:4 - PREPARO MECANICO</v>
          </cell>
          <cell r="D7949" t="str">
            <v>M3</v>
          </cell>
          <cell r="E7949">
            <v>8.0000000000000002E-3</v>
          </cell>
          <cell r="F7949">
            <v>291.58</v>
          </cell>
          <cell r="G7949">
            <v>2.33</v>
          </cell>
        </row>
        <row r="7950">
          <cell r="A7950" t="str">
            <v>INSUMO</v>
          </cell>
          <cell r="B7950" t="str">
            <v>00004750</v>
          </cell>
          <cell r="C7950" t="str">
            <v>PEDREIRO</v>
          </cell>
          <cell r="D7950" t="str">
            <v>H</v>
          </cell>
          <cell r="E7950">
            <v>2.6</v>
          </cell>
          <cell r="F7950">
            <v>12.88</v>
          </cell>
          <cell r="G7950">
            <v>33.49</v>
          </cell>
        </row>
        <row r="7951">
          <cell r="A7951" t="str">
            <v>INSUMO</v>
          </cell>
          <cell r="B7951" t="str">
            <v>00006111</v>
          </cell>
          <cell r="C7951" t="str">
            <v>SERVENTE</v>
          </cell>
          <cell r="D7951" t="str">
            <v>H</v>
          </cell>
          <cell r="E7951">
            <v>2.6</v>
          </cell>
          <cell r="F7951">
            <v>10.59</v>
          </cell>
          <cell r="G7951">
            <v>27.53</v>
          </cell>
        </row>
        <row r="7952">
          <cell r="A7952" t="str">
            <v>INSUMO</v>
          </cell>
          <cell r="B7952" t="str">
            <v>00011284</v>
          </cell>
          <cell r="C7952" t="str">
            <v>GRELHA FOFO PARA CAPTACAO DE AGUA PLUVIAL EM VIAS URBANAS, COM REQUADRO, CAIXA RALO DE *290 X 870* MM, *80* KG, CARGA MAXIMA DE 8000 KG</v>
          </cell>
          <cell r="D7952" t="str">
            <v>UN</v>
          </cell>
          <cell r="E7952">
            <v>1</v>
          </cell>
          <cell r="F7952">
            <v>287.5</v>
          </cell>
          <cell r="G7952">
            <v>287.5</v>
          </cell>
        </row>
        <row r="7953">
          <cell r="A7953" t="str">
            <v>73799/001</v>
          </cell>
          <cell r="C7953" t="str">
            <v>SUBTOTAL</v>
          </cell>
          <cell r="G7953">
            <v>350.85</v>
          </cell>
        </row>
        <row r="7954">
          <cell r="C7954" t="str">
            <v>BDI</v>
          </cell>
          <cell r="E7954">
            <v>0.35</v>
          </cell>
          <cell r="G7954">
            <v>122.8</v>
          </cell>
        </row>
        <row r="7955">
          <cell r="C7955" t="str">
            <v>TOTAL</v>
          </cell>
          <cell r="G7955">
            <v>473.65000000000003</v>
          </cell>
        </row>
        <row r="7957">
          <cell r="A7957" t="str">
            <v>DROP</v>
          </cell>
          <cell r="B7957" t="str">
            <v>73856/001</v>
          </cell>
          <cell r="C7957" t="str">
            <v>BOCA P/BUEIRO SIMPLES TUBULAR D=0,40M EM CONCRETO C ICLOPICO, INCLINDO FORMAS, ESCAVACAO, REATERRO E MATERIAIS, EXCLUINDO MATERIAL REATERRO J AZIDA E TRANSPORTE</v>
          </cell>
          <cell r="D7957" t="str">
            <v>UN</v>
          </cell>
        </row>
        <row r="7958">
          <cell r="A7958" t="str">
            <v>COMPOSICAO</v>
          </cell>
          <cell r="B7958" t="str">
            <v>73301</v>
          </cell>
          <cell r="C7958" t="str">
            <v>ESCORAMENTO FORMAS ATE H = 3,30M, COM MADEIRA DE 3A QUALIDADE, NAO APARELHADA, APROVEITAMENTO TABUAS 3X E PRUMOS 4X.</v>
          </cell>
          <cell r="D7958" t="str">
            <v>M3</v>
          </cell>
          <cell r="E7958">
            <v>8.3439999999999994</v>
          </cell>
          <cell r="F7958">
            <v>7.3900000000000006</v>
          </cell>
          <cell r="G7958">
            <v>61.66</v>
          </cell>
        </row>
        <row r="7959">
          <cell r="A7959" t="str">
            <v>COMPOSICAO</v>
          </cell>
          <cell r="B7959" t="str">
            <v>73361</v>
          </cell>
          <cell r="C7959" t="str">
            <v>CONCRETO CICLOPICO FCK=10MPA 30% PEDRA DE MAO INCLUSIVE LANCAMENTO</v>
          </cell>
          <cell r="D7959" t="str">
            <v>M3</v>
          </cell>
          <cell r="E7959">
            <v>0.308</v>
          </cell>
          <cell r="F7959">
            <v>298.96000000000004</v>
          </cell>
          <cell r="G7959">
            <v>92.08</v>
          </cell>
        </row>
        <row r="7960">
          <cell r="A7960" t="str">
            <v>COMPOSICAO</v>
          </cell>
          <cell r="B7960" t="str">
            <v>73965/010</v>
          </cell>
          <cell r="C7960" t="str">
            <v>ESCAVACAO MANUAL DE VALA EM MATERIAL DE 1A CATEGORIA ATE 1,5M EXCLUINDO ESGOTAMENTO / ESCORAMENTO</v>
          </cell>
          <cell r="D7960" t="str">
            <v>M3</v>
          </cell>
          <cell r="E7960">
            <v>0.442</v>
          </cell>
          <cell r="F7960">
            <v>37.07</v>
          </cell>
          <cell r="G7960">
            <v>16.38</v>
          </cell>
        </row>
        <row r="7961">
          <cell r="A7961" t="str">
            <v>COMPOSICAO</v>
          </cell>
          <cell r="B7961" t="str">
            <v>74007/002</v>
          </cell>
          <cell r="C7961" t="str">
            <v>FORMA TABUAS MADEIRA 3A P/ PECAS CONCRETO ARM, REAPR 2X, INCL MONTAGEM E DESMONTAGEM.</v>
          </cell>
          <cell r="D7961" t="str">
            <v>M2</v>
          </cell>
          <cell r="E7961">
            <v>3.34</v>
          </cell>
          <cell r="F7961">
            <v>41.829999999999991</v>
          </cell>
          <cell r="G7961">
            <v>139.71</v>
          </cell>
        </row>
        <row r="7962">
          <cell r="A7962" t="str">
            <v>73856/001</v>
          </cell>
          <cell r="C7962" t="str">
            <v>SUBTOTAL</v>
          </cell>
          <cell r="G7962">
            <v>309.83000000000004</v>
          </cell>
        </row>
        <row r="7963">
          <cell r="C7963" t="str">
            <v>BDI</v>
          </cell>
          <cell r="E7963">
            <v>0.35</v>
          </cell>
          <cell r="G7963">
            <v>108.44</v>
          </cell>
        </row>
        <row r="7964">
          <cell r="C7964" t="str">
            <v>TOTAL</v>
          </cell>
          <cell r="G7964">
            <v>418.27000000000004</v>
          </cell>
        </row>
        <row r="7966">
          <cell r="A7966" t="str">
            <v>DROP</v>
          </cell>
          <cell r="B7966" t="str">
            <v>73856/002</v>
          </cell>
          <cell r="C7966" t="str">
            <v>BOCA PARA BUEIRO SIMPLES TUBULAR, DIAMETRO =0,60M, EM CONCRETO CICLOPICO, INCLUINDO FORMAS, ESCAVACAO, REATERRO E MATERIAIS, EXCLUINDO MATERIAL REATERRO JAZIDA E TRANSPORTE.</v>
          </cell>
          <cell r="D7966" t="str">
            <v>UN</v>
          </cell>
        </row>
        <row r="7967">
          <cell r="A7967" t="str">
            <v>COMPOSICAO</v>
          </cell>
          <cell r="B7967" t="str">
            <v>73301</v>
          </cell>
          <cell r="C7967" t="str">
            <v>ESCORAMENTO FORMAS ATE H = 3,30M, COM MADEIRA DE 3A QUALIDADE, NAO APARELHADA, APROVEITAMENTO TABUAS 3X E PRUMOS 4X.</v>
          </cell>
          <cell r="D7967" t="str">
            <v>M3</v>
          </cell>
          <cell r="E7967">
            <v>13.56</v>
          </cell>
          <cell r="F7967">
            <v>7.3900000000000006</v>
          </cell>
          <cell r="G7967">
            <v>100.21</v>
          </cell>
        </row>
        <row r="7968">
          <cell r="A7968" t="str">
            <v>COMPOSICAO</v>
          </cell>
          <cell r="B7968" t="str">
            <v>73361</v>
          </cell>
          <cell r="C7968" t="str">
            <v>CONCRETO CICLOPICO FCK=10MPA 30% PEDRA DE MAO INCLUSIVE LANCAMENTO</v>
          </cell>
          <cell r="D7968" t="str">
            <v>M3</v>
          </cell>
          <cell r="E7968">
            <v>0.59099999999999997</v>
          </cell>
          <cell r="F7968">
            <v>298.96000000000004</v>
          </cell>
          <cell r="G7968">
            <v>176.69</v>
          </cell>
        </row>
        <row r="7969">
          <cell r="A7969" t="str">
            <v>COMPOSICAO</v>
          </cell>
          <cell r="B7969" t="str">
            <v>73965/010</v>
          </cell>
          <cell r="C7969" t="str">
            <v>ESCAVACAO MANUAL DE VALA EM MATERIAL DE 1A CATEGORIA ATE 1,5M EXCLUINDO ESGOTAMENTO / ESCORAMENTO</v>
          </cell>
          <cell r="D7969" t="str">
            <v>M3</v>
          </cell>
          <cell r="E7969">
            <v>0.65600000000000003</v>
          </cell>
          <cell r="F7969">
            <v>37.07</v>
          </cell>
          <cell r="G7969">
            <v>24.32</v>
          </cell>
        </row>
        <row r="7970">
          <cell r="A7970" t="str">
            <v>COMPOSICAO</v>
          </cell>
          <cell r="B7970" t="str">
            <v>74007/002</v>
          </cell>
          <cell r="C7970" t="str">
            <v>FORMA TABUAS MADEIRA 3A P/ PECAS CONCRETO ARM, REAPR 2X, INCL MONTAGEM E DESMONTAGEM.</v>
          </cell>
          <cell r="D7970" t="str">
            <v>M2</v>
          </cell>
          <cell r="E7970">
            <v>5.2</v>
          </cell>
          <cell r="F7970">
            <v>41.829999999999991</v>
          </cell>
          <cell r="G7970">
            <v>217.52</v>
          </cell>
        </row>
        <row r="7971">
          <cell r="A7971" t="str">
            <v>73856/002</v>
          </cell>
          <cell r="C7971" t="str">
            <v>SUBTOTAL</v>
          </cell>
          <cell r="G7971">
            <v>518.74</v>
          </cell>
        </row>
        <row r="7972">
          <cell r="C7972" t="str">
            <v>BDI</v>
          </cell>
          <cell r="E7972">
            <v>0.35</v>
          </cell>
          <cell r="G7972">
            <v>181.56</v>
          </cell>
        </row>
        <row r="7973">
          <cell r="C7973" t="str">
            <v>TOTAL</v>
          </cell>
          <cell r="G7973">
            <v>700.3</v>
          </cell>
        </row>
        <row r="7975">
          <cell r="A7975" t="str">
            <v>DROP</v>
          </cell>
          <cell r="B7975" t="str">
            <v>73856/003</v>
          </cell>
          <cell r="C7975" t="str">
            <v>BOCA PARA BUEIRO SIMPLES TUBULAR, DIAMETRO =0,80M, EM CONCRETO CICLOPICO, INCLUINDO FORMAS, ESCAVACAO, REATERRO E MATERIAIS, EXCLUINDO MATERIAL REATERRO JAZIDA E TRANSPORTE.</v>
          </cell>
          <cell r="D7975" t="str">
            <v>UN</v>
          </cell>
        </row>
        <row r="7976">
          <cell r="A7976" t="str">
            <v>COMPOSICAO</v>
          </cell>
          <cell r="B7976" t="str">
            <v>73301</v>
          </cell>
          <cell r="C7976" t="str">
            <v>ESCORAMENTO FORMAS ATE H = 3,30M, COM MADEIRA DE 3A QUALIDADE, NAO APARELHADA, APROVEITAMENTO TABUAS 3X E PRUMOS 4X.</v>
          </cell>
          <cell r="D7976" t="str">
            <v>M3</v>
          </cell>
          <cell r="E7976">
            <v>20.059999999999999</v>
          </cell>
          <cell r="F7976">
            <v>7.3900000000000006</v>
          </cell>
          <cell r="G7976">
            <v>148.24</v>
          </cell>
        </row>
        <row r="7977">
          <cell r="A7977" t="str">
            <v>COMPOSICAO</v>
          </cell>
          <cell r="B7977" t="str">
            <v>73361</v>
          </cell>
          <cell r="C7977" t="str">
            <v>CONCRETO CICLOPICO FCK=10MPA 30% PEDRA DE MAO INCLUSIVE LANCAMENTO</v>
          </cell>
          <cell r="D7977" t="str">
            <v>M3</v>
          </cell>
          <cell r="E7977">
            <v>0.99199999999999999</v>
          </cell>
          <cell r="F7977">
            <v>298.96000000000004</v>
          </cell>
          <cell r="G7977">
            <v>296.57</v>
          </cell>
        </row>
        <row r="7978">
          <cell r="A7978" t="str">
            <v>COMPOSICAO</v>
          </cell>
          <cell r="B7978" t="str">
            <v>73965/010</v>
          </cell>
          <cell r="C7978" t="str">
            <v>ESCAVACAO MANUAL DE VALA EM MATERIAL DE 1A CATEGORIA ATE 1,5M EXCLUINDO ESGOTAMENTO / ESCORAMENTO</v>
          </cell>
          <cell r="D7978" t="str">
            <v>M3</v>
          </cell>
          <cell r="E7978">
            <v>0.91200000000000003</v>
          </cell>
          <cell r="F7978">
            <v>37.07</v>
          </cell>
          <cell r="G7978">
            <v>33.81</v>
          </cell>
        </row>
        <row r="7979">
          <cell r="A7979" t="str">
            <v>COMPOSICAO</v>
          </cell>
          <cell r="B7979" t="str">
            <v>74007/002</v>
          </cell>
          <cell r="C7979" t="str">
            <v>FORMA TABUAS MADEIRA 3A P/ PECAS CONCRETO ARM, REAPR 2X, INCL MONTAGEM E DESMONTAGEM.</v>
          </cell>
          <cell r="D7979" t="str">
            <v>M2</v>
          </cell>
          <cell r="E7979">
            <v>7.46</v>
          </cell>
          <cell r="F7979">
            <v>41.829999999999991</v>
          </cell>
          <cell r="G7979">
            <v>312.05</v>
          </cell>
        </row>
        <row r="7980">
          <cell r="A7980" t="str">
            <v>73856/003</v>
          </cell>
          <cell r="C7980" t="str">
            <v>SUBTOTAL</v>
          </cell>
          <cell r="G7980">
            <v>790.67000000000007</v>
          </cell>
        </row>
        <row r="7981">
          <cell r="C7981" t="str">
            <v>BDI</v>
          </cell>
          <cell r="E7981">
            <v>0.35</v>
          </cell>
          <cell r="G7981">
            <v>276.73</v>
          </cell>
        </row>
        <row r="7982">
          <cell r="C7982" t="str">
            <v>TOTAL</v>
          </cell>
          <cell r="G7982">
            <v>1067.4000000000001</v>
          </cell>
        </row>
        <row r="7984">
          <cell r="A7984" t="str">
            <v>DROP</v>
          </cell>
          <cell r="B7984" t="str">
            <v>73856/004</v>
          </cell>
          <cell r="C7984" t="str">
            <v>BOCA PARA BUEIRO SIMPLES TUBULAR, DIAMETRO =1,00M, EM CONCRETO CICLOPICO, INCLUINDO FORMAS, ESCAVACAO, REATERRO E MATERIAIS, EXCLUINDO MATERIAL REATERRO JAZIDA E TRANSPORTE.</v>
          </cell>
          <cell r="D7984" t="str">
            <v>UN</v>
          </cell>
        </row>
        <row r="7985">
          <cell r="A7985" t="str">
            <v>COMPOSICAO</v>
          </cell>
          <cell r="B7985" t="str">
            <v>73301</v>
          </cell>
          <cell r="C7985" t="str">
            <v>ESCORAMENTO FORMAS ATE H = 3,30M, COM MADEIRA DE 3A QUALIDADE, NAO APARELHADA, APROVEITAMENTO TABUAS 3X E PRUMOS 4X.</v>
          </cell>
          <cell r="D7985" t="str">
            <v>M3</v>
          </cell>
          <cell r="E7985">
            <v>27.83</v>
          </cell>
          <cell r="F7985">
            <v>7.3900000000000006</v>
          </cell>
          <cell r="G7985">
            <v>205.66</v>
          </cell>
        </row>
        <row r="7986">
          <cell r="A7986" t="str">
            <v>COMPOSICAO</v>
          </cell>
          <cell r="B7986" t="str">
            <v>73361</v>
          </cell>
          <cell r="C7986" t="str">
            <v>CONCRETO CICLOPICO FCK=10MPA 30% PEDRA DE MAO INCLUSIVE LANCAMENTO</v>
          </cell>
          <cell r="D7986" t="str">
            <v>M3</v>
          </cell>
          <cell r="E7986">
            <v>1.5289999999999999</v>
          </cell>
          <cell r="F7986">
            <v>298.96000000000004</v>
          </cell>
          <cell r="G7986">
            <v>457.11</v>
          </cell>
        </row>
        <row r="7987">
          <cell r="A7987" t="str">
            <v>COMPOSICAO</v>
          </cell>
          <cell r="B7987" t="str">
            <v>73965/010</v>
          </cell>
          <cell r="C7987" t="str">
            <v>ESCAVACAO MANUAL DE VALA EM MATERIAL DE 1A CATEGORIA ATE 1,5M EXCLUINDO ESGOTAMENTO / ESCORAMENTO</v>
          </cell>
          <cell r="D7987" t="str">
            <v>M3</v>
          </cell>
          <cell r="E7987">
            <v>1.21</v>
          </cell>
          <cell r="F7987">
            <v>37.07</v>
          </cell>
          <cell r="G7987">
            <v>44.85</v>
          </cell>
        </row>
        <row r="7988">
          <cell r="A7988" t="str">
            <v>COMPOSICAO</v>
          </cell>
          <cell r="B7988" t="str">
            <v>74007/002</v>
          </cell>
          <cell r="C7988" t="str">
            <v>FORMA TABUAS MADEIRA 3A P/ PECAS CONCRETO ARM, REAPR 2X, INCL MONTAGEM E DESMONTAGEM.</v>
          </cell>
          <cell r="D7988" t="str">
            <v>M2</v>
          </cell>
          <cell r="E7988">
            <v>10.119999999999999</v>
          </cell>
          <cell r="F7988">
            <v>41.829999999999991</v>
          </cell>
          <cell r="G7988">
            <v>423.32</v>
          </cell>
        </row>
        <row r="7989">
          <cell r="A7989" t="str">
            <v>73856/004</v>
          </cell>
          <cell r="C7989" t="str">
            <v>SUBTOTAL</v>
          </cell>
          <cell r="G7989">
            <v>1130.94</v>
          </cell>
        </row>
        <row r="7990">
          <cell r="C7990" t="str">
            <v>BDI</v>
          </cell>
          <cell r="E7990">
            <v>0.35</v>
          </cell>
          <cell r="G7990">
            <v>395.83</v>
          </cell>
        </row>
        <row r="7991">
          <cell r="C7991" t="str">
            <v>TOTAL</v>
          </cell>
          <cell r="G7991">
            <v>1526.77</v>
          </cell>
        </row>
        <row r="7993">
          <cell r="A7993" t="str">
            <v>DROP</v>
          </cell>
          <cell r="B7993" t="str">
            <v>73856/005</v>
          </cell>
          <cell r="C7993" t="str">
            <v>BOCA PARA BUEIRO SIMPLES TUBULAR, DIAMETRO =1,20M, EM CONCRETO CICLOPICO, INCLUINDO FORMAS, ESCAVACAO, REATERRO E MATERIAIS, EXCLUINDO MATERIAL REATERRO JAZIDA E TRANSPORTE.</v>
          </cell>
          <cell r="D7993" t="str">
            <v>UN</v>
          </cell>
        </row>
        <row r="7994">
          <cell r="A7994" t="str">
            <v>COMPOSICAO</v>
          </cell>
          <cell r="B7994" t="str">
            <v>73301</v>
          </cell>
          <cell r="C7994" t="str">
            <v>ESCORAMENTO FORMAS ATE H = 3,30M, COM MADEIRA DE 3A QUALIDADE, NAO APARELHADA, APROVEITAMENTO TABUAS 3X E PRUMOS 4X.</v>
          </cell>
          <cell r="D7994" t="str">
            <v>M3</v>
          </cell>
          <cell r="E7994">
            <v>36.869999999999997</v>
          </cell>
          <cell r="F7994">
            <v>7.3900000000000006</v>
          </cell>
          <cell r="G7994">
            <v>272.47000000000003</v>
          </cell>
        </row>
        <row r="7995">
          <cell r="A7995" t="str">
            <v>COMPOSICAO</v>
          </cell>
          <cell r="B7995" t="str">
            <v>73361</v>
          </cell>
          <cell r="C7995" t="str">
            <v>CONCRETO CICLOPICO FCK=10MPA 30% PEDRA DE MAO INCLUSIVE LANCAMENTO</v>
          </cell>
          <cell r="D7995" t="str">
            <v>M3</v>
          </cell>
          <cell r="E7995">
            <v>2.2160000000000002</v>
          </cell>
          <cell r="F7995">
            <v>298.96000000000004</v>
          </cell>
          <cell r="G7995">
            <v>662.5</v>
          </cell>
        </row>
        <row r="7996">
          <cell r="A7996" t="str">
            <v>COMPOSICAO</v>
          </cell>
          <cell r="B7996" t="str">
            <v>73965/010</v>
          </cell>
          <cell r="C7996" t="str">
            <v>ESCAVACAO MANUAL DE VALA EM MATERIAL DE 1A CATEGORIA ATE 1,5M EXCLUINDO ESGOTAMENTO / ESCORAMENTO</v>
          </cell>
          <cell r="D7996" t="str">
            <v>M3</v>
          </cell>
          <cell r="E7996">
            <v>1.55</v>
          </cell>
          <cell r="F7996">
            <v>37.07</v>
          </cell>
          <cell r="G7996">
            <v>57.46</v>
          </cell>
        </row>
        <row r="7997">
          <cell r="A7997" t="str">
            <v>COMPOSICAO</v>
          </cell>
          <cell r="B7997" t="str">
            <v>74007/002</v>
          </cell>
          <cell r="C7997" t="str">
            <v>FORMA TABUAS MADEIRA 3A P/ PECAS CONCRETO ARM, REAPR 2X, INCL MONTAGEM E DESMONTAGEM.</v>
          </cell>
          <cell r="D7997" t="str">
            <v>M2</v>
          </cell>
          <cell r="E7997">
            <v>13.18</v>
          </cell>
          <cell r="F7997">
            <v>41.829999999999991</v>
          </cell>
          <cell r="G7997">
            <v>551.32000000000005</v>
          </cell>
        </row>
        <row r="7998">
          <cell r="A7998" t="str">
            <v>73856/005</v>
          </cell>
          <cell r="C7998" t="str">
            <v>SUBTOTAL</v>
          </cell>
          <cell r="G7998">
            <v>1543.75</v>
          </cell>
        </row>
        <row r="7999">
          <cell r="C7999" t="str">
            <v>BDI</v>
          </cell>
          <cell r="E7999">
            <v>0.35</v>
          </cell>
          <cell r="G7999">
            <v>540.30999999999995</v>
          </cell>
        </row>
        <row r="8000">
          <cell r="C8000" t="str">
            <v>TOTAL</v>
          </cell>
          <cell r="G8000">
            <v>2084.06</v>
          </cell>
        </row>
        <row r="8002">
          <cell r="A8002" t="str">
            <v>DROP</v>
          </cell>
          <cell r="B8002" t="str">
            <v>73856/006</v>
          </cell>
          <cell r="C8002" t="str">
            <v>BOCA PARA BUEIRO DUPLO TUBULAR, DIAMETRO =0,40M, EM CONCRETO CICLOPICO, INCLUINDO FORMAS, ESCAVACAO, REATERRO E MATERIAIS, EXCLUINDO MATERIAL REATERRO JAZIDA E TRANSPORTE.</v>
          </cell>
          <cell r="D8002" t="str">
            <v>UN</v>
          </cell>
        </row>
        <row r="8003">
          <cell r="A8003" t="str">
            <v>COMPOSICAO</v>
          </cell>
          <cell r="B8003" t="str">
            <v>73301</v>
          </cell>
          <cell r="C8003" t="str">
            <v>ESCORAMENTO FORMAS ATE H = 3,30M, COM MADEIRA DE 3A QUALIDADE, NAO APARELHADA, APROVEITAMENTO TABUAS 3X E PRUMOS 4X.</v>
          </cell>
          <cell r="D8003" t="str">
            <v>M3</v>
          </cell>
          <cell r="E8003">
            <v>11.4</v>
          </cell>
          <cell r="F8003">
            <v>7.3900000000000006</v>
          </cell>
          <cell r="G8003">
            <v>84.25</v>
          </cell>
        </row>
        <row r="8004">
          <cell r="A8004" t="str">
            <v>COMPOSICAO</v>
          </cell>
          <cell r="B8004" t="str">
            <v>73361</v>
          </cell>
          <cell r="C8004" t="str">
            <v>CONCRETO CICLOPICO FCK=10MPA 30% PEDRA DE MAO INCLUSIVE LANCAMENTO</v>
          </cell>
          <cell r="D8004" t="str">
            <v>M3</v>
          </cell>
          <cell r="E8004">
            <v>0.48799999999999999</v>
          </cell>
          <cell r="F8004">
            <v>298.96000000000004</v>
          </cell>
          <cell r="G8004">
            <v>145.88999999999999</v>
          </cell>
        </row>
        <row r="8005">
          <cell r="A8005" t="str">
            <v>COMPOSICAO</v>
          </cell>
          <cell r="B8005" t="str">
            <v>73965/010</v>
          </cell>
          <cell r="C8005" t="str">
            <v>ESCAVACAO MANUAL DE VALA EM MATERIAL DE 1A CATEGORIA ATE 1,5M EXCLUINDO ESGOTAMENTO / ESCORAMENTO</v>
          </cell>
          <cell r="D8005" t="str">
            <v>M3</v>
          </cell>
          <cell r="E8005">
            <v>0.64600000000000002</v>
          </cell>
          <cell r="F8005">
            <v>37.07</v>
          </cell>
          <cell r="G8005">
            <v>23.95</v>
          </cell>
        </row>
        <row r="8006">
          <cell r="A8006" t="str">
            <v>COMPOSICAO</v>
          </cell>
          <cell r="B8006" t="str">
            <v>74007/002</v>
          </cell>
          <cell r="C8006" t="str">
            <v>FORMA TABUAS MADEIRA 3A P/ PECAS CONCRETO ARM, REAPR 2X, INCL MONTAGEM E DESMONTAGEM.</v>
          </cell>
          <cell r="D8006" t="str">
            <v>M2</v>
          </cell>
          <cell r="E8006">
            <v>4.54</v>
          </cell>
          <cell r="F8006">
            <v>41.829999999999991</v>
          </cell>
          <cell r="G8006">
            <v>189.91</v>
          </cell>
        </row>
        <row r="8007">
          <cell r="A8007" t="str">
            <v>73856/006</v>
          </cell>
          <cell r="C8007" t="str">
            <v>SUBTOTAL</v>
          </cell>
          <cell r="G8007">
            <v>444</v>
          </cell>
        </row>
        <row r="8008">
          <cell r="C8008" t="str">
            <v>BDI</v>
          </cell>
          <cell r="E8008">
            <v>0.35</v>
          </cell>
          <cell r="G8008">
            <v>155.4</v>
          </cell>
        </row>
        <row r="8009">
          <cell r="C8009" t="str">
            <v>TOTAL</v>
          </cell>
          <cell r="G8009">
            <v>599.4</v>
          </cell>
        </row>
        <row r="8011">
          <cell r="A8011" t="str">
            <v>DROP</v>
          </cell>
          <cell r="B8011" t="str">
            <v>73856/007</v>
          </cell>
          <cell r="C8011" t="str">
            <v>BOCA PARA BUEIRO DUPLO TUBULAR, DIAMETRO =0,60M, EM CONCRETO CICLOPICO, INCLUINDO FORMAS, ESCAVACAO, REATERRO E MATERIAIS, EXCLUINDO MATERIAL REATERRO JAZIDA E TRANSPORTE.</v>
          </cell>
          <cell r="D8011" t="str">
            <v>UN</v>
          </cell>
        </row>
        <row r="8012">
          <cell r="A8012" t="str">
            <v>COMPOSICAO</v>
          </cell>
          <cell r="B8012" t="str">
            <v>73301</v>
          </cell>
          <cell r="C8012" t="str">
            <v>ESCORAMENTO FORMAS ATE H = 3,30M, COM MADEIRA DE 3A QUALIDADE, NAO APARELHADA, APROVEITAMENTO TABUAS 3X E PRUMOS 4X.</v>
          </cell>
          <cell r="D8012" t="str">
            <v>M3</v>
          </cell>
          <cell r="E8012">
            <v>18.66</v>
          </cell>
          <cell r="F8012">
            <v>7.3900000000000006</v>
          </cell>
          <cell r="G8012">
            <v>137.9</v>
          </cell>
        </row>
        <row r="8013">
          <cell r="A8013" t="str">
            <v>COMPOSICAO</v>
          </cell>
          <cell r="B8013" t="str">
            <v>73361</v>
          </cell>
          <cell r="C8013" t="str">
            <v>CONCRETO CICLOPICO FCK=10MPA 30% PEDRA DE MAO INCLUSIVE LANCAMENTO</v>
          </cell>
          <cell r="D8013" t="str">
            <v>M3</v>
          </cell>
          <cell r="E8013">
            <v>0.91700000000000004</v>
          </cell>
          <cell r="F8013">
            <v>298.96000000000004</v>
          </cell>
          <cell r="G8013">
            <v>274.14999999999998</v>
          </cell>
        </row>
        <row r="8014">
          <cell r="A8014" t="str">
            <v>COMPOSICAO</v>
          </cell>
          <cell r="B8014" t="str">
            <v>73965/010</v>
          </cell>
          <cell r="C8014" t="str">
            <v>ESCAVACAO MANUAL DE VALA EM MATERIAL DE 1A CATEGORIA ATE 1,5M EXCLUINDO ESGOTAMENTO / ESCORAMENTO</v>
          </cell>
          <cell r="D8014" t="str">
            <v>M3</v>
          </cell>
          <cell r="E8014">
            <v>0.98399999999999999</v>
          </cell>
          <cell r="F8014">
            <v>37.07</v>
          </cell>
          <cell r="G8014">
            <v>36.479999999999997</v>
          </cell>
        </row>
        <row r="8015">
          <cell r="A8015" t="str">
            <v>COMPOSICAO</v>
          </cell>
          <cell r="B8015" t="str">
            <v>74007/002</v>
          </cell>
          <cell r="C8015" t="str">
            <v>FORMA TABUAS MADEIRA 3A P/ PECAS CONCRETO ARM, REAPR 2X, INCL MONTAGEM E DESMONTAGEM.</v>
          </cell>
          <cell r="D8015" t="str">
            <v>M2</v>
          </cell>
          <cell r="E8015">
            <v>7.12</v>
          </cell>
          <cell r="F8015">
            <v>41.829999999999991</v>
          </cell>
          <cell r="G8015">
            <v>297.83</v>
          </cell>
        </row>
        <row r="8016">
          <cell r="A8016" t="str">
            <v>73856/007</v>
          </cell>
          <cell r="C8016" t="str">
            <v>SUBTOTAL</v>
          </cell>
          <cell r="G8016">
            <v>746.3599999999999</v>
          </cell>
        </row>
        <row r="8017">
          <cell r="C8017" t="str">
            <v>BDI</v>
          </cell>
          <cell r="E8017">
            <v>0.35</v>
          </cell>
          <cell r="G8017">
            <v>261.23</v>
          </cell>
        </row>
        <row r="8018">
          <cell r="C8018" t="str">
            <v>TOTAL</v>
          </cell>
          <cell r="G8018">
            <v>1007.5899999999999</v>
          </cell>
        </row>
        <row r="8020">
          <cell r="A8020" t="str">
            <v>DROP</v>
          </cell>
          <cell r="B8020" t="str">
            <v>73856/008</v>
          </cell>
          <cell r="C8020" t="str">
            <v>BOCA PARA BUEIRO DUPLO TUBULAR, DIAMETRO =0,80M, EM CONCRETO CICLOPICO, INCLUINDO FORMAS, ESCAVACAO, REATERRO E MATERIAIS, EXCLUINDO MATERIAL REATERRO JAZIDA E TRANSPORTE.</v>
          </cell>
          <cell r="D8020" t="str">
            <v>UN</v>
          </cell>
        </row>
        <row r="8021">
          <cell r="A8021" t="str">
            <v>COMPOSICAO</v>
          </cell>
          <cell r="B8021" t="str">
            <v>73301</v>
          </cell>
          <cell r="C8021" t="str">
            <v>ESCORAMENTO FORMAS ATE H = 3,30M, COM MADEIRA DE 3A QUALIDADE, NAO APARELHADA, APROVEITAMENTO TABUAS 3X E PRUMOS 4X.</v>
          </cell>
          <cell r="D8021" t="str">
            <v>M3</v>
          </cell>
          <cell r="E8021">
            <v>27.7</v>
          </cell>
          <cell r="F8021">
            <v>7.3900000000000006</v>
          </cell>
          <cell r="G8021">
            <v>204.7</v>
          </cell>
        </row>
        <row r="8022">
          <cell r="A8022" t="str">
            <v>COMPOSICAO</v>
          </cell>
          <cell r="B8022" t="str">
            <v>73361</v>
          </cell>
          <cell r="C8022" t="str">
            <v>CONCRETO CICLOPICO FCK=10MPA 30% PEDRA DE MAO INCLUSIVE LANCAMENTO</v>
          </cell>
          <cell r="D8022" t="str">
            <v>M3</v>
          </cell>
          <cell r="E8022">
            <v>1.512</v>
          </cell>
          <cell r="F8022">
            <v>298.96000000000004</v>
          </cell>
          <cell r="G8022">
            <v>452.03</v>
          </cell>
        </row>
        <row r="8023">
          <cell r="A8023" t="str">
            <v>COMPOSICAO</v>
          </cell>
          <cell r="B8023" t="str">
            <v>73965/010</v>
          </cell>
          <cell r="C8023" t="str">
            <v>ESCAVACAO MANUAL DE VALA EM MATERIAL DE 1A CATEGORIA ATE 1,5M EXCLUINDO ESGOTAMENTO / ESCORAMENTO</v>
          </cell>
          <cell r="D8023" t="str">
            <v>M3</v>
          </cell>
          <cell r="E8023">
            <v>1.3919999999999999</v>
          </cell>
          <cell r="F8023">
            <v>37.07</v>
          </cell>
          <cell r="G8023">
            <v>51.6</v>
          </cell>
        </row>
        <row r="8024">
          <cell r="A8024" t="str">
            <v>COMPOSICAO</v>
          </cell>
          <cell r="B8024" t="str">
            <v>74007/002</v>
          </cell>
          <cell r="C8024" t="str">
            <v>FORMA TABUAS MADEIRA 3A P/ PECAS CONCRETO ARM, REAPR 2X, INCL MONTAGEM E DESMONTAGEM.</v>
          </cell>
          <cell r="D8024" t="str">
            <v>M2</v>
          </cell>
          <cell r="E8024">
            <v>10.26</v>
          </cell>
          <cell r="F8024">
            <v>41.829999999999991</v>
          </cell>
          <cell r="G8024">
            <v>429.18</v>
          </cell>
        </row>
        <row r="8025">
          <cell r="A8025" t="str">
            <v>73856/008</v>
          </cell>
          <cell r="C8025" t="str">
            <v>SUBTOTAL</v>
          </cell>
          <cell r="G8025">
            <v>1137.51</v>
          </cell>
        </row>
        <row r="8026">
          <cell r="C8026" t="str">
            <v>BDI</v>
          </cell>
          <cell r="E8026">
            <v>0.35</v>
          </cell>
          <cell r="G8026">
            <v>398.13</v>
          </cell>
        </row>
        <row r="8027">
          <cell r="C8027" t="str">
            <v>TOTAL</v>
          </cell>
          <cell r="G8027">
            <v>1535.6399999999999</v>
          </cell>
        </row>
        <row r="8029">
          <cell r="A8029" t="str">
            <v>DROP</v>
          </cell>
          <cell r="B8029" t="str">
            <v>73856/009</v>
          </cell>
          <cell r="C8029" t="str">
            <v>BOCA PARA BUEIRO DUPLO TUBULAR, DIAMETRO =1,00M, EM CONCRETO CICLOPICO, INCLUINDO FORMAS, ESCAVACAO, REATERRO E MATERIAIS, EXCLUINDO MATERIAL REATERRO JAZIDA E TRANSPORTE.</v>
          </cell>
          <cell r="D8029" t="str">
            <v>UN</v>
          </cell>
        </row>
        <row r="8030">
          <cell r="A8030" t="str">
            <v>COMPOSICAO</v>
          </cell>
          <cell r="B8030" t="str">
            <v>73301</v>
          </cell>
          <cell r="C8030" t="str">
            <v>ESCORAMENTO FORMAS ATE H = 3,30M, COM MADEIRA DE 3A QUALIDADE, NAO APARELHADA, APROVEITAMENTO TABUAS 3X E PRUMOS 4X.</v>
          </cell>
          <cell r="D8030" t="str">
            <v>M3</v>
          </cell>
          <cell r="E8030">
            <v>7.3</v>
          </cell>
          <cell r="F8030">
            <v>7.3900000000000006</v>
          </cell>
          <cell r="G8030">
            <v>53.95</v>
          </cell>
        </row>
        <row r="8031">
          <cell r="A8031" t="str">
            <v>COMPOSICAO</v>
          </cell>
          <cell r="B8031" t="str">
            <v>73361</v>
          </cell>
          <cell r="C8031" t="str">
            <v>CONCRETO CICLOPICO FCK=10MPA 30% PEDRA DE MAO INCLUSIVE LANCAMENTO</v>
          </cell>
          <cell r="D8031" t="str">
            <v>M3</v>
          </cell>
          <cell r="E8031">
            <v>2.2919999999999998</v>
          </cell>
          <cell r="F8031">
            <v>298.96000000000004</v>
          </cell>
          <cell r="G8031">
            <v>685.22</v>
          </cell>
        </row>
        <row r="8032">
          <cell r="A8032" t="str">
            <v>COMPOSICAO</v>
          </cell>
          <cell r="B8032" t="str">
            <v>73965/010</v>
          </cell>
          <cell r="C8032" t="str">
            <v>ESCAVACAO MANUAL DE VALA EM MATERIAL DE 1A CATEGORIA ATE 1,5M EXCLUINDO ESGOTAMENTO / ESCORAMENTO</v>
          </cell>
          <cell r="D8032" t="str">
            <v>M3</v>
          </cell>
          <cell r="E8032">
            <v>1.87</v>
          </cell>
          <cell r="F8032">
            <v>37.07</v>
          </cell>
          <cell r="G8032">
            <v>69.319999999999993</v>
          </cell>
        </row>
        <row r="8033">
          <cell r="A8033" t="str">
            <v>COMPOSICAO</v>
          </cell>
          <cell r="B8033" t="str">
            <v>74007/002</v>
          </cell>
          <cell r="C8033" t="str">
            <v>FORMA TABUAS MADEIRA 3A P/ PECAS CONCRETO ARM, REAPR 2X, INCL MONTAGEM E DESMONTAGEM.</v>
          </cell>
          <cell r="D8033" t="str">
            <v>M2</v>
          </cell>
          <cell r="E8033">
            <v>13.96</v>
          </cell>
          <cell r="F8033">
            <v>41.829999999999991</v>
          </cell>
          <cell r="G8033">
            <v>583.95000000000005</v>
          </cell>
        </row>
        <row r="8034">
          <cell r="A8034" t="str">
            <v>73856/009</v>
          </cell>
          <cell r="C8034" t="str">
            <v>SUBTOTAL</v>
          </cell>
          <cell r="G8034">
            <v>1392.44</v>
          </cell>
        </row>
        <row r="8035">
          <cell r="C8035" t="str">
            <v>BDI</v>
          </cell>
          <cell r="E8035">
            <v>0.35</v>
          </cell>
          <cell r="G8035">
            <v>487.35</v>
          </cell>
        </row>
        <row r="8036">
          <cell r="C8036" t="str">
            <v>TOTAL</v>
          </cell>
          <cell r="G8036">
            <v>1879.79</v>
          </cell>
        </row>
        <row r="8038">
          <cell r="A8038" t="str">
            <v>DROP</v>
          </cell>
          <cell r="B8038" t="str">
            <v>73856/010</v>
          </cell>
          <cell r="C8038" t="str">
            <v>BOCA PARA BUEIRO DUPLOTUBULAR, DIAMETRO =1,20M, EM CONCRETO CICLOPICO, INCLUINDO FORMAS, ESCAVACAO, REATERRO E MATERIAIS, EXCLUINDO MATERIAL REATERRO JAZIDA E TRANSPORTE.</v>
          </cell>
          <cell r="D8038" t="str">
            <v>UN</v>
          </cell>
        </row>
        <row r="8039">
          <cell r="A8039" t="str">
            <v>COMPOSICAO</v>
          </cell>
          <cell r="B8039" t="str">
            <v>73301</v>
          </cell>
          <cell r="C8039" t="str">
            <v>ESCORAMENTO FORMAS ATE H = 3,30M, COM MADEIRA DE 3A QUALIDADE, NAO APARELHADA, APROVEITAMENTO TABUAS 3X E PRUMOS 4X.</v>
          </cell>
          <cell r="D8039" t="str">
            <v>M3</v>
          </cell>
          <cell r="E8039">
            <v>51.13</v>
          </cell>
          <cell r="F8039">
            <v>7.3900000000000006</v>
          </cell>
          <cell r="G8039">
            <v>377.85</v>
          </cell>
        </row>
        <row r="8040">
          <cell r="A8040" t="str">
            <v>COMPOSICAO</v>
          </cell>
          <cell r="B8040" t="str">
            <v>73361</v>
          </cell>
          <cell r="C8040" t="str">
            <v>CONCRETO CICLOPICO FCK=10MPA 30% PEDRA DE MAO INCLUSIVE LANCAMENTO</v>
          </cell>
          <cell r="D8040" t="str">
            <v>M3</v>
          </cell>
          <cell r="E8040">
            <v>3.2770000000000001</v>
          </cell>
          <cell r="F8040">
            <v>298.96000000000004</v>
          </cell>
          <cell r="G8040">
            <v>979.69</v>
          </cell>
        </row>
        <row r="8041">
          <cell r="A8041" t="str">
            <v>COMPOSICAO</v>
          </cell>
          <cell r="B8041" t="str">
            <v>73965/010</v>
          </cell>
          <cell r="C8041" t="str">
            <v>ESCAVACAO MANUAL DE VALA EM MATERIAL DE 1A CATEGORIA ATE 1,5M EXCLUINDO ESGOTAMENTO / ESCORAMENTO</v>
          </cell>
          <cell r="D8041" t="str">
            <v>M3</v>
          </cell>
          <cell r="E8041">
            <v>2.4180000000000001</v>
          </cell>
          <cell r="F8041">
            <v>37.07</v>
          </cell>
          <cell r="G8041">
            <v>89.64</v>
          </cell>
        </row>
        <row r="8042">
          <cell r="A8042" t="str">
            <v>COMPOSICAO</v>
          </cell>
          <cell r="B8042" t="str">
            <v>74007/002</v>
          </cell>
          <cell r="C8042" t="str">
            <v>FORMA TABUAS MADEIRA 3A P/ PECAS CONCRETO ARM, REAPR 2X, INCL MONTAGEM E DESMONTAGEM.</v>
          </cell>
          <cell r="D8042" t="str">
            <v>M2</v>
          </cell>
          <cell r="E8042">
            <v>18.22</v>
          </cell>
          <cell r="F8042">
            <v>41.829999999999991</v>
          </cell>
          <cell r="G8042">
            <v>762.14</v>
          </cell>
        </row>
        <row r="8043">
          <cell r="A8043" t="str">
            <v>73856/010</v>
          </cell>
          <cell r="C8043" t="str">
            <v>SUBTOTAL</v>
          </cell>
          <cell r="G8043">
            <v>2209.3200000000002</v>
          </cell>
        </row>
        <row r="8044">
          <cell r="C8044" t="str">
            <v>BDI</v>
          </cell>
          <cell r="E8044">
            <v>0.35</v>
          </cell>
          <cell r="G8044">
            <v>773.26</v>
          </cell>
        </row>
        <row r="8045">
          <cell r="C8045" t="str">
            <v>TOTAL</v>
          </cell>
          <cell r="G8045">
            <v>2982.58</v>
          </cell>
        </row>
        <row r="8047">
          <cell r="A8047" t="str">
            <v>DROP</v>
          </cell>
          <cell r="B8047" t="str">
            <v>73856/011</v>
          </cell>
          <cell r="C8047" t="str">
            <v>BOCA PARA BUEIRO TRIPLO TUBULAR, DIAMETRO =0,40M, E M CONCRETO CICLOPICO, INCLUINDO FORMAS, ESCAVACAO, REATERRO E MATERIAIS, EXCLUINDO MATERIAL REATERRO JAZIDA E TRANSPORTE.</v>
          </cell>
          <cell r="D8047" t="str">
            <v>UN</v>
          </cell>
        </row>
        <row r="8048">
          <cell r="A8048" t="str">
            <v>COMPOSICAO</v>
          </cell>
          <cell r="B8048" t="str">
            <v>73301</v>
          </cell>
          <cell r="C8048" t="str">
            <v>ESCORAMENTO FORMAS ATE H = 3,30M, COM MADEIRA DE 3A QUALIDADE, NAO APARELHADA, APROVEITAMENTO TABUAS 3X E PRUMOS 4X.</v>
          </cell>
          <cell r="D8048" t="str">
            <v>M3</v>
          </cell>
          <cell r="E8048">
            <v>14.45</v>
          </cell>
          <cell r="F8048">
            <v>7.3900000000000006</v>
          </cell>
          <cell r="G8048">
            <v>106.79</v>
          </cell>
        </row>
        <row r="8049">
          <cell r="A8049" t="str">
            <v>COMPOSICAO</v>
          </cell>
          <cell r="B8049" t="str">
            <v>73361</v>
          </cell>
          <cell r="C8049" t="str">
            <v>CONCRETO CICLOPICO FCK=10MPA 30% PEDRA DE MAO INCLUSIVE LANCAMENTO</v>
          </cell>
          <cell r="D8049" t="str">
            <v>M3</v>
          </cell>
          <cell r="E8049">
            <v>0.66700000000000004</v>
          </cell>
          <cell r="F8049">
            <v>298.96000000000004</v>
          </cell>
          <cell r="G8049">
            <v>199.41</v>
          </cell>
        </row>
        <row r="8050">
          <cell r="A8050" t="str">
            <v>COMPOSICAO</v>
          </cell>
          <cell r="B8050" t="str">
            <v>73965/010</v>
          </cell>
          <cell r="C8050" t="str">
            <v>ESCAVACAO MANUAL DE VALA EM MATERIAL DE 1A CATEGORIA ATE 1,5M EXCLUINDO ESGOTAMENTO / ESCORAMENTO</v>
          </cell>
          <cell r="D8050" t="str">
            <v>M3</v>
          </cell>
          <cell r="E8050">
            <v>0.85</v>
          </cell>
          <cell r="F8050">
            <v>37.07</v>
          </cell>
          <cell r="G8050">
            <v>31.51</v>
          </cell>
        </row>
        <row r="8051">
          <cell r="A8051" t="str">
            <v>COMPOSICAO</v>
          </cell>
          <cell r="B8051" t="str">
            <v>74007/002</v>
          </cell>
          <cell r="C8051" t="str">
            <v>FORMA TABUAS MADEIRA 3A P/ PECAS CONCRETO ARM, REAPR 2X, INCL MONTAGEM E DESMONTAGEM.</v>
          </cell>
          <cell r="D8051" t="str">
            <v>M2</v>
          </cell>
          <cell r="E8051">
            <v>5.74</v>
          </cell>
          <cell r="F8051">
            <v>41.829999999999991</v>
          </cell>
          <cell r="G8051">
            <v>240.1</v>
          </cell>
        </row>
        <row r="8052">
          <cell r="A8052" t="str">
            <v>73856/011</v>
          </cell>
          <cell r="C8052" t="str">
            <v>SUBTOTAL</v>
          </cell>
          <cell r="G8052">
            <v>577.80999999999995</v>
          </cell>
        </row>
        <row r="8053">
          <cell r="C8053" t="str">
            <v>BDI</v>
          </cell>
          <cell r="E8053">
            <v>0.35</v>
          </cell>
          <cell r="G8053">
            <v>202.23</v>
          </cell>
        </row>
        <row r="8054">
          <cell r="C8054" t="str">
            <v>TOTAL</v>
          </cell>
          <cell r="G8054">
            <v>780.04</v>
          </cell>
        </row>
        <row r="8056">
          <cell r="A8056" t="str">
            <v>DROP</v>
          </cell>
          <cell r="B8056" t="str">
            <v>73856/012</v>
          </cell>
          <cell r="C8056" t="str">
            <v>BOCA PARA BUEIRO TRIPLO TUBULAR, DIAMETRO =0,60M, E M CONCRETO CICLOPICO, INCLUINDO FORMAS, ESCAVACAO, REATERRO E MATERIAIS, EXCLUINDO MATERIAL REATERRO JAZIDA E TRANSPORTE.</v>
          </cell>
          <cell r="D8056" t="str">
            <v>UN</v>
          </cell>
        </row>
        <row r="8057">
          <cell r="A8057" t="str">
            <v>COMPOSICAO</v>
          </cell>
          <cell r="B8057" t="str">
            <v>73301</v>
          </cell>
          <cell r="C8057" t="str">
            <v>ESCORAMENTO FORMAS ATE H = 3,30M, COM MADEIRA DE 3A QUALIDADE, NAO APARELHADA, APROVEITAMENTO TABUAS 3X E PRUMOS 4X.</v>
          </cell>
          <cell r="D8057" t="str">
            <v>M3</v>
          </cell>
          <cell r="E8057">
            <v>23.75</v>
          </cell>
          <cell r="F8057">
            <v>7.3900000000000006</v>
          </cell>
          <cell r="G8057">
            <v>175.51</v>
          </cell>
        </row>
        <row r="8058">
          <cell r="A8058" t="str">
            <v>COMPOSICAO</v>
          </cell>
          <cell r="B8058" t="str">
            <v>73361</v>
          </cell>
          <cell r="C8058" t="str">
            <v>CONCRETO CICLOPICO FCK=10MPA 30% PEDRA DE MAO INCLUSIVE LANCAMENTO</v>
          </cell>
          <cell r="D8058" t="str">
            <v>M3</v>
          </cell>
          <cell r="E8058">
            <v>1.242</v>
          </cell>
          <cell r="F8058">
            <v>298.96000000000004</v>
          </cell>
          <cell r="G8058">
            <v>371.31</v>
          </cell>
        </row>
        <row r="8059">
          <cell r="A8059" t="str">
            <v>COMPOSICAO</v>
          </cell>
          <cell r="B8059" t="str">
            <v>73965/010</v>
          </cell>
          <cell r="C8059" t="str">
            <v>ESCAVACAO MANUAL DE VALA EM MATERIAL DE 1A CATEGORIA ATE 1,5M EXCLUINDO ESGOTAMENTO / ESCORAMENTO</v>
          </cell>
          <cell r="D8059" t="str">
            <v>M3</v>
          </cell>
          <cell r="E8059">
            <v>1.3120000000000001</v>
          </cell>
          <cell r="F8059">
            <v>37.07</v>
          </cell>
          <cell r="G8059">
            <v>48.64</v>
          </cell>
        </row>
        <row r="8060">
          <cell r="A8060" t="str">
            <v>COMPOSICAO</v>
          </cell>
          <cell r="B8060" t="str">
            <v>74007/002</v>
          </cell>
          <cell r="C8060" t="str">
            <v>FORMA TABUAS MADEIRA 3A P/ PECAS CONCRETO ARM, REAPR 2X, INCL MONTAGEM E DESMONTAGEM.</v>
          </cell>
          <cell r="D8060" t="str">
            <v>M2</v>
          </cell>
          <cell r="E8060">
            <v>9.0399999999999991</v>
          </cell>
          <cell r="F8060">
            <v>41.829999999999991</v>
          </cell>
          <cell r="G8060">
            <v>378.14</v>
          </cell>
        </row>
        <row r="8061">
          <cell r="A8061" t="str">
            <v>73856/012</v>
          </cell>
          <cell r="C8061" t="str">
            <v>SUBTOTAL</v>
          </cell>
          <cell r="G8061">
            <v>973.59999999999991</v>
          </cell>
        </row>
        <row r="8062">
          <cell r="C8062" t="str">
            <v>BDI</v>
          </cell>
          <cell r="E8062">
            <v>0.35</v>
          </cell>
          <cell r="G8062">
            <v>340.76</v>
          </cell>
        </row>
        <row r="8063">
          <cell r="C8063" t="str">
            <v>TOTAL</v>
          </cell>
          <cell r="G8063">
            <v>1314.36</v>
          </cell>
        </row>
        <row r="8065">
          <cell r="A8065" t="str">
            <v>DROP</v>
          </cell>
          <cell r="B8065" t="str">
            <v>73856/013</v>
          </cell>
          <cell r="C8065" t="str">
            <v>BOCA PARA BUEIRO TRIPLO TUBULAR, DIAMETRO =0,80M, E M CONCRETO CICLOPICO, INCLUINDO FORMAS, ESCAVACAO, REATERRO E MATERIAIS, EXCLUINDO MATERIAL REATERRO JAZIDA E TRANSPORTE.</v>
          </cell>
          <cell r="D8065" t="str">
            <v>UN</v>
          </cell>
        </row>
        <row r="8066">
          <cell r="A8066" t="str">
            <v>COMPOSICAO</v>
          </cell>
          <cell r="B8066" t="str">
            <v>73301</v>
          </cell>
          <cell r="C8066" t="str">
            <v>ESCORAMENTO FORMAS ATE H = 3,30M, COM MADEIRA DE 3A QUALIDADE, NAO APARELHADA, APROVEITAMENTO TABUAS 3X E PRUMOS 4X.</v>
          </cell>
          <cell r="D8066" t="str">
            <v>M3</v>
          </cell>
          <cell r="E8066">
            <v>35.340000000000003</v>
          </cell>
          <cell r="F8066">
            <v>7.3900000000000006</v>
          </cell>
          <cell r="G8066">
            <v>261.16000000000003</v>
          </cell>
        </row>
        <row r="8067">
          <cell r="A8067" t="str">
            <v>COMPOSICAO</v>
          </cell>
          <cell r="B8067" t="str">
            <v>73361</v>
          </cell>
          <cell r="C8067" t="str">
            <v>CONCRETO CICLOPICO FCK=10MPA 30% PEDRA DE MAO INCLUSIVE LANCAMENTO</v>
          </cell>
          <cell r="D8067" t="str">
            <v>M3</v>
          </cell>
          <cell r="E8067">
            <v>2.0310000000000001</v>
          </cell>
          <cell r="F8067">
            <v>298.96000000000004</v>
          </cell>
          <cell r="G8067">
            <v>607.19000000000005</v>
          </cell>
        </row>
        <row r="8068">
          <cell r="A8068" t="str">
            <v>COMPOSICAO</v>
          </cell>
          <cell r="B8068" t="str">
            <v>73965/010</v>
          </cell>
          <cell r="C8068" t="str">
            <v>ESCAVACAO MANUAL DE VALA EM MATERIAL DE 1A CATEGORIA ATE 1,5M EXCLUINDO ESGOTAMENTO / ESCORAMENTO</v>
          </cell>
          <cell r="D8068" t="str">
            <v>M3</v>
          </cell>
          <cell r="E8068">
            <v>1.8720000000000001</v>
          </cell>
          <cell r="F8068">
            <v>37.07</v>
          </cell>
          <cell r="G8068">
            <v>69.400000000000006</v>
          </cell>
        </row>
        <row r="8069">
          <cell r="A8069" t="str">
            <v>COMPOSICAO</v>
          </cell>
          <cell r="B8069" t="str">
            <v>74007/002</v>
          </cell>
          <cell r="C8069" t="str">
            <v>FORMA TABUAS MADEIRA 3A P/ PECAS CONCRETO ARM, REAPR 2X, INCL MONTAGEM E DESMONTAGEM.</v>
          </cell>
          <cell r="D8069" t="str">
            <v>M2</v>
          </cell>
          <cell r="E8069">
            <v>13.06</v>
          </cell>
          <cell r="F8069">
            <v>41.829999999999991</v>
          </cell>
          <cell r="G8069">
            <v>546.29999999999995</v>
          </cell>
        </row>
        <row r="8070">
          <cell r="A8070" t="str">
            <v>73856/013</v>
          </cell>
          <cell r="C8070" t="str">
            <v>SUBTOTAL</v>
          </cell>
          <cell r="G8070">
            <v>1484.0500000000002</v>
          </cell>
        </row>
        <row r="8071">
          <cell r="C8071" t="str">
            <v>BDI</v>
          </cell>
          <cell r="E8071">
            <v>0.35</v>
          </cell>
          <cell r="G8071">
            <v>519.41999999999996</v>
          </cell>
        </row>
        <row r="8072">
          <cell r="C8072" t="str">
            <v>TOTAL</v>
          </cell>
          <cell r="G8072">
            <v>2003.4700000000003</v>
          </cell>
        </row>
        <row r="8074">
          <cell r="A8074" t="str">
            <v>DROP</v>
          </cell>
          <cell r="B8074" t="str">
            <v>73856/014</v>
          </cell>
          <cell r="C8074" t="str">
            <v>BOCA PARA BUEIRO TRIPLO TUBULAR, DIAMETRO =1,00M, E M CONCRETO CICLOPICO, INCLUINDO FORMAS, ESCAVACAO, REATERRO E MATERIAIS, EXCLUINDO MATERIAL REATERRO JAZIDA E TRANSPORTE.</v>
          </cell>
          <cell r="D8074" t="str">
            <v>UN</v>
          </cell>
        </row>
        <row r="8075">
          <cell r="A8075" t="str">
            <v>COMPOSICAO</v>
          </cell>
          <cell r="B8075" t="str">
            <v>73301</v>
          </cell>
          <cell r="C8075" t="str">
            <v>ESCORAMENTO FORMAS ATE H = 3,30M, COM MADEIRA DE 3A QUALIDADE, NAO APARELHADA, APROVEITAMENTO TABUAS 3X E PRUMOS 4X.</v>
          </cell>
          <cell r="D8075" t="str">
            <v>M3</v>
          </cell>
          <cell r="E8075">
            <v>49.22</v>
          </cell>
          <cell r="F8075">
            <v>7.3900000000000006</v>
          </cell>
          <cell r="G8075">
            <v>363.74</v>
          </cell>
        </row>
        <row r="8076">
          <cell r="A8076" t="str">
            <v>COMPOSICAO</v>
          </cell>
          <cell r="B8076" t="str">
            <v>73361</v>
          </cell>
          <cell r="C8076" t="str">
            <v>CONCRETO CICLOPICO FCK=10MPA 30% PEDRA DE MAO INCLUSIVE LANCAMENTO</v>
          </cell>
          <cell r="D8076" t="str">
            <v>M3</v>
          </cell>
          <cell r="E8076">
            <v>3.056</v>
          </cell>
          <cell r="F8076">
            <v>298.96000000000004</v>
          </cell>
          <cell r="G8076">
            <v>913.62</v>
          </cell>
        </row>
        <row r="8077">
          <cell r="A8077" t="str">
            <v>COMPOSICAO</v>
          </cell>
          <cell r="B8077" t="str">
            <v>73965/010</v>
          </cell>
          <cell r="C8077" t="str">
            <v>ESCAVACAO MANUAL DE VALA EM MATERIAL DE 1A CATEGORIA ATE 1,5M EXCLUINDO ESGOTAMENTO / ESCORAMENTO</v>
          </cell>
          <cell r="D8077" t="str">
            <v>M3</v>
          </cell>
          <cell r="E8077">
            <v>2.5299999999999998</v>
          </cell>
          <cell r="F8077">
            <v>37.07</v>
          </cell>
          <cell r="G8077">
            <v>93.79</v>
          </cell>
        </row>
        <row r="8078">
          <cell r="A8078" t="str">
            <v>COMPOSICAO</v>
          </cell>
          <cell r="B8078" t="str">
            <v>74007/002</v>
          </cell>
          <cell r="C8078" t="str">
            <v>FORMA TABUAS MADEIRA 3A P/ PECAS CONCRETO ARM, REAPR 2X, INCL MONTAGEM E DESMONTAGEM.</v>
          </cell>
          <cell r="D8078" t="str">
            <v>M2</v>
          </cell>
          <cell r="E8078">
            <v>17.8</v>
          </cell>
          <cell r="F8078">
            <v>41.829999999999991</v>
          </cell>
          <cell r="G8078">
            <v>744.57</v>
          </cell>
        </row>
        <row r="8079">
          <cell r="A8079" t="str">
            <v>73856/014</v>
          </cell>
          <cell r="C8079" t="str">
            <v>SUBTOTAL</v>
          </cell>
          <cell r="G8079">
            <v>2115.7200000000003</v>
          </cell>
        </row>
        <row r="8080">
          <cell r="C8080" t="str">
            <v>BDI</v>
          </cell>
          <cell r="E8080">
            <v>0.35</v>
          </cell>
          <cell r="G8080">
            <v>740.5</v>
          </cell>
        </row>
        <row r="8081">
          <cell r="C8081" t="str">
            <v>TOTAL</v>
          </cell>
          <cell r="G8081">
            <v>2856.2200000000003</v>
          </cell>
        </row>
        <row r="8083">
          <cell r="A8083" t="str">
            <v>DROP</v>
          </cell>
          <cell r="B8083" t="str">
            <v>73856/015</v>
          </cell>
          <cell r="C8083" t="str">
            <v>BOCA PARA BUEIRO TRIPLO TUBULAR, DIAMETRO =1,20M, E M CONCRETO CICLOPICO, INCLUINDO FORMAS, ESCAVACAO, REATERRO E MATERIAIS, EXCLUINDO MATERIAL REATERRO JAZIDA E TRANSPORTE.</v>
          </cell>
          <cell r="D8083" t="str">
            <v>UN</v>
          </cell>
        </row>
        <row r="8084">
          <cell r="A8084" t="str">
            <v>COMPOSICAO</v>
          </cell>
          <cell r="B8084" t="str">
            <v>73301</v>
          </cell>
          <cell r="C8084" t="str">
            <v>ESCORAMENTO FORMAS ATE H = 3,30M, COM MADEIRA DE 3A QUALIDADE, NAO APARELHADA, APROVEITAMENTO TABUAS 3X E PRUMOS 4X.</v>
          </cell>
          <cell r="D8084" t="str">
            <v>M3</v>
          </cell>
          <cell r="E8084">
            <v>65.400000000000006</v>
          </cell>
          <cell r="F8084">
            <v>7.3900000000000006</v>
          </cell>
          <cell r="G8084">
            <v>483.31</v>
          </cell>
        </row>
        <row r="8085">
          <cell r="A8085" t="str">
            <v>COMPOSICAO</v>
          </cell>
          <cell r="B8085" t="str">
            <v>73361</v>
          </cell>
          <cell r="C8085" t="str">
            <v>CONCRETO CICLOPICO FCK=10MPA 30% PEDRA DE MAO INCLUSIVE LANCAMENTO</v>
          </cell>
          <cell r="D8085" t="str">
            <v>M3</v>
          </cell>
          <cell r="E8085">
            <v>4338</v>
          </cell>
          <cell r="F8085">
            <v>298.96000000000004</v>
          </cell>
          <cell r="G8085">
            <v>1296888.48</v>
          </cell>
        </row>
        <row r="8086">
          <cell r="A8086" t="str">
            <v>COMPOSICAO</v>
          </cell>
          <cell r="B8086" t="str">
            <v>73965/010</v>
          </cell>
          <cell r="C8086" t="str">
            <v>ESCAVACAO MANUAL DE VALA EM MATERIAL DE 1A CATEGORIA ATE 1,5M EXCLUINDO ESGOTAMENTO / ESCORAMENTO</v>
          </cell>
          <cell r="D8086" t="str">
            <v>M3</v>
          </cell>
          <cell r="E8086">
            <v>3.286</v>
          </cell>
          <cell r="F8086">
            <v>37.07</v>
          </cell>
          <cell r="G8086">
            <v>121.81</v>
          </cell>
        </row>
        <row r="8087">
          <cell r="A8087" t="str">
            <v>COMPOSICAO</v>
          </cell>
          <cell r="B8087" t="str">
            <v>74007/002</v>
          </cell>
          <cell r="C8087" t="str">
            <v>FORMA TABUAS MADEIRA 3A P/ PECAS CONCRETO ARM, REAPR 2X, INCL MONTAGEM E DESMONTAGEM.</v>
          </cell>
          <cell r="D8087" t="str">
            <v>M2</v>
          </cell>
          <cell r="E8087">
            <v>23.26</v>
          </cell>
          <cell r="F8087">
            <v>41.829999999999991</v>
          </cell>
          <cell r="G8087">
            <v>972.97</v>
          </cell>
        </row>
        <row r="8088">
          <cell r="A8088" t="str">
            <v>73856/015</v>
          </cell>
          <cell r="C8088" t="str">
            <v>SUBTOTAL</v>
          </cell>
          <cell r="G8088">
            <v>1298466.57</v>
          </cell>
        </row>
        <row r="8089">
          <cell r="C8089" t="str">
            <v>BDI</v>
          </cell>
          <cell r="E8089">
            <v>0.35</v>
          </cell>
          <cell r="G8089">
            <v>454463.3</v>
          </cell>
        </row>
        <row r="8090">
          <cell r="C8090" t="str">
            <v>TOTAL</v>
          </cell>
          <cell r="G8090">
            <v>1752929.87</v>
          </cell>
        </row>
        <row r="8092">
          <cell r="A8092" t="str">
            <v>DROP</v>
          </cell>
          <cell r="B8092" t="str">
            <v>73950/001</v>
          </cell>
          <cell r="C8092" t="str">
            <v>CAIXA TIPO BOCA LOBO 30X90X90CM, EM ALV TIJ MACIC O 1 VEZ, REVESTIDA COM ARGAMASSA 1:4 CIMENTO:AREIA, SOBRE BASE DE CONCRETO SIMPLES FCK=1 0MPA, COM GRELHA FOFO 135KG, INCLUINDO ESCAVACAO E REATERRO.</v>
          </cell>
          <cell r="D8092" t="str">
            <v>UN</v>
          </cell>
        </row>
        <row r="8093">
          <cell r="A8093" t="str">
            <v>COMPOSICAO</v>
          </cell>
          <cell r="B8093" t="str">
            <v>6042</v>
          </cell>
          <cell r="C8093" t="str">
            <v>CONCRETO NAO ESTRUTURAL, CONSUMO 210KG/M3, PREPARO COM BETONEIRA, SEM LANCAMENTO</v>
          </cell>
          <cell r="D8093" t="str">
            <v>M3</v>
          </cell>
          <cell r="E8093">
            <v>0.2</v>
          </cell>
          <cell r="F8093">
            <v>243.67999999999998</v>
          </cell>
          <cell r="G8093">
            <v>48.74</v>
          </cell>
        </row>
        <row r="8094">
          <cell r="A8094" t="str">
            <v>COMPOSICAO</v>
          </cell>
          <cell r="B8094" t="str">
            <v>6045</v>
          </cell>
          <cell r="C8094" t="str">
            <v>CONCRETO FCK=15MPA, PREPARO COM BETONEIRA, SEM LANCAMENTO</v>
          </cell>
          <cell r="D8094" t="str">
            <v>M3</v>
          </cell>
          <cell r="E8094">
            <v>0.08</v>
          </cell>
          <cell r="F8094">
            <v>294.83999999999997</v>
          </cell>
          <cell r="G8094">
            <v>23.59</v>
          </cell>
        </row>
        <row r="8095">
          <cell r="A8095" t="str">
            <v>COMPOSICAO</v>
          </cell>
          <cell r="B8095" t="str">
            <v>73423</v>
          </cell>
          <cell r="C8095" t="str">
            <v>ALVENARIA TIJOLO MACICO 7X10X20CM CIM/SB/AR 1:2:2 PROF=80A160CM 1 VEZ P/CAIXAS ENTERRADAS</v>
          </cell>
          <cell r="D8095" t="str">
            <v>M2</v>
          </cell>
          <cell r="E8095">
            <v>2.88</v>
          </cell>
          <cell r="F8095">
            <v>154.33000000000001</v>
          </cell>
          <cell r="G8095">
            <v>444.47</v>
          </cell>
        </row>
        <row r="8096">
          <cell r="A8096" t="str">
            <v>COMPOSICAO</v>
          </cell>
          <cell r="B8096" t="str">
            <v>74157/003</v>
          </cell>
          <cell r="C8096" t="str">
            <v>LANCAMENTO/APLICACAO MANUAL DE CONCRETO EM ESTRUTURAS</v>
          </cell>
          <cell r="D8096" t="str">
            <v>M3</v>
          </cell>
          <cell r="E8096">
            <v>0.28000000000000003</v>
          </cell>
          <cell r="F8096">
            <v>24.970000000000002</v>
          </cell>
          <cell r="G8096">
            <v>6.99</v>
          </cell>
        </row>
        <row r="8097">
          <cell r="A8097" t="str">
            <v>INSUMO</v>
          </cell>
          <cell r="B8097" t="str">
            <v>00000022</v>
          </cell>
          <cell r="C8097" t="str">
            <v>ACO CA-25 1/4" (6,35 MM)</v>
          </cell>
          <cell r="D8097" t="str">
            <v>KG</v>
          </cell>
          <cell r="E8097">
            <v>1.65</v>
          </cell>
          <cell r="F8097">
            <v>3.95</v>
          </cell>
          <cell r="G8097">
            <v>6.52</v>
          </cell>
        </row>
        <row r="8098">
          <cell r="A8098" t="str">
            <v>INSUMO</v>
          </cell>
          <cell r="B8098" t="str">
            <v>00000023</v>
          </cell>
          <cell r="C8098" t="str">
            <v>ACO CA-25 5/16" (7,94 MM)</v>
          </cell>
          <cell r="D8098" t="str">
            <v>KG</v>
          </cell>
          <cell r="E8098">
            <v>1.65</v>
          </cell>
          <cell r="F8098">
            <v>3.85</v>
          </cell>
          <cell r="G8098">
            <v>6.35</v>
          </cell>
        </row>
        <row r="8099">
          <cell r="A8099" t="str">
            <v>INSUMO</v>
          </cell>
          <cell r="B8099" t="str">
            <v>00000337</v>
          </cell>
          <cell r="C8099" t="str">
            <v>ARAME PRETO RECOZIDO, PARA ARMACAO DE FERRAGEM, N. 18, D = 1,25 MM (0,01 KGM)</v>
          </cell>
          <cell r="D8099" t="str">
            <v>KG</v>
          </cell>
          <cell r="E8099">
            <v>0.09</v>
          </cell>
          <cell r="F8099">
            <v>6.67</v>
          </cell>
          <cell r="G8099">
            <v>0.6</v>
          </cell>
        </row>
        <row r="8100">
          <cell r="A8100" t="str">
            <v>INSUMO</v>
          </cell>
          <cell r="B8100" t="str">
            <v>00004750</v>
          </cell>
          <cell r="C8100" t="str">
            <v>PEDREIRO</v>
          </cell>
          <cell r="D8100" t="str">
            <v>H</v>
          </cell>
          <cell r="E8100">
            <v>3.3330000000000002</v>
          </cell>
          <cell r="F8100">
            <v>12.88</v>
          </cell>
          <cell r="G8100">
            <v>42.93</v>
          </cell>
        </row>
        <row r="8101">
          <cell r="A8101" t="str">
            <v>INSUMO</v>
          </cell>
          <cell r="B8101" t="str">
            <v>00006111</v>
          </cell>
          <cell r="C8101" t="str">
            <v>SERVENTE</v>
          </cell>
          <cell r="D8101" t="str">
            <v>H</v>
          </cell>
          <cell r="E8101">
            <v>7.83</v>
          </cell>
          <cell r="F8101">
            <v>10.59</v>
          </cell>
          <cell r="G8101">
            <v>82.92</v>
          </cell>
        </row>
        <row r="8102">
          <cell r="A8102" t="str">
            <v>INSUMO</v>
          </cell>
          <cell r="B8102" t="str">
            <v>00006189</v>
          </cell>
          <cell r="C8102" t="str">
            <v>TABUA MADEIRA 2A QUALIDADE 2,5 X 30,0CM (1 X 12") NAO APARELHADA</v>
          </cell>
          <cell r="D8102" t="str">
            <v>M</v>
          </cell>
          <cell r="E8102">
            <v>0.8</v>
          </cell>
          <cell r="F8102">
            <v>8.2899999999999991</v>
          </cell>
          <cell r="G8102">
            <v>6.63</v>
          </cell>
        </row>
        <row r="8103">
          <cell r="A8103" t="str">
            <v>INSUMO</v>
          </cell>
          <cell r="B8103" t="str">
            <v>00011245</v>
          </cell>
          <cell r="C8103" t="str">
            <v>GRELHA FOFO C/ REQUADRO P/ CAIXA RALO 290 X 870MM 135KG CARGA MAX 10.000KG P/ CAPTACAO AGUA PLUVIAL</v>
          </cell>
          <cell r="D8103" t="str">
            <v>UN</v>
          </cell>
          <cell r="E8103">
            <v>1</v>
          </cell>
          <cell r="F8103">
            <v>334.35</v>
          </cell>
          <cell r="G8103">
            <v>334.35</v>
          </cell>
        </row>
        <row r="8104">
          <cell r="A8104" t="str">
            <v>73950/001</v>
          </cell>
          <cell r="C8104" t="str">
            <v>SUBTOTAL</v>
          </cell>
          <cell r="G8104">
            <v>1004.09</v>
          </cell>
        </row>
        <row r="8105">
          <cell r="C8105" t="str">
            <v>BDI</v>
          </cell>
          <cell r="E8105">
            <v>0.35</v>
          </cell>
          <cell r="G8105">
            <v>351.43</v>
          </cell>
        </row>
        <row r="8106">
          <cell r="C8106" t="str">
            <v>TOTAL</v>
          </cell>
          <cell r="G8106">
            <v>1355.52</v>
          </cell>
        </row>
        <row r="8108">
          <cell r="A8108" t="str">
            <v>DROP</v>
          </cell>
          <cell r="B8108" t="str">
            <v>73963/001</v>
          </cell>
          <cell r="C8108" t="str">
            <v>POCO DE VISITA PARA REDE DE ESG. SANIT., EM ANEIS D E CONCRETO, DIÂMETRO = 60CM, PROF=80CM, INCLUINDO DEGRAU, EXCLUINDO TAMPAO FERR O FUNDIDO.</v>
          </cell>
          <cell r="D8108" t="str">
            <v>UN</v>
          </cell>
        </row>
        <row r="8109">
          <cell r="A8109" t="str">
            <v>COMPOSICAO</v>
          </cell>
          <cell r="B8109" t="str">
            <v>6042</v>
          </cell>
          <cell r="C8109" t="str">
            <v>CONCRETO NAO ESTRUTURAL, CONSUMO 210KG/M3, PREPARO COM BETONEIRA, SEM LANCAMENTO</v>
          </cell>
          <cell r="D8109" t="str">
            <v>M3</v>
          </cell>
          <cell r="E8109">
            <v>0.35</v>
          </cell>
          <cell r="F8109">
            <v>243.67999999999998</v>
          </cell>
          <cell r="G8109">
            <v>85.29</v>
          </cell>
        </row>
        <row r="8110">
          <cell r="A8110" t="str">
            <v>COMPOSICAO</v>
          </cell>
          <cell r="B8110" t="str">
            <v>73445</v>
          </cell>
          <cell r="C8110" t="str">
            <v>CAIACAO INT OU EXT SOBRE REVESTIMENTO LISO C/ADOCAO DE FIXADOR COM COM DUAS DEMAOS</v>
          </cell>
          <cell r="D8110" t="str">
            <v>M2</v>
          </cell>
          <cell r="E8110">
            <v>1.26</v>
          </cell>
          <cell r="F8110">
            <v>5.5200000000000005</v>
          </cell>
          <cell r="G8110">
            <v>6.96</v>
          </cell>
        </row>
        <row r="8111">
          <cell r="A8111" t="str">
            <v>COMPOSICAO</v>
          </cell>
          <cell r="B8111" t="str">
            <v>73455</v>
          </cell>
          <cell r="C8111" t="str">
            <v>ARGAMASSA CIMENTO/AREIA 1:4 - PREPARO MECANICO</v>
          </cell>
          <cell r="D8111" t="str">
            <v>M3</v>
          </cell>
          <cell r="E8111">
            <v>4.0000000000000001E-3</v>
          </cell>
          <cell r="F8111">
            <v>291.58</v>
          </cell>
          <cell r="G8111">
            <v>1.17</v>
          </cell>
        </row>
        <row r="8112">
          <cell r="A8112" t="str">
            <v>INSUMO</v>
          </cell>
          <cell r="B8112" t="str">
            <v>00004750</v>
          </cell>
          <cell r="C8112" t="str">
            <v>PEDREIRO</v>
          </cell>
          <cell r="D8112" t="str">
            <v>H</v>
          </cell>
          <cell r="E8112">
            <v>3</v>
          </cell>
          <cell r="F8112">
            <v>12.88</v>
          </cell>
          <cell r="G8112">
            <v>38.64</v>
          </cell>
        </row>
        <row r="8113">
          <cell r="A8113" t="str">
            <v>INSUMO</v>
          </cell>
          <cell r="B8113" t="str">
            <v>00006111</v>
          </cell>
          <cell r="C8113" t="str">
            <v>SERVENTE</v>
          </cell>
          <cell r="D8113" t="str">
            <v>H</v>
          </cell>
          <cell r="E8113">
            <v>3</v>
          </cell>
          <cell r="F8113">
            <v>10.59</v>
          </cell>
          <cell r="G8113">
            <v>31.77</v>
          </cell>
        </row>
        <row r="8114">
          <cell r="A8114" t="str">
            <v>INSUMO</v>
          </cell>
          <cell r="B8114" t="str">
            <v>00012530</v>
          </cell>
          <cell r="C8114" t="str">
            <v>ANEL OU ADUELA CONCRETO ARMADO D = 0,60M, H = 0,30M</v>
          </cell>
          <cell r="D8114" t="str">
            <v>UN</v>
          </cell>
          <cell r="E8114">
            <v>2</v>
          </cell>
          <cell r="F8114">
            <v>31.9</v>
          </cell>
          <cell r="G8114">
            <v>63.8</v>
          </cell>
        </row>
        <row r="8115">
          <cell r="A8115" t="str">
            <v>INSUMO</v>
          </cell>
          <cell r="B8115" t="str">
            <v>00013113</v>
          </cell>
          <cell r="C8115" t="str">
            <v>ANEL OU ADUELA CONCRETO ARMADO D = 0,60M, H = 0,10M</v>
          </cell>
          <cell r="D8115" t="str">
            <v>UN</v>
          </cell>
          <cell r="E8115">
            <v>1</v>
          </cell>
          <cell r="F8115">
            <v>9.7100000000000009</v>
          </cell>
          <cell r="G8115">
            <v>9.7100000000000009</v>
          </cell>
        </row>
        <row r="8116">
          <cell r="A8116" t="str">
            <v>73963/001</v>
          </cell>
          <cell r="C8116" t="str">
            <v>SUBTOTAL</v>
          </cell>
          <cell r="G8116">
            <v>237.34</v>
          </cell>
        </row>
        <row r="8117">
          <cell r="C8117" t="str">
            <v>BDI</v>
          </cell>
          <cell r="E8117">
            <v>0.35</v>
          </cell>
          <cell r="G8117">
            <v>83.07</v>
          </cell>
        </row>
        <row r="8118">
          <cell r="C8118" t="str">
            <v>TOTAL</v>
          </cell>
          <cell r="G8118">
            <v>320.40999999999997</v>
          </cell>
        </row>
        <row r="8120">
          <cell r="A8120" t="str">
            <v>DROP</v>
          </cell>
          <cell r="B8120" t="str">
            <v>73963/002</v>
          </cell>
          <cell r="C8120" t="str">
            <v>POCO DE VISITA PARA REDE DE ESG. SANIT., EM ANEIS D E CONCRETO, DIÂMETRO = 60CM, PROF = 100CM, INCLUINDO DEGRAU, EXCLUINDO TAMPAO FERRO FUN DIDO.</v>
          </cell>
          <cell r="D8120" t="str">
            <v>UN</v>
          </cell>
        </row>
        <row r="8121">
          <cell r="A8121" t="str">
            <v>COMPOSICAO</v>
          </cell>
          <cell r="B8121" t="str">
            <v>6042</v>
          </cell>
          <cell r="C8121" t="str">
            <v>CONCRETO NAO ESTRUTURAL, CONSUMO 210KG/M3, PREPARO COM BETONEIRA, SEM LANCAMENTO</v>
          </cell>
          <cell r="D8121" t="str">
            <v>M3</v>
          </cell>
          <cell r="E8121">
            <v>0.35</v>
          </cell>
          <cell r="F8121">
            <v>243.67999999999998</v>
          </cell>
          <cell r="G8121">
            <v>85.29</v>
          </cell>
        </row>
        <row r="8122">
          <cell r="A8122" t="str">
            <v>COMPOSICAO</v>
          </cell>
          <cell r="B8122" t="str">
            <v>73445</v>
          </cell>
          <cell r="C8122" t="str">
            <v>CAIACAO INT OU EXT SOBRE REVESTIMENTO LISO C/ADOCAO DE FIXADOR COM COM DUAS DEMAOS</v>
          </cell>
          <cell r="D8122" t="str">
            <v>M2</v>
          </cell>
          <cell r="E8122">
            <v>1.68</v>
          </cell>
          <cell r="F8122">
            <v>5.5200000000000005</v>
          </cell>
          <cell r="G8122">
            <v>9.27</v>
          </cell>
        </row>
        <row r="8123">
          <cell r="A8123" t="str">
            <v>COMPOSICAO</v>
          </cell>
          <cell r="B8123" t="str">
            <v>73455</v>
          </cell>
          <cell r="C8123" t="str">
            <v>ARGAMASSA CIMENTO/AREIA 1:4 - PREPARO MECANICO</v>
          </cell>
          <cell r="D8123" t="str">
            <v>M3</v>
          </cell>
          <cell r="E8123">
            <v>4.0000000000000001E-3</v>
          </cell>
          <cell r="F8123">
            <v>291.58</v>
          </cell>
          <cell r="G8123">
            <v>1.17</v>
          </cell>
        </row>
        <row r="8124">
          <cell r="A8124" t="str">
            <v>INSUMO</v>
          </cell>
          <cell r="B8124" t="str">
            <v>00004750</v>
          </cell>
          <cell r="C8124" t="str">
            <v>PEDREIRO</v>
          </cell>
          <cell r="D8124" t="str">
            <v>H</v>
          </cell>
          <cell r="E8124">
            <v>3</v>
          </cell>
          <cell r="F8124">
            <v>12.88</v>
          </cell>
          <cell r="G8124">
            <v>38.64</v>
          </cell>
        </row>
        <row r="8125">
          <cell r="A8125" t="str">
            <v>INSUMO</v>
          </cell>
          <cell r="B8125" t="str">
            <v>00006111</v>
          </cell>
          <cell r="C8125" t="str">
            <v>SERVENTE</v>
          </cell>
          <cell r="D8125" t="str">
            <v>H</v>
          </cell>
          <cell r="E8125">
            <v>3</v>
          </cell>
          <cell r="F8125">
            <v>10.59</v>
          </cell>
          <cell r="G8125">
            <v>31.77</v>
          </cell>
        </row>
        <row r="8126">
          <cell r="A8126" t="str">
            <v>INSUMO</v>
          </cell>
          <cell r="B8126" t="str">
            <v>00011242</v>
          </cell>
          <cell r="C8126" t="str">
            <v>DEGRAU FF P/ POCO VISITA N.2 / 2,5KG</v>
          </cell>
          <cell r="D8126" t="str">
            <v>UN</v>
          </cell>
          <cell r="E8126">
            <v>1</v>
          </cell>
          <cell r="F8126">
            <v>42.59</v>
          </cell>
          <cell r="G8126">
            <v>42.59</v>
          </cell>
        </row>
        <row r="8127">
          <cell r="A8127" t="str">
            <v>INSUMO</v>
          </cell>
          <cell r="B8127" t="str">
            <v>00012530</v>
          </cell>
          <cell r="C8127" t="str">
            <v>ANEL OU ADUELA CONCRETO ARMADO D = 0,60M, H = 0,30M</v>
          </cell>
          <cell r="D8127" t="str">
            <v>UN</v>
          </cell>
          <cell r="E8127">
            <v>3</v>
          </cell>
          <cell r="F8127">
            <v>31.9</v>
          </cell>
          <cell r="G8127">
            <v>95.7</v>
          </cell>
        </row>
        <row r="8128">
          <cell r="A8128" t="str">
            <v>73963/002</v>
          </cell>
          <cell r="C8128" t="str">
            <v>SUBTOTAL</v>
          </cell>
          <cell r="G8128">
            <v>304.43</v>
          </cell>
        </row>
        <row r="8129">
          <cell r="C8129" t="str">
            <v>BDI</v>
          </cell>
          <cell r="E8129">
            <v>0.35</v>
          </cell>
          <cell r="G8129">
            <v>106.55</v>
          </cell>
        </row>
        <row r="8130">
          <cell r="C8130" t="str">
            <v>TOTAL</v>
          </cell>
          <cell r="G8130">
            <v>410.98</v>
          </cell>
        </row>
        <row r="8132">
          <cell r="A8132" t="str">
            <v>DROP</v>
          </cell>
          <cell r="B8132" t="str">
            <v>73963/003</v>
          </cell>
          <cell r="C8132" t="str">
            <v>POCO DE VISITA PARA REDE DE ESG. SANIT., EM ANEIS D E CONCRETO, DIÂMETRO = 60CM, PROF = 60CM, INCLUINDO DEGRAU, EXCLUINDO TAMPAO FERRO FUND IDO.</v>
          </cell>
          <cell r="D8132" t="str">
            <v>UN</v>
          </cell>
        </row>
        <row r="8133">
          <cell r="A8133" t="str">
            <v>COMPOSICAO</v>
          </cell>
          <cell r="B8133" t="str">
            <v>6042</v>
          </cell>
          <cell r="C8133" t="str">
            <v>CONCRETO NAO ESTRUTURAL, CONSUMO 210KG/M3, PREPARO COM BETONEIRA, SEM LANCAMENTO</v>
          </cell>
          <cell r="D8133" t="str">
            <v>M3</v>
          </cell>
          <cell r="E8133">
            <v>0.35</v>
          </cell>
          <cell r="F8133">
            <v>243.67999999999998</v>
          </cell>
          <cell r="G8133">
            <v>85.29</v>
          </cell>
        </row>
        <row r="8134">
          <cell r="A8134" t="str">
            <v>COMPOSICAO</v>
          </cell>
          <cell r="B8134" t="str">
            <v>73445</v>
          </cell>
          <cell r="C8134" t="str">
            <v>CAIACAO INT OU EXT SOBRE REVESTIMENTO LISO C/ADOCAO DE FIXADOR COM COM DUAS DEMAOS</v>
          </cell>
          <cell r="D8134" t="str">
            <v>M2</v>
          </cell>
          <cell r="E8134">
            <v>0.94</v>
          </cell>
          <cell r="F8134">
            <v>5.5200000000000005</v>
          </cell>
          <cell r="G8134">
            <v>5.19</v>
          </cell>
        </row>
        <row r="8135">
          <cell r="A8135" t="str">
            <v>COMPOSICAO</v>
          </cell>
          <cell r="B8135" t="str">
            <v>73455</v>
          </cell>
          <cell r="C8135" t="str">
            <v>ARGAMASSA CIMENTO/AREIA 1:4 - PREPARO MECANICO</v>
          </cell>
          <cell r="D8135" t="str">
            <v>M3</v>
          </cell>
          <cell r="E8135">
            <v>4.0000000000000001E-3</v>
          </cell>
          <cell r="F8135">
            <v>291.58</v>
          </cell>
          <cell r="G8135">
            <v>1.17</v>
          </cell>
        </row>
        <row r="8136">
          <cell r="A8136" t="str">
            <v>INSUMO</v>
          </cell>
          <cell r="B8136" t="str">
            <v>00004750</v>
          </cell>
          <cell r="C8136" t="str">
            <v>PEDREIRO</v>
          </cell>
          <cell r="D8136" t="str">
            <v>H</v>
          </cell>
          <cell r="E8136">
            <v>2.25</v>
          </cell>
          <cell r="F8136">
            <v>12.88</v>
          </cell>
          <cell r="G8136">
            <v>28.98</v>
          </cell>
        </row>
        <row r="8137">
          <cell r="A8137" t="str">
            <v>INSUMO</v>
          </cell>
          <cell r="B8137" t="str">
            <v>00006111</v>
          </cell>
          <cell r="C8137" t="str">
            <v>SERVENTE</v>
          </cell>
          <cell r="D8137" t="str">
            <v>H</v>
          </cell>
          <cell r="E8137">
            <v>2.25</v>
          </cell>
          <cell r="F8137">
            <v>10.59</v>
          </cell>
          <cell r="G8137">
            <v>23.83</v>
          </cell>
        </row>
        <row r="8138">
          <cell r="A8138" t="str">
            <v>INSUMO</v>
          </cell>
          <cell r="B8138" t="str">
            <v>00012530</v>
          </cell>
          <cell r="C8138" t="str">
            <v>ANEL OU ADUELA CONCRETO ARMADO D = 0,60M, H = 0,30M</v>
          </cell>
          <cell r="D8138" t="str">
            <v>UN</v>
          </cell>
          <cell r="E8138">
            <v>1</v>
          </cell>
          <cell r="F8138">
            <v>31.9</v>
          </cell>
          <cell r="G8138">
            <v>31.9</v>
          </cell>
        </row>
        <row r="8139">
          <cell r="A8139" t="str">
            <v>INSUMO</v>
          </cell>
          <cell r="B8139" t="str">
            <v>00013113</v>
          </cell>
          <cell r="C8139" t="str">
            <v>ANEL OU ADUELA CONCRETO ARMADO D = 0,60M, H = 0,10M</v>
          </cell>
          <cell r="D8139" t="str">
            <v>UN</v>
          </cell>
          <cell r="E8139">
            <v>3</v>
          </cell>
          <cell r="F8139">
            <v>9.7100000000000009</v>
          </cell>
          <cell r="G8139">
            <v>29.13</v>
          </cell>
        </row>
        <row r="8140">
          <cell r="A8140" t="str">
            <v>73963/003</v>
          </cell>
          <cell r="C8140" t="str">
            <v>SUBTOTAL</v>
          </cell>
          <cell r="G8140">
            <v>205.49</v>
          </cell>
        </row>
        <row r="8141">
          <cell r="C8141" t="str">
            <v>BDI</v>
          </cell>
          <cell r="E8141">
            <v>0.35</v>
          </cell>
          <cell r="G8141">
            <v>71.92</v>
          </cell>
        </row>
        <row r="8142">
          <cell r="C8142" t="str">
            <v>TOTAL</v>
          </cell>
          <cell r="G8142">
            <v>277.41000000000003</v>
          </cell>
        </row>
        <row r="8144">
          <cell r="A8144" t="str">
            <v>DROP</v>
          </cell>
          <cell r="B8144" t="str">
            <v>73963/004</v>
          </cell>
          <cell r="C8144" t="str">
            <v>POCO DE VISITA PARA REDE DE ESG. SANIT., EM ANEIS D E CONCRETO, DIÂMETRO = 60CM E 110CM, PROF = 105CM, INCLUINDO DEGRAU, EXCLUINDO TAMPAO FE RRO FUNDIDO.</v>
          </cell>
          <cell r="D8144" t="str">
            <v>UN</v>
          </cell>
        </row>
        <row r="8145">
          <cell r="A8145" t="str">
            <v>COMPOSICAO</v>
          </cell>
          <cell r="B8145" t="str">
            <v>6042</v>
          </cell>
          <cell r="C8145" t="str">
            <v>CONCRETO NAO ESTRUTURAL, CONSUMO 210KG/M3, PREPARO COM BETONEIRA, SEM LANCAMENTO</v>
          </cell>
          <cell r="D8145" t="str">
            <v>M3</v>
          </cell>
          <cell r="E8145">
            <v>0.76</v>
          </cell>
          <cell r="F8145">
            <v>243.67999999999998</v>
          </cell>
          <cell r="G8145">
            <v>185.2</v>
          </cell>
        </row>
        <row r="8146">
          <cell r="A8146" t="str">
            <v>COMPOSICAO</v>
          </cell>
          <cell r="B8146" t="str">
            <v>73396</v>
          </cell>
          <cell r="C8146" t="str">
            <v>DEGRAU DE FERRO FUNDIDO NUM 1 DE 3,0 KG</v>
          </cell>
          <cell r="D8146" t="str">
            <v>UN</v>
          </cell>
          <cell r="E8146">
            <v>1</v>
          </cell>
          <cell r="F8146">
            <v>51.11</v>
          </cell>
          <cell r="G8146">
            <v>51.11</v>
          </cell>
        </row>
        <row r="8147">
          <cell r="A8147" t="str">
            <v>COMPOSICAO</v>
          </cell>
          <cell r="B8147" t="str">
            <v>73445</v>
          </cell>
          <cell r="C8147" t="str">
            <v>CAIACAO INT OU EXT SOBRE REVESTIMENTO LISO C/ADOCAO DE FIXADOR COM COM DUAS DEMAOS</v>
          </cell>
          <cell r="D8147" t="str">
            <v>M2</v>
          </cell>
          <cell r="E8147">
            <v>3.07</v>
          </cell>
          <cell r="F8147">
            <v>5.5200000000000005</v>
          </cell>
          <cell r="G8147">
            <v>16.95</v>
          </cell>
        </row>
        <row r="8148">
          <cell r="A8148" t="str">
            <v>COMPOSICAO</v>
          </cell>
          <cell r="B8148" t="str">
            <v>73455</v>
          </cell>
          <cell r="C8148" t="str">
            <v>ARGAMASSA CIMENTO/AREIA 1:4 - PREPARO MECANICO</v>
          </cell>
          <cell r="D8148" t="str">
            <v>M3</v>
          </cell>
          <cell r="E8148">
            <v>8.0000000000000002E-3</v>
          </cell>
          <cell r="F8148">
            <v>291.58</v>
          </cell>
          <cell r="G8148">
            <v>2.33</v>
          </cell>
        </row>
        <row r="8149">
          <cell r="A8149" t="str">
            <v>INSUMO</v>
          </cell>
          <cell r="B8149" t="str">
            <v>00004750</v>
          </cell>
          <cell r="C8149" t="str">
            <v>PEDREIRO</v>
          </cell>
          <cell r="D8149" t="str">
            <v>H</v>
          </cell>
          <cell r="E8149">
            <v>8.5</v>
          </cell>
          <cell r="F8149">
            <v>12.88</v>
          </cell>
          <cell r="G8149">
            <v>109.48</v>
          </cell>
        </row>
        <row r="8150">
          <cell r="A8150" t="str">
            <v>INSUMO</v>
          </cell>
          <cell r="B8150" t="str">
            <v>00006111</v>
          </cell>
          <cell r="C8150" t="str">
            <v>SERVENTE</v>
          </cell>
          <cell r="D8150" t="str">
            <v>H</v>
          </cell>
          <cell r="E8150">
            <v>7.5</v>
          </cell>
          <cell r="F8150">
            <v>10.59</v>
          </cell>
          <cell r="G8150">
            <v>79.430000000000007</v>
          </cell>
        </row>
        <row r="8151">
          <cell r="A8151" t="str">
            <v>INSUMO</v>
          </cell>
          <cell r="B8151" t="str">
            <v>00011649</v>
          </cell>
          <cell r="C8151" t="str">
            <v>LAJE EXCENTRICA CONC ARM PRE-MOLDADO DN 1,20M FURO=0,53M E=12CM</v>
          </cell>
          <cell r="D8151" t="str">
            <v>UN</v>
          </cell>
          <cell r="E8151">
            <v>1</v>
          </cell>
          <cell r="F8151">
            <v>200.76</v>
          </cell>
          <cell r="G8151">
            <v>200.76</v>
          </cell>
        </row>
        <row r="8152">
          <cell r="A8152" t="str">
            <v>INSUMO</v>
          </cell>
          <cell r="B8152" t="str">
            <v>00012548</v>
          </cell>
          <cell r="C8152" t="str">
            <v>ANEL OU ADUELA CONCRETO ARMADO D = 1,10M, H = 0,30M</v>
          </cell>
          <cell r="D8152" t="str">
            <v>UN</v>
          </cell>
          <cell r="E8152">
            <v>2</v>
          </cell>
          <cell r="F8152">
            <v>81.64</v>
          </cell>
          <cell r="G8152">
            <v>163.28</v>
          </cell>
        </row>
        <row r="8153">
          <cell r="A8153" t="str">
            <v>INSUMO</v>
          </cell>
          <cell r="B8153" t="str">
            <v>00013113</v>
          </cell>
          <cell r="C8153" t="str">
            <v>ANEL OU ADUELA CONCRETO ARMADO D = 0,60M, H = 0,10M</v>
          </cell>
          <cell r="D8153" t="str">
            <v>UN</v>
          </cell>
          <cell r="E8153">
            <v>1</v>
          </cell>
          <cell r="F8153">
            <v>9.7100000000000009</v>
          </cell>
          <cell r="G8153">
            <v>9.7100000000000009</v>
          </cell>
        </row>
        <row r="8154">
          <cell r="A8154" t="str">
            <v>INSUMO</v>
          </cell>
          <cell r="B8154" t="str">
            <v>00013114</v>
          </cell>
          <cell r="C8154" t="str">
            <v>ANEL OU ADUELA CONCRETO ARMADO D = 0,60M, H = 0,15M</v>
          </cell>
          <cell r="D8154" t="str">
            <v>UN</v>
          </cell>
          <cell r="E8154">
            <v>1</v>
          </cell>
          <cell r="F8154">
            <v>14.51</v>
          </cell>
          <cell r="G8154">
            <v>14.51</v>
          </cell>
        </row>
        <row r="8155">
          <cell r="A8155" t="str">
            <v>73963/004</v>
          </cell>
          <cell r="C8155" t="str">
            <v>SUBTOTAL</v>
          </cell>
          <cell r="G8155">
            <v>832.76</v>
          </cell>
        </row>
        <row r="8156">
          <cell r="C8156" t="str">
            <v>BDI</v>
          </cell>
          <cell r="E8156">
            <v>0.35</v>
          </cell>
          <cell r="G8156">
            <v>291.47000000000003</v>
          </cell>
        </row>
        <row r="8157">
          <cell r="C8157" t="str">
            <v>TOTAL</v>
          </cell>
          <cell r="G8157">
            <v>1124.23</v>
          </cell>
        </row>
        <row r="8159">
          <cell r="A8159" t="str">
            <v>DROP</v>
          </cell>
          <cell r="B8159" t="str">
            <v>73963/005</v>
          </cell>
          <cell r="C8159" t="str">
            <v>POCO DE VISITA PARA REDE DE ESG. SANIT., EM ANEIS D E CONCRETO, DIÂMETRO = 60CM E 110CM, PROF = 120CM, INCLUINDO DEGRAU, EXCLUINDO TAMPAO FE RRO FUNDIDO.</v>
          </cell>
          <cell r="D8159" t="str">
            <v>UN</v>
          </cell>
        </row>
        <row r="8160">
          <cell r="A8160" t="str">
            <v>COMPOSICAO</v>
          </cell>
          <cell r="B8160" t="str">
            <v>6042</v>
          </cell>
          <cell r="C8160" t="str">
            <v>CONCRETO NAO ESTRUTURAL, CONSUMO 210KG/M3, PREPARO COM BETONEIRA, SEM LANCAMENTO</v>
          </cell>
          <cell r="D8160" t="str">
            <v>M3</v>
          </cell>
          <cell r="E8160">
            <v>0.76</v>
          </cell>
          <cell r="F8160">
            <v>243.67999999999998</v>
          </cell>
          <cell r="G8160">
            <v>185.2</v>
          </cell>
        </row>
        <row r="8161">
          <cell r="A8161" t="str">
            <v>COMPOSICAO</v>
          </cell>
          <cell r="B8161" t="str">
            <v>73396</v>
          </cell>
          <cell r="C8161" t="str">
            <v>DEGRAU DE FERRO FUNDIDO NUM 1 DE 3,0 KG</v>
          </cell>
          <cell r="D8161" t="str">
            <v>UN</v>
          </cell>
          <cell r="E8161">
            <v>1</v>
          </cell>
          <cell r="F8161">
            <v>51.11</v>
          </cell>
          <cell r="G8161">
            <v>51.11</v>
          </cell>
        </row>
        <row r="8162">
          <cell r="A8162" t="str">
            <v>COMPOSICAO</v>
          </cell>
          <cell r="B8162" t="str">
            <v>73445</v>
          </cell>
          <cell r="C8162" t="str">
            <v>CAIACAO INT OU EXT SOBRE REVESTIMENTO LISO C/ADOCAO DE FIXADOR COM COM DUAS DEMAOS</v>
          </cell>
          <cell r="D8162" t="str">
            <v>M2</v>
          </cell>
          <cell r="E8162">
            <v>3.83</v>
          </cell>
          <cell r="F8162">
            <v>5.5200000000000005</v>
          </cell>
          <cell r="G8162">
            <v>21.14</v>
          </cell>
        </row>
        <row r="8163">
          <cell r="A8163" t="str">
            <v>COMPOSICAO</v>
          </cell>
          <cell r="B8163" t="str">
            <v>73455</v>
          </cell>
          <cell r="C8163" t="str">
            <v>ARGAMASSA CIMENTO/AREIA 1:4 - PREPARO MECANICO</v>
          </cell>
          <cell r="D8163" t="str">
            <v>M3</v>
          </cell>
          <cell r="E8163">
            <v>8.9999999999999993E-3</v>
          </cell>
          <cell r="F8163">
            <v>291.58</v>
          </cell>
          <cell r="G8163">
            <v>2.62</v>
          </cell>
        </row>
        <row r="8164">
          <cell r="A8164" t="str">
            <v>INSUMO</v>
          </cell>
          <cell r="B8164" t="str">
            <v>00004750</v>
          </cell>
          <cell r="C8164" t="str">
            <v>PEDREIRO</v>
          </cell>
          <cell r="D8164" t="str">
            <v>H</v>
          </cell>
          <cell r="E8164">
            <v>9</v>
          </cell>
          <cell r="F8164">
            <v>12.88</v>
          </cell>
          <cell r="G8164">
            <v>115.92</v>
          </cell>
        </row>
        <row r="8165">
          <cell r="A8165" t="str">
            <v>INSUMO</v>
          </cell>
          <cell r="B8165" t="str">
            <v>00006111</v>
          </cell>
          <cell r="C8165" t="str">
            <v>SERVENTE</v>
          </cell>
          <cell r="D8165" t="str">
            <v>H</v>
          </cell>
          <cell r="E8165">
            <v>8</v>
          </cell>
          <cell r="F8165">
            <v>10.59</v>
          </cell>
          <cell r="G8165">
            <v>84.72</v>
          </cell>
        </row>
        <row r="8166">
          <cell r="A8166" t="str">
            <v>INSUMO</v>
          </cell>
          <cell r="B8166" t="str">
            <v>00011649</v>
          </cell>
          <cell r="C8166" t="str">
            <v>LAJE EXCENTRICA CONC ARM PRE-MOLDADO DN 1,20M FURO=0,53M E=12CM</v>
          </cell>
          <cell r="D8166" t="str">
            <v>UN</v>
          </cell>
          <cell r="E8166">
            <v>1</v>
          </cell>
          <cell r="F8166">
            <v>200.76</v>
          </cell>
          <cell r="G8166">
            <v>200.76</v>
          </cell>
        </row>
        <row r="8167">
          <cell r="A8167" t="str">
            <v>INSUMO</v>
          </cell>
          <cell r="B8167" t="str">
            <v>00012548</v>
          </cell>
          <cell r="C8167" t="str">
            <v>ANEL OU ADUELA CONCRETO ARMADO D = 1,10M, H = 0,30M</v>
          </cell>
          <cell r="D8167" t="str">
            <v>UN</v>
          </cell>
          <cell r="E8167">
            <v>3</v>
          </cell>
          <cell r="F8167">
            <v>81.64</v>
          </cell>
          <cell r="G8167">
            <v>244.92</v>
          </cell>
        </row>
        <row r="8168">
          <cell r="A8168" t="str">
            <v>INSUMO</v>
          </cell>
          <cell r="B8168" t="str">
            <v>00013113</v>
          </cell>
          <cell r="C8168" t="str">
            <v>ANEL OU ADUELA CONCRETO ARMADO D = 0,60M, H = 0,10M</v>
          </cell>
          <cell r="D8168" t="str">
            <v>UN</v>
          </cell>
          <cell r="E8168">
            <v>1</v>
          </cell>
          <cell r="F8168">
            <v>9.7100000000000009</v>
          </cell>
          <cell r="G8168">
            <v>9.7100000000000009</v>
          </cell>
        </row>
        <row r="8169">
          <cell r="A8169" t="str">
            <v>73963/005</v>
          </cell>
          <cell r="C8169" t="str">
            <v>SUBTOTAL</v>
          </cell>
          <cell r="G8169">
            <v>916.1</v>
          </cell>
        </row>
        <row r="8170">
          <cell r="C8170" t="str">
            <v>BDI</v>
          </cell>
          <cell r="E8170">
            <v>0.35</v>
          </cell>
          <cell r="G8170">
            <v>320.64</v>
          </cell>
        </row>
        <row r="8171">
          <cell r="C8171" t="str">
            <v>TOTAL</v>
          </cell>
          <cell r="G8171">
            <v>1236.74</v>
          </cell>
        </row>
        <row r="8173">
          <cell r="A8173" t="str">
            <v>DROP</v>
          </cell>
          <cell r="B8173" t="str">
            <v>73963/006</v>
          </cell>
          <cell r="C8173" t="str">
            <v>POCO DE VISITA PARA REDE DE ESG. SANIT., EM ANEIS D E CONCRETO, DIÂMETRO = 60CM E 110CM, PROF = 140CM, INCLUINDO DEGRAU, EXCLUINDO TAMPAO FE RRO FUNDIDO.</v>
          </cell>
          <cell r="D8173" t="str">
            <v>UN</v>
          </cell>
        </row>
        <row r="8174">
          <cell r="A8174" t="str">
            <v>COMPOSICAO</v>
          </cell>
          <cell r="B8174" t="str">
            <v>6042</v>
          </cell>
          <cell r="C8174" t="str">
            <v>CONCRETO NAO ESTRUTURAL, CONSUMO 210KG/M3, PREPARO COM BETONEIRA, SEM LANCAMENTO</v>
          </cell>
          <cell r="D8174" t="str">
            <v>M3</v>
          </cell>
          <cell r="E8174">
            <v>0.76</v>
          </cell>
          <cell r="F8174">
            <v>243.67999999999998</v>
          </cell>
          <cell r="G8174">
            <v>185.2</v>
          </cell>
        </row>
        <row r="8175">
          <cell r="A8175" t="str">
            <v>COMPOSICAO</v>
          </cell>
          <cell r="B8175" t="str">
            <v>73396</v>
          </cell>
          <cell r="C8175" t="str">
            <v>DEGRAU DE FERRO FUNDIDO NUM 1 DE 3,0 KG</v>
          </cell>
          <cell r="D8175" t="str">
            <v>UN</v>
          </cell>
          <cell r="E8175">
            <v>2</v>
          </cell>
          <cell r="F8175">
            <v>51.11</v>
          </cell>
          <cell r="G8175">
            <v>102.22</v>
          </cell>
        </row>
        <row r="8176">
          <cell r="A8176" t="str">
            <v>COMPOSICAO</v>
          </cell>
          <cell r="B8176" t="str">
            <v>73445</v>
          </cell>
          <cell r="C8176" t="str">
            <v>CAIACAO INT OU EXT SOBRE REVESTIMENTO LISO C/ADOCAO DE FIXADOR COM COM DUAS DEMAOS</v>
          </cell>
          <cell r="D8176" t="str">
            <v>M2</v>
          </cell>
          <cell r="E8176">
            <v>4.7300000000000004</v>
          </cell>
          <cell r="F8176">
            <v>5.5200000000000005</v>
          </cell>
          <cell r="G8176">
            <v>26.11</v>
          </cell>
        </row>
        <row r="8177">
          <cell r="A8177" t="str">
            <v>COMPOSICAO</v>
          </cell>
          <cell r="B8177" t="str">
            <v>73455</v>
          </cell>
          <cell r="C8177" t="str">
            <v>ARGAMASSA CIMENTO/AREIA 1:4 - PREPARO MECANICO</v>
          </cell>
          <cell r="D8177" t="str">
            <v>M3</v>
          </cell>
          <cell r="E8177">
            <v>0.01</v>
          </cell>
          <cell r="F8177">
            <v>291.58</v>
          </cell>
          <cell r="G8177">
            <v>2.92</v>
          </cell>
        </row>
        <row r="8178">
          <cell r="A8178" t="str">
            <v>INSUMO</v>
          </cell>
          <cell r="B8178" t="str">
            <v>00004750</v>
          </cell>
          <cell r="C8178" t="str">
            <v>PEDREIRO</v>
          </cell>
          <cell r="D8178" t="str">
            <v>H</v>
          </cell>
          <cell r="E8178">
            <v>9.5</v>
          </cell>
          <cell r="F8178">
            <v>12.88</v>
          </cell>
          <cell r="G8178">
            <v>122.36</v>
          </cell>
        </row>
        <row r="8179">
          <cell r="A8179" t="str">
            <v>INSUMO</v>
          </cell>
          <cell r="B8179" t="str">
            <v>00006111</v>
          </cell>
          <cell r="C8179" t="str">
            <v>SERVENTE</v>
          </cell>
          <cell r="D8179" t="str">
            <v>H</v>
          </cell>
          <cell r="E8179">
            <v>8.5</v>
          </cell>
          <cell r="F8179">
            <v>10.59</v>
          </cell>
          <cell r="G8179">
            <v>90.02</v>
          </cell>
        </row>
        <row r="8180">
          <cell r="A8180" t="str">
            <v>INSUMO</v>
          </cell>
          <cell r="B8180" t="str">
            <v>00011649</v>
          </cell>
          <cell r="C8180" t="str">
            <v>LAJE EXCENTRICA CONC ARM PRE-MOLDADO DN 1,20M FURO=0,53M E=12CM</v>
          </cell>
          <cell r="D8180" t="str">
            <v>UN</v>
          </cell>
          <cell r="E8180">
            <v>1</v>
          </cell>
          <cell r="F8180">
            <v>200.76</v>
          </cell>
          <cell r="G8180">
            <v>200.76</v>
          </cell>
        </row>
        <row r="8181">
          <cell r="A8181" t="str">
            <v>INSUMO</v>
          </cell>
          <cell r="B8181" t="str">
            <v>00012548</v>
          </cell>
          <cell r="C8181" t="str">
            <v>ANEL OU ADUELA CONCRETO ARMADO D = 1,10M, H = 0,30M</v>
          </cell>
          <cell r="D8181" t="str">
            <v>UN</v>
          </cell>
          <cell r="E8181">
            <v>4</v>
          </cell>
          <cell r="F8181">
            <v>81.64</v>
          </cell>
          <cell r="G8181">
            <v>326.56</v>
          </cell>
        </row>
        <row r="8182">
          <cell r="A8182" t="str">
            <v>73963/006</v>
          </cell>
          <cell r="C8182" t="str">
            <v>SUBTOTAL</v>
          </cell>
          <cell r="G8182">
            <v>1056.1500000000001</v>
          </cell>
        </row>
        <row r="8183">
          <cell r="C8183" t="str">
            <v>BDI</v>
          </cell>
          <cell r="E8183">
            <v>0.35</v>
          </cell>
          <cell r="G8183">
            <v>369.65</v>
          </cell>
        </row>
        <row r="8184">
          <cell r="C8184" t="str">
            <v>TOTAL</v>
          </cell>
          <cell r="G8184">
            <v>1425.8000000000002</v>
          </cell>
        </row>
        <row r="8186">
          <cell r="A8186" t="str">
            <v>DROP</v>
          </cell>
          <cell r="B8186" t="str">
            <v>73963/007</v>
          </cell>
          <cell r="C8186" t="str">
            <v>POCO DE VISITA PARA REDE DE ESG. SANIT., EM ANEIS D E CONCRETO, DIÂMETRO = 60CM E 110CM, PROF = 150CM, INCLUINDO DEGRAU, EXCLUINDO TAMPAO FE RRO FUNDIDO.</v>
          </cell>
          <cell r="D8186" t="str">
            <v>UN</v>
          </cell>
        </row>
        <row r="8187">
          <cell r="A8187" t="str">
            <v>COMPOSICAO</v>
          </cell>
          <cell r="B8187" t="str">
            <v>6042</v>
          </cell>
          <cell r="C8187" t="str">
            <v>CONCRETO NAO ESTRUTURAL, CONSUMO 210KG/M3, PREPARO COM BETONEIRA, SEM LANCAMENTO</v>
          </cell>
          <cell r="D8187" t="str">
            <v>M3</v>
          </cell>
          <cell r="E8187">
            <v>0.76</v>
          </cell>
          <cell r="F8187">
            <v>243.67999999999998</v>
          </cell>
          <cell r="G8187">
            <v>185.2</v>
          </cell>
        </row>
        <row r="8188">
          <cell r="A8188" t="str">
            <v>COMPOSICAO</v>
          </cell>
          <cell r="B8188" t="str">
            <v>73396</v>
          </cell>
          <cell r="C8188" t="str">
            <v>DEGRAU DE FERRO FUNDIDO NUM 1 DE 3,0 KG</v>
          </cell>
          <cell r="D8188" t="str">
            <v>UN</v>
          </cell>
          <cell r="E8188">
            <v>3</v>
          </cell>
          <cell r="F8188">
            <v>51.11</v>
          </cell>
          <cell r="G8188">
            <v>153.33000000000001</v>
          </cell>
        </row>
        <row r="8189">
          <cell r="A8189" t="str">
            <v>COMPOSICAO</v>
          </cell>
          <cell r="B8189" t="str">
            <v>73445</v>
          </cell>
          <cell r="C8189" t="str">
            <v>CAIACAO INT OU EXT SOBRE REVESTIMENTO LISO C/ADOCAO DE FIXADOR COM COM DUAS DEMAOS</v>
          </cell>
          <cell r="D8189" t="str">
            <v>M2</v>
          </cell>
          <cell r="E8189">
            <v>4.87</v>
          </cell>
          <cell r="F8189">
            <v>5.5200000000000005</v>
          </cell>
          <cell r="G8189">
            <v>26.88</v>
          </cell>
        </row>
        <row r="8190">
          <cell r="A8190" t="str">
            <v>COMPOSICAO</v>
          </cell>
          <cell r="B8190" t="str">
            <v>73455</v>
          </cell>
          <cell r="C8190" t="str">
            <v>ARGAMASSA CIMENTO/AREIA 1:4 - PREPARO MECANICO</v>
          </cell>
          <cell r="D8190" t="str">
            <v>M3</v>
          </cell>
          <cell r="E8190">
            <v>1.2E-2</v>
          </cell>
          <cell r="F8190">
            <v>291.58</v>
          </cell>
          <cell r="G8190">
            <v>3.5</v>
          </cell>
        </row>
        <row r="8191">
          <cell r="A8191" t="str">
            <v>INSUMO</v>
          </cell>
          <cell r="B8191" t="str">
            <v>00004750</v>
          </cell>
          <cell r="C8191" t="str">
            <v>PEDREIRO</v>
          </cell>
          <cell r="D8191" t="str">
            <v>H</v>
          </cell>
          <cell r="E8191">
            <v>10.5</v>
          </cell>
          <cell r="F8191">
            <v>12.88</v>
          </cell>
          <cell r="G8191">
            <v>135.24</v>
          </cell>
        </row>
        <row r="8192">
          <cell r="A8192" t="str">
            <v>INSUMO</v>
          </cell>
          <cell r="B8192" t="str">
            <v>00006111</v>
          </cell>
          <cell r="C8192" t="str">
            <v>SERVENTE</v>
          </cell>
          <cell r="D8192" t="str">
            <v>H</v>
          </cell>
          <cell r="E8192">
            <v>9</v>
          </cell>
          <cell r="F8192">
            <v>10.59</v>
          </cell>
          <cell r="G8192">
            <v>95.31</v>
          </cell>
        </row>
        <row r="8193">
          <cell r="A8193" t="str">
            <v>INSUMO</v>
          </cell>
          <cell r="B8193" t="str">
            <v>00011649</v>
          </cell>
          <cell r="C8193" t="str">
            <v>LAJE EXCENTRICA CONC ARM PRE-MOLDADO DN 1,20M FURO=0,53M E=12CM</v>
          </cell>
          <cell r="D8193" t="str">
            <v>UN</v>
          </cell>
          <cell r="E8193">
            <v>1</v>
          </cell>
          <cell r="F8193">
            <v>200.76</v>
          </cell>
          <cell r="G8193">
            <v>200.76</v>
          </cell>
        </row>
        <row r="8194">
          <cell r="A8194" t="str">
            <v>INSUMO</v>
          </cell>
          <cell r="B8194" t="str">
            <v>00012548</v>
          </cell>
          <cell r="C8194" t="str">
            <v>ANEL OU ADUELA CONCRETO ARMADO D = 1,10M, H = 0,30M</v>
          </cell>
          <cell r="D8194" t="str">
            <v>UN</v>
          </cell>
          <cell r="E8194">
            <v>4</v>
          </cell>
          <cell r="F8194">
            <v>81.64</v>
          </cell>
          <cell r="G8194">
            <v>326.56</v>
          </cell>
        </row>
        <row r="8195">
          <cell r="A8195" t="str">
            <v>INSUMO</v>
          </cell>
          <cell r="B8195" t="str">
            <v>00013113</v>
          </cell>
          <cell r="C8195" t="str">
            <v>ANEL OU ADUELA CONCRETO ARMADO D = 0,60M, H = 0,10M</v>
          </cell>
          <cell r="D8195" t="str">
            <v>UN</v>
          </cell>
          <cell r="E8195">
            <v>1</v>
          </cell>
          <cell r="F8195">
            <v>9.7100000000000009</v>
          </cell>
          <cell r="G8195">
            <v>9.7100000000000009</v>
          </cell>
        </row>
        <row r="8196">
          <cell r="A8196" t="str">
            <v>73963/007</v>
          </cell>
          <cell r="C8196" t="str">
            <v>SUBTOTAL</v>
          </cell>
          <cell r="G8196">
            <v>1136.49</v>
          </cell>
        </row>
        <row r="8197">
          <cell r="C8197" t="str">
            <v>BDI</v>
          </cell>
          <cell r="E8197">
            <v>0.35</v>
          </cell>
          <cell r="G8197">
            <v>397.77</v>
          </cell>
        </row>
        <row r="8198">
          <cell r="C8198" t="str">
            <v>TOTAL</v>
          </cell>
          <cell r="G8198">
            <v>1534.26</v>
          </cell>
        </row>
        <row r="8200">
          <cell r="A8200" t="str">
            <v>DROP</v>
          </cell>
          <cell r="B8200" t="str">
            <v>73963/008</v>
          </cell>
          <cell r="C8200" t="str">
            <v>POCO DE VISITA PARA REDE DE ESG. SANIT., EM ANEIS D E CONCRETO, DIÂMETRO = 60CM E 110CM, PROF = 160CM, INCLUINDO DEGRAU, EXCLUINDO TAMPAO FE RRO FUNDIDO.</v>
          </cell>
          <cell r="D8200" t="str">
            <v>UN</v>
          </cell>
        </row>
        <row r="8201">
          <cell r="A8201" t="str">
            <v>COMPOSICAO</v>
          </cell>
          <cell r="B8201" t="str">
            <v>6042</v>
          </cell>
          <cell r="C8201" t="str">
            <v>CONCRETO NAO ESTRUTURAL, CONSUMO 210KG/M3, PREPARO COM BETONEIRA, SEM LANCAMENTO</v>
          </cell>
          <cell r="D8201" t="str">
            <v>M3</v>
          </cell>
          <cell r="E8201">
            <v>0.76</v>
          </cell>
          <cell r="F8201">
            <v>243.67999999999998</v>
          </cell>
          <cell r="G8201">
            <v>185.2</v>
          </cell>
        </row>
        <row r="8202">
          <cell r="A8202" t="str">
            <v>COMPOSICAO</v>
          </cell>
          <cell r="B8202" t="str">
            <v>73396</v>
          </cell>
          <cell r="C8202" t="str">
            <v>DEGRAU DE FERRO FUNDIDO NUM 1 DE 3,0 KG</v>
          </cell>
          <cell r="D8202" t="str">
            <v>UN</v>
          </cell>
          <cell r="E8202">
            <v>3</v>
          </cell>
          <cell r="F8202">
            <v>51.11</v>
          </cell>
          <cell r="G8202">
            <v>153.33000000000001</v>
          </cell>
        </row>
        <row r="8203">
          <cell r="A8203" t="str">
            <v>COMPOSICAO</v>
          </cell>
          <cell r="B8203" t="str">
            <v>73445</v>
          </cell>
          <cell r="C8203" t="str">
            <v>CAIACAO INT OU EXT SOBRE REVESTIMENTO LISO C/ADOCAO DE FIXADOR COM COM DUAS DEMAOS</v>
          </cell>
          <cell r="D8203" t="str">
            <v>M2</v>
          </cell>
          <cell r="E8203">
            <v>5.01</v>
          </cell>
          <cell r="F8203">
            <v>5.5200000000000005</v>
          </cell>
          <cell r="G8203">
            <v>27.66</v>
          </cell>
        </row>
        <row r="8204">
          <cell r="A8204" t="str">
            <v>COMPOSICAO</v>
          </cell>
          <cell r="B8204" t="str">
            <v>73455</v>
          </cell>
          <cell r="C8204" t="str">
            <v>ARGAMASSA CIMENTO/AREIA 1:4 - PREPARO MECANICO</v>
          </cell>
          <cell r="D8204" t="str">
            <v>M3</v>
          </cell>
          <cell r="E8204">
            <v>1.2E-2</v>
          </cell>
          <cell r="F8204">
            <v>291.58</v>
          </cell>
          <cell r="G8204">
            <v>3.5</v>
          </cell>
        </row>
        <row r="8205">
          <cell r="A8205" t="str">
            <v>INSUMO</v>
          </cell>
          <cell r="B8205" t="str">
            <v>00004750</v>
          </cell>
          <cell r="C8205" t="str">
            <v>PEDREIRO</v>
          </cell>
          <cell r="D8205" t="str">
            <v>H</v>
          </cell>
          <cell r="E8205">
            <v>10.5</v>
          </cell>
          <cell r="F8205">
            <v>12.88</v>
          </cell>
          <cell r="G8205">
            <v>135.24</v>
          </cell>
        </row>
        <row r="8206">
          <cell r="A8206" t="str">
            <v>INSUMO</v>
          </cell>
          <cell r="B8206" t="str">
            <v>00006111</v>
          </cell>
          <cell r="C8206" t="str">
            <v>SERVENTE</v>
          </cell>
          <cell r="D8206" t="str">
            <v>H</v>
          </cell>
          <cell r="E8206">
            <v>9</v>
          </cell>
          <cell r="F8206">
            <v>10.59</v>
          </cell>
          <cell r="G8206">
            <v>95.31</v>
          </cell>
        </row>
        <row r="8207">
          <cell r="A8207" t="str">
            <v>INSUMO</v>
          </cell>
          <cell r="B8207" t="str">
            <v>00011649</v>
          </cell>
          <cell r="C8207" t="str">
            <v>LAJE EXCENTRICA CONC ARM PRE-MOLDADO DN 1,20M FURO=0,53M E=12CM</v>
          </cell>
          <cell r="D8207" t="str">
            <v>UN</v>
          </cell>
          <cell r="E8207">
            <v>1</v>
          </cell>
          <cell r="F8207">
            <v>200.76</v>
          </cell>
          <cell r="G8207">
            <v>200.76</v>
          </cell>
        </row>
        <row r="8208">
          <cell r="A8208" t="str">
            <v>INSUMO</v>
          </cell>
          <cell r="B8208" t="str">
            <v>00012548</v>
          </cell>
          <cell r="C8208" t="str">
            <v>ANEL OU ADUELA CONCRETO ARMADO D = 1,10M, H = 0,30M</v>
          </cell>
          <cell r="D8208" t="str">
            <v>UN</v>
          </cell>
          <cell r="E8208">
            <v>4</v>
          </cell>
          <cell r="F8208">
            <v>81.64</v>
          </cell>
          <cell r="G8208">
            <v>326.56</v>
          </cell>
        </row>
        <row r="8209">
          <cell r="A8209" t="str">
            <v>INSUMO</v>
          </cell>
          <cell r="B8209" t="str">
            <v>00013114</v>
          </cell>
          <cell r="C8209" t="str">
            <v>ANEL OU ADUELA CONCRETO ARMADO D = 0,60M, H = 0,15M</v>
          </cell>
          <cell r="D8209" t="str">
            <v>UN</v>
          </cell>
          <cell r="E8209">
            <v>1</v>
          </cell>
          <cell r="F8209">
            <v>14.51</v>
          </cell>
          <cell r="G8209">
            <v>14.51</v>
          </cell>
        </row>
        <row r="8210">
          <cell r="A8210" t="str">
            <v>73963/008</v>
          </cell>
          <cell r="C8210" t="str">
            <v>SUBTOTAL</v>
          </cell>
          <cell r="G8210">
            <v>1142.07</v>
          </cell>
        </row>
        <row r="8211">
          <cell r="C8211" t="str">
            <v>BDI</v>
          </cell>
          <cell r="E8211">
            <v>0.35</v>
          </cell>
          <cell r="G8211">
            <v>399.72</v>
          </cell>
        </row>
        <row r="8212">
          <cell r="C8212" t="str">
            <v>TOTAL</v>
          </cell>
          <cell r="G8212">
            <v>1541.79</v>
          </cell>
        </row>
        <row r="8214">
          <cell r="A8214" t="str">
            <v>DROP</v>
          </cell>
          <cell r="B8214" t="str">
            <v>73963/009</v>
          </cell>
          <cell r="C8214" t="str">
            <v>POCO DE VISITA PARA REDE DE ESG. SANIT., EM ANEIS D E CONCRETO, DIÂMETRO = 110CM, PROF = 170CM, INCLUINDO DEGRAU, EXCLUINDO TAMPAO FERRO FUN DIDO.</v>
          </cell>
          <cell r="D8214" t="str">
            <v>UN</v>
          </cell>
        </row>
        <row r="8215">
          <cell r="A8215" t="str">
            <v>COMPOSICAO</v>
          </cell>
          <cell r="B8215" t="str">
            <v>6042</v>
          </cell>
          <cell r="C8215" t="str">
            <v>CONCRETO NAO ESTRUTURAL, CONSUMO 210KG/M3, PREPARO COM BETONEIRA, SEM LANCAMENTO</v>
          </cell>
          <cell r="D8215" t="str">
            <v>M3</v>
          </cell>
          <cell r="E8215">
            <v>0.76</v>
          </cell>
          <cell r="F8215">
            <v>243.67999999999998</v>
          </cell>
          <cell r="G8215">
            <v>185.2</v>
          </cell>
        </row>
        <row r="8216">
          <cell r="A8216" t="str">
            <v>COMPOSICAO</v>
          </cell>
          <cell r="B8216" t="str">
            <v>73396</v>
          </cell>
          <cell r="C8216" t="str">
            <v>DEGRAU DE FERRO FUNDIDO NUM 1 DE 3,0 KG</v>
          </cell>
          <cell r="D8216" t="str">
            <v>UN</v>
          </cell>
          <cell r="E8216">
            <v>3</v>
          </cell>
          <cell r="F8216">
            <v>51.11</v>
          </cell>
          <cell r="G8216">
            <v>153.33000000000001</v>
          </cell>
        </row>
        <row r="8217">
          <cell r="A8217" t="str">
            <v>COMPOSICAO</v>
          </cell>
          <cell r="B8217" t="str">
            <v>73445</v>
          </cell>
          <cell r="C8217" t="str">
            <v>CAIACAO INT OU EXT SOBRE REVESTIMENTO LISO C/ADOCAO DE FIXADOR COM COM DUAS DEMAOS</v>
          </cell>
          <cell r="D8217" t="str">
            <v>M2</v>
          </cell>
          <cell r="E8217">
            <v>5.77</v>
          </cell>
          <cell r="F8217">
            <v>5.5200000000000005</v>
          </cell>
          <cell r="G8217">
            <v>31.85</v>
          </cell>
        </row>
        <row r="8218">
          <cell r="A8218" t="str">
            <v>COMPOSICAO</v>
          </cell>
          <cell r="B8218" t="str">
            <v>73455</v>
          </cell>
          <cell r="C8218" t="str">
            <v>ARGAMASSA CIMENTO/AREIA 1:4 - PREPARO MECANICO</v>
          </cell>
          <cell r="D8218" t="str">
            <v>M3</v>
          </cell>
          <cell r="E8218">
            <v>4.2999999999999997E-2</v>
          </cell>
          <cell r="F8218">
            <v>291.58</v>
          </cell>
          <cell r="G8218">
            <v>12.54</v>
          </cell>
        </row>
        <row r="8219">
          <cell r="A8219" t="str">
            <v>INSUMO</v>
          </cell>
          <cell r="B8219" t="str">
            <v>00004750</v>
          </cell>
          <cell r="C8219" t="str">
            <v>PEDREIRO</v>
          </cell>
          <cell r="D8219" t="str">
            <v>H</v>
          </cell>
          <cell r="E8219">
            <v>10.5</v>
          </cell>
          <cell r="F8219">
            <v>12.88</v>
          </cell>
          <cell r="G8219">
            <v>135.24</v>
          </cell>
        </row>
        <row r="8220">
          <cell r="A8220" t="str">
            <v>INSUMO</v>
          </cell>
          <cell r="B8220" t="str">
            <v>00006111</v>
          </cell>
          <cell r="C8220" t="str">
            <v>SERVENTE</v>
          </cell>
          <cell r="D8220" t="str">
            <v>H</v>
          </cell>
          <cell r="E8220">
            <v>9</v>
          </cell>
          <cell r="F8220">
            <v>10.59</v>
          </cell>
          <cell r="G8220">
            <v>95.31</v>
          </cell>
        </row>
        <row r="8221">
          <cell r="A8221" t="str">
            <v>INSUMO</v>
          </cell>
          <cell r="B8221" t="str">
            <v>00011649</v>
          </cell>
          <cell r="C8221" t="str">
            <v>LAJE EXCENTRICA CONC ARM PRE-MOLDADO DN 1,20M FURO=0,53M E=12CM</v>
          </cell>
          <cell r="D8221" t="str">
            <v>UN</v>
          </cell>
          <cell r="E8221">
            <v>1</v>
          </cell>
          <cell r="F8221">
            <v>200.76</v>
          </cell>
          <cell r="G8221">
            <v>200.76</v>
          </cell>
        </row>
        <row r="8222">
          <cell r="A8222" t="str">
            <v>INSUMO</v>
          </cell>
          <cell r="B8222" t="str">
            <v>00012548</v>
          </cell>
          <cell r="C8222" t="str">
            <v>ANEL OU ADUELA CONCRETO ARMADO D = 1,10M, H = 0,30M</v>
          </cell>
          <cell r="D8222" t="str">
            <v>UN</v>
          </cell>
          <cell r="E8222">
            <v>5</v>
          </cell>
          <cell r="F8222">
            <v>81.64</v>
          </cell>
          <cell r="G8222">
            <v>408.2</v>
          </cell>
        </row>
        <row r="8223">
          <cell r="A8223" t="str">
            <v>73963/009</v>
          </cell>
          <cell r="C8223" t="str">
            <v>SUBTOTAL</v>
          </cell>
          <cell r="G8223">
            <v>1222.43</v>
          </cell>
        </row>
        <row r="8224">
          <cell r="C8224" t="str">
            <v>BDI</v>
          </cell>
          <cell r="E8224">
            <v>0.35</v>
          </cell>
          <cell r="G8224">
            <v>427.85</v>
          </cell>
        </row>
        <row r="8225">
          <cell r="C8225" t="str">
            <v>TOTAL</v>
          </cell>
          <cell r="G8225">
            <v>1650.2800000000002</v>
          </cell>
        </row>
        <row r="8227">
          <cell r="A8227" t="str">
            <v>DROP</v>
          </cell>
          <cell r="B8227" t="str">
            <v>73963/010</v>
          </cell>
          <cell r="C8227" t="str">
            <v>POCO DE VISITA PARA REDE DE ESG. SANIT., EM ANEIS D E CONCRETO, DIÂMETRO = 60CM E 110CM, PROF = 200CM, INCLUINDO DEGRAU, EXCLUINDO TAMPAO FE RRO FUNDIDO.</v>
          </cell>
          <cell r="D8227" t="str">
            <v>UN</v>
          </cell>
        </row>
        <row r="8228">
          <cell r="A8228" t="str">
            <v>COMPOSICAO</v>
          </cell>
          <cell r="B8228" t="str">
            <v>6042</v>
          </cell>
          <cell r="C8228" t="str">
            <v>CONCRETO NAO ESTRUTURAL, CONSUMO 210KG/M3, PREPARO COM BETONEIRA, SEM LANCAMENTO</v>
          </cell>
          <cell r="D8228" t="str">
            <v>M3</v>
          </cell>
          <cell r="E8228">
            <v>0.76</v>
          </cell>
          <cell r="F8228">
            <v>243.67999999999998</v>
          </cell>
          <cell r="G8228">
            <v>185.2</v>
          </cell>
        </row>
        <row r="8229">
          <cell r="A8229" t="str">
            <v>COMPOSICAO</v>
          </cell>
          <cell r="B8229" t="str">
            <v>73396</v>
          </cell>
          <cell r="C8229" t="str">
            <v>DEGRAU DE FERRO FUNDIDO NUM 1 DE 3,0 KG</v>
          </cell>
          <cell r="D8229" t="str">
            <v>UN</v>
          </cell>
          <cell r="E8229">
            <v>4</v>
          </cell>
          <cell r="F8229">
            <v>51.11</v>
          </cell>
          <cell r="G8229">
            <v>204.44</v>
          </cell>
        </row>
        <row r="8230">
          <cell r="A8230" t="str">
            <v>COMPOSICAO</v>
          </cell>
          <cell r="B8230" t="str">
            <v>73445</v>
          </cell>
          <cell r="C8230" t="str">
            <v>CAIACAO INT OU EXT SOBRE REVESTIMENTO LISO C/ADOCAO DE FIXADOR COM COM DUAS DEMAOS</v>
          </cell>
          <cell r="D8230" t="str">
            <v>M2</v>
          </cell>
          <cell r="E8230">
            <v>6.19</v>
          </cell>
          <cell r="F8230">
            <v>5.5200000000000005</v>
          </cell>
          <cell r="G8230">
            <v>34.17</v>
          </cell>
        </row>
        <row r="8231">
          <cell r="A8231" t="str">
            <v>COMPOSICAO</v>
          </cell>
          <cell r="B8231" t="str">
            <v>73455</v>
          </cell>
          <cell r="C8231" t="str">
            <v>ARGAMASSA CIMENTO/AREIA 1:4 - PREPARO MECANICO</v>
          </cell>
          <cell r="D8231" t="str">
            <v>M3</v>
          </cell>
          <cell r="E8231">
            <v>1.4999999999999999E-2</v>
          </cell>
          <cell r="F8231">
            <v>291.58</v>
          </cell>
          <cell r="G8231">
            <v>4.37</v>
          </cell>
        </row>
        <row r="8232">
          <cell r="A8232" t="str">
            <v>INSUMO</v>
          </cell>
          <cell r="B8232" t="str">
            <v>00004750</v>
          </cell>
          <cell r="C8232" t="str">
            <v>PEDREIRO</v>
          </cell>
          <cell r="D8232" t="str">
            <v>H</v>
          </cell>
          <cell r="E8232">
            <v>11.5</v>
          </cell>
          <cell r="F8232">
            <v>12.88</v>
          </cell>
          <cell r="G8232">
            <v>148.12</v>
          </cell>
        </row>
        <row r="8233">
          <cell r="A8233" t="str">
            <v>INSUMO</v>
          </cell>
          <cell r="B8233" t="str">
            <v>00006111</v>
          </cell>
          <cell r="C8233" t="str">
            <v>SERVENTE</v>
          </cell>
          <cell r="D8233" t="str">
            <v>H</v>
          </cell>
          <cell r="E8233">
            <v>10</v>
          </cell>
          <cell r="F8233">
            <v>10.59</v>
          </cell>
          <cell r="G8233">
            <v>105.9</v>
          </cell>
        </row>
        <row r="8234">
          <cell r="A8234" t="str">
            <v>INSUMO</v>
          </cell>
          <cell r="B8234" t="str">
            <v>00011649</v>
          </cell>
          <cell r="C8234" t="str">
            <v>LAJE EXCENTRICA CONC ARM PRE-MOLDADO DN 1,20M FURO=0,53M E=12CM</v>
          </cell>
          <cell r="D8234" t="str">
            <v>UN</v>
          </cell>
          <cell r="E8234">
            <v>1</v>
          </cell>
          <cell r="F8234">
            <v>200.76</v>
          </cell>
          <cell r="G8234">
            <v>200.76</v>
          </cell>
        </row>
        <row r="8235">
          <cell r="A8235" t="str">
            <v>INSUMO</v>
          </cell>
          <cell r="B8235" t="str">
            <v>00012548</v>
          </cell>
          <cell r="C8235" t="str">
            <v>ANEL OU ADUELA CONCRETO ARMADO D = 1,10M, H = 0,30M</v>
          </cell>
          <cell r="D8235" t="str">
            <v>UN</v>
          </cell>
          <cell r="E8235">
            <v>5</v>
          </cell>
          <cell r="F8235">
            <v>81.64</v>
          </cell>
          <cell r="G8235">
            <v>408.2</v>
          </cell>
        </row>
        <row r="8236">
          <cell r="A8236" t="str">
            <v>INSUMO</v>
          </cell>
          <cell r="B8236" t="str">
            <v>00013113</v>
          </cell>
          <cell r="C8236" t="str">
            <v>ANEL OU ADUELA CONCRETO ARMADO D = 0,60M, H = 0,10M</v>
          </cell>
          <cell r="D8236" t="str">
            <v>UN</v>
          </cell>
          <cell r="E8236">
            <v>1</v>
          </cell>
          <cell r="F8236">
            <v>9.7100000000000009</v>
          </cell>
          <cell r="G8236">
            <v>9.7100000000000009</v>
          </cell>
        </row>
        <row r="8237">
          <cell r="A8237" t="str">
            <v>INSUMO</v>
          </cell>
          <cell r="B8237" t="str">
            <v>00013114</v>
          </cell>
          <cell r="C8237" t="str">
            <v>ANEL OU ADUELA CONCRETO ARMADO D = 0,60M, H = 0,15M</v>
          </cell>
          <cell r="D8237" t="str">
            <v>UN</v>
          </cell>
          <cell r="E8237">
            <v>1</v>
          </cell>
          <cell r="F8237">
            <v>14.51</v>
          </cell>
          <cell r="G8237">
            <v>14.51</v>
          </cell>
        </row>
        <row r="8238">
          <cell r="A8238" t="str">
            <v>73963/010</v>
          </cell>
          <cell r="C8238" t="str">
            <v>SUBTOTAL</v>
          </cell>
          <cell r="G8238">
            <v>1315.3799999999999</v>
          </cell>
        </row>
        <row r="8239">
          <cell r="C8239" t="str">
            <v>BDI</v>
          </cell>
          <cell r="E8239">
            <v>0.35</v>
          </cell>
          <cell r="G8239">
            <v>460.38</v>
          </cell>
        </row>
        <row r="8240">
          <cell r="C8240" t="str">
            <v>TOTAL</v>
          </cell>
          <cell r="G8240">
            <v>1775.7599999999998</v>
          </cell>
        </row>
        <row r="8242">
          <cell r="A8242" t="str">
            <v>DROP</v>
          </cell>
          <cell r="B8242" t="str">
            <v>73963/011</v>
          </cell>
          <cell r="C8242" t="str">
            <v>POCO DE VISITA PARA REDE DE ESG. SANIT., EM ANEIS D E CONCRETO, DIÂMETRO = 60CM E 110CM, PROF = 230CM, INCLUINDO DEGRAU, EXCLUINDO TAMPAO FE RRO FUNDIDO.</v>
          </cell>
          <cell r="D8242" t="str">
            <v>UN</v>
          </cell>
        </row>
        <row r="8243">
          <cell r="A8243" t="str">
            <v>COMPOSICAO</v>
          </cell>
          <cell r="B8243" t="str">
            <v>6042</v>
          </cell>
          <cell r="C8243" t="str">
            <v>CONCRETO NAO ESTRUTURAL, CONSUMO 210KG/M3, PREPARO COM BETONEIRA, SEM LANCAMENTO</v>
          </cell>
          <cell r="D8243" t="str">
            <v>M3</v>
          </cell>
          <cell r="E8243">
            <v>0.81</v>
          </cell>
          <cell r="F8243">
            <v>243.67999999999998</v>
          </cell>
          <cell r="G8243">
            <v>197.38</v>
          </cell>
        </row>
        <row r="8244">
          <cell r="A8244" t="str">
            <v>COMPOSICAO</v>
          </cell>
          <cell r="B8244" t="str">
            <v>73396</v>
          </cell>
          <cell r="C8244" t="str">
            <v>DEGRAU DE FERRO FUNDIDO NUM 1 DE 3,0 KG</v>
          </cell>
          <cell r="D8244" t="str">
            <v>UN</v>
          </cell>
          <cell r="E8244">
            <v>4</v>
          </cell>
          <cell r="F8244">
            <v>51.11</v>
          </cell>
          <cell r="G8244">
            <v>204.44</v>
          </cell>
        </row>
        <row r="8245">
          <cell r="A8245" t="str">
            <v>COMPOSICAO</v>
          </cell>
          <cell r="B8245" t="str">
            <v>73445</v>
          </cell>
          <cell r="C8245" t="str">
            <v>CAIACAO INT OU EXT SOBRE REVESTIMENTO LISO C/ADOCAO DE FIXADOR COM COM DUAS DEMAOS</v>
          </cell>
          <cell r="D8245" t="str">
            <v>M2</v>
          </cell>
          <cell r="E8245">
            <v>6.89</v>
          </cell>
          <cell r="F8245">
            <v>5.5200000000000005</v>
          </cell>
          <cell r="G8245">
            <v>38.03</v>
          </cell>
        </row>
        <row r="8246">
          <cell r="A8246" t="str">
            <v>COMPOSICAO</v>
          </cell>
          <cell r="B8246" t="str">
            <v>73455</v>
          </cell>
          <cell r="C8246" t="str">
            <v>ARGAMASSA CIMENTO/AREIA 1:4 - PREPARO MECANICO</v>
          </cell>
          <cell r="D8246" t="str">
            <v>M3</v>
          </cell>
          <cell r="E8246">
            <v>1.4999999999999999E-2</v>
          </cell>
          <cell r="F8246">
            <v>291.58</v>
          </cell>
          <cell r="G8246">
            <v>4.37</v>
          </cell>
        </row>
        <row r="8247">
          <cell r="A8247" t="str">
            <v>INSUMO</v>
          </cell>
          <cell r="B8247" t="str">
            <v>00004750</v>
          </cell>
          <cell r="C8247" t="str">
            <v>PEDREIRO</v>
          </cell>
          <cell r="D8247" t="str">
            <v>H</v>
          </cell>
          <cell r="E8247">
            <v>12</v>
          </cell>
          <cell r="F8247">
            <v>12.88</v>
          </cell>
          <cell r="G8247">
            <v>154.56</v>
          </cell>
        </row>
        <row r="8248">
          <cell r="A8248" t="str">
            <v>INSUMO</v>
          </cell>
          <cell r="B8248" t="str">
            <v>00006111</v>
          </cell>
          <cell r="C8248" t="str">
            <v>SERVENTE</v>
          </cell>
          <cell r="D8248" t="str">
            <v>H</v>
          </cell>
          <cell r="E8248">
            <v>10.5</v>
          </cell>
          <cell r="F8248">
            <v>10.59</v>
          </cell>
          <cell r="G8248">
            <v>111.2</v>
          </cell>
        </row>
        <row r="8249">
          <cell r="A8249" t="str">
            <v>INSUMO</v>
          </cell>
          <cell r="B8249" t="str">
            <v>00011242</v>
          </cell>
          <cell r="C8249" t="str">
            <v>DEGRAU FF P/ POCO VISITA N.2 / 2,5KG</v>
          </cell>
          <cell r="D8249" t="str">
            <v>UN</v>
          </cell>
          <cell r="E8249">
            <v>1</v>
          </cell>
          <cell r="F8249">
            <v>42.59</v>
          </cell>
          <cell r="G8249">
            <v>42.59</v>
          </cell>
        </row>
        <row r="8250">
          <cell r="A8250" t="str">
            <v>INSUMO</v>
          </cell>
          <cell r="B8250" t="str">
            <v>00011649</v>
          </cell>
          <cell r="C8250" t="str">
            <v>LAJE EXCENTRICA CONC ARM PRE-MOLDADO DN 1,20M FURO=0,53M E=12CM</v>
          </cell>
          <cell r="D8250" t="str">
            <v>UN</v>
          </cell>
          <cell r="E8250">
            <v>1</v>
          </cell>
          <cell r="F8250">
            <v>200.76</v>
          </cell>
          <cell r="G8250">
            <v>200.76</v>
          </cell>
        </row>
        <row r="8251">
          <cell r="A8251" t="str">
            <v>INSUMO</v>
          </cell>
          <cell r="B8251" t="str">
            <v>00012530</v>
          </cell>
          <cell r="C8251" t="str">
            <v>ANEL OU ADUELA CONCRETO ARMADO D = 0,60M, H = 0,30M</v>
          </cell>
          <cell r="D8251" t="str">
            <v>UN</v>
          </cell>
          <cell r="E8251">
            <v>2</v>
          </cell>
          <cell r="F8251">
            <v>31.9</v>
          </cell>
          <cell r="G8251">
            <v>63.8</v>
          </cell>
        </row>
        <row r="8252">
          <cell r="A8252" t="str">
            <v>INSUMO</v>
          </cell>
          <cell r="B8252" t="str">
            <v>00012548</v>
          </cell>
          <cell r="C8252" t="str">
            <v>ANEL OU ADUELA CONCRETO ARMADO D = 1,10M, H = 0,30M</v>
          </cell>
          <cell r="D8252" t="str">
            <v>UN</v>
          </cell>
          <cell r="E8252">
            <v>5</v>
          </cell>
          <cell r="F8252">
            <v>81.64</v>
          </cell>
          <cell r="G8252">
            <v>408.2</v>
          </cell>
        </row>
        <row r="8253">
          <cell r="A8253" t="str">
            <v>73963/011</v>
          </cell>
          <cell r="C8253" t="str">
            <v>SUBTOTAL</v>
          </cell>
          <cell r="G8253">
            <v>1425.33</v>
          </cell>
        </row>
        <row r="8254">
          <cell r="C8254" t="str">
            <v>BDI</v>
          </cell>
          <cell r="E8254">
            <v>0.35</v>
          </cell>
          <cell r="G8254">
            <v>498.87</v>
          </cell>
        </row>
        <row r="8255">
          <cell r="C8255" t="str">
            <v>TOTAL</v>
          </cell>
          <cell r="G8255">
            <v>1924.1999999999998</v>
          </cell>
        </row>
        <row r="8257">
          <cell r="A8257" t="str">
            <v>DROP</v>
          </cell>
          <cell r="B8257" t="str">
            <v>73963/012</v>
          </cell>
          <cell r="C8257" t="str">
            <v>POCO DE VISITA PARA REDE DE ESG. SANIT., EM ANEIS D E CONCRETO, DIÂMETRO = 60CM E 110CM, PROF = 260CM, INCLUINDO DEGRAU, EXCLUINDO TAMPAO FE RRO FUNDIDO.</v>
          </cell>
          <cell r="D8257" t="str">
            <v>UN</v>
          </cell>
        </row>
        <row r="8258">
          <cell r="A8258" t="str">
            <v>COMPOSICAO</v>
          </cell>
          <cell r="B8258" t="str">
            <v>6042</v>
          </cell>
          <cell r="C8258" t="str">
            <v>CONCRETO NAO ESTRUTURAL, CONSUMO 210KG/M3, PREPARO COM BETONEIRA, SEM LANCAMENTO</v>
          </cell>
          <cell r="D8258" t="str">
            <v>M3</v>
          </cell>
          <cell r="E8258">
            <v>0.81</v>
          </cell>
          <cell r="F8258">
            <v>243.67999999999998</v>
          </cell>
          <cell r="G8258">
            <v>197.38</v>
          </cell>
        </row>
        <row r="8259">
          <cell r="A8259" t="str">
            <v>COMPOSICAO</v>
          </cell>
          <cell r="B8259" t="str">
            <v>73396</v>
          </cell>
          <cell r="C8259" t="str">
            <v>DEGRAU DE FERRO FUNDIDO NUM 1 DE 3,0 KG</v>
          </cell>
          <cell r="D8259" t="str">
            <v>UN</v>
          </cell>
          <cell r="E8259">
            <v>4</v>
          </cell>
          <cell r="F8259">
            <v>51.11</v>
          </cell>
          <cell r="G8259">
            <v>204.44</v>
          </cell>
        </row>
        <row r="8260">
          <cell r="A8260" t="str">
            <v>COMPOSICAO</v>
          </cell>
          <cell r="B8260" t="str">
            <v>73445</v>
          </cell>
          <cell r="C8260" t="str">
            <v>CAIACAO INT OU EXT SOBRE REVESTIMENTO LISO C/ADOCAO DE FIXADOR COM COM DUAS DEMAOS</v>
          </cell>
          <cell r="D8260" t="str">
            <v>M2</v>
          </cell>
          <cell r="E8260">
            <v>8.07</v>
          </cell>
          <cell r="F8260">
            <v>5.5200000000000005</v>
          </cell>
          <cell r="G8260">
            <v>44.55</v>
          </cell>
        </row>
        <row r="8261">
          <cell r="A8261" t="str">
            <v>COMPOSICAO</v>
          </cell>
          <cell r="B8261" t="str">
            <v>73455</v>
          </cell>
          <cell r="C8261" t="str">
            <v>ARGAMASSA CIMENTO/AREIA 1:4 - PREPARO MECANICO</v>
          </cell>
          <cell r="D8261" t="str">
            <v>M3</v>
          </cell>
          <cell r="E8261">
            <v>1.9E-2</v>
          </cell>
          <cell r="F8261">
            <v>291.58</v>
          </cell>
          <cell r="G8261">
            <v>5.54</v>
          </cell>
        </row>
        <row r="8262">
          <cell r="A8262" t="str">
            <v>INSUMO</v>
          </cell>
          <cell r="B8262" t="str">
            <v>00004750</v>
          </cell>
          <cell r="C8262" t="str">
            <v>PEDREIRO</v>
          </cell>
          <cell r="D8262" t="str">
            <v>H</v>
          </cell>
          <cell r="E8262">
            <v>13</v>
          </cell>
          <cell r="F8262">
            <v>12.88</v>
          </cell>
          <cell r="G8262">
            <v>167.44</v>
          </cell>
        </row>
        <row r="8263">
          <cell r="A8263" t="str">
            <v>INSUMO</v>
          </cell>
          <cell r="B8263" t="str">
            <v>00006111</v>
          </cell>
          <cell r="C8263" t="str">
            <v>SERVENTE</v>
          </cell>
          <cell r="D8263" t="str">
            <v>H</v>
          </cell>
          <cell r="E8263">
            <v>11.5</v>
          </cell>
          <cell r="F8263">
            <v>10.59</v>
          </cell>
          <cell r="G8263">
            <v>121.79</v>
          </cell>
        </row>
        <row r="8264">
          <cell r="A8264" t="str">
            <v>INSUMO</v>
          </cell>
          <cell r="B8264" t="str">
            <v>00011242</v>
          </cell>
          <cell r="C8264" t="str">
            <v>DEGRAU FF P/ POCO VISITA N.2 / 2,5KG</v>
          </cell>
          <cell r="D8264" t="str">
            <v>UN</v>
          </cell>
          <cell r="E8264">
            <v>2</v>
          </cell>
          <cell r="F8264">
            <v>42.59</v>
          </cell>
          <cell r="G8264">
            <v>85.18</v>
          </cell>
        </row>
        <row r="8265">
          <cell r="A8265" t="str">
            <v>INSUMO</v>
          </cell>
          <cell r="B8265" t="str">
            <v>00011649</v>
          </cell>
          <cell r="C8265" t="str">
            <v>LAJE EXCENTRICA CONC ARM PRE-MOLDADO DN 1,20M FURO=0,53M E=12CM</v>
          </cell>
          <cell r="D8265" t="str">
            <v>UN</v>
          </cell>
          <cell r="E8265">
            <v>1</v>
          </cell>
          <cell r="F8265">
            <v>200.76</v>
          </cell>
          <cell r="G8265">
            <v>200.76</v>
          </cell>
        </row>
        <row r="8266">
          <cell r="A8266" t="str">
            <v>INSUMO</v>
          </cell>
          <cell r="B8266" t="str">
            <v>00012530</v>
          </cell>
          <cell r="C8266" t="str">
            <v>ANEL OU ADUELA CONCRETO ARMADO D = 0,60M, H = 0,30M</v>
          </cell>
          <cell r="D8266" t="str">
            <v>UN</v>
          </cell>
          <cell r="E8266">
            <v>2</v>
          </cell>
          <cell r="F8266">
            <v>31.9</v>
          </cell>
          <cell r="G8266">
            <v>63.8</v>
          </cell>
        </row>
        <row r="8267">
          <cell r="A8267" t="str">
            <v>INSUMO</v>
          </cell>
          <cell r="B8267" t="str">
            <v>00012548</v>
          </cell>
          <cell r="C8267" t="str">
            <v>ANEL OU ADUELA CONCRETO ARMADO D = 1,10M, H = 0,30M</v>
          </cell>
          <cell r="D8267" t="str">
            <v>UN</v>
          </cell>
          <cell r="E8267">
            <v>6</v>
          </cell>
          <cell r="F8267">
            <v>81.64</v>
          </cell>
          <cell r="G8267">
            <v>489.84</v>
          </cell>
        </row>
        <row r="8268">
          <cell r="A8268" t="str">
            <v>INSUMO</v>
          </cell>
          <cell r="B8268" t="str">
            <v>00013113</v>
          </cell>
          <cell r="C8268" t="str">
            <v>ANEL OU ADUELA CONCRETO ARMADO D = 0,60M, H = 0,10M</v>
          </cell>
          <cell r="D8268" t="str">
            <v>UN</v>
          </cell>
          <cell r="E8268">
            <v>1</v>
          </cell>
          <cell r="F8268">
            <v>9.7100000000000009</v>
          </cell>
          <cell r="G8268">
            <v>9.7100000000000009</v>
          </cell>
        </row>
        <row r="8269">
          <cell r="A8269" t="str">
            <v>73963/012</v>
          </cell>
          <cell r="C8269" t="str">
            <v>SUBTOTAL</v>
          </cell>
          <cell r="G8269">
            <v>1590.4299999999998</v>
          </cell>
        </row>
        <row r="8270">
          <cell r="C8270" t="str">
            <v>BDI</v>
          </cell>
          <cell r="E8270">
            <v>0.35</v>
          </cell>
          <cell r="G8270">
            <v>556.65</v>
          </cell>
        </row>
        <row r="8271">
          <cell r="C8271" t="str">
            <v>TOTAL</v>
          </cell>
          <cell r="G8271">
            <v>2147.08</v>
          </cell>
        </row>
        <row r="8273">
          <cell r="A8273" t="str">
            <v>DROP</v>
          </cell>
          <cell r="B8273" t="str">
            <v>73963/013</v>
          </cell>
          <cell r="C8273" t="str">
            <v>POCO DE VISITA PARA REDE DE ESG. SANIT., EM ANEIS D E CONCRETO, DIÂMETRO = 60CM E 110CM, PROF = 290CM, INCLUINDO DEGRAU, EXCLUINDO TAMPAO FE RRO FUNDIDO.</v>
          </cell>
          <cell r="D8273" t="str">
            <v>UN</v>
          </cell>
        </row>
        <row r="8274">
          <cell r="A8274" t="str">
            <v>COMPOSICAO</v>
          </cell>
          <cell r="B8274" t="str">
            <v>6042</v>
          </cell>
          <cell r="C8274" t="str">
            <v>CONCRETO NAO ESTRUTURAL, CONSUMO 210KG/M3, PREPARO COM BETONEIRA, SEM LANCAMENTO</v>
          </cell>
          <cell r="D8274" t="str">
            <v>M3</v>
          </cell>
          <cell r="E8274">
            <v>0.81</v>
          </cell>
          <cell r="F8274">
            <v>243.67999999999998</v>
          </cell>
          <cell r="G8274">
            <v>197.38</v>
          </cell>
        </row>
        <row r="8275">
          <cell r="A8275" t="str">
            <v>COMPOSICAO</v>
          </cell>
          <cell r="B8275" t="str">
            <v>73396</v>
          </cell>
          <cell r="C8275" t="str">
            <v>DEGRAU DE FERRO FUNDIDO NUM 1 DE 3,0 KG</v>
          </cell>
          <cell r="D8275" t="str">
            <v>UN</v>
          </cell>
          <cell r="E8275">
            <v>5</v>
          </cell>
          <cell r="F8275">
            <v>51.11</v>
          </cell>
          <cell r="G8275">
            <v>255.55</v>
          </cell>
        </row>
        <row r="8276">
          <cell r="A8276" t="str">
            <v>COMPOSICAO</v>
          </cell>
          <cell r="B8276" t="str">
            <v>73445</v>
          </cell>
          <cell r="C8276" t="str">
            <v>CAIACAO INT OU EXT SOBRE REVESTIMENTO LISO C/ADOCAO DE FIXADOR COM COM DUAS DEMAOS</v>
          </cell>
          <cell r="D8276" t="str">
            <v>M2</v>
          </cell>
          <cell r="E8276">
            <v>9.11</v>
          </cell>
          <cell r="F8276">
            <v>5.5200000000000005</v>
          </cell>
          <cell r="G8276">
            <v>50.29</v>
          </cell>
        </row>
        <row r="8277">
          <cell r="A8277" t="str">
            <v>COMPOSICAO</v>
          </cell>
          <cell r="B8277" t="str">
            <v>73455</v>
          </cell>
          <cell r="C8277" t="str">
            <v>ARGAMASSA CIMENTO/AREIA 1:4 - PREPARO MECANICO</v>
          </cell>
          <cell r="D8277" t="str">
            <v>M3</v>
          </cell>
          <cell r="E8277">
            <v>2.1000000000000001E-2</v>
          </cell>
          <cell r="F8277">
            <v>291.58</v>
          </cell>
          <cell r="G8277">
            <v>6.12</v>
          </cell>
        </row>
        <row r="8278">
          <cell r="A8278" t="str">
            <v>INSUMO</v>
          </cell>
          <cell r="B8278" t="str">
            <v>00004750</v>
          </cell>
          <cell r="C8278" t="str">
            <v>PEDREIRO</v>
          </cell>
          <cell r="D8278" t="str">
            <v>H</v>
          </cell>
          <cell r="E8278">
            <v>14</v>
          </cell>
          <cell r="F8278">
            <v>12.88</v>
          </cell>
          <cell r="G8278">
            <v>180.32</v>
          </cell>
        </row>
        <row r="8279">
          <cell r="A8279" t="str">
            <v>INSUMO</v>
          </cell>
          <cell r="B8279" t="str">
            <v>00006111</v>
          </cell>
          <cell r="C8279" t="str">
            <v>SERVENTE</v>
          </cell>
          <cell r="D8279" t="str">
            <v>H</v>
          </cell>
          <cell r="E8279">
            <v>12.5</v>
          </cell>
          <cell r="F8279">
            <v>10.59</v>
          </cell>
          <cell r="G8279">
            <v>132.38</v>
          </cell>
        </row>
        <row r="8280">
          <cell r="A8280" t="str">
            <v>INSUMO</v>
          </cell>
          <cell r="B8280" t="str">
            <v>00011242</v>
          </cell>
          <cell r="C8280" t="str">
            <v>DEGRAU FF P/ POCO VISITA N.2 / 2,5KG</v>
          </cell>
          <cell r="D8280" t="str">
            <v>UN</v>
          </cell>
          <cell r="E8280">
            <v>2</v>
          </cell>
          <cell r="F8280">
            <v>42.59</v>
          </cell>
          <cell r="G8280">
            <v>85.18</v>
          </cell>
        </row>
        <row r="8281">
          <cell r="A8281" t="str">
            <v>INSUMO</v>
          </cell>
          <cell r="B8281" t="str">
            <v>00011649</v>
          </cell>
          <cell r="C8281" t="str">
            <v>LAJE EXCENTRICA CONC ARM PRE-MOLDADO DN 1,20M FURO=0,53M E=12CM</v>
          </cell>
          <cell r="D8281" t="str">
            <v>UN</v>
          </cell>
          <cell r="E8281">
            <v>1</v>
          </cell>
          <cell r="F8281">
            <v>200.76</v>
          </cell>
          <cell r="G8281">
            <v>200.76</v>
          </cell>
        </row>
        <row r="8282">
          <cell r="A8282" t="str">
            <v>INSUMO</v>
          </cell>
          <cell r="B8282" t="str">
            <v>00012530</v>
          </cell>
          <cell r="C8282" t="str">
            <v>ANEL OU ADUELA CONCRETO ARMADO D = 0,60M, H = 0,30M</v>
          </cell>
          <cell r="D8282" t="str">
            <v>UN</v>
          </cell>
          <cell r="E8282">
            <v>2</v>
          </cell>
          <cell r="F8282">
            <v>31.9</v>
          </cell>
          <cell r="G8282">
            <v>63.8</v>
          </cell>
        </row>
        <row r="8283">
          <cell r="A8283" t="str">
            <v>INSUMO</v>
          </cell>
          <cell r="B8283" t="str">
            <v>00012548</v>
          </cell>
          <cell r="C8283" t="str">
            <v>ANEL OU ADUELA CONCRETO ARMADO D = 1,10M, H = 0,30M</v>
          </cell>
          <cell r="D8283" t="str">
            <v>UN</v>
          </cell>
          <cell r="E8283">
            <v>7</v>
          </cell>
          <cell r="F8283">
            <v>81.64</v>
          </cell>
          <cell r="G8283">
            <v>571.48</v>
          </cell>
        </row>
        <row r="8284">
          <cell r="A8284" t="str">
            <v>INSUMO</v>
          </cell>
          <cell r="B8284" t="str">
            <v>00013113</v>
          </cell>
          <cell r="C8284" t="str">
            <v>ANEL OU ADUELA CONCRETO ARMADO D = 0,60M, H = 0,10M</v>
          </cell>
          <cell r="D8284" t="str">
            <v>UN</v>
          </cell>
          <cell r="E8284">
            <v>1</v>
          </cell>
          <cell r="F8284">
            <v>9.7100000000000009</v>
          </cell>
          <cell r="G8284">
            <v>9.7100000000000009</v>
          </cell>
        </row>
        <row r="8285">
          <cell r="A8285" t="str">
            <v>73963/013</v>
          </cell>
          <cell r="C8285" t="str">
            <v>SUBTOTAL</v>
          </cell>
          <cell r="G8285">
            <v>1752.97</v>
          </cell>
        </row>
        <row r="8286">
          <cell r="C8286" t="str">
            <v>BDI</v>
          </cell>
          <cell r="E8286">
            <v>0.35</v>
          </cell>
          <cell r="G8286">
            <v>613.54</v>
          </cell>
        </row>
        <row r="8287">
          <cell r="C8287" t="str">
            <v>TOTAL</v>
          </cell>
          <cell r="G8287">
            <v>2366.5100000000002</v>
          </cell>
        </row>
        <row r="8289">
          <cell r="A8289" t="str">
            <v>DROP</v>
          </cell>
          <cell r="B8289" t="str">
            <v>73963/014</v>
          </cell>
          <cell r="C8289" t="str">
            <v>POCO DE VISITA PARA REDE DE ESG. SANIT., EM ANEIS D E CONCRETO, DIÂMETRO = 60CM E 110CM, PROF = 320CM, INCLUINDO DEGRAU, EXCLUINDO TAMPAO FE RRO FUNDIDO.</v>
          </cell>
          <cell r="D8289" t="str">
            <v>UN</v>
          </cell>
        </row>
        <row r="8290">
          <cell r="A8290" t="str">
            <v>COMPOSICAO</v>
          </cell>
          <cell r="B8290" t="str">
            <v>6042</v>
          </cell>
          <cell r="C8290" t="str">
            <v>CONCRETO NAO ESTRUTURAL, CONSUMO 210KG/M3, PREPARO COM BETONEIRA, SEM LANCAMENTO</v>
          </cell>
          <cell r="D8290" t="str">
            <v>M3</v>
          </cell>
          <cell r="E8290">
            <v>0.85</v>
          </cell>
          <cell r="F8290">
            <v>243.67999999999998</v>
          </cell>
          <cell r="G8290">
            <v>207.13</v>
          </cell>
        </row>
        <row r="8291">
          <cell r="A8291" t="str">
            <v>COMPOSICAO</v>
          </cell>
          <cell r="B8291" t="str">
            <v>73396</v>
          </cell>
          <cell r="C8291" t="str">
            <v>DEGRAU DE FERRO FUNDIDO NUM 1 DE 3,0 KG</v>
          </cell>
          <cell r="D8291" t="str">
            <v>UN</v>
          </cell>
          <cell r="E8291">
            <v>6</v>
          </cell>
          <cell r="F8291">
            <v>51.11</v>
          </cell>
          <cell r="G8291">
            <v>306.66000000000003</v>
          </cell>
        </row>
        <row r="8292">
          <cell r="A8292" t="str">
            <v>COMPOSICAO</v>
          </cell>
          <cell r="B8292" t="str">
            <v>73445</v>
          </cell>
          <cell r="C8292" t="str">
            <v>CAIACAO INT OU EXT SOBRE REVESTIMENTO LISO C/ADOCAO DE FIXADOR COM COM DUAS DEMAOS</v>
          </cell>
          <cell r="D8292" t="str">
            <v>M2</v>
          </cell>
          <cell r="E8292">
            <v>9.39</v>
          </cell>
          <cell r="F8292">
            <v>5.5200000000000005</v>
          </cell>
          <cell r="G8292">
            <v>51.83</v>
          </cell>
        </row>
        <row r="8293">
          <cell r="A8293" t="str">
            <v>COMPOSICAO</v>
          </cell>
          <cell r="B8293" t="str">
            <v>73455</v>
          </cell>
          <cell r="C8293" t="str">
            <v>ARGAMASSA CIMENTO/AREIA 1:4 - PREPARO MECANICO</v>
          </cell>
          <cell r="D8293" t="str">
            <v>M3</v>
          </cell>
          <cell r="E8293">
            <v>2.3E-2</v>
          </cell>
          <cell r="F8293">
            <v>291.58</v>
          </cell>
          <cell r="G8293">
            <v>6.71</v>
          </cell>
        </row>
        <row r="8294">
          <cell r="A8294" t="str">
            <v>INSUMO</v>
          </cell>
          <cell r="B8294" t="str">
            <v>00004750</v>
          </cell>
          <cell r="C8294" t="str">
            <v>PEDREIRO</v>
          </cell>
          <cell r="D8294" t="str">
            <v>H</v>
          </cell>
          <cell r="E8294">
            <v>15</v>
          </cell>
          <cell r="F8294">
            <v>12.88</v>
          </cell>
          <cell r="G8294">
            <v>193.2</v>
          </cell>
        </row>
        <row r="8295">
          <cell r="A8295" t="str">
            <v>INSUMO</v>
          </cell>
          <cell r="B8295" t="str">
            <v>00006111</v>
          </cell>
          <cell r="C8295" t="str">
            <v>SERVENTE</v>
          </cell>
          <cell r="D8295" t="str">
            <v>H</v>
          </cell>
          <cell r="E8295">
            <v>13.5</v>
          </cell>
          <cell r="F8295">
            <v>10.59</v>
          </cell>
          <cell r="G8295">
            <v>142.97</v>
          </cell>
        </row>
        <row r="8296">
          <cell r="A8296" t="str">
            <v>INSUMO</v>
          </cell>
          <cell r="B8296" t="str">
            <v>00011242</v>
          </cell>
          <cell r="C8296" t="str">
            <v>DEGRAU FF P/ POCO VISITA N.2 / 2,5KG</v>
          </cell>
          <cell r="D8296" t="str">
            <v>UN</v>
          </cell>
          <cell r="E8296">
            <v>2</v>
          </cell>
          <cell r="F8296">
            <v>42.59</v>
          </cell>
          <cell r="G8296">
            <v>85.18</v>
          </cell>
        </row>
        <row r="8297">
          <cell r="A8297" t="str">
            <v>INSUMO</v>
          </cell>
          <cell r="B8297" t="str">
            <v>00011649</v>
          </cell>
          <cell r="C8297" t="str">
            <v>LAJE EXCENTRICA CONC ARM PRE-MOLDADO DN 1,20M FURO=0,53M E=12CM</v>
          </cell>
          <cell r="D8297" t="str">
            <v>UN</v>
          </cell>
          <cell r="E8297">
            <v>1</v>
          </cell>
          <cell r="F8297">
            <v>200.76</v>
          </cell>
          <cell r="G8297">
            <v>200.76</v>
          </cell>
        </row>
        <row r="8298">
          <cell r="A8298" t="str">
            <v>INSUMO</v>
          </cell>
          <cell r="B8298" t="str">
            <v>00012530</v>
          </cell>
          <cell r="C8298" t="str">
            <v>ANEL OU ADUELA CONCRETO ARMADO D = 0,60M, H = 0,30M</v>
          </cell>
          <cell r="D8298" t="str">
            <v>UN</v>
          </cell>
          <cell r="E8298">
            <v>2</v>
          </cell>
          <cell r="F8298">
            <v>31.9</v>
          </cell>
          <cell r="G8298">
            <v>63.8</v>
          </cell>
        </row>
        <row r="8299">
          <cell r="A8299" t="str">
            <v>INSUMO</v>
          </cell>
          <cell r="B8299" t="str">
            <v>00012548</v>
          </cell>
          <cell r="C8299" t="str">
            <v>ANEL OU ADUELA CONCRETO ARMADO D = 1,10M, H = 0,30M</v>
          </cell>
          <cell r="D8299" t="str">
            <v>UN</v>
          </cell>
          <cell r="E8299">
            <v>7</v>
          </cell>
          <cell r="F8299">
            <v>81.64</v>
          </cell>
          <cell r="G8299">
            <v>571.48</v>
          </cell>
        </row>
        <row r="8300">
          <cell r="A8300" t="str">
            <v>INSUMO</v>
          </cell>
          <cell r="B8300" t="str">
            <v>00013113</v>
          </cell>
          <cell r="C8300" t="str">
            <v>ANEL OU ADUELA CONCRETO ARMADO D = 0,60M, H = 0,10M</v>
          </cell>
          <cell r="D8300" t="str">
            <v>UN</v>
          </cell>
          <cell r="E8300">
            <v>1</v>
          </cell>
          <cell r="F8300">
            <v>9.7100000000000009</v>
          </cell>
          <cell r="G8300">
            <v>9.7100000000000009</v>
          </cell>
        </row>
        <row r="8301">
          <cell r="A8301" t="str">
            <v>INSUMO</v>
          </cell>
          <cell r="B8301" t="str">
            <v>00013114</v>
          </cell>
          <cell r="C8301" t="str">
            <v>ANEL OU ADUELA CONCRETO ARMADO D = 0,60M, H = 0,15M</v>
          </cell>
          <cell r="D8301" t="str">
            <v>UN</v>
          </cell>
          <cell r="E8301">
            <v>1</v>
          </cell>
          <cell r="F8301">
            <v>14.51</v>
          </cell>
          <cell r="G8301">
            <v>14.51</v>
          </cell>
        </row>
        <row r="8302">
          <cell r="A8302" t="str">
            <v>73963/014</v>
          </cell>
          <cell r="C8302" t="str">
            <v>SUBTOTAL</v>
          </cell>
          <cell r="G8302">
            <v>1853.94</v>
          </cell>
        </row>
        <row r="8303">
          <cell r="C8303" t="str">
            <v>BDI</v>
          </cell>
          <cell r="E8303">
            <v>0.35</v>
          </cell>
          <cell r="G8303">
            <v>648.88</v>
          </cell>
        </row>
        <row r="8304">
          <cell r="C8304" t="str">
            <v>TOTAL</v>
          </cell>
          <cell r="G8304">
            <v>2502.8200000000002</v>
          </cell>
        </row>
        <row r="8306">
          <cell r="A8306" t="str">
            <v>DROP</v>
          </cell>
          <cell r="B8306" t="str">
            <v>73963/015</v>
          </cell>
          <cell r="C8306" t="str">
            <v>POCO DE VISITA PARA REDE DE ESG. SANIT., EM ANEIS D E CONCRETO, DIÂMETRO = 60CM E 110CM, PROF = 350CM, INCLUINDO DEGRAU, EXCLUINDO TAMPAO FE RRO FUNDIDO.</v>
          </cell>
          <cell r="D8306" t="str">
            <v>UN</v>
          </cell>
        </row>
        <row r="8307">
          <cell r="A8307" t="str">
            <v>COMPOSICAO</v>
          </cell>
          <cell r="B8307" t="str">
            <v>6042</v>
          </cell>
          <cell r="C8307" t="str">
            <v>CONCRETO NAO ESTRUTURAL, CONSUMO 210KG/M3, PREPARO COM BETONEIRA, SEM LANCAMENTO</v>
          </cell>
          <cell r="D8307" t="str">
            <v>M3</v>
          </cell>
          <cell r="E8307">
            <v>0.85</v>
          </cell>
          <cell r="F8307">
            <v>243.67999999999998</v>
          </cell>
          <cell r="G8307">
            <v>207.13</v>
          </cell>
        </row>
        <row r="8308">
          <cell r="A8308" t="str">
            <v>COMPOSICAO</v>
          </cell>
          <cell r="B8308" t="str">
            <v>73396</v>
          </cell>
          <cell r="C8308" t="str">
            <v>DEGRAU DE FERRO FUNDIDO NUM 1 DE 3,0 KG</v>
          </cell>
          <cell r="D8308" t="str">
            <v>UN</v>
          </cell>
          <cell r="E8308">
            <v>7</v>
          </cell>
          <cell r="F8308">
            <v>51.11</v>
          </cell>
          <cell r="G8308">
            <v>357.77</v>
          </cell>
        </row>
        <row r="8309">
          <cell r="A8309" t="str">
            <v>COMPOSICAO</v>
          </cell>
          <cell r="B8309" t="str">
            <v>73445</v>
          </cell>
          <cell r="C8309" t="str">
            <v>CAIACAO INT OU EXT SOBRE REVESTIMENTO LISO C/ADOCAO DE FIXADOR COM COM DUAS DEMAOS</v>
          </cell>
          <cell r="D8309" t="str">
            <v>M2</v>
          </cell>
          <cell r="E8309">
            <v>10.4</v>
          </cell>
          <cell r="F8309">
            <v>5.5200000000000005</v>
          </cell>
          <cell r="G8309">
            <v>57.41</v>
          </cell>
        </row>
        <row r="8310">
          <cell r="A8310" t="str">
            <v>COMPOSICAO</v>
          </cell>
          <cell r="B8310" t="str">
            <v>73455</v>
          </cell>
          <cell r="C8310" t="str">
            <v>ARGAMASSA CIMENTO/AREIA 1:4 - PREPARO MECANICO</v>
          </cell>
          <cell r="D8310" t="str">
            <v>M3</v>
          </cell>
          <cell r="E8310">
            <v>2.5000000000000001E-2</v>
          </cell>
          <cell r="F8310">
            <v>291.58</v>
          </cell>
          <cell r="G8310">
            <v>7.29</v>
          </cell>
        </row>
        <row r="8311">
          <cell r="A8311" t="str">
            <v>INSUMO</v>
          </cell>
          <cell r="B8311" t="str">
            <v>00004750</v>
          </cell>
          <cell r="C8311" t="str">
            <v>PEDREIRO</v>
          </cell>
          <cell r="D8311" t="str">
            <v>H</v>
          </cell>
          <cell r="E8311">
            <v>17</v>
          </cell>
          <cell r="F8311">
            <v>12.88</v>
          </cell>
          <cell r="G8311">
            <v>218.96</v>
          </cell>
        </row>
        <row r="8312">
          <cell r="A8312" t="str">
            <v>INSUMO</v>
          </cell>
          <cell r="B8312" t="str">
            <v>00006111</v>
          </cell>
          <cell r="C8312" t="str">
            <v>SERVENTE</v>
          </cell>
          <cell r="D8312" t="str">
            <v>H</v>
          </cell>
          <cell r="E8312">
            <v>14.5</v>
          </cell>
          <cell r="F8312">
            <v>10.59</v>
          </cell>
          <cell r="G8312">
            <v>153.56</v>
          </cell>
        </row>
        <row r="8313">
          <cell r="A8313" t="str">
            <v>INSUMO</v>
          </cell>
          <cell r="B8313" t="str">
            <v>00011242</v>
          </cell>
          <cell r="C8313" t="str">
            <v>DEGRAU FF P/ POCO VISITA N.2 / 2,5KG</v>
          </cell>
          <cell r="D8313" t="str">
            <v>UN</v>
          </cell>
          <cell r="E8313">
            <v>2</v>
          </cell>
          <cell r="F8313">
            <v>42.59</v>
          </cell>
          <cell r="G8313">
            <v>85.18</v>
          </cell>
        </row>
        <row r="8314">
          <cell r="A8314" t="str">
            <v>INSUMO</v>
          </cell>
          <cell r="B8314" t="str">
            <v>00011649</v>
          </cell>
          <cell r="C8314" t="str">
            <v>LAJE EXCENTRICA CONC ARM PRE-MOLDADO DN 1,20M FURO=0,53M E=12CM</v>
          </cell>
          <cell r="D8314" t="str">
            <v>UN</v>
          </cell>
          <cell r="E8314">
            <v>1</v>
          </cell>
          <cell r="F8314">
            <v>200.76</v>
          </cell>
          <cell r="G8314">
            <v>200.76</v>
          </cell>
        </row>
        <row r="8315">
          <cell r="A8315" t="str">
            <v>INSUMO</v>
          </cell>
          <cell r="B8315" t="str">
            <v>00012530</v>
          </cell>
          <cell r="C8315" t="str">
            <v>ANEL OU ADUELA CONCRETO ARMADO D = 0,60M, H = 0,30M</v>
          </cell>
          <cell r="D8315" t="str">
            <v>UN</v>
          </cell>
          <cell r="E8315">
            <v>2</v>
          </cell>
          <cell r="F8315">
            <v>31.9</v>
          </cell>
          <cell r="G8315">
            <v>63.8</v>
          </cell>
        </row>
        <row r="8316">
          <cell r="A8316" t="str">
            <v>INSUMO</v>
          </cell>
          <cell r="B8316" t="str">
            <v>00012548</v>
          </cell>
          <cell r="C8316" t="str">
            <v>ANEL OU ADUELA CONCRETO ARMADO D = 1,10M, H = 0,30M</v>
          </cell>
          <cell r="D8316" t="str">
            <v>UN</v>
          </cell>
          <cell r="E8316">
            <v>8</v>
          </cell>
          <cell r="F8316">
            <v>81.64</v>
          </cell>
          <cell r="G8316">
            <v>653.12</v>
          </cell>
        </row>
        <row r="8317">
          <cell r="A8317" t="str">
            <v>INSUMO</v>
          </cell>
          <cell r="B8317" t="str">
            <v>00013113</v>
          </cell>
          <cell r="C8317" t="str">
            <v>ANEL OU ADUELA CONCRETO ARMADO D = 0,60M, H = 0,10M</v>
          </cell>
          <cell r="D8317" t="str">
            <v>UN</v>
          </cell>
          <cell r="E8317">
            <v>1</v>
          </cell>
          <cell r="F8317">
            <v>9.7100000000000009</v>
          </cell>
          <cell r="G8317">
            <v>9.7100000000000009</v>
          </cell>
        </row>
        <row r="8318">
          <cell r="A8318" t="str">
            <v>INSUMO</v>
          </cell>
          <cell r="B8318" t="str">
            <v>00013114</v>
          </cell>
          <cell r="C8318" t="str">
            <v>ANEL OU ADUELA CONCRETO ARMADO D = 0,60M, H = 0,15M</v>
          </cell>
          <cell r="D8318" t="str">
            <v>UN</v>
          </cell>
          <cell r="E8318">
            <v>1</v>
          </cell>
          <cell r="F8318">
            <v>14.51</v>
          </cell>
          <cell r="G8318">
            <v>14.51</v>
          </cell>
        </row>
        <row r="8319">
          <cell r="A8319" t="str">
            <v>73963/015</v>
          </cell>
          <cell r="C8319" t="str">
            <v>SUBTOTAL</v>
          </cell>
          <cell r="G8319">
            <v>2029.2</v>
          </cell>
        </row>
        <row r="8320">
          <cell r="C8320" t="str">
            <v>BDI</v>
          </cell>
          <cell r="E8320">
            <v>0.35</v>
          </cell>
          <cell r="G8320">
            <v>710.22</v>
          </cell>
        </row>
        <row r="8321">
          <cell r="C8321" t="str">
            <v>TOTAL</v>
          </cell>
          <cell r="G8321">
            <v>2739.42</v>
          </cell>
        </row>
        <row r="8323">
          <cell r="A8323" t="str">
            <v>DROP</v>
          </cell>
          <cell r="B8323" t="str">
            <v>73963/016</v>
          </cell>
          <cell r="C8323" t="str">
            <v>POCO DE VISITA PARA REDE DE ESG. SANIT., EM ANEIS D E CONCRETO, DIÂMETRO = 60CM E 110CM, PROF = 380CM, INCLUINDO DEGRAU, EXCLUINDO TAMPAO FE RRO FUNDIDO.</v>
          </cell>
          <cell r="D8323" t="str">
            <v>UN</v>
          </cell>
        </row>
        <row r="8324">
          <cell r="A8324" t="str">
            <v>COMPOSICAO</v>
          </cell>
          <cell r="B8324" t="str">
            <v>6042</v>
          </cell>
          <cell r="C8324" t="str">
            <v>CONCRETO NAO ESTRUTURAL, CONSUMO 210KG/M3, PREPARO COM BETONEIRA, SEM LANCAMENTO</v>
          </cell>
          <cell r="D8324" t="str">
            <v>M3</v>
          </cell>
          <cell r="E8324">
            <v>0.85</v>
          </cell>
          <cell r="F8324">
            <v>243.67999999999998</v>
          </cell>
          <cell r="G8324">
            <v>207.13</v>
          </cell>
        </row>
        <row r="8325">
          <cell r="A8325" t="str">
            <v>COMPOSICAO</v>
          </cell>
          <cell r="B8325" t="str">
            <v>73396</v>
          </cell>
          <cell r="C8325" t="str">
            <v>DEGRAU DE FERRO FUNDIDO NUM 1 DE 3,0 KG</v>
          </cell>
          <cell r="D8325" t="str">
            <v>UN</v>
          </cell>
          <cell r="E8325">
            <v>8</v>
          </cell>
          <cell r="F8325">
            <v>51.11</v>
          </cell>
          <cell r="G8325">
            <v>408.88</v>
          </cell>
        </row>
        <row r="8326">
          <cell r="A8326" t="str">
            <v>COMPOSICAO</v>
          </cell>
          <cell r="B8326" t="str">
            <v>73445</v>
          </cell>
          <cell r="C8326" t="str">
            <v>CAIACAO INT OU EXT SOBRE REVESTIMENTO LISO C/ADOCAO DE FIXADOR COM COM DUAS DEMAOS</v>
          </cell>
          <cell r="D8326" t="str">
            <v>M2</v>
          </cell>
          <cell r="E8326">
            <v>11.5</v>
          </cell>
          <cell r="F8326">
            <v>5.5200000000000005</v>
          </cell>
          <cell r="G8326">
            <v>63.48</v>
          </cell>
        </row>
        <row r="8327">
          <cell r="A8327" t="str">
            <v>COMPOSICAO</v>
          </cell>
          <cell r="B8327" t="str">
            <v>73455</v>
          </cell>
          <cell r="C8327" t="str">
            <v>ARGAMASSA CIMENTO/AREIA 1:4 - PREPARO MECANICO</v>
          </cell>
          <cell r="D8327" t="str">
            <v>M3</v>
          </cell>
          <cell r="E8327">
            <v>2.7E-2</v>
          </cell>
          <cell r="F8327">
            <v>291.58</v>
          </cell>
          <cell r="G8327">
            <v>7.87</v>
          </cell>
        </row>
        <row r="8328">
          <cell r="A8328" t="str">
            <v>INSUMO</v>
          </cell>
          <cell r="B8328" t="str">
            <v>00004750</v>
          </cell>
          <cell r="C8328" t="str">
            <v>PEDREIRO</v>
          </cell>
          <cell r="D8328" t="str">
            <v>H</v>
          </cell>
          <cell r="E8328">
            <v>17</v>
          </cell>
          <cell r="F8328">
            <v>12.88</v>
          </cell>
          <cell r="G8328">
            <v>218.96</v>
          </cell>
        </row>
        <row r="8329">
          <cell r="A8329" t="str">
            <v>INSUMO</v>
          </cell>
          <cell r="B8329" t="str">
            <v>00006111</v>
          </cell>
          <cell r="C8329" t="str">
            <v>SERVENTE</v>
          </cell>
          <cell r="D8329" t="str">
            <v>H</v>
          </cell>
          <cell r="E8329">
            <v>15.5</v>
          </cell>
          <cell r="F8329">
            <v>10.59</v>
          </cell>
          <cell r="G8329">
            <v>164.15</v>
          </cell>
        </row>
        <row r="8330">
          <cell r="A8330" t="str">
            <v>INSUMO</v>
          </cell>
          <cell r="B8330" t="str">
            <v>00011242</v>
          </cell>
          <cell r="C8330" t="str">
            <v>DEGRAU FF P/ POCO VISITA N.2 / 2,5KG</v>
          </cell>
          <cell r="D8330" t="str">
            <v>UN</v>
          </cell>
          <cell r="E8330">
            <v>2</v>
          </cell>
          <cell r="F8330">
            <v>42.59</v>
          </cell>
          <cell r="G8330">
            <v>85.18</v>
          </cell>
        </row>
        <row r="8331">
          <cell r="A8331" t="str">
            <v>INSUMO</v>
          </cell>
          <cell r="B8331" t="str">
            <v>00011649</v>
          </cell>
          <cell r="C8331" t="str">
            <v>LAJE EXCENTRICA CONC ARM PRE-MOLDADO DN 1,20M FURO=0,53M E=12CM</v>
          </cell>
          <cell r="D8331" t="str">
            <v>UN</v>
          </cell>
          <cell r="E8331">
            <v>1</v>
          </cell>
          <cell r="F8331">
            <v>200.76</v>
          </cell>
          <cell r="G8331">
            <v>200.76</v>
          </cell>
        </row>
        <row r="8332">
          <cell r="A8332" t="str">
            <v>INSUMO</v>
          </cell>
          <cell r="B8332" t="str">
            <v>00012530</v>
          </cell>
          <cell r="C8332" t="str">
            <v>ANEL OU ADUELA CONCRETO ARMADO D = 0,60M, H = 0,30M</v>
          </cell>
          <cell r="D8332" t="str">
            <v>UN</v>
          </cell>
          <cell r="E8332">
            <v>2</v>
          </cell>
          <cell r="F8332">
            <v>31.9</v>
          </cell>
          <cell r="G8332">
            <v>63.8</v>
          </cell>
        </row>
        <row r="8333">
          <cell r="A8333" t="str">
            <v>INSUMO</v>
          </cell>
          <cell r="B8333" t="str">
            <v>00012548</v>
          </cell>
          <cell r="C8333" t="str">
            <v>ANEL OU ADUELA CONCRETO ARMADO D = 1,10M, H = 0,30M</v>
          </cell>
          <cell r="D8333" t="str">
            <v>UN</v>
          </cell>
          <cell r="E8333">
            <v>9</v>
          </cell>
          <cell r="F8333">
            <v>81.64</v>
          </cell>
          <cell r="G8333">
            <v>734.76</v>
          </cell>
        </row>
        <row r="8334">
          <cell r="A8334" t="str">
            <v>INSUMO</v>
          </cell>
          <cell r="B8334" t="str">
            <v>00013113</v>
          </cell>
          <cell r="C8334" t="str">
            <v>ANEL OU ADUELA CONCRETO ARMADO D = 0,60M, H = 0,10M</v>
          </cell>
          <cell r="D8334" t="str">
            <v>UN</v>
          </cell>
          <cell r="E8334">
            <v>1</v>
          </cell>
          <cell r="F8334">
            <v>9.7100000000000009</v>
          </cell>
          <cell r="G8334">
            <v>9.7100000000000009</v>
          </cell>
        </row>
        <row r="8335">
          <cell r="A8335" t="str">
            <v>INSUMO</v>
          </cell>
          <cell r="B8335" t="str">
            <v>00013114</v>
          </cell>
          <cell r="C8335" t="str">
            <v>ANEL OU ADUELA CONCRETO ARMADO D = 0,60M, H = 0,15M</v>
          </cell>
          <cell r="D8335" t="str">
            <v>UN</v>
          </cell>
          <cell r="E8335">
            <v>1</v>
          </cell>
          <cell r="F8335">
            <v>14.51</v>
          </cell>
          <cell r="G8335">
            <v>14.51</v>
          </cell>
        </row>
        <row r="8336">
          <cell r="A8336" t="str">
            <v>73963/016</v>
          </cell>
          <cell r="C8336" t="str">
            <v>SUBTOTAL</v>
          </cell>
          <cell r="G8336">
            <v>2179.1900000000005</v>
          </cell>
        </row>
        <row r="8337">
          <cell r="C8337" t="str">
            <v>BDI</v>
          </cell>
          <cell r="E8337">
            <v>0.35</v>
          </cell>
          <cell r="G8337">
            <v>762.72</v>
          </cell>
        </row>
        <row r="8338">
          <cell r="C8338" t="str">
            <v>TOTAL</v>
          </cell>
          <cell r="G8338">
            <v>2941.9100000000008</v>
          </cell>
        </row>
        <row r="8340">
          <cell r="A8340" t="str">
            <v>DROP</v>
          </cell>
          <cell r="B8340" t="str">
            <v>73963/017</v>
          </cell>
          <cell r="C8340" t="str">
            <v>POCO DE VISITA PARA REDE DE ESG. SANIT., EM ANEIS D E CONCRETO, DIÂMETRO = 60CM E 110CM, PROF = 410CM, INCLUINDO DEGRAU, EXCLUINDO TAMPAO FE RRO FUNDIDO.</v>
          </cell>
          <cell r="D8340" t="str">
            <v>UN</v>
          </cell>
        </row>
        <row r="8341">
          <cell r="A8341" t="str">
            <v>COMPOSICAO</v>
          </cell>
          <cell r="B8341" t="str">
            <v>6042</v>
          </cell>
          <cell r="C8341" t="str">
            <v>CONCRETO NAO ESTRUTURAL, CONSUMO 210KG/M3, PREPARO COM BETONEIRA, SEM LANCAMENTO</v>
          </cell>
          <cell r="D8341" t="str">
            <v>M3</v>
          </cell>
          <cell r="E8341">
            <v>0.89</v>
          </cell>
          <cell r="F8341">
            <v>243.67999999999998</v>
          </cell>
          <cell r="G8341">
            <v>216.88</v>
          </cell>
        </row>
        <row r="8342">
          <cell r="A8342" t="str">
            <v>COMPOSICAO</v>
          </cell>
          <cell r="B8342" t="str">
            <v>73396</v>
          </cell>
          <cell r="C8342" t="str">
            <v>DEGRAU DE FERRO FUNDIDO NUM 1 DE 3,0 KG</v>
          </cell>
          <cell r="D8342" t="str">
            <v>UN</v>
          </cell>
          <cell r="E8342">
            <v>9</v>
          </cell>
          <cell r="F8342">
            <v>51.11</v>
          </cell>
          <cell r="G8342">
            <v>459.99</v>
          </cell>
        </row>
        <row r="8343">
          <cell r="A8343" t="str">
            <v>COMPOSICAO</v>
          </cell>
          <cell r="B8343" t="str">
            <v>73445</v>
          </cell>
          <cell r="C8343" t="str">
            <v>CAIACAO INT OU EXT SOBRE REVESTIMENTO LISO C/ADOCAO DE FIXADOR COM COM DUAS DEMAOS</v>
          </cell>
          <cell r="D8343" t="str">
            <v>M2</v>
          </cell>
          <cell r="E8343">
            <v>12.5</v>
          </cell>
          <cell r="F8343">
            <v>5.5200000000000005</v>
          </cell>
          <cell r="G8343">
            <v>69</v>
          </cell>
        </row>
        <row r="8344">
          <cell r="A8344" t="str">
            <v>COMPOSICAO</v>
          </cell>
          <cell r="B8344" t="str">
            <v>73455</v>
          </cell>
          <cell r="C8344" t="str">
            <v>ARGAMASSA CIMENTO/AREIA 1:4 - PREPARO MECANICO</v>
          </cell>
          <cell r="D8344" t="str">
            <v>M3</v>
          </cell>
          <cell r="E8344">
            <v>0.03</v>
          </cell>
          <cell r="F8344">
            <v>291.58</v>
          </cell>
          <cell r="G8344">
            <v>8.75</v>
          </cell>
        </row>
        <row r="8345">
          <cell r="A8345" t="str">
            <v>INSUMO</v>
          </cell>
          <cell r="B8345" t="str">
            <v>00004750</v>
          </cell>
          <cell r="C8345" t="str">
            <v>PEDREIRO</v>
          </cell>
          <cell r="D8345" t="str">
            <v>H</v>
          </cell>
          <cell r="E8345">
            <v>18</v>
          </cell>
          <cell r="F8345">
            <v>12.88</v>
          </cell>
          <cell r="G8345">
            <v>231.84</v>
          </cell>
        </row>
        <row r="8346">
          <cell r="A8346" t="str">
            <v>INSUMO</v>
          </cell>
          <cell r="B8346" t="str">
            <v>00006111</v>
          </cell>
          <cell r="C8346" t="str">
            <v>SERVENTE</v>
          </cell>
          <cell r="D8346" t="str">
            <v>H</v>
          </cell>
          <cell r="E8346">
            <v>16.5</v>
          </cell>
          <cell r="F8346">
            <v>10.59</v>
          </cell>
          <cell r="G8346">
            <v>174.74</v>
          </cell>
        </row>
        <row r="8347">
          <cell r="A8347" t="str">
            <v>INSUMO</v>
          </cell>
          <cell r="B8347" t="str">
            <v>00011242</v>
          </cell>
          <cell r="C8347" t="str">
            <v>DEGRAU FF P/ POCO VISITA N.2 / 2,5KG</v>
          </cell>
          <cell r="D8347" t="str">
            <v>UN</v>
          </cell>
          <cell r="E8347">
            <v>2</v>
          </cell>
          <cell r="F8347">
            <v>42.59</v>
          </cell>
          <cell r="G8347">
            <v>85.18</v>
          </cell>
        </row>
        <row r="8348">
          <cell r="A8348" t="str">
            <v>INSUMO</v>
          </cell>
          <cell r="B8348" t="str">
            <v>00011649</v>
          </cell>
          <cell r="C8348" t="str">
            <v>LAJE EXCENTRICA CONC ARM PRE-MOLDADO DN 1,20M FURO=0,53M E=12CM</v>
          </cell>
          <cell r="D8348" t="str">
            <v>UN</v>
          </cell>
          <cell r="E8348">
            <v>1</v>
          </cell>
          <cell r="F8348">
            <v>200.76</v>
          </cell>
          <cell r="G8348">
            <v>200.76</v>
          </cell>
        </row>
        <row r="8349">
          <cell r="A8349" t="str">
            <v>INSUMO</v>
          </cell>
          <cell r="B8349" t="str">
            <v>00012530</v>
          </cell>
          <cell r="C8349" t="str">
            <v>ANEL OU ADUELA CONCRETO ARMADO D = 0,60M, H = 0,30M</v>
          </cell>
          <cell r="D8349" t="str">
            <v>UN</v>
          </cell>
          <cell r="E8349">
            <v>2</v>
          </cell>
          <cell r="F8349">
            <v>31.9</v>
          </cell>
          <cell r="G8349">
            <v>63.8</v>
          </cell>
        </row>
        <row r="8350">
          <cell r="A8350" t="str">
            <v>INSUMO</v>
          </cell>
          <cell r="B8350" t="str">
            <v>00012548</v>
          </cell>
          <cell r="C8350" t="str">
            <v>ANEL OU ADUELA CONCRETO ARMADO D = 1,10M, H = 0,30M</v>
          </cell>
          <cell r="D8350" t="str">
            <v>UN</v>
          </cell>
          <cell r="E8350">
            <v>10</v>
          </cell>
          <cell r="F8350">
            <v>81.64</v>
          </cell>
          <cell r="G8350">
            <v>816.4</v>
          </cell>
        </row>
        <row r="8351">
          <cell r="A8351" t="str">
            <v>INSUMO</v>
          </cell>
          <cell r="B8351" t="str">
            <v>00013113</v>
          </cell>
          <cell r="C8351" t="str">
            <v>ANEL OU ADUELA CONCRETO ARMADO D = 0,60M, H = 0,10M</v>
          </cell>
          <cell r="D8351" t="str">
            <v>UN</v>
          </cell>
          <cell r="E8351">
            <v>1</v>
          </cell>
          <cell r="F8351">
            <v>9.7100000000000009</v>
          </cell>
          <cell r="G8351">
            <v>9.7100000000000009</v>
          </cell>
        </row>
        <row r="8352">
          <cell r="A8352" t="str">
            <v>INSUMO</v>
          </cell>
          <cell r="B8352" t="str">
            <v>00013114</v>
          </cell>
          <cell r="C8352" t="str">
            <v>ANEL OU ADUELA CONCRETO ARMADO D = 0,60M, H = 0,15M</v>
          </cell>
          <cell r="D8352" t="str">
            <v>UN</v>
          </cell>
          <cell r="E8352">
            <v>1</v>
          </cell>
          <cell r="F8352">
            <v>14.51</v>
          </cell>
          <cell r="G8352">
            <v>14.51</v>
          </cell>
        </row>
        <row r="8353">
          <cell r="A8353" t="str">
            <v>73963/017</v>
          </cell>
          <cell r="C8353" t="str">
            <v>SUBTOTAL</v>
          </cell>
          <cell r="G8353">
            <v>2351.5600000000004</v>
          </cell>
        </row>
        <row r="8354">
          <cell r="C8354" t="str">
            <v>BDI</v>
          </cell>
          <cell r="E8354">
            <v>0.35</v>
          </cell>
          <cell r="G8354">
            <v>823.05</v>
          </cell>
        </row>
        <row r="8355">
          <cell r="C8355" t="str">
            <v>TOTAL</v>
          </cell>
          <cell r="G8355">
            <v>3174.6100000000006</v>
          </cell>
        </row>
        <row r="8357">
          <cell r="A8357" t="str">
            <v>DROP</v>
          </cell>
          <cell r="B8357" t="str">
            <v>73963/018</v>
          </cell>
          <cell r="C8357" t="str">
            <v>POCO DE VISITA PARA REDE DE ESG. SANIT., EM ANEIS D E CONCRETO, DIÂMETRO = 60CM E 110CM, PROF = 440CM, INCLUINDO DEGRAU, EXCLUINDO TAMPAO FE RRO FUNDIDO.</v>
          </cell>
          <cell r="D8357" t="str">
            <v>UN</v>
          </cell>
        </row>
        <row r="8358">
          <cell r="A8358" t="str">
            <v>COMPOSICAO</v>
          </cell>
          <cell r="B8358" t="str">
            <v>6042</v>
          </cell>
          <cell r="C8358" t="str">
            <v>CONCRETO NAO ESTRUTURAL, CONSUMO 210KG/M3, PREPARO COM BETONEIRA, SEM LANCAMENTO</v>
          </cell>
          <cell r="D8358" t="str">
            <v>M3</v>
          </cell>
          <cell r="E8358">
            <v>0.89</v>
          </cell>
          <cell r="F8358">
            <v>243.67999999999998</v>
          </cell>
          <cell r="G8358">
            <v>216.88</v>
          </cell>
        </row>
        <row r="8359">
          <cell r="A8359" t="str">
            <v>COMPOSICAO</v>
          </cell>
          <cell r="B8359" t="str">
            <v>73396</v>
          </cell>
          <cell r="C8359" t="str">
            <v>DEGRAU DE FERRO FUNDIDO NUM 1 DE 3,0 KG</v>
          </cell>
          <cell r="D8359" t="str">
            <v>UN</v>
          </cell>
          <cell r="E8359">
            <v>9</v>
          </cell>
          <cell r="F8359">
            <v>51.11</v>
          </cell>
          <cell r="G8359">
            <v>459.99</v>
          </cell>
        </row>
        <row r="8360">
          <cell r="A8360" t="str">
            <v>COMPOSICAO</v>
          </cell>
          <cell r="B8360" t="str">
            <v>73445</v>
          </cell>
          <cell r="C8360" t="str">
            <v>CAIACAO INT OU EXT SOBRE REVESTIMENTO LISO C/ADOCAO DE FIXADOR COM COM DUAS DEMAOS</v>
          </cell>
          <cell r="D8360" t="str">
            <v>M2</v>
          </cell>
          <cell r="E8360">
            <v>13.5</v>
          </cell>
          <cell r="F8360">
            <v>5.5200000000000005</v>
          </cell>
          <cell r="G8360">
            <v>74.52</v>
          </cell>
        </row>
        <row r="8361">
          <cell r="A8361" t="str">
            <v>COMPOSICAO</v>
          </cell>
          <cell r="B8361" t="str">
            <v>73455</v>
          </cell>
          <cell r="C8361" t="str">
            <v>ARGAMASSA CIMENTO/AREIA 1:4 - PREPARO MECANICO</v>
          </cell>
          <cell r="D8361" t="str">
            <v>M3</v>
          </cell>
          <cell r="E8361">
            <v>3.2000000000000001E-2</v>
          </cell>
          <cell r="F8361">
            <v>291.58</v>
          </cell>
          <cell r="G8361">
            <v>9.33</v>
          </cell>
        </row>
        <row r="8362">
          <cell r="A8362" t="str">
            <v>INSUMO</v>
          </cell>
          <cell r="B8362" t="str">
            <v>00004750</v>
          </cell>
          <cell r="C8362" t="str">
            <v>PEDREIRO</v>
          </cell>
          <cell r="D8362" t="str">
            <v>H</v>
          </cell>
          <cell r="E8362">
            <v>19</v>
          </cell>
          <cell r="F8362">
            <v>12.88</v>
          </cell>
          <cell r="G8362">
            <v>244.72</v>
          </cell>
        </row>
        <row r="8363">
          <cell r="A8363" t="str">
            <v>INSUMO</v>
          </cell>
          <cell r="B8363" t="str">
            <v>00006111</v>
          </cell>
          <cell r="C8363" t="str">
            <v>SERVENTE</v>
          </cell>
          <cell r="D8363" t="str">
            <v>H</v>
          </cell>
          <cell r="E8363">
            <v>17.5</v>
          </cell>
          <cell r="F8363">
            <v>10.59</v>
          </cell>
          <cell r="G8363">
            <v>185.33</v>
          </cell>
        </row>
        <row r="8364">
          <cell r="A8364" t="str">
            <v>INSUMO</v>
          </cell>
          <cell r="B8364" t="str">
            <v>00011242</v>
          </cell>
          <cell r="C8364" t="str">
            <v>DEGRAU FF P/ POCO VISITA N.2 / 2,5KG</v>
          </cell>
          <cell r="D8364" t="str">
            <v>UN</v>
          </cell>
          <cell r="E8364">
            <v>2</v>
          </cell>
          <cell r="F8364">
            <v>42.59</v>
          </cell>
          <cell r="G8364">
            <v>85.18</v>
          </cell>
        </row>
        <row r="8365">
          <cell r="A8365" t="str">
            <v>INSUMO</v>
          </cell>
          <cell r="B8365" t="str">
            <v>00011649</v>
          </cell>
          <cell r="C8365" t="str">
            <v>LAJE EXCENTRICA CONC ARM PRE-MOLDADO DN 1,20M FURO=0,53M E=12CM</v>
          </cell>
          <cell r="D8365" t="str">
            <v>UN</v>
          </cell>
          <cell r="E8365">
            <v>1</v>
          </cell>
          <cell r="F8365">
            <v>200.76</v>
          </cell>
          <cell r="G8365">
            <v>200.76</v>
          </cell>
        </row>
        <row r="8366">
          <cell r="A8366" t="str">
            <v>INSUMO</v>
          </cell>
          <cell r="B8366" t="str">
            <v>00012530</v>
          </cell>
          <cell r="C8366" t="str">
            <v>ANEL OU ADUELA CONCRETO ARMADO D = 0,60M, H = 0,30M</v>
          </cell>
          <cell r="D8366" t="str">
            <v>UN</v>
          </cell>
          <cell r="E8366">
            <v>2</v>
          </cell>
          <cell r="F8366">
            <v>31.9</v>
          </cell>
          <cell r="G8366">
            <v>63.8</v>
          </cell>
        </row>
        <row r="8367">
          <cell r="A8367" t="str">
            <v>INSUMO</v>
          </cell>
          <cell r="B8367" t="str">
            <v>00012548</v>
          </cell>
          <cell r="C8367" t="str">
            <v>ANEL OU ADUELA CONCRETO ARMADO D = 1,10M, H = 0,30M</v>
          </cell>
          <cell r="D8367" t="str">
            <v>UN</v>
          </cell>
          <cell r="E8367">
            <v>11</v>
          </cell>
          <cell r="F8367">
            <v>81.64</v>
          </cell>
          <cell r="G8367">
            <v>898.04</v>
          </cell>
        </row>
        <row r="8368">
          <cell r="A8368" t="str">
            <v>INSUMO</v>
          </cell>
          <cell r="B8368" t="str">
            <v>00013113</v>
          </cell>
          <cell r="C8368" t="str">
            <v>ANEL OU ADUELA CONCRETO ARMADO D = 0,60M, H = 0,10M</v>
          </cell>
          <cell r="D8368" t="str">
            <v>UN</v>
          </cell>
          <cell r="E8368">
            <v>1</v>
          </cell>
          <cell r="F8368">
            <v>9.7100000000000009</v>
          </cell>
          <cell r="G8368">
            <v>9.7100000000000009</v>
          </cell>
        </row>
        <row r="8369">
          <cell r="A8369" t="str">
            <v>INSUMO</v>
          </cell>
          <cell r="B8369" t="str">
            <v>00013114</v>
          </cell>
          <cell r="C8369" t="str">
            <v>ANEL OU ADUELA CONCRETO ARMADO D = 0,60M, H = 0,15M</v>
          </cell>
          <cell r="D8369" t="str">
            <v>UN</v>
          </cell>
          <cell r="E8369">
            <v>1</v>
          </cell>
          <cell r="F8369">
            <v>14.51</v>
          </cell>
          <cell r="G8369">
            <v>14.51</v>
          </cell>
        </row>
        <row r="8370">
          <cell r="A8370" t="str">
            <v>73963/018</v>
          </cell>
          <cell r="C8370" t="str">
            <v>SUBTOTAL</v>
          </cell>
          <cell r="G8370">
            <v>2462.7700000000004</v>
          </cell>
        </row>
        <row r="8371">
          <cell r="C8371" t="str">
            <v>BDI</v>
          </cell>
          <cell r="E8371">
            <v>0.35</v>
          </cell>
          <cell r="G8371">
            <v>861.97</v>
          </cell>
        </row>
        <row r="8372">
          <cell r="C8372" t="str">
            <v>TOTAL</v>
          </cell>
          <cell r="G8372">
            <v>3324.7400000000007</v>
          </cell>
        </row>
        <row r="8374">
          <cell r="A8374" t="str">
            <v>DROP</v>
          </cell>
          <cell r="B8374" t="str">
            <v>73963/019</v>
          </cell>
          <cell r="C8374" t="str">
            <v>POCO DE VISITA PARA REDE DE ESG. SANIT., EM ANEIS D E CONCRETO, DIÂMETRO = 60CM E 110CM, PROF = 470CM, INCLUINDO DEGRAU, EXCLUINDO TAMPAO FE RRO FUNDIDO.</v>
          </cell>
          <cell r="D8374" t="str">
            <v>UN</v>
          </cell>
        </row>
        <row r="8375">
          <cell r="A8375" t="str">
            <v>COMPOSICAO</v>
          </cell>
          <cell r="B8375" t="str">
            <v>6042</v>
          </cell>
          <cell r="C8375" t="str">
            <v>CONCRETO NAO ESTRUTURAL, CONSUMO 210KG/M3, PREPARO COM BETONEIRA, SEM LANCAMENTO</v>
          </cell>
          <cell r="D8375" t="str">
            <v>M3</v>
          </cell>
          <cell r="E8375">
            <v>0.89</v>
          </cell>
          <cell r="F8375">
            <v>243.67999999999998</v>
          </cell>
          <cell r="G8375">
            <v>216.88</v>
          </cell>
        </row>
        <row r="8376">
          <cell r="A8376" t="str">
            <v>COMPOSICAO</v>
          </cell>
          <cell r="B8376" t="str">
            <v>73396</v>
          </cell>
          <cell r="C8376" t="str">
            <v>DEGRAU DE FERRO FUNDIDO NUM 1 DE 3,0 KG</v>
          </cell>
          <cell r="D8376" t="str">
            <v>UN</v>
          </cell>
          <cell r="E8376">
            <v>10</v>
          </cell>
          <cell r="F8376">
            <v>51.11</v>
          </cell>
          <cell r="G8376">
            <v>511.1</v>
          </cell>
        </row>
        <row r="8377">
          <cell r="A8377" t="str">
            <v>COMPOSICAO</v>
          </cell>
          <cell r="B8377" t="str">
            <v>73445</v>
          </cell>
          <cell r="C8377" t="str">
            <v>CAIACAO INT OU EXT SOBRE REVESTIMENTO LISO C/ADOCAO DE FIXADOR COM COM DUAS DEMAOS</v>
          </cell>
          <cell r="D8377" t="str">
            <v>M2</v>
          </cell>
          <cell r="E8377">
            <v>14.6</v>
          </cell>
          <cell r="F8377">
            <v>5.5200000000000005</v>
          </cell>
          <cell r="G8377">
            <v>80.59</v>
          </cell>
        </row>
        <row r="8378">
          <cell r="A8378" t="str">
            <v>COMPOSICAO</v>
          </cell>
          <cell r="B8378" t="str">
            <v>73455</v>
          </cell>
          <cell r="C8378" t="str">
            <v>ARGAMASSA CIMENTO/AREIA 1:4 - PREPARO MECANICO</v>
          </cell>
          <cell r="D8378" t="str">
            <v>M3</v>
          </cell>
          <cell r="E8378">
            <v>3.4000000000000002E-2</v>
          </cell>
          <cell r="F8378">
            <v>291.58</v>
          </cell>
          <cell r="G8378">
            <v>9.91</v>
          </cell>
        </row>
        <row r="8379">
          <cell r="A8379" t="str">
            <v>INSUMO</v>
          </cell>
          <cell r="B8379" t="str">
            <v>00004750</v>
          </cell>
          <cell r="C8379" t="str">
            <v>PEDREIRO</v>
          </cell>
          <cell r="D8379" t="str">
            <v>H</v>
          </cell>
          <cell r="E8379">
            <v>20</v>
          </cell>
          <cell r="F8379">
            <v>12.88</v>
          </cell>
          <cell r="G8379">
            <v>257.60000000000002</v>
          </cell>
        </row>
        <row r="8380">
          <cell r="A8380" t="str">
            <v>INSUMO</v>
          </cell>
          <cell r="B8380" t="str">
            <v>00006111</v>
          </cell>
          <cell r="C8380" t="str">
            <v>SERVENTE</v>
          </cell>
          <cell r="D8380" t="str">
            <v>H</v>
          </cell>
          <cell r="E8380">
            <v>18.5</v>
          </cell>
          <cell r="F8380">
            <v>10.59</v>
          </cell>
          <cell r="G8380">
            <v>195.92</v>
          </cell>
        </row>
        <row r="8381">
          <cell r="A8381" t="str">
            <v>INSUMO</v>
          </cell>
          <cell r="B8381" t="str">
            <v>00011242</v>
          </cell>
          <cell r="C8381" t="str">
            <v>DEGRAU FF P/ POCO VISITA N.2 / 2,5KG</v>
          </cell>
          <cell r="D8381" t="str">
            <v>UN</v>
          </cell>
          <cell r="E8381">
            <v>2</v>
          </cell>
          <cell r="F8381">
            <v>42.59</v>
          </cell>
          <cell r="G8381">
            <v>85.18</v>
          </cell>
        </row>
        <row r="8382">
          <cell r="A8382" t="str">
            <v>INSUMO</v>
          </cell>
          <cell r="B8382" t="str">
            <v>00011649</v>
          </cell>
          <cell r="C8382" t="str">
            <v>LAJE EXCENTRICA CONC ARM PRE-MOLDADO DN 1,20M FURO=0,53M E=12CM</v>
          </cell>
          <cell r="D8382" t="str">
            <v>UN</v>
          </cell>
          <cell r="E8382">
            <v>1</v>
          </cell>
          <cell r="F8382">
            <v>200.76</v>
          </cell>
          <cell r="G8382">
            <v>200.76</v>
          </cell>
        </row>
        <row r="8383">
          <cell r="A8383" t="str">
            <v>INSUMO</v>
          </cell>
          <cell r="B8383" t="str">
            <v>00012530</v>
          </cell>
          <cell r="C8383" t="str">
            <v>ANEL OU ADUELA CONCRETO ARMADO D = 0,60M, H = 0,30M</v>
          </cell>
          <cell r="D8383" t="str">
            <v>UN</v>
          </cell>
          <cell r="E8383">
            <v>2</v>
          </cell>
          <cell r="F8383">
            <v>31.9</v>
          </cell>
          <cell r="G8383">
            <v>63.8</v>
          </cell>
        </row>
        <row r="8384">
          <cell r="A8384" t="str">
            <v>INSUMO</v>
          </cell>
          <cell r="B8384" t="str">
            <v>00012548</v>
          </cell>
          <cell r="C8384" t="str">
            <v>ANEL OU ADUELA CONCRETO ARMADO D = 1,10M, H = 0,30M</v>
          </cell>
          <cell r="D8384" t="str">
            <v>UN</v>
          </cell>
          <cell r="E8384">
            <v>12</v>
          </cell>
          <cell r="F8384">
            <v>81.64</v>
          </cell>
          <cell r="G8384">
            <v>979.68</v>
          </cell>
        </row>
        <row r="8385">
          <cell r="A8385" t="str">
            <v>INSUMO</v>
          </cell>
          <cell r="B8385" t="str">
            <v>00013113</v>
          </cell>
          <cell r="C8385" t="str">
            <v>ANEL OU ADUELA CONCRETO ARMADO D = 0,60M, H = 0,10M</v>
          </cell>
          <cell r="D8385" t="str">
            <v>UN</v>
          </cell>
          <cell r="E8385">
            <v>1</v>
          </cell>
          <cell r="F8385">
            <v>9.7100000000000009</v>
          </cell>
          <cell r="G8385">
            <v>9.7100000000000009</v>
          </cell>
        </row>
        <row r="8386">
          <cell r="A8386" t="str">
            <v>INSUMO</v>
          </cell>
          <cell r="B8386" t="str">
            <v>00013114</v>
          </cell>
          <cell r="C8386" t="str">
            <v>ANEL OU ADUELA CONCRETO ARMADO D = 0,60M, H = 0,15M</v>
          </cell>
          <cell r="D8386" t="str">
            <v>UN</v>
          </cell>
          <cell r="E8386">
            <v>1</v>
          </cell>
          <cell r="F8386">
            <v>14.51</v>
          </cell>
          <cell r="G8386">
            <v>14.51</v>
          </cell>
        </row>
        <row r="8387">
          <cell r="A8387" t="str">
            <v>73963/019</v>
          </cell>
          <cell r="C8387" t="str">
            <v>SUBTOTAL</v>
          </cell>
          <cell r="G8387">
            <v>2625.6400000000003</v>
          </cell>
        </row>
        <row r="8388">
          <cell r="C8388" t="str">
            <v>BDI</v>
          </cell>
          <cell r="E8388">
            <v>0.35</v>
          </cell>
          <cell r="G8388">
            <v>918.97</v>
          </cell>
        </row>
        <row r="8389">
          <cell r="C8389" t="str">
            <v>TOTAL</v>
          </cell>
          <cell r="G8389">
            <v>3544.6100000000006</v>
          </cell>
        </row>
        <row r="8391">
          <cell r="A8391" t="str">
            <v>DROP</v>
          </cell>
          <cell r="B8391" t="str">
            <v>73963/020</v>
          </cell>
          <cell r="C8391" t="str">
            <v>POCO DE VISITA PARA REDE DE ESG. SANIT., EM ANEIS D E CONCRETO, DIÂMETRO = 60CM E 110CM, PROF = 500CM, INCLUINDO DEGRAU, EXCLUINDO TAMPAO FE RRO FUNDIDO.</v>
          </cell>
          <cell r="D8391" t="str">
            <v>UN</v>
          </cell>
        </row>
        <row r="8392">
          <cell r="A8392" t="str">
            <v>COMPOSICAO</v>
          </cell>
          <cell r="B8392" t="str">
            <v>6042</v>
          </cell>
          <cell r="C8392" t="str">
            <v>CONCRETO NAO ESTRUTURAL, CONSUMO 210KG/M3, PREPARO COM BETONEIRA, SEM LANCAMENTO</v>
          </cell>
          <cell r="D8392" t="str">
            <v>M3</v>
          </cell>
          <cell r="E8392">
            <v>0.89</v>
          </cell>
          <cell r="F8392">
            <v>243.67999999999998</v>
          </cell>
          <cell r="G8392">
            <v>216.88</v>
          </cell>
        </row>
        <row r="8393">
          <cell r="A8393" t="str">
            <v>COMPOSICAO</v>
          </cell>
          <cell r="B8393" t="str">
            <v>73396</v>
          </cell>
          <cell r="C8393" t="str">
            <v>DEGRAU DE FERRO FUNDIDO NUM 1 DE 3,0 KG</v>
          </cell>
          <cell r="D8393" t="str">
            <v>UN</v>
          </cell>
          <cell r="E8393">
            <v>11</v>
          </cell>
          <cell r="F8393">
            <v>51.11</v>
          </cell>
          <cell r="G8393">
            <v>562.21</v>
          </cell>
        </row>
        <row r="8394">
          <cell r="A8394" t="str">
            <v>COMPOSICAO</v>
          </cell>
          <cell r="B8394" t="str">
            <v>73445</v>
          </cell>
          <cell r="C8394" t="str">
            <v>CAIACAO INT OU EXT SOBRE REVESTIMENTO LISO C/ADOCAO DE FIXADOR COM COM DUAS DEMAOS</v>
          </cell>
          <cell r="D8394" t="str">
            <v>M2</v>
          </cell>
          <cell r="E8394">
            <v>15.6</v>
          </cell>
          <cell r="F8394">
            <v>5.5200000000000005</v>
          </cell>
          <cell r="G8394">
            <v>86.11</v>
          </cell>
        </row>
        <row r="8395">
          <cell r="A8395" t="str">
            <v>COMPOSICAO</v>
          </cell>
          <cell r="B8395" t="str">
            <v>73455</v>
          </cell>
          <cell r="C8395" t="str">
            <v>ARGAMASSA CIMENTO/AREIA 1:4 - PREPARO MECANICO</v>
          </cell>
          <cell r="D8395" t="str">
            <v>M3</v>
          </cell>
          <cell r="E8395">
            <v>3.5999999999999997E-2</v>
          </cell>
          <cell r="F8395">
            <v>291.58</v>
          </cell>
          <cell r="G8395">
            <v>10.5</v>
          </cell>
        </row>
        <row r="8396">
          <cell r="A8396" t="str">
            <v>INSUMO</v>
          </cell>
          <cell r="B8396" t="str">
            <v>00004750</v>
          </cell>
          <cell r="C8396" t="str">
            <v>PEDREIRO</v>
          </cell>
          <cell r="D8396" t="str">
            <v>H</v>
          </cell>
          <cell r="E8396">
            <v>21</v>
          </cell>
          <cell r="F8396">
            <v>12.88</v>
          </cell>
          <cell r="G8396">
            <v>270.48</v>
          </cell>
        </row>
        <row r="8397">
          <cell r="A8397" t="str">
            <v>INSUMO</v>
          </cell>
          <cell r="B8397" t="str">
            <v>00006111</v>
          </cell>
          <cell r="C8397" t="str">
            <v>SERVENTE</v>
          </cell>
          <cell r="D8397" t="str">
            <v>H</v>
          </cell>
          <cell r="E8397">
            <v>19.5</v>
          </cell>
          <cell r="F8397">
            <v>10.59</v>
          </cell>
          <cell r="G8397">
            <v>206.51</v>
          </cell>
        </row>
        <row r="8398">
          <cell r="A8398" t="str">
            <v>INSUMO</v>
          </cell>
          <cell r="B8398" t="str">
            <v>00011242</v>
          </cell>
          <cell r="C8398" t="str">
            <v>DEGRAU FF P/ POCO VISITA N.2 / 2,5KG</v>
          </cell>
          <cell r="D8398" t="str">
            <v>UN</v>
          </cell>
          <cell r="E8398">
            <v>2</v>
          </cell>
          <cell r="F8398">
            <v>42.59</v>
          </cell>
          <cell r="G8398">
            <v>85.18</v>
          </cell>
        </row>
        <row r="8399">
          <cell r="A8399" t="str">
            <v>INSUMO</v>
          </cell>
          <cell r="B8399" t="str">
            <v>00011649</v>
          </cell>
          <cell r="C8399" t="str">
            <v>LAJE EXCENTRICA CONC ARM PRE-MOLDADO DN 1,20M FURO=0,53M E=12CM</v>
          </cell>
          <cell r="D8399" t="str">
            <v>UN</v>
          </cell>
          <cell r="E8399">
            <v>1</v>
          </cell>
          <cell r="F8399">
            <v>200.76</v>
          </cell>
          <cell r="G8399">
            <v>200.76</v>
          </cell>
        </row>
        <row r="8400">
          <cell r="A8400" t="str">
            <v>INSUMO</v>
          </cell>
          <cell r="B8400" t="str">
            <v>00012530</v>
          </cell>
          <cell r="C8400" t="str">
            <v>ANEL OU ADUELA CONCRETO ARMADO D = 0,60M, H = 0,30M</v>
          </cell>
          <cell r="D8400" t="str">
            <v>UN</v>
          </cell>
          <cell r="E8400">
            <v>2</v>
          </cell>
          <cell r="F8400">
            <v>31.9</v>
          </cell>
          <cell r="G8400">
            <v>63.8</v>
          </cell>
        </row>
        <row r="8401">
          <cell r="A8401" t="str">
            <v>INSUMO</v>
          </cell>
          <cell r="B8401" t="str">
            <v>00012548</v>
          </cell>
          <cell r="C8401" t="str">
            <v>ANEL OU ADUELA CONCRETO ARMADO D = 1,10M, H = 0,30M</v>
          </cell>
          <cell r="D8401" t="str">
            <v>UN</v>
          </cell>
          <cell r="E8401">
            <v>13</v>
          </cell>
          <cell r="F8401">
            <v>81.64</v>
          </cell>
          <cell r="G8401">
            <v>1061.32</v>
          </cell>
        </row>
        <row r="8402">
          <cell r="A8402" t="str">
            <v>INSUMO</v>
          </cell>
          <cell r="B8402" t="str">
            <v>00013113</v>
          </cell>
          <cell r="C8402" t="str">
            <v>ANEL OU ADUELA CONCRETO ARMADO D = 0,60M, H = 0,10M</v>
          </cell>
          <cell r="D8402" t="str">
            <v>UN</v>
          </cell>
          <cell r="E8402">
            <v>1</v>
          </cell>
          <cell r="F8402">
            <v>9.7100000000000009</v>
          </cell>
          <cell r="G8402">
            <v>9.7100000000000009</v>
          </cell>
        </row>
        <row r="8403">
          <cell r="A8403" t="str">
            <v>INSUMO</v>
          </cell>
          <cell r="B8403" t="str">
            <v>00013114</v>
          </cell>
          <cell r="C8403" t="str">
            <v>ANEL OU ADUELA CONCRETO ARMADO D = 0,60M, H = 0,15M</v>
          </cell>
          <cell r="D8403" t="str">
            <v>UN</v>
          </cell>
          <cell r="E8403">
            <v>1</v>
          </cell>
          <cell r="F8403">
            <v>14.51</v>
          </cell>
          <cell r="G8403">
            <v>14.51</v>
          </cell>
        </row>
        <row r="8404">
          <cell r="A8404" t="str">
            <v>73963/020</v>
          </cell>
          <cell r="C8404" t="str">
            <v>SUBTOTAL</v>
          </cell>
          <cell r="G8404">
            <v>2787.9700000000003</v>
          </cell>
        </row>
        <row r="8405">
          <cell r="C8405" t="str">
            <v>BDI</v>
          </cell>
          <cell r="E8405">
            <v>0.35</v>
          </cell>
          <cell r="G8405">
            <v>975.79</v>
          </cell>
        </row>
        <row r="8406">
          <cell r="C8406" t="str">
            <v>TOTAL</v>
          </cell>
          <cell r="G8406">
            <v>3763.76</v>
          </cell>
        </row>
        <row r="8408">
          <cell r="A8408" t="str">
            <v>DROP</v>
          </cell>
          <cell r="B8408" t="str">
            <v>73963/021</v>
          </cell>
          <cell r="C8408" t="str">
            <v>POCO DE VISITA PARA REDE DE ESG. SANIT., EM ANEIS D E CONCRETO, DIÂMETRO = 60CM E 110CM, PROF = 530CM, INCLUINDO DEGRAU, EXCLUINDO TAMPAO FE RRO FUNDIDO.</v>
          </cell>
          <cell r="D8408" t="str">
            <v>UN</v>
          </cell>
        </row>
        <row r="8409">
          <cell r="A8409" t="str">
            <v>COMPOSICAO</v>
          </cell>
          <cell r="B8409" t="str">
            <v>6042</v>
          </cell>
          <cell r="C8409" t="str">
            <v>CONCRETO NAO ESTRUTURAL, CONSUMO 210KG/M3, PREPARO COM BETONEIRA, SEM LANCAMENTO</v>
          </cell>
          <cell r="D8409" t="str">
            <v>M3</v>
          </cell>
          <cell r="E8409">
            <v>0.92</v>
          </cell>
          <cell r="F8409">
            <v>243.67999999999998</v>
          </cell>
          <cell r="G8409">
            <v>224.19</v>
          </cell>
        </row>
        <row r="8410">
          <cell r="A8410" t="str">
            <v>COMPOSICAO</v>
          </cell>
          <cell r="B8410" t="str">
            <v>73396</v>
          </cell>
          <cell r="C8410" t="str">
            <v>DEGRAU DE FERRO FUNDIDO NUM 1 DE 3,0 KG</v>
          </cell>
          <cell r="D8410" t="str">
            <v>UN</v>
          </cell>
          <cell r="E8410">
            <v>12</v>
          </cell>
          <cell r="F8410">
            <v>51.11</v>
          </cell>
          <cell r="G8410">
            <v>613.32000000000005</v>
          </cell>
        </row>
        <row r="8411">
          <cell r="A8411" t="str">
            <v>COMPOSICAO</v>
          </cell>
          <cell r="B8411" t="str">
            <v>73445</v>
          </cell>
          <cell r="C8411" t="str">
            <v>CAIACAO INT OU EXT SOBRE REVESTIMENTO LISO C/ADOCAO DE FIXADOR COM COM DUAS DEMAOS</v>
          </cell>
          <cell r="D8411" t="str">
            <v>M2</v>
          </cell>
          <cell r="E8411">
            <v>16.7</v>
          </cell>
          <cell r="F8411">
            <v>5.5200000000000005</v>
          </cell>
          <cell r="G8411">
            <v>92.18</v>
          </cell>
        </row>
        <row r="8412">
          <cell r="A8412" t="str">
            <v>COMPOSICAO</v>
          </cell>
          <cell r="B8412" t="str">
            <v>73455</v>
          </cell>
          <cell r="C8412" t="str">
            <v>ARGAMASSA CIMENTO/AREIA 1:4 - PREPARO MECANICO</v>
          </cell>
          <cell r="D8412" t="str">
            <v>M3</v>
          </cell>
          <cell r="E8412">
            <v>3.9E-2</v>
          </cell>
          <cell r="F8412">
            <v>291.58</v>
          </cell>
          <cell r="G8412">
            <v>11.37</v>
          </cell>
        </row>
        <row r="8413">
          <cell r="A8413" t="str">
            <v>INSUMO</v>
          </cell>
          <cell r="B8413" t="str">
            <v>00004750</v>
          </cell>
          <cell r="C8413" t="str">
            <v>PEDREIRO</v>
          </cell>
          <cell r="D8413" t="str">
            <v>H</v>
          </cell>
          <cell r="E8413">
            <v>22</v>
          </cell>
          <cell r="F8413">
            <v>12.88</v>
          </cell>
          <cell r="G8413">
            <v>283.36</v>
          </cell>
        </row>
        <row r="8414">
          <cell r="A8414" t="str">
            <v>INSUMO</v>
          </cell>
          <cell r="B8414" t="str">
            <v>00006111</v>
          </cell>
          <cell r="C8414" t="str">
            <v>SERVENTE</v>
          </cell>
          <cell r="D8414" t="str">
            <v>H</v>
          </cell>
          <cell r="E8414">
            <v>20.5</v>
          </cell>
          <cell r="F8414">
            <v>10.59</v>
          </cell>
          <cell r="G8414">
            <v>217.1</v>
          </cell>
        </row>
        <row r="8415">
          <cell r="A8415" t="str">
            <v>INSUMO</v>
          </cell>
          <cell r="B8415" t="str">
            <v>00011242</v>
          </cell>
          <cell r="C8415" t="str">
            <v>DEGRAU FF P/ POCO VISITA N.2 / 2,5KG</v>
          </cell>
          <cell r="D8415" t="str">
            <v>UN</v>
          </cell>
          <cell r="E8415">
            <v>2</v>
          </cell>
          <cell r="F8415">
            <v>42.59</v>
          </cell>
          <cell r="G8415">
            <v>85.18</v>
          </cell>
        </row>
        <row r="8416">
          <cell r="A8416" t="str">
            <v>INSUMO</v>
          </cell>
          <cell r="B8416" t="str">
            <v>00011649</v>
          </cell>
          <cell r="C8416" t="str">
            <v>LAJE EXCENTRICA CONC ARM PRE-MOLDADO DN 1,20M FURO=0,53M E=12CM</v>
          </cell>
          <cell r="D8416" t="str">
            <v>UN</v>
          </cell>
          <cell r="E8416">
            <v>1</v>
          </cell>
          <cell r="F8416">
            <v>200.76</v>
          </cell>
          <cell r="G8416">
            <v>200.76</v>
          </cell>
        </row>
        <row r="8417">
          <cell r="A8417" t="str">
            <v>INSUMO</v>
          </cell>
          <cell r="B8417" t="str">
            <v>00012530</v>
          </cell>
          <cell r="C8417" t="str">
            <v>ANEL OU ADUELA CONCRETO ARMADO D = 0,60M, H = 0,30M</v>
          </cell>
          <cell r="D8417" t="str">
            <v>UN</v>
          </cell>
          <cell r="E8417">
            <v>2</v>
          </cell>
          <cell r="F8417">
            <v>31.9</v>
          </cell>
          <cell r="G8417">
            <v>63.8</v>
          </cell>
        </row>
        <row r="8418">
          <cell r="A8418" t="str">
            <v>INSUMO</v>
          </cell>
          <cell r="B8418" t="str">
            <v>00012548</v>
          </cell>
          <cell r="C8418" t="str">
            <v>ANEL OU ADUELA CONCRETO ARMADO D = 1,10M, H = 0,30M</v>
          </cell>
          <cell r="D8418" t="str">
            <v>UN</v>
          </cell>
          <cell r="E8418">
            <v>14</v>
          </cell>
          <cell r="F8418">
            <v>81.64</v>
          </cell>
          <cell r="G8418">
            <v>1142.96</v>
          </cell>
        </row>
        <row r="8419">
          <cell r="A8419" t="str">
            <v>INSUMO</v>
          </cell>
          <cell r="B8419" t="str">
            <v>00013113</v>
          </cell>
          <cell r="C8419" t="str">
            <v>ANEL OU ADUELA CONCRETO ARMADO D = 0,60M, H = 0,10M</v>
          </cell>
          <cell r="D8419" t="str">
            <v>UN</v>
          </cell>
          <cell r="E8419">
            <v>1</v>
          </cell>
          <cell r="F8419">
            <v>9.7100000000000009</v>
          </cell>
          <cell r="G8419">
            <v>9.7100000000000009</v>
          </cell>
        </row>
        <row r="8420">
          <cell r="A8420" t="str">
            <v>INSUMO</v>
          </cell>
          <cell r="B8420" t="str">
            <v>00013114</v>
          </cell>
          <cell r="C8420" t="str">
            <v>ANEL OU ADUELA CONCRETO ARMADO D = 0,60M, H = 0,15M</v>
          </cell>
          <cell r="D8420" t="str">
            <v>UN</v>
          </cell>
          <cell r="E8420">
            <v>1</v>
          </cell>
          <cell r="F8420">
            <v>14.51</v>
          </cell>
          <cell r="G8420">
            <v>14.51</v>
          </cell>
        </row>
        <row r="8421">
          <cell r="A8421" t="str">
            <v>73963/021</v>
          </cell>
          <cell r="C8421" t="str">
            <v>SUBTOTAL</v>
          </cell>
          <cell r="G8421">
            <v>2958.4400000000005</v>
          </cell>
        </row>
        <row r="8422">
          <cell r="C8422" t="str">
            <v>BDI</v>
          </cell>
          <cell r="E8422">
            <v>0.35</v>
          </cell>
          <cell r="G8422">
            <v>1035.45</v>
          </cell>
        </row>
        <row r="8423">
          <cell r="C8423" t="str">
            <v>TOTAL</v>
          </cell>
          <cell r="G8423">
            <v>3993.8900000000003</v>
          </cell>
        </row>
        <row r="8425">
          <cell r="A8425" t="str">
            <v>DROP</v>
          </cell>
          <cell r="B8425" t="str">
            <v>73963/022</v>
          </cell>
          <cell r="C8425" t="str">
            <v>POCO DE VISITA PARA REDE DE ESG. SANIT., EM ANEIS D E CONCRETO, DIÂMETRO = 60CM E 110CM, PROF = 560CM, INCLUINDO DEGRAU, EXCLUINDO TAMPAO FE RRO FUNDIDO.</v>
          </cell>
          <cell r="D8425" t="str">
            <v>UN</v>
          </cell>
        </row>
        <row r="8426">
          <cell r="A8426" t="str">
            <v>COMPOSICAO</v>
          </cell>
          <cell r="B8426" t="str">
            <v>6042</v>
          </cell>
          <cell r="C8426" t="str">
            <v>CONCRETO NAO ESTRUTURAL, CONSUMO 210KG/M3, PREPARO COM BETONEIRA, SEM LANCAMENTO</v>
          </cell>
          <cell r="D8426" t="str">
            <v>M3</v>
          </cell>
          <cell r="E8426">
            <v>0.92</v>
          </cell>
          <cell r="F8426">
            <v>243.67999999999998</v>
          </cell>
          <cell r="G8426">
            <v>224.19</v>
          </cell>
        </row>
        <row r="8427">
          <cell r="A8427" t="str">
            <v>COMPOSICAO</v>
          </cell>
          <cell r="B8427" t="str">
            <v>73396</v>
          </cell>
          <cell r="C8427" t="str">
            <v>DEGRAU DE FERRO FUNDIDO NUM 1 DE 3,0 KG</v>
          </cell>
          <cell r="D8427" t="str">
            <v>UN</v>
          </cell>
          <cell r="E8427">
            <v>13</v>
          </cell>
          <cell r="F8427">
            <v>51.11</v>
          </cell>
          <cell r="G8427">
            <v>664.43</v>
          </cell>
        </row>
        <row r="8428">
          <cell r="A8428" t="str">
            <v>COMPOSICAO</v>
          </cell>
          <cell r="B8428" t="str">
            <v>73445</v>
          </cell>
          <cell r="C8428" t="str">
            <v>CAIACAO INT OU EXT SOBRE REVESTIMENTO LISO C/ADOCAO DE FIXADOR COM COM DUAS DEMAOS</v>
          </cell>
          <cell r="D8428" t="str">
            <v>M2</v>
          </cell>
          <cell r="E8428">
            <v>17.7</v>
          </cell>
          <cell r="F8428">
            <v>5.5200000000000005</v>
          </cell>
          <cell r="G8428">
            <v>97.7</v>
          </cell>
        </row>
        <row r="8429">
          <cell r="A8429" t="str">
            <v>COMPOSICAO</v>
          </cell>
          <cell r="B8429" t="str">
            <v>73455</v>
          </cell>
          <cell r="C8429" t="str">
            <v>ARGAMASSA CIMENTO/AREIA 1:4 - PREPARO MECANICO</v>
          </cell>
          <cell r="D8429" t="str">
            <v>M3</v>
          </cell>
          <cell r="E8429">
            <v>4.1000000000000002E-2</v>
          </cell>
          <cell r="F8429">
            <v>291.58</v>
          </cell>
          <cell r="G8429">
            <v>11.95</v>
          </cell>
        </row>
        <row r="8430">
          <cell r="A8430" t="str">
            <v>INSUMO</v>
          </cell>
          <cell r="B8430" t="str">
            <v>00004750</v>
          </cell>
          <cell r="C8430" t="str">
            <v>PEDREIRO</v>
          </cell>
          <cell r="D8430" t="str">
            <v>H</v>
          </cell>
          <cell r="E8430">
            <v>23</v>
          </cell>
          <cell r="F8430">
            <v>12.88</v>
          </cell>
          <cell r="G8430">
            <v>296.24</v>
          </cell>
        </row>
        <row r="8431">
          <cell r="A8431" t="str">
            <v>INSUMO</v>
          </cell>
          <cell r="B8431" t="str">
            <v>00006111</v>
          </cell>
          <cell r="C8431" t="str">
            <v>SERVENTE</v>
          </cell>
          <cell r="D8431" t="str">
            <v>H</v>
          </cell>
          <cell r="E8431">
            <v>21.5</v>
          </cell>
          <cell r="F8431">
            <v>10.59</v>
          </cell>
          <cell r="G8431">
            <v>227.69</v>
          </cell>
        </row>
        <row r="8432">
          <cell r="A8432" t="str">
            <v>INSUMO</v>
          </cell>
          <cell r="B8432" t="str">
            <v>00011242</v>
          </cell>
          <cell r="C8432" t="str">
            <v>DEGRAU FF P/ POCO VISITA N.2 / 2,5KG</v>
          </cell>
          <cell r="D8432" t="str">
            <v>UN</v>
          </cell>
          <cell r="E8432">
            <v>2</v>
          </cell>
          <cell r="F8432">
            <v>42.59</v>
          </cell>
          <cell r="G8432">
            <v>85.18</v>
          </cell>
        </row>
        <row r="8433">
          <cell r="A8433" t="str">
            <v>INSUMO</v>
          </cell>
          <cell r="B8433" t="str">
            <v>00011649</v>
          </cell>
          <cell r="C8433" t="str">
            <v>LAJE EXCENTRICA CONC ARM PRE-MOLDADO DN 1,20M FURO=0,53M E=12CM</v>
          </cell>
          <cell r="D8433" t="str">
            <v>UN</v>
          </cell>
          <cell r="E8433">
            <v>1</v>
          </cell>
          <cell r="F8433">
            <v>200.76</v>
          </cell>
          <cell r="G8433">
            <v>200.76</v>
          </cell>
        </row>
        <row r="8434">
          <cell r="A8434" t="str">
            <v>INSUMO</v>
          </cell>
          <cell r="B8434" t="str">
            <v>00012530</v>
          </cell>
          <cell r="C8434" t="str">
            <v>ANEL OU ADUELA CONCRETO ARMADO D = 0,60M, H = 0,30M</v>
          </cell>
          <cell r="D8434" t="str">
            <v>UN</v>
          </cell>
          <cell r="E8434">
            <v>2</v>
          </cell>
          <cell r="F8434">
            <v>31.9</v>
          </cell>
          <cell r="G8434">
            <v>63.8</v>
          </cell>
        </row>
        <row r="8435">
          <cell r="A8435" t="str">
            <v>INSUMO</v>
          </cell>
          <cell r="B8435" t="str">
            <v>00012548</v>
          </cell>
          <cell r="C8435" t="str">
            <v>ANEL OU ADUELA CONCRETO ARMADO D = 1,10M, H = 0,30M</v>
          </cell>
          <cell r="D8435" t="str">
            <v>UN</v>
          </cell>
          <cell r="E8435">
            <v>15</v>
          </cell>
          <cell r="F8435">
            <v>81.64</v>
          </cell>
          <cell r="G8435">
            <v>1224.5999999999999</v>
          </cell>
        </row>
        <row r="8436">
          <cell r="A8436" t="str">
            <v>INSUMO</v>
          </cell>
          <cell r="B8436" t="str">
            <v>00013113</v>
          </cell>
          <cell r="C8436" t="str">
            <v>ANEL OU ADUELA CONCRETO ARMADO D = 0,60M, H = 0,10M</v>
          </cell>
          <cell r="D8436" t="str">
            <v>UN</v>
          </cell>
          <cell r="E8436">
            <v>1</v>
          </cell>
          <cell r="F8436">
            <v>9.7100000000000009</v>
          </cell>
          <cell r="G8436">
            <v>9.7100000000000009</v>
          </cell>
        </row>
        <row r="8437">
          <cell r="A8437" t="str">
            <v>INSUMO</v>
          </cell>
          <cell r="B8437" t="str">
            <v>00013114</v>
          </cell>
          <cell r="C8437" t="str">
            <v>ANEL OU ADUELA CONCRETO ARMADO D = 0,60M, H = 0,15M</v>
          </cell>
          <cell r="D8437" t="str">
            <v>UN</v>
          </cell>
          <cell r="E8437">
            <v>1</v>
          </cell>
          <cell r="F8437">
            <v>14.51</v>
          </cell>
          <cell r="G8437">
            <v>14.51</v>
          </cell>
        </row>
        <row r="8438">
          <cell r="A8438" t="str">
            <v>73963/022</v>
          </cell>
          <cell r="C8438" t="str">
            <v>SUBTOTAL</v>
          </cell>
          <cell r="G8438">
            <v>3120.76</v>
          </cell>
        </row>
        <row r="8439">
          <cell r="C8439" t="str">
            <v>BDI</v>
          </cell>
          <cell r="E8439">
            <v>0.35</v>
          </cell>
          <cell r="G8439">
            <v>1092.27</v>
          </cell>
        </row>
        <row r="8440">
          <cell r="C8440" t="str">
            <v>TOTAL</v>
          </cell>
          <cell r="G8440">
            <v>4213.0300000000007</v>
          </cell>
        </row>
        <row r="8442">
          <cell r="A8442" t="str">
            <v>DROP</v>
          </cell>
          <cell r="B8442" t="str">
            <v>73963/023</v>
          </cell>
          <cell r="C8442" t="str">
            <v>POCO DE VISITA PARA REDE DE ESG. SANIT., EM ANEIS D E CONCRETO, DIÂMETRO = 60CM E 110CM, PROF = 590CM, INCLUINDO DEGRAU, EXCLUINDO TAMPAO FE RRO FUNDIDO.</v>
          </cell>
          <cell r="D8442" t="str">
            <v>UN</v>
          </cell>
        </row>
        <row r="8443">
          <cell r="A8443" t="str">
            <v>COMPOSICAO</v>
          </cell>
          <cell r="B8443" t="str">
            <v>6042</v>
          </cell>
          <cell r="C8443" t="str">
            <v>CONCRETO NAO ESTRUTURAL, CONSUMO 210KG/M3, PREPARO COM BETONEIRA, SEM LANCAMENTO</v>
          </cell>
          <cell r="D8443" t="str">
            <v>M3</v>
          </cell>
          <cell r="E8443">
            <v>0.92</v>
          </cell>
          <cell r="F8443">
            <v>243.67999999999998</v>
          </cell>
          <cell r="G8443">
            <v>224.19</v>
          </cell>
        </row>
        <row r="8444">
          <cell r="A8444" t="str">
            <v>COMPOSICAO</v>
          </cell>
          <cell r="B8444" t="str">
            <v>73396</v>
          </cell>
          <cell r="C8444" t="str">
            <v>DEGRAU DE FERRO FUNDIDO NUM 1 DE 3,0 KG</v>
          </cell>
          <cell r="D8444" t="str">
            <v>UN</v>
          </cell>
          <cell r="E8444">
            <v>14</v>
          </cell>
          <cell r="F8444">
            <v>51.11</v>
          </cell>
          <cell r="G8444">
            <v>715.54</v>
          </cell>
        </row>
        <row r="8445">
          <cell r="A8445" t="str">
            <v>COMPOSICAO</v>
          </cell>
          <cell r="B8445" t="str">
            <v>73445</v>
          </cell>
          <cell r="C8445" t="str">
            <v>CAIACAO INT OU EXT SOBRE REVESTIMENTO LISO C/ADOCAO DE FIXADOR COM COM DUAS DEMAOS</v>
          </cell>
          <cell r="D8445" t="str">
            <v>M2</v>
          </cell>
          <cell r="E8445">
            <v>18.7</v>
          </cell>
          <cell r="F8445">
            <v>5.5200000000000005</v>
          </cell>
          <cell r="G8445">
            <v>103.22</v>
          </cell>
        </row>
        <row r="8446">
          <cell r="A8446" t="str">
            <v>COMPOSICAO</v>
          </cell>
          <cell r="B8446" t="str">
            <v>73455</v>
          </cell>
          <cell r="C8446" t="str">
            <v>ARGAMASSA CIMENTO/AREIA 1:4 - PREPARO MECANICO</v>
          </cell>
          <cell r="D8446" t="str">
            <v>M3</v>
          </cell>
          <cell r="E8446">
            <v>4.2999999999999997E-2</v>
          </cell>
          <cell r="F8446">
            <v>291.58</v>
          </cell>
          <cell r="G8446">
            <v>12.54</v>
          </cell>
        </row>
        <row r="8447">
          <cell r="A8447" t="str">
            <v>INSUMO</v>
          </cell>
          <cell r="B8447" t="str">
            <v>00004750</v>
          </cell>
          <cell r="C8447" t="str">
            <v>PEDREIRO</v>
          </cell>
          <cell r="D8447" t="str">
            <v>H</v>
          </cell>
          <cell r="E8447">
            <v>24</v>
          </cell>
          <cell r="F8447">
            <v>12.88</v>
          </cell>
          <cell r="G8447">
            <v>309.12</v>
          </cell>
        </row>
        <row r="8448">
          <cell r="A8448" t="str">
            <v>INSUMO</v>
          </cell>
          <cell r="B8448" t="str">
            <v>00006111</v>
          </cell>
          <cell r="C8448" t="str">
            <v>SERVENTE</v>
          </cell>
          <cell r="D8448" t="str">
            <v>H</v>
          </cell>
          <cell r="E8448">
            <v>22.5</v>
          </cell>
          <cell r="F8448">
            <v>10.59</v>
          </cell>
          <cell r="G8448">
            <v>238.28</v>
          </cell>
        </row>
        <row r="8449">
          <cell r="A8449" t="str">
            <v>INSUMO</v>
          </cell>
          <cell r="B8449" t="str">
            <v>00011242</v>
          </cell>
          <cell r="C8449" t="str">
            <v>DEGRAU FF P/ POCO VISITA N.2 / 2,5KG</v>
          </cell>
          <cell r="D8449" t="str">
            <v>UN</v>
          </cell>
          <cell r="E8449">
            <v>2</v>
          </cell>
          <cell r="F8449">
            <v>42.59</v>
          </cell>
          <cell r="G8449">
            <v>85.18</v>
          </cell>
        </row>
        <row r="8450">
          <cell r="A8450" t="str">
            <v>INSUMO</v>
          </cell>
          <cell r="B8450" t="str">
            <v>00011649</v>
          </cell>
          <cell r="C8450" t="str">
            <v>LAJE EXCENTRICA CONC ARM PRE-MOLDADO DN 1,20M FURO=0,53M E=12CM</v>
          </cell>
          <cell r="D8450" t="str">
            <v>UN</v>
          </cell>
          <cell r="E8450">
            <v>1</v>
          </cell>
          <cell r="F8450">
            <v>200.76</v>
          </cell>
          <cell r="G8450">
            <v>200.76</v>
          </cell>
        </row>
        <row r="8451">
          <cell r="A8451" t="str">
            <v>INSUMO</v>
          </cell>
          <cell r="B8451" t="str">
            <v>00012530</v>
          </cell>
          <cell r="C8451" t="str">
            <v>ANEL OU ADUELA CONCRETO ARMADO D = 0,60M, H = 0,30M</v>
          </cell>
          <cell r="D8451" t="str">
            <v>UN</v>
          </cell>
          <cell r="E8451">
            <v>2</v>
          </cell>
          <cell r="F8451">
            <v>31.9</v>
          </cell>
          <cell r="G8451">
            <v>63.8</v>
          </cell>
        </row>
        <row r="8452">
          <cell r="A8452" t="str">
            <v>INSUMO</v>
          </cell>
          <cell r="B8452" t="str">
            <v>00012548</v>
          </cell>
          <cell r="C8452" t="str">
            <v>ANEL OU ADUELA CONCRETO ARMADO D = 1,10M, H = 0,30M</v>
          </cell>
          <cell r="D8452" t="str">
            <v>UN</v>
          </cell>
          <cell r="E8452">
            <v>16</v>
          </cell>
          <cell r="F8452">
            <v>81.64</v>
          </cell>
          <cell r="G8452">
            <v>1306.24</v>
          </cell>
        </row>
        <row r="8453">
          <cell r="A8453" t="str">
            <v>INSUMO</v>
          </cell>
          <cell r="B8453" t="str">
            <v>00013113</v>
          </cell>
          <cell r="C8453" t="str">
            <v>ANEL OU ADUELA CONCRETO ARMADO D = 0,60M, H = 0,10M</v>
          </cell>
          <cell r="D8453" t="str">
            <v>UN</v>
          </cell>
          <cell r="E8453">
            <v>1</v>
          </cell>
          <cell r="F8453">
            <v>9.7100000000000009</v>
          </cell>
          <cell r="G8453">
            <v>9.7100000000000009</v>
          </cell>
        </row>
        <row r="8454">
          <cell r="A8454" t="str">
            <v>INSUMO</v>
          </cell>
          <cell r="B8454" t="str">
            <v>00013114</v>
          </cell>
          <cell r="C8454" t="str">
            <v>ANEL OU ADUELA CONCRETO ARMADO D = 0,60M, H = 0,15M</v>
          </cell>
          <cell r="D8454" t="str">
            <v>UN</v>
          </cell>
          <cell r="E8454">
            <v>1</v>
          </cell>
          <cell r="F8454">
            <v>14.51</v>
          </cell>
          <cell r="G8454">
            <v>14.51</v>
          </cell>
        </row>
        <row r="8455">
          <cell r="A8455" t="str">
            <v>73963/023</v>
          </cell>
          <cell r="C8455" t="str">
            <v>SUBTOTAL</v>
          </cell>
          <cell r="G8455">
            <v>3283.09</v>
          </cell>
        </row>
        <row r="8456">
          <cell r="C8456" t="str">
            <v>BDI</v>
          </cell>
          <cell r="E8456">
            <v>0.35</v>
          </cell>
          <cell r="G8456">
            <v>1149.08</v>
          </cell>
        </row>
        <row r="8457">
          <cell r="C8457" t="str">
            <v>TOTAL</v>
          </cell>
          <cell r="G8457">
            <v>4432.17</v>
          </cell>
        </row>
        <row r="8459">
          <cell r="A8459" t="str">
            <v>DROP</v>
          </cell>
          <cell r="B8459" t="str">
            <v>73963/024</v>
          </cell>
          <cell r="C8459" t="str">
            <v>POCO DE VISITA PARA REDE DE ESG. SANIT., EM ANEIS D E CONCRETO, DIÂMETRO = 60CM E 110CM, PROF = 690CM, INCLUINDO DEGRAU, EXCLUINDO TAMPAO FE RRO FUNDIDO.</v>
          </cell>
          <cell r="D8459" t="str">
            <v>UN</v>
          </cell>
        </row>
        <row r="8460">
          <cell r="A8460" t="str">
            <v>COMPOSICAO</v>
          </cell>
          <cell r="B8460" t="str">
            <v>6042</v>
          </cell>
          <cell r="C8460" t="str">
            <v>CONCRETO NAO ESTRUTURAL, CONSUMO 210KG/M3, PREPARO COM BETONEIRA, SEM LANCAMENTO</v>
          </cell>
          <cell r="D8460" t="str">
            <v>M3</v>
          </cell>
          <cell r="E8460">
            <v>0.92</v>
          </cell>
          <cell r="F8460">
            <v>243.67999999999998</v>
          </cell>
          <cell r="G8460">
            <v>224.19</v>
          </cell>
        </row>
        <row r="8461">
          <cell r="A8461" t="str">
            <v>COMPOSICAO</v>
          </cell>
          <cell r="B8461" t="str">
            <v>73396</v>
          </cell>
          <cell r="C8461" t="str">
            <v>DEGRAU DE FERRO FUNDIDO NUM 1 DE 3,0 KG</v>
          </cell>
          <cell r="D8461" t="str">
            <v>UN</v>
          </cell>
          <cell r="E8461">
            <v>15</v>
          </cell>
          <cell r="F8461">
            <v>51.11</v>
          </cell>
          <cell r="G8461">
            <v>766.65</v>
          </cell>
        </row>
        <row r="8462">
          <cell r="A8462" t="str">
            <v>COMPOSICAO</v>
          </cell>
          <cell r="B8462" t="str">
            <v>73445</v>
          </cell>
          <cell r="C8462" t="str">
            <v>CAIACAO INT OU EXT SOBRE REVESTIMENTO LISO C/ADOCAO DE FIXADOR COM COM DUAS DEMAOS</v>
          </cell>
          <cell r="D8462" t="str">
            <v>M2</v>
          </cell>
          <cell r="E8462">
            <v>19.8</v>
          </cell>
          <cell r="F8462">
            <v>5.5200000000000005</v>
          </cell>
          <cell r="G8462">
            <v>109.3</v>
          </cell>
        </row>
        <row r="8463">
          <cell r="A8463" t="str">
            <v>COMPOSICAO</v>
          </cell>
          <cell r="B8463" t="str">
            <v>73455</v>
          </cell>
          <cell r="C8463" t="str">
            <v>ARGAMASSA CIMENTO/AREIA 1:4 - PREPARO MECANICO</v>
          </cell>
          <cell r="D8463" t="str">
            <v>M3</v>
          </cell>
          <cell r="E8463">
            <v>4.5999999999999999E-2</v>
          </cell>
          <cell r="F8463">
            <v>291.58</v>
          </cell>
          <cell r="G8463">
            <v>13.41</v>
          </cell>
        </row>
        <row r="8464">
          <cell r="A8464" t="str">
            <v>INSUMO</v>
          </cell>
          <cell r="B8464" t="str">
            <v>00004750</v>
          </cell>
          <cell r="C8464" t="str">
            <v>PEDREIRO</v>
          </cell>
          <cell r="D8464" t="str">
            <v>H</v>
          </cell>
          <cell r="E8464">
            <v>25</v>
          </cell>
          <cell r="F8464">
            <v>12.88</v>
          </cell>
          <cell r="G8464">
            <v>322</v>
          </cell>
        </row>
        <row r="8465">
          <cell r="A8465" t="str">
            <v>INSUMO</v>
          </cell>
          <cell r="B8465" t="str">
            <v>00006111</v>
          </cell>
          <cell r="C8465" t="str">
            <v>SERVENTE</v>
          </cell>
          <cell r="D8465" t="str">
            <v>H</v>
          </cell>
          <cell r="E8465">
            <v>23.5</v>
          </cell>
          <cell r="F8465">
            <v>10.59</v>
          </cell>
          <cell r="G8465">
            <v>248.87</v>
          </cell>
        </row>
        <row r="8466">
          <cell r="A8466" t="str">
            <v>INSUMO</v>
          </cell>
          <cell r="B8466" t="str">
            <v>00011242</v>
          </cell>
          <cell r="C8466" t="str">
            <v>DEGRAU FF P/ POCO VISITA N.2 / 2,5KG</v>
          </cell>
          <cell r="D8466" t="str">
            <v>UN</v>
          </cell>
          <cell r="E8466">
            <v>2</v>
          </cell>
          <cell r="F8466">
            <v>42.59</v>
          </cell>
          <cell r="G8466">
            <v>85.18</v>
          </cell>
        </row>
        <row r="8467">
          <cell r="A8467" t="str">
            <v>INSUMO</v>
          </cell>
          <cell r="B8467" t="str">
            <v>00011649</v>
          </cell>
          <cell r="C8467" t="str">
            <v>LAJE EXCENTRICA CONC ARM PRE-MOLDADO DN 1,20M FURO=0,53M E=12CM</v>
          </cell>
          <cell r="D8467" t="str">
            <v>UN</v>
          </cell>
          <cell r="E8467">
            <v>1</v>
          </cell>
          <cell r="F8467">
            <v>200.76</v>
          </cell>
          <cell r="G8467">
            <v>200.76</v>
          </cell>
        </row>
        <row r="8468">
          <cell r="A8468" t="str">
            <v>INSUMO</v>
          </cell>
          <cell r="B8468" t="str">
            <v>00012530</v>
          </cell>
          <cell r="C8468" t="str">
            <v>ANEL OU ADUELA CONCRETO ARMADO D = 0,60M, H = 0,30M</v>
          </cell>
          <cell r="D8468" t="str">
            <v>UN</v>
          </cell>
          <cell r="E8468">
            <v>2</v>
          </cell>
          <cell r="F8468">
            <v>31.9</v>
          </cell>
          <cell r="G8468">
            <v>63.8</v>
          </cell>
        </row>
        <row r="8469">
          <cell r="A8469" t="str">
            <v>INSUMO</v>
          </cell>
          <cell r="B8469" t="str">
            <v>00012548</v>
          </cell>
          <cell r="C8469" t="str">
            <v>ANEL OU ADUELA CONCRETO ARMADO D = 1,10M, H = 0,30M</v>
          </cell>
          <cell r="D8469" t="str">
            <v>UN</v>
          </cell>
          <cell r="E8469">
            <v>17</v>
          </cell>
          <cell r="F8469">
            <v>81.64</v>
          </cell>
          <cell r="G8469">
            <v>1387.88</v>
          </cell>
        </row>
        <row r="8470">
          <cell r="A8470" t="str">
            <v>INSUMO</v>
          </cell>
          <cell r="B8470" t="str">
            <v>00013113</v>
          </cell>
          <cell r="C8470" t="str">
            <v>ANEL OU ADUELA CONCRETO ARMADO D = 0,60M, H = 0,10M</v>
          </cell>
          <cell r="D8470" t="str">
            <v>UN</v>
          </cell>
          <cell r="E8470">
            <v>1</v>
          </cell>
          <cell r="F8470">
            <v>9.7100000000000009</v>
          </cell>
          <cell r="G8470">
            <v>9.7100000000000009</v>
          </cell>
        </row>
        <row r="8471">
          <cell r="A8471" t="str">
            <v>INSUMO</v>
          </cell>
          <cell r="B8471" t="str">
            <v>00013114</v>
          </cell>
          <cell r="C8471" t="str">
            <v>ANEL OU ADUELA CONCRETO ARMADO D = 0,60M, H = 0,15M</v>
          </cell>
          <cell r="D8471" t="str">
            <v>UN</v>
          </cell>
          <cell r="E8471">
            <v>1</v>
          </cell>
          <cell r="F8471">
            <v>14.51</v>
          </cell>
          <cell r="G8471">
            <v>14.51</v>
          </cell>
        </row>
        <row r="8472">
          <cell r="A8472" t="str">
            <v>73963/024</v>
          </cell>
          <cell r="C8472" t="str">
            <v>SUBTOTAL</v>
          </cell>
          <cell r="G8472">
            <v>3446.26</v>
          </cell>
        </row>
        <row r="8473">
          <cell r="C8473" t="str">
            <v>BDI</v>
          </cell>
          <cell r="E8473">
            <v>0.35</v>
          </cell>
          <cell r="G8473">
            <v>1206.19</v>
          </cell>
        </row>
        <row r="8474">
          <cell r="C8474" t="str">
            <v>TOTAL</v>
          </cell>
          <cell r="G8474">
            <v>4652.4500000000007</v>
          </cell>
        </row>
        <row r="8476">
          <cell r="A8476" t="str">
            <v>DROP</v>
          </cell>
          <cell r="B8476" t="str">
            <v>73963/025</v>
          </cell>
          <cell r="C8476" t="str">
            <v>POCO DE VISITA PARA REDE DE ESG. SANIT., EM ANEIS D E CONCRETO, DIÂMETRO = 60CM E 110CM, PROF = 650CM, INCLUINDO DEGRAU, EXCLUINDO TAMPAO FE RRO FUNDIDO.</v>
          </cell>
          <cell r="D8476" t="str">
            <v>UN</v>
          </cell>
        </row>
        <row r="8477">
          <cell r="A8477" t="str">
            <v>COMPOSICAO</v>
          </cell>
          <cell r="B8477" t="str">
            <v>6042</v>
          </cell>
          <cell r="C8477" t="str">
            <v>CONCRETO NAO ESTRUTURAL, CONSUMO 210KG/M3, PREPARO COM BETONEIRA, SEM LANCAMENTO</v>
          </cell>
          <cell r="D8477" t="str">
            <v>M3</v>
          </cell>
          <cell r="E8477">
            <v>0.92</v>
          </cell>
          <cell r="F8477">
            <v>243.67999999999998</v>
          </cell>
          <cell r="G8477">
            <v>224.19</v>
          </cell>
        </row>
        <row r="8478">
          <cell r="A8478" t="str">
            <v>COMPOSICAO</v>
          </cell>
          <cell r="B8478" t="str">
            <v>73396</v>
          </cell>
          <cell r="C8478" t="str">
            <v>DEGRAU DE FERRO FUNDIDO NUM 1 DE 3,0 KG</v>
          </cell>
          <cell r="D8478" t="str">
            <v>UN</v>
          </cell>
          <cell r="E8478">
            <v>16</v>
          </cell>
          <cell r="F8478">
            <v>51.11</v>
          </cell>
          <cell r="G8478">
            <v>817.76</v>
          </cell>
        </row>
        <row r="8479">
          <cell r="A8479" t="str">
            <v>COMPOSICAO</v>
          </cell>
          <cell r="B8479" t="str">
            <v>73445</v>
          </cell>
          <cell r="C8479" t="str">
            <v>CAIACAO INT OU EXT SOBRE REVESTIMENTO LISO C/ADOCAO DE FIXADOR COM COM DUAS DEMAOS</v>
          </cell>
          <cell r="D8479" t="str">
            <v>M2</v>
          </cell>
          <cell r="E8479">
            <v>20.8</v>
          </cell>
          <cell r="F8479">
            <v>5.5200000000000005</v>
          </cell>
          <cell r="G8479">
            <v>114.82</v>
          </cell>
        </row>
        <row r="8480">
          <cell r="A8480" t="str">
            <v>COMPOSICAO</v>
          </cell>
          <cell r="B8480" t="str">
            <v>73455</v>
          </cell>
          <cell r="C8480" t="str">
            <v>ARGAMASSA CIMENTO/AREIA 1:4 - PREPARO MECANICO</v>
          </cell>
          <cell r="D8480" t="str">
            <v>M3</v>
          </cell>
          <cell r="E8480">
            <v>4.8000000000000001E-2</v>
          </cell>
          <cell r="F8480">
            <v>291.58</v>
          </cell>
          <cell r="G8480">
            <v>14</v>
          </cell>
        </row>
        <row r="8481">
          <cell r="A8481" t="str">
            <v>INSUMO</v>
          </cell>
          <cell r="B8481" t="str">
            <v>00004750</v>
          </cell>
          <cell r="C8481" t="str">
            <v>PEDREIRO</v>
          </cell>
          <cell r="D8481" t="str">
            <v>H</v>
          </cell>
          <cell r="E8481">
            <v>26</v>
          </cell>
          <cell r="F8481">
            <v>12.88</v>
          </cell>
          <cell r="G8481">
            <v>334.88</v>
          </cell>
        </row>
        <row r="8482">
          <cell r="A8482" t="str">
            <v>INSUMO</v>
          </cell>
          <cell r="B8482" t="str">
            <v>00006111</v>
          </cell>
          <cell r="C8482" t="str">
            <v>SERVENTE</v>
          </cell>
          <cell r="D8482" t="str">
            <v>H</v>
          </cell>
          <cell r="E8482">
            <v>24.5</v>
          </cell>
          <cell r="F8482">
            <v>10.59</v>
          </cell>
          <cell r="G8482">
            <v>259.45999999999998</v>
          </cell>
        </row>
        <row r="8483">
          <cell r="A8483" t="str">
            <v>INSUMO</v>
          </cell>
          <cell r="B8483" t="str">
            <v>00011242</v>
          </cell>
          <cell r="C8483" t="str">
            <v>DEGRAU FF P/ POCO VISITA N.2 / 2,5KG</v>
          </cell>
          <cell r="D8483" t="str">
            <v>UN</v>
          </cell>
          <cell r="E8483">
            <v>2</v>
          </cell>
          <cell r="F8483">
            <v>42.59</v>
          </cell>
          <cell r="G8483">
            <v>85.18</v>
          </cell>
        </row>
        <row r="8484">
          <cell r="A8484" t="str">
            <v>INSUMO</v>
          </cell>
          <cell r="B8484" t="str">
            <v>00011649</v>
          </cell>
          <cell r="C8484" t="str">
            <v>LAJE EXCENTRICA CONC ARM PRE-MOLDADO DN 1,20M FURO=0,53M E=12CM</v>
          </cell>
          <cell r="D8484" t="str">
            <v>UN</v>
          </cell>
          <cell r="E8484">
            <v>1</v>
          </cell>
          <cell r="F8484">
            <v>200.76</v>
          </cell>
          <cell r="G8484">
            <v>200.76</v>
          </cell>
        </row>
        <row r="8485">
          <cell r="A8485" t="str">
            <v>INSUMO</v>
          </cell>
          <cell r="B8485" t="str">
            <v>00012530</v>
          </cell>
          <cell r="C8485" t="str">
            <v>ANEL OU ADUELA CONCRETO ARMADO D = 0,60M, H = 0,30M</v>
          </cell>
          <cell r="D8485" t="str">
            <v>UN</v>
          </cell>
          <cell r="E8485">
            <v>2</v>
          </cell>
          <cell r="F8485">
            <v>31.9</v>
          </cell>
          <cell r="G8485">
            <v>63.8</v>
          </cell>
        </row>
        <row r="8486">
          <cell r="A8486" t="str">
            <v>INSUMO</v>
          </cell>
          <cell r="B8486" t="str">
            <v>00012548</v>
          </cell>
          <cell r="C8486" t="str">
            <v>ANEL OU ADUELA CONCRETO ARMADO D = 1,10M, H = 0,30M</v>
          </cell>
          <cell r="D8486" t="str">
            <v>UN</v>
          </cell>
          <cell r="E8486">
            <v>18</v>
          </cell>
          <cell r="F8486">
            <v>81.64</v>
          </cell>
          <cell r="G8486">
            <v>1469.52</v>
          </cell>
        </row>
        <row r="8487">
          <cell r="A8487" t="str">
            <v>INSUMO</v>
          </cell>
          <cell r="B8487" t="str">
            <v>00013113</v>
          </cell>
          <cell r="C8487" t="str">
            <v>ANEL OU ADUELA CONCRETO ARMADO D = 0,60M, H = 0,10M</v>
          </cell>
          <cell r="D8487" t="str">
            <v>UN</v>
          </cell>
          <cell r="E8487">
            <v>1</v>
          </cell>
          <cell r="F8487">
            <v>9.7100000000000009</v>
          </cell>
          <cell r="G8487">
            <v>9.7100000000000009</v>
          </cell>
        </row>
        <row r="8488">
          <cell r="A8488" t="str">
            <v>INSUMO</v>
          </cell>
          <cell r="B8488" t="str">
            <v>00013114</v>
          </cell>
          <cell r="C8488" t="str">
            <v>ANEL OU ADUELA CONCRETO ARMADO D = 0,60M, H = 0,15M</v>
          </cell>
          <cell r="D8488" t="str">
            <v>UN</v>
          </cell>
          <cell r="E8488">
            <v>1</v>
          </cell>
          <cell r="F8488">
            <v>14.51</v>
          </cell>
          <cell r="G8488">
            <v>14.51</v>
          </cell>
        </row>
        <row r="8489">
          <cell r="A8489" t="str">
            <v>73963/025</v>
          </cell>
          <cell r="C8489" t="str">
            <v>SUBTOTAL</v>
          </cell>
          <cell r="G8489">
            <v>3608.5900000000006</v>
          </cell>
        </row>
        <row r="8490">
          <cell r="C8490" t="str">
            <v>BDI</v>
          </cell>
          <cell r="E8490">
            <v>0.35</v>
          </cell>
          <cell r="G8490">
            <v>1263.01</v>
          </cell>
        </row>
        <row r="8491">
          <cell r="C8491" t="str">
            <v>TOTAL</v>
          </cell>
          <cell r="G8491">
            <v>4871.6000000000004</v>
          </cell>
        </row>
        <row r="8493">
          <cell r="A8493" t="str">
            <v>DROP</v>
          </cell>
          <cell r="B8493" t="str">
            <v>73963/026</v>
          </cell>
          <cell r="C8493" t="str">
            <v>POCO DE VISITA PARA REDE DE ESG. SANIT., EM ANEIS D E CONCRETO, DIÂMETRO = 60CM E 110CM, PROF = 680CM, INCLUINDO DEGRAU, EXCLUINDO TAMPAO FE RRO FUNDIDO.</v>
          </cell>
          <cell r="D8493" t="str">
            <v>UN</v>
          </cell>
        </row>
        <row r="8494">
          <cell r="A8494" t="str">
            <v>COMPOSICAO</v>
          </cell>
          <cell r="B8494" t="str">
            <v>6042</v>
          </cell>
          <cell r="C8494" t="str">
            <v>CONCRETO NAO ESTRUTURAL, CONSUMO 210KG/M3, PREPARO COM BETONEIRA, SEM LANCAMENTO</v>
          </cell>
          <cell r="D8494" t="str">
            <v>M3</v>
          </cell>
          <cell r="E8494">
            <v>0.92</v>
          </cell>
          <cell r="F8494">
            <v>243.67999999999998</v>
          </cell>
          <cell r="G8494">
            <v>224.19</v>
          </cell>
        </row>
        <row r="8495">
          <cell r="A8495" t="str">
            <v>COMPOSICAO</v>
          </cell>
          <cell r="B8495" t="str">
            <v>73396</v>
          </cell>
          <cell r="C8495" t="str">
            <v>DEGRAU DE FERRO FUNDIDO NUM 1 DE 3,0 KG</v>
          </cell>
          <cell r="D8495" t="str">
            <v>UN</v>
          </cell>
          <cell r="E8495">
            <v>17</v>
          </cell>
          <cell r="F8495">
            <v>51.11</v>
          </cell>
          <cell r="G8495">
            <v>868.87</v>
          </cell>
        </row>
        <row r="8496">
          <cell r="A8496" t="str">
            <v>COMPOSICAO</v>
          </cell>
          <cell r="B8496" t="str">
            <v>73445</v>
          </cell>
          <cell r="C8496" t="str">
            <v>CAIACAO INT OU EXT SOBRE REVESTIMENTO LISO C/ADOCAO DE FIXADOR COM COM DUAS DEMAOS</v>
          </cell>
          <cell r="D8496" t="str">
            <v>M2</v>
          </cell>
          <cell r="E8496">
            <v>21.9</v>
          </cell>
          <cell r="F8496">
            <v>5.5200000000000005</v>
          </cell>
          <cell r="G8496">
            <v>120.89</v>
          </cell>
        </row>
        <row r="8497">
          <cell r="A8497" t="str">
            <v>COMPOSICAO</v>
          </cell>
          <cell r="B8497" t="str">
            <v>73455</v>
          </cell>
          <cell r="C8497" t="str">
            <v>ARGAMASSA CIMENTO/AREIA 1:4 - PREPARO MECANICO</v>
          </cell>
          <cell r="D8497" t="str">
            <v>M3</v>
          </cell>
          <cell r="E8497">
            <v>0.05</v>
          </cell>
          <cell r="F8497">
            <v>291.58</v>
          </cell>
          <cell r="G8497">
            <v>14.58</v>
          </cell>
        </row>
        <row r="8498">
          <cell r="A8498" t="str">
            <v>INSUMO</v>
          </cell>
          <cell r="B8498" t="str">
            <v>00004750</v>
          </cell>
          <cell r="C8498" t="str">
            <v>PEDREIRO</v>
          </cell>
          <cell r="D8498" t="str">
            <v>H</v>
          </cell>
          <cell r="E8498">
            <v>27</v>
          </cell>
          <cell r="F8498">
            <v>12.88</v>
          </cell>
          <cell r="G8498">
            <v>347.76</v>
          </cell>
        </row>
        <row r="8499">
          <cell r="A8499" t="str">
            <v>INSUMO</v>
          </cell>
          <cell r="B8499" t="str">
            <v>00006111</v>
          </cell>
          <cell r="C8499" t="str">
            <v>SERVENTE</v>
          </cell>
          <cell r="D8499" t="str">
            <v>H</v>
          </cell>
          <cell r="E8499">
            <v>25.5</v>
          </cell>
          <cell r="F8499">
            <v>10.59</v>
          </cell>
          <cell r="G8499">
            <v>270.05</v>
          </cell>
        </row>
        <row r="8500">
          <cell r="A8500" t="str">
            <v>INSUMO</v>
          </cell>
          <cell r="B8500" t="str">
            <v>00011242</v>
          </cell>
          <cell r="C8500" t="str">
            <v>DEGRAU FF P/ POCO VISITA N.2 / 2,5KG</v>
          </cell>
          <cell r="D8500" t="str">
            <v>UN</v>
          </cell>
          <cell r="E8500">
            <v>2</v>
          </cell>
          <cell r="F8500">
            <v>42.59</v>
          </cell>
          <cell r="G8500">
            <v>85.18</v>
          </cell>
        </row>
        <row r="8501">
          <cell r="A8501" t="str">
            <v>INSUMO</v>
          </cell>
          <cell r="B8501" t="str">
            <v>00011649</v>
          </cell>
          <cell r="C8501" t="str">
            <v>LAJE EXCENTRICA CONC ARM PRE-MOLDADO DN 1,20M FURO=0,53M E=12CM</v>
          </cell>
          <cell r="D8501" t="str">
            <v>UN</v>
          </cell>
          <cell r="E8501">
            <v>1</v>
          </cell>
          <cell r="F8501">
            <v>200.76</v>
          </cell>
          <cell r="G8501">
            <v>200.76</v>
          </cell>
        </row>
        <row r="8502">
          <cell r="A8502" t="str">
            <v>INSUMO</v>
          </cell>
          <cell r="B8502" t="str">
            <v>00012530</v>
          </cell>
          <cell r="C8502" t="str">
            <v>ANEL OU ADUELA CONCRETO ARMADO D = 0,60M, H = 0,30M</v>
          </cell>
          <cell r="D8502" t="str">
            <v>UN</v>
          </cell>
          <cell r="E8502">
            <v>2</v>
          </cell>
          <cell r="F8502">
            <v>31.9</v>
          </cell>
          <cell r="G8502">
            <v>63.8</v>
          </cell>
        </row>
        <row r="8503">
          <cell r="A8503" t="str">
            <v>INSUMO</v>
          </cell>
          <cell r="B8503" t="str">
            <v>00012548</v>
          </cell>
          <cell r="C8503" t="str">
            <v>ANEL OU ADUELA CONCRETO ARMADO D = 1,10M, H = 0,30M</v>
          </cell>
          <cell r="D8503" t="str">
            <v>UN</v>
          </cell>
          <cell r="E8503">
            <v>19</v>
          </cell>
          <cell r="F8503">
            <v>81.64</v>
          </cell>
          <cell r="G8503">
            <v>1551.16</v>
          </cell>
        </row>
        <row r="8504">
          <cell r="A8504" t="str">
            <v>INSUMO</v>
          </cell>
          <cell r="B8504" t="str">
            <v>00013113</v>
          </cell>
          <cell r="C8504" t="str">
            <v>ANEL OU ADUELA CONCRETO ARMADO D = 0,60M, H = 0,10M</v>
          </cell>
          <cell r="D8504" t="str">
            <v>UN</v>
          </cell>
          <cell r="E8504">
            <v>1</v>
          </cell>
          <cell r="F8504">
            <v>9.7100000000000009</v>
          </cell>
          <cell r="G8504">
            <v>9.7100000000000009</v>
          </cell>
        </row>
        <row r="8505">
          <cell r="A8505" t="str">
            <v>INSUMO</v>
          </cell>
          <cell r="B8505" t="str">
            <v>00013114</v>
          </cell>
          <cell r="C8505" t="str">
            <v>ANEL OU ADUELA CONCRETO ARMADO D = 0,60M, H = 0,15M</v>
          </cell>
          <cell r="D8505" t="str">
            <v>UN</v>
          </cell>
          <cell r="E8505">
            <v>1</v>
          </cell>
          <cell r="F8505">
            <v>14.51</v>
          </cell>
          <cell r="G8505">
            <v>14.51</v>
          </cell>
        </row>
        <row r="8506">
          <cell r="A8506" t="str">
            <v>73963/026</v>
          </cell>
          <cell r="C8506" t="str">
            <v>SUBTOTAL</v>
          </cell>
          <cell r="G8506">
            <v>3771.46</v>
          </cell>
        </row>
        <row r="8507">
          <cell r="C8507" t="str">
            <v>BDI</v>
          </cell>
          <cell r="E8507">
            <v>0.35</v>
          </cell>
          <cell r="G8507">
            <v>1320.01</v>
          </cell>
        </row>
        <row r="8508">
          <cell r="C8508" t="str">
            <v>TOTAL</v>
          </cell>
          <cell r="G8508">
            <v>5091.47</v>
          </cell>
        </row>
        <row r="8510">
          <cell r="A8510" t="str">
            <v>DROP</v>
          </cell>
          <cell r="B8510" t="str">
            <v>73963/027</v>
          </cell>
          <cell r="C8510" t="str">
            <v>POCO DE VISITA PARA REDE DE ESG. SANIT., EM ANEIS D E CONCRETO, DIÂMETRO = 60CM E 110CM, PROF = 710CM, INCLUINDO DEGRAU, EXCLUINDO TAMPAO FE RRO FUNDIDO.</v>
          </cell>
          <cell r="D8510" t="str">
            <v>UN</v>
          </cell>
        </row>
        <row r="8511">
          <cell r="A8511" t="str">
            <v>COMPOSICAO</v>
          </cell>
          <cell r="B8511" t="str">
            <v>6042</v>
          </cell>
          <cell r="C8511" t="str">
            <v>CONCRETO NAO ESTRUTURAL, CONSUMO 210KG/M3, PREPARO COM BETONEIRA, SEM LANCAMENTO</v>
          </cell>
          <cell r="D8511" t="str">
            <v>M3</v>
          </cell>
          <cell r="E8511">
            <v>0.92</v>
          </cell>
          <cell r="F8511">
            <v>243.67999999999998</v>
          </cell>
          <cell r="G8511">
            <v>224.19</v>
          </cell>
        </row>
        <row r="8512">
          <cell r="A8512" t="str">
            <v>COMPOSICAO</v>
          </cell>
          <cell r="B8512" t="str">
            <v>73396</v>
          </cell>
          <cell r="C8512" t="str">
            <v>DEGRAU DE FERRO FUNDIDO NUM 1 DE 3,0 KG</v>
          </cell>
          <cell r="D8512" t="str">
            <v>UN</v>
          </cell>
          <cell r="E8512">
            <v>18</v>
          </cell>
          <cell r="F8512">
            <v>51.11</v>
          </cell>
          <cell r="G8512">
            <v>919.98</v>
          </cell>
        </row>
        <row r="8513">
          <cell r="A8513" t="str">
            <v>COMPOSICAO</v>
          </cell>
          <cell r="B8513" t="str">
            <v>73445</v>
          </cell>
          <cell r="C8513" t="str">
            <v>CAIACAO INT OU EXT SOBRE REVESTIMENTO LISO C/ADOCAO DE FIXADOR COM COM DUAS DEMAOS</v>
          </cell>
          <cell r="D8513" t="str">
            <v>M2</v>
          </cell>
          <cell r="E8513">
            <v>22.9</v>
          </cell>
          <cell r="F8513">
            <v>5.5200000000000005</v>
          </cell>
          <cell r="G8513">
            <v>126.41</v>
          </cell>
        </row>
        <row r="8514">
          <cell r="A8514" t="str">
            <v>COMPOSICAO</v>
          </cell>
          <cell r="B8514" t="str">
            <v>73455</v>
          </cell>
          <cell r="C8514" t="str">
            <v>ARGAMASSA CIMENTO/AREIA 1:4 - PREPARO MECANICO</v>
          </cell>
          <cell r="D8514" t="str">
            <v>M3</v>
          </cell>
          <cell r="E8514">
            <v>5.1999999999999998E-2</v>
          </cell>
          <cell r="F8514">
            <v>291.58</v>
          </cell>
          <cell r="G8514">
            <v>15.16</v>
          </cell>
        </row>
        <row r="8515">
          <cell r="A8515" t="str">
            <v>INSUMO</v>
          </cell>
          <cell r="B8515" t="str">
            <v>00004750</v>
          </cell>
          <cell r="C8515" t="str">
            <v>PEDREIRO</v>
          </cell>
          <cell r="D8515" t="str">
            <v>H</v>
          </cell>
          <cell r="E8515">
            <v>28</v>
          </cell>
          <cell r="F8515">
            <v>12.88</v>
          </cell>
          <cell r="G8515">
            <v>360.64</v>
          </cell>
        </row>
        <row r="8516">
          <cell r="A8516" t="str">
            <v>INSUMO</v>
          </cell>
          <cell r="B8516" t="str">
            <v>00006111</v>
          </cell>
          <cell r="C8516" t="str">
            <v>SERVENTE</v>
          </cell>
          <cell r="D8516" t="str">
            <v>H</v>
          </cell>
          <cell r="E8516">
            <v>26.5</v>
          </cell>
          <cell r="F8516">
            <v>10.59</v>
          </cell>
          <cell r="G8516">
            <v>280.64</v>
          </cell>
        </row>
        <row r="8517">
          <cell r="A8517" t="str">
            <v>INSUMO</v>
          </cell>
          <cell r="B8517" t="str">
            <v>00011242</v>
          </cell>
          <cell r="C8517" t="str">
            <v>DEGRAU FF P/ POCO VISITA N.2 / 2,5KG</v>
          </cell>
          <cell r="D8517" t="str">
            <v>UN</v>
          </cell>
          <cell r="E8517">
            <v>2</v>
          </cell>
          <cell r="F8517">
            <v>42.59</v>
          </cell>
          <cell r="G8517">
            <v>85.18</v>
          </cell>
        </row>
        <row r="8518">
          <cell r="A8518" t="str">
            <v>INSUMO</v>
          </cell>
          <cell r="B8518" t="str">
            <v>00011649</v>
          </cell>
          <cell r="C8518" t="str">
            <v>LAJE EXCENTRICA CONC ARM PRE-MOLDADO DN 1,20M FURO=0,53M E=12CM</v>
          </cell>
          <cell r="D8518" t="str">
            <v>UN</v>
          </cell>
          <cell r="E8518">
            <v>1</v>
          </cell>
          <cell r="F8518">
            <v>200.76</v>
          </cell>
          <cell r="G8518">
            <v>200.76</v>
          </cell>
        </row>
        <row r="8519">
          <cell r="A8519" t="str">
            <v>INSUMO</v>
          </cell>
          <cell r="B8519" t="str">
            <v>00012530</v>
          </cell>
          <cell r="C8519" t="str">
            <v>ANEL OU ADUELA CONCRETO ARMADO D = 0,60M, H = 0,30M</v>
          </cell>
          <cell r="D8519" t="str">
            <v>UN</v>
          </cell>
          <cell r="E8519">
            <v>2</v>
          </cell>
          <cell r="F8519">
            <v>31.9</v>
          </cell>
          <cell r="G8519">
            <v>63.8</v>
          </cell>
        </row>
        <row r="8520">
          <cell r="A8520" t="str">
            <v>INSUMO</v>
          </cell>
          <cell r="B8520" t="str">
            <v>00012548</v>
          </cell>
          <cell r="C8520" t="str">
            <v>ANEL OU ADUELA CONCRETO ARMADO D = 1,10M, H = 0,30M</v>
          </cell>
          <cell r="D8520" t="str">
            <v>UN</v>
          </cell>
          <cell r="E8520">
            <v>20</v>
          </cell>
          <cell r="F8520">
            <v>81.64</v>
          </cell>
          <cell r="G8520">
            <v>1632.8</v>
          </cell>
        </row>
        <row r="8521">
          <cell r="A8521" t="str">
            <v>INSUMO</v>
          </cell>
          <cell r="B8521" t="str">
            <v>00013113</v>
          </cell>
          <cell r="C8521" t="str">
            <v>ANEL OU ADUELA CONCRETO ARMADO D = 0,60M, H = 0,10M</v>
          </cell>
          <cell r="D8521" t="str">
            <v>UN</v>
          </cell>
          <cell r="E8521">
            <v>1</v>
          </cell>
          <cell r="F8521">
            <v>9.7100000000000009</v>
          </cell>
          <cell r="G8521">
            <v>9.7100000000000009</v>
          </cell>
        </row>
        <row r="8522">
          <cell r="A8522" t="str">
            <v>INSUMO</v>
          </cell>
          <cell r="B8522" t="str">
            <v>00013114</v>
          </cell>
          <cell r="C8522" t="str">
            <v>ANEL OU ADUELA CONCRETO ARMADO D = 0,60M, H = 0,15M</v>
          </cell>
          <cell r="D8522" t="str">
            <v>UN</v>
          </cell>
          <cell r="E8522">
            <v>1</v>
          </cell>
          <cell r="F8522">
            <v>14.51</v>
          </cell>
          <cell r="G8522">
            <v>14.51</v>
          </cell>
        </row>
        <row r="8523">
          <cell r="A8523" t="str">
            <v>73963/027</v>
          </cell>
          <cell r="C8523" t="str">
            <v>SUBTOTAL</v>
          </cell>
          <cell r="G8523">
            <v>3933.7800000000007</v>
          </cell>
        </row>
        <row r="8524">
          <cell r="C8524" t="str">
            <v>BDI</v>
          </cell>
          <cell r="E8524">
            <v>0.35</v>
          </cell>
          <cell r="G8524">
            <v>1376.82</v>
          </cell>
        </row>
        <row r="8525">
          <cell r="C8525" t="str">
            <v>TOTAL</v>
          </cell>
          <cell r="G8525">
            <v>5310.6</v>
          </cell>
        </row>
        <row r="8527">
          <cell r="A8527" t="str">
            <v>DROP</v>
          </cell>
          <cell r="B8527" t="str">
            <v>73963/028</v>
          </cell>
          <cell r="C8527" t="str">
            <v>POCO VISITA ESG SANIT ANEL CONC PRE-MOLD PROF=1,20M C/TAMPAO FF TIPO MEDIO(AD)D=60CM 125KG/DEGRAUS FF/REJUNTAMENTO ANEIS / REVEST LISO CALHA INTERNA C/ARG CIM/AREIA 1:4. BASE/BANQUETA EM CONC R FCK=10MPA</v>
          </cell>
          <cell r="D8527" t="str">
            <v>UN</v>
          </cell>
        </row>
        <row r="8528">
          <cell r="A8528" t="str">
            <v>COMPOSICAO</v>
          </cell>
          <cell r="B8528" t="str">
            <v>6042</v>
          </cell>
          <cell r="C8528" t="str">
            <v>CONCRETO NAO ESTRUTURAL, CONSUMO 210KG/M3, PREPARO COM BETONEIRA, SEM LANCAMENTO</v>
          </cell>
          <cell r="D8528" t="str">
            <v>M3</v>
          </cell>
          <cell r="E8528">
            <v>0.35</v>
          </cell>
          <cell r="F8528">
            <v>243.67999999999998</v>
          </cell>
          <cell r="G8528">
            <v>85.29</v>
          </cell>
        </row>
        <row r="8529">
          <cell r="A8529" t="str">
            <v>COMPOSICAO</v>
          </cell>
          <cell r="B8529" t="str">
            <v>73396</v>
          </cell>
          <cell r="C8529" t="str">
            <v>DEGRAU DE FERRO FUNDIDO NUM 1 DE 3,0 KG</v>
          </cell>
          <cell r="D8529" t="str">
            <v>UN</v>
          </cell>
          <cell r="E8529">
            <v>1</v>
          </cell>
          <cell r="F8529">
            <v>51.11</v>
          </cell>
          <cell r="G8529">
            <v>51.11</v>
          </cell>
        </row>
        <row r="8530">
          <cell r="A8530" t="str">
            <v>COMPOSICAO</v>
          </cell>
          <cell r="B8530" t="str">
            <v>73445</v>
          </cell>
          <cell r="C8530" t="str">
            <v>CAIACAO INT OU EXT SOBRE REVESTIMENTO LISO C/ADOCAO DE FIXADOR COM COM DUAS DEMAOS</v>
          </cell>
          <cell r="D8530" t="str">
            <v>M2</v>
          </cell>
          <cell r="E8530">
            <v>4.5</v>
          </cell>
          <cell r="F8530">
            <v>5.5200000000000005</v>
          </cell>
          <cell r="G8530">
            <v>24.84</v>
          </cell>
        </row>
        <row r="8531">
          <cell r="A8531" t="str">
            <v>COMPOSICAO</v>
          </cell>
          <cell r="B8531" t="str">
            <v>73455</v>
          </cell>
          <cell r="C8531" t="str">
            <v>ARGAMASSA CIMENTO/AREIA 1:4 - PREPARO MECANICO</v>
          </cell>
          <cell r="D8531" t="str">
            <v>M3</v>
          </cell>
          <cell r="E8531">
            <v>7.0000000000000007E-2</v>
          </cell>
          <cell r="F8531">
            <v>291.58</v>
          </cell>
          <cell r="G8531">
            <v>20.41</v>
          </cell>
        </row>
        <row r="8532">
          <cell r="A8532" t="str">
            <v>INSUMO</v>
          </cell>
          <cell r="B8532" t="str">
            <v>00004750</v>
          </cell>
          <cell r="C8532" t="str">
            <v>PEDREIRO</v>
          </cell>
          <cell r="D8532" t="str">
            <v>H</v>
          </cell>
          <cell r="E8532">
            <v>10</v>
          </cell>
          <cell r="F8532">
            <v>12.88</v>
          </cell>
          <cell r="G8532">
            <v>128.80000000000001</v>
          </cell>
        </row>
        <row r="8533">
          <cell r="A8533" t="str">
            <v>INSUMO</v>
          </cell>
          <cell r="B8533" t="str">
            <v>00006111</v>
          </cell>
          <cell r="C8533" t="str">
            <v>SERVENTE</v>
          </cell>
          <cell r="D8533" t="str">
            <v>H</v>
          </cell>
          <cell r="E8533">
            <v>8</v>
          </cell>
          <cell r="F8533">
            <v>10.59</v>
          </cell>
          <cell r="G8533">
            <v>84.72</v>
          </cell>
        </row>
        <row r="8534">
          <cell r="A8534" t="str">
            <v>INSUMO</v>
          </cell>
          <cell r="B8534" t="str">
            <v>00011290</v>
          </cell>
          <cell r="C8534" t="str">
            <v>TAMPAO FOFO 125 KG P/ POCO VISITA</v>
          </cell>
          <cell r="D8534" t="str">
            <v>UN</v>
          </cell>
          <cell r="E8534">
            <v>1</v>
          </cell>
          <cell r="F8534">
            <v>362.04</v>
          </cell>
          <cell r="G8534">
            <v>362.04</v>
          </cell>
        </row>
        <row r="8535">
          <cell r="A8535" t="str">
            <v>INSUMO</v>
          </cell>
          <cell r="B8535" t="str">
            <v>00011649</v>
          </cell>
          <cell r="C8535" t="str">
            <v>LAJE EXCENTRICA CONC ARM PRE-MOLDADO DN 1,20M FURO=0,53M E=12CM</v>
          </cell>
          <cell r="D8535" t="str">
            <v>UN</v>
          </cell>
          <cell r="E8535">
            <v>1</v>
          </cell>
          <cell r="F8535">
            <v>200.76</v>
          </cell>
          <cell r="G8535">
            <v>200.76</v>
          </cell>
        </row>
        <row r="8536">
          <cell r="A8536" t="str">
            <v>INSUMO</v>
          </cell>
          <cell r="B8536" t="str">
            <v>00012548</v>
          </cell>
          <cell r="C8536" t="str">
            <v>ANEL OU ADUELA CONCRETO ARMADO D = 1,10M, H = 0,30M</v>
          </cell>
          <cell r="D8536" t="str">
            <v>UN</v>
          </cell>
          <cell r="E8536">
            <v>3</v>
          </cell>
          <cell r="F8536">
            <v>81.64</v>
          </cell>
          <cell r="G8536">
            <v>244.92</v>
          </cell>
        </row>
        <row r="8537">
          <cell r="A8537" t="str">
            <v>73963/028</v>
          </cell>
          <cell r="C8537" t="str">
            <v>SUBTOTAL</v>
          </cell>
          <cell r="G8537">
            <v>1202.8900000000001</v>
          </cell>
        </row>
        <row r="8538">
          <cell r="C8538" t="str">
            <v>BDI</v>
          </cell>
          <cell r="E8538">
            <v>0.35</v>
          </cell>
          <cell r="G8538">
            <v>421.01</v>
          </cell>
        </row>
        <row r="8539">
          <cell r="C8539" t="str">
            <v>TOTAL</v>
          </cell>
          <cell r="G8539">
            <v>1623.9</v>
          </cell>
        </row>
        <row r="8541">
          <cell r="A8541" t="str">
            <v>DROP</v>
          </cell>
          <cell r="B8541" t="str">
            <v>73963/029</v>
          </cell>
          <cell r="C8541" t="str">
            <v>POCO VISITA ESG SANIT ANEL CONC PRE-MOLD PROF=1,40M C/TAMPAO FF TIPO MEDIO(AD)D=60CM 125KG/DEGRAUS FF/REJUNTAMENTO ANEIS / REVEST LISO CALHA INTERNA C/ARG CIM/AREIA 1:4. BASE/BANQUETA EM CONC R FCK=10MPA</v>
          </cell>
          <cell r="D8541" t="str">
            <v>UN</v>
          </cell>
        </row>
        <row r="8542">
          <cell r="A8542" t="str">
            <v>COMPOSICAO</v>
          </cell>
          <cell r="B8542" t="str">
            <v>6042</v>
          </cell>
          <cell r="C8542" t="str">
            <v>CONCRETO NAO ESTRUTURAL, CONSUMO 210KG/M3, PREPARO COM BETONEIRA, SEM LANCAMENTO</v>
          </cell>
          <cell r="D8542" t="str">
            <v>M3</v>
          </cell>
          <cell r="E8542">
            <v>0.35</v>
          </cell>
          <cell r="F8542">
            <v>243.67999999999998</v>
          </cell>
          <cell r="G8542">
            <v>85.29</v>
          </cell>
        </row>
        <row r="8543">
          <cell r="A8543" t="str">
            <v>COMPOSICAO</v>
          </cell>
          <cell r="B8543" t="str">
            <v>73396</v>
          </cell>
          <cell r="C8543" t="str">
            <v>DEGRAU DE FERRO FUNDIDO NUM 1 DE 3,0 KG</v>
          </cell>
          <cell r="D8543" t="str">
            <v>UN</v>
          </cell>
          <cell r="E8543">
            <v>3</v>
          </cell>
          <cell r="F8543">
            <v>51.11</v>
          </cell>
          <cell r="G8543">
            <v>153.33000000000001</v>
          </cell>
        </row>
        <row r="8544">
          <cell r="A8544" t="str">
            <v>COMPOSICAO</v>
          </cell>
          <cell r="B8544" t="str">
            <v>73445</v>
          </cell>
          <cell r="C8544" t="str">
            <v>CAIACAO INT OU EXT SOBRE REVESTIMENTO LISO C/ADOCAO DE FIXADOR COM COM DUAS DEMAOS</v>
          </cell>
          <cell r="D8544" t="str">
            <v>M2</v>
          </cell>
          <cell r="E8544">
            <v>5.2</v>
          </cell>
          <cell r="F8544">
            <v>5.5200000000000005</v>
          </cell>
          <cell r="G8544">
            <v>28.7</v>
          </cell>
        </row>
        <row r="8545">
          <cell r="A8545" t="str">
            <v>COMPOSICAO</v>
          </cell>
          <cell r="B8545" t="str">
            <v>73455</v>
          </cell>
          <cell r="C8545" t="str">
            <v>ARGAMASSA CIMENTO/AREIA 1:4 - PREPARO MECANICO</v>
          </cell>
          <cell r="D8545" t="str">
            <v>M3</v>
          </cell>
          <cell r="E8545">
            <v>7.4999999999999997E-2</v>
          </cell>
          <cell r="F8545">
            <v>291.58</v>
          </cell>
          <cell r="G8545">
            <v>21.87</v>
          </cell>
        </row>
        <row r="8546">
          <cell r="A8546" t="str">
            <v>INSUMO</v>
          </cell>
          <cell r="B8546" t="str">
            <v>00004750</v>
          </cell>
          <cell r="C8546" t="str">
            <v>PEDREIRO</v>
          </cell>
          <cell r="D8546" t="str">
            <v>H</v>
          </cell>
          <cell r="E8546">
            <v>10.5</v>
          </cell>
          <cell r="F8546">
            <v>12.88</v>
          </cell>
          <cell r="G8546">
            <v>135.24</v>
          </cell>
        </row>
        <row r="8547">
          <cell r="A8547" t="str">
            <v>INSUMO</v>
          </cell>
          <cell r="B8547" t="str">
            <v>00006111</v>
          </cell>
          <cell r="C8547" t="str">
            <v>SERVENTE</v>
          </cell>
          <cell r="D8547" t="str">
            <v>H</v>
          </cell>
          <cell r="E8547">
            <v>8.5</v>
          </cell>
          <cell r="F8547">
            <v>10.59</v>
          </cell>
          <cell r="G8547">
            <v>90.02</v>
          </cell>
        </row>
        <row r="8548">
          <cell r="A8548" t="str">
            <v>INSUMO</v>
          </cell>
          <cell r="B8548" t="str">
            <v>00011290</v>
          </cell>
          <cell r="C8548" t="str">
            <v>TAMPAO FOFO 125 KG P/ POCO VISITA</v>
          </cell>
          <cell r="D8548" t="str">
            <v>UN</v>
          </cell>
          <cell r="E8548">
            <v>1</v>
          </cell>
          <cell r="F8548">
            <v>362.04</v>
          </cell>
          <cell r="G8548">
            <v>362.04</v>
          </cell>
        </row>
        <row r="8549">
          <cell r="A8549" t="str">
            <v>INSUMO</v>
          </cell>
          <cell r="B8549" t="str">
            <v>00011649</v>
          </cell>
          <cell r="C8549" t="str">
            <v>LAJE EXCENTRICA CONC ARM PRE-MOLDADO DN 1,20M FURO=0,53M E=12CM</v>
          </cell>
          <cell r="D8549" t="str">
            <v>UN</v>
          </cell>
          <cell r="E8549">
            <v>1</v>
          </cell>
          <cell r="F8549">
            <v>200.76</v>
          </cell>
          <cell r="G8549">
            <v>200.76</v>
          </cell>
        </row>
        <row r="8550">
          <cell r="A8550" t="str">
            <v>INSUMO</v>
          </cell>
          <cell r="B8550" t="str">
            <v>00012548</v>
          </cell>
          <cell r="C8550" t="str">
            <v>ANEL OU ADUELA CONCRETO ARMADO D = 1,10M, H = 0,30M</v>
          </cell>
          <cell r="D8550" t="str">
            <v>UN</v>
          </cell>
          <cell r="E8550">
            <v>3</v>
          </cell>
          <cell r="F8550">
            <v>81.64</v>
          </cell>
          <cell r="G8550">
            <v>244.92</v>
          </cell>
        </row>
        <row r="8551">
          <cell r="A8551" t="str">
            <v>INSUMO</v>
          </cell>
          <cell r="B8551" t="str">
            <v>00013113</v>
          </cell>
          <cell r="C8551" t="str">
            <v>ANEL OU ADUELA CONCRETO ARMADO D = 0,60M, H = 0,10M</v>
          </cell>
          <cell r="D8551" t="str">
            <v>UN</v>
          </cell>
          <cell r="E8551">
            <v>1</v>
          </cell>
          <cell r="F8551">
            <v>9.7100000000000009</v>
          </cell>
          <cell r="G8551">
            <v>9.7100000000000009</v>
          </cell>
        </row>
        <row r="8552">
          <cell r="A8552" t="str">
            <v>73963/029</v>
          </cell>
          <cell r="C8552" t="str">
            <v>SUBTOTAL</v>
          </cell>
          <cell r="G8552">
            <v>1331.88</v>
          </cell>
        </row>
        <row r="8553">
          <cell r="C8553" t="str">
            <v>BDI</v>
          </cell>
          <cell r="E8553">
            <v>0.35</v>
          </cell>
          <cell r="G8553">
            <v>466.16</v>
          </cell>
        </row>
        <row r="8554">
          <cell r="C8554" t="str">
            <v>TOTAL</v>
          </cell>
          <cell r="G8554">
            <v>1798.0400000000002</v>
          </cell>
        </row>
        <row r="8556">
          <cell r="A8556" t="str">
            <v>DROP</v>
          </cell>
          <cell r="B8556" t="str">
            <v>73963/030</v>
          </cell>
          <cell r="C8556" t="str">
            <v>POCO VISITA ESG SANIT ANEL CONC PRE-MOLD PROF=1,50M C/TAMPAO FF TIPO MEDIO(AD)D=60CM 125KG/DEGRAUS FF/REJUNTAMENTO ANEIS / REVEST LISO CALHA INTERNA C/ARG CIM/AREIA 1:4. BASE/BANQUETA EM CONC R FCK=10MPA</v>
          </cell>
          <cell r="D8556" t="str">
            <v>UN</v>
          </cell>
        </row>
        <row r="8557">
          <cell r="A8557" t="str">
            <v>COMPOSICAO</v>
          </cell>
          <cell r="B8557" t="str">
            <v>6042</v>
          </cell>
          <cell r="C8557" t="str">
            <v>CONCRETO NAO ESTRUTURAL, CONSUMO 210KG/M3, PREPARO COM BETONEIRA, SEM LANCAMENTO</v>
          </cell>
          <cell r="D8557" t="str">
            <v>M3</v>
          </cell>
          <cell r="E8557">
            <v>0.35</v>
          </cell>
          <cell r="F8557">
            <v>243.67999999999998</v>
          </cell>
          <cell r="G8557">
            <v>85.29</v>
          </cell>
        </row>
        <row r="8558">
          <cell r="A8558" t="str">
            <v>COMPOSICAO</v>
          </cell>
          <cell r="B8558" t="str">
            <v>73396</v>
          </cell>
          <cell r="C8558" t="str">
            <v>DEGRAU DE FERRO FUNDIDO NUM 1 DE 3,0 KG</v>
          </cell>
          <cell r="D8558" t="str">
            <v>UN</v>
          </cell>
          <cell r="E8558">
            <v>3</v>
          </cell>
          <cell r="F8558">
            <v>51.11</v>
          </cell>
          <cell r="G8558">
            <v>153.33000000000001</v>
          </cell>
        </row>
        <row r="8559">
          <cell r="A8559" t="str">
            <v>COMPOSICAO</v>
          </cell>
          <cell r="B8559" t="str">
            <v>73445</v>
          </cell>
          <cell r="C8559" t="str">
            <v>CAIACAO INT OU EXT SOBRE REVESTIMENTO LISO C/ADOCAO DE FIXADOR COM COM DUAS DEMAOS</v>
          </cell>
          <cell r="D8559" t="str">
            <v>M2</v>
          </cell>
          <cell r="E8559">
            <v>5.7</v>
          </cell>
          <cell r="F8559">
            <v>5.5200000000000005</v>
          </cell>
          <cell r="G8559">
            <v>31.46</v>
          </cell>
        </row>
        <row r="8560">
          <cell r="A8560" t="str">
            <v>COMPOSICAO</v>
          </cell>
          <cell r="B8560" t="str">
            <v>73455</v>
          </cell>
          <cell r="C8560" t="str">
            <v>ARGAMASSA CIMENTO/AREIA 1:4 - PREPARO MECANICO</v>
          </cell>
          <cell r="D8560" t="str">
            <v>M3</v>
          </cell>
          <cell r="E8560">
            <v>8.5000000000000006E-2</v>
          </cell>
          <cell r="F8560">
            <v>291.58</v>
          </cell>
          <cell r="G8560">
            <v>24.78</v>
          </cell>
        </row>
        <row r="8561">
          <cell r="A8561" t="str">
            <v>INSUMO</v>
          </cell>
          <cell r="B8561" t="str">
            <v>00004750</v>
          </cell>
          <cell r="C8561" t="str">
            <v>PEDREIRO</v>
          </cell>
          <cell r="D8561" t="str">
            <v>H</v>
          </cell>
          <cell r="E8561">
            <v>11.5</v>
          </cell>
          <cell r="F8561">
            <v>12.88</v>
          </cell>
          <cell r="G8561">
            <v>148.12</v>
          </cell>
        </row>
        <row r="8562">
          <cell r="A8562" t="str">
            <v>INSUMO</v>
          </cell>
          <cell r="B8562" t="str">
            <v>00006111</v>
          </cell>
          <cell r="C8562" t="str">
            <v>SERVENTE</v>
          </cell>
          <cell r="D8562" t="str">
            <v>H</v>
          </cell>
          <cell r="E8562">
            <v>9</v>
          </cell>
          <cell r="F8562">
            <v>10.59</v>
          </cell>
          <cell r="G8562">
            <v>95.31</v>
          </cell>
        </row>
        <row r="8563">
          <cell r="A8563" t="str">
            <v>INSUMO</v>
          </cell>
          <cell r="B8563" t="str">
            <v>00011290</v>
          </cell>
          <cell r="C8563" t="str">
            <v>TAMPAO FOFO 125 KG P/ POCO VISITA</v>
          </cell>
          <cell r="D8563" t="str">
            <v>UN</v>
          </cell>
          <cell r="E8563">
            <v>1</v>
          </cell>
          <cell r="F8563">
            <v>362.04</v>
          </cell>
          <cell r="G8563">
            <v>362.04</v>
          </cell>
        </row>
        <row r="8564">
          <cell r="A8564" t="str">
            <v>INSUMO</v>
          </cell>
          <cell r="B8564" t="str">
            <v>00011649</v>
          </cell>
          <cell r="C8564" t="str">
            <v>LAJE EXCENTRICA CONC ARM PRE-MOLDADO DN 1,20M FURO=0,53M E=12CM</v>
          </cell>
          <cell r="D8564" t="str">
            <v>UN</v>
          </cell>
          <cell r="E8564">
            <v>1</v>
          </cell>
          <cell r="F8564">
            <v>200.76</v>
          </cell>
          <cell r="G8564">
            <v>200.76</v>
          </cell>
        </row>
        <row r="8565">
          <cell r="A8565" t="str">
            <v>INSUMO</v>
          </cell>
          <cell r="B8565" t="str">
            <v>00012548</v>
          </cell>
          <cell r="C8565" t="str">
            <v>ANEL OU ADUELA CONCRETO ARMADO D = 1,10M, H = 0,30M</v>
          </cell>
          <cell r="D8565" t="str">
            <v>UN</v>
          </cell>
          <cell r="E8565">
            <v>4</v>
          </cell>
          <cell r="F8565">
            <v>81.64</v>
          </cell>
          <cell r="G8565">
            <v>326.56</v>
          </cell>
        </row>
        <row r="8566">
          <cell r="A8566" t="str">
            <v>INSUMO</v>
          </cell>
          <cell r="B8566" t="str">
            <v>00013113</v>
          </cell>
          <cell r="C8566" t="str">
            <v>ANEL OU ADUELA CONCRETO ARMADO D = 0,60M, H = 0,10M</v>
          </cell>
          <cell r="D8566" t="str">
            <v>UN</v>
          </cell>
          <cell r="E8566">
            <v>1</v>
          </cell>
          <cell r="F8566">
            <v>9.7100000000000009</v>
          </cell>
          <cell r="G8566">
            <v>9.7100000000000009</v>
          </cell>
        </row>
        <row r="8567">
          <cell r="A8567" t="str">
            <v>73963/030</v>
          </cell>
          <cell r="C8567" t="str">
            <v>SUBTOTAL</v>
          </cell>
          <cell r="G8567">
            <v>1437.36</v>
          </cell>
        </row>
        <row r="8568">
          <cell r="C8568" t="str">
            <v>BDI</v>
          </cell>
          <cell r="E8568">
            <v>0.35</v>
          </cell>
          <cell r="G8568">
            <v>503.08</v>
          </cell>
        </row>
        <row r="8569">
          <cell r="C8569" t="str">
            <v>TOTAL</v>
          </cell>
          <cell r="G8569">
            <v>1940.4399999999998</v>
          </cell>
        </row>
        <row r="8571">
          <cell r="A8571" t="str">
            <v>DROP</v>
          </cell>
          <cell r="B8571" t="str">
            <v>73963/031</v>
          </cell>
          <cell r="C8571" t="str">
            <v>POCO VISITA ESG SANIT ANEL CONC PRE-MOLD PROF=1,60M C/TAMPAO FF TIPO MEDIO(AD)D=60CM 125KG/DEGRAUS FF/REJUNTAMENTO ANEIS / REVEST LISO CALHA INTERNA C/ARG CIM/AREIA 1:4. BASE/BANQUETA EM CONC R FCK=10MPA</v>
          </cell>
          <cell r="D8571" t="str">
            <v>UN</v>
          </cell>
        </row>
        <row r="8572">
          <cell r="A8572" t="str">
            <v>COMPOSICAO</v>
          </cell>
          <cell r="B8572" t="str">
            <v>6042</v>
          </cell>
          <cell r="C8572" t="str">
            <v>CONCRETO NAO ESTRUTURAL, CONSUMO 210KG/M3, PREPARO COM BETONEIRA, SEM LANCAMENTO</v>
          </cell>
          <cell r="D8572" t="str">
            <v>M3</v>
          </cell>
          <cell r="E8572">
            <v>0.35</v>
          </cell>
          <cell r="F8572">
            <v>243.67999999999998</v>
          </cell>
          <cell r="G8572">
            <v>85.29</v>
          </cell>
        </row>
        <row r="8573">
          <cell r="A8573" t="str">
            <v>COMPOSICAO</v>
          </cell>
          <cell r="B8573" t="str">
            <v>73396</v>
          </cell>
          <cell r="C8573" t="str">
            <v>DEGRAU DE FERRO FUNDIDO NUM 1 DE 3,0 KG</v>
          </cell>
          <cell r="D8573" t="str">
            <v>UN</v>
          </cell>
          <cell r="E8573">
            <v>3</v>
          </cell>
          <cell r="F8573">
            <v>51.11</v>
          </cell>
          <cell r="G8573">
            <v>153.33000000000001</v>
          </cell>
        </row>
        <row r="8574">
          <cell r="A8574" t="str">
            <v>COMPOSICAO</v>
          </cell>
          <cell r="B8574" t="str">
            <v>73445</v>
          </cell>
          <cell r="C8574" t="str">
            <v>CAIACAO INT OU EXT SOBRE REVESTIMENTO LISO C/ADOCAO DE FIXADOR COM COM DUAS DEMAOS</v>
          </cell>
          <cell r="D8574" t="str">
            <v>M2</v>
          </cell>
          <cell r="E8574">
            <v>6</v>
          </cell>
          <cell r="F8574">
            <v>5.5200000000000005</v>
          </cell>
          <cell r="G8574">
            <v>33.119999999999997</v>
          </cell>
        </row>
        <row r="8575">
          <cell r="A8575" t="str">
            <v>COMPOSICAO</v>
          </cell>
          <cell r="B8575" t="str">
            <v>73455</v>
          </cell>
          <cell r="C8575" t="str">
            <v>ARGAMASSA CIMENTO/AREIA 1:4 - PREPARO MECANICO</v>
          </cell>
          <cell r="D8575" t="str">
            <v>M3</v>
          </cell>
          <cell r="E8575">
            <v>8.5000000000000006E-2</v>
          </cell>
          <cell r="F8575">
            <v>291.58</v>
          </cell>
          <cell r="G8575">
            <v>24.78</v>
          </cell>
        </row>
        <row r="8576">
          <cell r="A8576" t="str">
            <v>INSUMO</v>
          </cell>
          <cell r="B8576" t="str">
            <v>00004750</v>
          </cell>
          <cell r="C8576" t="str">
            <v>PEDREIRO</v>
          </cell>
          <cell r="D8576" t="str">
            <v>H</v>
          </cell>
          <cell r="E8576">
            <v>11.5</v>
          </cell>
          <cell r="F8576">
            <v>12.88</v>
          </cell>
          <cell r="G8576">
            <v>148.12</v>
          </cell>
        </row>
        <row r="8577">
          <cell r="A8577" t="str">
            <v>INSUMO</v>
          </cell>
          <cell r="B8577" t="str">
            <v>00006111</v>
          </cell>
          <cell r="C8577" t="str">
            <v>SERVENTE</v>
          </cell>
          <cell r="D8577" t="str">
            <v>H</v>
          </cell>
          <cell r="E8577">
            <v>9</v>
          </cell>
          <cell r="F8577">
            <v>10.59</v>
          </cell>
          <cell r="G8577">
            <v>95.31</v>
          </cell>
        </row>
        <row r="8578">
          <cell r="A8578" t="str">
            <v>INSUMO</v>
          </cell>
          <cell r="B8578" t="str">
            <v>00011290</v>
          </cell>
          <cell r="C8578" t="str">
            <v>TAMPAO FOFO 125 KG P/ POCO VISITA</v>
          </cell>
          <cell r="D8578" t="str">
            <v>UN</v>
          </cell>
          <cell r="E8578">
            <v>1</v>
          </cell>
          <cell r="F8578">
            <v>362.04</v>
          </cell>
          <cell r="G8578">
            <v>362.04</v>
          </cell>
        </row>
        <row r="8579">
          <cell r="A8579" t="str">
            <v>INSUMO</v>
          </cell>
          <cell r="B8579" t="str">
            <v>00011649</v>
          </cell>
          <cell r="C8579" t="str">
            <v>LAJE EXCENTRICA CONC ARM PRE-MOLDADO DN 1,20M FURO=0,53M E=12CM</v>
          </cell>
          <cell r="D8579" t="str">
            <v>UN</v>
          </cell>
          <cell r="E8579">
            <v>1</v>
          </cell>
          <cell r="F8579">
            <v>200.76</v>
          </cell>
          <cell r="G8579">
            <v>200.76</v>
          </cell>
        </row>
        <row r="8580">
          <cell r="A8580" t="str">
            <v>INSUMO</v>
          </cell>
          <cell r="B8580" t="str">
            <v>00012548</v>
          </cell>
          <cell r="C8580" t="str">
            <v>ANEL OU ADUELA CONCRETO ARMADO D = 1,10M, H = 0,30M</v>
          </cell>
          <cell r="D8580" t="str">
            <v>UN</v>
          </cell>
          <cell r="E8580">
            <v>4</v>
          </cell>
          <cell r="F8580">
            <v>81.64</v>
          </cell>
          <cell r="G8580">
            <v>326.56</v>
          </cell>
        </row>
        <row r="8581">
          <cell r="A8581" t="str">
            <v>INSUMO</v>
          </cell>
          <cell r="B8581" t="str">
            <v>00013114</v>
          </cell>
          <cell r="C8581" t="str">
            <v>ANEL OU ADUELA CONCRETO ARMADO D = 0,60M, H = 0,15M</v>
          </cell>
          <cell r="D8581" t="str">
            <v>UN</v>
          </cell>
          <cell r="E8581">
            <v>1</v>
          </cell>
          <cell r="F8581">
            <v>14.51</v>
          </cell>
          <cell r="G8581">
            <v>14.51</v>
          </cell>
        </row>
        <row r="8582">
          <cell r="A8582" t="str">
            <v>73963/031</v>
          </cell>
          <cell r="C8582" t="str">
            <v>SUBTOTAL</v>
          </cell>
          <cell r="G8582">
            <v>1443.82</v>
          </cell>
        </row>
        <row r="8583">
          <cell r="C8583" t="str">
            <v>BDI</v>
          </cell>
          <cell r="E8583">
            <v>0.35</v>
          </cell>
          <cell r="G8583">
            <v>505.34</v>
          </cell>
        </row>
        <row r="8584">
          <cell r="C8584" t="str">
            <v>TOTAL</v>
          </cell>
          <cell r="G8584">
            <v>1949.1599999999999</v>
          </cell>
        </row>
        <row r="8586">
          <cell r="A8586" t="str">
            <v>DROP</v>
          </cell>
          <cell r="B8586" t="str">
            <v>73963/032</v>
          </cell>
          <cell r="C8586" t="str">
            <v>POCO VISITA ESG SANIT ANEL CONC PRE-MOLD PROF=1,70M C/TAMPAO FF TIPO MEDIO(AD)D=60CM 125KG/DEGRAUS FF/REJUNTAMENTO ANEIS / REVEST LISO CALHA INTERNA C/ARG CIM/AREIA 1:4. BASE/BANQUETA EM CONC R FCK=10MPA</v>
          </cell>
          <cell r="D8586" t="str">
            <v>UN</v>
          </cell>
        </row>
        <row r="8587">
          <cell r="A8587" t="str">
            <v>COMPOSICAO</v>
          </cell>
          <cell r="B8587" t="str">
            <v>6042</v>
          </cell>
          <cell r="C8587" t="str">
            <v>CONCRETO NAO ESTRUTURAL, CONSUMO 210KG/M3, PREPARO COM BETONEIRA, SEM LANCAMENTO</v>
          </cell>
          <cell r="D8587" t="str">
            <v>M3</v>
          </cell>
          <cell r="E8587">
            <v>0.35</v>
          </cell>
          <cell r="F8587">
            <v>243.67999999999998</v>
          </cell>
          <cell r="G8587">
            <v>85.29</v>
          </cell>
        </row>
        <row r="8588">
          <cell r="A8588" t="str">
            <v>COMPOSICAO</v>
          </cell>
          <cell r="B8588" t="str">
            <v>73396</v>
          </cell>
          <cell r="C8588" t="str">
            <v>DEGRAU DE FERRO FUNDIDO NUM 1 DE 3,0 KG</v>
          </cell>
          <cell r="D8588" t="str">
            <v>UN</v>
          </cell>
          <cell r="E8588">
            <v>3</v>
          </cell>
          <cell r="F8588">
            <v>51.11</v>
          </cell>
          <cell r="G8588">
            <v>153.33000000000001</v>
          </cell>
        </row>
        <row r="8589">
          <cell r="A8589" t="str">
            <v>COMPOSICAO</v>
          </cell>
          <cell r="B8589" t="str">
            <v>73445</v>
          </cell>
          <cell r="C8589" t="str">
            <v>CAIACAO INT OU EXT SOBRE REVESTIMENTO LISO C/ADOCAO DE FIXADOR COM COM DUAS DEMAOS</v>
          </cell>
          <cell r="D8589" t="str">
            <v>M2</v>
          </cell>
          <cell r="E8589">
            <v>6.4</v>
          </cell>
          <cell r="F8589">
            <v>5.5200000000000005</v>
          </cell>
          <cell r="G8589">
            <v>35.33</v>
          </cell>
        </row>
        <row r="8590">
          <cell r="A8590" t="str">
            <v>COMPOSICAO</v>
          </cell>
          <cell r="B8590" t="str">
            <v>73455</v>
          </cell>
          <cell r="C8590" t="str">
            <v>ARGAMASSA CIMENTO/AREIA 1:4 - PREPARO MECANICO</v>
          </cell>
          <cell r="D8590" t="str">
            <v>M3</v>
          </cell>
          <cell r="E8590">
            <v>8.5000000000000006E-2</v>
          </cell>
          <cell r="F8590">
            <v>291.58</v>
          </cell>
          <cell r="G8590">
            <v>24.78</v>
          </cell>
        </row>
        <row r="8591">
          <cell r="A8591" t="str">
            <v>INSUMO</v>
          </cell>
          <cell r="B8591" t="str">
            <v>00004750</v>
          </cell>
          <cell r="C8591" t="str">
            <v>PEDREIRO</v>
          </cell>
          <cell r="D8591" t="str">
            <v>H</v>
          </cell>
          <cell r="E8591">
            <v>11.5</v>
          </cell>
          <cell r="F8591">
            <v>12.88</v>
          </cell>
          <cell r="G8591">
            <v>148.12</v>
          </cell>
        </row>
        <row r="8592">
          <cell r="A8592" t="str">
            <v>INSUMO</v>
          </cell>
          <cell r="B8592" t="str">
            <v>00006111</v>
          </cell>
          <cell r="C8592" t="str">
            <v>SERVENTE</v>
          </cell>
          <cell r="D8592" t="str">
            <v>H</v>
          </cell>
          <cell r="E8592">
            <v>9</v>
          </cell>
          <cell r="F8592">
            <v>10.59</v>
          </cell>
          <cell r="G8592">
            <v>95.31</v>
          </cell>
        </row>
        <row r="8593">
          <cell r="A8593" t="str">
            <v>INSUMO</v>
          </cell>
          <cell r="B8593" t="str">
            <v>00011290</v>
          </cell>
          <cell r="C8593" t="str">
            <v>TAMPAO FOFO 125 KG P/ POCO VISITA</v>
          </cell>
          <cell r="D8593" t="str">
            <v>UN</v>
          </cell>
          <cell r="E8593">
            <v>1</v>
          </cell>
          <cell r="F8593">
            <v>362.04</v>
          </cell>
          <cell r="G8593">
            <v>362.04</v>
          </cell>
        </row>
        <row r="8594">
          <cell r="A8594" t="str">
            <v>INSUMO</v>
          </cell>
          <cell r="B8594" t="str">
            <v>00011649</v>
          </cell>
          <cell r="C8594" t="str">
            <v>LAJE EXCENTRICA CONC ARM PRE-MOLDADO DN 1,20M FURO=0,53M E=12CM</v>
          </cell>
          <cell r="D8594" t="str">
            <v>UN</v>
          </cell>
          <cell r="E8594">
            <v>1</v>
          </cell>
          <cell r="F8594">
            <v>200.76</v>
          </cell>
          <cell r="G8594">
            <v>200.76</v>
          </cell>
        </row>
        <row r="8595">
          <cell r="A8595" t="str">
            <v>INSUMO</v>
          </cell>
          <cell r="B8595" t="str">
            <v>00012530</v>
          </cell>
          <cell r="C8595" t="str">
            <v>ANEL OU ADUELA CONCRETO ARMADO D = 0,60M, H = 0,30M</v>
          </cell>
          <cell r="D8595" t="str">
            <v>UN</v>
          </cell>
          <cell r="E8595">
            <v>1</v>
          </cell>
          <cell r="F8595">
            <v>31.9</v>
          </cell>
          <cell r="G8595">
            <v>31.9</v>
          </cell>
        </row>
        <row r="8596">
          <cell r="A8596" t="str">
            <v>INSUMO</v>
          </cell>
          <cell r="B8596" t="str">
            <v>00012548</v>
          </cell>
          <cell r="C8596" t="str">
            <v>ANEL OU ADUELA CONCRETO ARMADO D = 1,10M, H = 0,30M</v>
          </cell>
          <cell r="D8596" t="str">
            <v>UN</v>
          </cell>
          <cell r="E8596">
            <v>4</v>
          </cell>
          <cell r="F8596">
            <v>81.64</v>
          </cell>
          <cell r="G8596">
            <v>326.56</v>
          </cell>
        </row>
        <row r="8597">
          <cell r="A8597" t="str">
            <v>73963/032</v>
          </cell>
          <cell r="C8597" t="str">
            <v>SUBTOTAL</v>
          </cell>
          <cell r="G8597">
            <v>1463.42</v>
          </cell>
        </row>
        <row r="8598">
          <cell r="C8598" t="str">
            <v>BDI</v>
          </cell>
          <cell r="E8598">
            <v>0.35</v>
          </cell>
          <cell r="G8598">
            <v>512.20000000000005</v>
          </cell>
        </row>
        <row r="8599">
          <cell r="C8599" t="str">
            <v>TOTAL</v>
          </cell>
          <cell r="G8599">
            <v>1975.6200000000001</v>
          </cell>
        </row>
        <row r="8601">
          <cell r="A8601" t="str">
            <v>DROP</v>
          </cell>
          <cell r="B8601" t="str">
            <v>73963/033</v>
          </cell>
          <cell r="C8601" t="str">
            <v>POCO VISITA ESG SANIT ANEL CONC PRE-MOLD PROF=2,00M C/TAMPAO FF TIPO MEDIO(AD)D=60CM 125KG/DEGRAUS FF/REJUNTAMENTO ANEIS / REVEST LISO CALHA INTERNA C/ARG CIM/AREIA 1:4. BASE/BANQUETA EM CONC R FCK=10MPA</v>
          </cell>
          <cell r="D8601" t="str">
            <v>UN</v>
          </cell>
        </row>
        <row r="8602">
          <cell r="A8602" t="str">
            <v>COMPOSICAO</v>
          </cell>
          <cell r="B8602" t="str">
            <v>6042</v>
          </cell>
          <cell r="C8602" t="str">
            <v>CONCRETO NAO ESTRUTURAL, CONSUMO 210KG/M3, PREPARO COM BETONEIRA, SEM LANCAMENTO</v>
          </cell>
          <cell r="D8602" t="str">
            <v>M3</v>
          </cell>
          <cell r="E8602">
            <v>0.35</v>
          </cell>
          <cell r="F8602">
            <v>243.67999999999998</v>
          </cell>
          <cell r="G8602">
            <v>85.29</v>
          </cell>
        </row>
        <row r="8603">
          <cell r="A8603" t="str">
            <v>COMPOSICAO</v>
          </cell>
          <cell r="B8603" t="str">
            <v>73396</v>
          </cell>
          <cell r="C8603" t="str">
            <v>DEGRAU DE FERRO FUNDIDO NUM 1 DE 3,0 KG</v>
          </cell>
          <cell r="D8603" t="str">
            <v>UN</v>
          </cell>
          <cell r="E8603">
            <v>4</v>
          </cell>
          <cell r="F8603">
            <v>51.11</v>
          </cell>
          <cell r="G8603">
            <v>204.44</v>
          </cell>
        </row>
        <row r="8604">
          <cell r="A8604" t="str">
            <v>COMPOSICAO</v>
          </cell>
          <cell r="B8604" t="str">
            <v>73445</v>
          </cell>
          <cell r="C8604" t="str">
            <v>CAIACAO INT OU EXT SOBRE REVESTIMENTO LISO C/ADOCAO DE FIXADOR COM COM DUAS DEMAOS</v>
          </cell>
          <cell r="D8604" t="str">
            <v>M2</v>
          </cell>
          <cell r="E8604">
            <v>7.5</v>
          </cell>
          <cell r="F8604">
            <v>5.5200000000000005</v>
          </cell>
          <cell r="G8604">
            <v>41.4</v>
          </cell>
        </row>
        <row r="8605">
          <cell r="A8605" t="str">
            <v>COMPOSICAO</v>
          </cell>
          <cell r="B8605" t="str">
            <v>73455</v>
          </cell>
          <cell r="C8605" t="str">
            <v>ARGAMASSA CIMENTO/AREIA 1:4 - PREPARO MECANICO</v>
          </cell>
          <cell r="D8605" t="str">
            <v>M3</v>
          </cell>
          <cell r="E8605">
            <v>0.09</v>
          </cell>
          <cell r="F8605">
            <v>291.58</v>
          </cell>
          <cell r="G8605">
            <v>26.24</v>
          </cell>
        </row>
        <row r="8606">
          <cell r="A8606" t="str">
            <v>INSUMO</v>
          </cell>
          <cell r="B8606" t="str">
            <v>00004750</v>
          </cell>
          <cell r="C8606" t="str">
            <v>PEDREIRO</v>
          </cell>
          <cell r="D8606" t="str">
            <v>H</v>
          </cell>
          <cell r="E8606">
            <v>12.5</v>
          </cell>
          <cell r="F8606">
            <v>12.88</v>
          </cell>
          <cell r="G8606">
            <v>161</v>
          </cell>
        </row>
        <row r="8607">
          <cell r="A8607" t="str">
            <v>INSUMO</v>
          </cell>
          <cell r="B8607" t="str">
            <v>00006111</v>
          </cell>
          <cell r="C8607" t="str">
            <v>SERVENTE</v>
          </cell>
          <cell r="D8607" t="str">
            <v>H</v>
          </cell>
          <cell r="E8607">
            <v>10</v>
          </cell>
          <cell r="F8607">
            <v>10.59</v>
          </cell>
          <cell r="G8607">
            <v>105.9</v>
          </cell>
        </row>
        <row r="8608">
          <cell r="A8608" t="str">
            <v>INSUMO</v>
          </cell>
          <cell r="B8608" t="str">
            <v>00011290</v>
          </cell>
          <cell r="C8608" t="str">
            <v>TAMPAO FOFO 125 KG P/ POCO VISITA</v>
          </cell>
          <cell r="D8608" t="str">
            <v>UN</v>
          </cell>
          <cell r="E8608">
            <v>1</v>
          </cell>
          <cell r="F8608">
            <v>362.04</v>
          </cell>
          <cell r="G8608">
            <v>362.04</v>
          </cell>
        </row>
        <row r="8609">
          <cell r="A8609" t="str">
            <v>INSUMO</v>
          </cell>
          <cell r="B8609" t="str">
            <v>00011649</v>
          </cell>
          <cell r="C8609" t="str">
            <v>LAJE EXCENTRICA CONC ARM PRE-MOLDADO DN 1,20M FURO=0,53M E=12CM</v>
          </cell>
          <cell r="D8609" t="str">
            <v>UN</v>
          </cell>
          <cell r="E8609">
            <v>1</v>
          </cell>
          <cell r="F8609">
            <v>200.76</v>
          </cell>
          <cell r="G8609">
            <v>200.76</v>
          </cell>
        </row>
        <row r="8610">
          <cell r="A8610" t="str">
            <v>INSUMO</v>
          </cell>
          <cell r="B8610" t="str">
            <v>00012530</v>
          </cell>
          <cell r="C8610" t="str">
            <v>ANEL OU ADUELA CONCRETO ARMADO D = 0,60M, H = 0,30M</v>
          </cell>
          <cell r="D8610" t="str">
            <v>UN</v>
          </cell>
          <cell r="E8610">
            <v>1</v>
          </cell>
          <cell r="F8610">
            <v>31.9</v>
          </cell>
          <cell r="G8610">
            <v>31.9</v>
          </cell>
        </row>
        <row r="8611">
          <cell r="A8611" t="str">
            <v>INSUMO</v>
          </cell>
          <cell r="B8611" t="str">
            <v>00012548</v>
          </cell>
          <cell r="C8611" t="str">
            <v>ANEL OU ADUELA CONCRETO ARMADO D = 1,10M, H = 0,30M</v>
          </cell>
          <cell r="D8611" t="str">
            <v>UN</v>
          </cell>
          <cell r="E8611">
            <v>5</v>
          </cell>
          <cell r="F8611">
            <v>81.64</v>
          </cell>
          <cell r="G8611">
            <v>408.2</v>
          </cell>
        </row>
        <row r="8612">
          <cell r="A8612" t="str">
            <v>73963/033</v>
          </cell>
          <cell r="C8612" t="str">
            <v>SUBTOTAL</v>
          </cell>
          <cell r="G8612">
            <v>1627.17</v>
          </cell>
        </row>
        <row r="8613">
          <cell r="C8613" t="str">
            <v>BDI</v>
          </cell>
          <cell r="E8613">
            <v>0.35</v>
          </cell>
          <cell r="G8613">
            <v>569.51</v>
          </cell>
        </row>
        <row r="8614">
          <cell r="C8614" t="str">
            <v>TOTAL</v>
          </cell>
          <cell r="G8614">
            <v>2196.6800000000003</v>
          </cell>
        </row>
        <row r="8616">
          <cell r="A8616" t="str">
            <v>DROP</v>
          </cell>
          <cell r="B8616" t="str">
            <v>73963/034</v>
          </cell>
          <cell r="C8616" t="str">
            <v>POCO VISITA ESG SANIT ANEL CONC PRE MOLD PROF=2,30M C/TAMPAO FF TIPO MEDIO(AD)D=60CM 125KG/DEGRAUS FF/REJUNTAMENTO ANEIS / REVEST LISO CALHA INTERNA C/ARG CIM/AREIA 1:4. BASE/BANQUETA EM CONC R FCK=10MPA</v>
          </cell>
          <cell r="D8616" t="str">
            <v>UN</v>
          </cell>
        </row>
        <row r="8617">
          <cell r="A8617" t="str">
            <v>COMPOSICAO</v>
          </cell>
          <cell r="B8617" t="str">
            <v>6042</v>
          </cell>
          <cell r="C8617" t="str">
            <v>CONCRETO NAO ESTRUTURAL, CONSUMO 210KG/M3, PREPARO COM BETONEIRA, SEM LANCAMENTO</v>
          </cell>
          <cell r="D8617" t="str">
            <v>M3</v>
          </cell>
          <cell r="E8617">
            <v>0.35</v>
          </cell>
          <cell r="F8617">
            <v>243.67999999999998</v>
          </cell>
          <cell r="G8617">
            <v>85.29</v>
          </cell>
        </row>
        <row r="8618">
          <cell r="A8618" t="str">
            <v>COMPOSICAO</v>
          </cell>
          <cell r="B8618" t="str">
            <v>73396</v>
          </cell>
          <cell r="C8618" t="str">
            <v>DEGRAU DE FERRO FUNDIDO NUM 1 DE 3,0 KG</v>
          </cell>
          <cell r="D8618" t="str">
            <v>UN</v>
          </cell>
          <cell r="E8618">
            <v>5</v>
          </cell>
          <cell r="F8618">
            <v>51.11</v>
          </cell>
          <cell r="G8618">
            <v>255.55</v>
          </cell>
        </row>
        <row r="8619">
          <cell r="A8619" t="str">
            <v>COMPOSICAO</v>
          </cell>
          <cell r="B8619" t="str">
            <v>73445</v>
          </cell>
          <cell r="C8619" t="str">
            <v>CAIACAO INT OU EXT SOBRE REVESTIMENTO LISO C/ADOCAO DE FIXADOR COM COM DUAS DEMAOS</v>
          </cell>
          <cell r="D8619" t="str">
            <v>M2</v>
          </cell>
          <cell r="E8619">
            <v>8.6999999999999993</v>
          </cell>
          <cell r="F8619">
            <v>5.5200000000000005</v>
          </cell>
          <cell r="G8619">
            <v>48.02</v>
          </cell>
        </row>
        <row r="8620">
          <cell r="A8620" t="str">
            <v>COMPOSICAO</v>
          </cell>
          <cell r="B8620" t="str">
            <v>73455</v>
          </cell>
          <cell r="C8620" t="str">
            <v>ARGAMASSA CIMENTO/AREIA 1:4 - PREPARO MECANICO</v>
          </cell>
          <cell r="D8620" t="str">
            <v>M3</v>
          </cell>
          <cell r="E8620">
            <v>0.09</v>
          </cell>
          <cell r="F8620">
            <v>291.58</v>
          </cell>
          <cell r="G8620">
            <v>26.24</v>
          </cell>
        </row>
        <row r="8621">
          <cell r="A8621" t="str">
            <v>INSUMO</v>
          </cell>
          <cell r="B8621" t="str">
            <v>00004750</v>
          </cell>
          <cell r="C8621" t="str">
            <v>PEDREIRO</v>
          </cell>
          <cell r="D8621" t="str">
            <v>H</v>
          </cell>
          <cell r="E8621">
            <v>13</v>
          </cell>
          <cell r="F8621">
            <v>12.88</v>
          </cell>
          <cell r="G8621">
            <v>167.44</v>
          </cell>
        </row>
        <row r="8622">
          <cell r="A8622" t="str">
            <v>INSUMO</v>
          </cell>
          <cell r="B8622" t="str">
            <v>00006111</v>
          </cell>
          <cell r="C8622" t="str">
            <v>SERVENTE</v>
          </cell>
          <cell r="D8622" t="str">
            <v>H</v>
          </cell>
          <cell r="E8622">
            <v>10.5</v>
          </cell>
          <cell r="F8622">
            <v>10.59</v>
          </cell>
          <cell r="G8622">
            <v>111.2</v>
          </cell>
        </row>
        <row r="8623">
          <cell r="A8623" t="str">
            <v>INSUMO</v>
          </cell>
          <cell r="B8623" t="str">
            <v>00011290</v>
          </cell>
          <cell r="C8623" t="str">
            <v>TAMPAO FOFO 125 KG P/ POCO VISITA</v>
          </cell>
          <cell r="D8623" t="str">
            <v>UN</v>
          </cell>
          <cell r="E8623">
            <v>1</v>
          </cell>
          <cell r="F8623">
            <v>362.04</v>
          </cell>
          <cell r="G8623">
            <v>362.04</v>
          </cell>
        </row>
        <row r="8624">
          <cell r="A8624" t="str">
            <v>INSUMO</v>
          </cell>
          <cell r="B8624" t="str">
            <v>00011649</v>
          </cell>
          <cell r="C8624" t="str">
            <v>LAJE EXCENTRICA CONC ARM PRE-MOLDADO DN 1,20M FURO=0,53M E=12CM</v>
          </cell>
          <cell r="D8624" t="str">
            <v>UN</v>
          </cell>
          <cell r="E8624">
            <v>1</v>
          </cell>
          <cell r="F8624">
            <v>200.76</v>
          </cell>
          <cell r="G8624">
            <v>200.76</v>
          </cell>
        </row>
        <row r="8625">
          <cell r="A8625" t="str">
            <v>INSUMO</v>
          </cell>
          <cell r="B8625" t="str">
            <v>00012530</v>
          </cell>
          <cell r="C8625" t="str">
            <v>ANEL OU ADUELA CONCRETO ARMADO D = 0,60M, H = 0,30M</v>
          </cell>
          <cell r="D8625" t="str">
            <v>UN</v>
          </cell>
          <cell r="E8625">
            <v>2</v>
          </cell>
          <cell r="F8625">
            <v>31.9</v>
          </cell>
          <cell r="G8625">
            <v>63.8</v>
          </cell>
        </row>
        <row r="8626">
          <cell r="A8626" t="str">
            <v>INSUMO</v>
          </cell>
          <cell r="B8626" t="str">
            <v>00012548</v>
          </cell>
          <cell r="C8626" t="str">
            <v>ANEL OU ADUELA CONCRETO ARMADO D = 1,10M, H = 0,30M</v>
          </cell>
          <cell r="D8626" t="str">
            <v>UN</v>
          </cell>
          <cell r="E8626">
            <v>5</v>
          </cell>
          <cell r="F8626">
            <v>81.64</v>
          </cell>
          <cell r="G8626">
            <v>408.2</v>
          </cell>
        </row>
        <row r="8627">
          <cell r="A8627" t="str">
            <v>73963/034</v>
          </cell>
          <cell r="C8627" t="str">
            <v>SUBTOTAL</v>
          </cell>
          <cell r="G8627">
            <v>1728.54</v>
          </cell>
        </row>
        <row r="8628">
          <cell r="C8628" t="str">
            <v>BDI</v>
          </cell>
          <cell r="E8628">
            <v>0.35</v>
          </cell>
          <cell r="G8628">
            <v>604.99</v>
          </cell>
        </row>
        <row r="8629">
          <cell r="C8629" t="str">
            <v>TOTAL</v>
          </cell>
          <cell r="G8629">
            <v>2333.5299999999997</v>
          </cell>
        </row>
        <row r="8631">
          <cell r="A8631" t="str">
            <v>DROP</v>
          </cell>
          <cell r="B8631" t="str">
            <v>73963/035</v>
          </cell>
          <cell r="C8631" t="str">
            <v>POCO VISITA ESG SANIT ANEL CONC PRE-MOLD PROF=2,60M C/TAMPAO FF TIPO MEDIO(AD)D=60CM 125KG/DEGRAUS FF/REJUNTAMENTO ANEIS / REVEST LISO CALHA INTERNA C/ARG CIM/AREIA 1:4. BASE/BANQUETA EM CONC R FCK=10MPA</v>
          </cell>
          <cell r="D8631" t="str">
            <v>UN</v>
          </cell>
        </row>
        <row r="8632">
          <cell r="A8632" t="str">
            <v>COMPOSICAO</v>
          </cell>
          <cell r="B8632" t="str">
            <v>6042</v>
          </cell>
          <cell r="C8632" t="str">
            <v>CONCRETO NAO ESTRUTURAL, CONSUMO 210KG/M3, PREPARO COM BETONEIRA, SEM LANCAMENTO</v>
          </cell>
          <cell r="D8632" t="str">
            <v>M3</v>
          </cell>
          <cell r="E8632">
            <v>0.35</v>
          </cell>
          <cell r="F8632">
            <v>243.67999999999998</v>
          </cell>
          <cell r="G8632">
            <v>85.29</v>
          </cell>
        </row>
        <row r="8633">
          <cell r="A8633" t="str">
            <v>COMPOSICAO</v>
          </cell>
          <cell r="B8633" t="str">
            <v>73396</v>
          </cell>
          <cell r="C8633" t="str">
            <v>DEGRAU DE FERRO FUNDIDO NUM 1 DE 3,0 KG</v>
          </cell>
          <cell r="D8633" t="str">
            <v>UN</v>
          </cell>
          <cell r="E8633">
            <v>6</v>
          </cell>
          <cell r="F8633">
            <v>51.11</v>
          </cell>
          <cell r="G8633">
            <v>306.66000000000003</v>
          </cell>
        </row>
        <row r="8634">
          <cell r="A8634" t="str">
            <v>COMPOSICAO</v>
          </cell>
          <cell r="B8634" t="str">
            <v>73445</v>
          </cell>
          <cell r="C8634" t="str">
            <v>CAIACAO INT OU EXT SOBRE REVESTIMENTO LISO C/ADOCAO DE FIXADOR COM COM DUAS DEMAOS</v>
          </cell>
          <cell r="D8634" t="str">
            <v>M2</v>
          </cell>
          <cell r="E8634">
            <v>9.8000000000000007</v>
          </cell>
          <cell r="F8634">
            <v>5.5200000000000005</v>
          </cell>
          <cell r="G8634">
            <v>54.1</v>
          </cell>
        </row>
        <row r="8635">
          <cell r="A8635" t="str">
            <v>COMPOSICAO</v>
          </cell>
          <cell r="B8635" t="str">
            <v>73455</v>
          </cell>
          <cell r="C8635" t="str">
            <v>ARGAMASSA CIMENTO/AREIA 1:4 - PREPARO MECANICO</v>
          </cell>
          <cell r="D8635" t="str">
            <v>M3</v>
          </cell>
          <cell r="E8635">
            <v>9.5000000000000001E-2</v>
          </cell>
          <cell r="F8635">
            <v>291.58</v>
          </cell>
          <cell r="G8635">
            <v>27.7</v>
          </cell>
        </row>
        <row r="8636">
          <cell r="A8636" t="str">
            <v>INSUMO</v>
          </cell>
          <cell r="B8636" t="str">
            <v>00004750</v>
          </cell>
          <cell r="C8636" t="str">
            <v>PEDREIRO</v>
          </cell>
          <cell r="D8636" t="str">
            <v>H</v>
          </cell>
          <cell r="E8636">
            <v>14</v>
          </cell>
          <cell r="F8636">
            <v>12.88</v>
          </cell>
          <cell r="G8636">
            <v>180.32</v>
          </cell>
        </row>
        <row r="8637">
          <cell r="A8637" t="str">
            <v>INSUMO</v>
          </cell>
          <cell r="B8637" t="str">
            <v>00006111</v>
          </cell>
          <cell r="C8637" t="str">
            <v>SERVENTE</v>
          </cell>
          <cell r="D8637" t="str">
            <v>H</v>
          </cell>
          <cell r="E8637">
            <v>11.5</v>
          </cell>
          <cell r="F8637">
            <v>10.59</v>
          </cell>
          <cell r="G8637">
            <v>121.79</v>
          </cell>
        </row>
        <row r="8638">
          <cell r="A8638" t="str">
            <v>INSUMO</v>
          </cell>
          <cell r="B8638" t="str">
            <v>00011290</v>
          </cell>
          <cell r="C8638" t="str">
            <v>TAMPAO FOFO 125 KG P/ POCO VISITA</v>
          </cell>
          <cell r="D8638" t="str">
            <v>UN</v>
          </cell>
          <cell r="E8638">
            <v>1</v>
          </cell>
          <cell r="F8638">
            <v>362.04</v>
          </cell>
          <cell r="G8638">
            <v>362.04</v>
          </cell>
        </row>
        <row r="8639">
          <cell r="A8639" t="str">
            <v>INSUMO</v>
          </cell>
          <cell r="B8639" t="str">
            <v>00011649</v>
          </cell>
          <cell r="C8639" t="str">
            <v>LAJE EXCENTRICA CONC ARM PRE-MOLDADO DN 1,20M FURO=0,53M E=12CM</v>
          </cell>
          <cell r="D8639" t="str">
            <v>UN</v>
          </cell>
          <cell r="E8639">
            <v>1</v>
          </cell>
          <cell r="F8639">
            <v>200.76</v>
          </cell>
          <cell r="G8639">
            <v>200.76</v>
          </cell>
        </row>
        <row r="8640">
          <cell r="A8640" t="str">
            <v>INSUMO</v>
          </cell>
          <cell r="B8640" t="str">
            <v>00012530</v>
          </cell>
          <cell r="C8640" t="str">
            <v>ANEL OU ADUELA CONCRETO ARMADO D = 0,60M, H = 0,30M</v>
          </cell>
          <cell r="D8640" t="str">
            <v>UN</v>
          </cell>
          <cell r="E8640">
            <v>2</v>
          </cell>
          <cell r="F8640">
            <v>31.9</v>
          </cell>
          <cell r="G8640">
            <v>63.8</v>
          </cell>
        </row>
        <row r="8641">
          <cell r="A8641" t="str">
            <v>INSUMO</v>
          </cell>
          <cell r="B8641" t="str">
            <v>00012548</v>
          </cell>
          <cell r="C8641" t="str">
            <v>ANEL OU ADUELA CONCRETO ARMADO D = 1,10M, H = 0,30M</v>
          </cell>
          <cell r="D8641" t="str">
            <v>UN</v>
          </cell>
          <cell r="E8641">
            <v>6</v>
          </cell>
          <cell r="F8641">
            <v>81.64</v>
          </cell>
          <cell r="G8641">
            <v>489.84</v>
          </cell>
        </row>
        <row r="8642">
          <cell r="A8642" t="str">
            <v>73963/035</v>
          </cell>
          <cell r="C8642" t="str">
            <v>SUBTOTAL</v>
          </cell>
          <cell r="G8642">
            <v>1892.3</v>
          </cell>
        </row>
        <row r="8643">
          <cell r="C8643" t="str">
            <v>BDI</v>
          </cell>
          <cell r="E8643">
            <v>0.35</v>
          </cell>
          <cell r="G8643">
            <v>662.31</v>
          </cell>
        </row>
        <row r="8644">
          <cell r="C8644" t="str">
            <v>TOTAL</v>
          </cell>
          <cell r="G8644">
            <v>2554.6099999999997</v>
          </cell>
        </row>
        <row r="8646">
          <cell r="A8646" t="str">
            <v>DROP</v>
          </cell>
          <cell r="B8646" t="str">
            <v>73963/036</v>
          </cell>
          <cell r="C8646" t="str">
            <v>POCO VISITA ESG SANIT ANEL CONC PRE-MOLD PROF=2,90M C/TAMPAO FF TIPO MEDIO(AD) D=60CM 125KG/DEGRAUS FF/REJUNTAMENTO ANEIS/ REVEST LISO CALHA INTERNA C/ARG CIM/AREIA 1:4. BASE/BANQUETA EM CONCR FCK= 10MPA</v>
          </cell>
          <cell r="D8646" t="str">
            <v>UN</v>
          </cell>
        </row>
        <row r="8647">
          <cell r="A8647" t="str">
            <v>COMPOSICAO</v>
          </cell>
          <cell r="B8647" t="str">
            <v>6042</v>
          </cell>
          <cell r="C8647" t="str">
            <v>CONCRETO NAO ESTRUTURAL, CONSUMO 210KG/M3, PREPARO COM BETONEIRA, SEM LANCAMENTO</v>
          </cell>
          <cell r="D8647" t="str">
            <v>M3</v>
          </cell>
          <cell r="E8647">
            <v>0.35</v>
          </cell>
          <cell r="F8647">
            <v>243.67999999999998</v>
          </cell>
          <cell r="G8647">
            <v>85.29</v>
          </cell>
        </row>
        <row r="8648">
          <cell r="A8648" t="str">
            <v>COMPOSICAO</v>
          </cell>
          <cell r="B8648" t="str">
            <v>73396</v>
          </cell>
          <cell r="C8648" t="str">
            <v>DEGRAU DE FERRO FUNDIDO NUM 1 DE 3,0 KG</v>
          </cell>
          <cell r="D8648" t="str">
            <v>UN</v>
          </cell>
          <cell r="E8648">
            <v>7</v>
          </cell>
          <cell r="F8648">
            <v>51.11</v>
          </cell>
          <cell r="G8648">
            <v>357.77</v>
          </cell>
        </row>
        <row r="8649">
          <cell r="A8649" t="str">
            <v>COMPOSICAO</v>
          </cell>
          <cell r="B8649" t="str">
            <v>73445</v>
          </cell>
          <cell r="C8649" t="str">
            <v>CAIACAO INT OU EXT SOBRE REVESTIMENTO LISO C/ADOCAO DE FIXADOR COM COM DUAS DEMAOS</v>
          </cell>
          <cell r="D8649" t="str">
            <v>M2</v>
          </cell>
          <cell r="E8649">
            <v>10.9</v>
          </cell>
          <cell r="F8649">
            <v>5.5200000000000005</v>
          </cell>
          <cell r="G8649">
            <v>60.17</v>
          </cell>
        </row>
        <row r="8650">
          <cell r="A8650" t="str">
            <v>COMPOSICAO</v>
          </cell>
          <cell r="B8650" t="str">
            <v>73455</v>
          </cell>
          <cell r="C8650" t="str">
            <v>ARGAMASSA CIMENTO/AREIA 1:4 - PREPARO MECANICO</v>
          </cell>
          <cell r="D8650" t="str">
            <v>M3</v>
          </cell>
          <cell r="E8650">
            <v>0.1</v>
          </cell>
          <cell r="F8650">
            <v>291.58</v>
          </cell>
          <cell r="G8650">
            <v>29.16</v>
          </cell>
        </row>
        <row r="8651">
          <cell r="A8651" t="str">
            <v>INSUMO</v>
          </cell>
          <cell r="B8651" t="str">
            <v>00004750</v>
          </cell>
          <cell r="C8651" t="str">
            <v>PEDREIRO</v>
          </cell>
          <cell r="D8651" t="str">
            <v>H</v>
          </cell>
          <cell r="E8651">
            <v>15</v>
          </cell>
          <cell r="F8651">
            <v>12.88</v>
          </cell>
          <cell r="G8651">
            <v>193.2</v>
          </cell>
        </row>
        <row r="8652">
          <cell r="A8652" t="str">
            <v>INSUMO</v>
          </cell>
          <cell r="B8652" t="str">
            <v>00006111</v>
          </cell>
          <cell r="C8652" t="str">
            <v>SERVENTE</v>
          </cell>
          <cell r="D8652" t="str">
            <v>H</v>
          </cell>
          <cell r="E8652">
            <v>12.5</v>
          </cell>
          <cell r="F8652">
            <v>10.59</v>
          </cell>
          <cell r="G8652">
            <v>132.38</v>
          </cell>
        </row>
        <row r="8653">
          <cell r="A8653" t="str">
            <v>INSUMO</v>
          </cell>
          <cell r="B8653" t="str">
            <v>00011290</v>
          </cell>
          <cell r="C8653" t="str">
            <v>TAMPAO FOFO 125 KG P/ POCO VISITA</v>
          </cell>
          <cell r="D8653" t="str">
            <v>UN</v>
          </cell>
          <cell r="E8653">
            <v>1</v>
          </cell>
          <cell r="F8653">
            <v>362.04</v>
          </cell>
          <cell r="G8653">
            <v>362.04</v>
          </cell>
        </row>
        <row r="8654">
          <cell r="A8654" t="str">
            <v>INSUMO</v>
          </cell>
          <cell r="B8654" t="str">
            <v>00011649</v>
          </cell>
          <cell r="C8654" t="str">
            <v>LAJE EXCENTRICA CONC ARM PRE-MOLDADO DN 1,20M FURO=0,53M E=12CM</v>
          </cell>
          <cell r="D8654" t="str">
            <v>UN</v>
          </cell>
          <cell r="E8654">
            <v>1</v>
          </cell>
          <cell r="F8654">
            <v>200.76</v>
          </cell>
          <cell r="G8654">
            <v>200.76</v>
          </cell>
        </row>
        <row r="8655">
          <cell r="A8655" t="str">
            <v>INSUMO</v>
          </cell>
          <cell r="B8655" t="str">
            <v>00012530</v>
          </cell>
          <cell r="C8655" t="str">
            <v>ANEL OU ADUELA CONCRETO ARMADO D = 0,60M, H = 0,30M</v>
          </cell>
          <cell r="D8655" t="str">
            <v>UN</v>
          </cell>
          <cell r="E8655">
            <v>2</v>
          </cell>
          <cell r="F8655">
            <v>31.9</v>
          </cell>
          <cell r="G8655">
            <v>63.8</v>
          </cell>
        </row>
        <row r="8656">
          <cell r="A8656" t="str">
            <v>INSUMO</v>
          </cell>
          <cell r="B8656" t="str">
            <v>00012548</v>
          </cell>
          <cell r="C8656" t="str">
            <v>ANEL OU ADUELA CONCRETO ARMADO D = 1,10M, H = 0,30M</v>
          </cell>
          <cell r="D8656" t="str">
            <v>UN</v>
          </cell>
          <cell r="E8656">
            <v>7</v>
          </cell>
          <cell r="F8656">
            <v>81.64</v>
          </cell>
          <cell r="G8656">
            <v>571.48</v>
          </cell>
        </row>
        <row r="8657">
          <cell r="A8657" t="str">
            <v>73963/036</v>
          </cell>
          <cell r="C8657" t="str">
            <v>SUBTOTAL</v>
          </cell>
          <cell r="G8657">
            <v>2056.0500000000002</v>
          </cell>
        </row>
        <row r="8658">
          <cell r="C8658" t="str">
            <v>BDI</v>
          </cell>
          <cell r="E8658">
            <v>0.35</v>
          </cell>
          <cell r="G8658">
            <v>719.62</v>
          </cell>
        </row>
        <row r="8659">
          <cell r="C8659" t="str">
            <v>TOTAL</v>
          </cell>
          <cell r="G8659">
            <v>2775.67</v>
          </cell>
        </row>
        <row r="8661">
          <cell r="A8661" t="str">
            <v>DROP</v>
          </cell>
          <cell r="B8661" t="str">
            <v>73963/037</v>
          </cell>
          <cell r="C8661" t="str">
            <v>POCO VISITA ESG SANIT ANEL CONC PRE-MOLD PROF=3,20M C/TAMPAO FF TIPO MEDIO(AD)D=60CM 125KG/DEGRAUS FF/REJUNTAMENTOANEIS/ REVEST LISO CALHA INTERNA C/ARG CIM/AREIA 1:4. BASE/BANQUETA EM CONC R FCK=10MPA</v>
          </cell>
          <cell r="D8661" t="str">
            <v>UN</v>
          </cell>
        </row>
        <row r="8662">
          <cell r="A8662" t="str">
            <v>COMPOSICAO</v>
          </cell>
          <cell r="B8662" t="str">
            <v>6042</v>
          </cell>
          <cell r="C8662" t="str">
            <v>CONCRETO NAO ESTRUTURAL, CONSUMO 210KG/M3, PREPARO COM BETONEIRA, SEM LANCAMENTO</v>
          </cell>
          <cell r="D8662" t="str">
            <v>M3</v>
          </cell>
          <cell r="E8662">
            <v>0.35</v>
          </cell>
          <cell r="F8662">
            <v>243.67999999999998</v>
          </cell>
          <cell r="G8662">
            <v>85.29</v>
          </cell>
        </row>
        <row r="8663">
          <cell r="A8663" t="str">
            <v>COMPOSICAO</v>
          </cell>
          <cell r="B8663" t="str">
            <v>73396</v>
          </cell>
          <cell r="C8663" t="str">
            <v>DEGRAU DE FERRO FUNDIDO NUM 1 DE 3,0 KG</v>
          </cell>
          <cell r="D8663" t="str">
            <v>UN</v>
          </cell>
          <cell r="E8663">
            <v>7</v>
          </cell>
          <cell r="F8663">
            <v>51.11</v>
          </cell>
          <cell r="G8663">
            <v>357.77</v>
          </cell>
        </row>
        <row r="8664">
          <cell r="A8664" t="str">
            <v>COMPOSICAO</v>
          </cell>
          <cell r="B8664" t="str">
            <v>73445</v>
          </cell>
          <cell r="C8664" t="str">
            <v>CAIACAO INT OU EXT SOBRE REVESTIMENTO LISO C/ADOCAO DE FIXADOR COM COM DUAS DEMAOS</v>
          </cell>
          <cell r="D8664" t="str">
            <v>M2</v>
          </cell>
          <cell r="E8664">
            <v>12</v>
          </cell>
          <cell r="F8664">
            <v>5.5200000000000005</v>
          </cell>
          <cell r="G8664">
            <v>66.239999999999995</v>
          </cell>
        </row>
        <row r="8665">
          <cell r="A8665" t="str">
            <v>COMPOSICAO</v>
          </cell>
          <cell r="B8665" t="str">
            <v>73455</v>
          </cell>
          <cell r="C8665" t="str">
            <v>ARGAMASSA CIMENTO/AREIA 1:4 - PREPARO MECANICO</v>
          </cell>
          <cell r="D8665" t="str">
            <v>M3</v>
          </cell>
          <cell r="E8665">
            <v>0.105</v>
          </cell>
          <cell r="F8665">
            <v>291.58</v>
          </cell>
          <cell r="G8665">
            <v>30.62</v>
          </cell>
        </row>
        <row r="8666">
          <cell r="A8666" t="str">
            <v>INSUMO</v>
          </cell>
          <cell r="B8666" t="str">
            <v>00004750</v>
          </cell>
          <cell r="C8666" t="str">
            <v>PEDREIRO</v>
          </cell>
          <cell r="D8666" t="str">
            <v>H</v>
          </cell>
          <cell r="E8666">
            <v>16</v>
          </cell>
          <cell r="F8666">
            <v>12.88</v>
          </cell>
          <cell r="G8666">
            <v>206.08</v>
          </cell>
        </row>
        <row r="8667">
          <cell r="A8667" t="str">
            <v>INSUMO</v>
          </cell>
          <cell r="B8667" t="str">
            <v>00006111</v>
          </cell>
          <cell r="C8667" t="str">
            <v>SERVENTE</v>
          </cell>
          <cell r="D8667" t="str">
            <v>H</v>
          </cell>
          <cell r="E8667">
            <v>13.5</v>
          </cell>
          <cell r="F8667">
            <v>10.59</v>
          </cell>
          <cell r="G8667">
            <v>142.97</v>
          </cell>
        </row>
        <row r="8668">
          <cell r="A8668" t="str">
            <v>INSUMO</v>
          </cell>
          <cell r="B8668" t="str">
            <v>00011290</v>
          </cell>
          <cell r="C8668" t="str">
            <v>TAMPAO FOFO 125 KG P/ POCO VISITA</v>
          </cell>
          <cell r="D8668" t="str">
            <v>UN</v>
          </cell>
          <cell r="E8668">
            <v>1</v>
          </cell>
          <cell r="F8668">
            <v>362.04</v>
          </cell>
          <cell r="G8668">
            <v>362.04</v>
          </cell>
        </row>
        <row r="8669">
          <cell r="A8669" t="str">
            <v>INSUMO</v>
          </cell>
          <cell r="B8669" t="str">
            <v>00011649</v>
          </cell>
          <cell r="C8669" t="str">
            <v>LAJE EXCENTRICA CONC ARM PRE-MOLDADO DN 1,20M FURO=0,53M E=12CM</v>
          </cell>
          <cell r="D8669" t="str">
            <v>UN</v>
          </cell>
          <cell r="E8669">
            <v>1</v>
          </cell>
          <cell r="F8669">
            <v>200.76</v>
          </cell>
          <cell r="G8669">
            <v>200.76</v>
          </cell>
        </row>
        <row r="8670">
          <cell r="A8670" t="str">
            <v>INSUMO</v>
          </cell>
          <cell r="B8670" t="str">
            <v>00012530</v>
          </cell>
          <cell r="C8670" t="str">
            <v>ANEL OU ADUELA CONCRETO ARMADO D = 0,60M, H = 0,30M</v>
          </cell>
          <cell r="D8670" t="str">
            <v>UN</v>
          </cell>
          <cell r="E8670">
            <v>2</v>
          </cell>
          <cell r="F8670">
            <v>31.9</v>
          </cell>
          <cell r="G8670">
            <v>63.8</v>
          </cell>
        </row>
        <row r="8671">
          <cell r="A8671" t="str">
            <v>INSUMO</v>
          </cell>
          <cell r="B8671" t="str">
            <v>00012548</v>
          </cell>
          <cell r="C8671" t="str">
            <v>ANEL OU ADUELA CONCRETO ARMADO D = 1,10M, H = 0,30M</v>
          </cell>
          <cell r="D8671" t="str">
            <v>UN</v>
          </cell>
          <cell r="E8671">
            <v>8</v>
          </cell>
          <cell r="F8671">
            <v>81.64</v>
          </cell>
          <cell r="G8671">
            <v>653.12</v>
          </cell>
        </row>
        <row r="8672">
          <cell r="A8672" t="str">
            <v>73963/037</v>
          </cell>
          <cell r="C8672" t="str">
            <v>SUBTOTAL</v>
          </cell>
          <cell r="G8672">
            <v>2168.69</v>
          </cell>
        </row>
        <row r="8673">
          <cell r="C8673" t="str">
            <v>BDI</v>
          </cell>
          <cell r="E8673">
            <v>0.35</v>
          </cell>
          <cell r="G8673">
            <v>759.04</v>
          </cell>
        </row>
        <row r="8674">
          <cell r="C8674" t="str">
            <v>TOTAL</v>
          </cell>
          <cell r="G8674">
            <v>2927.73</v>
          </cell>
        </row>
        <row r="8676">
          <cell r="A8676" t="str">
            <v>DROP</v>
          </cell>
          <cell r="B8676" t="str">
            <v>73963/038</v>
          </cell>
          <cell r="C8676" t="str">
            <v>POCO VISITA ESG SANIT ANEL CONC PRE-MOLD PROF=3,50M C/TAMPAO FF TIPO MEDIO(AD)D=60CM 125KG/DEGRAUS FF/REJUNTAMENTO/ANEIS / REVEST LISO CALHA INTERNA C/ARG CIM/AREIA 1:4. BASE/BANQUETA EM CONC R FCK=10MPA</v>
          </cell>
          <cell r="D8676" t="str">
            <v>UN</v>
          </cell>
        </row>
        <row r="8677">
          <cell r="A8677" t="str">
            <v>COMPOSICAO</v>
          </cell>
          <cell r="B8677" t="str">
            <v>6042</v>
          </cell>
          <cell r="C8677" t="str">
            <v>CONCRETO NAO ESTRUTURAL, CONSUMO 210KG/M3, PREPARO COM BETONEIRA, SEM LANCAMENTO</v>
          </cell>
          <cell r="D8677" t="str">
            <v>M3</v>
          </cell>
          <cell r="E8677">
            <v>0.35</v>
          </cell>
          <cell r="F8677">
            <v>243.67999999999998</v>
          </cell>
          <cell r="G8677">
            <v>85.29</v>
          </cell>
        </row>
        <row r="8678">
          <cell r="A8678" t="str">
            <v>COMPOSICAO</v>
          </cell>
          <cell r="B8678" t="str">
            <v>73396</v>
          </cell>
          <cell r="C8678" t="str">
            <v>DEGRAU DE FERRO FUNDIDO NUM 1 DE 3,0 KG</v>
          </cell>
          <cell r="D8678" t="str">
            <v>UN</v>
          </cell>
          <cell r="E8678">
            <v>8</v>
          </cell>
          <cell r="F8678">
            <v>51.11</v>
          </cell>
          <cell r="G8678">
            <v>408.88</v>
          </cell>
        </row>
        <row r="8679">
          <cell r="A8679" t="str">
            <v>COMPOSICAO</v>
          </cell>
          <cell r="B8679" t="str">
            <v>73445</v>
          </cell>
          <cell r="C8679" t="str">
            <v>CAIACAO INT OU EXT SOBRE REVESTIMENTO LISO C/ADOCAO DE FIXADOR COM COM DUAS DEMAOS</v>
          </cell>
          <cell r="D8679" t="str">
            <v>M2</v>
          </cell>
          <cell r="E8679">
            <v>13.19</v>
          </cell>
          <cell r="F8679">
            <v>5.5200000000000005</v>
          </cell>
          <cell r="G8679">
            <v>72.81</v>
          </cell>
        </row>
        <row r="8680">
          <cell r="A8680" t="str">
            <v>COMPOSICAO</v>
          </cell>
          <cell r="B8680" t="str">
            <v>73455</v>
          </cell>
          <cell r="C8680" t="str">
            <v>ARGAMASSA CIMENTO/AREIA 1:4 - PREPARO MECANICO</v>
          </cell>
          <cell r="D8680" t="str">
            <v>M3</v>
          </cell>
          <cell r="E8680">
            <v>0.11</v>
          </cell>
          <cell r="F8680">
            <v>291.58</v>
          </cell>
          <cell r="G8680">
            <v>32.07</v>
          </cell>
        </row>
        <row r="8681">
          <cell r="A8681" t="str">
            <v>INSUMO</v>
          </cell>
          <cell r="B8681" t="str">
            <v>00004750</v>
          </cell>
          <cell r="C8681" t="str">
            <v>PEDREIRO</v>
          </cell>
          <cell r="D8681" t="str">
            <v>H</v>
          </cell>
          <cell r="E8681">
            <v>17</v>
          </cell>
          <cell r="F8681">
            <v>12.88</v>
          </cell>
          <cell r="G8681">
            <v>218.96</v>
          </cell>
        </row>
        <row r="8682">
          <cell r="A8682" t="str">
            <v>INSUMO</v>
          </cell>
          <cell r="B8682" t="str">
            <v>00006111</v>
          </cell>
          <cell r="C8682" t="str">
            <v>SERVENTE</v>
          </cell>
          <cell r="D8682" t="str">
            <v>H</v>
          </cell>
          <cell r="E8682">
            <v>14.5</v>
          </cell>
          <cell r="F8682">
            <v>10.59</v>
          </cell>
          <cell r="G8682">
            <v>153.56</v>
          </cell>
        </row>
        <row r="8683">
          <cell r="A8683" t="str">
            <v>INSUMO</v>
          </cell>
          <cell r="B8683" t="str">
            <v>00011290</v>
          </cell>
          <cell r="C8683" t="str">
            <v>TAMPAO FOFO 125 KG P/ POCO VISITA</v>
          </cell>
          <cell r="D8683" t="str">
            <v>UN</v>
          </cell>
          <cell r="E8683">
            <v>1</v>
          </cell>
          <cell r="F8683">
            <v>362.04</v>
          </cell>
          <cell r="G8683">
            <v>362.04</v>
          </cell>
        </row>
        <row r="8684">
          <cell r="A8684" t="str">
            <v>INSUMO</v>
          </cell>
          <cell r="B8684" t="str">
            <v>00011649</v>
          </cell>
          <cell r="C8684" t="str">
            <v>LAJE EXCENTRICA CONC ARM PRE-MOLDADO DN 1,20M FURO=0,53M E=12CM</v>
          </cell>
          <cell r="D8684" t="str">
            <v>UN</v>
          </cell>
          <cell r="E8684">
            <v>1</v>
          </cell>
          <cell r="F8684">
            <v>200.76</v>
          </cell>
          <cell r="G8684">
            <v>200.76</v>
          </cell>
        </row>
        <row r="8685">
          <cell r="A8685" t="str">
            <v>INSUMO</v>
          </cell>
          <cell r="B8685" t="str">
            <v>00012530</v>
          </cell>
          <cell r="C8685" t="str">
            <v>ANEL OU ADUELA CONCRETO ARMADO D = 0,60M, H = 0,30M</v>
          </cell>
          <cell r="D8685" t="str">
            <v>UN</v>
          </cell>
          <cell r="E8685">
            <v>2</v>
          </cell>
          <cell r="F8685">
            <v>31.9</v>
          </cell>
          <cell r="G8685">
            <v>63.8</v>
          </cell>
        </row>
        <row r="8686">
          <cell r="A8686" t="str">
            <v>INSUMO</v>
          </cell>
          <cell r="B8686" t="str">
            <v>00012548</v>
          </cell>
          <cell r="C8686" t="str">
            <v>ANEL OU ADUELA CONCRETO ARMADO D = 1,10M, H = 0,30M</v>
          </cell>
          <cell r="D8686" t="str">
            <v>UN</v>
          </cell>
          <cell r="E8686">
            <v>9</v>
          </cell>
          <cell r="F8686">
            <v>81.64</v>
          </cell>
          <cell r="G8686">
            <v>734.76</v>
          </cell>
        </row>
        <row r="8687">
          <cell r="A8687" t="str">
            <v>73963/038</v>
          </cell>
          <cell r="C8687" t="str">
            <v>SUBTOTAL</v>
          </cell>
          <cell r="G8687">
            <v>2332.9300000000003</v>
          </cell>
        </row>
        <row r="8688">
          <cell r="C8688" t="str">
            <v>BDI</v>
          </cell>
          <cell r="E8688">
            <v>0.35</v>
          </cell>
          <cell r="G8688">
            <v>816.53</v>
          </cell>
        </row>
        <row r="8689">
          <cell r="C8689" t="str">
            <v>TOTAL</v>
          </cell>
          <cell r="G8689">
            <v>3149.46</v>
          </cell>
        </row>
        <row r="8691">
          <cell r="A8691" t="str">
            <v>DROP</v>
          </cell>
          <cell r="B8691" t="str">
            <v>73963/039</v>
          </cell>
          <cell r="C8691" t="str">
            <v>POCO VISITA ESG SANIT ANEL CONC PRE-MOLD PROF=3,80M C/TAMPAO FF TIPO MEDIO(AD)D=60CM 125KG/DEGRAUS FF/REJUNTAMENTO ANEIS / REVEST LISO CALHA INTERNA C/ARG CIM/AREIA 1:4. BASE/BANQUETA EM CONC R FCK=10MPA</v>
          </cell>
          <cell r="D8691" t="str">
            <v>UN</v>
          </cell>
        </row>
        <row r="8692">
          <cell r="A8692" t="str">
            <v>COMPOSICAO</v>
          </cell>
          <cell r="B8692" t="str">
            <v>6042</v>
          </cell>
          <cell r="C8692" t="str">
            <v>CONCRETO NAO ESTRUTURAL, CONSUMO 210KG/M3, PREPARO COM BETONEIRA, SEM LANCAMENTO</v>
          </cell>
          <cell r="D8692" t="str">
            <v>M3</v>
          </cell>
          <cell r="E8692">
            <v>0.35</v>
          </cell>
          <cell r="F8692">
            <v>243.67999999999998</v>
          </cell>
          <cell r="G8692">
            <v>85.29</v>
          </cell>
        </row>
        <row r="8693">
          <cell r="A8693" t="str">
            <v>COMPOSICAO</v>
          </cell>
          <cell r="B8693" t="str">
            <v>73396</v>
          </cell>
          <cell r="C8693" t="str">
            <v>DEGRAU DE FERRO FUNDIDO NUM 1 DE 3,0 KG</v>
          </cell>
          <cell r="D8693" t="str">
            <v>UN</v>
          </cell>
          <cell r="E8693">
            <v>9</v>
          </cell>
          <cell r="F8693">
            <v>51.11</v>
          </cell>
          <cell r="G8693">
            <v>459.99</v>
          </cell>
        </row>
        <row r="8694">
          <cell r="A8694" t="str">
            <v>COMPOSICAO</v>
          </cell>
          <cell r="B8694" t="str">
            <v>73445</v>
          </cell>
          <cell r="C8694" t="str">
            <v>CAIACAO INT OU EXT SOBRE REVESTIMENTO LISO C/ADOCAO DE FIXADOR COM COM DUAS DEMAOS</v>
          </cell>
          <cell r="D8694" t="str">
            <v>M2</v>
          </cell>
          <cell r="E8694">
            <v>14.35</v>
          </cell>
          <cell r="F8694">
            <v>5.5200000000000005</v>
          </cell>
          <cell r="G8694">
            <v>79.209999999999994</v>
          </cell>
        </row>
        <row r="8695">
          <cell r="A8695" t="str">
            <v>COMPOSICAO</v>
          </cell>
          <cell r="B8695" t="str">
            <v>73455</v>
          </cell>
          <cell r="C8695" t="str">
            <v>ARGAMASSA CIMENTO/AREIA 1:4 - PREPARO MECANICO</v>
          </cell>
          <cell r="D8695" t="str">
            <v>M3</v>
          </cell>
          <cell r="E8695">
            <v>0.115</v>
          </cell>
          <cell r="F8695">
            <v>291.58</v>
          </cell>
          <cell r="G8695">
            <v>33.53</v>
          </cell>
        </row>
        <row r="8696">
          <cell r="A8696" t="str">
            <v>INSUMO</v>
          </cell>
          <cell r="B8696" t="str">
            <v>00004750</v>
          </cell>
          <cell r="C8696" t="str">
            <v>PEDREIRO</v>
          </cell>
          <cell r="D8696" t="str">
            <v>H</v>
          </cell>
          <cell r="E8696">
            <v>18</v>
          </cell>
          <cell r="F8696">
            <v>12.88</v>
          </cell>
          <cell r="G8696">
            <v>231.84</v>
          </cell>
        </row>
        <row r="8697">
          <cell r="A8697" t="str">
            <v>INSUMO</v>
          </cell>
          <cell r="B8697" t="str">
            <v>00006111</v>
          </cell>
          <cell r="C8697" t="str">
            <v>SERVENTE</v>
          </cell>
          <cell r="D8697" t="str">
            <v>H</v>
          </cell>
          <cell r="E8697">
            <v>15.5</v>
          </cell>
          <cell r="F8697">
            <v>10.59</v>
          </cell>
          <cell r="G8697">
            <v>164.15</v>
          </cell>
        </row>
        <row r="8698">
          <cell r="A8698" t="str">
            <v>INSUMO</v>
          </cell>
          <cell r="B8698" t="str">
            <v>00011290</v>
          </cell>
          <cell r="C8698" t="str">
            <v>TAMPAO FOFO 125 KG P/ POCO VISITA</v>
          </cell>
          <cell r="D8698" t="str">
            <v>UN</v>
          </cell>
          <cell r="E8698">
            <v>1</v>
          </cell>
          <cell r="F8698">
            <v>362.04</v>
          </cell>
          <cell r="G8698">
            <v>362.04</v>
          </cell>
        </row>
        <row r="8699">
          <cell r="A8699" t="str">
            <v>INSUMO</v>
          </cell>
          <cell r="B8699" t="str">
            <v>00011649</v>
          </cell>
          <cell r="C8699" t="str">
            <v>LAJE EXCENTRICA CONC ARM PRE-MOLDADO DN 1,20M FURO=0,53M E=12CM</v>
          </cell>
          <cell r="D8699" t="str">
            <v>UN</v>
          </cell>
          <cell r="E8699">
            <v>1</v>
          </cell>
          <cell r="F8699">
            <v>200.76</v>
          </cell>
          <cell r="G8699">
            <v>200.76</v>
          </cell>
        </row>
        <row r="8700">
          <cell r="A8700" t="str">
            <v>INSUMO</v>
          </cell>
          <cell r="B8700" t="str">
            <v>00012530</v>
          </cell>
          <cell r="C8700" t="str">
            <v>ANEL OU ADUELA CONCRETO ARMADO D = 0,60M, H = 0,30M</v>
          </cell>
          <cell r="D8700" t="str">
            <v>UN</v>
          </cell>
          <cell r="E8700">
            <v>2</v>
          </cell>
          <cell r="F8700">
            <v>31.9</v>
          </cell>
          <cell r="G8700">
            <v>63.8</v>
          </cell>
        </row>
        <row r="8701">
          <cell r="A8701" t="str">
            <v>INSUMO</v>
          </cell>
          <cell r="B8701" t="str">
            <v>00012548</v>
          </cell>
          <cell r="C8701" t="str">
            <v>ANEL OU ADUELA CONCRETO ARMADO D = 1,10M, H = 0,30M</v>
          </cell>
          <cell r="D8701" t="str">
            <v>UN</v>
          </cell>
          <cell r="E8701">
            <v>10</v>
          </cell>
          <cell r="F8701">
            <v>81.64</v>
          </cell>
          <cell r="G8701">
            <v>816.4</v>
          </cell>
        </row>
        <row r="8702">
          <cell r="A8702" t="str">
            <v>73963/039</v>
          </cell>
          <cell r="C8702" t="str">
            <v>SUBTOTAL</v>
          </cell>
          <cell r="G8702">
            <v>2497.0099999999998</v>
          </cell>
        </row>
        <row r="8703">
          <cell r="C8703" t="str">
            <v>BDI</v>
          </cell>
          <cell r="E8703">
            <v>0.35</v>
          </cell>
          <cell r="G8703">
            <v>873.95</v>
          </cell>
        </row>
        <row r="8704">
          <cell r="C8704" t="str">
            <v>TOTAL</v>
          </cell>
          <cell r="G8704">
            <v>3370.96</v>
          </cell>
        </row>
        <row r="8706">
          <cell r="A8706" t="str">
            <v>DROP</v>
          </cell>
          <cell r="B8706" t="str">
            <v>73963/040</v>
          </cell>
          <cell r="C8706" t="str">
            <v>POCO VISITA ESG SANIT ANEL CONC PRE-MOLD PROF=4,10M C/TAMPAO FF TIPO MEDIO(AD)D=60CM 125KG/DEGRAUS FF/REJUNTAMENTO ANEIS / REVEST LISO CALHA INTERNA C/ARG CIM/AREIA 1:4. BASE/BANQUETA EM CONC R FCK=10MPA</v>
          </cell>
          <cell r="D8706" t="str">
            <v>UN</v>
          </cell>
        </row>
        <row r="8707">
          <cell r="A8707" t="str">
            <v>COMPOSICAO</v>
          </cell>
          <cell r="B8707" t="str">
            <v>6042</v>
          </cell>
          <cell r="C8707" t="str">
            <v>CONCRETO NAO ESTRUTURAL, CONSUMO 210KG/M3, PREPARO COM BETONEIRA, SEM LANCAMENTO</v>
          </cell>
          <cell r="D8707" t="str">
            <v>M3</v>
          </cell>
          <cell r="E8707">
            <v>0.35</v>
          </cell>
          <cell r="F8707">
            <v>243.67999999999998</v>
          </cell>
          <cell r="G8707">
            <v>85.29</v>
          </cell>
        </row>
        <row r="8708">
          <cell r="A8708" t="str">
            <v>COMPOSICAO</v>
          </cell>
          <cell r="B8708" t="str">
            <v>73396</v>
          </cell>
          <cell r="C8708" t="str">
            <v>DEGRAU DE FERRO FUNDIDO NUM 1 DE 3,0 KG</v>
          </cell>
          <cell r="D8708" t="str">
            <v>UN</v>
          </cell>
          <cell r="E8708">
            <v>9</v>
          </cell>
          <cell r="F8708">
            <v>51.11</v>
          </cell>
          <cell r="G8708">
            <v>459.99</v>
          </cell>
        </row>
        <row r="8709">
          <cell r="A8709" t="str">
            <v>COMPOSICAO</v>
          </cell>
          <cell r="B8709" t="str">
            <v>73445</v>
          </cell>
          <cell r="C8709" t="str">
            <v>CAIACAO INT OU EXT SOBRE REVESTIMENTO LISO C/ADOCAO DE FIXADOR COM COM DUAS DEMAOS</v>
          </cell>
          <cell r="D8709" t="str">
            <v>M2</v>
          </cell>
          <cell r="E8709">
            <v>15.46</v>
          </cell>
          <cell r="F8709">
            <v>5.5200000000000005</v>
          </cell>
          <cell r="G8709">
            <v>85.34</v>
          </cell>
        </row>
        <row r="8710">
          <cell r="A8710" t="str">
            <v>COMPOSICAO</v>
          </cell>
          <cell r="B8710" t="str">
            <v>73455</v>
          </cell>
          <cell r="C8710" t="str">
            <v>ARGAMASSA CIMENTO/AREIA 1:4 - PREPARO MECANICO</v>
          </cell>
          <cell r="D8710" t="str">
            <v>M3</v>
          </cell>
          <cell r="E8710">
            <v>0.11</v>
          </cell>
          <cell r="F8710">
            <v>291.58</v>
          </cell>
          <cell r="G8710">
            <v>32.07</v>
          </cell>
        </row>
        <row r="8711">
          <cell r="A8711" t="str">
            <v>INSUMO</v>
          </cell>
          <cell r="B8711" t="str">
            <v>00004750</v>
          </cell>
          <cell r="C8711" t="str">
            <v>PEDREIRO</v>
          </cell>
          <cell r="D8711" t="str">
            <v>H</v>
          </cell>
          <cell r="E8711">
            <v>19</v>
          </cell>
          <cell r="F8711">
            <v>12.88</v>
          </cell>
          <cell r="G8711">
            <v>244.72</v>
          </cell>
        </row>
        <row r="8712">
          <cell r="A8712" t="str">
            <v>INSUMO</v>
          </cell>
          <cell r="B8712" t="str">
            <v>00006111</v>
          </cell>
          <cell r="C8712" t="str">
            <v>SERVENTE</v>
          </cell>
          <cell r="D8712" t="str">
            <v>H</v>
          </cell>
          <cell r="E8712">
            <v>16.5</v>
          </cell>
          <cell r="F8712">
            <v>10.59</v>
          </cell>
          <cell r="G8712">
            <v>174.74</v>
          </cell>
        </row>
        <row r="8713">
          <cell r="A8713" t="str">
            <v>INSUMO</v>
          </cell>
          <cell r="B8713" t="str">
            <v>00011290</v>
          </cell>
          <cell r="C8713" t="str">
            <v>TAMPAO FOFO 125 KG P/ POCO VISITA</v>
          </cell>
          <cell r="D8713" t="str">
            <v>UN</v>
          </cell>
          <cell r="E8713">
            <v>1</v>
          </cell>
          <cell r="F8713">
            <v>362.04</v>
          </cell>
          <cell r="G8713">
            <v>362.04</v>
          </cell>
        </row>
        <row r="8714">
          <cell r="A8714" t="str">
            <v>INSUMO</v>
          </cell>
          <cell r="B8714" t="str">
            <v>00011649</v>
          </cell>
          <cell r="C8714" t="str">
            <v>LAJE EXCENTRICA CONC ARM PRE-MOLDADO DN 1,20M FURO=0,53M E=12CM</v>
          </cell>
          <cell r="D8714" t="str">
            <v>UN</v>
          </cell>
          <cell r="E8714">
            <v>1</v>
          </cell>
          <cell r="F8714">
            <v>200.76</v>
          </cell>
          <cell r="G8714">
            <v>200.76</v>
          </cell>
        </row>
        <row r="8715">
          <cell r="A8715" t="str">
            <v>INSUMO</v>
          </cell>
          <cell r="B8715" t="str">
            <v>00012530</v>
          </cell>
          <cell r="C8715" t="str">
            <v>ANEL OU ADUELA CONCRETO ARMADO D = 0,60M, H = 0,30M</v>
          </cell>
          <cell r="D8715" t="str">
            <v>UN</v>
          </cell>
          <cell r="E8715">
            <v>2</v>
          </cell>
          <cell r="F8715">
            <v>31.9</v>
          </cell>
          <cell r="G8715">
            <v>63.8</v>
          </cell>
        </row>
        <row r="8716">
          <cell r="A8716" t="str">
            <v>INSUMO</v>
          </cell>
          <cell r="B8716" t="str">
            <v>00012548</v>
          </cell>
          <cell r="C8716" t="str">
            <v>ANEL OU ADUELA CONCRETO ARMADO D = 1,10M, H = 0,30M</v>
          </cell>
          <cell r="D8716" t="str">
            <v>UN</v>
          </cell>
          <cell r="E8716">
            <v>11</v>
          </cell>
          <cell r="F8716">
            <v>81.64</v>
          </cell>
          <cell r="G8716">
            <v>898.04</v>
          </cell>
        </row>
        <row r="8717">
          <cell r="A8717" t="str">
            <v>73963/040</v>
          </cell>
          <cell r="C8717" t="str">
            <v>SUBTOTAL</v>
          </cell>
          <cell r="G8717">
            <v>2606.79</v>
          </cell>
        </row>
        <row r="8718">
          <cell r="C8718" t="str">
            <v>BDI</v>
          </cell>
          <cell r="E8718">
            <v>0.35</v>
          </cell>
          <cell r="G8718">
            <v>912.38</v>
          </cell>
        </row>
        <row r="8719">
          <cell r="C8719" t="str">
            <v>TOTAL</v>
          </cell>
          <cell r="G8719">
            <v>3519.17</v>
          </cell>
        </row>
        <row r="8721">
          <cell r="A8721" t="str">
            <v>DROP</v>
          </cell>
          <cell r="B8721" t="str">
            <v>73963/041</v>
          </cell>
          <cell r="C8721" t="str">
            <v>POCO VISITA ESG SANIT ANEL CONC PRE MOLD PROF=4,40M C/TAMPAO FF TIPO MEDIO(AD)D=60CM 125KG/DEGRAUS FF/REJUNTAMENTO ANEIS / REVEST LISO CALHA INTERNA C/ARG CIM/AREIA 1:4. BASE/BANQUETA EM CONC R FCK=10MPA</v>
          </cell>
          <cell r="D8721" t="str">
            <v>UN</v>
          </cell>
        </row>
        <row r="8722">
          <cell r="A8722" t="str">
            <v>COMPOSICAO</v>
          </cell>
          <cell r="B8722" t="str">
            <v>6042</v>
          </cell>
          <cell r="C8722" t="str">
            <v>CONCRETO NAO ESTRUTURAL, CONSUMO 210KG/M3, PREPARO COM BETONEIRA, SEM LANCAMENTO</v>
          </cell>
          <cell r="D8722" t="str">
            <v>M3</v>
          </cell>
          <cell r="E8722">
            <v>0.35</v>
          </cell>
          <cell r="F8722">
            <v>243.67999999999998</v>
          </cell>
          <cell r="G8722">
            <v>85.29</v>
          </cell>
        </row>
        <row r="8723">
          <cell r="A8723" t="str">
            <v>COMPOSICAO</v>
          </cell>
          <cell r="B8723" t="str">
            <v>73396</v>
          </cell>
          <cell r="C8723" t="str">
            <v>DEGRAU DE FERRO FUNDIDO NUM 1 DE 3,0 KG</v>
          </cell>
          <cell r="D8723" t="str">
            <v>UN</v>
          </cell>
          <cell r="E8723">
            <v>10</v>
          </cell>
          <cell r="F8723">
            <v>51.11</v>
          </cell>
          <cell r="G8723">
            <v>511.1</v>
          </cell>
        </row>
        <row r="8724">
          <cell r="A8724" t="str">
            <v>COMPOSICAO</v>
          </cell>
          <cell r="B8724" t="str">
            <v>73445</v>
          </cell>
          <cell r="C8724" t="str">
            <v>CAIACAO INT OU EXT SOBRE REVESTIMENTO LISO C/ADOCAO DE FIXADOR COM COM DUAS DEMAOS</v>
          </cell>
          <cell r="D8724" t="str">
            <v>M2</v>
          </cell>
          <cell r="E8724">
            <v>15.59</v>
          </cell>
          <cell r="F8724">
            <v>5.5200000000000005</v>
          </cell>
          <cell r="G8724">
            <v>86.06</v>
          </cell>
        </row>
        <row r="8725">
          <cell r="A8725" t="str">
            <v>COMPOSICAO</v>
          </cell>
          <cell r="B8725" t="str">
            <v>73455</v>
          </cell>
          <cell r="C8725" t="str">
            <v>ARGAMASSA CIMENTO/AREIA 1:4 - PREPARO MECANICO</v>
          </cell>
          <cell r="D8725" t="str">
            <v>M3</v>
          </cell>
          <cell r="E8725">
            <v>0.125</v>
          </cell>
          <cell r="F8725">
            <v>291.58</v>
          </cell>
          <cell r="G8725">
            <v>36.450000000000003</v>
          </cell>
        </row>
        <row r="8726">
          <cell r="A8726" t="str">
            <v>INSUMO</v>
          </cell>
          <cell r="B8726" t="str">
            <v>00004750</v>
          </cell>
          <cell r="C8726" t="str">
            <v>PEDREIRO</v>
          </cell>
          <cell r="D8726" t="str">
            <v>H</v>
          </cell>
          <cell r="E8726">
            <v>20</v>
          </cell>
          <cell r="F8726">
            <v>12.88</v>
          </cell>
          <cell r="G8726">
            <v>257.60000000000002</v>
          </cell>
        </row>
        <row r="8727">
          <cell r="A8727" t="str">
            <v>INSUMO</v>
          </cell>
          <cell r="B8727" t="str">
            <v>00006111</v>
          </cell>
          <cell r="C8727" t="str">
            <v>SERVENTE</v>
          </cell>
          <cell r="D8727" t="str">
            <v>H</v>
          </cell>
          <cell r="E8727">
            <v>17.5</v>
          </cell>
          <cell r="F8727">
            <v>10.59</v>
          </cell>
          <cell r="G8727">
            <v>185.33</v>
          </cell>
        </row>
        <row r="8728">
          <cell r="A8728" t="str">
            <v>INSUMO</v>
          </cell>
          <cell r="B8728" t="str">
            <v>00011290</v>
          </cell>
          <cell r="C8728" t="str">
            <v>TAMPAO FOFO 125 KG P/ POCO VISITA</v>
          </cell>
          <cell r="D8728" t="str">
            <v>UN</v>
          </cell>
          <cell r="E8728">
            <v>1</v>
          </cell>
          <cell r="F8728">
            <v>362.04</v>
          </cell>
          <cell r="G8728">
            <v>362.04</v>
          </cell>
        </row>
        <row r="8729">
          <cell r="A8729" t="str">
            <v>INSUMO</v>
          </cell>
          <cell r="B8729" t="str">
            <v>00011649</v>
          </cell>
          <cell r="C8729" t="str">
            <v>LAJE EXCENTRICA CONC ARM PRE-MOLDADO DN 1,20M FURO=0,53M E=12CM</v>
          </cell>
          <cell r="D8729" t="str">
            <v>UN</v>
          </cell>
          <cell r="E8729">
            <v>1</v>
          </cell>
          <cell r="F8729">
            <v>200.76</v>
          </cell>
          <cell r="G8729">
            <v>200.76</v>
          </cell>
        </row>
        <row r="8730">
          <cell r="A8730" t="str">
            <v>INSUMO</v>
          </cell>
          <cell r="B8730" t="str">
            <v>00012530</v>
          </cell>
          <cell r="C8730" t="str">
            <v>ANEL OU ADUELA CONCRETO ARMADO D = 0,60M, H = 0,30M</v>
          </cell>
          <cell r="D8730" t="str">
            <v>UN</v>
          </cell>
          <cell r="E8730">
            <v>2</v>
          </cell>
          <cell r="F8730">
            <v>31.9</v>
          </cell>
          <cell r="G8730">
            <v>63.8</v>
          </cell>
        </row>
        <row r="8731">
          <cell r="A8731" t="str">
            <v>INSUMO</v>
          </cell>
          <cell r="B8731" t="str">
            <v>00012548</v>
          </cell>
          <cell r="C8731" t="str">
            <v>ANEL OU ADUELA CONCRETO ARMADO D = 1,10M, H = 0,30M</v>
          </cell>
          <cell r="D8731" t="str">
            <v>UN</v>
          </cell>
          <cell r="E8731">
            <v>12</v>
          </cell>
          <cell r="F8731">
            <v>81.64</v>
          </cell>
          <cell r="G8731">
            <v>979.68</v>
          </cell>
        </row>
        <row r="8732">
          <cell r="A8732" t="str">
            <v>73963/041</v>
          </cell>
          <cell r="C8732" t="str">
            <v>SUBTOTAL</v>
          </cell>
          <cell r="G8732">
            <v>2768.11</v>
          </cell>
        </row>
        <row r="8733">
          <cell r="C8733" t="str">
            <v>BDI</v>
          </cell>
          <cell r="E8733">
            <v>0.35</v>
          </cell>
          <cell r="G8733">
            <v>968.84</v>
          </cell>
        </row>
        <row r="8734">
          <cell r="C8734" t="str">
            <v>TOTAL</v>
          </cell>
          <cell r="G8734">
            <v>3736.9500000000003</v>
          </cell>
        </row>
        <row r="8736">
          <cell r="A8736" t="str">
            <v>DROP</v>
          </cell>
          <cell r="B8736" t="str">
            <v>73963/042</v>
          </cell>
          <cell r="C8736" t="str">
            <v>POCO VISITA ESG SANIT ANEL CONC PRE-MOLD PROF=4,70M C/TAMPAO FF TIPO MEDIO(AD)D=60CM 125KG/DEGRAUS FF/REJUNTAMENTO ANEIS / REVEST LISO CALHA INTERNA C/ARG CIM/AREIA 1:4. BASE/BANQUETA EM CONC R FCK=10MPA</v>
          </cell>
          <cell r="D8736" t="str">
            <v>UN</v>
          </cell>
        </row>
        <row r="8737">
          <cell r="A8737" t="str">
            <v>COMPOSICAO</v>
          </cell>
          <cell r="B8737" t="str">
            <v>6042</v>
          </cell>
          <cell r="C8737" t="str">
            <v>CONCRETO NAO ESTRUTURAL, CONSUMO 210KG/M3, PREPARO COM BETONEIRA, SEM LANCAMENTO</v>
          </cell>
          <cell r="D8737" t="str">
            <v>M3</v>
          </cell>
          <cell r="E8737">
            <v>0.35</v>
          </cell>
          <cell r="F8737">
            <v>243.67999999999998</v>
          </cell>
          <cell r="G8737">
            <v>85.29</v>
          </cell>
        </row>
        <row r="8738">
          <cell r="A8738" t="str">
            <v>COMPOSICAO</v>
          </cell>
          <cell r="B8738" t="str">
            <v>73396</v>
          </cell>
          <cell r="C8738" t="str">
            <v>DEGRAU DE FERRO FUNDIDO NUM 1 DE 3,0 KG</v>
          </cell>
          <cell r="D8738" t="str">
            <v>UN</v>
          </cell>
          <cell r="E8738">
            <v>10</v>
          </cell>
          <cell r="F8738">
            <v>51.11</v>
          </cell>
          <cell r="G8738">
            <v>511.1</v>
          </cell>
        </row>
        <row r="8739">
          <cell r="A8739" t="str">
            <v>COMPOSICAO</v>
          </cell>
          <cell r="B8739" t="str">
            <v>73445</v>
          </cell>
          <cell r="C8739" t="str">
            <v>CAIACAO INT OU EXT SOBRE REVESTIMENTO LISO C/ADOCAO DE FIXADOR COM COM DUAS DEMAOS</v>
          </cell>
          <cell r="D8739" t="str">
            <v>M2</v>
          </cell>
          <cell r="E8739">
            <v>17.72</v>
          </cell>
          <cell r="F8739">
            <v>5.5200000000000005</v>
          </cell>
          <cell r="G8739">
            <v>97.81</v>
          </cell>
        </row>
        <row r="8740">
          <cell r="A8740" t="str">
            <v>COMPOSICAO</v>
          </cell>
          <cell r="B8740" t="str">
            <v>73455</v>
          </cell>
          <cell r="C8740" t="str">
            <v>ARGAMASSA CIMENTO/AREIA 1:4 - PREPARO MECANICO</v>
          </cell>
          <cell r="D8740" t="str">
            <v>M3</v>
          </cell>
          <cell r="E8740">
            <v>0.13</v>
          </cell>
          <cell r="F8740">
            <v>291.58</v>
          </cell>
          <cell r="G8740">
            <v>37.909999999999997</v>
          </cell>
        </row>
        <row r="8741">
          <cell r="A8741" t="str">
            <v>INSUMO</v>
          </cell>
          <cell r="B8741" t="str">
            <v>00004750</v>
          </cell>
          <cell r="C8741" t="str">
            <v>PEDREIRO</v>
          </cell>
          <cell r="D8741" t="str">
            <v>H</v>
          </cell>
          <cell r="E8741">
            <v>21</v>
          </cell>
          <cell r="F8741">
            <v>12.88</v>
          </cell>
          <cell r="G8741">
            <v>270.48</v>
          </cell>
        </row>
        <row r="8742">
          <cell r="A8742" t="str">
            <v>INSUMO</v>
          </cell>
          <cell r="B8742" t="str">
            <v>00006111</v>
          </cell>
          <cell r="C8742" t="str">
            <v>SERVENTE</v>
          </cell>
          <cell r="D8742" t="str">
            <v>H</v>
          </cell>
          <cell r="E8742">
            <v>18.5</v>
          </cell>
          <cell r="F8742">
            <v>10.59</v>
          </cell>
          <cell r="G8742">
            <v>195.92</v>
          </cell>
        </row>
        <row r="8743">
          <cell r="A8743" t="str">
            <v>INSUMO</v>
          </cell>
          <cell r="B8743" t="str">
            <v>00011290</v>
          </cell>
          <cell r="C8743" t="str">
            <v>TAMPAO FOFO 125 KG P/ POCO VISITA</v>
          </cell>
          <cell r="D8743" t="str">
            <v>UN</v>
          </cell>
          <cell r="E8743">
            <v>1</v>
          </cell>
          <cell r="F8743">
            <v>362.04</v>
          </cell>
          <cell r="G8743">
            <v>362.04</v>
          </cell>
        </row>
        <row r="8744">
          <cell r="A8744" t="str">
            <v>INSUMO</v>
          </cell>
          <cell r="B8744" t="str">
            <v>00011649</v>
          </cell>
          <cell r="C8744" t="str">
            <v>LAJE EXCENTRICA CONC ARM PRE-MOLDADO DN 1,20M FURO=0,53M E=12CM</v>
          </cell>
          <cell r="D8744" t="str">
            <v>UN</v>
          </cell>
          <cell r="E8744">
            <v>1</v>
          </cell>
          <cell r="F8744">
            <v>200.76</v>
          </cell>
          <cell r="G8744">
            <v>200.76</v>
          </cell>
        </row>
        <row r="8745">
          <cell r="A8745" t="str">
            <v>INSUMO</v>
          </cell>
          <cell r="B8745" t="str">
            <v>00012530</v>
          </cell>
          <cell r="C8745" t="str">
            <v>ANEL OU ADUELA CONCRETO ARMADO D = 0,60M, H = 0,30M</v>
          </cell>
          <cell r="D8745" t="str">
            <v>UN</v>
          </cell>
          <cell r="E8745">
            <v>2</v>
          </cell>
          <cell r="F8745">
            <v>31.9</v>
          </cell>
          <cell r="G8745">
            <v>63.8</v>
          </cell>
        </row>
        <row r="8746">
          <cell r="A8746" t="str">
            <v>INSUMO</v>
          </cell>
          <cell r="B8746" t="str">
            <v>00012548</v>
          </cell>
          <cell r="C8746" t="str">
            <v>ANEL OU ADUELA CONCRETO ARMADO D = 1,10M, H = 0,30M</v>
          </cell>
          <cell r="D8746" t="str">
            <v>UN</v>
          </cell>
          <cell r="E8746">
            <v>13</v>
          </cell>
          <cell r="F8746">
            <v>81.64</v>
          </cell>
          <cell r="G8746">
            <v>1061.32</v>
          </cell>
        </row>
        <row r="8747">
          <cell r="A8747" t="str">
            <v>73963/042</v>
          </cell>
          <cell r="C8747" t="str">
            <v>SUBTOTAL</v>
          </cell>
          <cell r="G8747">
            <v>2886.43</v>
          </cell>
        </row>
        <row r="8748">
          <cell r="C8748" t="str">
            <v>BDI</v>
          </cell>
          <cell r="E8748">
            <v>0.35</v>
          </cell>
          <cell r="G8748">
            <v>1010.25</v>
          </cell>
        </row>
        <row r="8749">
          <cell r="C8749" t="str">
            <v>TOTAL</v>
          </cell>
          <cell r="G8749">
            <v>3896.68</v>
          </cell>
        </row>
        <row r="8751">
          <cell r="A8751" t="str">
            <v>DROP</v>
          </cell>
          <cell r="B8751" t="str">
            <v>73963/043</v>
          </cell>
          <cell r="C8751" t="str">
            <v>POCO VISITA ESG SANIT ANEL CONC PRE-MOLD PROF=5,00M C/TAMPAO FF TIPO MEDIO(AD)D=60CM 125KG/DEGRAUS FF/REJUNTAMENTO ANEIS / REVEST LISO CALHA INTERNA C/ARG CIM/AREIA 1:4. BASE/BANQUETA EM CONC R FCK=10MPA</v>
          </cell>
          <cell r="D8751" t="str">
            <v>UN</v>
          </cell>
        </row>
        <row r="8752">
          <cell r="A8752" t="str">
            <v>COMPOSICAO</v>
          </cell>
          <cell r="B8752" t="str">
            <v>6042</v>
          </cell>
          <cell r="C8752" t="str">
            <v>CONCRETO NAO ESTRUTURAL, CONSUMO 210KG/M3, PREPARO COM BETONEIRA, SEM LANCAMENTO</v>
          </cell>
          <cell r="D8752" t="str">
            <v>M3</v>
          </cell>
          <cell r="E8752">
            <v>0.35</v>
          </cell>
          <cell r="F8752">
            <v>243.67999999999998</v>
          </cell>
          <cell r="G8752">
            <v>85.29</v>
          </cell>
        </row>
        <row r="8753">
          <cell r="A8753" t="str">
            <v>COMPOSICAO</v>
          </cell>
          <cell r="B8753" t="str">
            <v>73396</v>
          </cell>
          <cell r="C8753" t="str">
            <v>DEGRAU DE FERRO FUNDIDO NUM 1 DE 3,0 KG</v>
          </cell>
          <cell r="D8753" t="str">
            <v>UN</v>
          </cell>
          <cell r="E8753">
            <v>11</v>
          </cell>
          <cell r="F8753">
            <v>51.11</v>
          </cell>
          <cell r="G8753">
            <v>562.21</v>
          </cell>
        </row>
        <row r="8754">
          <cell r="A8754" t="str">
            <v>COMPOSICAO</v>
          </cell>
          <cell r="B8754" t="str">
            <v>73445</v>
          </cell>
          <cell r="C8754" t="str">
            <v>CAIACAO INT OU EXT SOBRE REVESTIMENTO LISO C/ADOCAO DE FIXADOR COM COM DUAS DEMAOS</v>
          </cell>
          <cell r="D8754" t="str">
            <v>M2</v>
          </cell>
          <cell r="E8754">
            <v>18.55</v>
          </cell>
          <cell r="F8754">
            <v>5.5200000000000005</v>
          </cell>
          <cell r="G8754">
            <v>102.4</v>
          </cell>
        </row>
        <row r="8755">
          <cell r="A8755" t="str">
            <v>COMPOSICAO</v>
          </cell>
          <cell r="B8755" t="str">
            <v>73455</v>
          </cell>
          <cell r="C8755" t="str">
            <v>ARGAMASSA CIMENTO/AREIA 1:4 - PREPARO MECANICO</v>
          </cell>
          <cell r="D8755" t="str">
            <v>M3</v>
          </cell>
          <cell r="E8755">
            <v>0.13500000000000001</v>
          </cell>
          <cell r="F8755">
            <v>291.58</v>
          </cell>
          <cell r="G8755">
            <v>39.36</v>
          </cell>
        </row>
        <row r="8756">
          <cell r="A8756" t="str">
            <v>INSUMO</v>
          </cell>
          <cell r="B8756" t="str">
            <v>00004750</v>
          </cell>
          <cell r="C8756" t="str">
            <v>PEDREIRO</v>
          </cell>
          <cell r="D8756" t="str">
            <v>H</v>
          </cell>
          <cell r="E8756">
            <v>20</v>
          </cell>
          <cell r="F8756">
            <v>12.88</v>
          </cell>
          <cell r="G8756">
            <v>257.60000000000002</v>
          </cell>
        </row>
        <row r="8757">
          <cell r="A8757" t="str">
            <v>INSUMO</v>
          </cell>
          <cell r="B8757" t="str">
            <v>00006111</v>
          </cell>
          <cell r="C8757" t="str">
            <v>SERVENTE</v>
          </cell>
          <cell r="D8757" t="str">
            <v>H</v>
          </cell>
          <cell r="E8757">
            <v>19.5</v>
          </cell>
          <cell r="F8757">
            <v>10.59</v>
          </cell>
          <cell r="G8757">
            <v>206.51</v>
          </cell>
        </row>
        <row r="8758">
          <cell r="A8758" t="str">
            <v>INSUMO</v>
          </cell>
          <cell r="B8758" t="str">
            <v>00011290</v>
          </cell>
          <cell r="C8758" t="str">
            <v>TAMPAO FOFO 125 KG P/ POCO VISITA</v>
          </cell>
          <cell r="D8758" t="str">
            <v>UN</v>
          </cell>
          <cell r="E8758">
            <v>1</v>
          </cell>
          <cell r="F8758">
            <v>362.04</v>
          </cell>
          <cell r="G8758">
            <v>362.04</v>
          </cell>
        </row>
        <row r="8759">
          <cell r="A8759" t="str">
            <v>INSUMO</v>
          </cell>
          <cell r="B8759" t="str">
            <v>00011649</v>
          </cell>
          <cell r="C8759" t="str">
            <v>LAJE EXCENTRICA CONC ARM PRE-MOLDADO DN 1,20M FURO=0,53M E=12CM</v>
          </cell>
          <cell r="D8759" t="str">
            <v>UN</v>
          </cell>
          <cell r="E8759">
            <v>1</v>
          </cell>
          <cell r="F8759">
            <v>200.76</v>
          </cell>
          <cell r="G8759">
            <v>200.76</v>
          </cell>
        </row>
        <row r="8760">
          <cell r="A8760" t="str">
            <v>INSUMO</v>
          </cell>
          <cell r="B8760" t="str">
            <v>00012530</v>
          </cell>
          <cell r="C8760" t="str">
            <v>ANEL OU ADUELA CONCRETO ARMADO D = 0,60M, H = 0,30M</v>
          </cell>
          <cell r="D8760" t="str">
            <v>UN</v>
          </cell>
          <cell r="E8760">
            <v>2</v>
          </cell>
          <cell r="F8760">
            <v>31.9</v>
          </cell>
          <cell r="G8760">
            <v>63.8</v>
          </cell>
        </row>
        <row r="8761">
          <cell r="A8761" t="str">
            <v>INSUMO</v>
          </cell>
          <cell r="B8761" t="str">
            <v>00012548</v>
          </cell>
          <cell r="C8761" t="str">
            <v>ANEL OU ADUELA CONCRETO ARMADO D = 1,10M, H = 0,30M</v>
          </cell>
          <cell r="D8761" t="str">
            <v>UN</v>
          </cell>
          <cell r="E8761">
            <v>14</v>
          </cell>
          <cell r="F8761">
            <v>81.64</v>
          </cell>
          <cell r="G8761">
            <v>1142.96</v>
          </cell>
        </row>
        <row r="8762">
          <cell r="A8762" t="str">
            <v>73963/043</v>
          </cell>
          <cell r="C8762" t="str">
            <v>SUBTOTAL</v>
          </cell>
          <cell r="G8762">
            <v>3022.9300000000003</v>
          </cell>
        </row>
        <row r="8763">
          <cell r="C8763" t="str">
            <v>BDI</v>
          </cell>
          <cell r="E8763">
            <v>0.35</v>
          </cell>
          <cell r="G8763">
            <v>1058.03</v>
          </cell>
        </row>
        <row r="8764">
          <cell r="C8764" t="str">
            <v>TOTAL</v>
          </cell>
          <cell r="G8764">
            <v>4080.96</v>
          </cell>
        </row>
        <row r="8766">
          <cell r="A8766" t="str">
            <v>DROP</v>
          </cell>
          <cell r="B8766" t="str">
            <v>73963/044</v>
          </cell>
          <cell r="C8766" t="str">
            <v>POCO VISITA ESG SANIT ANEL CONC PRE-MOLD PROF=0,80M C/TAMPAO FF TIPO MEDIO(AD)D=60CM 125KG/DEGRAUS FF/REJUNTAMENTO ANEIS / REVEST LISO CALHA INTERNA C/ARG CIM/AREIA 1:4. BASE/BANQUETA EM CONC R FCK=10MPA</v>
          </cell>
          <cell r="D8766" t="str">
            <v>UN</v>
          </cell>
        </row>
        <row r="8767">
          <cell r="A8767" t="str">
            <v>COMPOSICAO</v>
          </cell>
          <cell r="B8767" t="str">
            <v>6042</v>
          </cell>
          <cell r="C8767" t="str">
            <v>CONCRETO NAO ESTRUTURAL, CONSUMO 210KG/M3, PREPARO COM BETONEIRA, SEM LANCAMENTO</v>
          </cell>
          <cell r="D8767" t="str">
            <v>M3</v>
          </cell>
          <cell r="E8767">
            <v>0.15</v>
          </cell>
          <cell r="F8767">
            <v>243.67999999999998</v>
          </cell>
          <cell r="G8767">
            <v>36.549999999999997</v>
          </cell>
        </row>
        <row r="8768">
          <cell r="A8768" t="str">
            <v>COMPOSICAO</v>
          </cell>
          <cell r="B8768" t="str">
            <v>73396</v>
          </cell>
          <cell r="C8768" t="str">
            <v>DEGRAU DE FERRO FUNDIDO NUM 1 DE 3,0 KG</v>
          </cell>
          <cell r="D8768" t="str">
            <v>UN</v>
          </cell>
          <cell r="E8768">
            <v>1</v>
          </cell>
          <cell r="F8768">
            <v>51.11</v>
          </cell>
          <cell r="G8768">
            <v>51.11</v>
          </cell>
        </row>
        <row r="8769">
          <cell r="A8769" t="str">
            <v>COMPOSICAO</v>
          </cell>
          <cell r="B8769" t="str">
            <v>73445</v>
          </cell>
          <cell r="C8769" t="str">
            <v>CAIACAO INT OU EXT SOBRE REVESTIMENTO LISO C/ADOCAO DE FIXADOR COM COM DUAS DEMAOS</v>
          </cell>
          <cell r="D8769" t="str">
            <v>M2</v>
          </cell>
          <cell r="E8769">
            <v>2</v>
          </cell>
          <cell r="F8769">
            <v>5.5200000000000005</v>
          </cell>
          <cell r="G8769">
            <v>11.04</v>
          </cell>
        </row>
        <row r="8770">
          <cell r="A8770" t="str">
            <v>COMPOSICAO</v>
          </cell>
          <cell r="B8770" t="str">
            <v>73455</v>
          </cell>
          <cell r="C8770" t="str">
            <v>ARGAMASSA CIMENTO/AREIA 1:4 - PREPARO MECANICO</v>
          </cell>
          <cell r="D8770" t="str">
            <v>M3</v>
          </cell>
          <cell r="E8770">
            <v>0.03</v>
          </cell>
          <cell r="F8770">
            <v>291.58</v>
          </cell>
          <cell r="G8770">
            <v>8.75</v>
          </cell>
        </row>
        <row r="8771">
          <cell r="A8771" t="str">
            <v>INSUMO</v>
          </cell>
          <cell r="B8771" t="str">
            <v>00004750</v>
          </cell>
          <cell r="C8771" t="str">
            <v>PEDREIRO</v>
          </cell>
          <cell r="D8771" t="str">
            <v>H</v>
          </cell>
          <cell r="E8771">
            <v>4</v>
          </cell>
          <cell r="F8771">
            <v>12.88</v>
          </cell>
          <cell r="G8771">
            <v>51.52</v>
          </cell>
        </row>
        <row r="8772">
          <cell r="A8772" t="str">
            <v>INSUMO</v>
          </cell>
          <cell r="B8772" t="str">
            <v>00006111</v>
          </cell>
          <cell r="C8772" t="str">
            <v>SERVENTE</v>
          </cell>
          <cell r="D8772" t="str">
            <v>H</v>
          </cell>
          <cell r="E8772">
            <v>3</v>
          </cell>
          <cell r="F8772">
            <v>10.59</v>
          </cell>
          <cell r="G8772">
            <v>31.77</v>
          </cell>
        </row>
        <row r="8773">
          <cell r="A8773" t="str">
            <v>INSUMO</v>
          </cell>
          <cell r="B8773" t="str">
            <v>00011290</v>
          </cell>
          <cell r="C8773" t="str">
            <v>TAMPAO FOFO 125 KG P/ POCO VISITA</v>
          </cell>
          <cell r="D8773" t="str">
            <v>UN</v>
          </cell>
          <cell r="E8773">
            <v>1</v>
          </cell>
          <cell r="F8773">
            <v>362.04</v>
          </cell>
          <cell r="G8773">
            <v>362.04</v>
          </cell>
        </row>
        <row r="8774">
          <cell r="A8774" t="str">
            <v>INSUMO</v>
          </cell>
          <cell r="B8774" t="str">
            <v>00012530</v>
          </cell>
          <cell r="C8774" t="str">
            <v>ANEL OU ADUELA CONCRETO ARMADO D = 0,60M, H = 0,30M</v>
          </cell>
          <cell r="D8774" t="str">
            <v>UN</v>
          </cell>
          <cell r="E8774">
            <v>2</v>
          </cell>
          <cell r="F8774">
            <v>31.9</v>
          </cell>
          <cell r="G8774">
            <v>63.8</v>
          </cell>
        </row>
        <row r="8775">
          <cell r="A8775" t="str">
            <v>INSUMO</v>
          </cell>
          <cell r="B8775" t="str">
            <v>00013113</v>
          </cell>
          <cell r="C8775" t="str">
            <v>ANEL OU ADUELA CONCRETO ARMADO D = 0,60M, H = 0,10M</v>
          </cell>
          <cell r="D8775" t="str">
            <v>UN</v>
          </cell>
          <cell r="E8775">
            <v>1</v>
          </cell>
          <cell r="F8775">
            <v>9.7100000000000009</v>
          </cell>
          <cell r="G8775">
            <v>9.7100000000000009</v>
          </cell>
        </row>
        <row r="8776">
          <cell r="A8776" t="str">
            <v>73963/044</v>
          </cell>
          <cell r="C8776" t="str">
            <v>SUBTOTAL</v>
          </cell>
          <cell r="G8776">
            <v>626.29</v>
          </cell>
        </row>
        <row r="8777">
          <cell r="C8777" t="str">
            <v>BDI</v>
          </cell>
          <cell r="E8777">
            <v>0.35</v>
          </cell>
          <cell r="G8777">
            <v>219.2</v>
          </cell>
        </row>
        <row r="8778">
          <cell r="C8778" t="str">
            <v>TOTAL</v>
          </cell>
          <cell r="G8778">
            <v>845.49</v>
          </cell>
        </row>
        <row r="8780">
          <cell r="A8780" t="str">
            <v>DROP</v>
          </cell>
          <cell r="B8780" t="str">
            <v>73963/045</v>
          </cell>
          <cell r="C8780" t="str">
            <v>POCO DE VISITA PARA REDE DE ESG. SANIT., EM ANEIS D E CONCRETO, DIÂMETRO = 60CM E 110CM, PROF = 240CM, INCLUINDO DEGRAU, EXCLUINDO TAMPAO FE RRO FUNDIDO.</v>
          </cell>
          <cell r="D8780" t="str">
            <v>UN</v>
          </cell>
        </row>
        <row r="8781">
          <cell r="A8781" t="str">
            <v>COMPOSICAO</v>
          </cell>
          <cell r="B8781" t="str">
            <v>6042</v>
          </cell>
          <cell r="C8781" t="str">
            <v>CONCRETO NAO ESTRUTURAL, CONSUMO 210KG/M3, PREPARO COM BETONEIRA, SEM LANCAMENTO</v>
          </cell>
          <cell r="D8781" t="str">
            <v>M3</v>
          </cell>
          <cell r="E8781">
            <v>0.81</v>
          </cell>
          <cell r="F8781">
            <v>243.67999999999998</v>
          </cell>
          <cell r="G8781">
            <v>197.38</v>
          </cell>
        </row>
        <row r="8782">
          <cell r="A8782" t="str">
            <v>COMPOSICAO</v>
          </cell>
          <cell r="B8782" t="str">
            <v>73396</v>
          </cell>
          <cell r="C8782" t="str">
            <v>DEGRAU DE FERRO FUNDIDO NUM 1 DE 3,0 KG</v>
          </cell>
          <cell r="D8782" t="str">
            <v>UN</v>
          </cell>
          <cell r="E8782">
            <v>4</v>
          </cell>
          <cell r="F8782">
            <v>51.11</v>
          </cell>
          <cell r="G8782">
            <v>204.44</v>
          </cell>
        </row>
        <row r="8783">
          <cell r="A8783" t="str">
            <v>COMPOSICAO</v>
          </cell>
          <cell r="B8783" t="str">
            <v>73445</v>
          </cell>
          <cell r="C8783" t="str">
            <v>CAIACAO INT OU EXT SOBRE REVESTIMENTO LISO C/ADOCAO DE FIXADOR COM COM DUAS DEMAOS</v>
          </cell>
          <cell r="D8783" t="str">
            <v>M2</v>
          </cell>
          <cell r="E8783">
            <v>7.2833300000000003</v>
          </cell>
          <cell r="F8783">
            <v>5.5200000000000005</v>
          </cell>
          <cell r="G8783">
            <v>40.200000000000003</v>
          </cell>
        </row>
        <row r="8784">
          <cell r="A8784" t="str">
            <v>COMPOSICAO</v>
          </cell>
          <cell r="B8784" t="str">
            <v>73455</v>
          </cell>
          <cell r="C8784" t="str">
            <v>ARGAMASSA CIMENTO/AREIA 1:4 - PREPARO MECANICO</v>
          </cell>
          <cell r="D8784" t="str">
            <v>M3</v>
          </cell>
          <cell r="E8784">
            <v>1.6330000000000001E-2</v>
          </cell>
          <cell r="F8784">
            <v>291.58</v>
          </cell>
          <cell r="G8784">
            <v>4.76</v>
          </cell>
        </row>
        <row r="8785">
          <cell r="A8785" t="str">
            <v>INSUMO</v>
          </cell>
          <cell r="B8785" t="str">
            <v>00004750</v>
          </cell>
          <cell r="C8785" t="str">
            <v>PEDREIRO</v>
          </cell>
          <cell r="D8785" t="str">
            <v>H</v>
          </cell>
          <cell r="E8785">
            <v>12.33333</v>
          </cell>
          <cell r="F8785">
            <v>12.88</v>
          </cell>
          <cell r="G8785">
            <v>158.85</v>
          </cell>
        </row>
        <row r="8786">
          <cell r="A8786" t="str">
            <v>INSUMO</v>
          </cell>
          <cell r="B8786" t="str">
            <v>00006111</v>
          </cell>
          <cell r="C8786" t="str">
            <v>SERVENTE</v>
          </cell>
          <cell r="D8786" t="str">
            <v>H</v>
          </cell>
          <cell r="E8786">
            <v>10.83333</v>
          </cell>
          <cell r="F8786">
            <v>10.59</v>
          </cell>
          <cell r="G8786">
            <v>114.72</v>
          </cell>
        </row>
        <row r="8787">
          <cell r="A8787" t="str">
            <v>INSUMO</v>
          </cell>
          <cell r="B8787" t="str">
            <v>00011242</v>
          </cell>
          <cell r="C8787" t="str">
            <v>DEGRAU FF P/ POCO VISITA N.2 / 2,5KG</v>
          </cell>
          <cell r="D8787" t="str">
            <v>UN</v>
          </cell>
          <cell r="E8787">
            <v>1.3333299999999999</v>
          </cell>
          <cell r="F8787">
            <v>42.59</v>
          </cell>
          <cell r="G8787">
            <v>56.79</v>
          </cell>
        </row>
        <row r="8788">
          <cell r="A8788" t="str">
            <v>INSUMO</v>
          </cell>
          <cell r="B8788" t="str">
            <v>00011649</v>
          </cell>
          <cell r="C8788" t="str">
            <v>LAJE EXCENTRICA CONC ARM PRE-MOLDADO DN 1,20M FURO=0,53M E=12CM</v>
          </cell>
          <cell r="D8788" t="str">
            <v>UN</v>
          </cell>
          <cell r="E8788">
            <v>1</v>
          </cell>
          <cell r="F8788">
            <v>200.76</v>
          </cell>
          <cell r="G8788">
            <v>200.76</v>
          </cell>
        </row>
        <row r="8789">
          <cell r="A8789" t="str">
            <v>INSUMO</v>
          </cell>
          <cell r="B8789" t="str">
            <v>00012530</v>
          </cell>
          <cell r="C8789" t="str">
            <v>ANEL OU ADUELA CONCRETO ARMADO D = 0,60M, H = 0,30M</v>
          </cell>
          <cell r="D8789" t="str">
            <v>UN</v>
          </cell>
          <cell r="E8789">
            <v>2</v>
          </cell>
          <cell r="F8789">
            <v>31.9</v>
          </cell>
          <cell r="G8789">
            <v>63.8</v>
          </cell>
        </row>
        <row r="8790">
          <cell r="A8790" t="str">
            <v>INSUMO</v>
          </cell>
          <cell r="B8790" t="str">
            <v>00012548</v>
          </cell>
          <cell r="C8790" t="str">
            <v>ANEL OU ADUELA CONCRETO ARMADO D = 1,10M, H = 0,30M</v>
          </cell>
          <cell r="D8790" t="str">
            <v>UN</v>
          </cell>
          <cell r="E8790">
            <v>5.3333300000000001</v>
          </cell>
          <cell r="F8790">
            <v>81.64</v>
          </cell>
          <cell r="G8790">
            <v>435.41</v>
          </cell>
        </row>
        <row r="8791">
          <cell r="A8791" t="str">
            <v>INSUMO</v>
          </cell>
          <cell r="B8791" t="str">
            <v>00013113</v>
          </cell>
          <cell r="C8791" t="str">
            <v>ANEL OU ADUELA CONCRETO ARMADO D = 0,60M, H = 0,10M</v>
          </cell>
          <cell r="D8791" t="str">
            <v>UN</v>
          </cell>
          <cell r="E8791">
            <v>1.3333333000000001</v>
          </cell>
          <cell r="F8791">
            <v>9.7100000000000009</v>
          </cell>
          <cell r="G8791">
            <v>12.95</v>
          </cell>
        </row>
        <row r="8792">
          <cell r="A8792" t="str">
            <v>73963/045</v>
          </cell>
          <cell r="C8792" t="str">
            <v>SUBTOTAL</v>
          </cell>
          <cell r="G8792">
            <v>1490.0600000000002</v>
          </cell>
        </row>
        <row r="8793">
          <cell r="C8793" t="str">
            <v>BDI</v>
          </cell>
          <cell r="E8793">
            <v>0.35</v>
          </cell>
          <cell r="G8793">
            <v>521.52</v>
          </cell>
        </row>
        <row r="8794">
          <cell r="C8794" t="str">
            <v>TOTAL</v>
          </cell>
          <cell r="G8794">
            <v>2011.5800000000002</v>
          </cell>
        </row>
        <row r="8796">
          <cell r="A8796" t="str">
            <v>DROP</v>
          </cell>
          <cell r="B8796" t="str">
            <v>73963/046</v>
          </cell>
          <cell r="C8796" t="str">
            <v>POCO DE VISITA PARA REDE DE ESG. SANIT., EM ANEIS D E CONCRETO, DIÂMETRO = 60CM E 110CM, PROF = 250CM, INCLUINDO DEGRAU, EXCLUINDO TAMPAO FE RRO FUNDIDO.</v>
          </cell>
          <cell r="D8796" t="str">
            <v>UN</v>
          </cell>
        </row>
        <row r="8797">
          <cell r="A8797" t="str">
            <v>COMPOSICAO</v>
          </cell>
          <cell r="B8797" t="str">
            <v>6042</v>
          </cell>
          <cell r="C8797" t="str">
            <v>CONCRETO NAO ESTRUTURAL, CONSUMO 210KG/M3, PREPARO COM BETONEIRA, SEM LANCAMENTO</v>
          </cell>
          <cell r="D8797" t="str">
            <v>M3</v>
          </cell>
          <cell r="E8797">
            <v>0.81</v>
          </cell>
          <cell r="F8797">
            <v>243.67999999999998</v>
          </cell>
          <cell r="G8797">
            <v>197.38</v>
          </cell>
        </row>
        <row r="8798">
          <cell r="A8798" t="str">
            <v>COMPOSICAO</v>
          </cell>
          <cell r="B8798" t="str">
            <v>73396</v>
          </cell>
          <cell r="C8798" t="str">
            <v>DEGRAU DE FERRO FUNDIDO NUM 1 DE 3,0 KG</v>
          </cell>
          <cell r="D8798" t="str">
            <v>UN</v>
          </cell>
          <cell r="E8798">
            <v>4</v>
          </cell>
          <cell r="F8798">
            <v>51.11</v>
          </cell>
          <cell r="G8798">
            <v>204.44</v>
          </cell>
        </row>
        <row r="8799">
          <cell r="A8799" t="str">
            <v>COMPOSICAO</v>
          </cell>
          <cell r="B8799" t="str">
            <v>73445</v>
          </cell>
          <cell r="C8799" t="str">
            <v>CAIACAO INT OU EXT SOBRE REVESTIMENTO LISO C/ADOCAO DE FIXADOR COM COM DUAS DEMAOS</v>
          </cell>
          <cell r="D8799" t="str">
            <v>M2</v>
          </cell>
          <cell r="E8799">
            <v>7.67666</v>
          </cell>
          <cell r="F8799">
            <v>5.5200000000000005</v>
          </cell>
          <cell r="G8799">
            <v>42.38</v>
          </cell>
        </row>
        <row r="8800">
          <cell r="A8800" t="str">
            <v>COMPOSICAO</v>
          </cell>
          <cell r="B8800" t="str">
            <v>73455</v>
          </cell>
          <cell r="C8800" t="str">
            <v>ARGAMASSA CIMENTO/AREIA 1:4 - PREPARO MECANICO</v>
          </cell>
          <cell r="D8800" t="str">
            <v>M3</v>
          </cell>
          <cell r="E8800">
            <v>1.7666000000000001E-2</v>
          </cell>
          <cell r="F8800">
            <v>291.58</v>
          </cell>
          <cell r="G8800">
            <v>5.15</v>
          </cell>
        </row>
        <row r="8801">
          <cell r="A8801" t="str">
            <v>INSUMO</v>
          </cell>
          <cell r="B8801" t="str">
            <v>00004750</v>
          </cell>
          <cell r="C8801" t="str">
            <v>PEDREIRO</v>
          </cell>
          <cell r="D8801" t="str">
            <v>H</v>
          </cell>
          <cell r="E8801">
            <v>12.66666</v>
          </cell>
          <cell r="F8801">
            <v>12.88</v>
          </cell>
          <cell r="G8801">
            <v>163.15</v>
          </cell>
        </row>
        <row r="8802">
          <cell r="A8802" t="str">
            <v>INSUMO</v>
          </cell>
          <cell r="B8802" t="str">
            <v>00006111</v>
          </cell>
          <cell r="C8802" t="str">
            <v>SERVENTE</v>
          </cell>
          <cell r="D8802" t="str">
            <v>H</v>
          </cell>
          <cell r="E8802">
            <v>11.16666</v>
          </cell>
          <cell r="F8802">
            <v>10.59</v>
          </cell>
          <cell r="G8802">
            <v>118.25</v>
          </cell>
        </row>
        <row r="8803">
          <cell r="A8803" t="str">
            <v>INSUMO</v>
          </cell>
          <cell r="B8803" t="str">
            <v>00011242</v>
          </cell>
          <cell r="C8803" t="str">
            <v>DEGRAU FF P/ POCO VISITA N.2 / 2,5KG</v>
          </cell>
          <cell r="D8803" t="str">
            <v>UN</v>
          </cell>
          <cell r="E8803">
            <v>1.66666</v>
          </cell>
          <cell r="F8803">
            <v>42.59</v>
          </cell>
          <cell r="G8803">
            <v>70.98</v>
          </cell>
        </row>
        <row r="8804">
          <cell r="A8804" t="str">
            <v>INSUMO</v>
          </cell>
          <cell r="B8804" t="str">
            <v>00011649</v>
          </cell>
          <cell r="C8804" t="str">
            <v>LAJE EXCENTRICA CONC ARM PRE-MOLDADO DN 1,20M FURO=0,53M E=12CM</v>
          </cell>
          <cell r="D8804" t="str">
            <v>UN</v>
          </cell>
          <cell r="E8804">
            <v>1</v>
          </cell>
          <cell r="F8804">
            <v>200.76</v>
          </cell>
          <cell r="G8804">
            <v>200.76</v>
          </cell>
        </row>
        <row r="8805">
          <cell r="A8805" t="str">
            <v>INSUMO</v>
          </cell>
          <cell r="B8805" t="str">
            <v>00012530</v>
          </cell>
          <cell r="C8805" t="str">
            <v>ANEL OU ADUELA CONCRETO ARMADO D = 0,60M, H = 0,30M</v>
          </cell>
          <cell r="D8805" t="str">
            <v>UN</v>
          </cell>
          <cell r="E8805">
            <v>2</v>
          </cell>
          <cell r="F8805">
            <v>31.9</v>
          </cell>
          <cell r="G8805">
            <v>63.8</v>
          </cell>
        </row>
        <row r="8806">
          <cell r="A8806" t="str">
            <v>INSUMO</v>
          </cell>
          <cell r="B8806" t="str">
            <v>00012548</v>
          </cell>
          <cell r="C8806" t="str">
            <v>ANEL OU ADUELA CONCRETO ARMADO D = 1,10M, H = 0,30M</v>
          </cell>
          <cell r="D8806" t="str">
            <v>UN</v>
          </cell>
          <cell r="E8806">
            <v>5.6666600000000003</v>
          </cell>
          <cell r="F8806">
            <v>81.64</v>
          </cell>
          <cell r="G8806">
            <v>462.63</v>
          </cell>
        </row>
        <row r="8807">
          <cell r="A8807" t="str">
            <v>INSUMO</v>
          </cell>
          <cell r="B8807" t="str">
            <v>00013113</v>
          </cell>
          <cell r="C8807" t="str">
            <v>ANEL OU ADUELA CONCRETO ARMADO D = 0,60M, H = 0,10M</v>
          </cell>
          <cell r="D8807" t="str">
            <v>UN</v>
          </cell>
          <cell r="E8807">
            <v>0.6666666</v>
          </cell>
          <cell r="F8807">
            <v>9.7100000000000009</v>
          </cell>
          <cell r="G8807">
            <v>6.47</v>
          </cell>
        </row>
        <row r="8808">
          <cell r="A8808" t="str">
            <v>73963/046</v>
          </cell>
          <cell r="C8808" t="str">
            <v>SUBTOTAL</v>
          </cell>
          <cell r="G8808">
            <v>1535.39</v>
          </cell>
        </row>
        <row r="8809">
          <cell r="C8809" t="str">
            <v>BDI</v>
          </cell>
          <cell r="E8809">
            <v>0.35</v>
          </cell>
          <cell r="G8809">
            <v>537.39</v>
          </cell>
        </row>
        <row r="8810">
          <cell r="C8810" t="str">
            <v>TOTAL</v>
          </cell>
          <cell r="G8810">
            <v>2072.7800000000002</v>
          </cell>
        </row>
        <row r="8812">
          <cell r="A8812" t="str">
            <v>DROP</v>
          </cell>
          <cell r="B8812" t="str">
            <v>73963/047</v>
          </cell>
          <cell r="C8812" t="str">
            <v>POCO DE VISITA PARA REDE DE ESG. SANIT., EM ANEIS D E CONCRETO, DIÂMETRO = 60CM E 110CM, PROF = 280CM, INCLUINDO DEGRAU, EXCLUINDO TAMPAO FE RRO FUNDIDO.</v>
          </cell>
          <cell r="D8812" t="str">
            <v>UN</v>
          </cell>
        </row>
        <row r="8813">
          <cell r="A8813" t="str">
            <v>COMPOSICAO</v>
          </cell>
          <cell r="B8813" t="str">
            <v>6042</v>
          </cell>
          <cell r="C8813" t="str">
            <v>CONCRETO NAO ESTRUTURAL, CONSUMO 210KG/M3, PREPARO COM BETONEIRA, SEM LANCAMENTO</v>
          </cell>
          <cell r="D8813" t="str">
            <v>M3</v>
          </cell>
          <cell r="E8813">
            <v>0.81</v>
          </cell>
          <cell r="F8813">
            <v>243.67999999999998</v>
          </cell>
          <cell r="G8813">
            <v>197.38</v>
          </cell>
        </row>
        <row r="8814">
          <cell r="A8814" t="str">
            <v>COMPOSICAO</v>
          </cell>
          <cell r="B8814" t="str">
            <v>73396</v>
          </cell>
          <cell r="C8814" t="str">
            <v>DEGRAU DE FERRO FUNDIDO NUM 1 DE 3,0 KG</v>
          </cell>
          <cell r="D8814" t="str">
            <v>UN</v>
          </cell>
          <cell r="E8814">
            <v>4.6666600000000003</v>
          </cell>
          <cell r="F8814">
            <v>51.11</v>
          </cell>
          <cell r="G8814">
            <v>238.51</v>
          </cell>
        </row>
        <row r="8815">
          <cell r="A8815" t="str">
            <v>COMPOSICAO</v>
          </cell>
          <cell r="B8815" t="str">
            <v>73445</v>
          </cell>
          <cell r="C8815" t="str">
            <v>CAIACAO INT OU EXT SOBRE REVESTIMENTO LISO C/ADOCAO DE FIXADOR COM COM DUAS DEMAOS</v>
          </cell>
          <cell r="D8815" t="str">
            <v>M2</v>
          </cell>
          <cell r="E8815">
            <v>8.7633299999999998</v>
          </cell>
          <cell r="F8815">
            <v>5.5200000000000005</v>
          </cell>
          <cell r="G8815">
            <v>48.37</v>
          </cell>
        </row>
        <row r="8816">
          <cell r="A8816" t="str">
            <v>COMPOSICAO</v>
          </cell>
          <cell r="B8816" t="str">
            <v>73455</v>
          </cell>
          <cell r="C8816" t="str">
            <v>ARGAMASSA CIMENTO/AREIA 1:4 - PREPARO MECANICO</v>
          </cell>
          <cell r="D8816" t="str">
            <v>M3</v>
          </cell>
          <cell r="E8816">
            <v>2.0330000000000001E-2</v>
          </cell>
          <cell r="F8816">
            <v>291.58</v>
          </cell>
          <cell r="G8816">
            <v>5.93</v>
          </cell>
        </row>
        <row r="8817">
          <cell r="A8817" t="str">
            <v>INSUMO</v>
          </cell>
          <cell r="B8817" t="str">
            <v>00004750</v>
          </cell>
          <cell r="C8817" t="str">
            <v>PEDREIRO</v>
          </cell>
          <cell r="D8817" t="str">
            <v>H</v>
          </cell>
          <cell r="E8817">
            <v>13.66666</v>
          </cell>
          <cell r="F8817">
            <v>12.88</v>
          </cell>
          <cell r="G8817">
            <v>176.03</v>
          </cell>
        </row>
        <row r="8818">
          <cell r="A8818" t="str">
            <v>INSUMO</v>
          </cell>
          <cell r="B8818" t="str">
            <v>00006111</v>
          </cell>
          <cell r="C8818" t="str">
            <v>SERVENTE</v>
          </cell>
          <cell r="D8818" t="str">
            <v>H</v>
          </cell>
          <cell r="E8818">
            <v>12.16666</v>
          </cell>
          <cell r="F8818">
            <v>10.59</v>
          </cell>
          <cell r="G8818">
            <v>128.84</v>
          </cell>
        </row>
        <row r="8819">
          <cell r="A8819" t="str">
            <v>INSUMO</v>
          </cell>
          <cell r="B8819" t="str">
            <v>00011242</v>
          </cell>
          <cell r="C8819" t="str">
            <v>DEGRAU FF P/ POCO VISITA N.2 / 2,5KG</v>
          </cell>
          <cell r="D8819" t="str">
            <v>UN</v>
          </cell>
          <cell r="E8819">
            <v>2</v>
          </cell>
          <cell r="F8819">
            <v>42.59</v>
          </cell>
          <cell r="G8819">
            <v>85.18</v>
          </cell>
        </row>
        <row r="8820">
          <cell r="A8820" t="str">
            <v>INSUMO</v>
          </cell>
          <cell r="B8820" t="str">
            <v>00011649</v>
          </cell>
          <cell r="C8820" t="str">
            <v>LAJE EXCENTRICA CONC ARM PRE-MOLDADO DN 1,20M FURO=0,53M E=12CM</v>
          </cell>
          <cell r="D8820" t="str">
            <v>UN</v>
          </cell>
          <cell r="E8820">
            <v>1</v>
          </cell>
          <cell r="F8820">
            <v>200.76</v>
          </cell>
          <cell r="G8820">
            <v>200.76</v>
          </cell>
        </row>
        <row r="8821">
          <cell r="A8821" t="str">
            <v>INSUMO</v>
          </cell>
          <cell r="B8821" t="str">
            <v>00012530</v>
          </cell>
          <cell r="C8821" t="str">
            <v>ANEL OU ADUELA CONCRETO ARMADO D = 0,60M, H = 0,30M</v>
          </cell>
          <cell r="D8821" t="str">
            <v>UN</v>
          </cell>
          <cell r="E8821">
            <v>2</v>
          </cell>
          <cell r="F8821">
            <v>31.9</v>
          </cell>
          <cell r="G8821">
            <v>63.8</v>
          </cell>
        </row>
        <row r="8822">
          <cell r="A8822" t="str">
            <v>INSUMO</v>
          </cell>
          <cell r="B8822" t="str">
            <v>00012548</v>
          </cell>
          <cell r="C8822" t="str">
            <v>ANEL OU ADUELA CONCRETO ARMADO D = 1,10M, H = 0,30M</v>
          </cell>
          <cell r="D8822" t="str">
            <v>UN</v>
          </cell>
          <cell r="E8822">
            <v>6.6666600000000003</v>
          </cell>
          <cell r="F8822">
            <v>81.64</v>
          </cell>
          <cell r="G8822">
            <v>544.27</v>
          </cell>
        </row>
        <row r="8823">
          <cell r="A8823" t="str">
            <v>INSUMO</v>
          </cell>
          <cell r="B8823" t="str">
            <v>00013113</v>
          </cell>
          <cell r="C8823" t="str">
            <v>ANEL OU ADUELA CONCRETO ARMADO D = 0,60M, H = 0,10M</v>
          </cell>
          <cell r="D8823" t="str">
            <v>UN</v>
          </cell>
          <cell r="E8823">
            <v>1</v>
          </cell>
          <cell r="F8823">
            <v>9.7100000000000009</v>
          </cell>
          <cell r="G8823">
            <v>9.7100000000000009</v>
          </cell>
        </row>
        <row r="8824">
          <cell r="A8824" t="str">
            <v>73963/047</v>
          </cell>
          <cell r="C8824" t="str">
            <v>SUBTOTAL</v>
          </cell>
          <cell r="G8824">
            <v>1698.78</v>
          </cell>
        </row>
        <row r="8825">
          <cell r="C8825" t="str">
            <v>BDI</v>
          </cell>
          <cell r="E8825">
            <v>0.35</v>
          </cell>
          <cell r="G8825">
            <v>594.57000000000005</v>
          </cell>
        </row>
        <row r="8826">
          <cell r="C8826" t="str">
            <v>TOTAL</v>
          </cell>
          <cell r="G8826">
            <v>2293.35</v>
          </cell>
        </row>
        <row r="8828">
          <cell r="A8828" t="str">
            <v>DROP</v>
          </cell>
          <cell r="B8828" t="str">
            <v>73963/048</v>
          </cell>
          <cell r="C8828" t="str">
            <v>POCO DE VISITA PARA REDE DE ESG. SANIT., EM ANEIS D E CONCRETO, DIÂMETRO = 60CM E 110CM, PROF = 310CM, INCLUINDO DEGRAU, EXCLUINDO TAMPAO FE RRO FUNDIDO.</v>
          </cell>
          <cell r="D8828" t="str">
            <v>UN</v>
          </cell>
        </row>
        <row r="8829">
          <cell r="A8829" t="str">
            <v>COMPOSICAO</v>
          </cell>
          <cell r="B8829" t="str">
            <v>6042</v>
          </cell>
          <cell r="C8829" t="str">
            <v>CONCRETO NAO ESTRUTURAL, CONSUMO 210KG/M3, PREPARO COM BETONEIRA, SEM LANCAMENTO</v>
          </cell>
          <cell r="D8829" t="str">
            <v>M3</v>
          </cell>
          <cell r="E8829">
            <v>0.83665999999999996</v>
          </cell>
          <cell r="F8829">
            <v>243.67999999999998</v>
          </cell>
          <cell r="G8829">
            <v>203.88</v>
          </cell>
        </row>
        <row r="8830">
          <cell r="A8830" t="str">
            <v>COMPOSICAO</v>
          </cell>
          <cell r="B8830" t="str">
            <v>73396</v>
          </cell>
          <cell r="C8830" t="str">
            <v>DEGRAU DE FERRO FUNDIDO NUM 1 DE 3,0 KG</v>
          </cell>
          <cell r="D8830" t="str">
            <v>UN</v>
          </cell>
          <cell r="E8830">
            <v>5.6666600000000003</v>
          </cell>
          <cell r="F8830">
            <v>51.11</v>
          </cell>
          <cell r="G8830">
            <v>289.62</v>
          </cell>
        </row>
        <row r="8831">
          <cell r="A8831" t="str">
            <v>COMPOSICAO</v>
          </cell>
          <cell r="B8831" t="str">
            <v>73445</v>
          </cell>
          <cell r="C8831" t="str">
            <v>CAIACAO INT OU EXT SOBRE REVESTIMENTO LISO C/ADOCAO DE FIXADOR COM COM DUAS DEMAOS</v>
          </cell>
          <cell r="D8831" t="str">
            <v>M2</v>
          </cell>
          <cell r="E8831">
            <v>9.2966599999999993</v>
          </cell>
          <cell r="F8831">
            <v>5.5200000000000005</v>
          </cell>
          <cell r="G8831">
            <v>51.32</v>
          </cell>
        </row>
        <row r="8832">
          <cell r="A8832" t="str">
            <v>COMPOSICAO</v>
          </cell>
          <cell r="B8832" t="str">
            <v>73455</v>
          </cell>
          <cell r="C8832" t="str">
            <v>ARGAMASSA CIMENTO/AREIA 1:4 - PREPARO MECANICO</v>
          </cell>
          <cell r="D8832" t="str">
            <v>M3</v>
          </cell>
          <cell r="E8832">
            <v>2.2329999999999999E-2</v>
          </cell>
          <cell r="F8832">
            <v>291.58</v>
          </cell>
          <cell r="G8832">
            <v>6.51</v>
          </cell>
        </row>
        <row r="8833">
          <cell r="A8833" t="str">
            <v>INSUMO</v>
          </cell>
          <cell r="B8833" t="str">
            <v>00004750</v>
          </cell>
          <cell r="C8833" t="str">
            <v>PEDREIRO</v>
          </cell>
          <cell r="D8833" t="str">
            <v>H</v>
          </cell>
          <cell r="E8833">
            <v>14.66666</v>
          </cell>
          <cell r="F8833">
            <v>12.88</v>
          </cell>
          <cell r="G8833">
            <v>188.91</v>
          </cell>
        </row>
        <row r="8834">
          <cell r="A8834" t="str">
            <v>INSUMO</v>
          </cell>
          <cell r="B8834" t="str">
            <v>00006111</v>
          </cell>
          <cell r="C8834" t="str">
            <v>SERVENTE</v>
          </cell>
          <cell r="D8834" t="str">
            <v>H</v>
          </cell>
          <cell r="E8834">
            <v>13.16666</v>
          </cell>
          <cell r="F8834">
            <v>10.59</v>
          </cell>
          <cell r="G8834">
            <v>139.43</v>
          </cell>
        </row>
        <row r="8835">
          <cell r="A8835" t="str">
            <v>INSUMO</v>
          </cell>
          <cell r="B8835" t="str">
            <v>00011242</v>
          </cell>
          <cell r="C8835" t="str">
            <v>DEGRAU FF P/ POCO VISITA N.2 / 2,5KG</v>
          </cell>
          <cell r="D8835" t="str">
            <v>UN</v>
          </cell>
          <cell r="E8835">
            <v>2</v>
          </cell>
          <cell r="F8835">
            <v>42.59</v>
          </cell>
          <cell r="G8835">
            <v>85.18</v>
          </cell>
        </row>
        <row r="8836">
          <cell r="A8836" t="str">
            <v>INSUMO</v>
          </cell>
          <cell r="B8836" t="str">
            <v>00011649</v>
          </cell>
          <cell r="C8836" t="str">
            <v>LAJE EXCENTRICA CONC ARM PRE-MOLDADO DN 1,20M FURO=0,53M E=12CM</v>
          </cell>
          <cell r="D8836" t="str">
            <v>UN</v>
          </cell>
          <cell r="E8836">
            <v>1</v>
          </cell>
          <cell r="F8836">
            <v>200.76</v>
          </cell>
          <cell r="G8836">
            <v>200.76</v>
          </cell>
        </row>
        <row r="8837">
          <cell r="A8837" t="str">
            <v>INSUMO</v>
          </cell>
          <cell r="B8837" t="str">
            <v>00012530</v>
          </cell>
          <cell r="C8837" t="str">
            <v>ANEL OU ADUELA CONCRETO ARMADO D = 0,60M, H = 0,30M</v>
          </cell>
          <cell r="D8837" t="str">
            <v>UN</v>
          </cell>
          <cell r="E8837">
            <v>2</v>
          </cell>
          <cell r="F8837">
            <v>31.9</v>
          </cell>
          <cell r="G8837">
            <v>63.8</v>
          </cell>
        </row>
        <row r="8838">
          <cell r="A8838" t="str">
            <v>INSUMO</v>
          </cell>
          <cell r="B8838" t="str">
            <v>00012548</v>
          </cell>
          <cell r="C8838" t="str">
            <v>ANEL OU ADUELA CONCRETO ARMADO D = 1,10M, H = 0,30M</v>
          </cell>
          <cell r="D8838" t="str">
            <v>UN</v>
          </cell>
          <cell r="E8838">
            <v>7</v>
          </cell>
          <cell r="F8838">
            <v>81.64</v>
          </cell>
          <cell r="G8838">
            <v>571.48</v>
          </cell>
        </row>
        <row r="8839">
          <cell r="A8839" t="str">
            <v>INSUMO</v>
          </cell>
          <cell r="B8839" t="str">
            <v>00013113</v>
          </cell>
          <cell r="C8839" t="str">
            <v>ANEL OU ADUELA CONCRETO ARMADO D = 0,60M, H = 0,10M</v>
          </cell>
          <cell r="D8839" t="str">
            <v>UN</v>
          </cell>
          <cell r="E8839">
            <v>1</v>
          </cell>
          <cell r="F8839">
            <v>9.7100000000000009</v>
          </cell>
          <cell r="G8839">
            <v>9.7100000000000009</v>
          </cell>
        </row>
        <row r="8840">
          <cell r="A8840" t="str">
            <v>INSUMO</v>
          </cell>
          <cell r="B8840" t="str">
            <v>00013114</v>
          </cell>
          <cell r="C8840" t="str">
            <v>ANEL OU ADUELA CONCRETO ARMADO D = 0,60M, H = 0,15M</v>
          </cell>
          <cell r="D8840" t="str">
            <v>UN</v>
          </cell>
          <cell r="E8840">
            <v>0.66666000000000003</v>
          </cell>
          <cell r="F8840">
            <v>14.51</v>
          </cell>
          <cell r="G8840">
            <v>9.67</v>
          </cell>
        </row>
        <row r="8841">
          <cell r="A8841" t="str">
            <v>73963/048</v>
          </cell>
          <cell r="C8841" t="str">
            <v>SUBTOTAL</v>
          </cell>
          <cell r="G8841">
            <v>1820.2700000000002</v>
          </cell>
        </row>
        <row r="8842">
          <cell r="C8842" t="str">
            <v>BDI</v>
          </cell>
          <cell r="E8842">
            <v>0.35</v>
          </cell>
          <cell r="G8842">
            <v>637.09</v>
          </cell>
        </row>
        <row r="8843">
          <cell r="C8843" t="str">
            <v>TOTAL</v>
          </cell>
          <cell r="G8843">
            <v>2457.36</v>
          </cell>
        </row>
        <row r="8845">
          <cell r="A8845" t="str">
            <v>DROP</v>
          </cell>
          <cell r="B8845" t="str">
            <v>74124/001</v>
          </cell>
          <cell r="C8845" t="str">
            <v>POCO VISITA AG PLUV:CONC ARM 1X1X1,40M COLETOR D=40 A 50CM PAREDE E=15CM BASE CONC FCK=10MPA REVEST C/ARG CIM/AREIA 1:4 DEGRAUS FF INCL FORN TODOS MATERIAIS</v>
          </cell>
          <cell r="D8845" t="str">
            <v>UN</v>
          </cell>
        </row>
        <row r="8846">
          <cell r="A8846" t="str">
            <v>COMPOSICAO</v>
          </cell>
          <cell r="B8846" t="str">
            <v>6042</v>
          </cell>
          <cell r="C8846" t="str">
            <v>CONCRETO NAO ESTRUTURAL, CONSUMO 210KG/M3, PREPARO COM BETONEIRA, SEM LANCAMENTO</v>
          </cell>
          <cell r="D8846" t="str">
            <v>M3</v>
          </cell>
          <cell r="E8846">
            <v>1.3</v>
          </cell>
          <cell r="F8846">
            <v>243.67999999999998</v>
          </cell>
          <cell r="G8846">
            <v>316.77999999999997</v>
          </cell>
        </row>
        <row r="8847">
          <cell r="A8847" t="str">
            <v>COMPOSICAO</v>
          </cell>
          <cell r="B8847" t="str">
            <v>73393</v>
          </cell>
          <cell r="C8847" t="str">
            <v>CORTE ACO CA-25 DIAM 6,3 A 8,0MM</v>
          </cell>
          <cell r="D8847" t="str">
            <v>KG</v>
          </cell>
          <cell r="E8847">
            <v>48</v>
          </cell>
          <cell r="F8847">
            <v>2.35</v>
          </cell>
          <cell r="G8847">
            <v>112.8</v>
          </cell>
        </row>
        <row r="8848">
          <cell r="A8848" t="str">
            <v>COMPOSICAO</v>
          </cell>
          <cell r="B8848" t="str">
            <v>73396</v>
          </cell>
          <cell r="C8848" t="str">
            <v>DEGRAU DE FERRO FUNDIDO NUM 1 DE 3,0 KG</v>
          </cell>
          <cell r="D8848" t="str">
            <v>UN</v>
          </cell>
          <cell r="E8848">
            <v>2</v>
          </cell>
          <cell r="F8848">
            <v>51.11</v>
          </cell>
          <cell r="G8848">
            <v>102.22</v>
          </cell>
        </row>
        <row r="8849">
          <cell r="A8849" t="str">
            <v>COMPOSICAO</v>
          </cell>
          <cell r="B8849" t="str">
            <v>73397</v>
          </cell>
          <cell r="C8849" t="str">
            <v>EMBOCO CIMENTO AREIA 1:4 ESP=1,5CM INCL CHAPISCO 1:3 E=9MM</v>
          </cell>
          <cell r="D8849" t="str">
            <v>M2</v>
          </cell>
          <cell r="E8849">
            <v>1</v>
          </cell>
          <cell r="F8849">
            <v>20.32</v>
          </cell>
          <cell r="G8849">
            <v>20.32</v>
          </cell>
        </row>
        <row r="8850">
          <cell r="A8850" t="str">
            <v>COMPOSICAO</v>
          </cell>
          <cell r="B8850" t="str">
            <v>74007/002</v>
          </cell>
          <cell r="C8850" t="str">
            <v>FORMA TABUAS MADEIRA 3A P/ PECAS CONCRETO ARM, REAPR 2X, INCL MONTAGEM E DESMONTAGEM.</v>
          </cell>
          <cell r="D8850" t="str">
            <v>M2</v>
          </cell>
          <cell r="E8850">
            <v>13</v>
          </cell>
          <cell r="F8850">
            <v>41.829999999999991</v>
          </cell>
          <cell r="G8850">
            <v>543.79</v>
          </cell>
        </row>
        <row r="8851">
          <cell r="A8851" t="str">
            <v>INSUMO</v>
          </cell>
          <cell r="B8851" t="str">
            <v>00000019</v>
          </cell>
          <cell r="C8851" t="str">
            <v>ACO CA-25 3/4" (19,05 MM)</v>
          </cell>
          <cell r="D8851" t="str">
            <v>KG</v>
          </cell>
          <cell r="E8851">
            <v>5.28</v>
          </cell>
          <cell r="F8851">
            <v>3.43</v>
          </cell>
          <cell r="G8851">
            <v>18.11</v>
          </cell>
        </row>
        <row r="8852">
          <cell r="A8852" t="str">
            <v>INSUMO</v>
          </cell>
          <cell r="B8852" t="str">
            <v>00000020</v>
          </cell>
          <cell r="C8852" t="str">
            <v>ACO CA-25 1/2" (12,70 MM)</v>
          </cell>
          <cell r="D8852" t="str">
            <v>KG</v>
          </cell>
          <cell r="E8852">
            <v>5.28</v>
          </cell>
          <cell r="F8852">
            <v>3.33</v>
          </cell>
          <cell r="G8852">
            <v>17.579999999999998</v>
          </cell>
        </row>
        <row r="8853">
          <cell r="A8853" t="str">
            <v>INSUMO</v>
          </cell>
          <cell r="B8853" t="str">
            <v>00000021</v>
          </cell>
          <cell r="C8853" t="str">
            <v>ACO CA-25 5/8" (15,87 MM)</v>
          </cell>
          <cell r="D8853" t="str">
            <v>KG</v>
          </cell>
          <cell r="E8853">
            <v>5.28</v>
          </cell>
          <cell r="F8853">
            <v>3.62</v>
          </cell>
          <cell r="G8853">
            <v>19.11</v>
          </cell>
        </row>
        <row r="8854">
          <cell r="A8854" t="str">
            <v>INSUMO</v>
          </cell>
          <cell r="B8854" t="str">
            <v>00000022</v>
          </cell>
          <cell r="C8854" t="str">
            <v>ACO CA-25 1/4" (6,35 MM)</v>
          </cell>
          <cell r="D8854" t="str">
            <v>KG</v>
          </cell>
          <cell r="E8854">
            <v>13.2</v>
          </cell>
          <cell r="F8854">
            <v>3.95</v>
          </cell>
          <cell r="G8854">
            <v>52.14</v>
          </cell>
        </row>
        <row r="8855">
          <cell r="A8855" t="str">
            <v>INSUMO</v>
          </cell>
          <cell r="B8855" t="str">
            <v>00000023</v>
          </cell>
          <cell r="C8855" t="str">
            <v>ACO CA-25 5/16" (7,94 MM)</v>
          </cell>
          <cell r="D8855" t="str">
            <v>KG</v>
          </cell>
          <cell r="E8855">
            <v>13.2</v>
          </cell>
          <cell r="F8855">
            <v>3.85</v>
          </cell>
          <cell r="G8855">
            <v>50.82</v>
          </cell>
        </row>
        <row r="8856">
          <cell r="A8856" t="str">
            <v>INSUMO</v>
          </cell>
          <cell r="B8856" t="str">
            <v>00000024</v>
          </cell>
          <cell r="C8856" t="str">
            <v>ACO CA-25 7/8" (22,22 MM)</v>
          </cell>
          <cell r="D8856" t="str">
            <v>KG</v>
          </cell>
          <cell r="E8856">
            <v>5.28</v>
          </cell>
          <cell r="F8856">
            <v>3.33</v>
          </cell>
          <cell r="G8856">
            <v>17.579999999999998</v>
          </cell>
        </row>
        <row r="8857">
          <cell r="A8857" t="str">
            <v>INSUMO</v>
          </cell>
          <cell r="B8857" t="str">
            <v>00000026</v>
          </cell>
          <cell r="C8857" t="str">
            <v>ACO CA-25 3/8" (9,52 MM)</v>
          </cell>
          <cell r="D8857" t="str">
            <v>KG</v>
          </cell>
          <cell r="E8857">
            <v>5.28</v>
          </cell>
          <cell r="F8857">
            <v>3.47</v>
          </cell>
          <cell r="G8857">
            <v>18.32</v>
          </cell>
        </row>
        <row r="8858">
          <cell r="A8858" t="str">
            <v>INSUMO</v>
          </cell>
          <cell r="B8858" t="str">
            <v>00000337</v>
          </cell>
          <cell r="C8858" t="str">
            <v>ARAME PRETO RECOZIDO, PARA ARMACAO DE FERRAGEM, N. 18, D = 1,25 MM (0,01 KGM)</v>
          </cell>
          <cell r="D8858" t="str">
            <v>KG</v>
          </cell>
          <cell r="E8858">
            <v>1.44</v>
          </cell>
          <cell r="F8858">
            <v>6.67</v>
          </cell>
          <cell r="G8858">
            <v>9.6</v>
          </cell>
        </row>
        <row r="8859">
          <cell r="A8859" t="str">
            <v>INSUMO</v>
          </cell>
          <cell r="B8859" t="str">
            <v>00004750</v>
          </cell>
          <cell r="C8859" t="str">
            <v>PEDREIRO</v>
          </cell>
          <cell r="D8859" t="str">
            <v>H</v>
          </cell>
          <cell r="E8859">
            <v>4</v>
          </cell>
          <cell r="F8859">
            <v>12.88</v>
          </cell>
          <cell r="G8859">
            <v>51.52</v>
          </cell>
        </row>
        <row r="8860">
          <cell r="A8860" t="str">
            <v>INSUMO</v>
          </cell>
          <cell r="B8860" t="str">
            <v>00006111</v>
          </cell>
          <cell r="C8860" t="str">
            <v>SERVENTE</v>
          </cell>
          <cell r="D8860" t="str">
            <v>H</v>
          </cell>
          <cell r="E8860">
            <v>6</v>
          </cell>
          <cell r="F8860">
            <v>10.59</v>
          </cell>
          <cell r="G8860">
            <v>63.54</v>
          </cell>
        </row>
        <row r="8861">
          <cell r="A8861" t="str">
            <v>74124/001</v>
          </cell>
          <cell r="C8861" t="str">
            <v>SUBTOTAL</v>
          </cell>
          <cell r="G8861">
            <v>1414.2299999999993</v>
          </cell>
        </row>
        <row r="8862">
          <cell r="C8862" t="str">
            <v>BDI</v>
          </cell>
          <cell r="E8862">
            <v>0.35</v>
          </cell>
          <cell r="G8862">
            <v>494.98</v>
          </cell>
        </row>
        <row r="8863">
          <cell r="C8863" t="str">
            <v>TOTAL</v>
          </cell>
          <cell r="G8863">
            <v>1909.2099999999994</v>
          </cell>
        </row>
        <row r="8865">
          <cell r="A8865" t="str">
            <v>DROP</v>
          </cell>
          <cell r="B8865" t="str">
            <v>74124/002</v>
          </cell>
          <cell r="C8865" t="str">
            <v>POCO VISITA AG PLUV:CONC ARM 1,10X1,10X1,40M COLETO R D=60CM PAREDE E=15CM BASE CONC FCK=10MPA REVEST C/ARG CIM/AREIA 1:4 DEGRAUS FF INCL FORN TODOS MATERIAIS</v>
          </cell>
          <cell r="D8865" t="str">
            <v>UN</v>
          </cell>
        </row>
        <row r="8866">
          <cell r="A8866" t="str">
            <v>COMPOSICAO</v>
          </cell>
          <cell r="B8866" t="str">
            <v>6042</v>
          </cell>
          <cell r="C8866" t="str">
            <v>CONCRETO NAO ESTRUTURAL, CONSUMO 210KG/M3, PREPARO COM BETONEIRA, SEM LANCAMENTO</v>
          </cell>
          <cell r="D8866" t="str">
            <v>M3</v>
          </cell>
          <cell r="E8866">
            <v>1.7</v>
          </cell>
          <cell r="F8866">
            <v>243.67999999999998</v>
          </cell>
          <cell r="G8866">
            <v>414.26</v>
          </cell>
        </row>
        <row r="8867">
          <cell r="A8867" t="str">
            <v>COMPOSICAO</v>
          </cell>
          <cell r="B8867" t="str">
            <v>73393</v>
          </cell>
          <cell r="C8867" t="str">
            <v>CORTE ACO CA-25 DIAM 6,3 A 8,0MM</v>
          </cell>
          <cell r="D8867" t="str">
            <v>KG</v>
          </cell>
          <cell r="E8867">
            <v>56</v>
          </cell>
          <cell r="F8867">
            <v>2.35</v>
          </cell>
          <cell r="G8867">
            <v>131.6</v>
          </cell>
        </row>
        <row r="8868">
          <cell r="A8868" t="str">
            <v>COMPOSICAO</v>
          </cell>
          <cell r="B8868" t="str">
            <v>73396</v>
          </cell>
          <cell r="C8868" t="str">
            <v>DEGRAU DE FERRO FUNDIDO NUM 1 DE 3,0 KG</v>
          </cell>
          <cell r="D8868" t="str">
            <v>UN</v>
          </cell>
          <cell r="E8868">
            <v>2</v>
          </cell>
          <cell r="F8868">
            <v>51.11</v>
          </cell>
          <cell r="G8868">
            <v>102.22</v>
          </cell>
        </row>
        <row r="8869">
          <cell r="A8869" t="str">
            <v>COMPOSICAO</v>
          </cell>
          <cell r="B8869" t="str">
            <v>73397</v>
          </cell>
          <cell r="C8869" t="str">
            <v>EMBOCO CIMENTO AREIA 1:4 ESP=1,5CM INCL CHAPISCO 1:3 E=9MM</v>
          </cell>
          <cell r="D8869" t="str">
            <v>M2</v>
          </cell>
          <cell r="E8869">
            <v>1.21</v>
          </cell>
          <cell r="F8869">
            <v>20.32</v>
          </cell>
          <cell r="G8869">
            <v>24.59</v>
          </cell>
        </row>
        <row r="8870">
          <cell r="A8870" t="str">
            <v>COMPOSICAO</v>
          </cell>
          <cell r="B8870" t="str">
            <v>74007/002</v>
          </cell>
          <cell r="C8870" t="str">
            <v>FORMA TABUAS MADEIRA 3A P/ PECAS CONCRETO ARM, REAPR 2X, INCL MONTAGEM E DESMONTAGEM.</v>
          </cell>
          <cell r="D8870" t="str">
            <v>M2</v>
          </cell>
          <cell r="E8870">
            <v>14</v>
          </cell>
          <cell r="F8870">
            <v>41.829999999999991</v>
          </cell>
          <cell r="G8870">
            <v>585.62</v>
          </cell>
        </row>
        <row r="8871">
          <cell r="A8871" t="str">
            <v>INSUMO</v>
          </cell>
          <cell r="B8871" t="str">
            <v>00000019</v>
          </cell>
          <cell r="C8871" t="str">
            <v>ACO CA-25 3/4" (19,05 MM)</v>
          </cell>
          <cell r="D8871" t="str">
            <v>KG</v>
          </cell>
          <cell r="E8871">
            <v>6.16</v>
          </cell>
          <cell r="F8871">
            <v>3.43</v>
          </cell>
          <cell r="G8871">
            <v>21.13</v>
          </cell>
        </row>
        <row r="8872">
          <cell r="A8872" t="str">
            <v>INSUMO</v>
          </cell>
          <cell r="B8872" t="str">
            <v>00000020</v>
          </cell>
          <cell r="C8872" t="str">
            <v>ACO CA-25 1/2" (12,70 MM)</v>
          </cell>
          <cell r="D8872" t="str">
            <v>KG</v>
          </cell>
          <cell r="E8872">
            <v>6.16</v>
          </cell>
          <cell r="F8872">
            <v>3.33</v>
          </cell>
          <cell r="G8872">
            <v>20.51</v>
          </cell>
        </row>
        <row r="8873">
          <cell r="A8873" t="str">
            <v>INSUMO</v>
          </cell>
          <cell r="B8873" t="str">
            <v>00000021</v>
          </cell>
          <cell r="C8873" t="str">
            <v>ACO CA-25 5/8" (15,87 MM)</v>
          </cell>
          <cell r="D8873" t="str">
            <v>KG</v>
          </cell>
          <cell r="E8873">
            <v>6.16</v>
          </cell>
          <cell r="F8873">
            <v>3.62</v>
          </cell>
          <cell r="G8873">
            <v>22.3</v>
          </cell>
        </row>
        <row r="8874">
          <cell r="A8874" t="str">
            <v>INSUMO</v>
          </cell>
          <cell r="B8874" t="str">
            <v>00000022</v>
          </cell>
          <cell r="C8874" t="str">
            <v>ACO CA-25 1/4" (6,35 MM)</v>
          </cell>
          <cell r="D8874" t="str">
            <v>KG</v>
          </cell>
          <cell r="E8874">
            <v>15.4</v>
          </cell>
          <cell r="F8874">
            <v>3.95</v>
          </cell>
          <cell r="G8874">
            <v>60.83</v>
          </cell>
        </row>
        <row r="8875">
          <cell r="A8875" t="str">
            <v>INSUMO</v>
          </cell>
          <cell r="B8875" t="str">
            <v>00000023</v>
          </cell>
          <cell r="C8875" t="str">
            <v>ACO CA-25 5/16" (7,94 MM)</v>
          </cell>
          <cell r="D8875" t="str">
            <v>KG</v>
          </cell>
          <cell r="E8875">
            <v>15.4</v>
          </cell>
          <cell r="F8875">
            <v>3.85</v>
          </cell>
          <cell r="G8875">
            <v>59.29</v>
          </cell>
        </row>
        <row r="8876">
          <cell r="A8876" t="str">
            <v>INSUMO</v>
          </cell>
          <cell r="B8876" t="str">
            <v>00000024</v>
          </cell>
          <cell r="C8876" t="str">
            <v>ACO CA-25 7/8" (22,22 MM)</v>
          </cell>
          <cell r="D8876" t="str">
            <v>KG</v>
          </cell>
          <cell r="E8876">
            <v>6.16</v>
          </cell>
          <cell r="F8876">
            <v>3.33</v>
          </cell>
          <cell r="G8876">
            <v>20.51</v>
          </cell>
        </row>
        <row r="8877">
          <cell r="A8877" t="str">
            <v>INSUMO</v>
          </cell>
          <cell r="B8877" t="str">
            <v>00000026</v>
          </cell>
          <cell r="C8877" t="str">
            <v>ACO CA-25 3/8" (9,52 MM)</v>
          </cell>
          <cell r="D8877" t="str">
            <v>KG</v>
          </cell>
          <cell r="E8877">
            <v>6.16</v>
          </cell>
          <cell r="F8877">
            <v>3.47</v>
          </cell>
          <cell r="G8877">
            <v>21.38</v>
          </cell>
        </row>
        <row r="8878">
          <cell r="A8878" t="str">
            <v>INSUMO</v>
          </cell>
          <cell r="B8878" t="str">
            <v>00000337</v>
          </cell>
          <cell r="C8878" t="str">
            <v>ARAME PRETO RECOZIDO, PARA ARMACAO DE FERRAGEM, N. 18, D = 1,25 MM (0,01 KGM)</v>
          </cell>
          <cell r="D8878" t="str">
            <v>KG</v>
          </cell>
          <cell r="E8878">
            <v>1.68</v>
          </cell>
          <cell r="F8878">
            <v>6.67</v>
          </cell>
          <cell r="G8878">
            <v>11.21</v>
          </cell>
        </row>
        <row r="8879">
          <cell r="A8879" t="str">
            <v>INSUMO</v>
          </cell>
          <cell r="B8879" t="str">
            <v>00004750</v>
          </cell>
          <cell r="C8879" t="str">
            <v>PEDREIRO</v>
          </cell>
          <cell r="D8879" t="str">
            <v>H</v>
          </cell>
          <cell r="E8879">
            <v>5</v>
          </cell>
          <cell r="F8879">
            <v>12.88</v>
          </cell>
          <cell r="G8879">
            <v>64.400000000000006</v>
          </cell>
        </row>
        <row r="8880">
          <cell r="A8880" t="str">
            <v>INSUMO</v>
          </cell>
          <cell r="B8880" t="str">
            <v>00006111</v>
          </cell>
          <cell r="C8880" t="str">
            <v>SERVENTE</v>
          </cell>
          <cell r="D8880" t="str">
            <v>H</v>
          </cell>
          <cell r="E8880">
            <v>7.5</v>
          </cell>
          <cell r="F8880">
            <v>10.59</v>
          </cell>
          <cell r="G8880">
            <v>79.430000000000007</v>
          </cell>
        </row>
        <row r="8881">
          <cell r="A8881" t="str">
            <v>74124/002</v>
          </cell>
          <cell r="C8881" t="str">
            <v>SUBTOTAL</v>
          </cell>
          <cell r="G8881">
            <v>1639.2800000000002</v>
          </cell>
        </row>
        <row r="8882">
          <cell r="C8882" t="str">
            <v>BDI</v>
          </cell>
          <cell r="E8882">
            <v>0.35</v>
          </cell>
          <cell r="G8882">
            <v>573.75</v>
          </cell>
        </row>
        <row r="8883">
          <cell r="C8883" t="str">
            <v>TOTAL</v>
          </cell>
          <cell r="G8883">
            <v>2213.0300000000002</v>
          </cell>
        </row>
        <row r="8885">
          <cell r="A8885" t="str">
            <v>DROP</v>
          </cell>
          <cell r="B8885" t="str">
            <v>74124/003</v>
          </cell>
          <cell r="C8885" t="str">
            <v>POCO VISITA AG PLUV:CONC ARM 1,20X1,20X1,40M COLETO R D=70CM PAREDE E=15CM BASE CONC FCK=10MPA REVEST C/ARG CIM/AREIA 1:4 DEGRAUS FF INCL FORN TODOS MATERIAIS</v>
          </cell>
          <cell r="D8885" t="str">
            <v>UN</v>
          </cell>
        </row>
        <row r="8886">
          <cell r="A8886" t="str">
            <v>COMPOSICAO</v>
          </cell>
          <cell r="B8886" t="str">
            <v>6042</v>
          </cell>
          <cell r="C8886" t="str">
            <v>CONCRETO NAO ESTRUTURAL, CONSUMO 210KG/M3, PREPARO COM BETONEIRA, SEM LANCAMENTO</v>
          </cell>
          <cell r="D8886" t="str">
            <v>M3</v>
          </cell>
          <cell r="E8886">
            <v>1.8</v>
          </cell>
          <cell r="F8886">
            <v>243.67999999999998</v>
          </cell>
          <cell r="G8886">
            <v>438.62</v>
          </cell>
        </row>
        <row r="8887">
          <cell r="A8887" t="str">
            <v>COMPOSICAO</v>
          </cell>
          <cell r="B8887" t="str">
            <v>73393</v>
          </cell>
          <cell r="C8887" t="str">
            <v>CORTE ACO CA-25 DIAM 6,3 A 8,0MM</v>
          </cell>
          <cell r="D8887" t="str">
            <v>KG</v>
          </cell>
          <cell r="E8887">
            <v>64</v>
          </cell>
          <cell r="F8887">
            <v>2.35</v>
          </cell>
          <cell r="G8887">
            <v>150.4</v>
          </cell>
        </row>
        <row r="8888">
          <cell r="A8888" t="str">
            <v>COMPOSICAO</v>
          </cell>
          <cell r="B8888" t="str">
            <v>73396</v>
          </cell>
          <cell r="C8888" t="str">
            <v>DEGRAU DE FERRO FUNDIDO NUM 1 DE 3,0 KG</v>
          </cell>
          <cell r="D8888" t="str">
            <v>UN</v>
          </cell>
          <cell r="E8888">
            <v>2</v>
          </cell>
          <cell r="F8888">
            <v>51.11</v>
          </cell>
          <cell r="G8888">
            <v>102.22</v>
          </cell>
        </row>
        <row r="8889">
          <cell r="A8889" t="str">
            <v>COMPOSICAO</v>
          </cell>
          <cell r="B8889" t="str">
            <v>73397</v>
          </cell>
          <cell r="C8889" t="str">
            <v>EMBOCO CIMENTO AREIA 1:4 ESP=1,5CM INCL CHAPISCO 1:3 E=9MM</v>
          </cell>
          <cell r="D8889" t="str">
            <v>M2</v>
          </cell>
          <cell r="E8889">
            <v>1.4</v>
          </cell>
          <cell r="F8889">
            <v>20.32</v>
          </cell>
          <cell r="G8889">
            <v>28.45</v>
          </cell>
        </row>
        <row r="8890">
          <cell r="A8890" t="str">
            <v>COMPOSICAO</v>
          </cell>
          <cell r="B8890" t="str">
            <v>74007/002</v>
          </cell>
          <cell r="C8890" t="str">
            <v>FORMA TABUAS MADEIRA 3A P/ PECAS CONCRETO ARM, REAPR 2X, INCL MONTAGEM E DESMONTAGEM.</v>
          </cell>
          <cell r="D8890" t="str">
            <v>M2</v>
          </cell>
          <cell r="E8890">
            <v>15</v>
          </cell>
          <cell r="F8890">
            <v>41.829999999999991</v>
          </cell>
          <cell r="G8890">
            <v>627.45000000000005</v>
          </cell>
        </row>
        <row r="8891">
          <cell r="A8891" t="str">
            <v>INSUMO</v>
          </cell>
          <cell r="B8891" t="str">
            <v>00000019</v>
          </cell>
          <cell r="C8891" t="str">
            <v>ACO CA-25 3/4" (19,05 MM)</v>
          </cell>
          <cell r="D8891" t="str">
            <v>KG</v>
          </cell>
          <cell r="E8891">
            <v>7.04</v>
          </cell>
          <cell r="F8891">
            <v>3.43</v>
          </cell>
          <cell r="G8891">
            <v>24.15</v>
          </cell>
        </row>
        <row r="8892">
          <cell r="A8892" t="str">
            <v>INSUMO</v>
          </cell>
          <cell r="B8892" t="str">
            <v>00000020</v>
          </cell>
          <cell r="C8892" t="str">
            <v>ACO CA-25 1/2" (12,70 MM)</v>
          </cell>
          <cell r="D8892" t="str">
            <v>KG</v>
          </cell>
          <cell r="E8892">
            <v>7.04</v>
          </cell>
          <cell r="F8892">
            <v>3.33</v>
          </cell>
          <cell r="G8892">
            <v>23.44</v>
          </cell>
        </row>
        <row r="8893">
          <cell r="A8893" t="str">
            <v>INSUMO</v>
          </cell>
          <cell r="B8893" t="str">
            <v>00000021</v>
          </cell>
          <cell r="C8893" t="str">
            <v>ACO CA-25 5/8" (15,87 MM)</v>
          </cell>
          <cell r="D8893" t="str">
            <v>KG</v>
          </cell>
          <cell r="E8893">
            <v>7.04</v>
          </cell>
          <cell r="F8893">
            <v>3.62</v>
          </cell>
          <cell r="G8893">
            <v>25.48</v>
          </cell>
        </row>
        <row r="8894">
          <cell r="A8894" t="str">
            <v>INSUMO</v>
          </cell>
          <cell r="B8894" t="str">
            <v>00000022</v>
          </cell>
          <cell r="C8894" t="str">
            <v>ACO CA-25 1/4" (6,35 MM)</v>
          </cell>
          <cell r="D8894" t="str">
            <v>KG</v>
          </cell>
          <cell r="E8894">
            <v>17.600000000000001</v>
          </cell>
          <cell r="F8894">
            <v>3.95</v>
          </cell>
          <cell r="G8894">
            <v>69.52</v>
          </cell>
        </row>
        <row r="8895">
          <cell r="A8895" t="str">
            <v>INSUMO</v>
          </cell>
          <cell r="B8895" t="str">
            <v>00000023</v>
          </cell>
          <cell r="C8895" t="str">
            <v>ACO CA-25 5/16" (7,94 MM)</v>
          </cell>
          <cell r="D8895" t="str">
            <v>KG</v>
          </cell>
          <cell r="E8895">
            <v>17.600000000000001</v>
          </cell>
          <cell r="F8895">
            <v>3.85</v>
          </cell>
          <cell r="G8895">
            <v>67.760000000000005</v>
          </cell>
        </row>
        <row r="8896">
          <cell r="A8896" t="str">
            <v>INSUMO</v>
          </cell>
          <cell r="B8896" t="str">
            <v>00000024</v>
          </cell>
          <cell r="C8896" t="str">
            <v>ACO CA-25 7/8" (22,22 MM)</v>
          </cell>
          <cell r="D8896" t="str">
            <v>KG</v>
          </cell>
          <cell r="E8896">
            <v>7.04</v>
          </cell>
          <cell r="F8896">
            <v>3.33</v>
          </cell>
          <cell r="G8896">
            <v>23.44</v>
          </cell>
        </row>
        <row r="8897">
          <cell r="A8897" t="str">
            <v>INSUMO</v>
          </cell>
          <cell r="B8897" t="str">
            <v>00000026</v>
          </cell>
          <cell r="C8897" t="str">
            <v>ACO CA-25 3/8" (9,52 MM)</v>
          </cell>
          <cell r="D8897" t="str">
            <v>KG</v>
          </cell>
          <cell r="E8897">
            <v>7.04</v>
          </cell>
          <cell r="F8897">
            <v>3.47</v>
          </cell>
          <cell r="G8897">
            <v>24.43</v>
          </cell>
        </row>
        <row r="8898">
          <cell r="A8898" t="str">
            <v>INSUMO</v>
          </cell>
          <cell r="B8898" t="str">
            <v>00000337</v>
          </cell>
          <cell r="C8898" t="str">
            <v>ARAME PRETO RECOZIDO, PARA ARMACAO DE FERRAGEM, N. 18, D = 1,25 MM (0,01 KGM)</v>
          </cell>
          <cell r="D8898" t="str">
            <v>KG</v>
          </cell>
          <cell r="E8898">
            <v>1.92</v>
          </cell>
          <cell r="F8898">
            <v>6.67</v>
          </cell>
          <cell r="G8898">
            <v>12.81</v>
          </cell>
        </row>
        <row r="8899">
          <cell r="A8899" t="str">
            <v>INSUMO</v>
          </cell>
          <cell r="B8899" t="str">
            <v>00004750</v>
          </cell>
          <cell r="C8899" t="str">
            <v>PEDREIRO</v>
          </cell>
          <cell r="D8899" t="str">
            <v>H</v>
          </cell>
          <cell r="E8899">
            <v>5.5</v>
          </cell>
          <cell r="F8899">
            <v>12.88</v>
          </cell>
          <cell r="G8899">
            <v>70.84</v>
          </cell>
        </row>
        <row r="8900">
          <cell r="A8900" t="str">
            <v>INSUMO</v>
          </cell>
          <cell r="B8900" t="str">
            <v>00006111</v>
          </cell>
          <cell r="C8900" t="str">
            <v>SERVENTE</v>
          </cell>
          <cell r="D8900" t="str">
            <v>H</v>
          </cell>
          <cell r="E8900">
            <v>7.8</v>
          </cell>
          <cell r="F8900">
            <v>10.59</v>
          </cell>
          <cell r="G8900">
            <v>82.6</v>
          </cell>
        </row>
        <row r="8901">
          <cell r="A8901" t="str">
            <v>74124/003</v>
          </cell>
          <cell r="C8901" t="str">
            <v>SUBTOTAL</v>
          </cell>
          <cell r="G8901">
            <v>1771.6100000000001</v>
          </cell>
        </row>
        <row r="8902">
          <cell r="C8902" t="str">
            <v>BDI</v>
          </cell>
          <cell r="E8902">
            <v>0.35</v>
          </cell>
          <cell r="G8902">
            <v>620.05999999999995</v>
          </cell>
        </row>
        <row r="8903">
          <cell r="C8903" t="str">
            <v>TOTAL</v>
          </cell>
          <cell r="G8903">
            <v>2391.67</v>
          </cell>
        </row>
        <row r="8905">
          <cell r="A8905" t="str">
            <v>DROP</v>
          </cell>
          <cell r="B8905" t="str">
            <v>74124/004</v>
          </cell>
          <cell r="C8905" t="str">
            <v>POCO VISITA AG PLUV:CONC ARM 1,30X1,30X1,40M COLETO R D=80CM PAREDE E=15CM BASE CONC FCK=10MPA REVEST C/ARG CIM/AREIA 1:4 DEGRAUS FF INCL FORN TODOS MATERIAIS</v>
          </cell>
          <cell r="D8905" t="str">
            <v>UN</v>
          </cell>
        </row>
        <row r="8906">
          <cell r="A8906" t="str">
            <v>COMPOSICAO</v>
          </cell>
          <cell r="B8906" t="str">
            <v>6042</v>
          </cell>
          <cell r="C8906" t="str">
            <v>CONCRETO NAO ESTRUTURAL, CONSUMO 210KG/M3, PREPARO COM BETONEIRA, SEM LANCAMENTO</v>
          </cell>
          <cell r="D8906" t="str">
            <v>M3</v>
          </cell>
          <cell r="E8906">
            <v>1.9</v>
          </cell>
          <cell r="F8906">
            <v>243.67999999999998</v>
          </cell>
          <cell r="G8906">
            <v>462.99</v>
          </cell>
        </row>
        <row r="8907">
          <cell r="A8907" t="str">
            <v>COMPOSICAO</v>
          </cell>
          <cell r="B8907" t="str">
            <v>73393</v>
          </cell>
          <cell r="C8907" t="str">
            <v>CORTE ACO CA-25 DIAM 6,3 A 8,0MM</v>
          </cell>
          <cell r="D8907" t="str">
            <v>KG</v>
          </cell>
          <cell r="E8907">
            <v>71</v>
          </cell>
          <cell r="F8907">
            <v>2.35</v>
          </cell>
          <cell r="G8907">
            <v>166.85</v>
          </cell>
        </row>
        <row r="8908">
          <cell r="A8908" t="str">
            <v>COMPOSICAO</v>
          </cell>
          <cell r="B8908" t="str">
            <v>73396</v>
          </cell>
          <cell r="C8908" t="str">
            <v>DEGRAU DE FERRO FUNDIDO NUM 1 DE 3,0 KG</v>
          </cell>
          <cell r="D8908" t="str">
            <v>UN</v>
          </cell>
          <cell r="E8908">
            <v>2</v>
          </cell>
          <cell r="F8908">
            <v>51.11</v>
          </cell>
          <cell r="G8908">
            <v>102.22</v>
          </cell>
        </row>
        <row r="8909">
          <cell r="A8909" t="str">
            <v>COMPOSICAO</v>
          </cell>
          <cell r="B8909" t="str">
            <v>73397</v>
          </cell>
          <cell r="C8909" t="str">
            <v>EMBOCO CIMENTO AREIA 1:4 ESP=1,5CM INCL CHAPISCO 1:3 E=9MM</v>
          </cell>
          <cell r="D8909" t="str">
            <v>M2</v>
          </cell>
          <cell r="E8909">
            <v>1.7</v>
          </cell>
          <cell r="F8909">
            <v>20.32</v>
          </cell>
          <cell r="G8909">
            <v>34.54</v>
          </cell>
        </row>
        <row r="8910">
          <cell r="A8910" t="str">
            <v>COMPOSICAO</v>
          </cell>
          <cell r="B8910" t="str">
            <v>74007/002</v>
          </cell>
          <cell r="C8910" t="str">
            <v>FORMA TABUAS MADEIRA 3A P/ PECAS CONCRETO ARM, REAPR 2X, INCL MONTAGEM E DESMONTAGEM.</v>
          </cell>
          <cell r="D8910" t="str">
            <v>M2</v>
          </cell>
          <cell r="E8910">
            <v>18</v>
          </cell>
          <cell r="F8910">
            <v>41.829999999999991</v>
          </cell>
          <cell r="G8910">
            <v>752.94</v>
          </cell>
        </row>
        <row r="8911">
          <cell r="A8911" t="str">
            <v>INSUMO</v>
          </cell>
          <cell r="B8911" t="str">
            <v>00000019</v>
          </cell>
          <cell r="C8911" t="str">
            <v>ACO CA-25 3/4" (19,05 MM)</v>
          </cell>
          <cell r="D8911" t="str">
            <v>KG</v>
          </cell>
          <cell r="E8911">
            <v>7.81</v>
          </cell>
          <cell r="F8911">
            <v>3.43</v>
          </cell>
          <cell r="G8911">
            <v>26.79</v>
          </cell>
        </row>
        <row r="8912">
          <cell r="A8912" t="str">
            <v>INSUMO</v>
          </cell>
          <cell r="B8912" t="str">
            <v>00000020</v>
          </cell>
          <cell r="C8912" t="str">
            <v>ACO CA-25 1/2" (12,70 MM)</v>
          </cell>
          <cell r="D8912" t="str">
            <v>KG</v>
          </cell>
          <cell r="E8912">
            <v>7.81</v>
          </cell>
          <cell r="F8912">
            <v>3.33</v>
          </cell>
          <cell r="G8912">
            <v>26.01</v>
          </cell>
        </row>
        <row r="8913">
          <cell r="A8913" t="str">
            <v>INSUMO</v>
          </cell>
          <cell r="B8913" t="str">
            <v>00000021</v>
          </cell>
          <cell r="C8913" t="str">
            <v>ACO CA-25 5/8" (15,87 MM)</v>
          </cell>
          <cell r="D8913" t="str">
            <v>KG</v>
          </cell>
          <cell r="E8913">
            <v>7.81</v>
          </cell>
          <cell r="F8913">
            <v>3.62</v>
          </cell>
          <cell r="G8913">
            <v>28.27</v>
          </cell>
        </row>
        <row r="8914">
          <cell r="A8914" t="str">
            <v>INSUMO</v>
          </cell>
          <cell r="B8914" t="str">
            <v>00000022</v>
          </cell>
          <cell r="C8914" t="str">
            <v>ACO CA-25 1/4" (6,35 MM)</v>
          </cell>
          <cell r="D8914" t="str">
            <v>KG</v>
          </cell>
          <cell r="E8914">
            <v>19.524999999999999</v>
          </cell>
          <cell r="F8914">
            <v>3.95</v>
          </cell>
          <cell r="G8914">
            <v>77.12</v>
          </cell>
        </row>
        <row r="8915">
          <cell r="A8915" t="str">
            <v>INSUMO</v>
          </cell>
          <cell r="B8915" t="str">
            <v>00000023</v>
          </cell>
          <cell r="C8915" t="str">
            <v>ACO CA-25 5/16" (7,94 MM)</v>
          </cell>
          <cell r="D8915" t="str">
            <v>KG</v>
          </cell>
          <cell r="E8915">
            <v>19.524999999999999</v>
          </cell>
          <cell r="F8915">
            <v>3.85</v>
          </cell>
          <cell r="G8915">
            <v>75.17</v>
          </cell>
        </row>
        <row r="8916">
          <cell r="A8916" t="str">
            <v>INSUMO</v>
          </cell>
          <cell r="B8916" t="str">
            <v>00000024</v>
          </cell>
          <cell r="C8916" t="str">
            <v>ACO CA-25 7/8" (22,22 MM)</v>
          </cell>
          <cell r="D8916" t="str">
            <v>KG</v>
          </cell>
          <cell r="E8916">
            <v>7.81</v>
          </cell>
          <cell r="F8916">
            <v>3.33</v>
          </cell>
          <cell r="G8916">
            <v>26.01</v>
          </cell>
        </row>
        <row r="8917">
          <cell r="A8917" t="str">
            <v>INSUMO</v>
          </cell>
          <cell r="B8917" t="str">
            <v>00000026</v>
          </cell>
          <cell r="C8917" t="str">
            <v>ACO CA-25 3/8" (9,52 MM)</v>
          </cell>
          <cell r="D8917" t="str">
            <v>KG</v>
          </cell>
          <cell r="E8917">
            <v>7.81</v>
          </cell>
          <cell r="F8917">
            <v>3.47</v>
          </cell>
          <cell r="G8917">
            <v>27.1</v>
          </cell>
        </row>
        <row r="8918">
          <cell r="A8918" t="str">
            <v>INSUMO</v>
          </cell>
          <cell r="B8918" t="str">
            <v>00000337</v>
          </cell>
          <cell r="C8918" t="str">
            <v>ARAME PRETO RECOZIDO, PARA ARMACAO DE FERRAGEM, N. 18, D = 1,25 MM (0,01 KGM)</v>
          </cell>
          <cell r="D8918" t="str">
            <v>KG</v>
          </cell>
          <cell r="E8918">
            <v>2.13</v>
          </cell>
          <cell r="F8918">
            <v>6.67</v>
          </cell>
          <cell r="G8918">
            <v>14.21</v>
          </cell>
        </row>
        <row r="8919">
          <cell r="A8919" t="str">
            <v>INSUMO</v>
          </cell>
          <cell r="B8919" t="str">
            <v>00004750</v>
          </cell>
          <cell r="C8919" t="str">
            <v>PEDREIRO</v>
          </cell>
          <cell r="D8919" t="str">
            <v>H</v>
          </cell>
          <cell r="E8919">
            <v>5.4</v>
          </cell>
          <cell r="F8919">
            <v>12.88</v>
          </cell>
          <cell r="G8919">
            <v>69.55</v>
          </cell>
        </row>
        <row r="8920">
          <cell r="A8920" t="str">
            <v>INSUMO</v>
          </cell>
          <cell r="B8920" t="str">
            <v>00006111</v>
          </cell>
          <cell r="C8920" t="str">
            <v>SERVENTE</v>
          </cell>
          <cell r="D8920" t="str">
            <v>H</v>
          </cell>
          <cell r="E8920">
            <v>8.4</v>
          </cell>
          <cell r="F8920">
            <v>10.59</v>
          </cell>
          <cell r="G8920">
            <v>88.96</v>
          </cell>
        </row>
        <row r="8921">
          <cell r="A8921" t="str">
            <v>74124/004</v>
          </cell>
          <cell r="C8921" t="str">
            <v>SUBTOTAL</v>
          </cell>
          <cell r="G8921">
            <v>1978.73</v>
          </cell>
        </row>
        <row r="8922">
          <cell r="C8922" t="str">
            <v>BDI</v>
          </cell>
          <cell r="E8922">
            <v>0.35</v>
          </cell>
          <cell r="G8922">
            <v>692.56</v>
          </cell>
        </row>
        <row r="8923">
          <cell r="C8923" t="str">
            <v>TOTAL</v>
          </cell>
          <cell r="G8923">
            <v>2671.29</v>
          </cell>
        </row>
        <row r="8925">
          <cell r="A8925" t="str">
            <v>DROP</v>
          </cell>
          <cell r="B8925" t="str">
            <v>74124/005</v>
          </cell>
          <cell r="C8925" t="str">
            <v>POCO VISITA CONCRETO ARMADO P/AG PLUV 1,40X1,40X1,5 0M COLETOR D=90CM PAREDE E=15CM BASE CONCRETO FCK=10MPA REVESTIDO C/ARG CIM/AREIA 1:4 DEGRAUS FF INCL FORN TODOS MATERIAIS</v>
          </cell>
          <cell r="D8925" t="str">
            <v>UN</v>
          </cell>
        </row>
        <row r="8926">
          <cell r="A8926" t="str">
            <v>COMPOSICAO</v>
          </cell>
          <cell r="B8926" t="str">
            <v>6042</v>
          </cell>
          <cell r="C8926" t="str">
            <v>CONCRETO NAO ESTRUTURAL, CONSUMO 210KG/M3, PREPARO COM BETONEIRA, SEM LANCAMENTO</v>
          </cell>
          <cell r="D8926" t="str">
            <v>M3</v>
          </cell>
          <cell r="E8926">
            <v>2.2000000000000002</v>
          </cell>
          <cell r="F8926">
            <v>243.67999999999998</v>
          </cell>
          <cell r="G8926">
            <v>536.1</v>
          </cell>
        </row>
        <row r="8927">
          <cell r="A8927" t="str">
            <v>COMPOSICAO</v>
          </cell>
          <cell r="B8927" t="str">
            <v>73393</v>
          </cell>
          <cell r="C8927" t="str">
            <v>CORTE ACO CA-25 DIAM 6,3 A 8,0MM</v>
          </cell>
          <cell r="D8927" t="str">
            <v>KG</v>
          </cell>
          <cell r="E8927">
            <v>82</v>
          </cell>
          <cell r="F8927">
            <v>2.35</v>
          </cell>
          <cell r="G8927">
            <v>192.7</v>
          </cell>
        </row>
        <row r="8928">
          <cell r="A8928" t="str">
            <v>COMPOSICAO</v>
          </cell>
          <cell r="B8928" t="str">
            <v>73396</v>
          </cell>
          <cell r="C8928" t="str">
            <v>DEGRAU DE FERRO FUNDIDO NUM 1 DE 3,0 KG</v>
          </cell>
          <cell r="D8928" t="str">
            <v>UN</v>
          </cell>
          <cell r="E8928">
            <v>3</v>
          </cell>
          <cell r="F8928">
            <v>51.11</v>
          </cell>
          <cell r="G8928">
            <v>153.33000000000001</v>
          </cell>
        </row>
        <row r="8929">
          <cell r="A8929" t="str">
            <v>COMPOSICAO</v>
          </cell>
          <cell r="B8929" t="str">
            <v>73397</v>
          </cell>
          <cell r="C8929" t="str">
            <v>EMBOCO CIMENTO AREIA 1:4 ESP=1,5CM INCL CHAPISCO 1:3 E=9MM</v>
          </cell>
          <cell r="D8929" t="str">
            <v>M2</v>
          </cell>
          <cell r="E8929">
            <v>1.96</v>
          </cell>
          <cell r="F8929">
            <v>20.32</v>
          </cell>
          <cell r="G8929">
            <v>39.83</v>
          </cell>
        </row>
        <row r="8930">
          <cell r="A8930" t="str">
            <v>COMPOSICAO</v>
          </cell>
          <cell r="B8930" t="str">
            <v>74007/002</v>
          </cell>
          <cell r="C8930" t="str">
            <v>FORMA TABUAS MADEIRA 3A P/ PECAS CONCRETO ARM, REAPR 2X, INCL MONTAGEM E DESMONTAGEM.</v>
          </cell>
          <cell r="D8930" t="str">
            <v>M2</v>
          </cell>
          <cell r="E8930">
            <v>21</v>
          </cell>
          <cell r="F8930">
            <v>41.829999999999991</v>
          </cell>
          <cell r="G8930">
            <v>878.43</v>
          </cell>
        </row>
        <row r="8931">
          <cell r="A8931" t="str">
            <v>INSUMO</v>
          </cell>
          <cell r="B8931" t="str">
            <v>00000019</v>
          </cell>
          <cell r="C8931" t="str">
            <v>ACO CA-25 3/4" (19,05 MM)</v>
          </cell>
          <cell r="D8931" t="str">
            <v>KG</v>
          </cell>
          <cell r="E8931">
            <v>9.02</v>
          </cell>
          <cell r="F8931">
            <v>3.43</v>
          </cell>
          <cell r="G8931">
            <v>30.94</v>
          </cell>
        </row>
        <row r="8932">
          <cell r="A8932" t="str">
            <v>INSUMO</v>
          </cell>
          <cell r="B8932" t="str">
            <v>00000020</v>
          </cell>
          <cell r="C8932" t="str">
            <v>ACO CA-25 1/2" (12,70 MM)</v>
          </cell>
          <cell r="D8932" t="str">
            <v>KG</v>
          </cell>
          <cell r="E8932">
            <v>9.02</v>
          </cell>
          <cell r="F8932">
            <v>3.33</v>
          </cell>
          <cell r="G8932">
            <v>30.04</v>
          </cell>
        </row>
        <row r="8933">
          <cell r="A8933" t="str">
            <v>INSUMO</v>
          </cell>
          <cell r="B8933" t="str">
            <v>00000021</v>
          </cell>
          <cell r="C8933" t="str">
            <v>ACO CA-25 5/8" (15,87 MM)</v>
          </cell>
          <cell r="D8933" t="str">
            <v>KG</v>
          </cell>
          <cell r="E8933">
            <v>9.02</v>
          </cell>
          <cell r="F8933">
            <v>3.62</v>
          </cell>
          <cell r="G8933">
            <v>32.65</v>
          </cell>
        </row>
        <row r="8934">
          <cell r="A8934" t="str">
            <v>INSUMO</v>
          </cell>
          <cell r="B8934" t="str">
            <v>00000022</v>
          </cell>
          <cell r="C8934" t="str">
            <v>ACO CA-25 1/4" (6,35 MM)</v>
          </cell>
          <cell r="D8934" t="str">
            <v>KG</v>
          </cell>
          <cell r="E8934">
            <v>22.55</v>
          </cell>
          <cell r="F8934">
            <v>3.95</v>
          </cell>
          <cell r="G8934">
            <v>89.07</v>
          </cell>
        </row>
        <row r="8935">
          <cell r="A8935" t="str">
            <v>INSUMO</v>
          </cell>
          <cell r="B8935" t="str">
            <v>00000023</v>
          </cell>
          <cell r="C8935" t="str">
            <v>ACO CA-25 5/16" (7,94 MM)</v>
          </cell>
          <cell r="D8935" t="str">
            <v>KG</v>
          </cell>
          <cell r="E8935">
            <v>22.55</v>
          </cell>
          <cell r="F8935">
            <v>3.85</v>
          </cell>
          <cell r="G8935">
            <v>86.82</v>
          </cell>
        </row>
        <row r="8936">
          <cell r="A8936" t="str">
            <v>INSUMO</v>
          </cell>
          <cell r="B8936" t="str">
            <v>00000024</v>
          </cell>
          <cell r="C8936" t="str">
            <v>ACO CA-25 7/8" (22,22 MM)</v>
          </cell>
          <cell r="D8936" t="str">
            <v>KG</v>
          </cell>
          <cell r="E8936">
            <v>9.02</v>
          </cell>
          <cell r="F8936">
            <v>3.33</v>
          </cell>
          <cell r="G8936">
            <v>30.04</v>
          </cell>
        </row>
        <row r="8937">
          <cell r="A8937" t="str">
            <v>INSUMO</v>
          </cell>
          <cell r="B8937" t="str">
            <v>00000026</v>
          </cell>
          <cell r="C8937" t="str">
            <v>ACO CA-25 3/8" (9,52 MM)</v>
          </cell>
          <cell r="D8937" t="str">
            <v>KG</v>
          </cell>
          <cell r="E8937">
            <v>9.02</v>
          </cell>
          <cell r="F8937">
            <v>3.47</v>
          </cell>
          <cell r="G8937">
            <v>31.3</v>
          </cell>
        </row>
        <row r="8938">
          <cell r="A8938" t="str">
            <v>INSUMO</v>
          </cell>
          <cell r="B8938" t="str">
            <v>00000337</v>
          </cell>
          <cell r="C8938" t="str">
            <v>ARAME PRETO RECOZIDO, PARA ARMACAO DE FERRAGEM, N. 18, D = 1,25 MM (0,01 KGM)</v>
          </cell>
          <cell r="D8938" t="str">
            <v>KG</v>
          </cell>
          <cell r="E8938">
            <v>2.46</v>
          </cell>
          <cell r="F8938">
            <v>6.67</v>
          </cell>
          <cell r="G8938">
            <v>16.41</v>
          </cell>
        </row>
        <row r="8939">
          <cell r="A8939" t="str">
            <v>INSUMO</v>
          </cell>
          <cell r="B8939" t="str">
            <v>00004750</v>
          </cell>
          <cell r="C8939" t="str">
            <v>PEDREIRO</v>
          </cell>
          <cell r="D8939" t="str">
            <v>H</v>
          </cell>
          <cell r="E8939">
            <v>6.2</v>
          </cell>
          <cell r="F8939">
            <v>12.88</v>
          </cell>
          <cell r="G8939">
            <v>79.86</v>
          </cell>
        </row>
        <row r="8940">
          <cell r="A8940" t="str">
            <v>INSUMO</v>
          </cell>
          <cell r="B8940" t="str">
            <v>00006111</v>
          </cell>
          <cell r="C8940" t="str">
            <v>SERVENTE</v>
          </cell>
          <cell r="D8940" t="str">
            <v>H</v>
          </cell>
          <cell r="E8940">
            <v>9.5</v>
          </cell>
          <cell r="F8940">
            <v>10.59</v>
          </cell>
          <cell r="G8940">
            <v>100.61</v>
          </cell>
        </row>
        <row r="8941">
          <cell r="A8941" t="str">
            <v>74124/005</v>
          </cell>
          <cell r="C8941" t="str">
            <v>SUBTOTAL</v>
          </cell>
          <cell r="G8941">
            <v>2328.13</v>
          </cell>
        </row>
        <row r="8942">
          <cell r="C8942" t="str">
            <v>BDI</v>
          </cell>
          <cell r="E8942">
            <v>0.35</v>
          </cell>
          <cell r="G8942">
            <v>814.85</v>
          </cell>
        </row>
        <row r="8943">
          <cell r="C8943" t="str">
            <v>TOTAL</v>
          </cell>
          <cell r="G8943">
            <v>3142.98</v>
          </cell>
        </row>
        <row r="8945">
          <cell r="A8945" t="str">
            <v>DROP</v>
          </cell>
          <cell r="B8945" t="str">
            <v>74124/006</v>
          </cell>
          <cell r="C8945" t="str">
            <v>POCO VISITA AG PLUV:CONC ARM 1,50X1,50X1,60M COLETO R D=1M PA REDE E=15CM BASE CONC FCK=10MPA REVEST C/ARG CIM/AREIA 1:4 DEGRAUS FF INCL FORN TODOS MATERIAIS</v>
          </cell>
          <cell r="D8945" t="str">
            <v>UN</v>
          </cell>
        </row>
        <row r="8946">
          <cell r="A8946" t="str">
            <v>COMPOSICAO</v>
          </cell>
          <cell r="B8946" t="str">
            <v>6042</v>
          </cell>
          <cell r="C8946" t="str">
            <v>CONCRETO NAO ESTRUTURAL, CONSUMO 210KG/M3, PREPARO COM BETONEIRA, SEM LANCAMENTO</v>
          </cell>
          <cell r="D8946" t="str">
            <v>M3</v>
          </cell>
          <cell r="E8946">
            <v>2.35</v>
          </cell>
          <cell r="F8946">
            <v>243.67999999999998</v>
          </cell>
          <cell r="G8946">
            <v>572.65</v>
          </cell>
        </row>
        <row r="8947">
          <cell r="A8947" t="str">
            <v>COMPOSICAO</v>
          </cell>
          <cell r="B8947" t="str">
            <v>73393</v>
          </cell>
          <cell r="C8947" t="str">
            <v>CORTE ACO CA-25 DIAM 6,3 A 8,0MM</v>
          </cell>
          <cell r="D8947" t="str">
            <v>KG</v>
          </cell>
          <cell r="E8947">
            <v>88</v>
          </cell>
          <cell r="F8947">
            <v>2.35</v>
          </cell>
          <cell r="G8947">
            <v>206.8</v>
          </cell>
        </row>
        <row r="8948">
          <cell r="A8948" t="str">
            <v>COMPOSICAO</v>
          </cell>
          <cell r="B8948" t="str">
            <v>73396</v>
          </cell>
          <cell r="C8948" t="str">
            <v>DEGRAU DE FERRO FUNDIDO NUM 1 DE 3,0 KG</v>
          </cell>
          <cell r="D8948" t="str">
            <v>UN</v>
          </cell>
          <cell r="E8948">
            <v>3</v>
          </cell>
          <cell r="F8948">
            <v>51.11</v>
          </cell>
          <cell r="G8948">
            <v>153.33000000000001</v>
          </cell>
        </row>
        <row r="8949">
          <cell r="A8949" t="str">
            <v>COMPOSICAO</v>
          </cell>
          <cell r="B8949" t="str">
            <v>73397</v>
          </cell>
          <cell r="C8949" t="str">
            <v>EMBOCO CIMENTO AREIA 1:4 ESP=1,5CM INCL CHAPISCO 1:3 E=9MM</v>
          </cell>
          <cell r="D8949" t="str">
            <v>M2</v>
          </cell>
          <cell r="E8949">
            <v>2.25</v>
          </cell>
          <cell r="F8949">
            <v>20.32</v>
          </cell>
          <cell r="G8949">
            <v>45.72</v>
          </cell>
        </row>
        <row r="8950">
          <cell r="A8950" t="str">
            <v>COMPOSICAO</v>
          </cell>
          <cell r="B8950" t="str">
            <v>74007/002</v>
          </cell>
          <cell r="C8950" t="str">
            <v>FORMA TABUAS MADEIRA 3A P/ PECAS CONCRETO ARM, REAPR 2X, INCL MONTAGEM E DESMONTAGEM.</v>
          </cell>
          <cell r="D8950" t="str">
            <v>M2</v>
          </cell>
          <cell r="E8950">
            <v>24</v>
          </cell>
          <cell r="F8950">
            <v>41.829999999999991</v>
          </cell>
          <cell r="G8950">
            <v>1003.92</v>
          </cell>
        </row>
        <row r="8951">
          <cell r="A8951" t="str">
            <v>INSUMO</v>
          </cell>
          <cell r="B8951" t="str">
            <v>00000019</v>
          </cell>
          <cell r="C8951" t="str">
            <v>ACO CA-25 3/4" (19,05 MM)</v>
          </cell>
          <cell r="D8951" t="str">
            <v>KG</v>
          </cell>
          <cell r="E8951">
            <v>9.68</v>
          </cell>
          <cell r="F8951">
            <v>3.43</v>
          </cell>
          <cell r="G8951">
            <v>33.200000000000003</v>
          </cell>
        </row>
        <row r="8952">
          <cell r="A8952" t="str">
            <v>INSUMO</v>
          </cell>
          <cell r="B8952" t="str">
            <v>00000020</v>
          </cell>
          <cell r="C8952" t="str">
            <v>ACO CA-25 1/2" (12,70 MM)</v>
          </cell>
          <cell r="D8952" t="str">
            <v>KG</v>
          </cell>
          <cell r="E8952">
            <v>9.68</v>
          </cell>
          <cell r="F8952">
            <v>3.33</v>
          </cell>
          <cell r="G8952">
            <v>32.229999999999997</v>
          </cell>
        </row>
        <row r="8953">
          <cell r="A8953" t="str">
            <v>INSUMO</v>
          </cell>
          <cell r="B8953" t="str">
            <v>00000021</v>
          </cell>
          <cell r="C8953" t="str">
            <v>ACO CA-25 5/8" (15,87 MM)</v>
          </cell>
          <cell r="D8953" t="str">
            <v>KG</v>
          </cell>
          <cell r="E8953">
            <v>9.68</v>
          </cell>
          <cell r="F8953">
            <v>3.62</v>
          </cell>
          <cell r="G8953">
            <v>35.04</v>
          </cell>
        </row>
        <row r="8954">
          <cell r="A8954" t="str">
            <v>INSUMO</v>
          </cell>
          <cell r="B8954" t="str">
            <v>00000022</v>
          </cell>
          <cell r="C8954" t="str">
            <v>ACO CA-25 1/4" (6,35 MM)</v>
          </cell>
          <cell r="D8954" t="str">
            <v>KG</v>
          </cell>
          <cell r="E8954">
            <v>24.2</v>
          </cell>
          <cell r="F8954">
            <v>3.95</v>
          </cell>
          <cell r="G8954">
            <v>95.59</v>
          </cell>
        </row>
        <row r="8955">
          <cell r="A8955" t="str">
            <v>INSUMO</v>
          </cell>
          <cell r="B8955" t="str">
            <v>00000023</v>
          </cell>
          <cell r="C8955" t="str">
            <v>ACO CA-25 5/16" (7,94 MM)</v>
          </cell>
          <cell r="D8955" t="str">
            <v>KG</v>
          </cell>
          <cell r="E8955">
            <v>24.2</v>
          </cell>
          <cell r="F8955">
            <v>3.85</v>
          </cell>
          <cell r="G8955">
            <v>93.17</v>
          </cell>
        </row>
        <row r="8956">
          <cell r="A8956" t="str">
            <v>INSUMO</v>
          </cell>
          <cell r="B8956" t="str">
            <v>00000024</v>
          </cell>
          <cell r="C8956" t="str">
            <v>ACO CA-25 7/8" (22,22 MM)</v>
          </cell>
          <cell r="D8956" t="str">
            <v>KG</v>
          </cell>
          <cell r="E8956">
            <v>9.68</v>
          </cell>
          <cell r="F8956">
            <v>3.33</v>
          </cell>
          <cell r="G8956">
            <v>32.229999999999997</v>
          </cell>
        </row>
        <row r="8957">
          <cell r="A8957" t="str">
            <v>INSUMO</v>
          </cell>
          <cell r="B8957" t="str">
            <v>00000026</v>
          </cell>
          <cell r="C8957" t="str">
            <v>ACO CA-25 3/8" (9,52 MM)</v>
          </cell>
          <cell r="D8957" t="str">
            <v>KG</v>
          </cell>
          <cell r="E8957">
            <v>9.68</v>
          </cell>
          <cell r="F8957">
            <v>3.47</v>
          </cell>
          <cell r="G8957">
            <v>33.590000000000003</v>
          </cell>
        </row>
        <row r="8958">
          <cell r="A8958" t="str">
            <v>INSUMO</v>
          </cell>
          <cell r="B8958" t="str">
            <v>00000337</v>
          </cell>
          <cell r="C8958" t="str">
            <v>ARAME PRETO RECOZIDO, PARA ARMACAO DE FERRAGEM, N. 18, D = 1,25 MM (0,01 KGM)</v>
          </cell>
          <cell r="D8958" t="str">
            <v>KG</v>
          </cell>
          <cell r="E8958">
            <v>2.64</v>
          </cell>
          <cell r="F8958">
            <v>6.67</v>
          </cell>
          <cell r="G8958">
            <v>17.61</v>
          </cell>
        </row>
        <row r="8959">
          <cell r="A8959" t="str">
            <v>INSUMO</v>
          </cell>
          <cell r="B8959" t="str">
            <v>00004750</v>
          </cell>
          <cell r="C8959" t="str">
            <v>PEDREIRO</v>
          </cell>
          <cell r="D8959" t="str">
            <v>H</v>
          </cell>
          <cell r="E8959">
            <v>6.9</v>
          </cell>
          <cell r="F8959">
            <v>12.88</v>
          </cell>
          <cell r="G8959">
            <v>88.87</v>
          </cell>
        </row>
        <row r="8960">
          <cell r="A8960" t="str">
            <v>INSUMO</v>
          </cell>
          <cell r="B8960" t="str">
            <v>00006111</v>
          </cell>
          <cell r="C8960" t="str">
            <v>SERVENTE</v>
          </cell>
          <cell r="D8960" t="str">
            <v>H</v>
          </cell>
          <cell r="E8960">
            <v>10.5</v>
          </cell>
          <cell r="F8960">
            <v>10.59</v>
          </cell>
          <cell r="G8960">
            <v>111.2</v>
          </cell>
        </row>
        <row r="8961">
          <cell r="A8961" t="str">
            <v>74124/006</v>
          </cell>
          <cell r="C8961" t="str">
            <v>SUBTOTAL</v>
          </cell>
          <cell r="G8961">
            <v>2555.1500000000005</v>
          </cell>
        </row>
        <row r="8962">
          <cell r="C8962" t="str">
            <v>BDI</v>
          </cell>
          <cell r="E8962">
            <v>0.35</v>
          </cell>
          <cell r="G8962">
            <v>894.3</v>
          </cell>
        </row>
        <row r="8963">
          <cell r="C8963" t="str">
            <v>TOTAL</v>
          </cell>
          <cell r="G8963">
            <v>3449.4500000000007</v>
          </cell>
        </row>
        <row r="8965">
          <cell r="A8965" t="str">
            <v>DROP</v>
          </cell>
          <cell r="B8965" t="str">
            <v>74124/007</v>
          </cell>
          <cell r="C8965" t="str">
            <v>POCO VISITA AG PLUV:CONC ARM 1,60X1,60X1,70M COLETO R D=1,10M PAREDE E=15CM BASE CONC FCK=10MPA REVEST C/ARG CIM/AREIA 1:4 DEGRAUS FF INCL FORN TODOS MATERIAIS</v>
          </cell>
          <cell r="D8965" t="str">
            <v>UN</v>
          </cell>
        </row>
        <row r="8966">
          <cell r="A8966" t="str">
            <v>COMPOSICAO</v>
          </cell>
          <cell r="B8966" t="str">
            <v>6042</v>
          </cell>
          <cell r="C8966" t="str">
            <v>CONCRETO NAO ESTRUTURAL, CONSUMO 210KG/M3, PREPARO COM BETONEIRA, SEM LANCAMENTO</v>
          </cell>
          <cell r="D8966" t="str">
            <v>M3</v>
          </cell>
          <cell r="E8966">
            <v>2.65</v>
          </cell>
          <cell r="F8966">
            <v>243.67999999999998</v>
          </cell>
          <cell r="G8966">
            <v>645.75</v>
          </cell>
        </row>
        <row r="8967">
          <cell r="A8967" t="str">
            <v>COMPOSICAO</v>
          </cell>
          <cell r="B8967" t="str">
            <v>73393</v>
          </cell>
          <cell r="C8967" t="str">
            <v>CORTE ACO CA-25 DIAM 6,3 A 8,0MM</v>
          </cell>
          <cell r="D8967" t="str">
            <v>KG</v>
          </cell>
          <cell r="E8967">
            <v>94</v>
          </cell>
          <cell r="F8967">
            <v>2.35</v>
          </cell>
          <cell r="G8967">
            <v>220.9</v>
          </cell>
        </row>
        <row r="8968">
          <cell r="A8968" t="str">
            <v>COMPOSICAO</v>
          </cell>
          <cell r="B8968" t="str">
            <v>73396</v>
          </cell>
          <cell r="C8968" t="str">
            <v>DEGRAU DE FERRO FUNDIDO NUM 1 DE 3,0 KG</v>
          </cell>
          <cell r="D8968" t="str">
            <v>UN</v>
          </cell>
          <cell r="E8968">
            <v>3</v>
          </cell>
          <cell r="F8968">
            <v>51.11</v>
          </cell>
          <cell r="G8968">
            <v>153.33000000000001</v>
          </cell>
        </row>
        <row r="8969">
          <cell r="A8969" t="str">
            <v>COMPOSICAO</v>
          </cell>
          <cell r="B8969" t="str">
            <v>73397</v>
          </cell>
          <cell r="C8969" t="str">
            <v>EMBOCO CIMENTO AREIA 1:4 ESP=1,5CM INCL CHAPISCO 1:3 E=9MM</v>
          </cell>
          <cell r="D8969" t="str">
            <v>M2</v>
          </cell>
          <cell r="E8969">
            <v>2.56</v>
          </cell>
          <cell r="F8969">
            <v>20.32</v>
          </cell>
          <cell r="G8969">
            <v>52.02</v>
          </cell>
        </row>
        <row r="8970">
          <cell r="A8970" t="str">
            <v>COMPOSICAO</v>
          </cell>
          <cell r="B8970" t="str">
            <v>74007/002</v>
          </cell>
          <cell r="C8970" t="str">
            <v>FORMA TABUAS MADEIRA 3A P/ PECAS CONCRETO ARM, REAPR 2X, INCL MONTAGEM E DESMONTAGEM.</v>
          </cell>
          <cell r="D8970" t="str">
            <v>M2</v>
          </cell>
          <cell r="E8970">
            <v>26</v>
          </cell>
          <cell r="F8970">
            <v>41.829999999999991</v>
          </cell>
          <cell r="G8970">
            <v>1087.58</v>
          </cell>
        </row>
        <row r="8971">
          <cell r="A8971" t="str">
            <v>INSUMO</v>
          </cell>
          <cell r="B8971" t="str">
            <v>00000019</v>
          </cell>
          <cell r="C8971" t="str">
            <v>ACO CA-25 3/4" (19,05 MM)</v>
          </cell>
          <cell r="D8971" t="str">
            <v>KG</v>
          </cell>
          <cell r="E8971">
            <v>10.34</v>
          </cell>
          <cell r="F8971">
            <v>3.43</v>
          </cell>
          <cell r="G8971">
            <v>35.47</v>
          </cell>
        </row>
        <row r="8972">
          <cell r="A8972" t="str">
            <v>INSUMO</v>
          </cell>
          <cell r="B8972" t="str">
            <v>00000020</v>
          </cell>
          <cell r="C8972" t="str">
            <v>ACO CA-25 1/2" (12,70 MM)</v>
          </cell>
          <cell r="D8972" t="str">
            <v>KG</v>
          </cell>
          <cell r="E8972">
            <v>10.34</v>
          </cell>
          <cell r="F8972">
            <v>3.33</v>
          </cell>
          <cell r="G8972">
            <v>34.43</v>
          </cell>
        </row>
        <row r="8973">
          <cell r="A8973" t="str">
            <v>INSUMO</v>
          </cell>
          <cell r="B8973" t="str">
            <v>00000021</v>
          </cell>
          <cell r="C8973" t="str">
            <v>ACO CA-25 5/8" (15,87 MM)</v>
          </cell>
          <cell r="D8973" t="str">
            <v>KG</v>
          </cell>
          <cell r="E8973">
            <v>10.34</v>
          </cell>
          <cell r="F8973">
            <v>3.62</v>
          </cell>
          <cell r="G8973">
            <v>37.43</v>
          </cell>
        </row>
        <row r="8974">
          <cell r="A8974" t="str">
            <v>INSUMO</v>
          </cell>
          <cell r="B8974" t="str">
            <v>00000022</v>
          </cell>
          <cell r="C8974" t="str">
            <v>ACO CA-25 1/4" (6,35 MM)</v>
          </cell>
          <cell r="D8974" t="str">
            <v>KG</v>
          </cell>
          <cell r="E8974">
            <v>25.85</v>
          </cell>
          <cell r="F8974">
            <v>3.95</v>
          </cell>
          <cell r="G8974">
            <v>102.11</v>
          </cell>
        </row>
        <row r="8975">
          <cell r="A8975" t="str">
            <v>INSUMO</v>
          </cell>
          <cell r="B8975" t="str">
            <v>00000023</v>
          </cell>
          <cell r="C8975" t="str">
            <v>ACO CA-25 5/16" (7,94 MM)</v>
          </cell>
          <cell r="D8975" t="str">
            <v>KG</v>
          </cell>
          <cell r="E8975">
            <v>25.85</v>
          </cell>
          <cell r="F8975">
            <v>3.85</v>
          </cell>
          <cell r="G8975">
            <v>99.52</v>
          </cell>
        </row>
        <row r="8976">
          <cell r="A8976" t="str">
            <v>INSUMO</v>
          </cell>
          <cell r="B8976" t="str">
            <v>00000024</v>
          </cell>
          <cell r="C8976" t="str">
            <v>ACO CA-25 7/8" (22,22 MM)</v>
          </cell>
          <cell r="D8976" t="str">
            <v>KG</v>
          </cell>
          <cell r="E8976">
            <v>10.34</v>
          </cell>
          <cell r="F8976">
            <v>3.33</v>
          </cell>
          <cell r="G8976">
            <v>34.43</v>
          </cell>
        </row>
        <row r="8977">
          <cell r="A8977" t="str">
            <v>INSUMO</v>
          </cell>
          <cell r="B8977" t="str">
            <v>00000026</v>
          </cell>
          <cell r="C8977" t="str">
            <v>ACO CA-25 3/8" (9,52 MM)</v>
          </cell>
          <cell r="D8977" t="str">
            <v>KG</v>
          </cell>
          <cell r="E8977">
            <v>10.34</v>
          </cell>
          <cell r="F8977">
            <v>3.47</v>
          </cell>
          <cell r="G8977">
            <v>35.880000000000003</v>
          </cell>
        </row>
        <row r="8978">
          <cell r="A8978" t="str">
            <v>INSUMO</v>
          </cell>
          <cell r="B8978" t="str">
            <v>00000337</v>
          </cell>
          <cell r="C8978" t="str">
            <v>ARAME PRETO RECOZIDO, PARA ARMACAO DE FERRAGEM, N. 18, D = 1,25 MM (0,01 KGM)</v>
          </cell>
          <cell r="D8978" t="str">
            <v>KG</v>
          </cell>
          <cell r="E8978">
            <v>2.82</v>
          </cell>
          <cell r="F8978">
            <v>6.67</v>
          </cell>
          <cell r="G8978">
            <v>18.809999999999999</v>
          </cell>
        </row>
        <row r="8979">
          <cell r="A8979" t="str">
            <v>INSUMO</v>
          </cell>
          <cell r="B8979" t="str">
            <v>00004750</v>
          </cell>
          <cell r="C8979" t="str">
            <v>PEDREIRO</v>
          </cell>
          <cell r="D8979" t="str">
            <v>H</v>
          </cell>
          <cell r="E8979">
            <v>7.5</v>
          </cell>
          <cell r="F8979">
            <v>12.88</v>
          </cell>
          <cell r="G8979">
            <v>96.6</v>
          </cell>
        </row>
        <row r="8980">
          <cell r="A8980" t="str">
            <v>INSUMO</v>
          </cell>
          <cell r="B8980" t="str">
            <v>00006111</v>
          </cell>
          <cell r="C8980" t="str">
            <v>SERVENTE</v>
          </cell>
          <cell r="D8980" t="str">
            <v>H</v>
          </cell>
          <cell r="E8980">
            <v>11.3</v>
          </cell>
          <cell r="F8980">
            <v>10.59</v>
          </cell>
          <cell r="G8980">
            <v>119.67</v>
          </cell>
        </row>
        <row r="8981">
          <cell r="A8981" t="str">
            <v>74124/007</v>
          </cell>
          <cell r="C8981" t="str">
            <v>SUBTOTAL</v>
          </cell>
          <cell r="G8981">
            <v>2773.9299999999994</v>
          </cell>
        </row>
        <row r="8982">
          <cell r="C8982" t="str">
            <v>BDI</v>
          </cell>
          <cell r="E8982">
            <v>0.35</v>
          </cell>
          <cell r="G8982">
            <v>970.88</v>
          </cell>
        </row>
        <row r="8983">
          <cell r="C8983" t="str">
            <v>TOTAL</v>
          </cell>
          <cell r="G8983">
            <v>3744.8099999999995</v>
          </cell>
        </row>
        <row r="8985">
          <cell r="A8985" t="str">
            <v>DROP</v>
          </cell>
          <cell r="B8985" t="str">
            <v>74124/008</v>
          </cell>
          <cell r="C8985" t="str">
            <v>POCO VISITA AG PLUV:CONC ARM 1,70X1,70X1,80M COLETO R D=1,20M PAREDE E=15CM BASE CONC FCK=10MPA REVEST C/ARG CIM/AREIA 1:4 DEGRAUS FF INCL FORN TODOS MATERIAIS</v>
          </cell>
          <cell r="D8985" t="str">
            <v>UN</v>
          </cell>
        </row>
        <row r="8986">
          <cell r="A8986" t="str">
            <v>COMPOSICAO</v>
          </cell>
          <cell r="B8986" t="str">
            <v>6042</v>
          </cell>
          <cell r="C8986" t="str">
            <v>CONCRETO NAO ESTRUTURAL, CONSUMO 210KG/M3, PREPARO COM BETONEIRA, SEM LANCAMENTO</v>
          </cell>
          <cell r="D8986" t="str">
            <v>M3</v>
          </cell>
          <cell r="E8986">
            <v>2.8</v>
          </cell>
          <cell r="F8986">
            <v>243.67999999999998</v>
          </cell>
          <cell r="G8986">
            <v>682.3</v>
          </cell>
        </row>
        <row r="8987">
          <cell r="A8987" t="str">
            <v>COMPOSICAO</v>
          </cell>
          <cell r="B8987" t="str">
            <v>73393</v>
          </cell>
          <cell r="C8987" t="str">
            <v>CORTE ACO CA-25 DIAM 6,3 A 8,0MM</v>
          </cell>
          <cell r="D8987" t="str">
            <v>KG</v>
          </cell>
          <cell r="E8987">
            <v>100</v>
          </cell>
          <cell r="F8987">
            <v>2.35</v>
          </cell>
          <cell r="G8987">
            <v>235</v>
          </cell>
        </row>
        <row r="8988">
          <cell r="A8988" t="str">
            <v>COMPOSICAO</v>
          </cell>
          <cell r="B8988" t="str">
            <v>73396</v>
          </cell>
          <cell r="C8988" t="str">
            <v>DEGRAU DE FERRO FUNDIDO NUM 1 DE 3,0 KG</v>
          </cell>
          <cell r="D8988" t="str">
            <v>UN</v>
          </cell>
          <cell r="E8988">
            <v>4</v>
          </cell>
          <cell r="F8988">
            <v>51.11</v>
          </cell>
          <cell r="G8988">
            <v>204.44</v>
          </cell>
        </row>
        <row r="8989">
          <cell r="A8989" t="str">
            <v>COMPOSICAO</v>
          </cell>
          <cell r="B8989" t="str">
            <v>73397</v>
          </cell>
          <cell r="C8989" t="str">
            <v>EMBOCO CIMENTO AREIA 1:4 ESP=1,5CM INCL CHAPISCO 1:3 E=9MM</v>
          </cell>
          <cell r="D8989" t="str">
            <v>M2</v>
          </cell>
          <cell r="E8989">
            <v>2.89</v>
          </cell>
          <cell r="F8989">
            <v>20.32</v>
          </cell>
          <cell r="G8989">
            <v>58.72</v>
          </cell>
        </row>
        <row r="8990">
          <cell r="A8990" t="str">
            <v>COMPOSICAO</v>
          </cell>
          <cell r="B8990" t="str">
            <v>74007/002</v>
          </cell>
          <cell r="C8990" t="str">
            <v>FORMA TABUAS MADEIRA 3A P/ PECAS CONCRETO ARM, REAPR 2X, INCL MONTAGEM E DESMONTAGEM.</v>
          </cell>
          <cell r="D8990" t="str">
            <v>M2</v>
          </cell>
          <cell r="E8990">
            <v>28</v>
          </cell>
          <cell r="F8990">
            <v>41.829999999999991</v>
          </cell>
          <cell r="G8990">
            <v>1171.24</v>
          </cell>
        </row>
        <row r="8991">
          <cell r="A8991" t="str">
            <v>INSUMO</v>
          </cell>
          <cell r="B8991" t="str">
            <v>00000019</v>
          </cell>
          <cell r="C8991" t="str">
            <v>ACO CA-25 3/4" (19,05 MM)</v>
          </cell>
          <cell r="D8991" t="str">
            <v>KG</v>
          </cell>
          <cell r="E8991">
            <v>11</v>
          </cell>
          <cell r="F8991">
            <v>3.43</v>
          </cell>
          <cell r="G8991">
            <v>37.729999999999997</v>
          </cell>
        </row>
        <row r="8992">
          <cell r="A8992" t="str">
            <v>INSUMO</v>
          </cell>
          <cell r="B8992" t="str">
            <v>00000020</v>
          </cell>
          <cell r="C8992" t="str">
            <v>ACO CA-25 1/2" (12,70 MM)</v>
          </cell>
          <cell r="D8992" t="str">
            <v>KG</v>
          </cell>
          <cell r="E8992">
            <v>11</v>
          </cell>
          <cell r="F8992">
            <v>3.33</v>
          </cell>
          <cell r="G8992">
            <v>36.630000000000003</v>
          </cell>
        </row>
        <row r="8993">
          <cell r="A8993" t="str">
            <v>INSUMO</v>
          </cell>
          <cell r="B8993" t="str">
            <v>00000021</v>
          </cell>
          <cell r="C8993" t="str">
            <v>ACO CA-25 5/8" (15,87 MM)</v>
          </cell>
          <cell r="D8993" t="str">
            <v>KG</v>
          </cell>
          <cell r="E8993">
            <v>11</v>
          </cell>
          <cell r="F8993">
            <v>3.62</v>
          </cell>
          <cell r="G8993">
            <v>39.82</v>
          </cell>
        </row>
        <row r="8994">
          <cell r="A8994" t="str">
            <v>INSUMO</v>
          </cell>
          <cell r="B8994" t="str">
            <v>00000022</v>
          </cell>
          <cell r="C8994" t="str">
            <v>ACO CA-25 1/4" (6,35 MM)</v>
          </cell>
          <cell r="D8994" t="str">
            <v>KG</v>
          </cell>
          <cell r="E8994">
            <v>27.5</v>
          </cell>
          <cell r="F8994">
            <v>3.95</v>
          </cell>
          <cell r="G8994">
            <v>108.63</v>
          </cell>
        </row>
        <row r="8995">
          <cell r="A8995" t="str">
            <v>INSUMO</v>
          </cell>
          <cell r="B8995" t="str">
            <v>00000023</v>
          </cell>
          <cell r="C8995" t="str">
            <v>ACO CA-25 5/16" (7,94 MM)</v>
          </cell>
          <cell r="D8995" t="str">
            <v>KG</v>
          </cell>
          <cell r="E8995">
            <v>27.5</v>
          </cell>
          <cell r="F8995">
            <v>3.85</v>
          </cell>
          <cell r="G8995">
            <v>105.88</v>
          </cell>
        </row>
        <row r="8996">
          <cell r="A8996" t="str">
            <v>INSUMO</v>
          </cell>
          <cell r="B8996" t="str">
            <v>00000024</v>
          </cell>
          <cell r="C8996" t="str">
            <v>ACO CA-25 7/8" (22,22 MM)</v>
          </cell>
          <cell r="D8996" t="str">
            <v>KG</v>
          </cell>
          <cell r="E8996">
            <v>11</v>
          </cell>
          <cell r="F8996">
            <v>3.33</v>
          </cell>
          <cell r="G8996">
            <v>36.630000000000003</v>
          </cell>
        </row>
        <row r="8997">
          <cell r="A8997" t="str">
            <v>INSUMO</v>
          </cell>
          <cell r="B8997" t="str">
            <v>00000026</v>
          </cell>
          <cell r="C8997" t="str">
            <v>ACO CA-25 3/8" (9,52 MM)</v>
          </cell>
          <cell r="D8997" t="str">
            <v>KG</v>
          </cell>
          <cell r="E8997">
            <v>11</v>
          </cell>
          <cell r="F8997">
            <v>3.47</v>
          </cell>
          <cell r="G8997">
            <v>38.17</v>
          </cell>
        </row>
        <row r="8998">
          <cell r="A8998" t="str">
            <v>INSUMO</v>
          </cell>
          <cell r="B8998" t="str">
            <v>00000337</v>
          </cell>
          <cell r="C8998" t="str">
            <v>ARAME PRETO RECOZIDO, PARA ARMACAO DE FERRAGEM, N. 18, D = 1,25 MM (0,01 KGM)</v>
          </cell>
          <cell r="D8998" t="str">
            <v>KG</v>
          </cell>
          <cell r="E8998">
            <v>3</v>
          </cell>
          <cell r="F8998">
            <v>6.67</v>
          </cell>
          <cell r="G8998">
            <v>20.010000000000002</v>
          </cell>
        </row>
        <row r="8999">
          <cell r="A8999" t="str">
            <v>INSUMO</v>
          </cell>
          <cell r="B8999" t="str">
            <v>00004750</v>
          </cell>
          <cell r="C8999" t="str">
            <v>PEDREIRO</v>
          </cell>
          <cell r="D8999" t="str">
            <v>H</v>
          </cell>
          <cell r="E8999">
            <v>8</v>
          </cell>
          <cell r="F8999">
            <v>12.88</v>
          </cell>
          <cell r="G8999">
            <v>103.04</v>
          </cell>
        </row>
        <row r="9000">
          <cell r="A9000" t="str">
            <v>INSUMO</v>
          </cell>
          <cell r="B9000" t="str">
            <v>00006111</v>
          </cell>
          <cell r="C9000" t="str">
            <v>SERVENTE</v>
          </cell>
          <cell r="D9000" t="str">
            <v>H</v>
          </cell>
          <cell r="E9000">
            <v>12</v>
          </cell>
          <cell r="F9000">
            <v>10.59</v>
          </cell>
          <cell r="G9000">
            <v>127.08</v>
          </cell>
        </row>
        <row r="9001">
          <cell r="A9001" t="str">
            <v>74124/008</v>
          </cell>
          <cell r="C9001" t="str">
            <v>SUBTOTAL</v>
          </cell>
          <cell r="G9001">
            <v>3005.3200000000006</v>
          </cell>
        </row>
        <row r="9002">
          <cell r="C9002" t="str">
            <v>BDI</v>
          </cell>
          <cell r="E9002">
            <v>0.35</v>
          </cell>
          <cell r="G9002">
            <v>1051.8599999999999</v>
          </cell>
        </row>
        <row r="9003">
          <cell r="C9003" t="str">
            <v>TOTAL</v>
          </cell>
          <cell r="G9003">
            <v>4057.1800000000003</v>
          </cell>
        </row>
        <row r="9005">
          <cell r="A9005" t="str">
            <v>DROP</v>
          </cell>
          <cell r="B9005" t="str">
            <v>74162/001</v>
          </cell>
          <cell r="C9005" t="str">
            <v>CAIXA DE CONCRETO, ALTURA = 1,00 METRO, DIAMETRO REGISTRO &lt; 150 MM</v>
          </cell>
          <cell r="D9005" t="str">
            <v>UN</v>
          </cell>
        </row>
        <row r="9006">
          <cell r="A9006" t="str">
            <v>COMPOSICAO</v>
          </cell>
          <cell r="B9006" t="str">
            <v>5652</v>
          </cell>
          <cell r="C9006" t="str">
            <v>CONCRETO NAO ESTRUTURAL, CONSUMO 150KG/M3, PREPARO COM BETONEIRA, SEM LANCAMENTO</v>
          </cell>
          <cell r="D9006" t="str">
            <v>M3</v>
          </cell>
          <cell r="E9006">
            <v>0.08</v>
          </cell>
          <cell r="F9006">
            <v>213.60999999999999</v>
          </cell>
          <cell r="G9006">
            <v>17.09</v>
          </cell>
        </row>
        <row r="9007">
          <cell r="A9007" t="str">
            <v>COMPOSICAO</v>
          </cell>
          <cell r="B9007" t="str">
            <v>74164/004</v>
          </cell>
          <cell r="C9007" t="str">
            <v>LASTRO DE BRITA</v>
          </cell>
          <cell r="D9007" t="str">
            <v>M3</v>
          </cell>
          <cell r="E9007">
            <v>7.0000000000000007E-2</v>
          </cell>
          <cell r="F9007">
            <v>76.83</v>
          </cell>
          <cell r="G9007">
            <v>5.38</v>
          </cell>
        </row>
        <row r="9008">
          <cell r="A9008" t="str">
            <v>COMPOSICAO</v>
          </cell>
          <cell r="B9008" t="str">
            <v>74254/002</v>
          </cell>
          <cell r="C9008" t="str">
            <v>ARMACAO ACO CA-50, DIAM. 6,3 (1/4) À 12,5MM(1/2) -FORNECIMENTO/ CORTE(PERDA DE 10%) / DOBRA / COLOCAÇÃO.</v>
          </cell>
          <cell r="D9008" t="str">
            <v>KG</v>
          </cell>
          <cell r="E9008">
            <v>5</v>
          </cell>
          <cell r="F9008">
            <v>6.3</v>
          </cell>
          <cell r="G9008">
            <v>31.5</v>
          </cell>
        </row>
        <row r="9009">
          <cell r="A9009" t="str">
            <v>COMPOSICAO</v>
          </cell>
          <cell r="B9009" t="str">
            <v>84215</v>
          </cell>
          <cell r="C9009" t="str">
            <v>FORMA PARA ESTRUTURAS DE CONCRETO (PILAR, VIGA E LAJE) EM CHAPA DE MADEIRA COMPENSADA RESINADA, DE 1,10 X 2,20, ESPESSURA = 12 MM, 03 UTILIZACOES. (FABRICACAO, MONTAGEM E DESMONTAGEM)</v>
          </cell>
          <cell r="D9009" t="str">
            <v>M2</v>
          </cell>
          <cell r="E9009">
            <v>0.57999999999999996</v>
          </cell>
          <cell r="F9009">
            <v>30.300000000000008</v>
          </cell>
          <cell r="G9009">
            <v>17.57</v>
          </cell>
        </row>
        <row r="9010">
          <cell r="A9010" t="str">
            <v>74162/001</v>
          </cell>
          <cell r="C9010" t="str">
            <v>SUBTOTAL</v>
          </cell>
          <cell r="G9010">
            <v>71.539999999999992</v>
          </cell>
        </row>
        <row r="9011">
          <cell r="C9011" t="str">
            <v>BDI</v>
          </cell>
          <cell r="E9011">
            <v>0.35</v>
          </cell>
          <cell r="G9011">
            <v>25.04</v>
          </cell>
        </row>
        <row r="9012">
          <cell r="C9012" t="str">
            <v>TOTAL</v>
          </cell>
          <cell r="G9012">
            <v>96.579999999999984</v>
          </cell>
        </row>
        <row r="9014">
          <cell r="A9014" t="str">
            <v>DROP</v>
          </cell>
          <cell r="B9014" t="str">
            <v>74206/001</v>
          </cell>
          <cell r="C9014" t="str">
            <v>CAIXA COLETORA, 1,20X1,20X1,50M, COM FUN DO E TAMPA DE CONCRETO E PAREDES EM ALVENARIA</v>
          </cell>
          <cell r="D9014" t="str">
            <v>UN</v>
          </cell>
        </row>
        <row r="9015">
          <cell r="A9015" t="str">
            <v>INSUMO</v>
          </cell>
          <cell r="B9015" t="str">
            <v>00000022</v>
          </cell>
          <cell r="C9015" t="str">
            <v>ACO CA-25 1/4" (6,35 MM)</v>
          </cell>
          <cell r="D9015" t="str">
            <v>KG</v>
          </cell>
          <cell r="E9015">
            <v>23.92</v>
          </cell>
          <cell r="F9015">
            <v>3.95</v>
          </cell>
          <cell r="G9015">
            <v>94.48</v>
          </cell>
        </row>
        <row r="9016">
          <cell r="A9016" t="str">
            <v>INSUMO</v>
          </cell>
          <cell r="B9016" t="str">
            <v>00000337</v>
          </cell>
          <cell r="C9016" t="str">
            <v>ARAME PRETO RECOZIDO, PARA ARMACAO DE FERRAGEM, N. 18, D = 1,25 MM (0,01 KGM)</v>
          </cell>
          <cell r="D9016" t="str">
            <v>KG</v>
          </cell>
          <cell r="E9016">
            <v>0.41599999999999998</v>
          </cell>
          <cell r="F9016">
            <v>6.67</v>
          </cell>
          <cell r="G9016">
            <v>2.77</v>
          </cell>
        </row>
        <row r="9017">
          <cell r="A9017" t="str">
            <v>INSUMO</v>
          </cell>
          <cell r="B9017" t="str">
            <v>00000370</v>
          </cell>
          <cell r="C9017" t="str">
            <v>AREIA MEDIA - POSTO JAZIDA / FORNECEDOR (SEM FRETE)</v>
          </cell>
          <cell r="D9017" t="str">
            <v>M3</v>
          </cell>
          <cell r="E9017">
            <v>0.66479999999999995</v>
          </cell>
          <cell r="F9017">
            <v>55.5</v>
          </cell>
          <cell r="G9017">
            <v>36.9</v>
          </cell>
        </row>
        <row r="9018">
          <cell r="A9018" t="str">
            <v>INSUMO</v>
          </cell>
          <cell r="B9018" t="str">
            <v>00001379</v>
          </cell>
          <cell r="C9018" t="str">
            <v>CIMENTO PORTLAND COMPOSTO CP II- 32</v>
          </cell>
          <cell r="D9018" t="str">
            <v>KG</v>
          </cell>
          <cell r="E9018">
            <v>248.6</v>
          </cell>
          <cell r="F9018">
            <v>0.46</v>
          </cell>
          <cell r="G9018">
            <v>114.36</v>
          </cell>
        </row>
        <row r="9019">
          <cell r="A9019" t="str">
            <v>INSUMO</v>
          </cell>
          <cell r="B9019" t="str">
            <v>00004721</v>
          </cell>
          <cell r="C9019" t="str">
            <v>PEDRA BRITADA N. 1 - POSTO PEDREIRA / FORNECEDOR (SEM FRETE)</v>
          </cell>
          <cell r="D9019" t="str">
            <v>M3</v>
          </cell>
          <cell r="E9019">
            <v>0.33400000000000002</v>
          </cell>
          <cell r="F9019">
            <v>54.87</v>
          </cell>
          <cell r="G9019">
            <v>18.329999999999998</v>
          </cell>
        </row>
        <row r="9020">
          <cell r="A9020" t="str">
            <v>INSUMO</v>
          </cell>
          <cell r="B9020" t="str">
            <v>00004750</v>
          </cell>
          <cell r="C9020" t="str">
            <v>PEDREIRO</v>
          </cell>
          <cell r="D9020" t="str">
            <v>H</v>
          </cell>
          <cell r="E9020">
            <v>20.73</v>
          </cell>
          <cell r="F9020">
            <v>12.88</v>
          </cell>
          <cell r="G9020">
            <v>267</v>
          </cell>
        </row>
        <row r="9021">
          <cell r="A9021" t="str">
            <v>INSUMO</v>
          </cell>
          <cell r="B9021" t="str">
            <v>00005064</v>
          </cell>
          <cell r="C9021" t="str">
            <v>PREGO POLIDO COM CABECA 2 1/2 X 10</v>
          </cell>
          <cell r="D9021" t="str">
            <v>KG</v>
          </cell>
          <cell r="E9021">
            <v>0.05</v>
          </cell>
          <cell r="F9021">
            <v>5.35</v>
          </cell>
          <cell r="G9021">
            <v>0.27</v>
          </cell>
        </row>
        <row r="9022">
          <cell r="A9022" t="str">
            <v>INSUMO</v>
          </cell>
          <cell r="B9022" t="str">
            <v>00006127</v>
          </cell>
          <cell r="C9022" t="str">
            <v>AJUDANTE DE PEDREIRO</v>
          </cell>
          <cell r="D9022" t="str">
            <v>H</v>
          </cell>
          <cell r="E9022">
            <v>27.5</v>
          </cell>
          <cell r="F9022">
            <v>9.3800000000000008</v>
          </cell>
          <cell r="G9022">
            <v>257.95</v>
          </cell>
        </row>
        <row r="9023">
          <cell r="A9023" t="str">
            <v>INSUMO</v>
          </cell>
          <cell r="B9023" t="str">
            <v>00006189</v>
          </cell>
          <cell r="C9023" t="str">
            <v>TABUA MADEIRA 2A QUALIDADE 2,5 X 30,0CM (1 X 12") NAO APARELHADA</v>
          </cell>
          <cell r="D9023" t="str">
            <v>M</v>
          </cell>
          <cell r="E9023">
            <v>2.2189999999999999</v>
          </cell>
          <cell r="F9023">
            <v>8.2899999999999991</v>
          </cell>
          <cell r="G9023">
            <v>18.399999999999999</v>
          </cell>
        </row>
        <row r="9024">
          <cell r="A9024" t="str">
            <v>INSUMO</v>
          </cell>
          <cell r="B9024" t="str">
            <v>00007271</v>
          </cell>
          <cell r="C9024" t="str">
            <v>BLOCO CERÂMICO VEDAÇÃO 8 FUROS - 9 X 19 X 19 CM</v>
          </cell>
          <cell r="D9024" t="str">
            <v>UN</v>
          </cell>
          <cell r="E9024">
            <v>420</v>
          </cell>
          <cell r="F9024">
            <v>0.71</v>
          </cell>
          <cell r="G9024">
            <v>298.2</v>
          </cell>
        </row>
        <row r="9025">
          <cell r="A9025" t="str">
            <v>74206/001</v>
          </cell>
          <cell r="C9025" t="str">
            <v>SUBTOTAL</v>
          </cell>
          <cell r="G9025">
            <v>1108.6599999999999</v>
          </cell>
        </row>
        <row r="9026">
          <cell r="C9026" t="str">
            <v>BDI</v>
          </cell>
          <cell r="E9026">
            <v>0.35</v>
          </cell>
          <cell r="G9026">
            <v>388.03</v>
          </cell>
        </row>
        <row r="9027">
          <cell r="C9027" t="str">
            <v>TOTAL</v>
          </cell>
          <cell r="G9027">
            <v>1496.6899999999998</v>
          </cell>
        </row>
        <row r="9029">
          <cell r="A9029" t="str">
            <v>DROP</v>
          </cell>
          <cell r="B9029" t="str">
            <v>74206/002</v>
          </cell>
          <cell r="C9029" t="str">
            <v>CAIXA COLETORA, 0,25 X 0,85 X 1,00 M, COM FUNDO E T AMPA DE CONCRETO E PAREDES EM ALVENARIA</v>
          </cell>
          <cell r="D9029" t="str">
            <v>UN</v>
          </cell>
        </row>
        <row r="9030">
          <cell r="A9030" t="str">
            <v>COMPOSICAO</v>
          </cell>
          <cell r="B9030" t="str">
            <v>5811</v>
          </cell>
          <cell r="C9030" t="str">
            <v>CAMINHAO BASCULANTE, 6M3,12T - 162HP (VU=5ANOS) - CHP DIURNO</v>
          </cell>
          <cell r="D9030" t="str">
            <v>CHP</v>
          </cell>
          <cell r="E9030">
            <v>9.8000000000000004E-2</v>
          </cell>
          <cell r="F9030">
            <v>120.17</v>
          </cell>
          <cell r="G9030">
            <v>11.78</v>
          </cell>
        </row>
        <row r="9031">
          <cell r="A9031" t="str">
            <v>INSUMO</v>
          </cell>
          <cell r="B9031" t="str">
            <v>00000367</v>
          </cell>
          <cell r="C9031" t="str">
            <v>AREIA GROSSA - POSTO JAZIDA / FORNECEDOR (SEM FRETE)</v>
          </cell>
          <cell r="D9031" t="str">
            <v>M3</v>
          </cell>
          <cell r="E9031">
            <v>0.47399999999999998</v>
          </cell>
          <cell r="F9031">
            <v>56</v>
          </cell>
          <cell r="G9031">
            <v>26.54</v>
          </cell>
        </row>
        <row r="9032">
          <cell r="A9032" t="str">
            <v>INSUMO</v>
          </cell>
          <cell r="B9032" t="str">
            <v>00001379</v>
          </cell>
          <cell r="C9032" t="str">
            <v>CIMENTO PORTLAND COMPOSTO CP II- 32</v>
          </cell>
          <cell r="D9032" t="str">
            <v>KG</v>
          </cell>
          <cell r="E9032">
            <v>83.41</v>
          </cell>
          <cell r="F9032">
            <v>0.46</v>
          </cell>
          <cell r="G9032">
            <v>38.369999999999997</v>
          </cell>
        </row>
        <row r="9033">
          <cell r="A9033" t="str">
            <v>INSUMO</v>
          </cell>
          <cell r="B9033" t="str">
            <v>00004718</v>
          </cell>
          <cell r="C9033" t="str">
            <v>PEDRA BRITADA N. 2 - POSTO PEDREIRA / FORNECEDOR (SEM FRETE)</v>
          </cell>
          <cell r="D9033" t="str">
            <v>M3</v>
          </cell>
          <cell r="E9033">
            <v>0.115</v>
          </cell>
          <cell r="F9033">
            <v>53</v>
          </cell>
          <cell r="G9033">
            <v>6.1</v>
          </cell>
        </row>
        <row r="9034">
          <cell r="A9034" t="str">
            <v>INSUMO</v>
          </cell>
          <cell r="B9034" t="str">
            <v>00004750</v>
          </cell>
          <cell r="C9034" t="str">
            <v>PEDREIRO</v>
          </cell>
          <cell r="D9034" t="str">
            <v>H</v>
          </cell>
          <cell r="E9034">
            <v>7.79</v>
          </cell>
          <cell r="F9034">
            <v>12.88</v>
          </cell>
          <cell r="G9034">
            <v>100.34</v>
          </cell>
        </row>
        <row r="9035">
          <cell r="A9035" t="str">
            <v>INSUMO</v>
          </cell>
          <cell r="B9035" t="str">
            <v>00006111</v>
          </cell>
          <cell r="C9035" t="str">
            <v>SERVENTE</v>
          </cell>
          <cell r="D9035" t="str">
            <v>H</v>
          </cell>
          <cell r="E9035">
            <v>27.84</v>
          </cell>
          <cell r="F9035">
            <v>10.59</v>
          </cell>
          <cell r="G9035">
            <v>294.83</v>
          </cell>
        </row>
        <row r="9036">
          <cell r="A9036" t="str">
            <v>INSUMO</v>
          </cell>
          <cell r="B9036" t="str">
            <v>00007258</v>
          </cell>
          <cell r="C9036" t="str">
            <v>TIJOLO CERAMICO MACICO 5 X 10 X 20CM</v>
          </cell>
          <cell r="D9036" t="str">
            <v>UN</v>
          </cell>
          <cell r="E9036">
            <v>313</v>
          </cell>
          <cell r="F9036">
            <v>0.37</v>
          </cell>
          <cell r="G9036">
            <v>115.81</v>
          </cell>
        </row>
        <row r="9037">
          <cell r="A9037" t="str">
            <v>74206/002</v>
          </cell>
          <cell r="C9037" t="str">
            <v>SUBTOTAL</v>
          </cell>
          <cell r="G9037">
            <v>593.77</v>
          </cell>
        </row>
        <row r="9038">
          <cell r="C9038" t="str">
            <v>BDI</v>
          </cell>
          <cell r="E9038">
            <v>0.35</v>
          </cell>
          <cell r="G9038">
            <v>207.82</v>
          </cell>
        </row>
        <row r="9039">
          <cell r="C9039" t="str">
            <v>TOTAL</v>
          </cell>
          <cell r="G9039">
            <v>801.58999999999992</v>
          </cell>
        </row>
        <row r="9041">
          <cell r="A9041" t="str">
            <v>DROP</v>
          </cell>
          <cell r="B9041" t="str">
            <v>74212/001</v>
          </cell>
          <cell r="C9041" t="str">
            <v>POCO DE VISITA PARA REDE DE ESGOTO SANITARIO, EM AL VENARIA, DIAMETRO = 60 CM, PROF 160 CM, INCLUINDO TAMPAO FERRO FUNDIDO</v>
          </cell>
          <cell r="D9041" t="str">
            <v>UN</v>
          </cell>
        </row>
        <row r="9042">
          <cell r="A9042" t="str">
            <v>INSUMO</v>
          </cell>
          <cell r="B9042" t="str">
            <v>00000031</v>
          </cell>
          <cell r="C9042" t="str">
            <v>ACO CA-50 1/2" (12,70 MM)</v>
          </cell>
          <cell r="D9042" t="str">
            <v>KG</v>
          </cell>
          <cell r="E9042">
            <v>15.212999999999999</v>
          </cell>
          <cell r="F9042">
            <v>3.39</v>
          </cell>
          <cell r="G9042">
            <v>51.57</v>
          </cell>
        </row>
        <row r="9043">
          <cell r="A9043" t="str">
            <v>INSUMO</v>
          </cell>
          <cell r="B9043" t="str">
            <v>00000337</v>
          </cell>
          <cell r="C9043" t="str">
            <v>ARAME PRETO RECOZIDO, PARA ARMACAO DE FERRAGEM, N. 18, D = 1,25 MM (0,01 KGM)</v>
          </cell>
          <cell r="D9043" t="str">
            <v>KG</v>
          </cell>
          <cell r="E9043">
            <v>0.27660000000000001</v>
          </cell>
          <cell r="F9043">
            <v>6.67</v>
          </cell>
          <cell r="G9043">
            <v>1.84</v>
          </cell>
        </row>
        <row r="9044">
          <cell r="A9044" t="str">
            <v>INSUMO</v>
          </cell>
          <cell r="B9044" t="str">
            <v>00000366</v>
          </cell>
          <cell r="C9044" t="str">
            <v>AREIA FINA - POSTO JAZIDA / FORNECEDOR (SEM FRETE)</v>
          </cell>
          <cell r="D9044" t="str">
            <v>M3</v>
          </cell>
          <cell r="E9044">
            <v>9.0499999999999997E-2</v>
          </cell>
          <cell r="F9044">
            <v>56</v>
          </cell>
          <cell r="G9044">
            <v>5.07</v>
          </cell>
        </row>
        <row r="9045">
          <cell r="A9045" t="str">
            <v>INSUMO</v>
          </cell>
          <cell r="B9045" t="str">
            <v>00000370</v>
          </cell>
          <cell r="C9045" t="str">
            <v>AREIA MEDIA - POSTO JAZIDA / FORNECEDOR (SEM FRETE)</v>
          </cell>
          <cell r="D9045" t="str">
            <v>M3</v>
          </cell>
          <cell r="E9045">
            <v>0.53359999999999996</v>
          </cell>
          <cell r="F9045">
            <v>55.5</v>
          </cell>
          <cell r="G9045">
            <v>29.61</v>
          </cell>
        </row>
        <row r="9046">
          <cell r="A9046" t="str">
            <v>INSUMO</v>
          </cell>
          <cell r="B9046" t="str">
            <v>00000378</v>
          </cell>
          <cell r="C9046" t="str">
            <v>ARMADOR</v>
          </cell>
          <cell r="D9046" t="str">
            <v>H</v>
          </cell>
          <cell r="E9046">
            <v>1.383</v>
          </cell>
          <cell r="F9046">
            <v>12.88</v>
          </cell>
          <cell r="G9046">
            <v>17.809999999999999</v>
          </cell>
        </row>
        <row r="9047">
          <cell r="A9047" t="str">
            <v>INSUMO</v>
          </cell>
          <cell r="B9047" t="str">
            <v>00001133</v>
          </cell>
          <cell r="C9047" t="str">
            <v>CAMINHAO BASCULANTE COM CAPACIDADE DE *5* M3 / *11* T, MOTOR DIESEL DE 142 HP (LOCACAO)</v>
          </cell>
          <cell r="D9047" t="str">
            <v>H</v>
          </cell>
          <cell r="E9047">
            <v>0.13739999999999999</v>
          </cell>
          <cell r="F9047">
            <v>56.25</v>
          </cell>
          <cell r="G9047">
            <v>7.73</v>
          </cell>
        </row>
        <row r="9048">
          <cell r="A9048" t="str">
            <v>INSUMO</v>
          </cell>
          <cell r="B9048" t="str">
            <v>00001213</v>
          </cell>
          <cell r="C9048" t="str">
            <v>CARPINTEIRO DE FORMAS</v>
          </cell>
          <cell r="D9048" t="str">
            <v>H</v>
          </cell>
          <cell r="E9048">
            <v>27.77</v>
          </cell>
          <cell r="F9048">
            <v>12.88</v>
          </cell>
          <cell r="G9048">
            <v>357.68</v>
          </cell>
        </row>
        <row r="9049">
          <cell r="A9049" t="str">
            <v>INSUMO</v>
          </cell>
          <cell r="B9049" t="str">
            <v>00001374</v>
          </cell>
          <cell r="C9049" t="str">
            <v>PO 1 P/ TRATAM ESPECIAL (SIST IMPERM) CIMENTO ESPECIAL PEGA RAPIDA HEY'DI, VIAPOL OU EQUIV</v>
          </cell>
          <cell r="D9049" t="str">
            <v>KG</v>
          </cell>
          <cell r="E9049">
            <v>4.5236999999999998</v>
          </cell>
          <cell r="F9049">
            <v>3.54</v>
          </cell>
          <cell r="G9049">
            <v>16.010000000000002</v>
          </cell>
        </row>
        <row r="9050">
          <cell r="A9050" t="str">
            <v>INSUMO</v>
          </cell>
          <cell r="B9050" t="str">
            <v>00001375</v>
          </cell>
          <cell r="C9050" t="str">
            <v>PO 2 P/ TRATAM ESPECIAL (SIST IMPERM) CIMENTO ESPECIAL PEGA ULTRA RAPIDA HEY'DI, VIAPOL OU EQUIV</v>
          </cell>
          <cell r="D9050" t="str">
            <v>KG</v>
          </cell>
          <cell r="E9050">
            <v>4.8254000000000001</v>
          </cell>
          <cell r="F9050">
            <v>8.57</v>
          </cell>
          <cell r="G9050">
            <v>41.35</v>
          </cell>
        </row>
        <row r="9051">
          <cell r="A9051" t="str">
            <v>INSUMO</v>
          </cell>
          <cell r="B9051" t="str">
            <v>00001379</v>
          </cell>
          <cell r="C9051" t="str">
            <v>CIMENTO PORTLAND COMPOSTO CP II- 32</v>
          </cell>
          <cell r="D9051" t="str">
            <v>KG</v>
          </cell>
          <cell r="E9051">
            <v>274.4991</v>
          </cell>
          <cell r="F9051">
            <v>0.46</v>
          </cell>
          <cell r="G9051">
            <v>126.27</v>
          </cell>
        </row>
        <row r="9052">
          <cell r="A9052" t="str">
            <v>INSUMO</v>
          </cell>
          <cell r="B9052" t="str">
            <v>00001453</v>
          </cell>
          <cell r="C9052" t="str">
            <v>COMPACTADOR SOLOS C/ PLACA VIBRATÓRIA MOTOR DIESEL/GASOLINA 7 A 10HP 400KG NÃO REVERSÍVEL TIPO DYNAPAC CM-20 OU EQUIV</v>
          </cell>
          <cell r="D9052" t="str">
            <v>H</v>
          </cell>
          <cell r="E9052">
            <v>0.26750000000000002</v>
          </cell>
          <cell r="F9052">
            <v>3.59</v>
          </cell>
          <cell r="G9052">
            <v>0.96</v>
          </cell>
        </row>
        <row r="9053">
          <cell r="A9053" t="str">
            <v>INSUMO</v>
          </cell>
          <cell r="B9053" t="str">
            <v>00001524</v>
          </cell>
          <cell r="C9053" t="str">
            <v>CONCRETO USINADO BOMBEADO FCK = 20,0 MPA</v>
          </cell>
          <cell r="D9053" t="str">
            <v>M3</v>
          </cell>
          <cell r="E9053">
            <v>0.13980000000000001</v>
          </cell>
          <cell r="F9053">
            <v>262.42</v>
          </cell>
          <cell r="G9053">
            <v>36.69</v>
          </cell>
        </row>
        <row r="9054">
          <cell r="A9054" t="str">
            <v>INSUMO</v>
          </cell>
          <cell r="B9054" t="str">
            <v>00002727</v>
          </cell>
          <cell r="C9054" t="str">
            <v>ESCAVADEIRA HIDRAULICA C/ CLAMSHEL SOBRE PNEUS (INCL MANUTENCAO/OPERACAO)</v>
          </cell>
          <cell r="D9054" t="str">
            <v>H</v>
          </cell>
          <cell r="E9054">
            <v>0.16250000000000001</v>
          </cell>
          <cell r="F9054">
            <v>163.54</v>
          </cell>
          <cell r="G9054">
            <v>26.58</v>
          </cell>
        </row>
        <row r="9055">
          <cell r="A9055" t="str">
            <v>INSUMO</v>
          </cell>
          <cell r="B9055" t="str">
            <v>00004506</v>
          </cell>
          <cell r="C9055" t="str">
            <v>PECA DE MADEIRANATIVA/REGIONAL 2,5 X 10CM (1X4") NAO APARELHADA (SARRAFO P/FORMA)</v>
          </cell>
          <cell r="D9055" t="str">
            <v>M</v>
          </cell>
          <cell r="E9055">
            <v>0.63460000000000005</v>
          </cell>
          <cell r="F9055">
            <v>2.9</v>
          </cell>
          <cell r="G9055">
            <v>1.84</v>
          </cell>
        </row>
        <row r="9056">
          <cell r="A9056" t="str">
            <v>INSUMO</v>
          </cell>
          <cell r="B9056" t="str">
            <v>00004722</v>
          </cell>
          <cell r="C9056" t="str">
            <v>PEDRA BRITADA N. 3 - POSTO PEDREIRA / FORNECEDOR (SEM FRETE)</v>
          </cell>
          <cell r="D9056" t="str">
            <v>M3</v>
          </cell>
          <cell r="E9056">
            <v>0.26669999999999999</v>
          </cell>
          <cell r="F9056">
            <v>47.72</v>
          </cell>
          <cell r="G9056">
            <v>12.73</v>
          </cell>
        </row>
        <row r="9057">
          <cell r="A9057" t="str">
            <v>INSUMO</v>
          </cell>
          <cell r="B9057" t="str">
            <v>00004750</v>
          </cell>
          <cell r="C9057" t="str">
            <v>PEDREIRO</v>
          </cell>
          <cell r="D9057" t="str">
            <v>H</v>
          </cell>
          <cell r="E9057">
            <v>27.615300000000001</v>
          </cell>
          <cell r="F9057">
            <v>12.88</v>
          </cell>
          <cell r="G9057">
            <v>355.69</v>
          </cell>
        </row>
        <row r="9058">
          <cell r="A9058" t="str">
            <v>INSUMO</v>
          </cell>
          <cell r="B9058" t="str">
            <v>00005061</v>
          </cell>
          <cell r="C9058" t="str">
            <v>PREGO POLIDO COM CABECA 18 X 27</v>
          </cell>
          <cell r="D9058" t="str">
            <v>KG</v>
          </cell>
          <cell r="E9058">
            <v>4.2138</v>
          </cell>
          <cell r="F9058">
            <v>5.35</v>
          </cell>
          <cell r="G9058">
            <v>22.54</v>
          </cell>
        </row>
        <row r="9059">
          <cell r="A9059" t="str">
            <v>INSUMO</v>
          </cell>
          <cell r="B9059" t="str">
            <v>00006044</v>
          </cell>
          <cell r="C9059" t="str">
            <v>RETROESCAVADEIRA C/ CARREGADEIRA SOBRE PNEUS 75HP C/CONVERSOR DE TORQUE (INCL MANUTENCAO/OPERACAO E COMBUSTÍVEL)</v>
          </cell>
          <cell r="D9059" t="str">
            <v>H</v>
          </cell>
          <cell r="E9059">
            <v>2.7900000000000001E-2</v>
          </cell>
          <cell r="F9059">
            <v>95.76</v>
          </cell>
          <cell r="G9059">
            <v>2.67</v>
          </cell>
        </row>
        <row r="9060">
          <cell r="A9060" t="str">
            <v>INSUMO</v>
          </cell>
          <cell r="B9060" t="str">
            <v>00006090</v>
          </cell>
          <cell r="C9060" t="str">
            <v>SELADOR LATEX PVA</v>
          </cell>
          <cell r="D9060" t="str">
            <v>L</v>
          </cell>
          <cell r="E9060">
            <v>2.1111</v>
          </cell>
          <cell r="F9060">
            <v>15.97</v>
          </cell>
          <cell r="G9060">
            <v>33.71</v>
          </cell>
        </row>
        <row r="9061">
          <cell r="A9061" t="str">
            <v>INSUMO</v>
          </cell>
          <cell r="B9061" t="str">
            <v>00006111</v>
          </cell>
          <cell r="C9061" t="str">
            <v>SERVENTE</v>
          </cell>
          <cell r="D9061" t="str">
            <v>H</v>
          </cell>
          <cell r="E9061">
            <v>68.355800000000002</v>
          </cell>
          <cell r="F9061">
            <v>10.59</v>
          </cell>
          <cell r="G9061">
            <v>723.89</v>
          </cell>
        </row>
        <row r="9062">
          <cell r="A9062" t="str">
            <v>INSUMO</v>
          </cell>
          <cell r="B9062" t="str">
            <v>00006189</v>
          </cell>
          <cell r="C9062" t="str">
            <v>TABUA MADEIRA 2A QUALIDADE 2,5 X 30,0CM (1 X 12") NAO APARELHADA</v>
          </cell>
          <cell r="D9062" t="str">
            <v>M</v>
          </cell>
          <cell r="E9062">
            <v>0.90620000000000001</v>
          </cell>
          <cell r="F9062">
            <v>8.2899999999999991</v>
          </cell>
          <cell r="G9062">
            <v>7.51</v>
          </cell>
        </row>
        <row r="9063">
          <cell r="A9063" t="str">
            <v>INSUMO</v>
          </cell>
          <cell r="B9063" t="str">
            <v>00006240</v>
          </cell>
          <cell r="C9063" t="str">
            <v>TAMPAO FOFO 83KG CARGA MAX 30000KG DIAM ABERT 600MM P/ POCO VISITA DE REDE DE AGUA PLUVIAL, ESGOTO ETC</v>
          </cell>
          <cell r="D9063" t="str">
            <v>UN</v>
          </cell>
          <cell r="E9063">
            <v>1</v>
          </cell>
          <cell r="F9063">
            <v>500.46</v>
          </cell>
          <cell r="G9063">
            <v>500.46</v>
          </cell>
        </row>
        <row r="9064">
          <cell r="A9064" t="str">
            <v>INSUMO</v>
          </cell>
          <cell r="B9064" t="str">
            <v>00007258</v>
          </cell>
          <cell r="C9064" t="str">
            <v>TIJOLO CERAMICO MACICO 5 X 10 X 20CM</v>
          </cell>
          <cell r="D9064" t="str">
            <v>UN</v>
          </cell>
          <cell r="E9064">
            <v>791.65549999999996</v>
          </cell>
          <cell r="F9064">
            <v>0.37</v>
          </cell>
          <cell r="G9064">
            <v>292.91000000000003</v>
          </cell>
        </row>
        <row r="9065">
          <cell r="A9065" t="str">
            <v>INSUMO</v>
          </cell>
          <cell r="B9065" t="str">
            <v>00007313</v>
          </cell>
          <cell r="C9065" t="str">
            <v>TINTA ASFALTICA PARA CONCRETO E ALVENARIA</v>
          </cell>
          <cell r="D9065" t="str">
            <v>L</v>
          </cell>
          <cell r="E9065">
            <v>2.9060000000000001</v>
          </cell>
          <cell r="F9065">
            <v>8.7899999999999991</v>
          </cell>
          <cell r="G9065">
            <v>25.54</v>
          </cell>
        </row>
        <row r="9066">
          <cell r="A9066" t="str">
            <v>INSUMO</v>
          </cell>
          <cell r="B9066" t="str">
            <v>00007325</v>
          </cell>
          <cell r="C9066" t="str">
            <v>ADITIVO IMPERMEABILIZANTE PARA CONCRETO E ARGAMASSA</v>
          </cell>
          <cell r="D9066" t="str">
            <v>KG</v>
          </cell>
          <cell r="E9066">
            <v>0.26</v>
          </cell>
          <cell r="F9066">
            <v>6.02</v>
          </cell>
          <cell r="G9066">
            <v>1.57</v>
          </cell>
        </row>
        <row r="9067">
          <cell r="A9067" t="str">
            <v>INSUMO</v>
          </cell>
          <cell r="B9067" t="str">
            <v>00010485</v>
          </cell>
          <cell r="C9067" t="str">
            <v>VIBRADOR DE IMERSAO C/ MOTOR ELETRICO 2HP MONOFASICO QUALQUER DIAM C/ MANGOTE</v>
          </cell>
          <cell r="D9067" t="str">
            <v>H</v>
          </cell>
          <cell r="E9067">
            <v>5.7700000000000001E-2</v>
          </cell>
          <cell r="F9067">
            <v>1</v>
          </cell>
          <cell r="G9067">
            <v>0.06</v>
          </cell>
        </row>
        <row r="9068">
          <cell r="A9068" t="str">
            <v>74212/001</v>
          </cell>
          <cell r="C9068" t="str">
            <v>SUBTOTAL</v>
          </cell>
          <cell r="G9068">
            <v>2700.29</v>
          </cell>
        </row>
        <row r="9069">
          <cell r="C9069" t="str">
            <v>BDI</v>
          </cell>
          <cell r="E9069">
            <v>0.35</v>
          </cell>
          <cell r="G9069">
            <v>945.1</v>
          </cell>
        </row>
        <row r="9070">
          <cell r="C9070" t="str">
            <v>TOTAL</v>
          </cell>
          <cell r="G9070">
            <v>3645.39</v>
          </cell>
        </row>
        <row r="9072">
          <cell r="A9072" t="str">
            <v>DROP</v>
          </cell>
          <cell r="B9072" t="str">
            <v>74214/001</v>
          </cell>
          <cell r="C9072" t="str">
            <v>POCO DE VISITA PARA REDE DE ESGOTO SANITÁRIO, EM AL VENARIA, DIAMETRO 120 CM, PROF ATE 200 CM, INCLUINDO TAMPAO FERRO FUNDIDO</v>
          </cell>
          <cell r="D9072" t="str">
            <v>UN</v>
          </cell>
        </row>
        <row r="9073">
          <cell r="A9073" t="str">
            <v>INSUMO</v>
          </cell>
          <cell r="B9073" t="str">
            <v>00000031</v>
          </cell>
          <cell r="C9073" t="str">
            <v>ACO CA-50 1/2" (12,70 MM)</v>
          </cell>
          <cell r="D9073" t="str">
            <v>KG</v>
          </cell>
          <cell r="E9073">
            <v>128.54599999999999</v>
          </cell>
          <cell r="F9073">
            <v>3.39</v>
          </cell>
          <cell r="G9073">
            <v>435.77</v>
          </cell>
        </row>
        <row r="9074">
          <cell r="A9074" t="str">
            <v>INSUMO</v>
          </cell>
          <cell r="B9074" t="str">
            <v>00000337</v>
          </cell>
          <cell r="C9074" t="str">
            <v>ARAME PRETO RECOZIDO, PARA ARMACAO DE FERRAGEM, N. 18, D = 1,25 MM (0,01 KGM)</v>
          </cell>
          <cell r="D9074" t="str">
            <v>KG</v>
          </cell>
          <cell r="E9074">
            <v>2.3372000000000002</v>
          </cell>
          <cell r="F9074">
            <v>6.67</v>
          </cell>
          <cell r="G9074">
            <v>15.59</v>
          </cell>
        </row>
        <row r="9075">
          <cell r="A9075" t="str">
            <v>INSUMO</v>
          </cell>
          <cell r="B9075" t="str">
            <v>00000366</v>
          </cell>
          <cell r="C9075" t="str">
            <v>AREIA FINA - POSTO JAZIDA / FORNECEDOR (SEM FRETE)</v>
          </cell>
          <cell r="D9075" t="str">
            <v>M3</v>
          </cell>
          <cell r="E9075">
            <v>0.2092</v>
          </cell>
          <cell r="F9075">
            <v>56</v>
          </cell>
          <cell r="G9075">
            <v>11.72</v>
          </cell>
        </row>
        <row r="9076">
          <cell r="A9076" t="str">
            <v>INSUMO</v>
          </cell>
          <cell r="B9076" t="str">
            <v>00000370</v>
          </cell>
          <cell r="C9076" t="str">
            <v>AREIA MEDIA - POSTO JAZIDA / FORNECEDOR (SEM FRETE)</v>
          </cell>
          <cell r="D9076" t="str">
            <v>M3</v>
          </cell>
          <cell r="E9076">
            <v>0.88949999999999996</v>
          </cell>
          <cell r="F9076">
            <v>55.5</v>
          </cell>
          <cell r="G9076">
            <v>49.37</v>
          </cell>
        </row>
        <row r="9077">
          <cell r="A9077" t="str">
            <v>INSUMO</v>
          </cell>
          <cell r="B9077" t="str">
            <v>00000378</v>
          </cell>
          <cell r="C9077" t="str">
            <v>ARMADOR</v>
          </cell>
          <cell r="D9077" t="str">
            <v>H</v>
          </cell>
          <cell r="E9077">
            <v>11.686</v>
          </cell>
          <cell r="F9077">
            <v>12.88</v>
          </cell>
          <cell r="G9077">
            <v>150.52000000000001</v>
          </cell>
        </row>
        <row r="9078">
          <cell r="A9078" t="str">
            <v>INSUMO</v>
          </cell>
          <cell r="B9078" t="str">
            <v>00001133</v>
          </cell>
          <cell r="C9078" t="str">
            <v>CAMINHAO BASCULANTE COM CAPACIDADE DE *5* M3 / *11* T, MOTOR DIESEL DE 142 HP (LOCACAO)</v>
          </cell>
          <cell r="D9078" t="str">
            <v>H</v>
          </cell>
          <cell r="E9078">
            <v>0.35278520000000002</v>
          </cell>
          <cell r="F9078">
            <v>56.25</v>
          </cell>
          <cell r="G9078">
            <v>19.84</v>
          </cell>
        </row>
        <row r="9079">
          <cell r="A9079" t="str">
            <v>INSUMO</v>
          </cell>
          <cell r="B9079" t="str">
            <v>00001213</v>
          </cell>
          <cell r="C9079" t="str">
            <v>CARPINTEIRO DE FORMAS</v>
          </cell>
          <cell r="D9079" t="str">
            <v>H</v>
          </cell>
          <cell r="E9079">
            <v>4.9927000000000001</v>
          </cell>
          <cell r="F9079">
            <v>12.88</v>
          </cell>
          <cell r="G9079">
            <v>64.31</v>
          </cell>
        </row>
        <row r="9080">
          <cell r="A9080" t="str">
            <v>INSUMO</v>
          </cell>
          <cell r="B9080" t="str">
            <v>00001374</v>
          </cell>
          <cell r="C9080" t="str">
            <v>PO 1 P/ TRATAM ESPECIAL (SIST IMPERM) CIMENTO ESPECIAL PEGA RAPIDA HEY'DI, VIAPOL OU EQUIV</v>
          </cell>
          <cell r="D9080" t="str">
            <v>KG</v>
          </cell>
          <cell r="E9080">
            <v>11.158799999999999</v>
          </cell>
          <cell r="F9080">
            <v>3.54</v>
          </cell>
          <cell r="G9080">
            <v>39.5</v>
          </cell>
        </row>
        <row r="9081">
          <cell r="A9081" t="str">
            <v>INSUMO</v>
          </cell>
          <cell r="B9081" t="str">
            <v>00001375</v>
          </cell>
          <cell r="C9081" t="str">
            <v>PO 2 P/ TRATAM ESPECIAL (SIST IMPERM) CIMENTO ESPECIAL PEGA ULTRA RAPIDA HEY'DI, VIAPOL OU EQUIV</v>
          </cell>
          <cell r="D9081" t="str">
            <v>KG</v>
          </cell>
          <cell r="E9081">
            <v>10.461399999999999</v>
          </cell>
          <cell r="F9081">
            <v>8.57</v>
          </cell>
          <cell r="G9081">
            <v>89.65</v>
          </cell>
        </row>
        <row r="9082">
          <cell r="A9082" t="str">
            <v>INSUMO</v>
          </cell>
          <cell r="B9082" t="str">
            <v>00001379</v>
          </cell>
          <cell r="C9082" t="str">
            <v>CIMENTO PORTLAND COMPOSTO CP II- 32</v>
          </cell>
          <cell r="D9082" t="str">
            <v>KG</v>
          </cell>
          <cell r="E9082">
            <v>490.41539999999998</v>
          </cell>
          <cell r="F9082">
            <v>0.46</v>
          </cell>
          <cell r="G9082">
            <v>225.59</v>
          </cell>
        </row>
        <row r="9083">
          <cell r="A9083" t="str">
            <v>INSUMO</v>
          </cell>
          <cell r="B9083" t="str">
            <v>00001453</v>
          </cell>
          <cell r="C9083" t="str">
            <v>COMPACTADOR SOLOS C/ PLACA VIBRATÓRIA MOTOR DIESEL/GASOLINA 7 A 10HP 400KG NÃO REVERSÍVEL TIPO DYNAPAC CM-20 OU EQUIV</v>
          </cell>
          <cell r="D9083" t="str">
            <v>H</v>
          </cell>
          <cell r="E9083">
            <v>0.63019999999999998</v>
          </cell>
          <cell r="F9083">
            <v>3.59</v>
          </cell>
          <cell r="G9083">
            <v>2.2599999999999998</v>
          </cell>
        </row>
        <row r="9084">
          <cell r="A9084" t="str">
            <v>INSUMO</v>
          </cell>
          <cell r="B9084" t="str">
            <v>00001524</v>
          </cell>
          <cell r="C9084" t="str">
            <v>CONCRETO USINADO BOMBEADO FCK = 20,0 MPA</v>
          </cell>
          <cell r="D9084" t="str">
            <v>M3</v>
          </cell>
          <cell r="E9084">
            <v>0.92700000000000005</v>
          </cell>
          <cell r="F9084">
            <v>262.42</v>
          </cell>
          <cell r="G9084">
            <v>243.26</v>
          </cell>
        </row>
        <row r="9085">
          <cell r="A9085" t="str">
            <v>INSUMO</v>
          </cell>
          <cell r="B9085" t="str">
            <v>00002727</v>
          </cell>
          <cell r="C9085" t="str">
            <v>ESCAVADEIRA HIDRAULICA C/ CLAMSHEL SOBRE PNEUS (INCL MANUTENCAO/OPERACAO)</v>
          </cell>
          <cell r="D9085" t="str">
            <v>H</v>
          </cell>
          <cell r="E9085">
            <v>0.3967</v>
          </cell>
          <cell r="F9085">
            <v>163.54</v>
          </cell>
          <cell r="G9085">
            <v>64.88</v>
          </cell>
        </row>
        <row r="9086">
          <cell r="A9086" t="str">
            <v>INSUMO</v>
          </cell>
          <cell r="B9086" t="str">
            <v>00004506</v>
          </cell>
          <cell r="C9086" t="str">
            <v>PECA DE MADEIRANATIVA/REGIONAL 2,5 X 10CM (1X4") NAO APARELHADA (SARRAFO P/FORMA)</v>
          </cell>
          <cell r="D9086" t="str">
            <v>M</v>
          </cell>
          <cell r="E9086">
            <v>1.9202999999999999</v>
          </cell>
          <cell r="F9086">
            <v>2.9</v>
          </cell>
          <cell r="G9086">
            <v>5.57</v>
          </cell>
        </row>
        <row r="9087">
          <cell r="A9087" t="str">
            <v>INSUMO</v>
          </cell>
          <cell r="B9087" t="str">
            <v>00004722</v>
          </cell>
          <cell r="C9087" t="str">
            <v>PEDRA BRITADA N. 3 - POSTO PEDREIRA / FORNECEDOR (SEM FRETE)</v>
          </cell>
          <cell r="D9087" t="str">
            <v>M3</v>
          </cell>
          <cell r="E9087">
            <v>0.88470000000000004</v>
          </cell>
          <cell r="F9087">
            <v>47.72</v>
          </cell>
          <cell r="G9087">
            <v>42.22</v>
          </cell>
        </row>
        <row r="9088">
          <cell r="A9088" t="str">
            <v>INSUMO</v>
          </cell>
          <cell r="B9088" t="str">
            <v>00004750</v>
          </cell>
          <cell r="C9088" t="str">
            <v>PEDREIRO</v>
          </cell>
          <cell r="D9088" t="str">
            <v>H</v>
          </cell>
          <cell r="E9088">
            <v>48.835999999999999</v>
          </cell>
          <cell r="F9088">
            <v>12.88</v>
          </cell>
          <cell r="G9088">
            <v>629.01</v>
          </cell>
        </row>
        <row r="9089">
          <cell r="A9089" t="str">
            <v>INSUMO</v>
          </cell>
          <cell r="B9089" t="str">
            <v>00005061</v>
          </cell>
          <cell r="C9089" t="str">
            <v>PREGO POLIDO COM CABECA 18 X 27</v>
          </cell>
          <cell r="D9089" t="str">
            <v>KG</v>
          </cell>
          <cell r="E9089">
            <v>0.7681</v>
          </cell>
          <cell r="F9089">
            <v>5.35</v>
          </cell>
          <cell r="G9089">
            <v>4.1100000000000003</v>
          </cell>
        </row>
        <row r="9090">
          <cell r="A9090" t="str">
            <v>INSUMO</v>
          </cell>
          <cell r="B9090" t="str">
            <v>00006044</v>
          </cell>
          <cell r="C9090" t="str">
            <v>RETROESCAVADEIRA C/ CARREGADEIRA SOBRE PNEUS 75HP C/CONVERSOR DE TORQUE (INCL MANUTENCAO/OPERACAO E COMBUSTÍVEL)</v>
          </cell>
          <cell r="D9090" t="str">
            <v>H</v>
          </cell>
          <cell r="E9090">
            <v>6.8000000000000005E-2</v>
          </cell>
          <cell r="F9090">
            <v>95.76</v>
          </cell>
          <cell r="G9090">
            <v>6.51</v>
          </cell>
        </row>
        <row r="9091">
          <cell r="A9091" t="str">
            <v>INSUMO</v>
          </cell>
          <cell r="B9091" t="str">
            <v>00006090</v>
          </cell>
          <cell r="C9091" t="str">
            <v>SELADOR LATEX PVA</v>
          </cell>
          <cell r="D9091" t="str">
            <v>L</v>
          </cell>
          <cell r="E9091">
            <v>4.8819999999999997</v>
          </cell>
          <cell r="F9091">
            <v>15.97</v>
          </cell>
          <cell r="G9091">
            <v>77.97</v>
          </cell>
        </row>
        <row r="9092">
          <cell r="A9092" t="str">
            <v>INSUMO</v>
          </cell>
          <cell r="B9092" t="str">
            <v>00006111</v>
          </cell>
          <cell r="C9092" t="str">
            <v>SERVENTE</v>
          </cell>
          <cell r="D9092" t="str">
            <v>H</v>
          </cell>
          <cell r="E9092">
            <v>93.584000000000003</v>
          </cell>
          <cell r="F9092">
            <v>10.59</v>
          </cell>
          <cell r="G9092">
            <v>991.05</v>
          </cell>
        </row>
        <row r="9093">
          <cell r="A9093" t="str">
            <v>INSUMO</v>
          </cell>
          <cell r="B9093" t="str">
            <v>00006189</v>
          </cell>
          <cell r="C9093" t="str">
            <v>TABUA MADEIRA 2A QUALIDADE 2,5 X 30,0CM (1 X 12") NAO APARELHADA</v>
          </cell>
          <cell r="D9093" t="str">
            <v>M</v>
          </cell>
          <cell r="E9093">
            <v>2.7421000000000002</v>
          </cell>
          <cell r="F9093">
            <v>8.2899999999999991</v>
          </cell>
          <cell r="G9093">
            <v>22.73</v>
          </cell>
        </row>
        <row r="9094">
          <cell r="A9094" t="str">
            <v>INSUMO</v>
          </cell>
          <cell r="B9094" t="str">
            <v>00006240</v>
          </cell>
          <cell r="C9094" t="str">
            <v>TAMPAO FOFO 83KG CARGA MAX 30000KG DIAM ABERT 600MM P/ POCO VISITA DE REDE DE AGUA PLUVIAL, ESGOTO ETC</v>
          </cell>
          <cell r="D9094" t="str">
            <v>UN</v>
          </cell>
          <cell r="E9094">
            <v>1</v>
          </cell>
          <cell r="F9094">
            <v>500.46</v>
          </cell>
          <cell r="G9094">
            <v>500.46</v>
          </cell>
        </row>
        <row r="9095">
          <cell r="A9095" t="str">
            <v>INSUMO</v>
          </cell>
          <cell r="B9095" t="str">
            <v>00007258</v>
          </cell>
          <cell r="C9095" t="str">
            <v>TIJOLO CERAMICO MACICO 5 X 10 X 20CM</v>
          </cell>
          <cell r="D9095" t="str">
            <v>UN</v>
          </cell>
          <cell r="E9095">
            <v>1423.9054000000001</v>
          </cell>
          <cell r="F9095">
            <v>0.37</v>
          </cell>
          <cell r="G9095">
            <v>526.84</v>
          </cell>
        </row>
        <row r="9096">
          <cell r="A9096" t="str">
            <v>INSUMO</v>
          </cell>
          <cell r="B9096" t="str">
            <v>00007313</v>
          </cell>
          <cell r="C9096" t="str">
            <v>TINTA ASFALTICA PARA CONCRETO E ALVENARIA</v>
          </cell>
          <cell r="D9096" t="str">
            <v>L</v>
          </cell>
          <cell r="E9096">
            <v>4.6496000000000004</v>
          </cell>
          <cell r="F9096">
            <v>8.7899999999999991</v>
          </cell>
          <cell r="G9096">
            <v>40.869999999999997</v>
          </cell>
        </row>
        <row r="9097">
          <cell r="A9097" t="str">
            <v>INSUMO</v>
          </cell>
          <cell r="B9097" t="str">
            <v>00007325</v>
          </cell>
          <cell r="C9097" t="str">
            <v>ADITIVO IMPERMEABILIZANTE PARA CONCRETO E ARGAMASSA</v>
          </cell>
          <cell r="D9097" t="str">
            <v>KG</v>
          </cell>
          <cell r="E9097">
            <v>1.0449999999999999</v>
          </cell>
          <cell r="F9097">
            <v>6.02</v>
          </cell>
          <cell r="G9097">
            <v>6.29</v>
          </cell>
        </row>
        <row r="9098">
          <cell r="A9098" t="str">
            <v>INSUMO</v>
          </cell>
          <cell r="B9098" t="str">
            <v>00010485</v>
          </cell>
          <cell r="C9098" t="str">
            <v>VIBRADOR DE IMERSAO C/ MOTOR ELETRICO 2HP MONOFASICO QUALQUER DIAM C/ MANGOTE</v>
          </cell>
          <cell r="D9098" t="str">
            <v>H</v>
          </cell>
          <cell r="E9098">
            <v>0.1915</v>
          </cell>
          <cell r="F9098">
            <v>1</v>
          </cell>
          <cell r="G9098">
            <v>0.19</v>
          </cell>
        </row>
        <row r="9099">
          <cell r="A9099" t="str">
            <v>74214/001</v>
          </cell>
          <cell r="C9099" t="str">
            <v>SUBTOTAL</v>
          </cell>
          <cell r="G9099">
            <v>4266.079999999999</v>
          </cell>
        </row>
        <row r="9100">
          <cell r="C9100" t="str">
            <v>BDI</v>
          </cell>
          <cell r="E9100">
            <v>0.35</v>
          </cell>
          <cell r="G9100">
            <v>1493.13</v>
          </cell>
        </row>
        <row r="9101">
          <cell r="C9101" t="str">
            <v>TOTAL</v>
          </cell>
          <cell r="G9101">
            <v>5759.2099999999991</v>
          </cell>
        </row>
        <row r="9103">
          <cell r="A9103" t="str">
            <v>DROP</v>
          </cell>
          <cell r="B9103" t="str">
            <v>74214/002</v>
          </cell>
          <cell r="C9103" t="str">
            <v>POCO DE VISITA PARA REDE DE ESGOTO SANITÁRIO, EM AL VENARIA, DIAMETRO 120 CM, PROF ATE 400 CM, INCLUINDO TAMPAO FERRO FUNDIDO</v>
          </cell>
          <cell r="D9103" t="str">
            <v>UN</v>
          </cell>
        </row>
        <row r="9104">
          <cell r="A9104" t="str">
            <v>INSUMO</v>
          </cell>
          <cell r="B9104" t="str">
            <v>00000031</v>
          </cell>
          <cell r="C9104" t="str">
            <v>ACO CA-50 1/2" (12,70 MM)</v>
          </cell>
          <cell r="D9104" t="str">
            <v>KG</v>
          </cell>
          <cell r="E9104">
            <v>128.54599999999999</v>
          </cell>
          <cell r="F9104">
            <v>3.39</v>
          </cell>
          <cell r="G9104">
            <v>435.77</v>
          </cell>
        </row>
        <row r="9105">
          <cell r="A9105" t="str">
            <v>INSUMO</v>
          </cell>
          <cell r="B9105" t="str">
            <v>00000337</v>
          </cell>
          <cell r="C9105" t="str">
            <v>ARAME PRETO RECOZIDO, PARA ARMACAO DE FERRAGEM, N. 18, D = 1,25 MM (0,01 KGM)</v>
          </cell>
          <cell r="D9105" t="str">
            <v>KG</v>
          </cell>
          <cell r="E9105">
            <v>2.3372000000000002</v>
          </cell>
          <cell r="F9105">
            <v>6.67</v>
          </cell>
          <cell r="G9105">
            <v>15.59</v>
          </cell>
        </row>
        <row r="9106">
          <cell r="A9106" t="str">
            <v>INSUMO</v>
          </cell>
          <cell r="B9106" t="str">
            <v>00000366</v>
          </cell>
          <cell r="C9106" t="str">
            <v>AREIA FINA - POSTO JAZIDA / FORNECEDOR (SEM FRETE)</v>
          </cell>
          <cell r="D9106" t="str">
            <v>M3</v>
          </cell>
          <cell r="E9106">
            <v>0.39579999999999999</v>
          </cell>
          <cell r="F9106">
            <v>56</v>
          </cell>
          <cell r="G9106">
            <v>22.16</v>
          </cell>
        </row>
        <row r="9107">
          <cell r="A9107" t="str">
            <v>INSUMO</v>
          </cell>
          <cell r="B9107" t="str">
            <v>00000370</v>
          </cell>
          <cell r="C9107" t="str">
            <v>AREIA MEDIA - POSTO JAZIDA / FORNECEDOR (SEM FRETE)</v>
          </cell>
          <cell r="D9107" t="str">
            <v>M3</v>
          </cell>
          <cell r="E9107">
            <v>1.6454</v>
          </cell>
          <cell r="F9107">
            <v>55.5</v>
          </cell>
          <cell r="G9107">
            <v>91.32</v>
          </cell>
        </row>
        <row r="9108">
          <cell r="A9108" t="str">
            <v>INSUMO</v>
          </cell>
          <cell r="B9108" t="str">
            <v>00000378</v>
          </cell>
          <cell r="C9108" t="str">
            <v>ARMADOR</v>
          </cell>
          <cell r="D9108" t="str">
            <v>H</v>
          </cell>
          <cell r="E9108">
            <v>11.686</v>
          </cell>
          <cell r="F9108">
            <v>12.88</v>
          </cell>
          <cell r="G9108">
            <v>150.52000000000001</v>
          </cell>
        </row>
        <row r="9109">
          <cell r="A9109" t="str">
            <v>INSUMO</v>
          </cell>
          <cell r="B9109" t="str">
            <v>00001133</v>
          </cell>
          <cell r="C9109" t="str">
            <v>CAMINHAO BASCULANTE COM CAPACIDADE DE *5* M3 / *11* T, MOTOR DIESEL DE 142 HP (LOCACAO)</v>
          </cell>
          <cell r="D9109" t="str">
            <v>H</v>
          </cell>
          <cell r="E9109">
            <v>0.23599999999999999</v>
          </cell>
          <cell r="F9109">
            <v>56.25</v>
          </cell>
          <cell r="G9109">
            <v>13.28</v>
          </cell>
        </row>
        <row r="9110">
          <cell r="A9110" t="str">
            <v>INSUMO</v>
          </cell>
          <cell r="B9110" t="str">
            <v>00001213</v>
          </cell>
          <cell r="C9110" t="str">
            <v>CARPINTEIRO DE FORMAS</v>
          </cell>
          <cell r="D9110" t="str">
            <v>H</v>
          </cell>
          <cell r="E9110">
            <v>4.9927000000000001</v>
          </cell>
          <cell r="F9110">
            <v>12.88</v>
          </cell>
          <cell r="G9110">
            <v>64.31</v>
          </cell>
        </row>
        <row r="9111">
          <cell r="A9111" t="str">
            <v>INSUMO</v>
          </cell>
          <cell r="B9111" t="str">
            <v>00001374</v>
          </cell>
          <cell r="C9111" t="str">
            <v>PO 1 P/ TRATAM ESPECIAL (SIST IMPERM) CIMENTO ESPECIAL PEGA RAPIDA HEY'DI, VIAPOL OU EQUIV</v>
          </cell>
          <cell r="D9111" t="str">
            <v>KG</v>
          </cell>
          <cell r="E9111">
            <v>19.791799999999999</v>
          </cell>
          <cell r="F9111">
            <v>3.54</v>
          </cell>
          <cell r="G9111">
            <v>70.06</v>
          </cell>
        </row>
        <row r="9112">
          <cell r="A9112" t="str">
            <v>INSUMO</v>
          </cell>
          <cell r="B9112" t="str">
            <v>00001375</v>
          </cell>
          <cell r="C9112" t="str">
            <v>PO 2 P/ TRATAM ESPECIAL (SIST IMPERM) CIMENTO ESPECIAL PEGA ULTRA RAPIDA HEY'DI, VIAPOL OU EQUIV</v>
          </cell>
          <cell r="D9112" t="str">
            <v>KG</v>
          </cell>
          <cell r="E9112">
            <v>21.1114</v>
          </cell>
          <cell r="F9112">
            <v>8.57</v>
          </cell>
          <cell r="G9112">
            <v>180.92</v>
          </cell>
        </row>
        <row r="9113">
          <cell r="A9113" t="str">
            <v>INSUMO</v>
          </cell>
          <cell r="B9113" t="str">
            <v>00001379</v>
          </cell>
          <cell r="C9113" t="str">
            <v>CIMENTO PORTLAND COMPOSTO CP II- 32</v>
          </cell>
          <cell r="D9113" t="str">
            <v>KG</v>
          </cell>
          <cell r="E9113">
            <v>914.53560000000004</v>
          </cell>
          <cell r="F9113">
            <v>0.46</v>
          </cell>
          <cell r="G9113">
            <v>420.69</v>
          </cell>
        </row>
        <row r="9114">
          <cell r="A9114" t="str">
            <v>INSUMO</v>
          </cell>
          <cell r="B9114" t="str">
            <v>00001453</v>
          </cell>
          <cell r="C9114" t="str">
            <v>COMPACTADOR SOLOS C/ PLACA VIBRATÓRIA MOTOR DIESEL/GASOLINA 7 A 10HP 400KG NÃO REVERSÍVEL TIPO DYNAPAC CM-20 OU EQUIV</v>
          </cell>
          <cell r="D9114" t="str">
            <v>H</v>
          </cell>
          <cell r="E9114">
            <v>1.1937</v>
          </cell>
          <cell r="F9114">
            <v>3.59</v>
          </cell>
          <cell r="G9114">
            <v>4.29</v>
          </cell>
        </row>
        <row r="9115">
          <cell r="A9115" t="str">
            <v>INSUMO</v>
          </cell>
          <cell r="B9115" t="str">
            <v>00001524</v>
          </cell>
          <cell r="C9115" t="str">
            <v>CONCRETO USINADO BOMBEADO FCK = 20,0 MPA</v>
          </cell>
          <cell r="D9115" t="str">
            <v>M3</v>
          </cell>
          <cell r="E9115">
            <v>0.92700000000000005</v>
          </cell>
          <cell r="F9115">
            <v>262.42</v>
          </cell>
          <cell r="G9115">
            <v>243.26</v>
          </cell>
        </row>
        <row r="9116">
          <cell r="A9116" t="str">
            <v>INSUMO</v>
          </cell>
          <cell r="B9116" t="str">
            <v>00002727</v>
          </cell>
          <cell r="C9116" t="str">
            <v>ESCAVADEIRA HIDRAULICA C/ CLAMSHEL SOBRE PNEUS (INCL MANUTENCAO/OPERACAO)</v>
          </cell>
          <cell r="D9116" t="str">
            <v>H</v>
          </cell>
          <cell r="E9116">
            <v>0.1394</v>
          </cell>
          <cell r="F9116">
            <v>163.54</v>
          </cell>
          <cell r="G9116">
            <v>22.8</v>
          </cell>
        </row>
        <row r="9117">
          <cell r="A9117" t="str">
            <v>INSUMO</v>
          </cell>
          <cell r="B9117" t="str">
            <v>00004506</v>
          </cell>
          <cell r="C9117" t="str">
            <v>PECA DE MADEIRANATIVA/REGIONAL 2,5 X 10CM (1X4") NAO APARELHADA (SARRAFO P/FORMA)</v>
          </cell>
          <cell r="D9117" t="str">
            <v>M</v>
          </cell>
          <cell r="E9117">
            <v>1.9202999999999999</v>
          </cell>
          <cell r="F9117">
            <v>2.9</v>
          </cell>
          <cell r="G9117">
            <v>5.57</v>
          </cell>
        </row>
        <row r="9118">
          <cell r="A9118" t="str">
            <v>INSUMO</v>
          </cell>
          <cell r="B9118" t="str">
            <v>00004722</v>
          </cell>
          <cell r="C9118" t="str">
            <v>PEDRA BRITADA N. 3 - POSTO PEDREIRA / FORNECEDOR (SEM FRETE)</v>
          </cell>
          <cell r="D9118" t="str">
            <v>M3</v>
          </cell>
          <cell r="E9118">
            <v>0.88470000000000004</v>
          </cell>
          <cell r="F9118">
            <v>47.72</v>
          </cell>
          <cell r="G9118">
            <v>42.22</v>
          </cell>
        </row>
        <row r="9119">
          <cell r="A9119" t="str">
            <v>INSUMO</v>
          </cell>
          <cell r="B9119" t="str">
            <v>00004750</v>
          </cell>
          <cell r="C9119" t="str">
            <v>PEDREIRO</v>
          </cell>
          <cell r="D9119" t="str">
            <v>H</v>
          </cell>
          <cell r="E9119">
            <v>86.996700000000004</v>
          </cell>
          <cell r="F9119">
            <v>12.88</v>
          </cell>
          <cell r="G9119">
            <v>1120.52</v>
          </cell>
        </row>
        <row r="9120">
          <cell r="A9120" t="str">
            <v>INSUMO</v>
          </cell>
          <cell r="B9120" t="str">
            <v>00005061</v>
          </cell>
          <cell r="C9120" t="str">
            <v>PREGO POLIDO COM CABECA 18 X 27</v>
          </cell>
          <cell r="D9120" t="str">
            <v>KG</v>
          </cell>
          <cell r="E9120">
            <v>0.7681</v>
          </cell>
          <cell r="F9120">
            <v>5.35</v>
          </cell>
          <cell r="G9120">
            <v>4.1100000000000003</v>
          </cell>
        </row>
        <row r="9121">
          <cell r="A9121" t="str">
            <v>INSUMO</v>
          </cell>
          <cell r="B9121" t="str">
            <v>00006044</v>
          </cell>
          <cell r="C9121" t="str">
            <v>RETROESCAVADEIRA C/ CARREGADEIRA SOBRE PNEUS 75HP C/CONVERSOR DE TORQUE (INCL MANUTENCAO/OPERACAO E COMBUSTÍVEL)</v>
          </cell>
          <cell r="D9121" t="str">
            <v>H</v>
          </cell>
          <cell r="E9121">
            <v>0.1394</v>
          </cell>
          <cell r="F9121">
            <v>95.76</v>
          </cell>
          <cell r="G9121">
            <v>13.35</v>
          </cell>
        </row>
        <row r="9122">
          <cell r="A9122" t="str">
            <v>INSUMO</v>
          </cell>
          <cell r="B9122" t="str">
            <v>00006090</v>
          </cell>
          <cell r="C9122" t="str">
            <v>SELADOR LATEX PVA</v>
          </cell>
          <cell r="D9122" t="str">
            <v>L</v>
          </cell>
          <cell r="E9122">
            <v>9.2362000000000002</v>
          </cell>
          <cell r="F9122">
            <v>15.97</v>
          </cell>
          <cell r="G9122">
            <v>147.5</v>
          </cell>
        </row>
        <row r="9123">
          <cell r="A9123" t="str">
            <v>INSUMO</v>
          </cell>
          <cell r="B9123" t="str">
            <v>00006111</v>
          </cell>
          <cell r="C9123" t="str">
            <v>SERVENTE</v>
          </cell>
          <cell r="D9123" t="str">
            <v>H</v>
          </cell>
          <cell r="E9123">
            <v>152.43790000000001</v>
          </cell>
          <cell r="F9123">
            <v>10.59</v>
          </cell>
          <cell r="G9123">
            <v>1614.32</v>
          </cell>
        </row>
        <row r="9124">
          <cell r="A9124" t="str">
            <v>INSUMO</v>
          </cell>
          <cell r="B9124" t="str">
            <v>00006189</v>
          </cell>
          <cell r="C9124" t="str">
            <v>TABUA MADEIRA 2A QUALIDADE 2,5 X 30,0CM (1 X 12") NAO APARELHADA</v>
          </cell>
          <cell r="D9124" t="str">
            <v>M</v>
          </cell>
          <cell r="E9124">
            <v>2.7421000000000002</v>
          </cell>
          <cell r="F9124">
            <v>8.2899999999999991</v>
          </cell>
          <cell r="G9124">
            <v>22.73</v>
          </cell>
        </row>
        <row r="9125">
          <cell r="A9125" t="str">
            <v>INSUMO</v>
          </cell>
          <cell r="B9125" t="str">
            <v>00006240</v>
          </cell>
          <cell r="C9125" t="str">
            <v>TAMPAO FOFO 83KG CARGA MAX 30000KG DIAM ABERT 600MM P/ POCO VISITA DE REDE DE AGUA PLUVIAL, ESGOTO ETC</v>
          </cell>
          <cell r="D9125" t="str">
            <v>UN</v>
          </cell>
          <cell r="E9125">
            <v>1</v>
          </cell>
          <cell r="F9125">
            <v>500.46</v>
          </cell>
          <cell r="G9125">
            <v>500.46</v>
          </cell>
        </row>
        <row r="9126">
          <cell r="A9126" t="str">
            <v>INSUMO</v>
          </cell>
          <cell r="B9126" t="str">
            <v>00007258</v>
          </cell>
          <cell r="C9126" t="str">
            <v>TIJOLO CERAMICO MACICO 5 X 10 X 20CM</v>
          </cell>
          <cell r="D9126" t="str">
            <v>UN</v>
          </cell>
          <cell r="E9126">
            <v>2682.8753000000002</v>
          </cell>
          <cell r="F9126">
            <v>0.37</v>
          </cell>
          <cell r="G9126">
            <v>992.66</v>
          </cell>
        </row>
        <row r="9127">
          <cell r="A9127" t="str">
            <v>INSUMO</v>
          </cell>
          <cell r="B9127" t="str">
            <v>00007313</v>
          </cell>
          <cell r="C9127" t="str">
            <v>TINTA ASFALTICA PARA CONCRETO E ALVENARIA</v>
          </cell>
          <cell r="D9127" t="str">
            <v>L</v>
          </cell>
          <cell r="E9127">
            <v>8.875</v>
          </cell>
          <cell r="F9127">
            <v>8.7899999999999991</v>
          </cell>
          <cell r="G9127">
            <v>78.010000000000005</v>
          </cell>
        </row>
        <row r="9128">
          <cell r="A9128" t="str">
            <v>INSUMO</v>
          </cell>
          <cell r="B9128" t="str">
            <v>00007325</v>
          </cell>
          <cell r="C9128" t="str">
            <v>ADITIVO IMPERMEABILIZANTE PARA CONCRETO E ARGAMASSA</v>
          </cell>
          <cell r="D9128" t="str">
            <v>KG</v>
          </cell>
          <cell r="E9128">
            <v>1.0449999999999999</v>
          </cell>
          <cell r="F9128">
            <v>6.02</v>
          </cell>
          <cell r="G9128">
            <v>6.29</v>
          </cell>
        </row>
        <row r="9129">
          <cell r="A9129" t="str">
            <v>INSUMO</v>
          </cell>
          <cell r="B9129" t="str">
            <v>00010485</v>
          </cell>
          <cell r="C9129" t="str">
            <v>VIBRADOR DE IMERSAO C/ MOTOR ELETRICO 2HP MONOFASICO QUALQUER DIAM C/ MANGOTE</v>
          </cell>
          <cell r="D9129" t="str">
            <v>H</v>
          </cell>
          <cell r="E9129">
            <v>0.1915</v>
          </cell>
          <cell r="F9129">
            <v>1</v>
          </cell>
          <cell r="G9129">
            <v>0.19</v>
          </cell>
        </row>
        <row r="9130">
          <cell r="A9130" t="str">
            <v>74214/002</v>
          </cell>
          <cell r="C9130" t="str">
            <v>SUBTOTAL</v>
          </cell>
          <cell r="G9130">
            <v>6282.8999999999987</v>
          </cell>
        </row>
        <row r="9131">
          <cell r="C9131" t="str">
            <v>BDI</v>
          </cell>
          <cell r="E9131">
            <v>0.35</v>
          </cell>
          <cell r="G9131">
            <v>2199.02</v>
          </cell>
        </row>
        <row r="9132">
          <cell r="C9132" t="str">
            <v>TOTAL</v>
          </cell>
          <cell r="G9132">
            <v>8481.9199999999983</v>
          </cell>
        </row>
        <row r="9134">
          <cell r="A9134" t="str">
            <v>DROP</v>
          </cell>
          <cell r="B9134" t="str">
            <v>74224/001</v>
          </cell>
          <cell r="C9134" t="str">
            <v>POCO DE VISITA PARA DRENAGEM PLUVIAL, EM CONCRETO E STRUTURAL, DIMENSOES INTERNAS DE 90X150X80CM (LARGXCOMPXALT), PARA REDE DE 600 MM, E XCLUSOS TAMPAO E CHAMINE.</v>
          </cell>
          <cell r="D9134" t="str">
            <v>UN</v>
          </cell>
        </row>
        <row r="9135">
          <cell r="A9135" t="str">
            <v>COMPOSICAO</v>
          </cell>
          <cell r="B9135" t="str">
            <v>5622</v>
          </cell>
          <cell r="C9135" t="str">
            <v>REGULARIZACAO E COMPACTACAO MANUAL DE TERRENO COM SOQUETE</v>
          </cell>
          <cell r="D9135" t="str">
            <v>M2</v>
          </cell>
          <cell r="E9135">
            <v>2.2799999999999998</v>
          </cell>
          <cell r="F9135">
            <v>3.49</v>
          </cell>
          <cell r="G9135">
            <v>7.96</v>
          </cell>
        </row>
        <row r="9136">
          <cell r="A9136" t="str">
            <v>COMPOSICAO</v>
          </cell>
          <cell r="B9136" t="str">
            <v>5875</v>
          </cell>
          <cell r="C9136" t="str">
            <v>RETRO-ESCAVADEIRA, 74HP - (VU = 6 ANOS) - CHP DIURNO</v>
          </cell>
          <cell r="D9136" t="str">
            <v>CHP</v>
          </cell>
          <cell r="E9136">
            <v>0.17019999999999999</v>
          </cell>
          <cell r="F9136">
            <v>97.06</v>
          </cell>
          <cell r="G9136">
            <v>16.52</v>
          </cell>
        </row>
        <row r="9137">
          <cell r="A9137" t="str">
            <v>COMPOSICAO</v>
          </cell>
          <cell r="B9137" t="str">
            <v>5877</v>
          </cell>
          <cell r="C9137" t="str">
            <v>RETRO-ESCAVADEIRA, 74HP (VU = 6 ANOS) - CHI DIURNO</v>
          </cell>
          <cell r="D9137" t="str">
            <v>CHI</v>
          </cell>
          <cell r="E9137">
            <v>4.2599999999999999E-2</v>
          </cell>
          <cell r="F9137">
            <v>43.230000000000004</v>
          </cell>
          <cell r="G9137">
            <v>1.84</v>
          </cell>
        </row>
        <row r="9138">
          <cell r="A9138" t="str">
            <v>COMPOSICAO</v>
          </cell>
          <cell r="B9138" t="str">
            <v>6013</v>
          </cell>
          <cell r="C9138" t="str">
            <v>ARGAMASSA TRACO 1:3 (CIMENTO E AREIA GROSSA NAO PENEIRADA), PREPARO MECANICO</v>
          </cell>
          <cell r="D9138" t="str">
            <v>M3</v>
          </cell>
          <cell r="E9138">
            <v>1.8599999999999998E-2</v>
          </cell>
          <cell r="F9138">
            <v>354.46000000000004</v>
          </cell>
          <cell r="G9138">
            <v>6.59</v>
          </cell>
        </row>
        <row r="9139">
          <cell r="A9139" t="str">
            <v>COMPOSICAO</v>
          </cell>
          <cell r="B9139" t="str">
            <v>6045</v>
          </cell>
          <cell r="C9139" t="str">
            <v>CONCRETO FCK=15MPA, PREPARO COM BETONEIRA, SEM LANCAMENTO</v>
          </cell>
          <cell r="D9139" t="str">
            <v>M3</v>
          </cell>
          <cell r="E9139">
            <v>1.62</v>
          </cell>
          <cell r="F9139">
            <v>294.83999999999997</v>
          </cell>
          <cell r="G9139">
            <v>477.64</v>
          </cell>
        </row>
        <row r="9140">
          <cell r="A9140" t="str">
            <v>COMPOSICAO</v>
          </cell>
          <cell r="B9140" t="str">
            <v>73942/002</v>
          </cell>
          <cell r="C9140" t="str">
            <v>ARMACAO DE ACO CA-60 DIAM. 3,4 A 6,0MM.- FORNECIMENTO / CORTE (C/PERDA DE 10%) / DOBRA / COLOCAÇÃO.</v>
          </cell>
          <cell r="D9140" t="str">
            <v>KG</v>
          </cell>
          <cell r="E9140">
            <v>16.399999999999999</v>
          </cell>
          <cell r="F9140">
            <v>6.8599999999999994</v>
          </cell>
          <cell r="G9140">
            <v>112.5</v>
          </cell>
        </row>
        <row r="9141">
          <cell r="A9141" t="str">
            <v>COMPOSICAO</v>
          </cell>
          <cell r="B9141" t="str">
            <v>84215</v>
          </cell>
          <cell r="C9141" t="str">
            <v>FORMA PARA ESTRUTURAS DE CONCRETO (PILAR, VIGA E LAJE) EM CHAPA DE MADEIRA COMPENSADA RESINADA, DE 1,10 X 2,20, ESPESSURA = 12 MM, 03 UTILIZACOES. (FABRICACAO, MONTAGEM E DESMONTAGEM)</v>
          </cell>
          <cell r="D9141" t="str">
            <v>M2</v>
          </cell>
          <cell r="E9141">
            <v>12.68</v>
          </cell>
          <cell r="F9141">
            <v>30.300000000000008</v>
          </cell>
          <cell r="G9141">
            <v>384.2</v>
          </cell>
        </row>
        <row r="9142">
          <cell r="A9142" t="str">
            <v>INSUMO</v>
          </cell>
          <cell r="B9142" t="str">
            <v>00004750</v>
          </cell>
          <cell r="C9142" t="str">
            <v>PEDREIRO</v>
          </cell>
          <cell r="D9142" t="str">
            <v>H</v>
          </cell>
          <cell r="E9142">
            <v>0.21279999999999999</v>
          </cell>
          <cell r="F9142">
            <v>12.88</v>
          </cell>
          <cell r="G9142">
            <v>2.74</v>
          </cell>
        </row>
        <row r="9143">
          <cell r="A9143" t="str">
            <v>INSUMO</v>
          </cell>
          <cell r="B9143" t="str">
            <v>00006111</v>
          </cell>
          <cell r="C9143" t="str">
            <v>SERVENTE</v>
          </cell>
          <cell r="D9143" t="str">
            <v>H</v>
          </cell>
          <cell r="E9143">
            <v>0.42549999999999999</v>
          </cell>
          <cell r="F9143">
            <v>10.59</v>
          </cell>
          <cell r="G9143">
            <v>4.51</v>
          </cell>
        </row>
        <row r="9144">
          <cell r="A9144" t="str">
            <v>74224/001</v>
          </cell>
          <cell r="C9144" t="str">
            <v>SUBTOTAL</v>
          </cell>
          <cell r="G9144">
            <v>1014.5</v>
          </cell>
        </row>
        <row r="9145">
          <cell r="C9145" t="str">
            <v>BDI</v>
          </cell>
          <cell r="E9145">
            <v>0.35</v>
          </cell>
          <cell r="G9145">
            <v>355.08</v>
          </cell>
        </row>
        <row r="9146">
          <cell r="C9146" t="str">
            <v>TOTAL</v>
          </cell>
          <cell r="G9146">
            <v>1369.58</v>
          </cell>
        </row>
        <row r="9148">
          <cell r="A9148" t="str">
            <v>DROP</v>
          </cell>
          <cell r="B9148" t="str">
            <v>83621</v>
          </cell>
          <cell r="C9148" t="str">
            <v>ASSENTAMENTO TAMPAO FERRO FUNDIDO (FOFO), 30 X 90 C M PARA CAIXA DE RALO, C/ ARG CIM/AREIA 1:4 EM VOLUME, EXCLUSIVE TAMPAO.</v>
          </cell>
          <cell r="D9148" t="str">
            <v>UN</v>
          </cell>
        </row>
        <row r="9149">
          <cell r="A9149" t="str">
            <v>COMPOSICAO</v>
          </cell>
          <cell r="B9149" t="str">
            <v>73455</v>
          </cell>
          <cell r="C9149" t="str">
            <v>ARGAMASSA CIMENTO/AREIA 1:4 - PREPARO MECANICO</v>
          </cell>
          <cell r="D9149" t="str">
            <v>M3</v>
          </cell>
          <cell r="E9149">
            <v>8.0000000000000002E-3</v>
          </cell>
          <cell r="F9149">
            <v>291.58</v>
          </cell>
          <cell r="G9149">
            <v>2.33</v>
          </cell>
        </row>
        <row r="9150">
          <cell r="A9150" t="str">
            <v>INSUMO</v>
          </cell>
          <cell r="B9150" t="str">
            <v>00004750</v>
          </cell>
          <cell r="C9150" t="str">
            <v>PEDREIRO</v>
          </cell>
          <cell r="D9150" t="str">
            <v>H</v>
          </cell>
          <cell r="E9150">
            <v>2.6</v>
          </cell>
          <cell r="F9150">
            <v>12.88</v>
          </cell>
          <cell r="G9150">
            <v>33.49</v>
          </cell>
        </row>
        <row r="9151">
          <cell r="A9151" t="str">
            <v>INSUMO</v>
          </cell>
          <cell r="B9151" t="str">
            <v>00006111</v>
          </cell>
          <cell r="C9151" t="str">
            <v>SERVENTE</v>
          </cell>
          <cell r="D9151" t="str">
            <v>H</v>
          </cell>
          <cell r="E9151">
            <v>2.6</v>
          </cell>
          <cell r="F9151">
            <v>10.59</v>
          </cell>
          <cell r="G9151">
            <v>27.53</v>
          </cell>
        </row>
        <row r="9152">
          <cell r="A9152" t="str">
            <v>83621</v>
          </cell>
          <cell r="C9152" t="str">
            <v>SUBTOTAL</v>
          </cell>
          <cell r="G9152">
            <v>63.35</v>
          </cell>
        </row>
        <row r="9153">
          <cell r="C9153" t="str">
            <v>BDI</v>
          </cell>
          <cell r="E9153">
            <v>0.35</v>
          </cell>
          <cell r="G9153">
            <v>22.17</v>
          </cell>
        </row>
        <row r="9154">
          <cell r="C9154" t="str">
            <v>TOTAL</v>
          </cell>
          <cell r="G9154">
            <v>85.52000000000001</v>
          </cell>
        </row>
        <row r="9156">
          <cell r="A9156" t="str">
            <v>DROP</v>
          </cell>
          <cell r="B9156" t="str">
            <v>83659</v>
          </cell>
          <cell r="C9156" t="str">
            <v>BOCA DE LOBO EM ALVENARIA TIJOLO MACICO, REVESTIDA C/ ARGAMASSA DE CIMENTO E AREIA 1:3, SOBRE LASTRO DE CONCRETO 10CM E TAMPA DE CONCRETO A RMADO</v>
          </cell>
          <cell r="D9156" t="str">
            <v>UN</v>
          </cell>
        </row>
        <row r="9157">
          <cell r="A9157" t="str">
            <v>INSUMO</v>
          </cell>
          <cell r="B9157" t="str">
            <v>00000034</v>
          </cell>
          <cell r="C9157" t="str">
            <v>ACO CA-50 3/8" (9,52 MM)</v>
          </cell>
          <cell r="D9157" t="str">
            <v>KG</v>
          </cell>
          <cell r="E9157">
            <v>4.26</v>
          </cell>
          <cell r="F9157">
            <v>3.49</v>
          </cell>
          <cell r="G9157">
            <v>14.87</v>
          </cell>
        </row>
        <row r="9158">
          <cell r="A9158" t="str">
            <v>INSUMO</v>
          </cell>
          <cell r="B9158" t="str">
            <v>00000337</v>
          </cell>
          <cell r="C9158" t="str">
            <v>ARAME PRETO RECOZIDO, PARA ARMACAO DE FERRAGEM, N. 18, D = 1,25 MM (0,01 KGM)</v>
          </cell>
          <cell r="D9158" t="str">
            <v>KG</v>
          </cell>
          <cell r="E9158">
            <v>7.1999999999999995E-2</v>
          </cell>
          <cell r="F9158">
            <v>6.67</v>
          </cell>
          <cell r="G9158">
            <v>0.48</v>
          </cell>
        </row>
        <row r="9159">
          <cell r="A9159" t="str">
            <v>INSUMO</v>
          </cell>
          <cell r="B9159" t="str">
            <v>00000367</v>
          </cell>
          <cell r="C9159" t="str">
            <v>AREIA GROSSA - POSTO JAZIDA / FORNECEDOR (SEM FRETE)</v>
          </cell>
          <cell r="D9159" t="str">
            <v>M3</v>
          </cell>
          <cell r="E9159">
            <v>0.36899999999999999</v>
          </cell>
          <cell r="F9159">
            <v>56</v>
          </cell>
          <cell r="G9159">
            <v>20.66</v>
          </cell>
        </row>
        <row r="9160">
          <cell r="A9160" t="str">
            <v>INSUMO</v>
          </cell>
          <cell r="B9160" t="str">
            <v>00000378</v>
          </cell>
          <cell r="C9160" t="str">
            <v>ARMADOR</v>
          </cell>
          <cell r="D9160" t="str">
            <v>H</v>
          </cell>
          <cell r="E9160">
            <v>0.41299999999999998</v>
          </cell>
          <cell r="F9160">
            <v>12.88</v>
          </cell>
          <cell r="G9160">
            <v>5.32</v>
          </cell>
        </row>
        <row r="9161">
          <cell r="A9161" t="str">
            <v>INSUMO</v>
          </cell>
          <cell r="B9161" t="str">
            <v>00001106</v>
          </cell>
          <cell r="C9161" t="str">
            <v>CAL HIDRATADA, DE 1A. QUALIDADE, PARA ARGAMASSA</v>
          </cell>
          <cell r="D9161" t="str">
            <v>KG</v>
          </cell>
          <cell r="E9161">
            <v>24.888000000000002</v>
          </cell>
          <cell r="F9161">
            <v>0.44</v>
          </cell>
          <cell r="G9161">
            <v>10.95</v>
          </cell>
        </row>
        <row r="9162">
          <cell r="A9162" t="str">
            <v>INSUMO</v>
          </cell>
          <cell r="B9162" t="str">
            <v>00001213</v>
          </cell>
          <cell r="C9162" t="str">
            <v>CARPINTEIRO DE FORMAS</v>
          </cell>
          <cell r="D9162" t="str">
            <v>H</v>
          </cell>
          <cell r="E9162">
            <v>1.96</v>
          </cell>
          <cell r="F9162">
            <v>12.88</v>
          </cell>
          <cell r="G9162">
            <v>25.24</v>
          </cell>
        </row>
        <row r="9163">
          <cell r="A9163" t="str">
            <v>INSUMO</v>
          </cell>
          <cell r="B9163" t="str">
            <v>00001350</v>
          </cell>
          <cell r="C9163" t="str">
            <v>CHAPA DE MADEIRA COMPENSADA PARA FORMAS DE CONCRETO ARMADO, RESINADA EM AMBAS AS FACES, E = *10* MM, DE *1,10 X 2,20* M</v>
          </cell>
          <cell r="D9163" t="str">
            <v>UN</v>
          </cell>
          <cell r="E9163">
            <v>0.13388430000000001</v>
          </cell>
          <cell r="F9163">
            <v>27.36</v>
          </cell>
          <cell r="G9163">
            <v>3.66</v>
          </cell>
        </row>
        <row r="9164">
          <cell r="A9164" t="str">
            <v>INSUMO</v>
          </cell>
          <cell r="B9164" t="str">
            <v>00001379</v>
          </cell>
          <cell r="C9164" t="str">
            <v>CIMENTO PORTLAND COMPOSTO CP II- 32</v>
          </cell>
          <cell r="D9164" t="str">
            <v>KG</v>
          </cell>
          <cell r="E9164">
            <v>87.186000000000007</v>
          </cell>
          <cell r="F9164">
            <v>0.46</v>
          </cell>
          <cell r="G9164">
            <v>40.11</v>
          </cell>
        </row>
        <row r="9165">
          <cell r="A9165" t="str">
            <v>INSUMO</v>
          </cell>
          <cell r="B9165" t="str">
            <v>00004718</v>
          </cell>
          <cell r="C9165" t="str">
            <v>PEDRA BRITADA N. 2 - POSTO PEDREIRA / FORNECEDOR (SEM FRETE)</v>
          </cell>
          <cell r="D9165" t="str">
            <v>M3</v>
          </cell>
          <cell r="E9165">
            <v>0.126</v>
          </cell>
          <cell r="F9165">
            <v>53</v>
          </cell>
          <cell r="G9165">
            <v>6.68</v>
          </cell>
        </row>
        <row r="9166">
          <cell r="A9166" t="str">
            <v>INSUMO</v>
          </cell>
          <cell r="B9166" t="str">
            <v>00004721</v>
          </cell>
          <cell r="C9166" t="str">
            <v>PEDRA BRITADA N. 1 - POSTO PEDREIRA / FORNECEDOR (SEM FRETE)</v>
          </cell>
          <cell r="D9166" t="str">
            <v>M3</v>
          </cell>
          <cell r="E9166">
            <v>3.2000000000000001E-2</v>
          </cell>
          <cell r="F9166">
            <v>54.87</v>
          </cell>
          <cell r="G9166">
            <v>1.76</v>
          </cell>
        </row>
        <row r="9167">
          <cell r="A9167" t="str">
            <v>INSUMO</v>
          </cell>
          <cell r="B9167" t="str">
            <v>00004750</v>
          </cell>
          <cell r="C9167" t="str">
            <v>PEDREIRO</v>
          </cell>
          <cell r="D9167" t="str">
            <v>H</v>
          </cell>
          <cell r="E9167">
            <v>8.2110000000000003</v>
          </cell>
          <cell r="F9167">
            <v>12.88</v>
          </cell>
          <cell r="G9167">
            <v>105.76</v>
          </cell>
        </row>
        <row r="9168">
          <cell r="A9168" t="str">
            <v>INSUMO</v>
          </cell>
          <cell r="B9168" t="str">
            <v>00006111</v>
          </cell>
          <cell r="C9168" t="str">
            <v>SERVENTE</v>
          </cell>
          <cell r="D9168" t="str">
            <v>H</v>
          </cell>
          <cell r="E9168">
            <v>18.210999999999999</v>
          </cell>
          <cell r="F9168">
            <v>10.59</v>
          </cell>
          <cell r="G9168">
            <v>192.85</v>
          </cell>
        </row>
        <row r="9169">
          <cell r="A9169" t="str">
            <v>INSUMO</v>
          </cell>
          <cell r="B9169" t="str">
            <v>00006189</v>
          </cell>
          <cell r="C9169" t="str">
            <v>TABUA MADEIRA 2A QUALIDADE 2,5 X 30,0CM (1 X 12") NAO APARELHADA</v>
          </cell>
          <cell r="D9169" t="str">
            <v>M</v>
          </cell>
          <cell r="E9169">
            <v>0.30748999999999999</v>
          </cell>
          <cell r="F9169">
            <v>8.2899999999999991</v>
          </cell>
          <cell r="G9169">
            <v>2.5499999999999998</v>
          </cell>
        </row>
        <row r="9170">
          <cell r="A9170" t="str">
            <v>INSUMO</v>
          </cell>
          <cell r="B9170" t="str">
            <v>00007258</v>
          </cell>
          <cell r="C9170" t="str">
            <v>TIJOLO CERAMICO MACICO 5 X 10 X 20CM</v>
          </cell>
          <cell r="D9170" t="str">
            <v>UN</v>
          </cell>
          <cell r="E9170">
            <v>381.6</v>
          </cell>
          <cell r="F9170">
            <v>0.37</v>
          </cell>
          <cell r="G9170">
            <v>141.19</v>
          </cell>
        </row>
        <row r="9171">
          <cell r="A9171" t="str">
            <v>83659</v>
          </cell>
          <cell r="C9171" t="str">
            <v>SUBTOTAL</v>
          </cell>
          <cell r="G9171">
            <v>572.08000000000004</v>
          </cell>
        </row>
        <row r="9172">
          <cell r="C9172" t="str">
            <v>BDI</v>
          </cell>
          <cell r="E9172">
            <v>0.35</v>
          </cell>
          <cell r="G9172">
            <v>200.23</v>
          </cell>
        </row>
        <row r="9173">
          <cell r="C9173" t="str">
            <v>TOTAL</v>
          </cell>
          <cell r="G9173">
            <v>772.31000000000006</v>
          </cell>
        </row>
        <row r="9175">
          <cell r="A9175" t="str">
            <v>DROP</v>
          </cell>
          <cell r="B9175" t="str">
            <v>83691</v>
          </cell>
          <cell r="C9175" t="str">
            <v>TAMPAO FERRO FUNDIDO P/ POCO DE VISITA, 79 ,5 KG, TIPO T-100 - FORNECIMENTO E INSTALACAO</v>
          </cell>
          <cell r="D9175" t="str">
            <v>UN</v>
          </cell>
        </row>
        <row r="9176">
          <cell r="A9176" t="str">
            <v>INSUMO</v>
          </cell>
          <cell r="B9176" t="str">
            <v>00000370</v>
          </cell>
          <cell r="C9176" t="str">
            <v>AREIA MEDIA - POSTO JAZIDA / FORNECEDOR (SEM FRETE)</v>
          </cell>
          <cell r="D9176" t="str">
            <v>M3</v>
          </cell>
          <cell r="E9176">
            <v>2.1899999999999999E-2</v>
          </cell>
          <cell r="F9176">
            <v>55.5</v>
          </cell>
          <cell r="G9176">
            <v>1.22</v>
          </cell>
        </row>
        <row r="9177">
          <cell r="A9177" t="str">
            <v>INSUMO</v>
          </cell>
          <cell r="B9177" t="str">
            <v>00001379</v>
          </cell>
          <cell r="C9177" t="str">
            <v>CIMENTO PORTLAND COMPOSTO CP II- 32</v>
          </cell>
          <cell r="D9177" t="str">
            <v>KG</v>
          </cell>
          <cell r="E9177">
            <v>9.94</v>
          </cell>
          <cell r="F9177">
            <v>0.46</v>
          </cell>
          <cell r="G9177">
            <v>4.57</v>
          </cell>
        </row>
        <row r="9178">
          <cell r="A9178" t="str">
            <v>INSUMO</v>
          </cell>
          <cell r="B9178" t="str">
            <v>00004750</v>
          </cell>
          <cell r="C9178" t="str">
            <v>PEDREIRO</v>
          </cell>
          <cell r="D9178" t="str">
            <v>H</v>
          </cell>
          <cell r="E9178">
            <v>1.5</v>
          </cell>
          <cell r="F9178">
            <v>12.88</v>
          </cell>
          <cell r="G9178">
            <v>19.32</v>
          </cell>
        </row>
        <row r="9179">
          <cell r="A9179" t="str">
            <v>INSUMO</v>
          </cell>
          <cell r="B9179" t="str">
            <v>00006111</v>
          </cell>
          <cell r="C9179" t="str">
            <v>SERVENTE</v>
          </cell>
          <cell r="D9179" t="str">
            <v>H</v>
          </cell>
          <cell r="E9179">
            <v>1.5</v>
          </cell>
          <cell r="F9179">
            <v>10.59</v>
          </cell>
          <cell r="G9179">
            <v>15.89</v>
          </cell>
        </row>
        <row r="9180">
          <cell r="A9180" t="str">
            <v>INSUMO</v>
          </cell>
          <cell r="B9180" t="str">
            <v>00011303</v>
          </cell>
          <cell r="C9180" t="str">
            <v>TAMPAO FOFO T-100 D=745MM 79,5KG</v>
          </cell>
          <cell r="D9180" t="str">
            <v>UN</v>
          </cell>
          <cell r="E9180">
            <v>1</v>
          </cell>
          <cell r="F9180">
            <v>228.83</v>
          </cell>
          <cell r="G9180">
            <v>228.83</v>
          </cell>
        </row>
        <row r="9181">
          <cell r="A9181" t="str">
            <v>83691</v>
          </cell>
          <cell r="C9181" t="str">
            <v>SUBTOTAL</v>
          </cell>
          <cell r="G9181">
            <v>269.83000000000004</v>
          </cell>
        </row>
        <row r="9182">
          <cell r="C9182" t="str">
            <v>BDI</v>
          </cell>
          <cell r="E9182">
            <v>0.35</v>
          </cell>
          <cell r="G9182">
            <v>94.44</v>
          </cell>
        </row>
        <row r="9183">
          <cell r="C9183" t="str">
            <v>TOTAL</v>
          </cell>
          <cell r="G9183">
            <v>364.27000000000004</v>
          </cell>
        </row>
        <row r="9185">
          <cell r="A9185" t="str">
            <v>DROP</v>
          </cell>
          <cell r="B9185" t="str">
            <v>83692</v>
          </cell>
          <cell r="C9185" t="str">
            <v>TAMPAO FERRO FUNDIDO P/ POCO DE VISITA, 17 5 KG, TIPO T-170 - FORNECIMENTO E INSTALACAO</v>
          </cell>
          <cell r="D9185" t="str">
            <v>UN</v>
          </cell>
        </row>
        <row r="9186">
          <cell r="A9186" t="str">
            <v>INSUMO</v>
          </cell>
          <cell r="B9186" t="str">
            <v>00000370</v>
          </cell>
          <cell r="C9186" t="str">
            <v>AREIA MEDIA - POSTO JAZIDA / FORNECEDOR (SEM FRETE)</v>
          </cell>
          <cell r="D9186" t="str">
            <v>M3</v>
          </cell>
          <cell r="E9186">
            <v>2.1899999999999999E-2</v>
          </cell>
          <cell r="F9186">
            <v>55.5</v>
          </cell>
          <cell r="G9186">
            <v>1.22</v>
          </cell>
        </row>
        <row r="9187">
          <cell r="A9187" t="str">
            <v>INSUMO</v>
          </cell>
          <cell r="B9187" t="str">
            <v>00001379</v>
          </cell>
          <cell r="C9187" t="str">
            <v>CIMENTO PORTLAND COMPOSTO CP II- 32</v>
          </cell>
          <cell r="D9187" t="str">
            <v>KG</v>
          </cell>
          <cell r="E9187">
            <v>9.94</v>
          </cell>
          <cell r="F9187">
            <v>0.46</v>
          </cell>
          <cell r="G9187">
            <v>4.57</v>
          </cell>
        </row>
        <row r="9188">
          <cell r="A9188" t="str">
            <v>INSUMO</v>
          </cell>
          <cell r="B9188" t="str">
            <v>00004750</v>
          </cell>
          <cell r="C9188" t="str">
            <v>PEDREIRO</v>
          </cell>
          <cell r="D9188" t="str">
            <v>H</v>
          </cell>
          <cell r="E9188">
            <v>1.5</v>
          </cell>
          <cell r="F9188">
            <v>12.88</v>
          </cell>
          <cell r="G9188">
            <v>19.32</v>
          </cell>
        </row>
        <row r="9189">
          <cell r="A9189" t="str">
            <v>INSUMO</v>
          </cell>
          <cell r="B9189" t="str">
            <v>00006111</v>
          </cell>
          <cell r="C9189" t="str">
            <v>SERVENTE</v>
          </cell>
          <cell r="D9189" t="str">
            <v>H</v>
          </cell>
          <cell r="E9189">
            <v>1.5</v>
          </cell>
          <cell r="F9189">
            <v>10.59</v>
          </cell>
          <cell r="G9189">
            <v>15.89</v>
          </cell>
        </row>
        <row r="9190">
          <cell r="A9190" t="str">
            <v>INSUMO</v>
          </cell>
          <cell r="B9190" t="str">
            <v>00011291</v>
          </cell>
          <cell r="C9190" t="str">
            <v>TAMPAO FOFO 175 KG P/ POCO VISITA T-175</v>
          </cell>
          <cell r="D9190" t="str">
            <v>UN</v>
          </cell>
          <cell r="E9190">
            <v>1</v>
          </cell>
          <cell r="F9190">
            <v>468.52</v>
          </cell>
          <cell r="G9190">
            <v>468.52</v>
          </cell>
        </row>
        <row r="9191">
          <cell r="A9191" t="str">
            <v>83692</v>
          </cell>
          <cell r="C9191" t="str">
            <v>SUBTOTAL</v>
          </cell>
          <cell r="G9191">
            <v>509.52</v>
          </cell>
        </row>
        <row r="9192">
          <cell r="C9192" t="str">
            <v>BDI</v>
          </cell>
          <cell r="E9192">
            <v>0.35</v>
          </cell>
          <cell r="G9192">
            <v>178.33</v>
          </cell>
        </row>
        <row r="9193">
          <cell r="C9193" t="str">
            <v>TOTAL</v>
          </cell>
          <cell r="G9193">
            <v>687.85</v>
          </cell>
        </row>
        <row r="9195">
          <cell r="A9195" t="str">
            <v>DROP</v>
          </cell>
          <cell r="B9195" t="str">
            <v>83708</v>
          </cell>
          <cell r="C9195" t="str">
            <v>POCO DE VISITA EM ALVENARIA, PARA REDE D=0 ,40 M, PARTE FIXA C/ 1,00 M DE ALTURA</v>
          </cell>
          <cell r="D9195" t="str">
            <v>UN</v>
          </cell>
        </row>
        <row r="9196">
          <cell r="A9196" t="str">
            <v>INSUMO</v>
          </cell>
          <cell r="B9196" t="str">
            <v>00000034</v>
          </cell>
          <cell r="C9196" t="str">
            <v>ACO CA-50 3/8" (9,52 MM)</v>
          </cell>
          <cell r="D9196" t="str">
            <v>KG</v>
          </cell>
          <cell r="E9196">
            <v>27.6</v>
          </cell>
          <cell r="F9196">
            <v>3.49</v>
          </cell>
          <cell r="G9196">
            <v>96.32</v>
          </cell>
        </row>
        <row r="9197">
          <cell r="A9197" t="str">
            <v>INSUMO</v>
          </cell>
          <cell r="B9197" t="str">
            <v>00000370</v>
          </cell>
          <cell r="C9197" t="str">
            <v>AREIA MEDIA - POSTO JAZIDA / FORNECEDOR (SEM FRETE)</v>
          </cell>
          <cell r="D9197" t="str">
            <v>M3</v>
          </cell>
          <cell r="E9197">
            <v>0.7</v>
          </cell>
          <cell r="F9197">
            <v>55.5</v>
          </cell>
          <cell r="G9197">
            <v>38.85</v>
          </cell>
        </row>
        <row r="9198">
          <cell r="A9198" t="str">
            <v>INSUMO</v>
          </cell>
          <cell r="B9198" t="str">
            <v>00000378</v>
          </cell>
          <cell r="C9198" t="str">
            <v>ARMADOR</v>
          </cell>
          <cell r="D9198" t="str">
            <v>H</v>
          </cell>
          <cell r="E9198">
            <v>1.92</v>
          </cell>
          <cell r="F9198">
            <v>12.88</v>
          </cell>
          <cell r="G9198">
            <v>24.73</v>
          </cell>
        </row>
        <row r="9199">
          <cell r="A9199" t="str">
            <v>INSUMO</v>
          </cell>
          <cell r="B9199" t="str">
            <v>00001213</v>
          </cell>
          <cell r="C9199" t="str">
            <v>CARPINTEIRO DE FORMAS</v>
          </cell>
          <cell r="D9199" t="str">
            <v>H</v>
          </cell>
          <cell r="E9199">
            <v>0.32</v>
          </cell>
          <cell r="F9199">
            <v>12.88</v>
          </cell>
          <cell r="G9199">
            <v>4.12</v>
          </cell>
        </row>
        <row r="9200">
          <cell r="A9200" t="str">
            <v>INSUMO</v>
          </cell>
          <cell r="B9200" t="str">
            <v>00001379</v>
          </cell>
          <cell r="C9200" t="str">
            <v>CIMENTO PORTLAND COMPOSTO CP II- 32</v>
          </cell>
          <cell r="D9200" t="str">
            <v>KG</v>
          </cell>
          <cell r="E9200">
            <v>270</v>
          </cell>
          <cell r="F9200">
            <v>0.46</v>
          </cell>
          <cell r="G9200">
            <v>124.2</v>
          </cell>
        </row>
        <row r="9201">
          <cell r="A9201" t="str">
            <v>INSUMO</v>
          </cell>
          <cell r="B9201" t="str">
            <v>00004721</v>
          </cell>
          <cell r="C9201" t="str">
            <v>PEDRA BRITADA N. 1 - POSTO PEDREIRA / FORNECEDOR (SEM FRETE)</v>
          </cell>
          <cell r="D9201" t="str">
            <v>M3</v>
          </cell>
          <cell r="E9201">
            <v>1.44</v>
          </cell>
          <cell r="F9201">
            <v>54.87</v>
          </cell>
          <cell r="G9201">
            <v>79.010000000000005</v>
          </cell>
        </row>
        <row r="9202">
          <cell r="A9202" t="str">
            <v>INSUMO</v>
          </cell>
          <cell r="B9202" t="str">
            <v>00004750</v>
          </cell>
          <cell r="C9202" t="str">
            <v>PEDREIRO</v>
          </cell>
          <cell r="D9202" t="str">
            <v>H</v>
          </cell>
          <cell r="E9202">
            <v>11.15</v>
          </cell>
          <cell r="F9202">
            <v>12.88</v>
          </cell>
          <cell r="G9202">
            <v>143.61000000000001</v>
          </cell>
        </row>
        <row r="9203">
          <cell r="A9203" t="str">
            <v>INSUMO</v>
          </cell>
          <cell r="B9203" t="str">
            <v>00005070</v>
          </cell>
          <cell r="C9203" t="str">
            <v>PREGO POLIDO COM CABECA 17 X 30</v>
          </cell>
          <cell r="D9203" t="str">
            <v>KG</v>
          </cell>
          <cell r="E9203">
            <v>0.04</v>
          </cell>
          <cell r="F9203">
            <v>4.76</v>
          </cell>
          <cell r="G9203">
            <v>0.19</v>
          </cell>
        </row>
        <row r="9204">
          <cell r="A9204" t="str">
            <v>INSUMO</v>
          </cell>
          <cell r="B9204" t="str">
            <v>00006111</v>
          </cell>
          <cell r="C9204" t="str">
            <v>SERVENTE</v>
          </cell>
          <cell r="D9204" t="str">
            <v>H</v>
          </cell>
          <cell r="E9204">
            <v>27.19</v>
          </cell>
          <cell r="F9204">
            <v>10.59</v>
          </cell>
          <cell r="G9204">
            <v>287.94</v>
          </cell>
        </row>
        <row r="9205">
          <cell r="A9205" t="str">
            <v>INSUMO</v>
          </cell>
          <cell r="B9205" t="str">
            <v>00006114</v>
          </cell>
          <cell r="C9205" t="str">
            <v>AJUDANTE DE ARMADOR</v>
          </cell>
          <cell r="D9205" t="str">
            <v>H</v>
          </cell>
          <cell r="E9205">
            <v>1.92</v>
          </cell>
          <cell r="F9205">
            <v>9.68</v>
          </cell>
          <cell r="G9205">
            <v>18.59</v>
          </cell>
        </row>
        <row r="9206">
          <cell r="A9206" t="str">
            <v>INSUMO</v>
          </cell>
          <cell r="B9206" t="str">
            <v>00006117</v>
          </cell>
          <cell r="C9206" t="str">
            <v>AJUDANTE DE CARPINTEIRO</v>
          </cell>
          <cell r="D9206" t="str">
            <v>H</v>
          </cell>
          <cell r="E9206">
            <v>0.05</v>
          </cell>
          <cell r="F9206">
            <v>9.68</v>
          </cell>
          <cell r="G9206">
            <v>0.48</v>
          </cell>
        </row>
        <row r="9207">
          <cell r="A9207" t="str">
            <v>INSUMO</v>
          </cell>
          <cell r="B9207" t="str">
            <v>00006194</v>
          </cell>
          <cell r="C9207" t="str">
            <v>PECA DE MADEIRA 2A QUALIDADE 2,5 X 15CM (1X6") NAO APARELHADA</v>
          </cell>
          <cell r="D9207" t="str">
            <v>M</v>
          </cell>
          <cell r="E9207">
            <v>0.21</v>
          </cell>
          <cell r="F9207">
            <v>3.85</v>
          </cell>
          <cell r="G9207">
            <v>0.81</v>
          </cell>
        </row>
        <row r="9208">
          <cell r="A9208" t="str">
            <v>INSUMO</v>
          </cell>
          <cell r="B9208" t="str">
            <v>00007258</v>
          </cell>
          <cell r="C9208" t="str">
            <v>TIJOLO CERAMICO MACICO 5 X 10 X 20CM</v>
          </cell>
          <cell r="D9208" t="str">
            <v>UN</v>
          </cell>
          <cell r="E9208">
            <v>280</v>
          </cell>
          <cell r="F9208">
            <v>0.37</v>
          </cell>
          <cell r="G9208">
            <v>103.6</v>
          </cell>
        </row>
        <row r="9209">
          <cell r="A9209" t="str">
            <v>83708</v>
          </cell>
          <cell r="C9209" t="str">
            <v>SUBTOTAL</v>
          </cell>
          <cell r="G9209">
            <v>922.45</v>
          </cell>
        </row>
        <row r="9210">
          <cell r="C9210" t="str">
            <v>BDI</v>
          </cell>
          <cell r="E9210">
            <v>0.35</v>
          </cell>
          <cell r="G9210">
            <v>322.86</v>
          </cell>
        </row>
        <row r="9211">
          <cell r="C9211" t="str">
            <v>TOTAL</v>
          </cell>
          <cell r="G9211">
            <v>1245.31</v>
          </cell>
        </row>
        <row r="9213">
          <cell r="A9213" t="str">
            <v>DROP</v>
          </cell>
          <cell r="B9213" t="str">
            <v>83709</v>
          </cell>
          <cell r="C9213" t="str">
            <v>POCO DE VISITA EM ALVENARIA, PARA REDE D=0 ,60 M, PARTE FIXA C/ 1,00 M DE ALTURA</v>
          </cell>
          <cell r="D9213" t="str">
            <v>UN</v>
          </cell>
        </row>
        <row r="9214">
          <cell r="A9214" t="str">
            <v>INSUMO</v>
          </cell>
          <cell r="B9214" t="str">
            <v>00000034</v>
          </cell>
          <cell r="C9214" t="str">
            <v>ACO CA-50 3/8" (9,52 MM)</v>
          </cell>
          <cell r="D9214" t="str">
            <v>KG</v>
          </cell>
          <cell r="E9214">
            <v>32.200000000000003</v>
          </cell>
          <cell r="F9214">
            <v>3.49</v>
          </cell>
          <cell r="G9214">
            <v>112.38</v>
          </cell>
        </row>
        <row r="9215">
          <cell r="A9215" t="str">
            <v>INSUMO</v>
          </cell>
          <cell r="B9215" t="str">
            <v>00000370</v>
          </cell>
          <cell r="C9215" t="str">
            <v>AREIA MEDIA - POSTO JAZIDA / FORNECEDOR (SEM FRETE)</v>
          </cell>
          <cell r="D9215" t="str">
            <v>M3</v>
          </cell>
          <cell r="E9215">
            <v>0.8</v>
          </cell>
          <cell r="F9215">
            <v>55.5</v>
          </cell>
          <cell r="G9215">
            <v>44.4</v>
          </cell>
        </row>
        <row r="9216">
          <cell r="A9216" t="str">
            <v>INSUMO</v>
          </cell>
          <cell r="B9216" t="str">
            <v>00000378</v>
          </cell>
          <cell r="C9216" t="str">
            <v>ARMADOR</v>
          </cell>
          <cell r="D9216" t="str">
            <v>H</v>
          </cell>
          <cell r="E9216">
            <v>2.2400000000000002</v>
          </cell>
          <cell r="F9216">
            <v>12.88</v>
          </cell>
          <cell r="G9216">
            <v>28.85</v>
          </cell>
        </row>
        <row r="9217">
          <cell r="A9217" t="str">
            <v>INSUMO</v>
          </cell>
          <cell r="B9217" t="str">
            <v>00001213</v>
          </cell>
          <cell r="C9217" t="str">
            <v>CARPINTEIRO DE FORMAS</v>
          </cell>
          <cell r="D9217" t="str">
            <v>H</v>
          </cell>
          <cell r="E9217">
            <v>0.35</v>
          </cell>
          <cell r="F9217">
            <v>12.88</v>
          </cell>
          <cell r="G9217">
            <v>4.51</v>
          </cell>
        </row>
        <row r="9218">
          <cell r="A9218" t="str">
            <v>INSUMO</v>
          </cell>
          <cell r="B9218" t="str">
            <v>00001379</v>
          </cell>
          <cell r="C9218" t="str">
            <v>CIMENTO PORTLAND COMPOSTO CP II- 32</v>
          </cell>
          <cell r="D9218" t="str">
            <v>KG</v>
          </cell>
          <cell r="E9218">
            <v>320</v>
          </cell>
          <cell r="F9218">
            <v>0.46</v>
          </cell>
          <cell r="G9218">
            <v>147.19999999999999</v>
          </cell>
        </row>
        <row r="9219">
          <cell r="A9219" t="str">
            <v>INSUMO</v>
          </cell>
          <cell r="B9219" t="str">
            <v>00004721</v>
          </cell>
          <cell r="C9219" t="str">
            <v>PEDRA BRITADA N. 1 - POSTO PEDREIRA / FORNECEDOR (SEM FRETE)</v>
          </cell>
          <cell r="D9219" t="str">
            <v>M3</v>
          </cell>
          <cell r="E9219">
            <v>1.8</v>
          </cell>
          <cell r="F9219">
            <v>54.87</v>
          </cell>
          <cell r="G9219">
            <v>98.77</v>
          </cell>
        </row>
        <row r="9220">
          <cell r="A9220" t="str">
            <v>INSUMO</v>
          </cell>
          <cell r="B9220" t="str">
            <v>00004750</v>
          </cell>
          <cell r="C9220" t="str">
            <v>PEDREIRO</v>
          </cell>
          <cell r="D9220" t="str">
            <v>H</v>
          </cell>
          <cell r="E9220">
            <v>12.45</v>
          </cell>
          <cell r="F9220">
            <v>12.88</v>
          </cell>
          <cell r="G9220">
            <v>160.36000000000001</v>
          </cell>
        </row>
        <row r="9221">
          <cell r="A9221" t="str">
            <v>INSUMO</v>
          </cell>
          <cell r="B9221" t="str">
            <v>00005070</v>
          </cell>
          <cell r="C9221" t="str">
            <v>PREGO POLIDO COM CABECA 17 X 30</v>
          </cell>
          <cell r="D9221" t="str">
            <v>KG</v>
          </cell>
          <cell r="E9221">
            <v>0.05</v>
          </cell>
          <cell r="F9221">
            <v>4.76</v>
          </cell>
          <cell r="G9221">
            <v>0.24</v>
          </cell>
        </row>
        <row r="9222">
          <cell r="A9222" t="str">
            <v>INSUMO</v>
          </cell>
          <cell r="B9222" t="str">
            <v>00006111</v>
          </cell>
          <cell r="C9222" t="str">
            <v>SERVENTE</v>
          </cell>
          <cell r="D9222" t="str">
            <v>H</v>
          </cell>
          <cell r="E9222">
            <v>33.57</v>
          </cell>
          <cell r="F9222">
            <v>10.59</v>
          </cell>
          <cell r="G9222">
            <v>355.51</v>
          </cell>
        </row>
        <row r="9223">
          <cell r="A9223" t="str">
            <v>INSUMO</v>
          </cell>
          <cell r="B9223" t="str">
            <v>00006114</v>
          </cell>
          <cell r="C9223" t="str">
            <v>AJUDANTE DE ARMADOR</v>
          </cell>
          <cell r="D9223" t="str">
            <v>H</v>
          </cell>
          <cell r="E9223">
            <v>2.2400000000000002</v>
          </cell>
          <cell r="F9223">
            <v>9.68</v>
          </cell>
          <cell r="G9223">
            <v>21.68</v>
          </cell>
        </row>
        <row r="9224">
          <cell r="A9224" t="str">
            <v>INSUMO</v>
          </cell>
          <cell r="B9224" t="str">
            <v>00006117</v>
          </cell>
          <cell r="C9224" t="str">
            <v>AJUDANTE DE CARPINTEIRO</v>
          </cell>
          <cell r="D9224" t="str">
            <v>H</v>
          </cell>
          <cell r="E9224">
            <v>0.03</v>
          </cell>
          <cell r="F9224">
            <v>9.68</v>
          </cell>
          <cell r="G9224">
            <v>0.28999999999999998</v>
          </cell>
        </row>
        <row r="9225">
          <cell r="A9225" t="str">
            <v>INSUMO</v>
          </cell>
          <cell r="B9225" t="str">
            <v>00006194</v>
          </cell>
          <cell r="C9225" t="str">
            <v>PECA DE MADEIRA 2A QUALIDADE 2,5 X 15CM (1X6") NAO APARELHADA</v>
          </cell>
          <cell r="D9225" t="str">
            <v>M</v>
          </cell>
          <cell r="E9225">
            <v>0.23</v>
          </cell>
          <cell r="F9225">
            <v>3.85</v>
          </cell>
          <cell r="G9225">
            <v>0.89</v>
          </cell>
        </row>
        <row r="9226">
          <cell r="A9226" t="str">
            <v>INSUMO</v>
          </cell>
          <cell r="B9226" t="str">
            <v>00007258</v>
          </cell>
          <cell r="C9226" t="str">
            <v>TIJOLO CERAMICO MACICO 5 X 10 X 20CM</v>
          </cell>
          <cell r="D9226" t="str">
            <v>UN</v>
          </cell>
          <cell r="E9226">
            <v>530</v>
          </cell>
          <cell r="F9226">
            <v>0.37</v>
          </cell>
          <cell r="G9226">
            <v>196.1</v>
          </cell>
        </row>
        <row r="9227">
          <cell r="A9227" t="str">
            <v>83709</v>
          </cell>
          <cell r="C9227" t="str">
            <v>SUBTOTAL</v>
          </cell>
          <cell r="G9227">
            <v>1171.1799999999998</v>
          </cell>
        </row>
        <row r="9228">
          <cell r="C9228" t="str">
            <v>BDI</v>
          </cell>
          <cell r="E9228">
            <v>0.35</v>
          </cell>
          <cell r="G9228">
            <v>409.91</v>
          </cell>
        </row>
        <row r="9229">
          <cell r="C9229" t="str">
            <v>TOTAL</v>
          </cell>
          <cell r="G9229">
            <v>1581.09</v>
          </cell>
        </row>
        <row r="9231">
          <cell r="A9231" t="str">
            <v>DROP</v>
          </cell>
          <cell r="B9231" t="str">
            <v>83710</v>
          </cell>
          <cell r="C9231" t="str">
            <v>POCO DE VISITA EM ALVENARIA, PARA REDE D=0 ,80 M, PARTE FIXA C/ 1,00 M DE ALTURA</v>
          </cell>
          <cell r="D9231" t="str">
            <v>UN</v>
          </cell>
        </row>
        <row r="9232">
          <cell r="A9232" t="str">
            <v>COMPOSICAO</v>
          </cell>
          <cell r="B9232" t="str">
            <v>73405</v>
          </cell>
          <cell r="C9232" t="str">
            <v>CUSTO HORARIO PRODUTIVO DIURNO-RETRO-ESCAVADEIRA SOBRE RODAS - CASE 580 H - 74 HP</v>
          </cell>
          <cell r="D9232" t="str">
            <v>CHP</v>
          </cell>
          <cell r="E9232">
            <v>0.2</v>
          </cell>
          <cell r="F9232">
            <v>102.15</v>
          </cell>
          <cell r="G9232">
            <v>20.43</v>
          </cell>
        </row>
        <row r="9233">
          <cell r="A9233" t="str">
            <v>INSUMO</v>
          </cell>
          <cell r="B9233" t="str">
            <v>00000034</v>
          </cell>
          <cell r="C9233" t="str">
            <v>ACO CA-50 3/8" (9,52 MM)</v>
          </cell>
          <cell r="D9233" t="str">
            <v>KG</v>
          </cell>
          <cell r="E9233">
            <v>88.55</v>
          </cell>
          <cell r="F9233">
            <v>3.49</v>
          </cell>
          <cell r="G9233">
            <v>309.04000000000002</v>
          </cell>
        </row>
        <row r="9234">
          <cell r="A9234" t="str">
            <v>INSUMO</v>
          </cell>
          <cell r="B9234" t="str">
            <v>00000337</v>
          </cell>
          <cell r="C9234" t="str">
            <v>ARAME PRETO RECOZIDO, PARA ARMACAO DE FERRAGEM, N. 18, D = 1,25 MM (0,01 KGM)</v>
          </cell>
          <cell r="D9234" t="str">
            <v>KG</v>
          </cell>
          <cell r="E9234">
            <v>1.54</v>
          </cell>
          <cell r="F9234">
            <v>6.67</v>
          </cell>
          <cell r="G9234">
            <v>10.27</v>
          </cell>
        </row>
        <row r="9235">
          <cell r="A9235" t="str">
            <v>INSUMO</v>
          </cell>
          <cell r="B9235" t="str">
            <v>00000370</v>
          </cell>
          <cell r="C9235" t="str">
            <v>AREIA MEDIA - POSTO JAZIDA / FORNECEDOR (SEM FRETE)</v>
          </cell>
          <cell r="D9235" t="str">
            <v>M3</v>
          </cell>
          <cell r="E9235">
            <v>1.7</v>
          </cell>
          <cell r="F9235">
            <v>55.5</v>
          </cell>
          <cell r="G9235">
            <v>94.35</v>
          </cell>
        </row>
        <row r="9236">
          <cell r="A9236" t="str">
            <v>INSUMO</v>
          </cell>
          <cell r="B9236" t="str">
            <v>00000378</v>
          </cell>
          <cell r="C9236" t="str">
            <v>ARMADOR</v>
          </cell>
          <cell r="D9236" t="str">
            <v>H</v>
          </cell>
          <cell r="E9236">
            <v>6.2</v>
          </cell>
          <cell r="F9236">
            <v>12.88</v>
          </cell>
          <cell r="G9236">
            <v>79.86</v>
          </cell>
        </row>
        <row r="9237">
          <cell r="A9237" t="str">
            <v>INSUMO</v>
          </cell>
          <cell r="B9237" t="str">
            <v>00001213</v>
          </cell>
          <cell r="C9237" t="str">
            <v>CARPINTEIRO DE FORMAS</v>
          </cell>
          <cell r="D9237" t="str">
            <v>H</v>
          </cell>
          <cell r="E9237">
            <v>0.81</v>
          </cell>
          <cell r="F9237">
            <v>12.88</v>
          </cell>
          <cell r="G9237">
            <v>10.43</v>
          </cell>
        </row>
        <row r="9238">
          <cell r="A9238" t="str">
            <v>INSUMO</v>
          </cell>
          <cell r="B9238" t="str">
            <v>00001379</v>
          </cell>
          <cell r="C9238" t="str">
            <v>CIMENTO PORTLAND COMPOSTO CP II- 32</v>
          </cell>
          <cell r="D9238" t="str">
            <v>KG</v>
          </cell>
          <cell r="E9238">
            <v>720</v>
          </cell>
          <cell r="F9238">
            <v>0.46</v>
          </cell>
          <cell r="G9238">
            <v>331.2</v>
          </cell>
        </row>
        <row r="9239">
          <cell r="A9239" t="str">
            <v>INSUMO</v>
          </cell>
          <cell r="B9239" t="str">
            <v>00004721</v>
          </cell>
          <cell r="C9239" t="str">
            <v>PEDRA BRITADA N. 1 - POSTO PEDREIRA / FORNECEDOR (SEM FRETE)</v>
          </cell>
          <cell r="D9239" t="str">
            <v>M3</v>
          </cell>
          <cell r="E9239">
            <v>3.1</v>
          </cell>
          <cell r="F9239">
            <v>54.87</v>
          </cell>
          <cell r="G9239">
            <v>170.1</v>
          </cell>
        </row>
        <row r="9240">
          <cell r="A9240" t="str">
            <v>INSUMO</v>
          </cell>
          <cell r="B9240" t="str">
            <v>00004750</v>
          </cell>
          <cell r="C9240" t="str">
            <v>PEDREIRO</v>
          </cell>
          <cell r="D9240" t="str">
            <v>H</v>
          </cell>
          <cell r="E9240">
            <v>22.47</v>
          </cell>
          <cell r="F9240">
            <v>12.88</v>
          </cell>
          <cell r="G9240">
            <v>289.41000000000003</v>
          </cell>
        </row>
        <row r="9241">
          <cell r="A9241" t="str">
            <v>INSUMO</v>
          </cell>
          <cell r="B9241" t="str">
            <v>00005070</v>
          </cell>
          <cell r="C9241" t="str">
            <v>PREGO POLIDO COM CABECA 17 X 30</v>
          </cell>
          <cell r="D9241" t="str">
            <v>KG</v>
          </cell>
          <cell r="E9241">
            <v>0.11</v>
          </cell>
          <cell r="F9241">
            <v>4.76</v>
          </cell>
          <cell r="G9241">
            <v>0.52</v>
          </cell>
        </row>
        <row r="9242">
          <cell r="A9242" t="str">
            <v>INSUMO</v>
          </cell>
          <cell r="B9242" t="str">
            <v>00006111</v>
          </cell>
          <cell r="C9242" t="str">
            <v>SERVENTE</v>
          </cell>
          <cell r="D9242" t="str">
            <v>H</v>
          </cell>
          <cell r="E9242">
            <v>62.78</v>
          </cell>
          <cell r="F9242">
            <v>10.59</v>
          </cell>
          <cell r="G9242">
            <v>664.84</v>
          </cell>
        </row>
        <row r="9243">
          <cell r="A9243" t="str">
            <v>INSUMO</v>
          </cell>
          <cell r="B9243" t="str">
            <v>00006114</v>
          </cell>
          <cell r="C9243" t="str">
            <v>AJUDANTE DE ARMADOR</v>
          </cell>
          <cell r="D9243" t="str">
            <v>H</v>
          </cell>
          <cell r="E9243">
            <v>6.2</v>
          </cell>
          <cell r="F9243">
            <v>9.68</v>
          </cell>
          <cell r="G9243">
            <v>60.02</v>
          </cell>
        </row>
        <row r="9244">
          <cell r="A9244" t="str">
            <v>INSUMO</v>
          </cell>
          <cell r="B9244" t="str">
            <v>00006117</v>
          </cell>
          <cell r="C9244" t="str">
            <v>AJUDANTE DE CARPINTEIRO</v>
          </cell>
          <cell r="D9244" t="str">
            <v>H</v>
          </cell>
          <cell r="E9244">
            <v>0.18</v>
          </cell>
          <cell r="F9244">
            <v>9.68</v>
          </cell>
          <cell r="G9244">
            <v>1.74</v>
          </cell>
        </row>
        <row r="9245">
          <cell r="A9245" t="str">
            <v>INSUMO</v>
          </cell>
          <cell r="B9245" t="str">
            <v>00006194</v>
          </cell>
          <cell r="C9245" t="str">
            <v>PECA DE MADEIRA 2A QUALIDADE 2,5 X 15CM (1X6") NAO APARELHADA</v>
          </cell>
          <cell r="D9245" t="str">
            <v>M</v>
          </cell>
          <cell r="E9245">
            <v>0.54</v>
          </cell>
          <cell r="F9245">
            <v>3.85</v>
          </cell>
          <cell r="G9245">
            <v>2.08</v>
          </cell>
        </row>
        <row r="9246">
          <cell r="A9246" t="str">
            <v>INSUMO</v>
          </cell>
          <cell r="B9246" t="str">
            <v>00007258</v>
          </cell>
          <cell r="C9246" t="str">
            <v>TIJOLO CERAMICO MACICO 5 X 10 X 20CM</v>
          </cell>
          <cell r="D9246" t="str">
            <v>UN</v>
          </cell>
          <cell r="E9246">
            <v>1120</v>
          </cell>
          <cell r="F9246">
            <v>0.37</v>
          </cell>
          <cell r="G9246">
            <v>414.4</v>
          </cell>
        </row>
        <row r="9247">
          <cell r="A9247" t="str">
            <v>83710</v>
          </cell>
          <cell r="C9247" t="str">
            <v>SUBTOTAL</v>
          </cell>
          <cell r="G9247">
            <v>2458.6899999999996</v>
          </cell>
        </row>
        <row r="9248">
          <cell r="C9248" t="str">
            <v>BDI</v>
          </cell>
          <cell r="E9248">
            <v>0.35</v>
          </cell>
          <cell r="G9248">
            <v>860.54</v>
          </cell>
        </row>
        <row r="9249">
          <cell r="C9249" t="str">
            <v>TOTAL</v>
          </cell>
          <cell r="G9249">
            <v>3319.2299999999996</v>
          </cell>
        </row>
        <row r="9251">
          <cell r="A9251" t="str">
            <v>DROP</v>
          </cell>
          <cell r="B9251" t="str">
            <v>83711</v>
          </cell>
          <cell r="C9251" t="str">
            <v>POÇO DE VISITA EM ALVENARIA, PARA REDE D=1,00 M, PA RTE FIXA C/ 1,00 M DE ALTURA E USO DE RETROESCAVADEIRA</v>
          </cell>
          <cell r="D9251" t="str">
            <v>UN</v>
          </cell>
        </row>
        <row r="9252">
          <cell r="A9252" t="str">
            <v>COMPOSICAO</v>
          </cell>
          <cell r="B9252" t="str">
            <v>73405</v>
          </cell>
          <cell r="C9252" t="str">
            <v>CUSTO HORARIO PRODUTIVO DIURNO-RETRO-ESCAVADEIRA SOBRE RODAS - CASE 580 H - 74 HP</v>
          </cell>
          <cell r="D9252" t="str">
            <v>CHP</v>
          </cell>
          <cell r="E9252">
            <v>0.25</v>
          </cell>
          <cell r="F9252">
            <v>102.15</v>
          </cell>
          <cell r="G9252">
            <v>25.54</v>
          </cell>
        </row>
        <row r="9253">
          <cell r="A9253" t="str">
            <v>INSUMO</v>
          </cell>
          <cell r="B9253" t="str">
            <v>00000034</v>
          </cell>
          <cell r="C9253" t="str">
            <v>ACO CA-50 3/8" (9,52 MM)</v>
          </cell>
          <cell r="D9253" t="str">
            <v>KG</v>
          </cell>
          <cell r="E9253">
            <v>119.6</v>
          </cell>
          <cell r="F9253">
            <v>3.49</v>
          </cell>
          <cell r="G9253">
            <v>417.4</v>
          </cell>
        </row>
        <row r="9254">
          <cell r="A9254" t="str">
            <v>INSUMO</v>
          </cell>
          <cell r="B9254" t="str">
            <v>00000337</v>
          </cell>
          <cell r="C9254" t="str">
            <v>ARAME PRETO RECOZIDO, PARA ARMACAO DE FERRAGEM, N. 18, D = 1,25 MM (0,01 KGM)</v>
          </cell>
          <cell r="D9254" t="str">
            <v>KG</v>
          </cell>
          <cell r="E9254">
            <v>2.1</v>
          </cell>
          <cell r="F9254">
            <v>6.67</v>
          </cell>
          <cell r="G9254">
            <v>14.01</v>
          </cell>
        </row>
        <row r="9255">
          <cell r="A9255" t="str">
            <v>INSUMO</v>
          </cell>
          <cell r="B9255" t="str">
            <v>00000370</v>
          </cell>
          <cell r="C9255" t="str">
            <v>AREIA MEDIA - POSTO JAZIDA / FORNECEDOR (SEM FRETE)</v>
          </cell>
          <cell r="D9255" t="str">
            <v>M3</v>
          </cell>
          <cell r="E9255">
            <v>2</v>
          </cell>
          <cell r="F9255">
            <v>55.5</v>
          </cell>
          <cell r="G9255">
            <v>111</v>
          </cell>
        </row>
        <row r="9256">
          <cell r="A9256" t="str">
            <v>INSUMO</v>
          </cell>
          <cell r="B9256" t="str">
            <v>00000378</v>
          </cell>
          <cell r="C9256" t="str">
            <v>ARMADOR</v>
          </cell>
          <cell r="D9256" t="str">
            <v>H</v>
          </cell>
          <cell r="E9256">
            <v>8.32</v>
          </cell>
          <cell r="F9256">
            <v>12.88</v>
          </cell>
          <cell r="G9256">
            <v>107.16</v>
          </cell>
        </row>
        <row r="9257">
          <cell r="A9257" t="str">
            <v>INSUMO</v>
          </cell>
          <cell r="B9257" t="str">
            <v>00001213</v>
          </cell>
          <cell r="C9257" t="str">
            <v>CARPINTEIRO DE FORMAS</v>
          </cell>
          <cell r="D9257" t="str">
            <v>H</v>
          </cell>
          <cell r="E9257">
            <v>0.89</v>
          </cell>
          <cell r="F9257">
            <v>12.88</v>
          </cell>
          <cell r="G9257">
            <v>11.46</v>
          </cell>
        </row>
        <row r="9258">
          <cell r="A9258" t="str">
            <v>INSUMO</v>
          </cell>
          <cell r="B9258" t="str">
            <v>00001379</v>
          </cell>
          <cell r="C9258" t="str">
            <v>CIMENTO PORTLAND COMPOSTO CP II- 32</v>
          </cell>
          <cell r="D9258" t="str">
            <v>KG</v>
          </cell>
          <cell r="E9258">
            <v>840</v>
          </cell>
          <cell r="F9258">
            <v>0.46</v>
          </cell>
          <cell r="G9258">
            <v>386.4</v>
          </cell>
        </row>
        <row r="9259">
          <cell r="A9259" t="str">
            <v>INSUMO</v>
          </cell>
          <cell r="B9259" t="str">
            <v>00004721</v>
          </cell>
          <cell r="C9259" t="str">
            <v>PEDRA BRITADA N. 1 - POSTO PEDREIRA / FORNECEDOR (SEM FRETE)</v>
          </cell>
          <cell r="D9259" t="str">
            <v>M3</v>
          </cell>
          <cell r="E9259">
            <v>3.6</v>
          </cell>
          <cell r="F9259">
            <v>54.87</v>
          </cell>
          <cell r="G9259">
            <v>197.53</v>
          </cell>
        </row>
        <row r="9260">
          <cell r="A9260" t="str">
            <v>INSUMO</v>
          </cell>
          <cell r="B9260" t="str">
            <v>00004750</v>
          </cell>
          <cell r="C9260" t="str">
            <v>PEDREIRO</v>
          </cell>
          <cell r="D9260" t="str">
            <v>H</v>
          </cell>
          <cell r="E9260">
            <v>23.17</v>
          </cell>
          <cell r="F9260">
            <v>12.88</v>
          </cell>
          <cell r="G9260">
            <v>298.43</v>
          </cell>
        </row>
        <row r="9261">
          <cell r="A9261" t="str">
            <v>INSUMO</v>
          </cell>
          <cell r="B9261" t="str">
            <v>00005070</v>
          </cell>
          <cell r="C9261" t="str">
            <v>PREGO POLIDO COM CABECA 17 X 30</v>
          </cell>
          <cell r="D9261" t="str">
            <v>KG</v>
          </cell>
          <cell r="E9261">
            <v>0.12</v>
          </cell>
          <cell r="F9261">
            <v>4.76</v>
          </cell>
          <cell r="G9261">
            <v>0.56999999999999995</v>
          </cell>
        </row>
        <row r="9262">
          <cell r="A9262" t="str">
            <v>INSUMO</v>
          </cell>
          <cell r="B9262" t="str">
            <v>00006111</v>
          </cell>
          <cell r="C9262" t="str">
            <v>SERVENTE</v>
          </cell>
          <cell r="D9262" t="str">
            <v>H</v>
          </cell>
          <cell r="E9262">
            <v>69.489999999999995</v>
          </cell>
          <cell r="F9262">
            <v>10.59</v>
          </cell>
          <cell r="G9262">
            <v>735.9</v>
          </cell>
        </row>
        <row r="9263">
          <cell r="A9263" t="str">
            <v>INSUMO</v>
          </cell>
          <cell r="B9263" t="str">
            <v>00006114</v>
          </cell>
          <cell r="C9263" t="str">
            <v>AJUDANTE DE ARMADOR</v>
          </cell>
          <cell r="D9263" t="str">
            <v>H</v>
          </cell>
          <cell r="E9263">
            <v>8.32</v>
          </cell>
          <cell r="F9263">
            <v>9.68</v>
          </cell>
          <cell r="G9263">
            <v>80.540000000000006</v>
          </cell>
        </row>
        <row r="9264">
          <cell r="A9264" t="str">
            <v>INSUMO</v>
          </cell>
          <cell r="B9264" t="str">
            <v>00006117</v>
          </cell>
          <cell r="C9264" t="str">
            <v>AJUDANTE DE CARPINTEIRO</v>
          </cell>
          <cell r="D9264" t="str">
            <v>H</v>
          </cell>
          <cell r="E9264">
            <v>0.09</v>
          </cell>
          <cell r="F9264">
            <v>9.68</v>
          </cell>
          <cell r="G9264">
            <v>0.87</v>
          </cell>
        </row>
        <row r="9265">
          <cell r="A9265" t="str">
            <v>INSUMO</v>
          </cell>
          <cell r="B9265" t="str">
            <v>00006194</v>
          </cell>
          <cell r="C9265" t="str">
            <v>PECA DE MADEIRA 2A QUALIDADE 2,5 X 15CM (1X6") NAO APARELHADA</v>
          </cell>
          <cell r="D9265" t="str">
            <v>M</v>
          </cell>
          <cell r="E9265">
            <v>0.59</v>
          </cell>
          <cell r="F9265">
            <v>3.85</v>
          </cell>
          <cell r="G9265">
            <v>2.27</v>
          </cell>
        </row>
        <row r="9266">
          <cell r="A9266" t="str">
            <v>INSUMO</v>
          </cell>
          <cell r="B9266" t="str">
            <v>00007258</v>
          </cell>
          <cell r="C9266" t="str">
            <v>TIJOLO CERAMICO MACICO 5 X 10 X 20CM</v>
          </cell>
          <cell r="D9266" t="str">
            <v>UN</v>
          </cell>
          <cell r="E9266">
            <v>1240</v>
          </cell>
          <cell r="F9266">
            <v>0.37</v>
          </cell>
          <cell r="G9266">
            <v>458.8</v>
          </cell>
        </row>
        <row r="9267">
          <cell r="A9267" t="str">
            <v>83711</v>
          </cell>
          <cell r="C9267" t="str">
            <v>SUBTOTAL</v>
          </cell>
          <cell r="G9267">
            <v>2847.88</v>
          </cell>
        </row>
        <row r="9268">
          <cell r="C9268" t="str">
            <v>BDI</v>
          </cell>
          <cell r="E9268">
            <v>0.35</v>
          </cell>
          <cell r="G9268">
            <v>996.76</v>
          </cell>
        </row>
        <row r="9269">
          <cell r="C9269" t="str">
            <v>TOTAL</v>
          </cell>
          <cell r="G9269">
            <v>3844.6400000000003</v>
          </cell>
        </row>
        <row r="9271">
          <cell r="A9271" t="str">
            <v>DROP</v>
          </cell>
          <cell r="B9271" t="str">
            <v>83712</v>
          </cell>
          <cell r="C9271" t="str">
            <v>POCO DE VISITA EM ALVENARIA, PARA REDE D=1,20 M, PA RTE FIXA C/ 1,00 M DE ALTURA E USO DE ESCAVADEIRA HIDRAULICA</v>
          </cell>
          <cell r="D9271" t="str">
            <v>UN</v>
          </cell>
        </row>
        <row r="9272">
          <cell r="A9272" t="str">
            <v>COMPOSICAO</v>
          </cell>
          <cell r="B9272" t="str">
            <v>74032/001</v>
          </cell>
          <cell r="C9272" t="str">
            <v>ESCAVADEIRA HIDRAULICA SOBRE ESTEIRAS 110HP A DIESEL - CHP - INCLUSIVE OPERADOR</v>
          </cell>
          <cell r="D9272" t="str">
            <v>CHP</v>
          </cell>
          <cell r="E9272">
            <v>0.25</v>
          </cell>
          <cell r="F9272">
            <v>152.82</v>
          </cell>
          <cell r="G9272">
            <v>38.21</v>
          </cell>
        </row>
        <row r="9273">
          <cell r="A9273" t="str">
            <v>INSUMO</v>
          </cell>
          <cell r="B9273" t="str">
            <v>00000034</v>
          </cell>
          <cell r="C9273" t="str">
            <v>ACO CA-50 3/8" (9,52 MM)</v>
          </cell>
          <cell r="D9273" t="str">
            <v>KG</v>
          </cell>
          <cell r="E9273">
            <v>185</v>
          </cell>
          <cell r="F9273">
            <v>3.49</v>
          </cell>
          <cell r="G9273">
            <v>645.65</v>
          </cell>
        </row>
        <row r="9274">
          <cell r="A9274" t="str">
            <v>INSUMO</v>
          </cell>
          <cell r="B9274" t="str">
            <v>00000337</v>
          </cell>
          <cell r="C9274" t="str">
            <v>ARAME PRETO RECOZIDO, PARA ARMACAO DE FERRAGEM, N. 18, D = 1,25 MM (0,01 KGM)</v>
          </cell>
          <cell r="D9274" t="str">
            <v>KG</v>
          </cell>
          <cell r="E9274">
            <v>3.7</v>
          </cell>
          <cell r="F9274">
            <v>6.67</v>
          </cell>
          <cell r="G9274">
            <v>24.68</v>
          </cell>
        </row>
        <row r="9275">
          <cell r="A9275" t="str">
            <v>INSUMO</v>
          </cell>
          <cell r="B9275" t="str">
            <v>00000370</v>
          </cell>
          <cell r="C9275" t="str">
            <v>AREIA MEDIA - POSTO JAZIDA / FORNECEDOR (SEM FRETE)</v>
          </cell>
          <cell r="D9275" t="str">
            <v>M3</v>
          </cell>
          <cell r="E9275">
            <v>2.2999999999999998</v>
          </cell>
          <cell r="F9275">
            <v>55.5</v>
          </cell>
          <cell r="G9275">
            <v>127.65</v>
          </cell>
        </row>
        <row r="9276">
          <cell r="A9276" t="str">
            <v>INSUMO</v>
          </cell>
          <cell r="B9276" t="str">
            <v>00000378</v>
          </cell>
          <cell r="C9276" t="str">
            <v>ARMADOR</v>
          </cell>
          <cell r="D9276" t="str">
            <v>H</v>
          </cell>
          <cell r="E9276">
            <v>14.8</v>
          </cell>
          <cell r="F9276">
            <v>12.88</v>
          </cell>
          <cell r="G9276">
            <v>190.62</v>
          </cell>
        </row>
        <row r="9277">
          <cell r="A9277" t="str">
            <v>INSUMO</v>
          </cell>
          <cell r="B9277" t="str">
            <v>00001213</v>
          </cell>
          <cell r="C9277" t="str">
            <v>CARPINTEIRO DE FORMAS</v>
          </cell>
          <cell r="D9277" t="str">
            <v>H</v>
          </cell>
          <cell r="E9277">
            <v>1.05</v>
          </cell>
          <cell r="F9277">
            <v>12.88</v>
          </cell>
          <cell r="G9277">
            <v>13.52</v>
          </cell>
        </row>
        <row r="9278">
          <cell r="A9278" t="str">
            <v>INSUMO</v>
          </cell>
          <cell r="B9278" t="str">
            <v>00001379</v>
          </cell>
          <cell r="C9278" t="str">
            <v>CIMENTO PORTLAND COMPOSTO CP II- 32</v>
          </cell>
          <cell r="D9278" t="str">
            <v>KG</v>
          </cell>
          <cell r="E9278">
            <v>1000</v>
          </cell>
          <cell r="F9278">
            <v>0.46</v>
          </cell>
          <cell r="G9278">
            <v>460</v>
          </cell>
        </row>
        <row r="9279">
          <cell r="A9279" t="str">
            <v>INSUMO</v>
          </cell>
          <cell r="B9279" t="str">
            <v>00004721</v>
          </cell>
          <cell r="C9279" t="str">
            <v>PEDRA BRITADA N. 1 - POSTO PEDREIRA / FORNECEDOR (SEM FRETE)</v>
          </cell>
          <cell r="D9279" t="str">
            <v>M3</v>
          </cell>
          <cell r="E9279">
            <v>4.5999999999999996</v>
          </cell>
          <cell r="F9279">
            <v>54.87</v>
          </cell>
          <cell r="G9279">
            <v>252.4</v>
          </cell>
        </row>
        <row r="9280">
          <cell r="A9280" t="str">
            <v>INSUMO</v>
          </cell>
          <cell r="B9280" t="str">
            <v>00004750</v>
          </cell>
          <cell r="C9280" t="str">
            <v>PEDREIRO</v>
          </cell>
          <cell r="D9280" t="str">
            <v>H</v>
          </cell>
          <cell r="E9280">
            <v>26.88</v>
          </cell>
          <cell r="F9280">
            <v>12.88</v>
          </cell>
          <cell r="G9280">
            <v>346.21</v>
          </cell>
        </row>
        <row r="9281">
          <cell r="A9281" t="str">
            <v>INSUMO</v>
          </cell>
          <cell r="B9281" t="str">
            <v>00005070</v>
          </cell>
          <cell r="C9281" t="str">
            <v>PREGO POLIDO COM CABECA 17 X 30</v>
          </cell>
          <cell r="D9281" t="str">
            <v>KG</v>
          </cell>
          <cell r="E9281">
            <v>0.13</v>
          </cell>
          <cell r="F9281">
            <v>4.76</v>
          </cell>
          <cell r="G9281">
            <v>0.62</v>
          </cell>
        </row>
        <row r="9282">
          <cell r="A9282" t="str">
            <v>INSUMO</v>
          </cell>
          <cell r="B9282" t="str">
            <v>00006111</v>
          </cell>
          <cell r="C9282" t="str">
            <v>SERVENTE</v>
          </cell>
          <cell r="D9282" t="str">
            <v>H</v>
          </cell>
          <cell r="E9282">
            <v>87.95</v>
          </cell>
          <cell r="F9282">
            <v>10.59</v>
          </cell>
          <cell r="G9282">
            <v>931.39</v>
          </cell>
        </row>
        <row r="9283">
          <cell r="A9283" t="str">
            <v>INSUMO</v>
          </cell>
          <cell r="B9283" t="str">
            <v>00006114</v>
          </cell>
          <cell r="C9283" t="str">
            <v>AJUDANTE DE ARMADOR</v>
          </cell>
          <cell r="D9283" t="str">
            <v>H</v>
          </cell>
          <cell r="E9283">
            <v>14.8</v>
          </cell>
          <cell r="F9283">
            <v>9.68</v>
          </cell>
          <cell r="G9283">
            <v>143.26</v>
          </cell>
        </row>
        <row r="9284">
          <cell r="A9284" t="str">
            <v>INSUMO</v>
          </cell>
          <cell r="B9284" t="str">
            <v>00006117</v>
          </cell>
          <cell r="C9284" t="str">
            <v>AJUDANTE DE CARPINTEIRO</v>
          </cell>
          <cell r="D9284" t="str">
            <v>H</v>
          </cell>
          <cell r="E9284">
            <v>0.11</v>
          </cell>
          <cell r="F9284">
            <v>9.68</v>
          </cell>
          <cell r="G9284">
            <v>1.06</v>
          </cell>
        </row>
        <row r="9285">
          <cell r="A9285" t="str">
            <v>INSUMO</v>
          </cell>
          <cell r="B9285" t="str">
            <v>00006194</v>
          </cell>
          <cell r="C9285" t="str">
            <v>PECA DE MADEIRA 2A QUALIDADE 2,5 X 15CM (1X6") NAO APARELHADA</v>
          </cell>
          <cell r="D9285" t="str">
            <v>M</v>
          </cell>
          <cell r="E9285">
            <v>0.67</v>
          </cell>
          <cell r="F9285">
            <v>3.85</v>
          </cell>
          <cell r="G9285">
            <v>2.58</v>
          </cell>
        </row>
        <row r="9286">
          <cell r="A9286" t="str">
            <v>INSUMO</v>
          </cell>
          <cell r="B9286" t="str">
            <v>00007258</v>
          </cell>
          <cell r="C9286" t="str">
            <v>TIJOLO CERAMICO MACICO 5 X 10 X 20CM</v>
          </cell>
          <cell r="D9286" t="str">
            <v>UN</v>
          </cell>
          <cell r="E9286">
            <v>1420</v>
          </cell>
          <cell r="F9286">
            <v>0.37</v>
          </cell>
          <cell r="G9286">
            <v>525.4</v>
          </cell>
        </row>
        <row r="9287">
          <cell r="A9287" t="str">
            <v>83712</v>
          </cell>
          <cell r="C9287" t="str">
            <v>SUBTOTAL</v>
          </cell>
          <cell r="G9287">
            <v>3703.25</v>
          </cell>
        </row>
        <row r="9288">
          <cell r="C9288" t="str">
            <v>BDI</v>
          </cell>
          <cell r="E9288">
            <v>0.35</v>
          </cell>
          <cell r="G9288">
            <v>1296.1400000000001</v>
          </cell>
        </row>
        <row r="9289">
          <cell r="C9289" t="str">
            <v>TOTAL</v>
          </cell>
          <cell r="G9289">
            <v>4999.3900000000003</v>
          </cell>
        </row>
        <row r="9291">
          <cell r="A9291" t="str">
            <v>DROP</v>
          </cell>
          <cell r="B9291" t="str">
            <v>83713</v>
          </cell>
          <cell r="C9291" t="str">
            <v>POCO DE VISITA EM ALVENARIA, PARA REDE D=1,50 M, PA RTE FIXA C/ 1,00 M DE ALTURA E USO DE ESCAVADEIRA HIDRAULICA</v>
          </cell>
          <cell r="D9291" t="str">
            <v>UN</v>
          </cell>
        </row>
        <row r="9292">
          <cell r="A9292" t="str">
            <v>COMPOSICAO</v>
          </cell>
          <cell r="B9292" t="str">
            <v>74032/001</v>
          </cell>
          <cell r="C9292" t="str">
            <v>ESCAVADEIRA HIDRAULICA SOBRE ESTEIRAS 110HP A DIESEL - CHP - INCLUSIVE OPERADOR</v>
          </cell>
          <cell r="D9292" t="str">
            <v>CHP</v>
          </cell>
          <cell r="E9292">
            <v>0.3</v>
          </cell>
          <cell r="F9292">
            <v>152.82</v>
          </cell>
          <cell r="G9292">
            <v>45.85</v>
          </cell>
        </row>
        <row r="9293">
          <cell r="A9293" t="str">
            <v>INSUMO</v>
          </cell>
          <cell r="B9293" t="str">
            <v>00000034</v>
          </cell>
          <cell r="C9293" t="str">
            <v>ACO CA-50 3/8" (9,52 MM)</v>
          </cell>
          <cell r="D9293" t="str">
            <v>KG</v>
          </cell>
          <cell r="E9293">
            <v>264</v>
          </cell>
          <cell r="F9293">
            <v>3.49</v>
          </cell>
          <cell r="G9293">
            <v>921.36</v>
          </cell>
        </row>
        <row r="9294">
          <cell r="A9294" t="str">
            <v>INSUMO</v>
          </cell>
          <cell r="B9294" t="str">
            <v>00000337</v>
          </cell>
          <cell r="C9294" t="str">
            <v>ARAME PRETO RECOZIDO, PARA ARMACAO DE FERRAGEM, N. 18, D = 1,25 MM (0,01 KGM)</v>
          </cell>
          <cell r="D9294" t="str">
            <v>KG</v>
          </cell>
          <cell r="E9294">
            <v>5.28</v>
          </cell>
          <cell r="F9294">
            <v>6.67</v>
          </cell>
          <cell r="G9294">
            <v>35.22</v>
          </cell>
        </row>
        <row r="9295">
          <cell r="A9295" t="str">
            <v>INSUMO</v>
          </cell>
          <cell r="B9295" t="str">
            <v>00000370</v>
          </cell>
          <cell r="C9295" t="str">
            <v>AREIA MEDIA - POSTO JAZIDA / FORNECEDOR (SEM FRETE)</v>
          </cell>
          <cell r="D9295" t="str">
            <v>M3</v>
          </cell>
          <cell r="E9295">
            <v>2.8</v>
          </cell>
          <cell r="F9295">
            <v>55.5</v>
          </cell>
          <cell r="G9295">
            <v>155.4</v>
          </cell>
        </row>
        <row r="9296">
          <cell r="A9296" t="str">
            <v>INSUMO</v>
          </cell>
          <cell r="B9296" t="str">
            <v>00000378</v>
          </cell>
          <cell r="C9296" t="str">
            <v>ARMADOR</v>
          </cell>
          <cell r="D9296" t="str">
            <v>H</v>
          </cell>
          <cell r="E9296">
            <v>21.12</v>
          </cell>
          <cell r="F9296">
            <v>12.88</v>
          </cell>
          <cell r="G9296">
            <v>272.02999999999997</v>
          </cell>
        </row>
        <row r="9297">
          <cell r="A9297" t="str">
            <v>INSUMO</v>
          </cell>
          <cell r="B9297" t="str">
            <v>00001213</v>
          </cell>
          <cell r="C9297" t="str">
            <v>CARPINTEIRO DE FORMAS</v>
          </cell>
          <cell r="D9297" t="str">
            <v>H</v>
          </cell>
          <cell r="E9297">
            <v>1.1399999999999999</v>
          </cell>
          <cell r="F9297">
            <v>12.88</v>
          </cell>
          <cell r="G9297">
            <v>14.68</v>
          </cell>
        </row>
        <row r="9298">
          <cell r="A9298" t="str">
            <v>INSUMO</v>
          </cell>
          <cell r="B9298" t="str">
            <v>00001379</v>
          </cell>
          <cell r="C9298" t="str">
            <v>CIMENTO PORTLAND COMPOSTO CP II- 32</v>
          </cell>
          <cell r="D9298" t="str">
            <v>KG</v>
          </cell>
          <cell r="E9298">
            <v>1210</v>
          </cell>
          <cell r="F9298">
            <v>0.46</v>
          </cell>
          <cell r="G9298">
            <v>556.6</v>
          </cell>
        </row>
        <row r="9299">
          <cell r="A9299" t="str">
            <v>INSUMO</v>
          </cell>
          <cell r="B9299" t="str">
            <v>00004721</v>
          </cell>
          <cell r="C9299" t="str">
            <v>PEDRA BRITADA N. 1 - POSTO PEDREIRA / FORNECEDOR (SEM FRETE)</v>
          </cell>
          <cell r="D9299" t="str">
            <v>M3</v>
          </cell>
          <cell r="E9299">
            <v>5.6</v>
          </cell>
          <cell r="F9299">
            <v>54.87</v>
          </cell>
          <cell r="G9299">
            <v>307.27</v>
          </cell>
        </row>
        <row r="9300">
          <cell r="A9300" t="str">
            <v>INSUMO</v>
          </cell>
          <cell r="B9300" t="str">
            <v>00004750</v>
          </cell>
          <cell r="C9300" t="str">
            <v>PEDREIRO</v>
          </cell>
          <cell r="D9300" t="str">
            <v>H</v>
          </cell>
          <cell r="E9300">
            <v>28.24</v>
          </cell>
          <cell r="F9300">
            <v>12.88</v>
          </cell>
          <cell r="G9300">
            <v>363.73</v>
          </cell>
        </row>
        <row r="9301">
          <cell r="A9301" t="str">
            <v>INSUMO</v>
          </cell>
          <cell r="B9301" t="str">
            <v>00005070</v>
          </cell>
          <cell r="C9301" t="str">
            <v>PREGO POLIDO COM CABECA 17 X 30</v>
          </cell>
          <cell r="D9301" t="str">
            <v>KG</v>
          </cell>
          <cell r="E9301">
            <v>0.15</v>
          </cell>
          <cell r="F9301">
            <v>4.76</v>
          </cell>
          <cell r="G9301">
            <v>0.71</v>
          </cell>
        </row>
        <row r="9302">
          <cell r="A9302" t="str">
            <v>INSUMO</v>
          </cell>
          <cell r="B9302" t="str">
            <v>00006111</v>
          </cell>
          <cell r="C9302" t="str">
            <v>SERVENTE</v>
          </cell>
          <cell r="D9302" t="str">
            <v>H</v>
          </cell>
          <cell r="E9302">
            <v>104.24</v>
          </cell>
          <cell r="F9302">
            <v>10.59</v>
          </cell>
          <cell r="G9302">
            <v>1103.9000000000001</v>
          </cell>
        </row>
        <row r="9303">
          <cell r="A9303" t="str">
            <v>INSUMO</v>
          </cell>
          <cell r="B9303" t="str">
            <v>00006114</v>
          </cell>
          <cell r="C9303" t="str">
            <v>AJUDANTE DE ARMADOR</v>
          </cell>
          <cell r="D9303" t="str">
            <v>H</v>
          </cell>
          <cell r="E9303">
            <v>21.12</v>
          </cell>
          <cell r="F9303">
            <v>9.68</v>
          </cell>
          <cell r="G9303">
            <v>204.44</v>
          </cell>
        </row>
        <row r="9304">
          <cell r="A9304" t="str">
            <v>INSUMO</v>
          </cell>
          <cell r="B9304" t="str">
            <v>00006117</v>
          </cell>
          <cell r="C9304" t="str">
            <v>AJUDANTE DE CARPINTEIRO</v>
          </cell>
          <cell r="D9304" t="str">
            <v>H</v>
          </cell>
          <cell r="E9304">
            <v>0.11</v>
          </cell>
          <cell r="F9304">
            <v>9.68</v>
          </cell>
          <cell r="G9304">
            <v>1.06</v>
          </cell>
        </row>
        <row r="9305">
          <cell r="A9305" t="str">
            <v>INSUMO</v>
          </cell>
          <cell r="B9305" t="str">
            <v>00006194</v>
          </cell>
          <cell r="C9305" t="str">
            <v>PECA DE MADEIRA 2A QUALIDADE 2,5 X 15CM (1X6") NAO APARELHADA</v>
          </cell>
          <cell r="D9305" t="str">
            <v>M</v>
          </cell>
          <cell r="E9305">
            <v>0.76</v>
          </cell>
          <cell r="F9305">
            <v>3.85</v>
          </cell>
          <cell r="G9305">
            <v>2.93</v>
          </cell>
        </row>
        <row r="9306">
          <cell r="A9306" t="str">
            <v>INSUMO</v>
          </cell>
          <cell r="B9306" t="str">
            <v>00007258</v>
          </cell>
          <cell r="C9306" t="str">
            <v>TIJOLO CERAMICO MACICO 5 X 10 X 20CM</v>
          </cell>
          <cell r="D9306" t="str">
            <v>UN</v>
          </cell>
          <cell r="E9306">
            <v>1400</v>
          </cell>
          <cell r="F9306">
            <v>0.37</v>
          </cell>
          <cell r="G9306">
            <v>518</v>
          </cell>
        </row>
        <row r="9307">
          <cell r="A9307" t="str">
            <v>83713</v>
          </cell>
          <cell r="C9307" t="str">
            <v>SUBTOTAL</v>
          </cell>
          <cell r="G9307">
            <v>4503.18</v>
          </cell>
        </row>
        <row r="9308">
          <cell r="C9308" t="str">
            <v>BDI</v>
          </cell>
          <cell r="E9308">
            <v>0.35</v>
          </cell>
          <cell r="G9308">
            <v>1576.11</v>
          </cell>
        </row>
        <row r="9309">
          <cell r="C9309" t="str">
            <v>TOTAL</v>
          </cell>
          <cell r="G9309">
            <v>6079.29</v>
          </cell>
        </row>
        <row r="9311">
          <cell r="A9311" t="str">
            <v>DROP</v>
          </cell>
          <cell r="B9311" t="str">
            <v>83714</v>
          </cell>
          <cell r="C9311" t="str">
            <v>ACRESCIMO NA ALTURA DO POCO DE VISITA EM A LVENARIA PARA REDE D=0,40 M</v>
          </cell>
          <cell r="D9311" t="str">
            <v>M</v>
          </cell>
        </row>
        <row r="9312">
          <cell r="A9312" t="str">
            <v>INSUMO</v>
          </cell>
          <cell r="B9312" t="str">
            <v>00000034</v>
          </cell>
          <cell r="C9312" t="str">
            <v>ACO CA-50 3/8" (9,52 MM)</v>
          </cell>
          <cell r="D9312" t="str">
            <v>KG</v>
          </cell>
          <cell r="E9312">
            <v>2.4500000000000002</v>
          </cell>
          <cell r="F9312">
            <v>3.49</v>
          </cell>
          <cell r="G9312">
            <v>8.5500000000000007</v>
          </cell>
        </row>
        <row r="9313">
          <cell r="A9313" t="str">
            <v>INSUMO</v>
          </cell>
          <cell r="B9313" t="str">
            <v>00000370</v>
          </cell>
          <cell r="C9313" t="str">
            <v>AREIA MEDIA - POSTO JAZIDA / FORNECEDOR (SEM FRETE)</v>
          </cell>
          <cell r="D9313" t="str">
            <v>M3</v>
          </cell>
          <cell r="E9313">
            <v>0.3</v>
          </cell>
          <cell r="F9313">
            <v>55.5</v>
          </cell>
          <cell r="G9313">
            <v>16.649999999999999</v>
          </cell>
        </row>
        <row r="9314">
          <cell r="A9314" t="str">
            <v>INSUMO</v>
          </cell>
          <cell r="B9314" t="str">
            <v>00000378</v>
          </cell>
          <cell r="C9314" t="str">
            <v>ARMADOR</v>
          </cell>
          <cell r="D9314" t="str">
            <v>H</v>
          </cell>
          <cell r="E9314">
            <v>0.17</v>
          </cell>
          <cell r="F9314">
            <v>12.88</v>
          </cell>
          <cell r="G9314">
            <v>2.19</v>
          </cell>
        </row>
        <row r="9315">
          <cell r="A9315" t="str">
            <v>INSUMO</v>
          </cell>
          <cell r="B9315" t="str">
            <v>00001379</v>
          </cell>
          <cell r="C9315" t="str">
            <v>CIMENTO PORTLAND COMPOSTO CP II- 32</v>
          </cell>
          <cell r="D9315" t="str">
            <v>KG</v>
          </cell>
          <cell r="E9315">
            <v>90</v>
          </cell>
          <cell r="F9315">
            <v>0.46</v>
          </cell>
          <cell r="G9315">
            <v>41.4</v>
          </cell>
        </row>
        <row r="9316">
          <cell r="A9316" t="str">
            <v>INSUMO</v>
          </cell>
          <cell r="B9316" t="str">
            <v>00004750</v>
          </cell>
          <cell r="C9316" t="str">
            <v>PEDREIRO</v>
          </cell>
          <cell r="D9316" t="str">
            <v>H</v>
          </cell>
          <cell r="E9316">
            <v>9.77</v>
          </cell>
          <cell r="F9316">
            <v>12.88</v>
          </cell>
          <cell r="G9316">
            <v>125.84</v>
          </cell>
        </row>
        <row r="9317">
          <cell r="A9317" t="str">
            <v>INSUMO</v>
          </cell>
          <cell r="B9317" t="str">
            <v>00006111</v>
          </cell>
          <cell r="C9317" t="str">
            <v>SERVENTE</v>
          </cell>
          <cell r="D9317" t="str">
            <v>H</v>
          </cell>
          <cell r="E9317">
            <v>12.74</v>
          </cell>
          <cell r="F9317">
            <v>10.59</v>
          </cell>
          <cell r="G9317">
            <v>134.91999999999999</v>
          </cell>
        </row>
        <row r="9318">
          <cell r="A9318" t="str">
            <v>INSUMO</v>
          </cell>
          <cell r="B9318" t="str">
            <v>00006114</v>
          </cell>
          <cell r="C9318" t="str">
            <v>AJUDANTE DE ARMADOR</v>
          </cell>
          <cell r="D9318" t="str">
            <v>H</v>
          </cell>
          <cell r="E9318">
            <v>0.17</v>
          </cell>
          <cell r="F9318">
            <v>9.68</v>
          </cell>
          <cell r="G9318">
            <v>1.65</v>
          </cell>
        </row>
        <row r="9319">
          <cell r="A9319" t="str">
            <v>INSUMO</v>
          </cell>
          <cell r="B9319" t="str">
            <v>00007258</v>
          </cell>
          <cell r="C9319" t="str">
            <v>TIJOLO CERAMICO MACICO 5 X 10 X 20CM</v>
          </cell>
          <cell r="D9319" t="str">
            <v>UN</v>
          </cell>
          <cell r="E9319">
            <v>480</v>
          </cell>
          <cell r="F9319">
            <v>0.37</v>
          </cell>
          <cell r="G9319">
            <v>177.6</v>
          </cell>
        </row>
        <row r="9320">
          <cell r="A9320" t="str">
            <v>83714</v>
          </cell>
          <cell r="C9320" t="str">
            <v>SUBTOTAL</v>
          </cell>
          <cell r="G9320">
            <v>508.79999999999995</v>
          </cell>
        </row>
        <row r="9321">
          <cell r="C9321" t="str">
            <v>BDI</v>
          </cell>
          <cell r="E9321">
            <v>0.35</v>
          </cell>
          <cell r="G9321">
            <v>178.08</v>
          </cell>
        </row>
        <row r="9322">
          <cell r="C9322" t="str">
            <v>TOTAL</v>
          </cell>
          <cell r="G9322">
            <v>686.88</v>
          </cell>
        </row>
        <row r="9324">
          <cell r="A9324" t="str">
            <v>DROP</v>
          </cell>
          <cell r="B9324" t="str">
            <v>83715</v>
          </cell>
          <cell r="C9324" t="str">
            <v>CHAMINE P/ POCO DE VISITA EM ALVENARIA, EX CLUSOS TAMPAO E ANEL</v>
          </cell>
          <cell r="D9324" t="str">
            <v>M</v>
          </cell>
        </row>
        <row r="9325">
          <cell r="A9325" t="str">
            <v>COMPOSICAO</v>
          </cell>
          <cell r="B9325" t="str">
            <v>4884</v>
          </cell>
          <cell r="C9325" t="str">
            <v>ARGAMASSA TRACO 1:3 (CIMENTO E AREIA), PREPARO MANUAL</v>
          </cell>
          <cell r="D9325" t="str">
            <v>M3</v>
          </cell>
          <cell r="E9325">
            <v>0.05</v>
          </cell>
          <cell r="F9325">
            <v>387.46000000000004</v>
          </cell>
          <cell r="G9325">
            <v>19.37</v>
          </cell>
        </row>
        <row r="9326">
          <cell r="A9326" t="str">
            <v>COMPOSICAO</v>
          </cell>
          <cell r="B9326" t="str">
            <v>6519</v>
          </cell>
          <cell r="C9326" t="str">
            <v>ALVENARIA EM TIJOLO CERAMICO MACICO 5X10X20CM 1 VEZ (ESPESSURA 20CM), ASSENTADO COM ARGAMASSA TRACO 1:2:8 (CIMENTO, CAL E AREIA)</v>
          </cell>
          <cell r="D9326" t="str">
            <v>M2</v>
          </cell>
          <cell r="E9326">
            <v>2.4</v>
          </cell>
          <cell r="F9326">
            <v>116.44</v>
          </cell>
          <cell r="G9326">
            <v>279.45999999999998</v>
          </cell>
        </row>
        <row r="9327">
          <cell r="A9327" t="str">
            <v>INSUMO</v>
          </cell>
          <cell r="B9327" t="str">
            <v>00000033</v>
          </cell>
          <cell r="C9327" t="str">
            <v>ACO CA-50 5/16" (7,94 MM)</v>
          </cell>
          <cell r="D9327" t="str">
            <v>KG</v>
          </cell>
          <cell r="E9327">
            <v>2.4500000000000002</v>
          </cell>
          <cell r="F9327">
            <v>3.69</v>
          </cell>
          <cell r="G9327">
            <v>9.0399999999999991</v>
          </cell>
        </row>
        <row r="9328">
          <cell r="A9328" t="str">
            <v>INSUMO</v>
          </cell>
          <cell r="B9328" t="str">
            <v>00000378</v>
          </cell>
          <cell r="C9328" t="str">
            <v>ARMADOR</v>
          </cell>
          <cell r="D9328" t="str">
            <v>H</v>
          </cell>
          <cell r="E9328">
            <v>0.17</v>
          </cell>
          <cell r="F9328">
            <v>12.88</v>
          </cell>
          <cell r="G9328">
            <v>2.19</v>
          </cell>
        </row>
        <row r="9329">
          <cell r="A9329" t="str">
            <v>INSUMO</v>
          </cell>
          <cell r="B9329" t="str">
            <v>00004750</v>
          </cell>
          <cell r="C9329" t="str">
            <v>PEDREIRO</v>
          </cell>
          <cell r="D9329" t="str">
            <v>H</v>
          </cell>
          <cell r="E9329">
            <v>2</v>
          </cell>
          <cell r="F9329">
            <v>12.88</v>
          </cell>
          <cell r="G9329">
            <v>25.76</v>
          </cell>
        </row>
        <row r="9330">
          <cell r="A9330" t="str">
            <v>INSUMO</v>
          </cell>
          <cell r="B9330" t="str">
            <v>00006111</v>
          </cell>
          <cell r="C9330" t="str">
            <v>SERVENTE</v>
          </cell>
          <cell r="D9330" t="str">
            <v>H</v>
          </cell>
          <cell r="E9330">
            <v>2</v>
          </cell>
          <cell r="F9330">
            <v>10.59</v>
          </cell>
          <cell r="G9330">
            <v>21.18</v>
          </cell>
        </row>
        <row r="9331">
          <cell r="A9331" t="str">
            <v>INSUMO</v>
          </cell>
          <cell r="B9331" t="str">
            <v>00006114</v>
          </cell>
          <cell r="C9331" t="str">
            <v>AJUDANTE DE ARMADOR</v>
          </cell>
          <cell r="D9331" t="str">
            <v>H</v>
          </cell>
          <cell r="E9331">
            <v>0.17</v>
          </cell>
          <cell r="F9331">
            <v>9.68</v>
          </cell>
          <cell r="G9331">
            <v>1.65</v>
          </cell>
        </row>
        <row r="9332">
          <cell r="A9332" t="str">
            <v>83715</v>
          </cell>
          <cell r="C9332" t="str">
            <v>SUBTOTAL</v>
          </cell>
          <cell r="G9332">
            <v>358.65</v>
          </cell>
        </row>
        <row r="9333">
          <cell r="C9333" t="str">
            <v>BDI</v>
          </cell>
          <cell r="E9333">
            <v>0.35</v>
          </cell>
          <cell r="G9333">
            <v>125.53</v>
          </cell>
        </row>
        <row r="9334">
          <cell r="C9334" t="str">
            <v>TOTAL</v>
          </cell>
          <cell r="G9334">
            <v>484.17999999999995</v>
          </cell>
        </row>
        <row r="9336">
          <cell r="A9336" t="str">
            <v>DROP</v>
          </cell>
          <cell r="B9336" t="str">
            <v>83716</v>
          </cell>
          <cell r="C9336" t="str">
            <v>GRELHA FF 30X90CM, 135KG, P/ CX RALO COM ASSENTAMEN TO DE ARGAMASSA CIMENTO/AREIA 1:4 - FORNECIMENTO E INSTALAÇÃO</v>
          </cell>
          <cell r="D9336" t="str">
            <v>UN</v>
          </cell>
        </row>
        <row r="9337">
          <cell r="A9337" t="str">
            <v>COMPOSICAO</v>
          </cell>
          <cell r="B9337" t="str">
            <v>73455</v>
          </cell>
          <cell r="C9337" t="str">
            <v>ARGAMASSA CIMENTO/AREIA 1:4 - PREPARO MECANICO</v>
          </cell>
          <cell r="D9337" t="str">
            <v>M3</v>
          </cell>
          <cell r="E9337">
            <v>8.0000000000000002E-3</v>
          </cell>
          <cell r="F9337">
            <v>291.58</v>
          </cell>
          <cell r="G9337">
            <v>2.33</v>
          </cell>
        </row>
        <row r="9338">
          <cell r="A9338" t="str">
            <v>INSUMO</v>
          </cell>
          <cell r="B9338" t="str">
            <v>00004750</v>
          </cell>
          <cell r="C9338" t="str">
            <v>PEDREIRO</v>
          </cell>
          <cell r="D9338" t="str">
            <v>H</v>
          </cell>
          <cell r="E9338">
            <v>2.6</v>
          </cell>
          <cell r="F9338">
            <v>12.88</v>
          </cell>
          <cell r="G9338">
            <v>33.49</v>
          </cell>
        </row>
        <row r="9339">
          <cell r="A9339" t="str">
            <v>INSUMO</v>
          </cell>
          <cell r="B9339" t="str">
            <v>00006111</v>
          </cell>
          <cell r="C9339" t="str">
            <v>SERVENTE</v>
          </cell>
          <cell r="D9339" t="str">
            <v>H</v>
          </cell>
          <cell r="E9339">
            <v>2.6</v>
          </cell>
          <cell r="F9339">
            <v>10.59</v>
          </cell>
          <cell r="G9339">
            <v>27.53</v>
          </cell>
        </row>
        <row r="9340">
          <cell r="A9340" t="str">
            <v>INSUMO</v>
          </cell>
          <cell r="B9340" t="str">
            <v>00011245</v>
          </cell>
          <cell r="C9340" t="str">
            <v>GRELHA FOFO C/ REQUADRO P/ CAIXA RALO 290 X 870MM 135KG CARGA MAX 10.000KG P/ CAPTACAO AGUA PLUVIAL</v>
          </cell>
          <cell r="D9340" t="str">
            <v>UN</v>
          </cell>
          <cell r="E9340">
            <v>1</v>
          </cell>
          <cell r="F9340">
            <v>334.35</v>
          </cell>
          <cell r="G9340">
            <v>334.35</v>
          </cell>
        </row>
        <row r="9341">
          <cell r="A9341" t="str">
            <v>83716</v>
          </cell>
          <cell r="C9341" t="str">
            <v>SUBTOTAL</v>
          </cell>
          <cell r="G9341">
            <v>397.70000000000005</v>
          </cell>
        </row>
        <row r="9342">
          <cell r="C9342" t="str">
            <v>BDI</v>
          </cell>
          <cell r="E9342">
            <v>0.35</v>
          </cell>
          <cell r="G9342">
            <v>139.19999999999999</v>
          </cell>
        </row>
        <row r="9343">
          <cell r="C9343" t="str">
            <v>TOTAL</v>
          </cell>
          <cell r="G9343">
            <v>536.90000000000009</v>
          </cell>
        </row>
        <row r="9345">
          <cell r="A9345" t="str">
            <v>DROP</v>
          </cell>
          <cell r="B9345" t="str">
            <v>73763/001</v>
          </cell>
          <cell r="C9345" t="str">
            <v>MEIO-FIO E SARJETA DE CONCRETO MOLDADO NO LOCAL, US INADO 15 MPA, COM 0,65 M BASE X 0,30 M ALTURA, REJUNTE EM ARGAMASSA TRACO 1:3,5 (CIMENTO E AREIA)</v>
          </cell>
          <cell r="D9345" t="str">
            <v>M</v>
          </cell>
        </row>
        <row r="9346">
          <cell r="A9346" t="str">
            <v>COMPOSICAO</v>
          </cell>
          <cell r="B9346" t="str">
            <v>73455</v>
          </cell>
          <cell r="C9346" t="str">
            <v>ARGAMASSA CIMENTO/AREIA 1:4 - PREPARO MECANICO</v>
          </cell>
          <cell r="D9346" t="str">
            <v>M3</v>
          </cell>
          <cell r="E9346">
            <v>7.4999999999999997E-3</v>
          </cell>
          <cell r="F9346">
            <v>291.58</v>
          </cell>
          <cell r="G9346">
            <v>2.19</v>
          </cell>
        </row>
        <row r="9347">
          <cell r="A9347" t="str">
            <v>COMPOSICAO</v>
          </cell>
          <cell r="B9347" t="str">
            <v>74007/002</v>
          </cell>
          <cell r="C9347" t="str">
            <v>FORMA TABUAS MADEIRA 3A P/ PECAS CONCRETO ARM, REAPR 2X, INCL MONTAGEM E DESMONTAGEM.</v>
          </cell>
          <cell r="D9347" t="str">
            <v>M2</v>
          </cell>
          <cell r="E9347">
            <v>0.67759999999999998</v>
          </cell>
          <cell r="F9347">
            <v>41.829999999999991</v>
          </cell>
          <cell r="G9347">
            <v>28.34</v>
          </cell>
        </row>
        <row r="9348">
          <cell r="A9348" t="str">
            <v>COMPOSICAO</v>
          </cell>
          <cell r="B9348" t="str">
            <v>74157/003</v>
          </cell>
          <cell r="C9348" t="str">
            <v>LANCAMENTO/APLICACAO MANUAL DE CONCRETO EM ESTRUTURAS</v>
          </cell>
          <cell r="D9348" t="str">
            <v>M3</v>
          </cell>
          <cell r="E9348">
            <v>0.13059999999999999</v>
          </cell>
          <cell r="F9348">
            <v>24.970000000000002</v>
          </cell>
          <cell r="G9348">
            <v>3.26</v>
          </cell>
        </row>
        <row r="9349">
          <cell r="A9349" t="str">
            <v>INSUMO</v>
          </cell>
          <cell r="B9349" t="str">
            <v>00001523</v>
          </cell>
          <cell r="C9349" t="str">
            <v>CONCRETO USINADO BOMBEADO FCK = 15,0MPA</v>
          </cell>
          <cell r="D9349" t="str">
            <v>M3</v>
          </cell>
          <cell r="E9349">
            <v>0.13059999999999999</v>
          </cell>
          <cell r="F9349">
            <v>248.96</v>
          </cell>
          <cell r="G9349">
            <v>32.51</v>
          </cell>
        </row>
        <row r="9350">
          <cell r="A9350" t="str">
            <v>INSUMO</v>
          </cell>
          <cell r="B9350" t="str">
            <v>00004759</v>
          </cell>
          <cell r="C9350" t="str">
            <v>CALCETEIRO</v>
          </cell>
          <cell r="D9350" t="str">
            <v>H</v>
          </cell>
          <cell r="E9350">
            <v>0.2</v>
          </cell>
          <cell r="F9350">
            <v>11.86</v>
          </cell>
          <cell r="G9350">
            <v>2.37</v>
          </cell>
        </row>
        <row r="9351">
          <cell r="A9351" t="str">
            <v>INSUMO</v>
          </cell>
          <cell r="B9351" t="str">
            <v>00006111</v>
          </cell>
          <cell r="C9351" t="str">
            <v>SERVENTE</v>
          </cell>
          <cell r="D9351" t="str">
            <v>H</v>
          </cell>
          <cell r="E9351">
            <v>0.6</v>
          </cell>
          <cell r="F9351">
            <v>10.59</v>
          </cell>
          <cell r="G9351">
            <v>6.35</v>
          </cell>
        </row>
        <row r="9352">
          <cell r="A9352" t="str">
            <v>73763/001</v>
          </cell>
          <cell r="C9352" t="str">
            <v>SUBTOTAL</v>
          </cell>
          <cell r="G9352">
            <v>75.02</v>
          </cell>
        </row>
        <row r="9353">
          <cell r="C9353" t="str">
            <v>BDI</v>
          </cell>
          <cell r="E9353">
            <v>0.35</v>
          </cell>
          <cell r="G9353">
            <v>26.26</v>
          </cell>
        </row>
        <row r="9354">
          <cell r="C9354" t="str">
            <v>TOTAL</v>
          </cell>
          <cell r="G9354">
            <v>101.28</v>
          </cell>
        </row>
        <row r="9356">
          <cell r="A9356" t="str">
            <v>DROP</v>
          </cell>
          <cell r="B9356" t="str">
            <v>73763/002</v>
          </cell>
          <cell r="C9356" t="str">
            <v>MEIO-FIO E SARJETA DE CONCRETO MOLDADO NO LOCAL, US INADO 15 MPA, COM 0,45 M BASE X 0,30 M ALTURA, REJUNTE EM ARGAMASSA TRACO 1:3,5 (CIMENTO E AREIA)</v>
          </cell>
          <cell r="D9356" t="str">
            <v>M</v>
          </cell>
        </row>
        <row r="9357">
          <cell r="A9357" t="str">
            <v>COMPOSICAO</v>
          </cell>
          <cell r="B9357" t="str">
            <v>73455</v>
          </cell>
          <cell r="C9357" t="str">
            <v>ARGAMASSA CIMENTO/AREIA 1:4 - PREPARO MECANICO</v>
          </cell>
          <cell r="D9357" t="str">
            <v>M3</v>
          </cell>
          <cell r="E9357">
            <v>5.0000000000000001E-3</v>
          </cell>
          <cell r="F9357">
            <v>291.58</v>
          </cell>
          <cell r="G9357">
            <v>1.46</v>
          </cell>
        </row>
        <row r="9358">
          <cell r="A9358" t="str">
            <v>COMPOSICAO</v>
          </cell>
          <cell r="B9358" t="str">
            <v>74007/002</v>
          </cell>
          <cell r="C9358" t="str">
            <v>FORMA TABUAS MADEIRA 3A P/ PECAS CONCRETO ARM, REAPR 2X, INCL MONTAGEM E DESMONTAGEM.</v>
          </cell>
          <cell r="D9358" t="str">
            <v>M2</v>
          </cell>
          <cell r="E9358">
            <v>0.64100000000000001</v>
          </cell>
          <cell r="F9358">
            <v>41.829999999999991</v>
          </cell>
          <cell r="G9358">
            <v>26.81</v>
          </cell>
        </row>
        <row r="9359">
          <cell r="A9359" t="str">
            <v>COMPOSICAO</v>
          </cell>
          <cell r="B9359" t="str">
            <v>74157/003</v>
          </cell>
          <cell r="C9359" t="str">
            <v>LANCAMENTO/APLICACAO MANUAL DE CONCRETO EM ESTRUTURAS</v>
          </cell>
          <cell r="D9359" t="str">
            <v>M3</v>
          </cell>
          <cell r="E9359">
            <v>9.1999999999999998E-2</v>
          </cell>
          <cell r="F9359">
            <v>24.970000000000002</v>
          </cell>
          <cell r="G9359">
            <v>2.2999999999999998</v>
          </cell>
        </row>
        <row r="9360">
          <cell r="A9360" t="str">
            <v>INSUMO</v>
          </cell>
          <cell r="B9360" t="str">
            <v>00001523</v>
          </cell>
          <cell r="C9360" t="str">
            <v>CONCRETO USINADO BOMBEADO FCK = 15,0MPA</v>
          </cell>
          <cell r="D9360" t="str">
            <v>M3</v>
          </cell>
          <cell r="E9360">
            <v>9.1999999999999998E-2</v>
          </cell>
          <cell r="F9360">
            <v>248.96</v>
          </cell>
          <cell r="G9360">
            <v>22.9</v>
          </cell>
        </row>
        <row r="9361">
          <cell r="A9361" t="str">
            <v>INSUMO</v>
          </cell>
          <cell r="B9361" t="str">
            <v>00004759</v>
          </cell>
          <cell r="C9361" t="str">
            <v>CALCETEIRO</v>
          </cell>
          <cell r="D9361" t="str">
            <v>H</v>
          </cell>
          <cell r="E9361">
            <v>0.13300000000000001</v>
          </cell>
          <cell r="F9361">
            <v>11.86</v>
          </cell>
          <cell r="G9361">
            <v>1.58</v>
          </cell>
        </row>
        <row r="9362">
          <cell r="A9362" t="str">
            <v>INSUMO</v>
          </cell>
          <cell r="B9362" t="str">
            <v>00006111</v>
          </cell>
          <cell r="C9362" t="str">
            <v>SERVENTE</v>
          </cell>
          <cell r="D9362" t="str">
            <v>H</v>
          </cell>
          <cell r="E9362">
            <v>0.4</v>
          </cell>
          <cell r="F9362">
            <v>10.59</v>
          </cell>
          <cell r="G9362">
            <v>4.24</v>
          </cell>
        </row>
        <row r="9363">
          <cell r="A9363" t="str">
            <v>73763/002</v>
          </cell>
          <cell r="C9363" t="str">
            <v>SUBTOTAL</v>
          </cell>
          <cell r="G9363">
            <v>59.29</v>
          </cell>
        </row>
        <row r="9364">
          <cell r="C9364" t="str">
            <v>BDI</v>
          </cell>
          <cell r="E9364">
            <v>0.35</v>
          </cell>
          <cell r="G9364">
            <v>20.75</v>
          </cell>
        </row>
        <row r="9365">
          <cell r="C9365" t="str">
            <v>TOTAL</v>
          </cell>
          <cell r="G9365">
            <v>80.039999999999992</v>
          </cell>
        </row>
        <row r="9367">
          <cell r="A9367" t="str">
            <v>DROP</v>
          </cell>
          <cell r="B9367" t="str">
            <v>73763/003</v>
          </cell>
          <cell r="C9367" t="str">
            <v>MEIO-FIO E SARJETA CONJUGADOS DE CONCRETO 15 MPA, 4 7 CM BASE X 30 CM ALTURA, MOLDADO "IN LOCO" COM EXTRUSORA</v>
          </cell>
          <cell r="D9367" t="str">
            <v>M</v>
          </cell>
        </row>
        <row r="9368">
          <cell r="A9368" t="str">
            <v>COMPOSICAO</v>
          </cell>
          <cell r="B9368" t="str">
            <v>73558</v>
          </cell>
          <cell r="C9368" t="str">
            <v>LOCAÇÃO DE EXTRUSORA DE GUIAS E SARJETAS SEM FORMAS, MOTOR DIESEL DE 14CV, EXCLUSIVE OPERADOR (CI)</v>
          </cell>
          <cell r="D9368" t="str">
            <v>H</v>
          </cell>
          <cell r="E9368">
            <v>6.3E-2</v>
          </cell>
          <cell r="F9368">
            <v>4.7300000000000004</v>
          </cell>
          <cell r="G9368">
            <v>0.3</v>
          </cell>
        </row>
        <row r="9369">
          <cell r="A9369" t="str">
            <v>COMPOSICAO</v>
          </cell>
          <cell r="B9369" t="str">
            <v>79895</v>
          </cell>
          <cell r="C9369" t="str">
            <v>LOCACAO DE EXTRUSORA DE GUIAS E SARJETAS SEM FORMAS, MOTOR DIESEL DE 14CV, EXCLUSIVE OPERADOR (CP)</v>
          </cell>
          <cell r="D9369" t="str">
            <v>H</v>
          </cell>
          <cell r="E9369">
            <v>0.01</v>
          </cell>
          <cell r="F9369">
            <v>12.81</v>
          </cell>
          <cell r="G9369">
            <v>0.13</v>
          </cell>
        </row>
        <row r="9370">
          <cell r="A9370" t="str">
            <v>INSUMO</v>
          </cell>
          <cell r="B9370" t="str">
            <v>00001379</v>
          </cell>
          <cell r="C9370" t="str">
            <v>CIMENTO PORTLAND COMPOSTO CP II- 32</v>
          </cell>
          <cell r="D9370" t="str">
            <v>KG</v>
          </cell>
          <cell r="E9370">
            <v>2.2400000000000002</v>
          </cell>
          <cell r="F9370">
            <v>0.46</v>
          </cell>
          <cell r="G9370">
            <v>1.03</v>
          </cell>
        </row>
        <row r="9371">
          <cell r="A9371" t="str">
            <v>INSUMO</v>
          </cell>
          <cell r="B9371" t="str">
            <v>00004230</v>
          </cell>
          <cell r="C9371" t="str">
            <v>OPERADOR DE MAQUINAS E EQUIPAMENTOS</v>
          </cell>
          <cell r="D9371" t="str">
            <v>H</v>
          </cell>
          <cell r="E9371">
            <v>8.4000000000000005E-2</v>
          </cell>
          <cell r="F9371">
            <v>20.71</v>
          </cell>
          <cell r="G9371">
            <v>1.74</v>
          </cell>
        </row>
        <row r="9372">
          <cell r="A9372" t="str">
            <v>INSUMO</v>
          </cell>
          <cell r="B9372" t="str">
            <v>00004741</v>
          </cell>
          <cell r="C9372" t="str">
            <v>PÓ-DE-PEDRA - POSTO PEDREIRA / FORNECEDOR (SEM FRETE)</v>
          </cell>
          <cell r="D9372" t="str">
            <v>M3</v>
          </cell>
          <cell r="E9372">
            <v>6.0000000000000001E-3</v>
          </cell>
          <cell r="F9372">
            <v>44.31</v>
          </cell>
          <cell r="G9372">
            <v>0.27</v>
          </cell>
        </row>
        <row r="9373">
          <cell r="A9373" t="str">
            <v>INSUMO</v>
          </cell>
          <cell r="B9373" t="str">
            <v>00004750</v>
          </cell>
          <cell r="C9373" t="str">
            <v>PEDREIRO</v>
          </cell>
          <cell r="D9373" t="str">
            <v>H</v>
          </cell>
          <cell r="E9373">
            <v>0.14199999999999999</v>
          </cell>
          <cell r="F9373">
            <v>12.88</v>
          </cell>
          <cell r="G9373">
            <v>1.83</v>
          </cell>
        </row>
        <row r="9374">
          <cell r="A9374" t="str">
            <v>INSUMO</v>
          </cell>
          <cell r="B9374" t="str">
            <v>00006111</v>
          </cell>
          <cell r="C9374" t="str">
            <v>SERVENTE</v>
          </cell>
          <cell r="D9374" t="str">
            <v>H</v>
          </cell>
          <cell r="E9374">
            <v>0.31</v>
          </cell>
          <cell r="F9374">
            <v>10.59</v>
          </cell>
          <cell r="G9374">
            <v>3.28</v>
          </cell>
        </row>
        <row r="9375">
          <cell r="A9375" t="str">
            <v>INSUMO</v>
          </cell>
          <cell r="B9375" t="str">
            <v>00011146</v>
          </cell>
          <cell r="C9375" t="str">
            <v>CONCRETO USINADO FCK = 15,0 MPA, AUTO-ADENSAVEL C/ SLUMP 22 CM</v>
          </cell>
          <cell r="D9375" t="str">
            <v>M3</v>
          </cell>
          <cell r="E9375">
            <v>9.1999999999999998E-2</v>
          </cell>
          <cell r="F9375">
            <v>289.33999999999997</v>
          </cell>
          <cell r="G9375">
            <v>26.62</v>
          </cell>
        </row>
        <row r="9376">
          <cell r="A9376" t="str">
            <v>73763/003</v>
          </cell>
          <cell r="C9376" t="str">
            <v>SUBTOTAL</v>
          </cell>
          <cell r="G9376">
            <v>35.200000000000003</v>
          </cell>
        </row>
        <row r="9377">
          <cell r="C9377" t="str">
            <v>BDI</v>
          </cell>
          <cell r="E9377">
            <v>0.35</v>
          </cell>
          <cell r="G9377">
            <v>12.32</v>
          </cell>
        </row>
        <row r="9378">
          <cell r="C9378" t="str">
            <v>TOTAL</v>
          </cell>
          <cell r="G9378">
            <v>47.52</v>
          </cell>
        </row>
        <row r="9380">
          <cell r="A9380" t="str">
            <v>DROP</v>
          </cell>
          <cell r="B9380" t="str">
            <v>73763/004</v>
          </cell>
          <cell r="C9380" t="str">
            <v>MEIO-FIO E SARJETA CONJUGADOS DE CONCRETO 15 MPA, 3 5 CM BASE X 30 CM ALTURA, MOLDADO "IN LOCO" COM EXTRUSORA</v>
          </cell>
          <cell r="D9380" t="str">
            <v>M</v>
          </cell>
        </row>
        <row r="9381">
          <cell r="A9381" t="str">
            <v>COMPOSICAO</v>
          </cell>
          <cell r="B9381" t="str">
            <v>73558</v>
          </cell>
          <cell r="C9381" t="str">
            <v>LOCAÇÃO DE EXTRUSORA DE GUIAS E SARJETAS SEM FORMAS, MOTOR DIESEL DE 14CV, EXCLUSIVE OPERADOR (CI)</v>
          </cell>
          <cell r="D9381" t="str">
            <v>H</v>
          </cell>
          <cell r="E9381">
            <v>5.2699999999999997E-2</v>
          </cell>
          <cell r="F9381">
            <v>4.7300000000000004</v>
          </cell>
          <cell r="G9381">
            <v>0.25</v>
          </cell>
        </row>
        <row r="9382">
          <cell r="A9382" t="str">
            <v>COMPOSICAO</v>
          </cell>
          <cell r="B9382" t="str">
            <v>79895</v>
          </cell>
          <cell r="C9382" t="str">
            <v>LOCACAO DE EXTRUSORA DE GUIAS E SARJETAS SEM FORMAS, MOTOR DIESEL DE 14CV, EXCLUSIVE OPERADOR (CP)</v>
          </cell>
          <cell r="D9382" t="str">
            <v>H</v>
          </cell>
          <cell r="E9382">
            <v>8.3999999999999995E-3</v>
          </cell>
          <cell r="F9382">
            <v>12.81</v>
          </cell>
          <cell r="G9382">
            <v>0.11</v>
          </cell>
        </row>
        <row r="9383">
          <cell r="A9383" t="str">
            <v>INSUMO</v>
          </cell>
          <cell r="B9383" t="str">
            <v>00001379</v>
          </cell>
          <cell r="C9383" t="str">
            <v>CIMENTO PORTLAND COMPOSTO CP II- 32</v>
          </cell>
          <cell r="D9383" t="str">
            <v>KG</v>
          </cell>
          <cell r="E9383">
            <v>1.9</v>
          </cell>
          <cell r="F9383">
            <v>0.46</v>
          </cell>
          <cell r="G9383">
            <v>0.87</v>
          </cell>
        </row>
        <row r="9384">
          <cell r="A9384" t="str">
            <v>INSUMO</v>
          </cell>
          <cell r="B9384" t="str">
            <v>00004230</v>
          </cell>
          <cell r="C9384" t="str">
            <v>OPERADOR DE MAQUINAS E EQUIPAMENTOS</v>
          </cell>
          <cell r="D9384" t="str">
            <v>H</v>
          </cell>
          <cell r="E9384">
            <v>7.0000000000000007E-2</v>
          </cell>
          <cell r="F9384">
            <v>20.71</v>
          </cell>
          <cell r="G9384">
            <v>1.45</v>
          </cell>
        </row>
        <row r="9385">
          <cell r="A9385" t="str">
            <v>INSUMO</v>
          </cell>
          <cell r="B9385" t="str">
            <v>00004741</v>
          </cell>
          <cell r="C9385" t="str">
            <v>PÓ-DE-PEDRA - POSTO PEDREIRA / FORNECEDOR (SEM FRETE)</v>
          </cell>
          <cell r="D9385" t="str">
            <v>M3</v>
          </cell>
          <cell r="E9385">
            <v>5.3E-3</v>
          </cell>
          <cell r="F9385">
            <v>44.31</v>
          </cell>
          <cell r="G9385">
            <v>0.23</v>
          </cell>
        </row>
        <row r="9386">
          <cell r="A9386" t="str">
            <v>INSUMO</v>
          </cell>
          <cell r="B9386" t="str">
            <v>00004750</v>
          </cell>
          <cell r="C9386" t="str">
            <v>PEDREIRO</v>
          </cell>
          <cell r="D9386" t="str">
            <v>H</v>
          </cell>
          <cell r="E9386">
            <v>0.12</v>
          </cell>
          <cell r="F9386">
            <v>12.88</v>
          </cell>
          <cell r="G9386">
            <v>1.55</v>
          </cell>
        </row>
        <row r="9387">
          <cell r="A9387" t="str">
            <v>INSUMO</v>
          </cell>
          <cell r="B9387" t="str">
            <v>00006111</v>
          </cell>
          <cell r="C9387" t="str">
            <v>SERVENTE</v>
          </cell>
          <cell r="D9387" t="str">
            <v>H</v>
          </cell>
          <cell r="E9387">
            <v>0.26</v>
          </cell>
          <cell r="F9387">
            <v>10.59</v>
          </cell>
          <cell r="G9387">
            <v>2.75</v>
          </cell>
        </row>
        <row r="9388">
          <cell r="A9388" t="str">
            <v>INSUMO</v>
          </cell>
          <cell r="B9388" t="str">
            <v>00011146</v>
          </cell>
          <cell r="C9388" t="str">
            <v>CONCRETO USINADO FCK = 15,0 MPA, AUTO-ADENSAVEL C/ SLUMP 22 CM</v>
          </cell>
          <cell r="D9388" t="str">
            <v>M3</v>
          </cell>
          <cell r="E9388">
            <v>7.6999999999999999E-2</v>
          </cell>
          <cell r="F9388">
            <v>289.33999999999997</v>
          </cell>
          <cell r="G9388">
            <v>22.28</v>
          </cell>
        </row>
        <row r="9389">
          <cell r="A9389" t="str">
            <v>73763/004</v>
          </cell>
          <cell r="C9389" t="str">
            <v>SUBTOTAL</v>
          </cell>
          <cell r="G9389">
            <v>29.490000000000002</v>
          </cell>
        </row>
        <row r="9390">
          <cell r="C9390" t="str">
            <v>BDI</v>
          </cell>
          <cell r="E9390">
            <v>0.35</v>
          </cell>
          <cell r="G9390">
            <v>10.32</v>
          </cell>
        </row>
        <row r="9391">
          <cell r="C9391" t="str">
            <v>TOTAL</v>
          </cell>
          <cell r="G9391">
            <v>39.81</v>
          </cell>
        </row>
        <row r="9393">
          <cell r="A9393" t="str">
            <v>DROP</v>
          </cell>
          <cell r="B9393" t="str">
            <v>73763/005</v>
          </cell>
          <cell r="C9393" t="str">
            <v>MEIO-FIO E SARJETA CONJUGADOS DE CONCRETO 15 MPA, 3 0 CM BASE X 26 CM ALTURA, MOLDADO "IN LOCO" COM EXTRUSORA</v>
          </cell>
          <cell r="D9393" t="str">
            <v>M</v>
          </cell>
        </row>
        <row r="9394">
          <cell r="A9394" t="str">
            <v>COMPOSICAO</v>
          </cell>
          <cell r="B9394" t="str">
            <v>73558</v>
          </cell>
          <cell r="C9394" t="str">
            <v>LOCAÇÃO DE EXTRUSORA DE GUIAS E SARJETAS SEM FORMAS, MOTOR DIESEL DE 14CV, EXCLUSIVE OPERADOR (CI)</v>
          </cell>
          <cell r="D9394" t="str">
            <v>H</v>
          </cell>
          <cell r="E9394">
            <v>3.8300000000000001E-2</v>
          </cell>
          <cell r="F9394">
            <v>4.7300000000000004</v>
          </cell>
          <cell r="G9394">
            <v>0.18</v>
          </cell>
        </row>
        <row r="9395">
          <cell r="A9395" t="str">
            <v>COMPOSICAO</v>
          </cell>
          <cell r="B9395" t="str">
            <v>79895</v>
          </cell>
          <cell r="C9395" t="str">
            <v>LOCACAO DE EXTRUSORA DE GUIAS E SARJETAS SEM FORMAS, MOTOR DIESEL DE 14CV, EXCLUSIVE OPERADOR (CP)</v>
          </cell>
          <cell r="D9395" t="str">
            <v>H</v>
          </cell>
          <cell r="E9395">
            <v>6.0000000000000001E-3</v>
          </cell>
          <cell r="F9395">
            <v>12.81</v>
          </cell>
          <cell r="G9395">
            <v>0.08</v>
          </cell>
        </row>
        <row r="9396">
          <cell r="A9396" t="str">
            <v>INSUMO</v>
          </cell>
          <cell r="B9396" t="str">
            <v>00001379</v>
          </cell>
          <cell r="C9396" t="str">
            <v>CIMENTO PORTLAND COMPOSTO CP II- 32</v>
          </cell>
          <cell r="D9396" t="str">
            <v>KG</v>
          </cell>
          <cell r="E9396">
            <v>1.43</v>
          </cell>
          <cell r="F9396">
            <v>0.46</v>
          </cell>
          <cell r="G9396">
            <v>0.66</v>
          </cell>
        </row>
        <row r="9397">
          <cell r="A9397" t="str">
            <v>INSUMO</v>
          </cell>
          <cell r="B9397" t="str">
            <v>00004230</v>
          </cell>
          <cell r="C9397" t="str">
            <v>OPERADOR DE MAQUINAS E EQUIPAMENTOS</v>
          </cell>
          <cell r="D9397" t="str">
            <v>H</v>
          </cell>
          <cell r="E9397">
            <v>5.0999999999999997E-2</v>
          </cell>
          <cell r="F9397">
            <v>20.71</v>
          </cell>
          <cell r="G9397">
            <v>1.06</v>
          </cell>
        </row>
        <row r="9398">
          <cell r="A9398" t="str">
            <v>INSUMO</v>
          </cell>
          <cell r="B9398" t="str">
            <v>00004741</v>
          </cell>
          <cell r="C9398" t="str">
            <v>PÓ-DE-PEDRA - POSTO PEDREIRA / FORNECEDOR (SEM FRETE)</v>
          </cell>
          <cell r="D9398" t="str">
            <v>M3</v>
          </cell>
          <cell r="E9398">
            <v>3.8E-3</v>
          </cell>
          <cell r="F9398">
            <v>44.31</v>
          </cell>
          <cell r="G9398">
            <v>0.17</v>
          </cell>
        </row>
        <row r="9399">
          <cell r="A9399" t="str">
            <v>INSUMO</v>
          </cell>
          <cell r="B9399" t="str">
            <v>00004750</v>
          </cell>
          <cell r="C9399" t="str">
            <v>PEDREIRO</v>
          </cell>
          <cell r="D9399" t="str">
            <v>H</v>
          </cell>
          <cell r="E9399">
            <v>0.09</v>
          </cell>
          <cell r="F9399">
            <v>12.88</v>
          </cell>
          <cell r="G9399">
            <v>1.1599999999999999</v>
          </cell>
        </row>
        <row r="9400">
          <cell r="A9400" t="str">
            <v>INSUMO</v>
          </cell>
          <cell r="B9400" t="str">
            <v>00006111</v>
          </cell>
          <cell r="C9400" t="str">
            <v>SERVENTE</v>
          </cell>
          <cell r="D9400" t="str">
            <v>H</v>
          </cell>
          <cell r="E9400">
            <v>0.19</v>
          </cell>
          <cell r="F9400">
            <v>10.59</v>
          </cell>
          <cell r="G9400">
            <v>2.0099999999999998</v>
          </cell>
        </row>
        <row r="9401">
          <cell r="A9401" t="str">
            <v>INSUMO</v>
          </cell>
          <cell r="B9401" t="str">
            <v>00011146</v>
          </cell>
          <cell r="C9401" t="str">
            <v>CONCRETO USINADO FCK = 15,0 MPA, AUTO-ADENSAVEL C/ SLUMP 22 CM</v>
          </cell>
          <cell r="D9401" t="str">
            <v>M3</v>
          </cell>
          <cell r="E9401">
            <v>5.6000000000000001E-2</v>
          </cell>
          <cell r="F9401">
            <v>289.33999999999997</v>
          </cell>
          <cell r="G9401">
            <v>16.2</v>
          </cell>
        </row>
        <row r="9402">
          <cell r="A9402" t="str">
            <v>73763/005</v>
          </cell>
          <cell r="C9402" t="str">
            <v>SUBTOTAL</v>
          </cell>
          <cell r="G9402">
            <v>21.52</v>
          </cell>
        </row>
        <row r="9403">
          <cell r="C9403" t="str">
            <v>BDI</v>
          </cell>
          <cell r="E9403">
            <v>0.35</v>
          </cell>
          <cell r="G9403">
            <v>7.53</v>
          </cell>
        </row>
        <row r="9404">
          <cell r="C9404" t="str">
            <v>TOTAL</v>
          </cell>
          <cell r="G9404">
            <v>29.05</v>
          </cell>
        </row>
        <row r="9406">
          <cell r="A9406" t="str">
            <v>DROP</v>
          </cell>
          <cell r="B9406" t="str">
            <v>73789/001</v>
          </cell>
          <cell r="C9406" t="str">
            <v>MEIO-FIO DE CONCRETO MOLDADO NO LOCAL, USINADO 15 M PA, COM 0,45 M ALTURA X 0,15 M BASE, REJUNTE EM ARGAMASSA TRACO 1:3,5 (CIMENTO E AREIA)</v>
          </cell>
          <cell r="D9406" t="str">
            <v>M</v>
          </cell>
        </row>
        <row r="9407">
          <cell r="A9407" t="str">
            <v>COMPOSICAO</v>
          </cell>
          <cell r="B9407" t="str">
            <v>73455</v>
          </cell>
          <cell r="C9407" t="str">
            <v>ARGAMASSA CIMENTO/AREIA 1:4 - PREPARO MECANICO</v>
          </cell>
          <cell r="D9407" t="str">
            <v>M3</v>
          </cell>
          <cell r="E9407">
            <v>2.5000000000000001E-3</v>
          </cell>
          <cell r="F9407">
            <v>291.58</v>
          </cell>
          <cell r="G9407">
            <v>0.73</v>
          </cell>
        </row>
        <row r="9408">
          <cell r="A9408" t="str">
            <v>COMPOSICAO</v>
          </cell>
          <cell r="B9408" t="str">
            <v>74007/002</v>
          </cell>
          <cell r="C9408" t="str">
            <v>FORMA TABUAS MADEIRA 3A P/ PECAS CONCRETO ARM, REAPR 2X, INCL MONTAGEM E DESMONTAGEM.</v>
          </cell>
          <cell r="D9408" t="str">
            <v>M2</v>
          </cell>
          <cell r="E9408">
            <v>0.93</v>
          </cell>
          <cell r="F9408">
            <v>41.829999999999991</v>
          </cell>
          <cell r="G9408">
            <v>38.9</v>
          </cell>
        </row>
        <row r="9409">
          <cell r="A9409" t="str">
            <v>COMPOSICAO</v>
          </cell>
          <cell r="B9409" t="str">
            <v>74157/003</v>
          </cell>
          <cell r="C9409" t="str">
            <v>LANCAMENTO/APLICACAO MANUAL DE CONCRETO EM ESTRUTURAS</v>
          </cell>
          <cell r="D9409" t="str">
            <v>M3</v>
          </cell>
          <cell r="E9409">
            <v>6.2E-2</v>
          </cell>
          <cell r="F9409">
            <v>24.970000000000002</v>
          </cell>
          <cell r="G9409">
            <v>1.55</v>
          </cell>
        </row>
        <row r="9410">
          <cell r="A9410" t="str">
            <v>INSUMO</v>
          </cell>
          <cell r="B9410" t="str">
            <v>00001523</v>
          </cell>
          <cell r="C9410" t="str">
            <v>CONCRETO USINADO BOMBEADO FCK = 15,0MPA</v>
          </cell>
          <cell r="D9410" t="str">
            <v>M3</v>
          </cell>
          <cell r="E9410">
            <v>6.2E-2</v>
          </cell>
          <cell r="F9410">
            <v>248.96</v>
          </cell>
          <cell r="G9410">
            <v>15.44</v>
          </cell>
        </row>
        <row r="9411">
          <cell r="A9411" t="str">
            <v>INSUMO</v>
          </cell>
          <cell r="B9411" t="str">
            <v>00004759</v>
          </cell>
          <cell r="C9411" t="str">
            <v>CALCETEIRO</v>
          </cell>
          <cell r="D9411" t="str">
            <v>H</v>
          </cell>
          <cell r="E9411">
            <v>0.1</v>
          </cell>
          <cell r="F9411">
            <v>11.86</v>
          </cell>
          <cell r="G9411">
            <v>1.19</v>
          </cell>
        </row>
        <row r="9412">
          <cell r="A9412" t="str">
            <v>INSUMO</v>
          </cell>
          <cell r="B9412" t="str">
            <v>00006111</v>
          </cell>
          <cell r="C9412" t="str">
            <v>SERVENTE</v>
          </cell>
          <cell r="D9412" t="str">
            <v>H</v>
          </cell>
          <cell r="E9412">
            <v>0.3</v>
          </cell>
          <cell r="F9412">
            <v>10.59</v>
          </cell>
          <cell r="G9412">
            <v>3.18</v>
          </cell>
        </row>
        <row r="9413">
          <cell r="A9413" t="str">
            <v>73789/001</v>
          </cell>
          <cell r="C9413" t="str">
            <v>SUBTOTAL</v>
          </cell>
          <cell r="G9413">
            <v>60.989999999999988</v>
          </cell>
        </row>
        <row r="9414">
          <cell r="C9414" t="str">
            <v>BDI</v>
          </cell>
          <cell r="E9414">
            <v>0.35</v>
          </cell>
          <cell r="G9414">
            <v>21.35</v>
          </cell>
        </row>
        <row r="9415">
          <cell r="C9415" t="str">
            <v>TOTAL</v>
          </cell>
          <cell r="G9415">
            <v>82.339999999999989</v>
          </cell>
        </row>
        <row r="9417">
          <cell r="A9417" t="str">
            <v>DROP</v>
          </cell>
          <cell r="B9417" t="str">
            <v>73789/002</v>
          </cell>
          <cell r="C9417" t="str">
            <v>MEIO-FIO DE CONCRETO MOLDADO NO LOCAL, USINADO 15 M PA, COM 0,30 M ALTURA X 0,15 M BASE, REJUNTE EM ARGAMASSA TRACO 1:3,5 (CIMENTO E AREIA)</v>
          </cell>
          <cell r="D9417" t="str">
            <v>M</v>
          </cell>
        </row>
        <row r="9418">
          <cell r="A9418" t="str">
            <v>COMPOSICAO</v>
          </cell>
          <cell r="B9418" t="str">
            <v>73455</v>
          </cell>
          <cell r="C9418" t="str">
            <v>ARGAMASSA CIMENTO/AREIA 1:4 - PREPARO MECANICO</v>
          </cell>
          <cell r="D9418" t="str">
            <v>M3</v>
          </cell>
          <cell r="E9418">
            <v>2.5000000000000001E-3</v>
          </cell>
          <cell r="F9418">
            <v>291.58</v>
          </cell>
          <cell r="G9418">
            <v>0.73</v>
          </cell>
        </row>
        <row r="9419">
          <cell r="A9419" t="str">
            <v>COMPOSICAO</v>
          </cell>
          <cell r="B9419" t="str">
            <v>74007/002</v>
          </cell>
          <cell r="C9419" t="str">
            <v>FORMA TABUAS MADEIRA 3A P/ PECAS CONCRETO ARM, REAPR 2X, INCL MONTAGEM E DESMONTAGEM.</v>
          </cell>
          <cell r="D9419" t="str">
            <v>M2</v>
          </cell>
          <cell r="E9419">
            <v>0.62</v>
          </cell>
          <cell r="F9419">
            <v>41.829999999999991</v>
          </cell>
          <cell r="G9419">
            <v>25.93</v>
          </cell>
        </row>
        <row r="9420">
          <cell r="A9420" t="str">
            <v>COMPOSICAO</v>
          </cell>
          <cell r="B9420" t="str">
            <v>74157/003</v>
          </cell>
          <cell r="C9420" t="str">
            <v>LANCAMENTO/APLICACAO MANUAL DE CONCRETO EM ESTRUTURAS</v>
          </cell>
          <cell r="D9420" t="str">
            <v>M3</v>
          </cell>
          <cell r="E9420">
            <v>4.2000000000000003E-2</v>
          </cell>
          <cell r="F9420">
            <v>24.970000000000002</v>
          </cell>
          <cell r="G9420">
            <v>1.05</v>
          </cell>
        </row>
        <row r="9421">
          <cell r="A9421" t="str">
            <v>INSUMO</v>
          </cell>
          <cell r="B9421" t="str">
            <v>00001523</v>
          </cell>
          <cell r="C9421" t="str">
            <v>CONCRETO USINADO BOMBEADO FCK = 15,0MPA</v>
          </cell>
          <cell r="D9421" t="str">
            <v>M3</v>
          </cell>
          <cell r="E9421">
            <v>4.2000000000000003E-2</v>
          </cell>
          <cell r="F9421">
            <v>248.96</v>
          </cell>
          <cell r="G9421">
            <v>10.46</v>
          </cell>
        </row>
        <row r="9422">
          <cell r="A9422" t="str">
            <v>INSUMO</v>
          </cell>
          <cell r="B9422" t="str">
            <v>00004759</v>
          </cell>
          <cell r="C9422" t="str">
            <v>CALCETEIRO</v>
          </cell>
          <cell r="D9422" t="str">
            <v>H</v>
          </cell>
          <cell r="E9422">
            <v>0.08</v>
          </cell>
          <cell r="F9422">
            <v>11.86</v>
          </cell>
          <cell r="G9422">
            <v>0.95</v>
          </cell>
        </row>
        <row r="9423">
          <cell r="A9423" t="str">
            <v>INSUMO</v>
          </cell>
          <cell r="B9423" t="str">
            <v>00006111</v>
          </cell>
          <cell r="C9423" t="str">
            <v>SERVENTE</v>
          </cell>
          <cell r="D9423" t="str">
            <v>H</v>
          </cell>
          <cell r="E9423">
            <v>0.24</v>
          </cell>
          <cell r="F9423">
            <v>10.59</v>
          </cell>
          <cell r="G9423">
            <v>2.54</v>
          </cell>
        </row>
        <row r="9424">
          <cell r="A9424" t="str">
            <v>73789/002</v>
          </cell>
          <cell r="C9424" t="str">
            <v>SUBTOTAL</v>
          </cell>
          <cell r="G9424">
            <v>41.660000000000004</v>
          </cell>
        </row>
        <row r="9425">
          <cell r="C9425" t="str">
            <v>BDI</v>
          </cell>
          <cell r="E9425">
            <v>0.35</v>
          </cell>
          <cell r="G9425">
            <v>14.58</v>
          </cell>
        </row>
        <row r="9426">
          <cell r="C9426" t="str">
            <v>TOTAL</v>
          </cell>
          <cell r="G9426">
            <v>56.24</v>
          </cell>
        </row>
        <row r="9428">
          <cell r="A9428" t="str">
            <v>DROP</v>
          </cell>
          <cell r="B9428" t="str">
            <v>74012/001</v>
          </cell>
          <cell r="C9428" t="str">
            <v>SARJETA EM CONCRETO, PREPARO MANUAL, COM SEIXO ROLADO, ESPESSURA = 8CM, LARGURA = 40CM.</v>
          </cell>
          <cell r="D9428" t="str">
            <v>M</v>
          </cell>
        </row>
        <row r="9429">
          <cell r="A9429" t="str">
            <v>INSUMO</v>
          </cell>
          <cell r="B9429" t="str">
            <v>00000367</v>
          </cell>
          <cell r="C9429" t="str">
            <v>AREIA GROSSA - POSTO JAZIDA / FORNECEDOR (SEM FRETE)</v>
          </cell>
          <cell r="D9429" t="str">
            <v>M3</v>
          </cell>
          <cell r="E9429">
            <v>4.1000000000000002E-2</v>
          </cell>
          <cell r="F9429">
            <v>56</v>
          </cell>
          <cell r="G9429">
            <v>2.2999999999999998</v>
          </cell>
        </row>
        <row r="9430">
          <cell r="A9430" t="str">
            <v>INSUMO</v>
          </cell>
          <cell r="B9430" t="str">
            <v>00001379</v>
          </cell>
          <cell r="C9430" t="str">
            <v>CIMENTO PORTLAND COMPOSTO CP II- 32</v>
          </cell>
          <cell r="D9430" t="str">
            <v>KG</v>
          </cell>
          <cell r="E9430">
            <v>11.2</v>
          </cell>
          <cell r="F9430">
            <v>0.46</v>
          </cell>
          <cell r="G9430">
            <v>5.15</v>
          </cell>
        </row>
        <row r="9431">
          <cell r="A9431" t="str">
            <v>INSUMO</v>
          </cell>
          <cell r="B9431" t="str">
            <v>00004734</v>
          </cell>
          <cell r="C9431" t="str">
            <v>SEIXO ROLADO PARA APLICAÇÃO EM CONCRETO - POSTO PEDREIRA / FORNECEDOR (SEM FRETE)</v>
          </cell>
          <cell r="D9431" t="str">
            <v>M3</v>
          </cell>
          <cell r="E9431">
            <v>4.1000000000000002E-2</v>
          </cell>
          <cell r="F9431">
            <v>74.98</v>
          </cell>
          <cell r="G9431">
            <v>3.07</v>
          </cell>
        </row>
        <row r="9432">
          <cell r="A9432" t="str">
            <v>INSUMO</v>
          </cell>
          <cell r="B9432" t="str">
            <v>00004750</v>
          </cell>
          <cell r="C9432" t="str">
            <v>PEDREIRO</v>
          </cell>
          <cell r="D9432" t="str">
            <v>H</v>
          </cell>
          <cell r="E9432">
            <v>0.66</v>
          </cell>
          <cell r="F9432">
            <v>12.88</v>
          </cell>
          <cell r="G9432">
            <v>8.5</v>
          </cell>
        </row>
        <row r="9433">
          <cell r="A9433" t="str">
            <v>INSUMO</v>
          </cell>
          <cell r="B9433" t="str">
            <v>00006111</v>
          </cell>
          <cell r="C9433" t="str">
            <v>SERVENTE</v>
          </cell>
          <cell r="D9433" t="str">
            <v>H</v>
          </cell>
          <cell r="E9433">
            <v>1.248</v>
          </cell>
          <cell r="F9433">
            <v>10.59</v>
          </cell>
          <cell r="G9433">
            <v>13.22</v>
          </cell>
        </row>
        <row r="9434">
          <cell r="A9434" t="str">
            <v>74012/001</v>
          </cell>
          <cell r="C9434" t="str">
            <v>SUBTOTAL</v>
          </cell>
          <cell r="G9434">
            <v>32.24</v>
          </cell>
        </row>
        <row r="9435">
          <cell r="C9435" t="str">
            <v>BDI</v>
          </cell>
          <cell r="E9435">
            <v>0.35</v>
          </cell>
          <cell r="G9435">
            <v>11.28</v>
          </cell>
        </row>
        <row r="9436">
          <cell r="C9436" t="str">
            <v>TOTAL</v>
          </cell>
          <cell r="G9436">
            <v>43.52</v>
          </cell>
        </row>
        <row r="9438">
          <cell r="A9438" t="str">
            <v>DROP</v>
          </cell>
          <cell r="B9438" t="str">
            <v>74208/001</v>
          </cell>
          <cell r="C9438" t="str">
            <v>CONSTRUCAO DE MEIO-FIO DE PEDRAS GRANITICAS, REJUNT ADO C/ ARGAMASSA DECIMENTO E AREIA 1:2 E LINHA D AGUA DE PARALELEPIPEDOS,ASSENTADOS SOBREM ISTURA DE CIMENTO E AREIA 1:6, C/ 6,0 CM DE ESPESSURA E REJUNTADOS C/ARGAMASSA DE CIMENTO E AREIA 1:2, INCLUS</v>
          </cell>
          <cell r="D9438" t="str">
            <v>M</v>
          </cell>
        </row>
        <row r="9439">
          <cell r="A9439" t="str">
            <v>INSUMO</v>
          </cell>
          <cell r="B9439" t="str">
            <v>00000367</v>
          </cell>
          <cell r="C9439" t="str">
            <v>AREIA GROSSA - POSTO JAZIDA / FORNECEDOR (SEM FRETE)</v>
          </cell>
          <cell r="D9439" t="str">
            <v>M3</v>
          </cell>
          <cell r="E9439">
            <v>4.2000000000000003E-2</v>
          </cell>
          <cell r="F9439">
            <v>56</v>
          </cell>
          <cell r="G9439">
            <v>2.35</v>
          </cell>
        </row>
        <row r="9440">
          <cell r="A9440" t="str">
            <v>INSUMO</v>
          </cell>
          <cell r="B9440" t="str">
            <v>00001379</v>
          </cell>
          <cell r="C9440" t="str">
            <v>CIMENTO PORTLAND COMPOSTO CP II- 32</v>
          </cell>
          <cell r="D9440" t="str">
            <v>KG</v>
          </cell>
          <cell r="E9440">
            <v>12.61</v>
          </cell>
          <cell r="F9440">
            <v>0.46</v>
          </cell>
          <cell r="G9440">
            <v>5.8</v>
          </cell>
        </row>
        <row r="9441">
          <cell r="A9441" t="str">
            <v>INSUMO</v>
          </cell>
          <cell r="B9441" t="str">
            <v>00004386</v>
          </cell>
          <cell r="C9441" t="str">
            <v>PARALELEPIPEDO GRANITICO OU BASALTICO - 30 A 35 PECAS/M2 (SEM FRETE)</v>
          </cell>
          <cell r="D9441" t="str">
            <v>UN</v>
          </cell>
          <cell r="E9441">
            <v>12</v>
          </cell>
          <cell r="F9441">
            <v>0.9</v>
          </cell>
          <cell r="G9441">
            <v>10.8</v>
          </cell>
        </row>
        <row r="9442">
          <cell r="A9442" t="str">
            <v>INSUMO</v>
          </cell>
          <cell r="B9442" t="str">
            <v>00004392</v>
          </cell>
          <cell r="C9442" t="str">
            <v>MEIO-FIO OU GUIA GRANITICO OU BASALTICO</v>
          </cell>
          <cell r="D9442" t="str">
            <v>M</v>
          </cell>
          <cell r="E9442">
            <v>1</v>
          </cell>
          <cell r="F9442">
            <v>25.2</v>
          </cell>
          <cell r="G9442">
            <v>25.2</v>
          </cell>
        </row>
        <row r="9443">
          <cell r="A9443" t="str">
            <v>INSUMO</v>
          </cell>
          <cell r="B9443" t="str">
            <v>00004718</v>
          </cell>
          <cell r="C9443" t="str">
            <v>PEDRA BRITADA N. 2 - POSTO PEDREIRA / FORNECEDOR (SEM FRETE)</v>
          </cell>
          <cell r="D9443" t="str">
            <v>M3</v>
          </cell>
          <cell r="E9443">
            <v>2.1999999999999999E-2</v>
          </cell>
          <cell r="F9443">
            <v>53</v>
          </cell>
          <cell r="G9443">
            <v>1.17</v>
          </cell>
        </row>
        <row r="9444">
          <cell r="A9444" t="str">
            <v>INSUMO</v>
          </cell>
          <cell r="B9444" t="str">
            <v>00004759</v>
          </cell>
          <cell r="C9444" t="str">
            <v>CALCETEIRO</v>
          </cell>
          <cell r="D9444" t="str">
            <v>H</v>
          </cell>
          <cell r="E9444">
            <v>0.7</v>
          </cell>
          <cell r="F9444">
            <v>11.86</v>
          </cell>
          <cell r="G9444">
            <v>8.3000000000000007</v>
          </cell>
        </row>
        <row r="9445">
          <cell r="A9445" t="str">
            <v>INSUMO</v>
          </cell>
          <cell r="B9445" t="str">
            <v>00006111</v>
          </cell>
          <cell r="C9445" t="str">
            <v>SERVENTE</v>
          </cell>
          <cell r="D9445" t="str">
            <v>H</v>
          </cell>
          <cell r="E9445">
            <v>1.1000000000000001</v>
          </cell>
          <cell r="F9445">
            <v>10.59</v>
          </cell>
          <cell r="G9445">
            <v>11.65</v>
          </cell>
        </row>
        <row r="9446">
          <cell r="A9446" t="str">
            <v>74208/001</v>
          </cell>
          <cell r="C9446" t="str">
            <v>SUBTOTAL</v>
          </cell>
          <cell r="G9446">
            <v>65.27000000000001</v>
          </cell>
        </row>
        <row r="9447">
          <cell r="C9447" t="str">
            <v>BDI</v>
          </cell>
          <cell r="E9447">
            <v>0.35</v>
          </cell>
          <cell r="G9447">
            <v>22.84</v>
          </cell>
        </row>
        <row r="9448">
          <cell r="C9448" t="str">
            <v>TOTAL</v>
          </cell>
          <cell r="G9448">
            <v>88.110000000000014</v>
          </cell>
        </row>
        <row r="9450">
          <cell r="A9450" t="str">
            <v>DROP</v>
          </cell>
          <cell r="B9450" t="str">
            <v>74211/001</v>
          </cell>
          <cell r="C9450" t="str">
            <v>LINHA D AGUA EM PARALELEPIPEDOS GRANITICOS, REJUNTA DOS C/ AR CIMENTO E AREIA TRACO 1:3</v>
          </cell>
          <cell r="D9450" t="str">
            <v>M</v>
          </cell>
        </row>
        <row r="9451">
          <cell r="A9451" t="str">
            <v>INSUMO</v>
          </cell>
          <cell r="B9451" t="str">
            <v>00000367</v>
          </cell>
          <cell r="C9451" t="str">
            <v>AREIA GROSSA - POSTO JAZIDA / FORNECEDOR (SEM FRETE)</v>
          </cell>
          <cell r="D9451" t="str">
            <v>M3</v>
          </cell>
          <cell r="E9451">
            <v>0.04</v>
          </cell>
          <cell r="F9451">
            <v>56</v>
          </cell>
          <cell r="G9451">
            <v>2.2400000000000002</v>
          </cell>
        </row>
        <row r="9452">
          <cell r="A9452" t="str">
            <v>INSUMO</v>
          </cell>
          <cell r="B9452" t="str">
            <v>00001379</v>
          </cell>
          <cell r="C9452" t="str">
            <v>CIMENTO PORTLAND COMPOSTO CP II- 32</v>
          </cell>
          <cell r="D9452" t="str">
            <v>KG</v>
          </cell>
          <cell r="E9452">
            <v>11.37</v>
          </cell>
          <cell r="F9452">
            <v>0.46</v>
          </cell>
          <cell r="G9452">
            <v>5.23</v>
          </cell>
        </row>
        <row r="9453">
          <cell r="A9453" t="str">
            <v>INSUMO</v>
          </cell>
          <cell r="B9453" t="str">
            <v>00004386</v>
          </cell>
          <cell r="C9453" t="str">
            <v>PARALELEPIPEDO GRANITICO OU BASALTICO - 30 A 35 PECAS/M2 (SEM FRETE)</v>
          </cell>
          <cell r="D9453" t="str">
            <v>UN</v>
          </cell>
          <cell r="E9453">
            <v>12</v>
          </cell>
          <cell r="F9453">
            <v>0.9</v>
          </cell>
          <cell r="G9453">
            <v>10.8</v>
          </cell>
        </row>
        <row r="9454">
          <cell r="A9454" t="str">
            <v>INSUMO</v>
          </cell>
          <cell r="B9454" t="str">
            <v>00004718</v>
          </cell>
          <cell r="C9454" t="str">
            <v>PEDRA BRITADA N. 2 - POSTO PEDREIRA / FORNECEDOR (SEM FRETE)</v>
          </cell>
          <cell r="D9454" t="str">
            <v>M3</v>
          </cell>
          <cell r="E9454">
            <v>2.1999999999999999E-2</v>
          </cell>
          <cell r="F9454">
            <v>53</v>
          </cell>
          <cell r="G9454">
            <v>1.17</v>
          </cell>
        </row>
        <row r="9455">
          <cell r="A9455" t="str">
            <v>INSUMO</v>
          </cell>
          <cell r="B9455" t="str">
            <v>00004759</v>
          </cell>
          <cell r="C9455" t="str">
            <v>CALCETEIRO</v>
          </cell>
          <cell r="D9455" t="str">
            <v>H</v>
          </cell>
          <cell r="E9455">
            <v>0.3</v>
          </cell>
          <cell r="F9455">
            <v>11.86</v>
          </cell>
          <cell r="G9455">
            <v>3.56</v>
          </cell>
        </row>
        <row r="9456">
          <cell r="A9456" t="str">
            <v>INSUMO</v>
          </cell>
          <cell r="B9456" t="str">
            <v>00006111</v>
          </cell>
          <cell r="C9456" t="str">
            <v>SERVENTE</v>
          </cell>
          <cell r="D9456" t="str">
            <v>H</v>
          </cell>
          <cell r="E9456">
            <v>0.68400000000000005</v>
          </cell>
          <cell r="F9456">
            <v>10.59</v>
          </cell>
          <cell r="G9456">
            <v>7.24</v>
          </cell>
        </row>
        <row r="9457">
          <cell r="A9457" t="str">
            <v>74211/001</v>
          </cell>
          <cell r="C9457" t="str">
            <v>SUBTOTAL</v>
          </cell>
          <cell r="G9457">
            <v>30.240000000000002</v>
          </cell>
        </row>
        <row r="9458">
          <cell r="C9458" t="str">
            <v>BDI</v>
          </cell>
          <cell r="E9458">
            <v>0.35</v>
          </cell>
          <cell r="G9458">
            <v>10.58</v>
          </cell>
        </row>
        <row r="9459">
          <cell r="C9459" t="str">
            <v>TOTAL</v>
          </cell>
          <cell r="G9459">
            <v>40.82</v>
          </cell>
        </row>
        <row r="9461">
          <cell r="A9461" t="str">
            <v>DROP</v>
          </cell>
          <cell r="B9461" t="str">
            <v>74223/001</v>
          </cell>
          <cell r="C9461" t="str">
            <v>MEIO-FIO (GUIA) DE CONCRETO PRE-MOLDADO, DIMENSÕES 12X15X30X100CM (FACE SUPERIORXFACE INFERIORXALTURAXCOMPRIMENTO),REJUNTADO C/ARGAMAS 1:4 CIMENTO:AREIA, INCLUINDO ESCAVAÇÃO E REATERRO.</v>
          </cell>
          <cell r="D9461" t="str">
            <v>M</v>
          </cell>
        </row>
        <row r="9462">
          <cell r="A9462" t="str">
            <v>COMPOSICAO</v>
          </cell>
          <cell r="B9462" t="str">
            <v>73449</v>
          </cell>
          <cell r="C9462" t="str">
            <v>ARGAMASSA CIMENTO/AREIA 1:4 - PREPARO MANUAL - P</v>
          </cell>
          <cell r="D9462" t="str">
            <v>M3</v>
          </cell>
          <cell r="E9462">
            <v>1.2999999999999999E-3</v>
          </cell>
          <cell r="F9462">
            <v>341.28999999999996</v>
          </cell>
          <cell r="G9462">
            <v>0.44</v>
          </cell>
        </row>
        <row r="9463">
          <cell r="A9463" t="str">
            <v>COMPOSICAO</v>
          </cell>
          <cell r="B9463" t="str">
            <v>73964/006</v>
          </cell>
          <cell r="C9463" t="str">
            <v>REATERRO DE VALA COM COMPACTAÇÃO MANUAL</v>
          </cell>
          <cell r="D9463" t="str">
            <v>M3</v>
          </cell>
          <cell r="E9463">
            <v>1.9E-2</v>
          </cell>
          <cell r="F9463">
            <v>31.77</v>
          </cell>
          <cell r="G9463">
            <v>0.6</v>
          </cell>
        </row>
        <row r="9464">
          <cell r="A9464" t="str">
            <v>INSUMO</v>
          </cell>
          <cell r="B9464" t="str">
            <v>00004059</v>
          </cell>
          <cell r="C9464" t="str">
            <v>MEIO-FIO OU GUIA DE CONCRETO PRÉ-MOLDADO DE 30 X 15 X 12 CM E COMPRIMENTO DE 1,00 M</v>
          </cell>
          <cell r="D9464" t="str">
            <v>M</v>
          </cell>
          <cell r="E9464">
            <v>1</v>
          </cell>
          <cell r="F9464">
            <v>19.25</v>
          </cell>
          <cell r="G9464">
            <v>19.25</v>
          </cell>
        </row>
        <row r="9465">
          <cell r="A9465" t="str">
            <v>INSUMO</v>
          </cell>
          <cell r="B9465" t="str">
            <v>00004750</v>
          </cell>
          <cell r="C9465" t="str">
            <v>PEDREIRO</v>
          </cell>
          <cell r="D9465" t="str">
            <v>H</v>
          </cell>
          <cell r="E9465">
            <v>0.25</v>
          </cell>
          <cell r="F9465">
            <v>12.88</v>
          </cell>
          <cell r="G9465">
            <v>3.22</v>
          </cell>
        </row>
        <row r="9466">
          <cell r="A9466" t="str">
            <v>INSUMO</v>
          </cell>
          <cell r="B9466" t="str">
            <v>00006111</v>
          </cell>
          <cell r="C9466" t="str">
            <v>SERVENTE</v>
          </cell>
          <cell r="D9466" t="str">
            <v>H</v>
          </cell>
          <cell r="E9466">
            <v>1.135</v>
          </cell>
          <cell r="F9466">
            <v>10.59</v>
          </cell>
          <cell r="G9466">
            <v>12.02</v>
          </cell>
        </row>
        <row r="9467">
          <cell r="A9467" t="str">
            <v>74223/001</v>
          </cell>
          <cell r="C9467" t="str">
            <v>SUBTOTAL</v>
          </cell>
          <cell r="G9467">
            <v>35.53</v>
          </cell>
        </row>
        <row r="9468">
          <cell r="C9468" t="str">
            <v>BDI</v>
          </cell>
          <cell r="E9468">
            <v>0.35</v>
          </cell>
          <cell r="G9468">
            <v>12.44</v>
          </cell>
        </row>
        <row r="9469">
          <cell r="C9469" t="str">
            <v>TOTAL</v>
          </cell>
          <cell r="G9469">
            <v>47.97</v>
          </cell>
        </row>
        <row r="9471">
          <cell r="A9471" t="str">
            <v>DROP</v>
          </cell>
          <cell r="B9471" t="str">
            <v>74223/002</v>
          </cell>
          <cell r="C9471" t="str">
            <v>MEIO-FIO EM PEDRA GRANITICA, REJUNTADO C /ARGAMASSA CIMENTO E AREIA 1:3</v>
          </cell>
          <cell r="D9471" t="str">
            <v>M</v>
          </cell>
        </row>
        <row r="9472">
          <cell r="A9472" t="str">
            <v>INSUMO</v>
          </cell>
          <cell r="B9472" t="str">
            <v>00000367</v>
          </cell>
          <cell r="C9472" t="str">
            <v>AREIA GROSSA - POSTO JAZIDA / FORNECEDOR (SEM FRETE)</v>
          </cell>
          <cell r="D9472" t="str">
            <v>M3</v>
          </cell>
          <cell r="E9472">
            <v>5.0000000000000001E-3</v>
          </cell>
          <cell r="F9472">
            <v>56</v>
          </cell>
          <cell r="G9472">
            <v>0.28000000000000003</v>
          </cell>
        </row>
        <row r="9473">
          <cell r="A9473" t="str">
            <v>INSUMO</v>
          </cell>
          <cell r="B9473" t="str">
            <v>00001379</v>
          </cell>
          <cell r="C9473" t="str">
            <v>CIMENTO PORTLAND COMPOSTO CP II- 32</v>
          </cell>
          <cell r="D9473" t="str">
            <v>KG</v>
          </cell>
          <cell r="E9473">
            <v>0.98</v>
          </cell>
          <cell r="F9473">
            <v>0.46</v>
          </cell>
          <cell r="G9473">
            <v>0.45</v>
          </cell>
        </row>
        <row r="9474">
          <cell r="A9474" t="str">
            <v>INSUMO</v>
          </cell>
          <cell r="B9474" t="str">
            <v>00004392</v>
          </cell>
          <cell r="C9474" t="str">
            <v>MEIO-FIO OU GUIA GRANITICO OU BASALTICO</v>
          </cell>
          <cell r="D9474" t="str">
            <v>M</v>
          </cell>
          <cell r="E9474">
            <v>1</v>
          </cell>
          <cell r="F9474">
            <v>25.2</v>
          </cell>
          <cell r="G9474">
            <v>25.2</v>
          </cell>
        </row>
        <row r="9475">
          <cell r="A9475" t="str">
            <v>INSUMO</v>
          </cell>
          <cell r="B9475" t="str">
            <v>00004759</v>
          </cell>
          <cell r="C9475" t="str">
            <v>CALCETEIRO</v>
          </cell>
          <cell r="D9475" t="str">
            <v>H</v>
          </cell>
          <cell r="E9475">
            <v>0.32</v>
          </cell>
          <cell r="F9475">
            <v>11.86</v>
          </cell>
          <cell r="G9475">
            <v>3.8</v>
          </cell>
        </row>
        <row r="9476">
          <cell r="A9476" t="str">
            <v>INSUMO</v>
          </cell>
          <cell r="B9476" t="str">
            <v>00006111</v>
          </cell>
          <cell r="C9476" t="str">
            <v>SERVENTE</v>
          </cell>
          <cell r="D9476" t="str">
            <v>H</v>
          </cell>
          <cell r="E9476">
            <v>0.34</v>
          </cell>
          <cell r="F9476">
            <v>10.59</v>
          </cell>
          <cell r="G9476">
            <v>3.6</v>
          </cell>
        </row>
        <row r="9477">
          <cell r="A9477" t="str">
            <v>74223/002</v>
          </cell>
          <cell r="C9477" t="str">
            <v>SUBTOTAL</v>
          </cell>
          <cell r="G9477">
            <v>33.33</v>
          </cell>
        </row>
        <row r="9478">
          <cell r="C9478" t="str">
            <v>BDI</v>
          </cell>
          <cell r="E9478">
            <v>0.35</v>
          </cell>
          <cell r="G9478">
            <v>11.67</v>
          </cell>
        </row>
        <row r="9479">
          <cell r="C9479" t="str">
            <v>TOTAL</v>
          </cell>
          <cell r="G9479">
            <v>45</v>
          </cell>
        </row>
        <row r="9481">
          <cell r="A9481" t="str">
            <v>DROP</v>
          </cell>
          <cell r="B9481" t="str">
            <v>74237/001</v>
          </cell>
          <cell r="C9481" t="str">
            <v>MEIO-FIO COM SARJETA, EXECUTADO C/EXTRUSORA (SARJET A 30X8CM MEIO-FIO 15X10CM X H=23CM), INCLUI ESC.E ACERTO FAIXA 0,45M</v>
          </cell>
          <cell r="D9481" t="str">
            <v>M</v>
          </cell>
        </row>
        <row r="9482">
          <cell r="A9482" t="str">
            <v>COMPOSICAO</v>
          </cell>
          <cell r="B9482" t="str">
            <v>5811</v>
          </cell>
          <cell r="C9482" t="str">
            <v>CAMINHAO BASCULANTE, 6M3,12T - 162HP (VU=5ANOS) - CHP DIURNO</v>
          </cell>
          <cell r="D9482" t="str">
            <v>CHP</v>
          </cell>
          <cell r="E9482">
            <v>0.01</v>
          </cell>
          <cell r="F9482">
            <v>120.17</v>
          </cell>
          <cell r="G9482">
            <v>1.2</v>
          </cell>
        </row>
        <row r="9483">
          <cell r="A9483" t="str">
            <v>COMPOSICAO</v>
          </cell>
          <cell r="B9483" t="str">
            <v>5961</v>
          </cell>
          <cell r="C9483" t="str">
            <v>CAMINHAO BASCULANTE, 162HP, 6M3 - 12T (VU=5ANOS) - CHI DIURNO</v>
          </cell>
          <cell r="D9483" t="str">
            <v>CHI</v>
          </cell>
          <cell r="E9483">
            <v>2.3300000000000001E-2</v>
          </cell>
          <cell r="F9483">
            <v>39.319999999999993</v>
          </cell>
          <cell r="G9483">
            <v>0.92</v>
          </cell>
        </row>
        <row r="9484">
          <cell r="A9484" t="str">
            <v>COMPOSICAO</v>
          </cell>
          <cell r="B9484" t="str">
            <v>6045</v>
          </cell>
          <cell r="C9484" t="str">
            <v>CONCRETO FCK=15MPA, PREPARO COM BETONEIRA, SEM LANCAMENTO</v>
          </cell>
          <cell r="D9484" t="str">
            <v>M3</v>
          </cell>
          <cell r="E9484">
            <v>5.4600000000000003E-2</v>
          </cell>
          <cell r="F9484">
            <v>294.83999999999997</v>
          </cell>
          <cell r="G9484">
            <v>16.100000000000001</v>
          </cell>
        </row>
        <row r="9485">
          <cell r="A9485" t="str">
            <v>COMPOSICAO</v>
          </cell>
          <cell r="B9485" t="str">
            <v>7006</v>
          </cell>
          <cell r="C9485" t="str">
            <v>EXTRUSORA DE GUIAS E SARJETAS 14HP - CHP</v>
          </cell>
          <cell r="D9485" t="str">
            <v>CHP</v>
          </cell>
          <cell r="E9485">
            <v>3.3333300000000003E-2</v>
          </cell>
          <cell r="F9485">
            <v>16.48</v>
          </cell>
          <cell r="G9485">
            <v>0.55000000000000004</v>
          </cell>
        </row>
        <row r="9486">
          <cell r="A9486" t="str">
            <v>COMPOSICAO</v>
          </cell>
          <cell r="B9486" t="str">
            <v>7011</v>
          </cell>
          <cell r="C9486" t="str">
            <v>ESCAVACAO E ACERTO MANUAL NA FAIXA DE 0,45M DE LARGURA P/ EXECUCAO DE MEIO-FIO E SARJETA CONJUGADOS</v>
          </cell>
          <cell r="D9486" t="str">
            <v>M</v>
          </cell>
          <cell r="E9486">
            <v>1</v>
          </cell>
          <cell r="F9486">
            <v>3.81</v>
          </cell>
          <cell r="G9486">
            <v>3.81</v>
          </cell>
        </row>
        <row r="9487">
          <cell r="A9487" t="str">
            <v>INSUMO</v>
          </cell>
          <cell r="B9487" t="str">
            <v>00004750</v>
          </cell>
          <cell r="C9487" t="str">
            <v>PEDREIRO</v>
          </cell>
          <cell r="D9487" t="str">
            <v>H</v>
          </cell>
          <cell r="E9487">
            <v>6.9930000000000006E-2</v>
          </cell>
          <cell r="F9487">
            <v>12.88</v>
          </cell>
          <cell r="G9487">
            <v>0.9</v>
          </cell>
        </row>
        <row r="9488">
          <cell r="A9488" t="str">
            <v>INSUMO</v>
          </cell>
          <cell r="B9488" t="str">
            <v>00006111</v>
          </cell>
          <cell r="C9488" t="str">
            <v>SERVENTE</v>
          </cell>
          <cell r="D9488" t="str">
            <v>H</v>
          </cell>
          <cell r="E9488">
            <v>2.4496500000000001E-2</v>
          </cell>
          <cell r="F9488">
            <v>10.59</v>
          </cell>
          <cell r="G9488">
            <v>0.26</v>
          </cell>
        </row>
        <row r="9489">
          <cell r="A9489" t="str">
            <v>74237/001</v>
          </cell>
          <cell r="C9489" t="str">
            <v>SUBTOTAL</v>
          </cell>
          <cell r="G9489">
            <v>23.740000000000002</v>
          </cell>
        </row>
        <row r="9490">
          <cell r="C9490" t="str">
            <v>BDI</v>
          </cell>
          <cell r="E9490">
            <v>0.35</v>
          </cell>
          <cell r="G9490">
            <v>8.31</v>
          </cell>
        </row>
        <row r="9491">
          <cell r="C9491" t="str">
            <v>TOTAL</v>
          </cell>
          <cell r="G9491">
            <v>32.050000000000004</v>
          </cell>
        </row>
        <row r="9493">
          <cell r="A9493" t="str">
            <v>DROP</v>
          </cell>
          <cell r="B9493" t="str">
            <v>79895</v>
          </cell>
          <cell r="C9493" t="str">
            <v>LOCACAO DE EXTRUSORA DE GUIAS E SARJETAS SEM FORMAS , MOTOR DIESEL DE 14CV, EXCLUSIVE OPERADOR (CP)</v>
          </cell>
          <cell r="D9493" t="str">
            <v>H</v>
          </cell>
        </row>
        <row r="9494">
          <cell r="A9494" t="str">
            <v>INSUMO</v>
          </cell>
          <cell r="B9494" t="str">
            <v>00004221</v>
          </cell>
          <cell r="C9494" t="str">
            <v>OLEO DIESEL COMBUSTIVEL COMUM</v>
          </cell>
          <cell r="D9494" t="str">
            <v>L</v>
          </cell>
          <cell r="E9494">
            <v>2.5</v>
          </cell>
          <cell r="F9494">
            <v>2.59</v>
          </cell>
          <cell r="G9494">
            <v>6.48</v>
          </cell>
        </row>
        <row r="9495">
          <cell r="A9495" t="str">
            <v>INSUMO</v>
          </cell>
          <cell r="B9495" t="str">
            <v>00013836</v>
          </cell>
          <cell r="C9495" t="str">
            <v>EXTRUSORA DE GUIAS E SARJETAS EM CONCRETO SIMPLES, PAVIMAK MOD. PK-620 (EQUIPAMENTO P/EXECUCAO DE MEIO-FIO/SARJETAS POR EXTRUSAO DE CONCRETO)**CAIXA**</v>
          </cell>
          <cell r="D9495" t="str">
            <v>UN</v>
          </cell>
          <cell r="E9495">
            <v>1.3200000000000001E-4</v>
          </cell>
          <cell r="F9495">
            <v>47922.96</v>
          </cell>
          <cell r="G9495">
            <v>6.33</v>
          </cell>
        </row>
        <row r="9496">
          <cell r="A9496" t="str">
            <v>79895</v>
          </cell>
          <cell r="C9496" t="str">
            <v>SUBTOTAL</v>
          </cell>
          <cell r="G9496">
            <v>12.81</v>
          </cell>
        </row>
        <row r="9497">
          <cell r="C9497" t="str">
            <v>BDI</v>
          </cell>
          <cell r="E9497">
            <v>0.35</v>
          </cell>
          <cell r="G9497">
            <v>4.4800000000000004</v>
          </cell>
        </row>
        <row r="9498">
          <cell r="C9498" t="str">
            <v>TOTAL</v>
          </cell>
          <cell r="G9498">
            <v>17.29</v>
          </cell>
        </row>
        <row r="9500">
          <cell r="A9500" t="str">
            <v>DROP</v>
          </cell>
          <cell r="B9500" t="str">
            <v>83717</v>
          </cell>
          <cell r="C9500" t="str">
            <v>ASSENTAMENTO DE MEIO FIO PREMOLDADO, INCLU INDO ESCAVACAO</v>
          </cell>
          <cell r="D9500" t="str">
            <v>M</v>
          </cell>
        </row>
        <row r="9501">
          <cell r="A9501" t="str">
            <v>INSUMO</v>
          </cell>
          <cell r="B9501" t="str">
            <v>00000370</v>
          </cell>
          <cell r="C9501" t="str">
            <v>AREIA MEDIA - POSTO JAZIDA / FORNECEDOR (SEM FRETE)</v>
          </cell>
          <cell r="D9501" t="str">
            <v>M3</v>
          </cell>
          <cell r="E9501">
            <v>6.7999999999999996E-3</v>
          </cell>
          <cell r="F9501">
            <v>55.5</v>
          </cell>
          <cell r="G9501">
            <v>0.38</v>
          </cell>
        </row>
        <row r="9502">
          <cell r="A9502" t="str">
            <v>INSUMO</v>
          </cell>
          <cell r="B9502" t="str">
            <v>00001379</v>
          </cell>
          <cell r="C9502" t="str">
            <v>CIMENTO PORTLAND COMPOSTO CP II- 32</v>
          </cell>
          <cell r="D9502" t="str">
            <v>KG</v>
          </cell>
          <cell r="E9502">
            <v>2.93</v>
          </cell>
          <cell r="F9502">
            <v>0.46</v>
          </cell>
          <cell r="G9502">
            <v>1.35</v>
          </cell>
        </row>
        <row r="9503">
          <cell r="A9503" t="str">
            <v>INSUMO</v>
          </cell>
          <cell r="B9503" t="str">
            <v>00004750</v>
          </cell>
          <cell r="C9503" t="str">
            <v>PEDREIRO</v>
          </cell>
          <cell r="D9503" t="str">
            <v>H</v>
          </cell>
          <cell r="E9503">
            <v>0.3</v>
          </cell>
          <cell r="F9503">
            <v>12.88</v>
          </cell>
          <cell r="G9503">
            <v>3.86</v>
          </cell>
        </row>
        <row r="9504">
          <cell r="A9504" t="str">
            <v>INSUMO</v>
          </cell>
          <cell r="B9504" t="str">
            <v>00006111</v>
          </cell>
          <cell r="C9504" t="str">
            <v>SERVENTE</v>
          </cell>
          <cell r="D9504" t="str">
            <v>H</v>
          </cell>
          <cell r="E9504">
            <v>0.6</v>
          </cell>
          <cell r="F9504">
            <v>10.59</v>
          </cell>
          <cell r="G9504">
            <v>6.35</v>
          </cell>
        </row>
        <row r="9505">
          <cell r="A9505" t="str">
            <v>83717</v>
          </cell>
          <cell r="C9505" t="str">
            <v>SUBTOTAL</v>
          </cell>
          <cell r="G9505">
            <v>11.94</v>
          </cell>
        </row>
        <row r="9506">
          <cell r="C9506" t="str">
            <v>BDI</v>
          </cell>
          <cell r="E9506">
            <v>0.35</v>
          </cell>
          <cell r="G9506">
            <v>4.18</v>
          </cell>
        </row>
        <row r="9507">
          <cell r="C9507" t="str">
            <v>TOTAL</v>
          </cell>
          <cell r="G9507">
            <v>16.119999999999997</v>
          </cell>
        </row>
        <row r="9509">
          <cell r="A9509" t="str">
            <v>DROP</v>
          </cell>
          <cell r="B9509" t="str">
            <v>83718</v>
          </cell>
          <cell r="C9509" t="str">
            <v>ESCORAMENTO DE MEIO FIO COM MATERIAL LOCAL COMPACTADO MANUALMENTE, EM FAIXA DE 0,50M</v>
          </cell>
          <cell r="D9509" t="str">
            <v>M</v>
          </cell>
        </row>
        <row r="9510">
          <cell r="A9510" t="str">
            <v>INSUMO</v>
          </cell>
          <cell r="B9510" t="str">
            <v>00006111</v>
          </cell>
          <cell r="C9510" t="str">
            <v>SERVENTE</v>
          </cell>
          <cell r="D9510" t="str">
            <v>H</v>
          </cell>
          <cell r="E9510">
            <v>0.23</v>
          </cell>
          <cell r="F9510">
            <v>10.59</v>
          </cell>
          <cell r="G9510">
            <v>2.44</v>
          </cell>
        </row>
        <row r="9511">
          <cell r="A9511" t="str">
            <v>83718</v>
          </cell>
          <cell r="C9511" t="str">
            <v>SUBTOTAL</v>
          </cell>
          <cell r="G9511">
            <v>2.44</v>
          </cell>
        </row>
        <row r="9512">
          <cell r="C9512" t="str">
            <v>BDI</v>
          </cell>
          <cell r="E9512">
            <v>0.35</v>
          </cell>
          <cell r="G9512">
            <v>0.85</v>
          </cell>
        </row>
        <row r="9513">
          <cell r="C9513" t="str">
            <v>TOTAL</v>
          </cell>
          <cell r="G9513">
            <v>3.29</v>
          </cell>
        </row>
        <row r="9515">
          <cell r="A9515" t="str">
            <v>DROP</v>
          </cell>
          <cell r="B9515" t="str">
            <v>83719</v>
          </cell>
          <cell r="C9515" t="str">
            <v>SARJETA CORTE EM TALUDES TRIANG 1,25X0,25M ESP=0,08 REV CONC SIMPLES INCL ESCAVACAO MEC ACERTO MANUAL TERRENO FORNEC MAT E REJUNTAMENTO</v>
          </cell>
          <cell r="D9515" t="str">
            <v>M</v>
          </cell>
        </row>
        <row r="9516">
          <cell r="A9516" t="str">
            <v>COMPOSICAO</v>
          </cell>
          <cell r="B9516" t="str">
            <v>6045</v>
          </cell>
          <cell r="C9516" t="str">
            <v>CONCRETO FCK=15MPA, PREPARO COM BETONEIRA, SEM LANCAMENTO</v>
          </cell>
          <cell r="D9516" t="str">
            <v>M3</v>
          </cell>
          <cell r="E9516">
            <v>0.13100000000000001</v>
          </cell>
          <cell r="F9516">
            <v>294.83999999999997</v>
          </cell>
          <cell r="G9516">
            <v>38.619999999999997</v>
          </cell>
        </row>
        <row r="9517">
          <cell r="A9517" t="str">
            <v>COMPOSICAO</v>
          </cell>
          <cell r="B9517" t="str">
            <v>73599</v>
          </cell>
          <cell r="C9517" t="str">
            <v>ESCAVACAO MECANICA VALAS EM QUALQUER TIPO DE SOLO EXCETO ROCHA,PROF. 0 &lt; H &lt; 4 M</v>
          </cell>
          <cell r="D9517" t="str">
            <v>M3</v>
          </cell>
          <cell r="E9517">
            <v>0.23499999999999999</v>
          </cell>
          <cell r="F9517">
            <v>8.1999999999999993</v>
          </cell>
          <cell r="G9517">
            <v>1.93</v>
          </cell>
        </row>
        <row r="9518">
          <cell r="A9518" t="str">
            <v>COMPOSICAO</v>
          </cell>
          <cell r="B9518" t="str">
            <v>73964/004</v>
          </cell>
          <cell r="C9518" t="str">
            <v>REATERRO DE VALAS / CAVAS, COMPACTADA A MAÇO, EM CAMADAS DE ATÉ 30 CM.</v>
          </cell>
          <cell r="D9518" t="str">
            <v>M3</v>
          </cell>
          <cell r="E9518">
            <v>0.23499999999999999</v>
          </cell>
          <cell r="F9518">
            <v>22.24</v>
          </cell>
          <cell r="G9518">
            <v>5.23</v>
          </cell>
        </row>
        <row r="9519">
          <cell r="A9519" t="str">
            <v>COMPOSICAO</v>
          </cell>
          <cell r="B9519" t="str">
            <v>74157/004</v>
          </cell>
          <cell r="C9519" t="str">
            <v>LANCAMENTO/APLICACAO MANUAL DE CONCRETO EM FUNDACOES</v>
          </cell>
          <cell r="D9519" t="str">
            <v>M3</v>
          </cell>
          <cell r="E9519">
            <v>0.13100000000000001</v>
          </cell>
          <cell r="F9519">
            <v>24.970000000000002</v>
          </cell>
          <cell r="G9519">
            <v>3.27</v>
          </cell>
        </row>
        <row r="9520">
          <cell r="A9520" t="str">
            <v>INSUMO</v>
          </cell>
          <cell r="B9520" t="str">
            <v>00006111</v>
          </cell>
          <cell r="C9520" t="str">
            <v>SERVENTE</v>
          </cell>
          <cell r="D9520" t="str">
            <v>H</v>
          </cell>
          <cell r="E9520">
            <v>0.1</v>
          </cell>
          <cell r="F9520">
            <v>10.59</v>
          </cell>
          <cell r="G9520">
            <v>1.06</v>
          </cell>
        </row>
        <row r="9521">
          <cell r="A9521" t="str">
            <v>83719</v>
          </cell>
          <cell r="C9521" t="str">
            <v>SUBTOTAL</v>
          </cell>
          <cell r="G9521">
            <v>50.110000000000007</v>
          </cell>
        </row>
        <row r="9522">
          <cell r="C9522" t="str">
            <v>BDI</v>
          </cell>
          <cell r="E9522">
            <v>0.35</v>
          </cell>
          <cell r="G9522">
            <v>17.54</v>
          </cell>
        </row>
        <row r="9523">
          <cell r="C9523" t="str">
            <v>TOTAL</v>
          </cell>
          <cell r="G9523">
            <v>67.650000000000006</v>
          </cell>
        </row>
        <row r="9525">
          <cell r="A9525" t="str">
            <v>DROP</v>
          </cell>
          <cell r="B9525" t="str">
            <v>83720</v>
          </cell>
          <cell r="C9525" t="str">
            <v>SARJETA CORTE EM TALUDES TRIANG 1,50X0,30M, ESP=0,0 8 M REV.CONC. SIMPLES INCL ESCAVACAO MEC ACERTO MANUAL TERRENO FORNEC MAT E REJUNTAMENTO</v>
          </cell>
          <cell r="D9525" t="str">
            <v>M</v>
          </cell>
        </row>
        <row r="9526">
          <cell r="A9526" t="str">
            <v>COMPOSICAO</v>
          </cell>
          <cell r="B9526" t="str">
            <v>6045</v>
          </cell>
          <cell r="C9526" t="str">
            <v>CONCRETO FCK=15MPA, PREPARO COM BETONEIRA, SEM LANCAMENTO</v>
          </cell>
          <cell r="D9526" t="str">
            <v>M3</v>
          </cell>
          <cell r="E9526">
            <v>0.153</v>
          </cell>
          <cell r="F9526">
            <v>294.83999999999997</v>
          </cell>
          <cell r="G9526">
            <v>45.11</v>
          </cell>
        </row>
        <row r="9527">
          <cell r="A9527" t="str">
            <v>COMPOSICAO</v>
          </cell>
          <cell r="B9527" t="str">
            <v>73599</v>
          </cell>
          <cell r="C9527" t="str">
            <v>ESCAVACAO MECANICA VALAS EM QUALQUER TIPO DE SOLO EXCETO ROCHA,PROF. 0 &lt; H &lt; 4 M</v>
          </cell>
          <cell r="D9527" t="str">
            <v>M3</v>
          </cell>
          <cell r="E9527">
            <v>0.30199999999999999</v>
          </cell>
          <cell r="F9527">
            <v>8.1999999999999993</v>
          </cell>
          <cell r="G9527">
            <v>2.48</v>
          </cell>
        </row>
        <row r="9528">
          <cell r="A9528" t="str">
            <v>COMPOSICAO</v>
          </cell>
          <cell r="B9528" t="str">
            <v>73964/004</v>
          </cell>
          <cell r="C9528" t="str">
            <v>REATERRO DE VALAS / CAVAS, COMPACTADA A MAÇO, EM CAMADAS DE ATÉ 30 CM.</v>
          </cell>
          <cell r="D9528" t="str">
            <v>M3</v>
          </cell>
          <cell r="E9528">
            <v>0.30199999999999999</v>
          </cell>
          <cell r="F9528">
            <v>22.24</v>
          </cell>
          <cell r="G9528">
            <v>6.72</v>
          </cell>
        </row>
        <row r="9529">
          <cell r="A9529" t="str">
            <v>COMPOSICAO</v>
          </cell>
          <cell r="B9529" t="str">
            <v>74157/004</v>
          </cell>
          <cell r="C9529" t="str">
            <v>LANCAMENTO/APLICACAO MANUAL DE CONCRETO EM FUNDACOES</v>
          </cell>
          <cell r="D9529" t="str">
            <v>M3</v>
          </cell>
          <cell r="E9529">
            <v>0.153</v>
          </cell>
          <cell r="F9529">
            <v>24.970000000000002</v>
          </cell>
          <cell r="G9529">
            <v>3.82</v>
          </cell>
        </row>
        <row r="9530">
          <cell r="A9530" t="str">
            <v>INSUMO</v>
          </cell>
          <cell r="B9530" t="str">
            <v>00006111</v>
          </cell>
          <cell r="C9530" t="str">
            <v>SERVENTE</v>
          </cell>
          <cell r="D9530" t="str">
            <v>H</v>
          </cell>
          <cell r="E9530">
            <v>0.128</v>
          </cell>
          <cell r="F9530">
            <v>10.59</v>
          </cell>
          <cell r="G9530">
            <v>1.36</v>
          </cell>
        </row>
        <row r="9531">
          <cell r="A9531" t="str">
            <v>83720</v>
          </cell>
          <cell r="C9531" t="str">
            <v>SUBTOTAL</v>
          </cell>
          <cell r="G9531">
            <v>59.489999999999995</v>
          </cell>
        </row>
        <row r="9532">
          <cell r="C9532" t="str">
            <v>BDI</v>
          </cell>
          <cell r="E9532">
            <v>0.35</v>
          </cell>
          <cell r="G9532">
            <v>20.82</v>
          </cell>
        </row>
        <row r="9533">
          <cell r="C9533" t="str">
            <v>TOTAL</v>
          </cell>
          <cell r="G9533">
            <v>80.31</v>
          </cell>
        </row>
        <row r="9535">
          <cell r="A9535" t="str">
            <v>DROP</v>
          </cell>
          <cell r="B9535" t="str">
            <v>83721</v>
          </cell>
          <cell r="C9535" t="str">
            <v>SARJETA CORTE TALUDES TRIANG 1,85X0,35M ESP=0,08 RE V CONC. SIMPLES INCL ESCAVACAO MEC ACERTO MANUAL TERRENO FORNEC MAT E REJUNTAMENTO</v>
          </cell>
          <cell r="D9535" t="str">
            <v>M</v>
          </cell>
        </row>
        <row r="9536">
          <cell r="A9536" t="str">
            <v>COMPOSICAO</v>
          </cell>
          <cell r="B9536" t="str">
            <v>6045</v>
          </cell>
          <cell r="C9536" t="str">
            <v>CONCRETO FCK=15MPA, PREPARO COM BETONEIRA, SEM LANCAMENTO</v>
          </cell>
          <cell r="D9536" t="str">
            <v>M3</v>
          </cell>
          <cell r="E9536">
            <v>0.184</v>
          </cell>
          <cell r="F9536">
            <v>294.83999999999997</v>
          </cell>
          <cell r="G9536">
            <v>54.25</v>
          </cell>
        </row>
        <row r="9537">
          <cell r="A9537" t="str">
            <v>COMPOSICAO</v>
          </cell>
          <cell r="B9537" t="str">
            <v>73599</v>
          </cell>
          <cell r="C9537" t="str">
            <v>ESCAVACAO MECANICA VALAS EM QUALQUER TIPO DE SOLO EXCETO ROCHA,PROF. 0 &lt; H &lt; 4 M</v>
          </cell>
          <cell r="D9537" t="str">
            <v>M3</v>
          </cell>
          <cell r="E9537">
            <v>0.40500000000000003</v>
          </cell>
          <cell r="F9537">
            <v>8.1999999999999993</v>
          </cell>
          <cell r="G9537">
            <v>3.32</v>
          </cell>
        </row>
        <row r="9538">
          <cell r="A9538" t="str">
            <v>COMPOSICAO</v>
          </cell>
          <cell r="B9538" t="str">
            <v>73964/004</v>
          </cell>
          <cell r="C9538" t="str">
            <v>REATERRO DE VALAS / CAVAS, COMPACTADA A MAÇO, EM CAMADAS DE ATÉ 30 CM.</v>
          </cell>
          <cell r="D9538" t="str">
            <v>M3</v>
          </cell>
          <cell r="E9538">
            <v>0.40500000000000003</v>
          </cell>
          <cell r="F9538">
            <v>22.24</v>
          </cell>
          <cell r="G9538">
            <v>9.01</v>
          </cell>
        </row>
        <row r="9539">
          <cell r="A9539" t="str">
            <v>COMPOSICAO</v>
          </cell>
          <cell r="B9539" t="str">
            <v>74157/004</v>
          </cell>
          <cell r="C9539" t="str">
            <v>LANCAMENTO/APLICACAO MANUAL DE CONCRETO EM FUNDACOES</v>
          </cell>
          <cell r="D9539" t="str">
            <v>M3</v>
          </cell>
          <cell r="E9539">
            <v>0.184</v>
          </cell>
          <cell r="F9539">
            <v>24.970000000000002</v>
          </cell>
          <cell r="G9539">
            <v>4.59</v>
          </cell>
        </row>
        <row r="9540">
          <cell r="A9540" t="str">
            <v>INSUMO</v>
          </cell>
          <cell r="B9540" t="str">
            <v>00006111</v>
          </cell>
          <cell r="C9540" t="str">
            <v>SERVENTE</v>
          </cell>
          <cell r="D9540" t="str">
            <v>H</v>
          </cell>
          <cell r="E9540">
            <v>0.17199999999999999</v>
          </cell>
          <cell r="F9540">
            <v>10.59</v>
          </cell>
          <cell r="G9540">
            <v>1.82</v>
          </cell>
        </row>
        <row r="9541">
          <cell r="A9541" t="str">
            <v>83721</v>
          </cell>
          <cell r="C9541" t="str">
            <v>SUBTOTAL</v>
          </cell>
          <cell r="G9541">
            <v>72.989999999999995</v>
          </cell>
        </row>
        <row r="9542">
          <cell r="C9542" t="str">
            <v>BDI</v>
          </cell>
          <cell r="E9542">
            <v>0.35</v>
          </cell>
          <cell r="G9542">
            <v>25.55</v>
          </cell>
        </row>
        <row r="9543">
          <cell r="C9543" t="str">
            <v>TOTAL</v>
          </cell>
          <cell r="G9543">
            <v>98.539999999999992</v>
          </cell>
        </row>
        <row r="9545">
          <cell r="A9545" t="str">
            <v>DROP</v>
          </cell>
          <cell r="B9545" t="str">
            <v>83722</v>
          </cell>
          <cell r="C9545" t="str">
            <v>VALETA PROT DE CORTE TRAPEZOIDAL 0,80X2,00X0,60M ES P=0,08 CONCR SIMPLES INCL ESCAVACAO MEC ACERTO MANUAL TERRENO FORNEC MAT E REJUNTAMENTO</v>
          </cell>
          <cell r="D9545" t="str">
            <v>M</v>
          </cell>
        </row>
        <row r="9546">
          <cell r="A9546" t="str">
            <v>COMPOSICAO</v>
          </cell>
          <cell r="B9546" t="str">
            <v>6045</v>
          </cell>
          <cell r="C9546" t="str">
            <v>CONCRETO FCK=15MPA, PREPARO COM BETONEIRA, SEM LANCAMENTO</v>
          </cell>
          <cell r="D9546" t="str">
            <v>M3</v>
          </cell>
          <cell r="E9546">
            <v>0.21099999999999999</v>
          </cell>
          <cell r="F9546">
            <v>294.83999999999997</v>
          </cell>
          <cell r="G9546">
            <v>62.21</v>
          </cell>
        </row>
        <row r="9547">
          <cell r="A9547" t="str">
            <v>COMPOSICAO</v>
          </cell>
          <cell r="B9547" t="str">
            <v>73481</v>
          </cell>
          <cell r="C9547" t="str">
            <v>ESCAVACAO MANUAL DE VALAS EM TERRA COMPACTA, PROF. DE 0 M &lt; H &lt;= 1 M</v>
          </cell>
          <cell r="D9547" t="str">
            <v>M3</v>
          </cell>
          <cell r="E9547">
            <v>0.50700000000000001</v>
          </cell>
          <cell r="F9547">
            <v>27</v>
          </cell>
          <cell r="G9547">
            <v>13.69</v>
          </cell>
        </row>
        <row r="9548">
          <cell r="A9548" t="str">
            <v>COMPOSICAO</v>
          </cell>
          <cell r="B9548" t="str">
            <v>73599</v>
          </cell>
          <cell r="C9548" t="str">
            <v>ESCAVACAO MECANICA VALAS EM QUALQUER TIPO DE SOLO EXCETO ROCHA,PROF. 0 &lt; H &lt; 4 M</v>
          </cell>
          <cell r="D9548" t="str">
            <v>M3</v>
          </cell>
          <cell r="E9548">
            <v>0.54400000000000004</v>
          </cell>
          <cell r="F9548">
            <v>8.1999999999999993</v>
          </cell>
          <cell r="G9548">
            <v>4.46</v>
          </cell>
        </row>
        <row r="9549">
          <cell r="A9549" t="str">
            <v>COMPOSICAO</v>
          </cell>
          <cell r="B9549" t="str">
            <v>74157/004</v>
          </cell>
          <cell r="C9549" t="str">
            <v>LANCAMENTO/APLICACAO MANUAL DE CONCRETO EM FUNDACOES</v>
          </cell>
          <cell r="D9549" t="str">
            <v>M3</v>
          </cell>
          <cell r="E9549">
            <v>0.21099999999999999</v>
          </cell>
          <cell r="F9549">
            <v>24.970000000000002</v>
          </cell>
          <cell r="G9549">
            <v>5.27</v>
          </cell>
        </row>
        <row r="9550">
          <cell r="A9550" t="str">
            <v>COMPOSICAO</v>
          </cell>
          <cell r="B9550" t="str">
            <v>84218</v>
          </cell>
          <cell r="C9550" t="str">
            <v>FORMA PARA ESTRUTURAS DE CONCRETO (PILAR, VIGA E LAJE) EM CHAPA DE MADEIRA COMPENSADA PLASTIFICADA, DE 1,10 X 2,20, ESPESSURA = 12 MM, 03 UTILIZACOES. (FABRICACAO, MONTAGEM E DESMONTAGEM - EXCLUSIVE ESCORAMENTO)</v>
          </cell>
          <cell r="D9550" t="str">
            <v>M2</v>
          </cell>
          <cell r="E9550">
            <v>1.6970000000000001</v>
          </cell>
          <cell r="F9550">
            <v>32.75</v>
          </cell>
          <cell r="G9550">
            <v>55.58</v>
          </cell>
        </row>
        <row r="9551">
          <cell r="A9551" t="str">
            <v>INSUMO</v>
          </cell>
          <cell r="B9551" t="str">
            <v>00006111</v>
          </cell>
          <cell r="C9551" t="str">
            <v>SERVENTE</v>
          </cell>
          <cell r="D9551" t="str">
            <v>H</v>
          </cell>
          <cell r="E9551">
            <v>0.17199999999999999</v>
          </cell>
          <cell r="F9551">
            <v>10.59</v>
          </cell>
          <cell r="G9551">
            <v>1.82</v>
          </cell>
        </row>
        <row r="9552">
          <cell r="A9552" t="str">
            <v>83722</v>
          </cell>
          <cell r="C9552" t="str">
            <v>SUBTOTAL</v>
          </cell>
          <cell r="G9552">
            <v>143.02999999999997</v>
          </cell>
        </row>
        <row r="9553">
          <cell r="C9553" t="str">
            <v>BDI</v>
          </cell>
          <cell r="E9553">
            <v>0.35</v>
          </cell>
          <cell r="G9553">
            <v>50.06</v>
          </cell>
        </row>
        <row r="9554">
          <cell r="C9554" t="str">
            <v>TOTAL</v>
          </cell>
          <cell r="G9554">
            <v>193.08999999999997</v>
          </cell>
        </row>
        <row r="9556">
          <cell r="A9556" t="str">
            <v>DROP</v>
          </cell>
          <cell r="B9556" t="str">
            <v>83723</v>
          </cell>
          <cell r="C9556" t="str">
            <v>VALETA PROT DE CORTE TRAPEZOIDAL 1,00X2,20X0,60M ES P=0,08M CONCR SIMPLES INCL ESCAVACAO MEC ATERRO MANUAL TERRENO FORNEC MAT E REJUNTAMENTO</v>
          </cell>
          <cell r="D9556" t="str">
            <v>M</v>
          </cell>
        </row>
        <row r="9557">
          <cell r="A9557" t="str">
            <v>COMPOSICAO</v>
          </cell>
          <cell r="B9557" t="str">
            <v>6045</v>
          </cell>
          <cell r="C9557" t="str">
            <v>CONCRETO FCK=15MPA, PREPARO COM BETONEIRA, SEM LANCAMENTO</v>
          </cell>
          <cell r="D9557" t="str">
            <v>M3</v>
          </cell>
          <cell r="E9557">
            <v>0.22700000000000001</v>
          </cell>
          <cell r="F9557">
            <v>294.83999999999997</v>
          </cell>
          <cell r="G9557">
            <v>66.930000000000007</v>
          </cell>
        </row>
        <row r="9558">
          <cell r="A9558" t="str">
            <v>COMPOSICAO</v>
          </cell>
          <cell r="B9558" t="str">
            <v>73481</v>
          </cell>
          <cell r="C9558" t="str">
            <v>ESCAVACAO MANUAL DE VALAS EM TERRA COMPACTA, PROF. DE 0 M &lt; H &lt;= 1 M</v>
          </cell>
          <cell r="D9558" t="str">
            <v>M3</v>
          </cell>
          <cell r="E9558">
            <v>0.50700000000000001</v>
          </cell>
          <cell r="F9558">
            <v>27</v>
          </cell>
          <cell r="G9558">
            <v>13.69</v>
          </cell>
        </row>
        <row r="9559">
          <cell r="A9559" t="str">
            <v>COMPOSICAO</v>
          </cell>
          <cell r="B9559" t="str">
            <v>73599</v>
          </cell>
          <cell r="C9559" t="str">
            <v>ESCAVACAO MECANICA VALAS EM QUALQUER TIPO DE SOLO EXCETO ROCHA,PROF. 0 &lt; H &lt; 4 M</v>
          </cell>
          <cell r="D9559" t="str">
            <v>M3</v>
          </cell>
          <cell r="E9559">
            <v>0.68</v>
          </cell>
          <cell r="F9559">
            <v>8.1999999999999993</v>
          </cell>
          <cell r="G9559">
            <v>5.58</v>
          </cell>
        </row>
        <row r="9560">
          <cell r="A9560" t="str">
            <v>COMPOSICAO</v>
          </cell>
          <cell r="B9560" t="str">
            <v>74157/004</v>
          </cell>
          <cell r="C9560" t="str">
            <v>LANCAMENTO/APLICACAO MANUAL DE CONCRETO EM FUNDACOES</v>
          </cell>
          <cell r="D9560" t="str">
            <v>M3</v>
          </cell>
          <cell r="E9560">
            <v>0.22700000000000001</v>
          </cell>
          <cell r="F9560">
            <v>24.970000000000002</v>
          </cell>
          <cell r="G9560">
            <v>5.67</v>
          </cell>
        </row>
        <row r="9561">
          <cell r="A9561" t="str">
            <v>COMPOSICAO</v>
          </cell>
          <cell r="B9561" t="str">
            <v>84218</v>
          </cell>
          <cell r="C9561" t="str">
            <v>FORMA PARA ESTRUTURAS DE CONCRETO (PILAR, VIGA E LAJE) EM CHAPA DE MADEIRA COMPENSADA PLASTIFICADA, DE 1,10 X 2,20, ESPESSURA = 12 MM, 03 UTILIZACOES. (FABRICACAO, MONTAGEM E DESMONTAGEM - EXCLUSIVE ESCORAMENTO)</v>
          </cell>
          <cell r="D9561" t="str">
            <v>M2</v>
          </cell>
          <cell r="E9561">
            <v>1.6970000000000001</v>
          </cell>
          <cell r="F9561">
            <v>32.75</v>
          </cell>
          <cell r="G9561">
            <v>55.58</v>
          </cell>
        </row>
        <row r="9562">
          <cell r="A9562" t="str">
            <v>INSUMO</v>
          </cell>
          <cell r="B9562" t="str">
            <v>00006111</v>
          </cell>
          <cell r="C9562" t="str">
            <v>SERVENTE</v>
          </cell>
          <cell r="D9562" t="str">
            <v>H</v>
          </cell>
          <cell r="E9562">
            <v>0.17199999999999999</v>
          </cell>
          <cell r="F9562">
            <v>10.59</v>
          </cell>
          <cell r="G9562">
            <v>1.82</v>
          </cell>
        </row>
        <row r="9563">
          <cell r="A9563" t="str">
            <v>83723</v>
          </cell>
          <cell r="C9563" t="str">
            <v>SUBTOTAL</v>
          </cell>
          <cell r="G9563">
            <v>149.26999999999998</v>
          </cell>
        </row>
        <row r="9564">
          <cell r="C9564" t="str">
            <v>BDI</v>
          </cell>
          <cell r="E9564">
            <v>0.35</v>
          </cell>
          <cell r="G9564">
            <v>52.24</v>
          </cell>
        </row>
        <row r="9565">
          <cell r="C9565" t="str">
            <v>TOTAL</v>
          </cell>
          <cell r="G9565">
            <v>201.51</v>
          </cell>
        </row>
        <row r="9567">
          <cell r="A9567" t="str">
            <v>ESCO</v>
          </cell>
          <cell r="B9567" t="str">
            <v>83769</v>
          </cell>
          <cell r="C9567" t="str">
            <v>ESCORAMENTO DE MADEIRA EM VALAS, TIPO PONT ALETEAMENTO</v>
          </cell>
          <cell r="D9567" t="str">
            <v>M2</v>
          </cell>
        </row>
        <row r="9568">
          <cell r="A9568" t="str">
            <v>INSUMO</v>
          </cell>
          <cell r="B9568" t="str">
            <v>00001213</v>
          </cell>
          <cell r="C9568" t="str">
            <v>CARPINTEIRO DE FORMAS</v>
          </cell>
          <cell r="D9568" t="str">
            <v>H</v>
          </cell>
          <cell r="E9568">
            <v>0.15</v>
          </cell>
          <cell r="F9568">
            <v>12.88</v>
          </cell>
          <cell r="G9568">
            <v>1.93</v>
          </cell>
        </row>
        <row r="9569">
          <cell r="A9569" t="str">
            <v>INSUMO</v>
          </cell>
          <cell r="B9569" t="str">
            <v>00002731</v>
          </cell>
          <cell r="C9569" t="str">
            <v>PECA DE MADEIRA ROLICA TRATADA (EUCALIPTO OU REGIONAL EQUIVALENTE) D = 20 A 24CM - H = 12,0M (P/POSTES)</v>
          </cell>
          <cell r="D9569" t="str">
            <v>M</v>
          </cell>
          <cell r="E9569">
            <v>7.3999999999999996E-2</v>
          </cell>
          <cell r="F9569">
            <v>7.57</v>
          </cell>
          <cell r="G9569">
            <v>0.56000000000000005</v>
          </cell>
        </row>
        <row r="9570">
          <cell r="A9570" t="str">
            <v>INSUMO</v>
          </cell>
          <cell r="B9570" t="str">
            <v>00004463</v>
          </cell>
          <cell r="C9570" t="str">
            <v>PECA DE MADEIRA DE LEI NATIVA/REGIONAL *4 X 30* CM NAO APARELHADA</v>
          </cell>
          <cell r="D9570" t="str">
            <v>M3</v>
          </cell>
          <cell r="E9570">
            <v>8.2620000000000002E-4</v>
          </cell>
          <cell r="F9570">
            <v>2200</v>
          </cell>
          <cell r="G9570">
            <v>1.82</v>
          </cell>
        </row>
        <row r="9571">
          <cell r="A9571" t="str">
            <v>INSUMO</v>
          </cell>
          <cell r="B9571" t="str">
            <v>00006111</v>
          </cell>
          <cell r="C9571" t="str">
            <v>SERVENTE</v>
          </cell>
          <cell r="D9571" t="str">
            <v>H</v>
          </cell>
          <cell r="E9571">
            <v>0.3</v>
          </cell>
          <cell r="F9571">
            <v>10.59</v>
          </cell>
          <cell r="G9571">
            <v>3.18</v>
          </cell>
        </row>
        <row r="9572">
          <cell r="A9572" t="str">
            <v>83769</v>
          </cell>
          <cell r="C9572" t="str">
            <v>SUBTOTAL</v>
          </cell>
          <cell r="G9572">
            <v>7.49</v>
          </cell>
        </row>
        <row r="9573">
          <cell r="C9573" t="str">
            <v>BDI</v>
          </cell>
          <cell r="E9573">
            <v>0.35</v>
          </cell>
          <cell r="G9573">
            <v>2.62</v>
          </cell>
        </row>
        <row r="9574">
          <cell r="C9574" t="str">
            <v>TOTAL</v>
          </cell>
          <cell r="G9574">
            <v>10.11</v>
          </cell>
        </row>
        <row r="9576">
          <cell r="A9576" t="str">
            <v>ESCO</v>
          </cell>
          <cell r="B9576" t="str">
            <v>83867</v>
          </cell>
          <cell r="C9576" t="str">
            <v>ESCORAMENTO DE VALAS DESCONTINUO</v>
          </cell>
          <cell r="D9576" t="str">
            <v>M2</v>
          </cell>
        </row>
        <row r="9577">
          <cell r="A9577" t="str">
            <v>INSUMO</v>
          </cell>
          <cell r="B9577" t="str">
            <v>00001213</v>
          </cell>
          <cell r="C9577" t="str">
            <v>CARPINTEIRO DE FORMAS</v>
          </cell>
          <cell r="D9577" t="str">
            <v>H</v>
          </cell>
          <cell r="E9577">
            <v>0.53700000000000003</v>
          </cell>
          <cell r="F9577">
            <v>12.88</v>
          </cell>
          <cell r="G9577">
            <v>6.92</v>
          </cell>
        </row>
        <row r="9578">
          <cell r="A9578" t="str">
            <v>INSUMO</v>
          </cell>
          <cell r="B9578" t="str">
            <v>00002751</v>
          </cell>
          <cell r="C9578" t="str">
            <v>PECA DE MADEIRA ROLICA SEM TRATAMENTO (EUCALIPTO OU REGIONAL EQUIVALENTE) D = 12 A 15 CM, P/ESCORAMENTOS, H = 6 M</v>
          </cell>
          <cell r="D9578" t="str">
            <v>M</v>
          </cell>
          <cell r="E9578">
            <v>7.0199999999999999E-2</v>
          </cell>
          <cell r="F9578">
            <v>4.96</v>
          </cell>
          <cell r="G9578">
            <v>0.35</v>
          </cell>
        </row>
        <row r="9579">
          <cell r="A9579" t="str">
            <v>INSUMO</v>
          </cell>
          <cell r="B9579" t="str">
            <v>00004463</v>
          </cell>
          <cell r="C9579" t="str">
            <v>PECA DE MADEIRA DE LEI NATIVA/REGIONAL *4 X 30* CM NAO APARELHADA</v>
          </cell>
          <cell r="D9579" t="str">
            <v>M3</v>
          </cell>
          <cell r="E9579">
            <v>3.5000000000000001E-3</v>
          </cell>
          <cell r="F9579">
            <v>2200</v>
          </cell>
          <cell r="G9579">
            <v>7.7</v>
          </cell>
        </row>
        <row r="9580">
          <cell r="A9580" t="str">
            <v>INSUMO</v>
          </cell>
          <cell r="B9580" t="str">
            <v>00004466</v>
          </cell>
          <cell r="C9580" t="str">
            <v>PECA DE MADEIRA DE LEI NATIVA/REGIONAL *5 X 15* CM NAO APARELHADA</v>
          </cell>
          <cell r="D9580" t="str">
            <v>M</v>
          </cell>
          <cell r="E9580">
            <v>0.1053</v>
          </cell>
          <cell r="F9580">
            <v>16.5</v>
          </cell>
          <cell r="G9580">
            <v>1.74</v>
          </cell>
        </row>
        <row r="9581">
          <cell r="A9581" t="str">
            <v>INSUMO</v>
          </cell>
          <cell r="B9581" t="str">
            <v>00005061</v>
          </cell>
          <cell r="C9581" t="str">
            <v>PREGO POLIDO COM CABECA 18 X 27</v>
          </cell>
          <cell r="D9581" t="str">
            <v>KG</v>
          </cell>
          <cell r="E9581">
            <v>0.56000000000000005</v>
          </cell>
          <cell r="F9581">
            <v>5.35</v>
          </cell>
          <cell r="G9581">
            <v>3</v>
          </cell>
        </row>
        <row r="9582">
          <cell r="A9582" t="str">
            <v>INSUMO</v>
          </cell>
          <cell r="B9582" t="str">
            <v>00006111</v>
          </cell>
          <cell r="C9582" t="str">
            <v>SERVENTE</v>
          </cell>
          <cell r="D9582" t="str">
            <v>H</v>
          </cell>
          <cell r="E9582">
            <v>1.0740000000000001</v>
          </cell>
          <cell r="F9582">
            <v>10.59</v>
          </cell>
          <cell r="G9582">
            <v>11.37</v>
          </cell>
        </row>
        <row r="9583">
          <cell r="A9583" t="str">
            <v>83867</v>
          </cell>
          <cell r="C9583" t="str">
            <v>SUBTOTAL</v>
          </cell>
          <cell r="G9583">
            <v>31.08</v>
          </cell>
        </row>
        <row r="9584">
          <cell r="C9584" t="str">
            <v>BDI</v>
          </cell>
          <cell r="E9584">
            <v>0.35</v>
          </cell>
          <cell r="G9584">
            <v>10.88</v>
          </cell>
        </row>
        <row r="9585">
          <cell r="C9585" t="str">
            <v>TOTAL</v>
          </cell>
          <cell r="G9585">
            <v>41.96</v>
          </cell>
        </row>
        <row r="9587">
          <cell r="A9587" t="str">
            <v>ESCO</v>
          </cell>
          <cell r="B9587" t="str">
            <v>83868</v>
          </cell>
          <cell r="C9587" t="str">
            <v>ESCORAMENTO DE VALAS CONTINUO</v>
          </cell>
          <cell r="D9587" t="str">
            <v>M2</v>
          </cell>
        </row>
        <row r="9588">
          <cell r="A9588" t="str">
            <v>INSUMO</v>
          </cell>
          <cell r="B9588" t="str">
            <v>00001213</v>
          </cell>
          <cell r="C9588" t="str">
            <v>CARPINTEIRO DE FORMAS</v>
          </cell>
          <cell r="D9588" t="str">
            <v>H</v>
          </cell>
          <cell r="E9588">
            <v>0.67100000000000004</v>
          </cell>
          <cell r="F9588">
            <v>12.88</v>
          </cell>
          <cell r="G9588">
            <v>8.64</v>
          </cell>
        </row>
        <row r="9589">
          <cell r="A9589" t="str">
            <v>INSUMO</v>
          </cell>
          <cell r="B9589" t="str">
            <v>00002751</v>
          </cell>
          <cell r="C9589" t="str">
            <v>PECA DE MADEIRA ROLICA SEM TRATAMENTO (EUCALIPTO OU REGIONAL EQUIVALENTE) D = 12 A 15 CM, P/ESCORAMENTOS, H = 6 M</v>
          </cell>
          <cell r="D9589" t="str">
            <v>M</v>
          </cell>
          <cell r="E9589">
            <v>7.0199999999999999E-2</v>
          </cell>
          <cell r="F9589">
            <v>4.96</v>
          </cell>
          <cell r="G9589">
            <v>0.35</v>
          </cell>
        </row>
        <row r="9590">
          <cell r="A9590" t="str">
            <v>INSUMO</v>
          </cell>
          <cell r="B9590" t="str">
            <v>00004463</v>
          </cell>
          <cell r="C9590" t="str">
            <v>PECA DE MADEIRA DE LEI NATIVA/REGIONAL *4 X 30* CM NAO APARELHADA</v>
          </cell>
          <cell r="D9590" t="str">
            <v>M3</v>
          </cell>
          <cell r="E9590">
            <v>6.8999999999999999E-3</v>
          </cell>
          <cell r="F9590">
            <v>2200</v>
          </cell>
          <cell r="G9590">
            <v>15.18</v>
          </cell>
        </row>
        <row r="9591">
          <cell r="A9591" t="str">
            <v>INSUMO</v>
          </cell>
          <cell r="B9591" t="str">
            <v>00004466</v>
          </cell>
          <cell r="C9591" t="str">
            <v>PECA DE MADEIRA DE LEI NATIVA/REGIONAL *5 X 15* CM NAO APARELHADA</v>
          </cell>
          <cell r="D9591" t="str">
            <v>M</v>
          </cell>
          <cell r="E9591">
            <v>0.1053</v>
          </cell>
          <cell r="F9591">
            <v>16.5</v>
          </cell>
          <cell r="G9591">
            <v>1.74</v>
          </cell>
        </row>
        <row r="9592">
          <cell r="A9592" t="str">
            <v>INSUMO</v>
          </cell>
          <cell r="B9592" t="str">
            <v>00005061</v>
          </cell>
          <cell r="C9592" t="str">
            <v>PREGO POLIDO COM CABECA 18 X 27</v>
          </cell>
          <cell r="D9592" t="str">
            <v>KG</v>
          </cell>
          <cell r="E9592">
            <v>0.7</v>
          </cell>
          <cell r="F9592">
            <v>5.35</v>
          </cell>
          <cell r="G9592">
            <v>3.75</v>
          </cell>
        </row>
        <row r="9593">
          <cell r="A9593" t="str">
            <v>INSUMO</v>
          </cell>
          <cell r="B9593" t="str">
            <v>00006111</v>
          </cell>
          <cell r="C9593" t="str">
            <v>SERVENTE</v>
          </cell>
          <cell r="D9593" t="str">
            <v>H</v>
          </cell>
          <cell r="E9593">
            <v>1.3420000000000001</v>
          </cell>
          <cell r="F9593">
            <v>10.59</v>
          </cell>
          <cell r="G9593">
            <v>14.21</v>
          </cell>
        </row>
        <row r="9594">
          <cell r="A9594" t="str">
            <v>83868</v>
          </cell>
          <cell r="C9594" t="str">
            <v>SUBTOTAL</v>
          </cell>
          <cell r="G9594">
            <v>43.870000000000005</v>
          </cell>
        </row>
        <row r="9595">
          <cell r="C9595" t="str">
            <v>BDI</v>
          </cell>
          <cell r="E9595">
            <v>0.35</v>
          </cell>
          <cell r="G9595">
            <v>15.35</v>
          </cell>
        </row>
        <row r="9596">
          <cell r="C9596" t="str">
            <v>TOTAL</v>
          </cell>
          <cell r="G9596">
            <v>59.220000000000006</v>
          </cell>
        </row>
        <row r="9598">
          <cell r="A9598" t="str">
            <v>ESCO</v>
          </cell>
          <cell r="B9598" t="str">
            <v>73877/001</v>
          </cell>
          <cell r="C9598" t="str">
            <v>ESCORAMENTO DE VALAS COM PRANCHOES METALICOS - AREA CRAVADA</v>
          </cell>
          <cell r="D9598" t="str">
            <v>M2</v>
          </cell>
        </row>
        <row r="9599">
          <cell r="A9599" t="str">
            <v>COMPOSICAO</v>
          </cell>
          <cell r="B9599" t="str">
            <v>73405</v>
          </cell>
          <cell r="C9599" t="str">
            <v>CUSTO HORARIO PRODUTIVO DIURNO-RETRO-ESCAVADEIRA SOBRE RODAS - CASE 580 H - 74 HP</v>
          </cell>
          <cell r="D9599" t="str">
            <v>CHP</v>
          </cell>
          <cell r="E9599">
            <v>3.3300000000000003E-2</v>
          </cell>
          <cell r="F9599">
            <v>102.15</v>
          </cell>
          <cell r="G9599">
            <v>3.4</v>
          </cell>
        </row>
        <row r="9600">
          <cell r="A9600" t="str">
            <v>COMPOSICAO</v>
          </cell>
          <cell r="B9600" t="str">
            <v>73412</v>
          </cell>
          <cell r="C9600" t="str">
            <v>CUSTO HORARIO PRODUTIVO DIURNO - COMPRESSOR ATLAS COPCO - XA80 170 PCM 80 HP</v>
          </cell>
          <cell r="D9600" t="str">
            <v>CHP</v>
          </cell>
          <cell r="E9600">
            <v>3.3300000000000003E-2</v>
          </cell>
          <cell r="F9600">
            <v>59.71</v>
          </cell>
          <cell r="G9600">
            <v>1.99</v>
          </cell>
        </row>
        <row r="9601">
          <cell r="A9601" t="str">
            <v>COMPOSICAO</v>
          </cell>
          <cell r="B9601" t="str">
            <v>73428</v>
          </cell>
          <cell r="C9601" t="str">
            <v>CUSTO HORARIO PRODUTIVO DIURNO - MARTELETE OU ROMPEDOR ATLAS COPCO - TEX 31</v>
          </cell>
          <cell r="D9601" t="str">
            <v>CHP</v>
          </cell>
          <cell r="E9601">
            <v>3.3300000000000003E-2</v>
          </cell>
          <cell r="F9601">
            <v>15.62</v>
          </cell>
          <cell r="G9601">
            <v>0.52</v>
          </cell>
        </row>
        <row r="9602">
          <cell r="A9602" t="str">
            <v>COMPOSICAO</v>
          </cell>
          <cell r="B9602" t="str">
            <v>73450</v>
          </cell>
          <cell r="C9602" t="str">
            <v>CUSTO HORARIO IMPRODUTIVO DIURNO - MARTELETE OU ROMPEDOR ATLAS COPCO - TEX 31</v>
          </cell>
          <cell r="D9602" t="str">
            <v>CHI</v>
          </cell>
          <cell r="E9602">
            <v>6.6600000000000006E-2</v>
          </cell>
          <cell r="F9602">
            <v>14.17</v>
          </cell>
          <cell r="G9602">
            <v>0.94</v>
          </cell>
        </row>
        <row r="9603">
          <cell r="A9603" t="str">
            <v>COMPOSICAO</v>
          </cell>
          <cell r="B9603" t="str">
            <v>73472</v>
          </cell>
          <cell r="C9603" t="str">
            <v>CUSTO HORARIO IMPRODUTIVO DIURNO - COMPRESSOR ATLAS COPCO - XA80 170 PCM 80 HP</v>
          </cell>
          <cell r="D9603" t="str">
            <v>CHI</v>
          </cell>
          <cell r="E9603">
            <v>6.6600000000000006E-2</v>
          </cell>
          <cell r="F9603">
            <v>19.920000000000002</v>
          </cell>
          <cell r="G9603">
            <v>1.33</v>
          </cell>
        </row>
        <row r="9604">
          <cell r="A9604" t="str">
            <v>COMPOSICAO</v>
          </cell>
          <cell r="B9604" t="str">
            <v>73534</v>
          </cell>
          <cell r="C9604" t="str">
            <v>CUSTO HORARIO IMPRODUTIVO DIURNO-RETRO-ESCAVADEIRA SOBRE RODAS - CASE 580 H - 74 HP</v>
          </cell>
          <cell r="D9604" t="str">
            <v>CHI</v>
          </cell>
          <cell r="E9604">
            <v>6.6600000000000006E-2</v>
          </cell>
          <cell r="F9604">
            <v>48.32</v>
          </cell>
          <cell r="G9604">
            <v>3.22</v>
          </cell>
        </row>
        <row r="9605">
          <cell r="A9605" t="str">
            <v>INSUMO</v>
          </cell>
          <cell r="B9605" t="str">
            <v>00001213</v>
          </cell>
          <cell r="C9605" t="str">
            <v>CARPINTEIRO DE FORMAS</v>
          </cell>
          <cell r="D9605" t="str">
            <v>H</v>
          </cell>
          <cell r="E9605">
            <v>0.7</v>
          </cell>
          <cell r="F9605">
            <v>12.88</v>
          </cell>
          <cell r="G9605">
            <v>9.02</v>
          </cell>
        </row>
        <row r="9606">
          <cell r="A9606" t="str">
            <v>INSUMO</v>
          </cell>
          <cell r="B9606" t="str">
            <v>00004433</v>
          </cell>
          <cell r="C9606" t="str">
            <v>PECA DE MADEIRA DE LEI *7,5 X 7,5* CM, NÃO APARELHADA, (P/TELHADO, ESTRUTURAS PERMANENTES)</v>
          </cell>
          <cell r="D9606" t="str">
            <v>M</v>
          </cell>
          <cell r="E9606">
            <v>0.08</v>
          </cell>
          <cell r="F9606">
            <v>12.36</v>
          </cell>
          <cell r="G9606">
            <v>0.99</v>
          </cell>
        </row>
        <row r="9607">
          <cell r="A9607" t="str">
            <v>INSUMO</v>
          </cell>
          <cell r="B9607" t="str">
            <v>00004473</v>
          </cell>
          <cell r="C9607" t="str">
            <v>PECA DE MADEIRA DE LEI *7,5 X 12,5* CM (3 "X 5") , NÃO APARELHADA,(P/TELHADO)</v>
          </cell>
          <cell r="D9607" t="str">
            <v>M</v>
          </cell>
          <cell r="E9607">
            <v>0.19</v>
          </cell>
          <cell r="F9607">
            <v>20.64</v>
          </cell>
          <cell r="G9607">
            <v>3.92</v>
          </cell>
        </row>
        <row r="9608">
          <cell r="A9608" t="str">
            <v>INSUMO</v>
          </cell>
          <cell r="B9608" t="str">
            <v>00005064</v>
          </cell>
          <cell r="C9608" t="str">
            <v>PREGO POLIDO COM CABECA 2 1/2 X 10</v>
          </cell>
          <cell r="D9608" t="str">
            <v>KG</v>
          </cell>
          <cell r="E9608">
            <v>0.12</v>
          </cell>
          <cell r="F9608">
            <v>5.35</v>
          </cell>
          <cell r="G9608">
            <v>0.64</v>
          </cell>
        </row>
        <row r="9609">
          <cell r="A9609" t="str">
            <v>INSUMO</v>
          </cell>
          <cell r="B9609" t="str">
            <v>00006111</v>
          </cell>
          <cell r="C9609" t="str">
            <v>SERVENTE</v>
          </cell>
          <cell r="D9609" t="str">
            <v>H</v>
          </cell>
          <cell r="E9609">
            <v>1.74</v>
          </cell>
          <cell r="F9609">
            <v>10.59</v>
          </cell>
          <cell r="G9609">
            <v>18.43</v>
          </cell>
        </row>
        <row r="9610">
          <cell r="A9610" t="str">
            <v>INSUMO</v>
          </cell>
          <cell r="B9610" t="str">
            <v>00013340</v>
          </cell>
          <cell r="C9610" t="str">
            <v>PERFIL "U" CHAPA ACO DOBRADA E = 3,04MM H = 20CM ABAS = 5CM (4,36KG/M)</v>
          </cell>
          <cell r="D9610" t="str">
            <v>M</v>
          </cell>
          <cell r="E9610">
            <v>0.04</v>
          </cell>
          <cell r="F9610">
            <v>12.82</v>
          </cell>
          <cell r="G9610">
            <v>0.51</v>
          </cell>
        </row>
        <row r="9611">
          <cell r="A9611" t="str">
            <v>73877/001</v>
          </cell>
          <cell r="C9611" t="str">
            <v>SUBTOTAL</v>
          </cell>
          <cell r="G9611">
            <v>44.91</v>
          </cell>
        </row>
        <row r="9612">
          <cell r="C9612" t="str">
            <v>BDI</v>
          </cell>
          <cell r="E9612">
            <v>0.35</v>
          </cell>
          <cell r="G9612">
            <v>15.72</v>
          </cell>
        </row>
        <row r="9613">
          <cell r="C9613" t="str">
            <v>TOTAL</v>
          </cell>
          <cell r="G9613">
            <v>60.629999999999995</v>
          </cell>
        </row>
        <row r="9615">
          <cell r="A9615" t="str">
            <v>ESCO</v>
          </cell>
          <cell r="B9615" t="str">
            <v>73877/002</v>
          </cell>
          <cell r="C9615" t="str">
            <v>ESCORAMENTO DE VALAS COM PRANCHOES METALICOS - AREA NAO CRAVADA</v>
          </cell>
          <cell r="D9615" t="str">
            <v>M2</v>
          </cell>
        </row>
        <row r="9616">
          <cell r="A9616" t="str">
            <v>INSUMO</v>
          </cell>
          <cell r="B9616" t="str">
            <v>00001213</v>
          </cell>
          <cell r="C9616" t="str">
            <v>CARPINTEIRO DE FORMAS</v>
          </cell>
          <cell r="D9616" t="str">
            <v>H</v>
          </cell>
          <cell r="E9616">
            <v>0.7</v>
          </cell>
          <cell r="F9616">
            <v>12.88</v>
          </cell>
          <cell r="G9616">
            <v>9.02</v>
          </cell>
        </row>
        <row r="9617">
          <cell r="A9617" t="str">
            <v>INSUMO</v>
          </cell>
          <cell r="B9617" t="str">
            <v>00004433</v>
          </cell>
          <cell r="C9617" t="str">
            <v>PECA DE MADEIRA DE LEI *7,5 X 7,5* CM, NÃO APARELHADA, (P/TELHADO, ESTRUTURAS PERMANENTES)</v>
          </cell>
          <cell r="D9617" t="str">
            <v>M</v>
          </cell>
          <cell r="E9617">
            <v>0.08</v>
          </cell>
          <cell r="F9617">
            <v>12.36</v>
          </cell>
          <cell r="G9617">
            <v>0.99</v>
          </cell>
        </row>
        <row r="9618">
          <cell r="A9618" t="str">
            <v>INSUMO</v>
          </cell>
          <cell r="B9618" t="str">
            <v>00004473</v>
          </cell>
          <cell r="C9618" t="str">
            <v>PECA DE MADEIRA DE LEI *7,5 X 12,5* CM (3 "X 5") , NÃO APARELHADA,(P/TELHADO)</v>
          </cell>
          <cell r="D9618" t="str">
            <v>M</v>
          </cell>
          <cell r="E9618">
            <v>0.19</v>
          </cell>
          <cell r="F9618">
            <v>20.64</v>
          </cell>
          <cell r="G9618">
            <v>3.92</v>
          </cell>
        </row>
        <row r="9619">
          <cell r="A9619" t="str">
            <v>INSUMO</v>
          </cell>
          <cell r="B9619" t="str">
            <v>00005064</v>
          </cell>
          <cell r="C9619" t="str">
            <v>PREGO POLIDO COM CABECA 2 1/2 X 10</v>
          </cell>
          <cell r="D9619" t="str">
            <v>KG</v>
          </cell>
          <cell r="E9619">
            <v>0.12</v>
          </cell>
          <cell r="F9619">
            <v>5.35</v>
          </cell>
          <cell r="G9619">
            <v>0.64</v>
          </cell>
        </row>
        <row r="9620">
          <cell r="A9620" t="str">
            <v>INSUMO</v>
          </cell>
          <cell r="B9620" t="str">
            <v>00006111</v>
          </cell>
          <cell r="C9620" t="str">
            <v>SERVENTE</v>
          </cell>
          <cell r="D9620" t="str">
            <v>H</v>
          </cell>
          <cell r="E9620">
            <v>1.43</v>
          </cell>
          <cell r="F9620">
            <v>10.59</v>
          </cell>
          <cell r="G9620">
            <v>15.14</v>
          </cell>
        </row>
        <row r="9621">
          <cell r="A9621" t="str">
            <v>INSUMO</v>
          </cell>
          <cell r="B9621" t="str">
            <v>00013340</v>
          </cell>
          <cell r="C9621" t="str">
            <v>PERFIL "U" CHAPA ACO DOBRADA E = 3,04MM H = 20CM ABAS = 5CM (4,36KG/M)</v>
          </cell>
          <cell r="D9621" t="str">
            <v>M</v>
          </cell>
          <cell r="E9621">
            <v>0.04</v>
          </cell>
          <cell r="F9621">
            <v>12.82</v>
          </cell>
          <cell r="G9621">
            <v>0.51</v>
          </cell>
        </row>
        <row r="9622">
          <cell r="A9622" t="str">
            <v>73877/002</v>
          </cell>
          <cell r="C9622" t="str">
            <v>SUBTOTAL</v>
          </cell>
          <cell r="G9622">
            <v>30.220000000000002</v>
          </cell>
        </row>
        <row r="9623">
          <cell r="C9623" t="str">
            <v>BDI</v>
          </cell>
          <cell r="E9623">
            <v>0.35</v>
          </cell>
          <cell r="G9623">
            <v>10.58</v>
          </cell>
        </row>
        <row r="9624">
          <cell r="C9624" t="str">
            <v>TOTAL</v>
          </cell>
          <cell r="G9624">
            <v>40.800000000000004</v>
          </cell>
        </row>
        <row r="9626">
          <cell r="A9626" t="str">
            <v>ESCO</v>
          </cell>
          <cell r="B9626" t="str">
            <v>83770</v>
          </cell>
          <cell r="C9626" t="str">
            <v>ESCORAMENTO CONTINUO DE VALAS, MISTO, COM PERFIL I DE 8"</v>
          </cell>
          <cell r="D9626" t="str">
            <v>M2</v>
          </cell>
        </row>
        <row r="9627">
          <cell r="A9627" t="str">
            <v>COMPOSICAO</v>
          </cell>
          <cell r="B9627" t="str">
            <v>83759</v>
          </cell>
          <cell r="C9627" t="str">
            <v>CHP-GUINDASTE MADAL MD-10A</v>
          </cell>
          <cell r="D9627" t="str">
            <v>CHP</v>
          </cell>
          <cell r="E9627">
            <v>9.4119999999999995E-2</v>
          </cell>
          <cell r="F9627">
            <v>150.65</v>
          </cell>
          <cell r="G9627">
            <v>14.18</v>
          </cell>
        </row>
        <row r="9628">
          <cell r="A9628" t="str">
            <v>COMPOSICAO</v>
          </cell>
          <cell r="B9628" t="str">
            <v>83760</v>
          </cell>
          <cell r="C9628" t="str">
            <v>CHI-GUINDASTE MADAL MD-10A</v>
          </cell>
          <cell r="D9628" t="str">
            <v>CHI</v>
          </cell>
          <cell r="E9628">
            <v>2.3529999999999999E-2</v>
          </cell>
          <cell r="F9628">
            <v>76.739999999999995</v>
          </cell>
          <cell r="G9628">
            <v>1.81</v>
          </cell>
        </row>
        <row r="9629">
          <cell r="A9629" t="str">
            <v>COMPOSICAO</v>
          </cell>
          <cell r="B9629" t="str">
            <v>83765</v>
          </cell>
          <cell r="C9629" t="str">
            <v>CHP-GRUPO DE SOLDAGEM BAMBOZZI 375-A</v>
          </cell>
          <cell r="D9629" t="str">
            <v>CHP</v>
          </cell>
          <cell r="E9629">
            <v>5.8819999999999997E-2</v>
          </cell>
          <cell r="F9629">
            <v>47.95</v>
          </cell>
          <cell r="G9629">
            <v>2.82</v>
          </cell>
        </row>
        <row r="9630">
          <cell r="A9630" t="str">
            <v>COMPOSICAO</v>
          </cell>
          <cell r="B9630" t="str">
            <v>83766</v>
          </cell>
          <cell r="C9630" t="str">
            <v>CHI-GRUPO DE SOLDAGEM BAMBOZZI 375-A</v>
          </cell>
          <cell r="D9630" t="str">
            <v>CHI</v>
          </cell>
          <cell r="E9630">
            <v>5.8819999999999997E-2</v>
          </cell>
          <cell r="F9630">
            <v>31.7</v>
          </cell>
          <cell r="G9630">
            <v>1.86</v>
          </cell>
        </row>
        <row r="9631">
          <cell r="A9631" t="str">
            <v>INSUMO</v>
          </cell>
          <cell r="B9631" t="str">
            <v>00000641</v>
          </cell>
          <cell r="C9631" t="str">
            <v>BATE ESTACA-MARTELO ATE 3,0T DIESEL 160 HP TORRE 15 M MAGAN IM 1520 BS</v>
          </cell>
          <cell r="D9631" t="str">
            <v>H</v>
          </cell>
          <cell r="E9631">
            <v>0.11765</v>
          </cell>
          <cell r="F9631">
            <v>46.29</v>
          </cell>
          <cell r="G9631">
            <v>5.45</v>
          </cell>
        </row>
        <row r="9632">
          <cell r="A9632" t="str">
            <v>INSUMO</v>
          </cell>
          <cell r="B9632" t="str">
            <v>00001213</v>
          </cell>
          <cell r="C9632" t="str">
            <v>CARPINTEIRO DE FORMAS</v>
          </cell>
          <cell r="D9632" t="str">
            <v>H</v>
          </cell>
          <cell r="E9632">
            <v>1.1764699999999999</v>
          </cell>
          <cell r="F9632">
            <v>12.88</v>
          </cell>
          <cell r="G9632">
            <v>15.15</v>
          </cell>
        </row>
        <row r="9633">
          <cell r="A9633" t="str">
            <v>INSUMO</v>
          </cell>
          <cell r="B9633" t="str">
            <v>00004463</v>
          </cell>
          <cell r="C9633" t="str">
            <v>PECA DE MADEIRA DE LEI NATIVA/REGIONAL *4 X 30* CM NAO APARELHADA</v>
          </cell>
          <cell r="D9633" t="str">
            <v>M3</v>
          </cell>
          <cell r="E9633">
            <v>5.3499999999999997E-3</v>
          </cell>
          <cell r="F9633">
            <v>2200</v>
          </cell>
          <cell r="G9633">
            <v>11.77</v>
          </cell>
        </row>
        <row r="9634">
          <cell r="A9634" t="str">
            <v>INSUMO</v>
          </cell>
          <cell r="B9634" t="str">
            <v>00004764</v>
          </cell>
          <cell r="C9634" t="str">
            <v>VIGA ESTRUTURAL EM ACO, PERFIL TIPO "I", DE 10" X 4.5/8", ESPESSURA DE *7,87* MM E COM *37,8* KG/M</v>
          </cell>
          <cell r="D9634" t="str">
            <v>KG</v>
          </cell>
          <cell r="E9634">
            <v>4.55</v>
          </cell>
          <cell r="F9634">
            <v>3.28</v>
          </cell>
          <cell r="G9634">
            <v>14.92</v>
          </cell>
        </row>
        <row r="9635">
          <cell r="A9635" t="str">
            <v>INSUMO</v>
          </cell>
          <cell r="B9635" t="str">
            <v>00006111</v>
          </cell>
          <cell r="C9635" t="str">
            <v>SERVENTE</v>
          </cell>
          <cell r="D9635" t="str">
            <v>H</v>
          </cell>
          <cell r="E9635">
            <v>1.88235</v>
          </cell>
          <cell r="F9635">
            <v>10.59</v>
          </cell>
          <cell r="G9635">
            <v>19.93</v>
          </cell>
        </row>
        <row r="9636">
          <cell r="A9636" t="str">
            <v>INSUMO</v>
          </cell>
          <cell r="B9636" t="str">
            <v>00006160</v>
          </cell>
          <cell r="C9636" t="str">
            <v>SOLDADOR</v>
          </cell>
          <cell r="D9636" t="str">
            <v>H</v>
          </cell>
          <cell r="E9636">
            <v>0.23529</v>
          </cell>
          <cell r="F9636">
            <v>21.72</v>
          </cell>
          <cell r="G9636">
            <v>5.1100000000000003</v>
          </cell>
        </row>
        <row r="9637">
          <cell r="A9637" t="str">
            <v>INSUMO</v>
          </cell>
          <cell r="B9637" t="str">
            <v>00011002</v>
          </cell>
          <cell r="C9637" t="str">
            <v>ELETRODO AWS E-6013 (OK 46.00; WI 613) D = 2,5MM ( SOLDA ELETRICA )</v>
          </cell>
          <cell r="D9637" t="str">
            <v>KG</v>
          </cell>
          <cell r="E9637">
            <v>0.1</v>
          </cell>
          <cell r="F9637">
            <v>18.95</v>
          </cell>
          <cell r="G9637">
            <v>1.9</v>
          </cell>
        </row>
        <row r="9638">
          <cell r="A9638" t="str">
            <v>83770</v>
          </cell>
          <cell r="C9638" t="str">
            <v>SUBTOTAL</v>
          </cell>
          <cell r="G9638">
            <v>94.899999999999991</v>
          </cell>
        </row>
        <row r="9639">
          <cell r="C9639" t="str">
            <v>BDI</v>
          </cell>
          <cell r="E9639">
            <v>0.35</v>
          </cell>
          <cell r="G9639">
            <v>33.22</v>
          </cell>
        </row>
        <row r="9640">
          <cell r="C9640" t="str">
            <v>TOTAL</v>
          </cell>
          <cell r="G9640">
            <v>128.12</v>
          </cell>
        </row>
        <row r="9642">
          <cell r="A9642" t="str">
            <v>ESCO</v>
          </cell>
          <cell r="B9642" t="str">
            <v>73301</v>
          </cell>
          <cell r="C9642" t="str">
            <v>ESCORAMENTO FORMAS ATE H = 3,30M, COM MADEIRA DE 3A QUALIDADE, NAO APARELHADA, APROVEITAMENTO TABUAS 3X E PRUMOS 4X.</v>
          </cell>
          <cell r="D9642" t="str">
            <v>M3</v>
          </cell>
        </row>
        <row r="9643">
          <cell r="A9643" t="str">
            <v>INSUMO</v>
          </cell>
          <cell r="B9643" t="str">
            <v>00001213</v>
          </cell>
          <cell r="C9643" t="str">
            <v>CARPINTEIRO DE FORMAS</v>
          </cell>
          <cell r="D9643" t="str">
            <v>H</v>
          </cell>
          <cell r="E9643">
            <v>0.17</v>
          </cell>
          <cell r="F9643">
            <v>12.88</v>
          </cell>
          <cell r="G9643">
            <v>2.19</v>
          </cell>
        </row>
        <row r="9644">
          <cell r="A9644" t="str">
            <v>INSUMO</v>
          </cell>
          <cell r="B9644" t="str">
            <v>00004491</v>
          </cell>
          <cell r="C9644" t="str">
            <v>PECA DE MADEIRA NATIVA / REGIONAL 7,5 X 7,5CM (3X3) NAO APARELHADA (P/FORMA)</v>
          </cell>
          <cell r="D9644" t="str">
            <v>M</v>
          </cell>
          <cell r="E9644">
            <v>0.4</v>
          </cell>
          <cell r="F9644">
            <v>4.68</v>
          </cell>
          <cell r="G9644">
            <v>1.87</v>
          </cell>
        </row>
        <row r="9645">
          <cell r="A9645" t="str">
            <v>INSUMO</v>
          </cell>
          <cell r="B9645" t="str">
            <v>00005075</v>
          </cell>
          <cell r="C9645" t="str">
            <v>PREGO POLIDO COM CABECA 18 X 30</v>
          </cell>
          <cell r="D9645" t="str">
            <v>KG</v>
          </cell>
          <cell r="E9645">
            <v>3.3000000000000002E-2</v>
          </cell>
          <cell r="F9645">
            <v>4.9800000000000004</v>
          </cell>
          <cell r="G9645">
            <v>0.16</v>
          </cell>
        </row>
        <row r="9646">
          <cell r="A9646" t="str">
            <v>INSUMO</v>
          </cell>
          <cell r="B9646" t="str">
            <v>00006111</v>
          </cell>
          <cell r="C9646" t="str">
            <v>SERVENTE</v>
          </cell>
          <cell r="D9646" t="str">
            <v>H</v>
          </cell>
          <cell r="E9646">
            <v>0.17</v>
          </cell>
          <cell r="F9646">
            <v>10.59</v>
          </cell>
          <cell r="G9646">
            <v>1.8</v>
          </cell>
        </row>
        <row r="9647">
          <cell r="A9647" t="str">
            <v>INSUMO</v>
          </cell>
          <cell r="B9647" t="str">
            <v>00010567</v>
          </cell>
          <cell r="C9647" t="str">
            <v>TABUA MADEIRA 3A QUALIDADE 2,5 X 23,0CM (1 X 9") NAO APARELHADA</v>
          </cell>
          <cell r="D9647" t="str">
            <v>M</v>
          </cell>
          <cell r="E9647">
            <v>0.24399999999999999</v>
          </cell>
          <cell r="F9647">
            <v>5.62</v>
          </cell>
          <cell r="G9647">
            <v>1.37</v>
          </cell>
        </row>
        <row r="9648">
          <cell r="A9648" t="str">
            <v>73301</v>
          </cell>
          <cell r="C9648" t="str">
            <v>SUBTOTAL</v>
          </cell>
          <cell r="G9648">
            <v>7.3900000000000006</v>
          </cell>
        </row>
        <row r="9649">
          <cell r="C9649" t="str">
            <v>BDI</v>
          </cell>
          <cell r="E9649">
            <v>0.35</v>
          </cell>
          <cell r="G9649">
            <v>2.59</v>
          </cell>
        </row>
        <row r="9650">
          <cell r="C9650" t="str">
            <v>TOTAL</v>
          </cell>
          <cell r="G9650">
            <v>9.98</v>
          </cell>
        </row>
        <row r="9652">
          <cell r="A9652" t="str">
            <v>ESQV</v>
          </cell>
          <cell r="B9652" t="str">
            <v>7100</v>
          </cell>
          <cell r="C9652" t="str">
            <v>LAMINADO MELAMINICO TEXTURIZADO, ESPESSURA 1,3MM, P ARA REVESTIMENTO DE CHAPA COMPENSADA DE MADEIRA, FIXADA COM COLA</v>
          </cell>
          <cell r="D9652" t="str">
            <v>M2</v>
          </cell>
        </row>
        <row r="9653">
          <cell r="A9653" t="str">
            <v>INSUMO</v>
          </cell>
          <cell r="B9653" t="str">
            <v>00001214</v>
          </cell>
          <cell r="C9653" t="str">
            <v>CARPINTEIRO DE ESQUADRIA</v>
          </cell>
          <cell r="D9653" t="str">
            <v>H</v>
          </cell>
          <cell r="E9653">
            <v>0.18</v>
          </cell>
          <cell r="F9653">
            <v>12.69</v>
          </cell>
          <cell r="G9653">
            <v>2.2799999999999998</v>
          </cell>
        </row>
        <row r="9654">
          <cell r="A9654" t="str">
            <v>INSUMO</v>
          </cell>
          <cell r="B9654" t="str">
            <v>00001339</v>
          </cell>
          <cell r="C9654" t="str">
            <v>COLA FORMICA A BASE DE RESINAS SINTETICAS</v>
          </cell>
          <cell r="D9654" t="str">
            <v>KG</v>
          </cell>
          <cell r="E9654">
            <v>0.9</v>
          </cell>
          <cell r="F9654">
            <v>7.45</v>
          </cell>
          <cell r="G9654">
            <v>6.71</v>
          </cell>
        </row>
        <row r="9655">
          <cell r="A9655" t="str">
            <v>INSUMO</v>
          </cell>
          <cell r="B9655" t="str">
            <v>00001341</v>
          </cell>
          <cell r="C9655" t="str">
            <v>CHAPA LAMINADO MELAMINICO TEXTURIZADO E = 1,3MM (1,25X3,08M)</v>
          </cell>
          <cell r="D9655" t="str">
            <v>M2</v>
          </cell>
          <cell r="E9655">
            <v>1.05</v>
          </cell>
          <cell r="F9655">
            <v>18.920000000000002</v>
          </cell>
          <cell r="G9655">
            <v>19.87</v>
          </cell>
        </row>
        <row r="9656">
          <cell r="A9656" t="str">
            <v>INSUMO</v>
          </cell>
          <cell r="B9656" t="str">
            <v>00006117</v>
          </cell>
          <cell r="C9656" t="str">
            <v>AJUDANTE DE CARPINTEIRO</v>
          </cell>
          <cell r="D9656" t="str">
            <v>H</v>
          </cell>
          <cell r="E9656">
            <v>0.18</v>
          </cell>
          <cell r="F9656">
            <v>9.68</v>
          </cell>
          <cell r="G9656">
            <v>1.74</v>
          </cell>
        </row>
        <row r="9657">
          <cell r="A9657" t="str">
            <v>7100</v>
          </cell>
          <cell r="C9657" t="str">
            <v>SUBTOTAL</v>
          </cell>
          <cell r="G9657">
            <v>30.599999999999998</v>
          </cell>
        </row>
        <row r="9658">
          <cell r="C9658" t="str">
            <v>BDI</v>
          </cell>
          <cell r="E9658">
            <v>0.35</v>
          </cell>
          <cell r="G9658">
            <v>10.71</v>
          </cell>
        </row>
        <row r="9659">
          <cell r="C9659" t="str">
            <v>TOTAL</v>
          </cell>
          <cell r="G9659">
            <v>41.31</v>
          </cell>
        </row>
        <row r="9661">
          <cell r="A9661" t="str">
            <v>ESQV</v>
          </cell>
          <cell r="B9661" t="str">
            <v>7101</v>
          </cell>
          <cell r="C9661" t="str">
            <v>LAMINADO MELAMINICO LISO E FOSCO, PARA REVESTIMENTO DE CHAPA COMPENSADA DE MADEIRA, ESPESSURA 1,3MM, FIXADO COM COLA</v>
          </cell>
          <cell r="D9661" t="str">
            <v>M2</v>
          </cell>
        </row>
        <row r="9662">
          <cell r="A9662" t="str">
            <v>INSUMO</v>
          </cell>
          <cell r="B9662" t="str">
            <v>00001214</v>
          </cell>
          <cell r="C9662" t="str">
            <v>CARPINTEIRO DE ESQUADRIA</v>
          </cell>
          <cell r="D9662" t="str">
            <v>H</v>
          </cell>
          <cell r="E9662">
            <v>0.18</v>
          </cell>
          <cell r="F9662">
            <v>12.69</v>
          </cell>
          <cell r="G9662">
            <v>2.2799999999999998</v>
          </cell>
        </row>
        <row r="9663">
          <cell r="A9663" t="str">
            <v>INSUMO</v>
          </cell>
          <cell r="B9663" t="str">
            <v>00001339</v>
          </cell>
          <cell r="C9663" t="str">
            <v>COLA FORMICA A BASE DE RESINAS SINTETICAS</v>
          </cell>
          <cell r="D9663" t="str">
            <v>KG</v>
          </cell>
          <cell r="E9663">
            <v>0.9</v>
          </cell>
          <cell r="F9663">
            <v>7.45</v>
          </cell>
          <cell r="G9663">
            <v>6.71</v>
          </cell>
        </row>
        <row r="9664">
          <cell r="A9664" t="str">
            <v>INSUMO</v>
          </cell>
          <cell r="B9664" t="str">
            <v>00001340</v>
          </cell>
          <cell r="C9664" t="str">
            <v>CHAPA LAMINADO MELAMINICO LISO FOSCO E = 1,3MM (1,25X3,08M)</v>
          </cell>
          <cell r="D9664" t="str">
            <v>M2</v>
          </cell>
          <cell r="E9664">
            <v>1.05</v>
          </cell>
          <cell r="F9664">
            <v>17.579999999999998</v>
          </cell>
          <cell r="G9664">
            <v>18.46</v>
          </cell>
        </row>
        <row r="9665">
          <cell r="A9665" t="str">
            <v>INSUMO</v>
          </cell>
          <cell r="B9665" t="str">
            <v>00006117</v>
          </cell>
          <cell r="C9665" t="str">
            <v>AJUDANTE DE CARPINTEIRO</v>
          </cell>
          <cell r="D9665" t="str">
            <v>H</v>
          </cell>
          <cell r="E9665">
            <v>0.18</v>
          </cell>
          <cell r="F9665">
            <v>9.68</v>
          </cell>
          <cell r="G9665">
            <v>1.74</v>
          </cell>
        </row>
        <row r="9666">
          <cell r="A9666" t="str">
            <v>7101</v>
          </cell>
          <cell r="C9666" t="str">
            <v>SUBTOTAL</v>
          </cell>
          <cell r="G9666">
            <v>29.19</v>
          </cell>
        </row>
        <row r="9667">
          <cell r="C9667" t="str">
            <v>BDI</v>
          </cell>
          <cell r="E9667">
            <v>0.35</v>
          </cell>
          <cell r="G9667">
            <v>10.220000000000001</v>
          </cell>
        </row>
        <row r="9668">
          <cell r="C9668" t="str">
            <v>TOTAL</v>
          </cell>
          <cell r="G9668">
            <v>39.410000000000004</v>
          </cell>
        </row>
        <row r="9670">
          <cell r="A9670" t="str">
            <v>ESQV</v>
          </cell>
          <cell r="B9670" t="str">
            <v>72142</v>
          </cell>
          <cell r="C9670" t="str">
            <v>RETIRADA DE FOLHAS DE PORTA DE PASSAGEM OU JANELA</v>
          </cell>
          <cell r="D9670" t="str">
            <v>UN</v>
          </cell>
        </row>
        <row r="9671">
          <cell r="A9671" t="str">
            <v>INSUMO</v>
          </cell>
          <cell r="B9671" t="str">
            <v>00001214</v>
          </cell>
          <cell r="C9671" t="str">
            <v>CARPINTEIRO DE ESQUADRIA</v>
          </cell>
          <cell r="D9671" t="str">
            <v>H</v>
          </cell>
          <cell r="E9671">
            <v>0.5</v>
          </cell>
          <cell r="F9671">
            <v>12.69</v>
          </cell>
          <cell r="G9671">
            <v>6.35</v>
          </cell>
        </row>
        <row r="9672">
          <cell r="A9672" t="str">
            <v>72142</v>
          </cell>
          <cell r="C9672" t="str">
            <v>SUBTOTAL</v>
          </cell>
          <cell r="G9672">
            <v>6.35</v>
          </cell>
        </row>
        <row r="9673">
          <cell r="C9673" t="str">
            <v>BDI</v>
          </cell>
          <cell r="E9673">
            <v>0.35</v>
          </cell>
          <cell r="G9673">
            <v>2.2200000000000002</v>
          </cell>
        </row>
        <row r="9674">
          <cell r="C9674" t="str">
            <v>TOTAL</v>
          </cell>
          <cell r="G9674">
            <v>8.57</v>
          </cell>
        </row>
        <row r="9676">
          <cell r="A9676" t="str">
            <v>ESQV</v>
          </cell>
          <cell r="B9676" t="str">
            <v>72143</v>
          </cell>
          <cell r="C9676" t="str">
            <v>RETIRADA DE BATENTES DE MADEIRA</v>
          </cell>
          <cell r="D9676" t="str">
            <v>UN</v>
          </cell>
        </row>
        <row r="9677">
          <cell r="A9677" t="str">
            <v>INSUMO</v>
          </cell>
          <cell r="B9677" t="str">
            <v>00001214</v>
          </cell>
          <cell r="C9677" t="str">
            <v>CARPINTEIRO DE ESQUADRIA</v>
          </cell>
          <cell r="D9677" t="str">
            <v>H</v>
          </cell>
          <cell r="E9677">
            <v>1.2</v>
          </cell>
          <cell r="F9677">
            <v>12.69</v>
          </cell>
          <cell r="G9677">
            <v>15.23</v>
          </cell>
        </row>
        <row r="9678">
          <cell r="A9678" t="str">
            <v>INSUMO</v>
          </cell>
          <cell r="B9678" t="str">
            <v>00004750</v>
          </cell>
          <cell r="C9678" t="str">
            <v>PEDREIRO</v>
          </cell>
          <cell r="D9678" t="str">
            <v>H</v>
          </cell>
          <cell r="E9678">
            <v>1.2</v>
          </cell>
          <cell r="F9678">
            <v>12.88</v>
          </cell>
          <cell r="G9678">
            <v>15.46</v>
          </cell>
        </row>
        <row r="9679">
          <cell r="A9679" t="str">
            <v>72143</v>
          </cell>
          <cell r="C9679" t="str">
            <v>SUBTOTAL</v>
          </cell>
          <cell r="G9679">
            <v>30.69</v>
          </cell>
        </row>
        <row r="9680">
          <cell r="C9680" t="str">
            <v>BDI</v>
          </cell>
          <cell r="E9680">
            <v>0.35</v>
          </cell>
          <cell r="G9680">
            <v>10.74</v>
          </cell>
        </row>
        <row r="9681">
          <cell r="C9681" t="str">
            <v>TOTAL</v>
          </cell>
          <cell r="G9681">
            <v>41.43</v>
          </cell>
        </row>
        <row r="9683">
          <cell r="A9683" t="str">
            <v>ESQV</v>
          </cell>
          <cell r="B9683" t="str">
            <v>72144</v>
          </cell>
          <cell r="C9683" t="str">
            <v>RECOLOCACAO DE FOLHAS DE PORTA DE PASSAGEM OU JANEL A, CONSIDERANDO REAPROVEITAMENTO DO MATERIAL</v>
          </cell>
          <cell r="D9683" t="str">
            <v>UN</v>
          </cell>
        </row>
        <row r="9684">
          <cell r="A9684" t="str">
            <v>INSUMO</v>
          </cell>
          <cell r="B9684" t="str">
            <v>00001214</v>
          </cell>
          <cell r="C9684" t="str">
            <v>CARPINTEIRO DE ESQUADRIA</v>
          </cell>
          <cell r="D9684" t="str">
            <v>H</v>
          </cell>
          <cell r="E9684">
            <v>2.2000000000000002</v>
          </cell>
          <cell r="F9684">
            <v>12.69</v>
          </cell>
          <cell r="G9684">
            <v>27.92</v>
          </cell>
        </row>
        <row r="9685">
          <cell r="A9685" t="str">
            <v>INSUMO</v>
          </cell>
          <cell r="B9685" t="str">
            <v>00006111</v>
          </cell>
          <cell r="C9685" t="str">
            <v>SERVENTE</v>
          </cell>
          <cell r="D9685" t="str">
            <v>H</v>
          </cell>
          <cell r="E9685">
            <v>2.2000000000000002</v>
          </cell>
          <cell r="F9685">
            <v>10.59</v>
          </cell>
          <cell r="G9685">
            <v>23.3</v>
          </cell>
        </row>
        <row r="9686">
          <cell r="A9686" t="str">
            <v>72144</v>
          </cell>
          <cell r="C9686" t="str">
            <v>SUBTOTAL</v>
          </cell>
          <cell r="G9686">
            <v>51.22</v>
          </cell>
        </row>
        <row r="9687">
          <cell r="C9687" t="str">
            <v>BDI</v>
          </cell>
          <cell r="E9687">
            <v>0.35</v>
          </cell>
          <cell r="G9687">
            <v>17.93</v>
          </cell>
        </row>
        <row r="9688">
          <cell r="C9688" t="str">
            <v>TOTAL</v>
          </cell>
          <cell r="G9688">
            <v>69.150000000000006</v>
          </cell>
        </row>
        <row r="9690">
          <cell r="A9690" t="str">
            <v>ESQV</v>
          </cell>
          <cell r="B9690" t="str">
            <v>72146</v>
          </cell>
          <cell r="C9690" t="str">
            <v>RECOLOCACAO DE BATENTES DE MADEIRA, CONSID ERANDO REAPROVEITAMENTO DE MATERIAL</v>
          </cell>
          <cell r="D9690" t="str">
            <v>UN</v>
          </cell>
        </row>
        <row r="9691">
          <cell r="A9691" t="str">
            <v>INSUMO</v>
          </cell>
          <cell r="B9691" t="str">
            <v>00004750</v>
          </cell>
          <cell r="C9691" t="str">
            <v>PEDREIRO</v>
          </cell>
          <cell r="D9691" t="str">
            <v>H</v>
          </cell>
          <cell r="E9691">
            <v>1.3</v>
          </cell>
          <cell r="F9691">
            <v>12.88</v>
          </cell>
          <cell r="G9691">
            <v>16.739999999999998</v>
          </cell>
        </row>
        <row r="9692">
          <cell r="A9692" t="str">
            <v>INSUMO</v>
          </cell>
          <cell r="B9692" t="str">
            <v>00005061</v>
          </cell>
          <cell r="C9692" t="str">
            <v>PREGO POLIDO COM CABECA 18 X 27</v>
          </cell>
          <cell r="D9692" t="str">
            <v>KG</v>
          </cell>
          <cell r="E9692">
            <v>0.2</v>
          </cell>
          <cell r="F9692">
            <v>5.35</v>
          </cell>
          <cell r="G9692">
            <v>1.07</v>
          </cell>
        </row>
        <row r="9693">
          <cell r="A9693" t="str">
            <v>INSUMO</v>
          </cell>
          <cell r="B9693" t="str">
            <v>00006111</v>
          </cell>
          <cell r="C9693" t="str">
            <v>SERVENTE</v>
          </cell>
          <cell r="D9693" t="str">
            <v>H</v>
          </cell>
          <cell r="E9693">
            <v>1.3</v>
          </cell>
          <cell r="F9693">
            <v>10.59</v>
          </cell>
          <cell r="G9693">
            <v>13.77</v>
          </cell>
        </row>
        <row r="9694">
          <cell r="A9694" t="str">
            <v>72146</v>
          </cell>
          <cell r="C9694" t="str">
            <v>SUBTOTAL</v>
          </cell>
          <cell r="G9694">
            <v>31.58</v>
          </cell>
        </row>
        <row r="9695">
          <cell r="C9695" t="str">
            <v>BDI</v>
          </cell>
          <cell r="E9695">
            <v>0.35</v>
          </cell>
          <cell r="G9695">
            <v>11.05</v>
          </cell>
        </row>
        <row r="9696">
          <cell r="C9696" t="str">
            <v>TOTAL</v>
          </cell>
          <cell r="G9696">
            <v>42.629999999999995</v>
          </cell>
        </row>
        <row r="9698">
          <cell r="A9698" t="str">
            <v>ESQV</v>
          </cell>
          <cell r="B9698" t="str">
            <v>73880/002</v>
          </cell>
          <cell r="C9698" t="str">
            <v>PORTA DE MADEIRA ALMOFADADA SEMI-OCA 1A, 80X210X3CM , INCLUSO ADUELA 2A, ALIZAR 2A E DOBRADICAS</v>
          </cell>
          <cell r="D9698" t="str">
            <v>UN</v>
          </cell>
        </row>
        <row r="9699">
          <cell r="A9699" t="str">
            <v>INSUMO</v>
          </cell>
          <cell r="B9699" t="str">
            <v>00000184</v>
          </cell>
          <cell r="C9699" t="str">
            <v>ADUELA/BATENTE DUPLO/CAIXAO/GRADE CAIXA 13 X 3CM P/ PORTA 0,60 A 1,20 X 2,10M MADEIRA CEDRINHO/PINHO/CANELA OU SIMILAR</v>
          </cell>
          <cell r="D9699" t="str">
            <v>JG</v>
          </cell>
          <cell r="E9699">
            <v>1</v>
          </cell>
          <cell r="F9699">
            <v>32.11</v>
          </cell>
          <cell r="G9699">
            <v>32.11</v>
          </cell>
        </row>
        <row r="9700">
          <cell r="A9700" t="str">
            <v>INSUMO</v>
          </cell>
          <cell r="B9700" t="str">
            <v>00000367</v>
          </cell>
          <cell r="C9700" t="str">
            <v>AREIA GROSSA - POSTO JAZIDA / FORNECEDOR (SEM FRETE)</v>
          </cell>
          <cell r="D9700" t="str">
            <v>M3</v>
          </cell>
          <cell r="E9700">
            <v>0.01</v>
          </cell>
          <cell r="F9700">
            <v>56</v>
          </cell>
          <cell r="G9700">
            <v>0.56000000000000005</v>
          </cell>
        </row>
        <row r="9701">
          <cell r="A9701" t="str">
            <v>INSUMO</v>
          </cell>
          <cell r="B9701" t="str">
            <v>00001214</v>
          </cell>
          <cell r="C9701" t="str">
            <v>CARPINTEIRO DE ESQUADRIA</v>
          </cell>
          <cell r="D9701" t="str">
            <v>H</v>
          </cell>
          <cell r="E9701">
            <v>3.75</v>
          </cell>
          <cell r="F9701">
            <v>12.69</v>
          </cell>
          <cell r="G9701">
            <v>47.59</v>
          </cell>
        </row>
        <row r="9702">
          <cell r="A9702" t="str">
            <v>INSUMO</v>
          </cell>
          <cell r="B9702" t="str">
            <v>00001379</v>
          </cell>
          <cell r="C9702" t="str">
            <v>CIMENTO PORTLAND COMPOSTO CP II- 32</v>
          </cell>
          <cell r="D9702" t="str">
            <v>KG</v>
          </cell>
          <cell r="E9702">
            <v>1.72</v>
          </cell>
          <cell r="F9702">
            <v>0.46</v>
          </cell>
          <cell r="G9702">
            <v>0.79</v>
          </cell>
        </row>
        <row r="9703">
          <cell r="A9703" t="str">
            <v>INSUMO</v>
          </cell>
          <cell r="B9703" t="str">
            <v>00004378</v>
          </cell>
          <cell r="C9703" t="str">
            <v>PARAFUSO ROSCA SOBERBA ACO ZINC CABECA CHATA FENDA SIMPLES 7 X 65MM</v>
          </cell>
          <cell r="D9703" t="str">
            <v>UN</v>
          </cell>
          <cell r="E9703">
            <v>8</v>
          </cell>
          <cell r="F9703">
            <v>0.36</v>
          </cell>
          <cell r="G9703">
            <v>2.88</v>
          </cell>
        </row>
        <row r="9704">
          <cell r="A9704" t="str">
            <v>INSUMO</v>
          </cell>
          <cell r="B9704" t="str">
            <v>00004419</v>
          </cell>
          <cell r="C9704" t="str">
            <v>PECA DE MADEIRA DE LEI NATIVA/REGIONAL 10 X 10 X 3 CM P/ FIXACAO DE ESQUADRIAS OU RODAPE</v>
          </cell>
          <cell r="D9704" t="str">
            <v>UN</v>
          </cell>
          <cell r="E9704">
            <v>6</v>
          </cell>
          <cell r="F9704">
            <v>0.65</v>
          </cell>
          <cell r="G9704">
            <v>3.9</v>
          </cell>
        </row>
        <row r="9705">
          <cell r="A9705" t="str">
            <v>INSUMO</v>
          </cell>
          <cell r="B9705" t="str">
            <v>00004750</v>
          </cell>
          <cell r="C9705" t="str">
            <v>PEDREIRO</v>
          </cell>
          <cell r="D9705" t="str">
            <v>H</v>
          </cell>
          <cell r="E9705">
            <v>1.4</v>
          </cell>
          <cell r="F9705">
            <v>12.88</v>
          </cell>
          <cell r="G9705">
            <v>18.03</v>
          </cell>
        </row>
        <row r="9706">
          <cell r="A9706" t="str">
            <v>INSUMO</v>
          </cell>
          <cell r="B9706" t="str">
            <v>00004964</v>
          </cell>
          <cell r="C9706" t="str">
            <v>PORTA MADEIRA SEMI-OCA ALMOFADADA REGIONAL 1A 80 X 210 X 3CM</v>
          </cell>
          <cell r="D9706" t="str">
            <v>UN</v>
          </cell>
          <cell r="E9706">
            <v>1</v>
          </cell>
          <cell r="F9706">
            <v>292.08</v>
          </cell>
          <cell r="G9706">
            <v>292.08</v>
          </cell>
        </row>
        <row r="9707">
          <cell r="A9707" t="str">
            <v>INSUMO</v>
          </cell>
          <cell r="B9707" t="str">
            <v>00005072</v>
          </cell>
          <cell r="C9707" t="str">
            <v>PREGO POLIDO COM CABECA 1" X 17"</v>
          </cell>
          <cell r="D9707" t="str">
            <v>KG</v>
          </cell>
          <cell r="E9707">
            <v>0.2</v>
          </cell>
          <cell r="F9707">
            <v>9.9</v>
          </cell>
          <cell r="G9707">
            <v>1.98</v>
          </cell>
        </row>
        <row r="9708">
          <cell r="A9708" t="str">
            <v>INSUMO</v>
          </cell>
          <cell r="B9708" t="str">
            <v>00006111</v>
          </cell>
          <cell r="C9708" t="str">
            <v>SERVENTE</v>
          </cell>
          <cell r="D9708" t="str">
            <v>H</v>
          </cell>
          <cell r="E9708">
            <v>5.52</v>
          </cell>
          <cell r="F9708">
            <v>10.59</v>
          </cell>
          <cell r="G9708">
            <v>58.46</v>
          </cell>
        </row>
        <row r="9709">
          <cell r="A9709" t="str">
            <v>INSUMO</v>
          </cell>
          <cell r="B9709" t="str">
            <v>00011447</v>
          </cell>
          <cell r="C9709" t="str">
            <v>DOBRADICA LATAO CROMADO 3 X 3" C/ ANEIS</v>
          </cell>
          <cell r="D9709" t="str">
            <v>UN</v>
          </cell>
          <cell r="E9709">
            <v>3</v>
          </cell>
          <cell r="F9709">
            <v>17.760000000000002</v>
          </cell>
          <cell r="G9709">
            <v>53.28</v>
          </cell>
        </row>
        <row r="9710">
          <cell r="A9710" t="str">
            <v>INSUMO</v>
          </cell>
          <cell r="B9710" t="str">
            <v>00020007</v>
          </cell>
          <cell r="C9710" t="str">
            <v>ALIZAR / GUARNICAO 5 X 2CM MADEIRA CEDRINHO/PINHO/CANELA OU SIMILAR</v>
          </cell>
          <cell r="D9710" t="str">
            <v>M</v>
          </cell>
          <cell r="E9710">
            <v>10</v>
          </cell>
          <cell r="F9710">
            <v>2.86</v>
          </cell>
          <cell r="G9710">
            <v>28.6</v>
          </cell>
        </row>
        <row r="9711">
          <cell r="A9711" t="str">
            <v>73880/002</v>
          </cell>
          <cell r="C9711" t="str">
            <v>SUBTOTAL</v>
          </cell>
          <cell r="G9711">
            <v>540.26</v>
          </cell>
        </row>
        <row r="9712">
          <cell r="C9712" t="str">
            <v>BDI</v>
          </cell>
          <cell r="E9712">
            <v>0.35</v>
          </cell>
          <cell r="G9712">
            <v>189.09</v>
          </cell>
        </row>
        <row r="9713">
          <cell r="C9713" t="str">
            <v>TOTAL</v>
          </cell>
          <cell r="G9713">
            <v>729.35</v>
          </cell>
        </row>
        <row r="9715">
          <cell r="A9715" t="str">
            <v>ESQV</v>
          </cell>
          <cell r="B9715" t="str">
            <v>73905/001</v>
          </cell>
          <cell r="C9715" t="str">
            <v>BANDEIRA EM MADEIRA 1A, 40X60CM, FIXA, S EM ADUELA E ALIZAR, PARA VIDRO</v>
          </cell>
          <cell r="D9715" t="str">
            <v>UN</v>
          </cell>
        </row>
        <row r="9716">
          <cell r="A9716" t="str">
            <v>COMPOSICAO</v>
          </cell>
          <cell r="B9716" t="str">
            <v>73449</v>
          </cell>
          <cell r="C9716" t="str">
            <v>ARGAMASSA CIMENTO/AREIA 1:4 - PREPARO MANUAL - P</v>
          </cell>
          <cell r="D9716" t="str">
            <v>M3</v>
          </cell>
          <cell r="E9716">
            <v>8.9999999999999993E-3</v>
          </cell>
          <cell r="F9716">
            <v>341.28999999999996</v>
          </cell>
          <cell r="G9716">
            <v>3.07</v>
          </cell>
        </row>
        <row r="9717">
          <cell r="A9717" t="str">
            <v>INSUMO</v>
          </cell>
          <cell r="B9717" t="str">
            <v>00001214</v>
          </cell>
          <cell r="C9717" t="str">
            <v>CARPINTEIRO DE ESQUADRIA</v>
          </cell>
          <cell r="D9717" t="str">
            <v>H</v>
          </cell>
          <cell r="E9717">
            <v>0.6</v>
          </cell>
          <cell r="F9717">
            <v>12.69</v>
          </cell>
          <cell r="G9717">
            <v>7.61</v>
          </cell>
        </row>
        <row r="9718">
          <cell r="A9718" t="str">
            <v>INSUMO</v>
          </cell>
          <cell r="B9718" t="str">
            <v>00003425</v>
          </cell>
          <cell r="C9718" t="str">
            <v>BANDEIRA P/ PORTA/ JAN MAD REGIONAL 1A P/ VIDRO</v>
          </cell>
          <cell r="D9718" t="str">
            <v>M2</v>
          </cell>
          <cell r="E9718">
            <v>0.24</v>
          </cell>
          <cell r="F9718">
            <v>130.75</v>
          </cell>
          <cell r="G9718">
            <v>31.38</v>
          </cell>
        </row>
        <row r="9719">
          <cell r="A9719" t="str">
            <v>INSUMO</v>
          </cell>
          <cell r="B9719" t="str">
            <v>00004419</v>
          </cell>
          <cell r="C9719" t="str">
            <v>PECA DE MADEIRA DE LEI NATIVA/REGIONAL 10 X 10 X 3 CM P/ FIXACAO DE ESQUADRIAS OU RODAPE</v>
          </cell>
          <cell r="D9719" t="str">
            <v>UN</v>
          </cell>
          <cell r="E9719">
            <v>4</v>
          </cell>
          <cell r="F9719">
            <v>0.65</v>
          </cell>
          <cell r="G9719">
            <v>2.6</v>
          </cell>
        </row>
        <row r="9720">
          <cell r="A9720" t="str">
            <v>INSUMO</v>
          </cell>
          <cell r="B9720" t="str">
            <v>00004750</v>
          </cell>
          <cell r="C9720" t="str">
            <v>PEDREIRO</v>
          </cell>
          <cell r="D9720" t="str">
            <v>H</v>
          </cell>
          <cell r="E9720">
            <v>0.4</v>
          </cell>
          <cell r="F9720">
            <v>12.88</v>
          </cell>
          <cell r="G9720">
            <v>5.15</v>
          </cell>
        </row>
        <row r="9721">
          <cell r="A9721" t="str">
            <v>INSUMO</v>
          </cell>
          <cell r="B9721" t="str">
            <v>00005067</v>
          </cell>
          <cell r="C9721" t="str">
            <v>PREGO POLIDO COM CABECA 16 X 24</v>
          </cell>
          <cell r="D9721" t="str">
            <v>KG</v>
          </cell>
          <cell r="E9721">
            <v>0.2</v>
          </cell>
          <cell r="F9721">
            <v>5.5</v>
          </cell>
          <cell r="G9721">
            <v>1.1000000000000001</v>
          </cell>
        </row>
        <row r="9722">
          <cell r="A9722" t="str">
            <v>INSUMO</v>
          </cell>
          <cell r="B9722" t="str">
            <v>00006111</v>
          </cell>
          <cell r="C9722" t="str">
            <v>SERVENTE</v>
          </cell>
          <cell r="D9722" t="str">
            <v>H</v>
          </cell>
          <cell r="E9722">
            <v>0.4</v>
          </cell>
          <cell r="F9722">
            <v>10.59</v>
          </cell>
          <cell r="G9722">
            <v>4.24</v>
          </cell>
        </row>
        <row r="9723">
          <cell r="A9723" t="str">
            <v>INSUMO</v>
          </cell>
          <cell r="B9723" t="str">
            <v>00006117</v>
          </cell>
          <cell r="C9723" t="str">
            <v>AJUDANTE DE CARPINTEIRO</v>
          </cell>
          <cell r="D9723" t="str">
            <v>H</v>
          </cell>
          <cell r="E9723">
            <v>0.6</v>
          </cell>
          <cell r="F9723">
            <v>9.68</v>
          </cell>
          <cell r="G9723">
            <v>5.81</v>
          </cell>
        </row>
        <row r="9724">
          <cell r="A9724" t="str">
            <v>73905/001</v>
          </cell>
          <cell r="C9724" t="str">
            <v>SUBTOTAL</v>
          </cell>
          <cell r="G9724">
            <v>60.960000000000008</v>
          </cell>
        </row>
        <row r="9725">
          <cell r="C9725" t="str">
            <v>BDI</v>
          </cell>
          <cell r="E9725">
            <v>0.35</v>
          </cell>
          <cell r="G9725">
            <v>21.34</v>
          </cell>
        </row>
        <row r="9726">
          <cell r="C9726" t="str">
            <v>TOTAL</v>
          </cell>
          <cell r="G9726">
            <v>82.300000000000011</v>
          </cell>
        </row>
        <row r="9728">
          <cell r="A9728" t="str">
            <v>ESQV</v>
          </cell>
          <cell r="B9728" t="str">
            <v>73905/002</v>
          </cell>
          <cell r="C9728" t="str">
            <v>BANDEIRA EM MADEIRA 2A, 40X60CM, FIXA, S EM ADUELA E ALIZAR, PARA VIDRO</v>
          </cell>
          <cell r="D9728" t="str">
            <v>UN</v>
          </cell>
        </row>
        <row r="9729">
          <cell r="A9729" t="str">
            <v>COMPOSICAO</v>
          </cell>
          <cell r="B9729" t="str">
            <v>73449</v>
          </cell>
          <cell r="C9729" t="str">
            <v>ARGAMASSA CIMENTO/AREIA 1:4 - PREPARO MANUAL - P</v>
          </cell>
          <cell r="D9729" t="str">
            <v>M3</v>
          </cell>
          <cell r="E9729">
            <v>8.9999999999999993E-3</v>
          </cell>
          <cell r="F9729">
            <v>341.28999999999996</v>
          </cell>
          <cell r="G9729">
            <v>3.07</v>
          </cell>
        </row>
        <row r="9730">
          <cell r="A9730" t="str">
            <v>INSUMO</v>
          </cell>
          <cell r="B9730" t="str">
            <v>00001214</v>
          </cell>
          <cell r="C9730" t="str">
            <v>CARPINTEIRO DE ESQUADRIA</v>
          </cell>
          <cell r="D9730" t="str">
            <v>H</v>
          </cell>
          <cell r="E9730">
            <v>0.6</v>
          </cell>
          <cell r="F9730">
            <v>12.69</v>
          </cell>
          <cell r="G9730">
            <v>7.61</v>
          </cell>
        </row>
        <row r="9731">
          <cell r="A9731" t="str">
            <v>INSUMO</v>
          </cell>
          <cell r="B9731" t="str">
            <v>00003426</v>
          </cell>
          <cell r="C9731" t="str">
            <v>BANDEIRA P/ PORTA/ JAN MAD REGIONAL 2A P/ VIDRO</v>
          </cell>
          <cell r="D9731" t="str">
            <v>M2</v>
          </cell>
          <cell r="E9731">
            <v>0.24</v>
          </cell>
          <cell r="F9731">
            <v>85.27</v>
          </cell>
          <cell r="G9731">
            <v>20.46</v>
          </cell>
        </row>
        <row r="9732">
          <cell r="A9732" t="str">
            <v>INSUMO</v>
          </cell>
          <cell r="B9732" t="str">
            <v>00004419</v>
          </cell>
          <cell r="C9732" t="str">
            <v>PECA DE MADEIRA DE LEI NATIVA/REGIONAL 10 X 10 X 3 CM P/ FIXACAO DE ESQUADRIAS OU RODAPE</v>
          </cell>
          <cell r="D9732" t="str">
            <v>UN</v>
          </cell>
          <cell r="E9732">
            <v>4</v>
          </cell>
          <cell r="F9732">
            <v>0.65</v>
          </cell>
          <cell r="G9732">
            <v>2.6</v>
          </cell>
        </row>
        <row r="9733">
          <cell r="A9733" t="str">
            <v>INSUMO</v>
          </cell>
          <cell r="B9733" t="str">
            <v>00004750</v>
          </cell>
          <cell r="C9733" t="str">
            <v>PEDREIRO</v>
          </cell>
          <cell r="D9733" t="str">
            <v>H</v>
          </cell>
          <cell r="E9733">
            <v>0.4</v>
          </cell>
          <cell r="F9733">
            <v>12.88</v>
          </cell>
          <cell r="G9733">
            <v>5.15</v>
          </cell>
        </row>
        <row r="9734">
          <cell r="A9734" t="str">
            <v>INSUMO</v>
          </cell>
          <cell r="B9734" t="str">
            <v>00005067</v>
          </cell>
          <cell r="C9734" t="str">
            <v>PREGO POLIDO COM CABECA 16 X 24</v>
          </cell>
          <cell r="D9734" t="str">
            <v>KG</v>
          </cell>
          <cell r="E9734">
            <v>0.2</v>
          </cell>
          <cell r="F9734">
            <v>5.5</v>
          </cell>
          <cell r="G9734">
            <v>1.1000000000000001</v>
          </cell>
        </row>
        <row r="9735">
          <cell r="A9735" t="str">
            <v>INSUMO</v>
          </cell>
          <cell r="B9735" t="str">
            <v>00006111</v>
          </cell>
          <cell r="C9735" t="str">
            <v>SERVENTE</v>
          </cell>
          <cell r="D9735" t="str">
            <v>H</v>
          </cell>
          <cell r="E9735">
            <v>0.4</v>
          </cell>
          <cell r="F9735">
            <v>10.59</v>
          </cell>
          <cell r="G9735">
            <v>4.24</v>
          </cell>
        </row>
        <row r="9736">
          <cell r="A9736" t="str">
            <v>INSUMO</v>
          </cell>
          <cell r="B9736" t="str">
            <v>00006117</v>
          </cell>
          <cell r="C9736" t="str">
            <v>AJUDANTE DE CARPINTEIRO</v>
          </cell>
          <cell r="D9736" t="str">
            <v>H</v>
          </cell>
          <cell r="E9736">
            <v>0.6</v>
          </cell>
          <cell r="F9736">
            <v>9.68</v>
          </cell>
          <cell r="G9736">
            <v>5.81</v>
          </cell>
        </row>
        <row r="9737">
          <cell r="A9737" t="str">
            <v>73905/002</v>
          </cell>
          <cell r="C9737" t="str">
            <v>SUBTOTAL</v>
          </cell>
          <cell r="G9737">
            <v>50.040000000000006</v>
          </cell>
        </row>
        <row r="9738">
          <cell r="C9738" t="str">
            <v>BDI</v>
          </cell>
          <cell r="E9738">
            <v>0.35</v>
          </cell>
          <cell r="G9738">
            <v>17.510000000000002</v>
          </cell>
        </row>
        <row r="9739">
          <cell r="C9739" t="str">
            <v>TOTAL</v>
          </cell>
          <cell r="G9739">
            <v>67.550000000000011</v>
          </cell>
        </row>
        <row r="9741">
          <cell r="A9741" t="str">
            <v>ESQV</v>
          </cell>
          <cell r="B9741" t="str">
            <v>73906/001</v>
          </cell>
          <cell r="C9741" t="str">
            <v>PORTA DE MADEIRA TIPO VENEZIANA 1A, 70X210X3CM, INC LUSO ADUELA 1A, ALIZAR 1A E DOBRADICAS COM ANEIS</v>
          </cell>
          <cell r="D9741" t="str">
            <v>UN</v>
          </cell>
        </row>
        <row r="9742">
          <cell r="A9742" t="str">
            <v>COMPOSICAO</v>
          </cell>
          <cell r="B9742" t="str">
            <v>73449</v>
          </cell>
          <cell r="C9742" t="str">
            <v>ARGAMASSA CIMENTO/AREIA 1:4 - PREPARO MANUAL - P</v>
          </cell>
          <cell r="D9742" t="str">
            <v>M3</v>
          </cell>
          <cell r="E9742">
            <v>9.7999999999999997E-3</v>
          </cell>
          <cell r="F9742">
            <v>341.28999999999996</v>
          </cell>
          <cell r="G9742">
            <v>3.34</v>
          </cell>
        </row>
        <row r="9743">
          <cell r="A9743" t="str">
            <v>INSUMO</v>
          </cell>
          <cell r="B9743" t="str">
            <v>00000183</v>
          </cell>
          <cell r="C9743" t="str">
            <v>ADUELA (GUARNICAO, BATENTE OU CAIXAO) DE PORTA, EM MADEIRA DE 1A. QUALIDADE, SEM ALIZARES, DE *13 X 3* CM</v>
          </cell>
          <cell r="D9743" t="str">
            <v>JG</v>
          </cell>
          <cell r="E9743">
            <v>1</v>
          </cell>
          <cell r="F9743">
            <v>84.78</v>
          </cell>
          <cell r="G9743">
            <v>84.78</v>
          </cell>
        </row>
        <row r="9744">
          <cell r="A9744" t="str">
            <v>INSUMO</v>
          </cell>
          <cell r="B9744" t="str">
            <v>00000187</v>
          </cell>
          <cell r="C9744" t="str">
            <v>ALIZAR / GUARNICAO 5 X 2CM MADEIRA IPE/MOGNO/CEREJEIRA OU SIMILAR</v>
          </cell>
          <cell r="D9744" t="str">
            <v>M</v>
          </cell>
          <cell r="E9744">
            <v>9.8000000000000007</v>
          </cell>
          <cell r="F9744">
            <v>6.21</v>
          </cell>
          <cell r="G9744">
            <v>60.86</v>
          </cell>
        </row>
        <row r="9745">
          <cell r="A9745" t="str">
            <v>INSUMO</v>
          </cell>
          <cell r="B9745" t="str">
            <v>00001214</v>
          </cell>
          <cell r="C9745" t="str">
            <v>CARPINTEIRO DE ESQUADRIA</v>
          </cell>
          <cell r="D9745" t="str">
            <v>H</v>
          </cell>
          <cell r="E9745">
            <v>2.0150000000000001</v>
          </cell>
          <cell r="F9745">
            <v>12.69</v>
          </cell>
          <cell r="G9745">
            <v>25.57</v>
          </cell>
        </row>
        <row r="9746">
          <cell r="A9746" t="str">
            <v>INSUMO</v>
          </cell>
          <cell r="B9746" t="str">
            <v>00004378</v>
          </cell>
          <cell r="C9746" t="str">
            <v>PARAFUSO ROSCA SOBERBA ACO ZINC CABECA CHATA FENDA SIMPLES 7 X 65MM</v>
          </cell>
          <cell r="D9746" t="str">
            <v>UN</v>
          </cell>
          <cell r="E9746">
            <v>6</v>
          </cell>
          <cell r="F9746">
            <v>0.36</v>
          </cell>
          <cell r="G9746">
            <v>2.16</v>
          </cell>
        </row>
        <row r="9747">
          <cell r="A9747" t="str">
            <v>INSUMO</v>
          </cell>
          <cell r="B9747" t="str">
            <v>00004419</v>
          </cell>
          <cell r="C9747" t="str">
            <v>PECA DE MADEIRA DE LEI NATIVA/REGIONAL 10 X 10 X 3 CM P/ FIXACAO DE ESQUADRIAS OU RODAPE</v>
          </cell>
          <cell r="D9747" t="str">
            <v>UN</v>
          </cell>
          <cell r="E9747">
            <v>6</v>
          </cell>
          <cell r="F9747">
            <v>0.65</v>
          </cell>
          <cell r="G9747">
            <v>3.9</v>
          </cell>
        </row>
        <row r="9748">
          <cell r="A9748" t="str">
            <v>INSUMO</v>
          </cell>
          <cell r="B9748" t="str">
            <v>00004750</v>
          </cell>
          <cell r="C9748" t="str">
            <v>PEDREIRO</v>
          </cell>
          <cell r="D9748" t="str">
            <v>H</v>
          </cell>
          <cell r="E9748">
            <v>1.3720000000000001</v>
          </cell>
          <cell r="F9748">
            <v>12.88</v>
          </cell>
          <cell r="G9748">
            <v>17.670000000000002</v>
          </cell>
        </row>
        <row r="9749">
          <cell r="A9749" t="str">
            <v>INSUMO</v>
          </cell>
          <cell r="B9749" t="str">
            <v>00006111</v>
          </cell>
          <cell r="C9749" t="str">
            <v>SERVENTE</v>
          </cell>
          <cell r="D9749" t="str">
            <v>H</v>
          </cell>
          <cell r="E9749">
            <v>3.387</v>
          </cell>
          <cell r="F9749">
            <v>10.59</v>
          </cell>
          <cell r="G9749">
            <v>35.869999999999997</v>
          </cell>
        </row>
        <row r="9750">
          <cell r="A9750" t="str">
            <v>INSUMO</v>
          </cell>
          <cell r="B9750" t="str">
            <v>00011447</v>
          </cell>
          <cell r="C9750" t="str">
            <v>DOBRADICA LATAO CROMADO 3 X 3" C/ ANEIS</v>
          </cell>
          <cell r="D9750" t="str">
            <v>UN</v>
          </cell>
          <cell r="E9750">
            <v>3</v>
          </cell>
          <cell r="F9750">
            <v>17.760000000000002</v>
          </cell>
          <cell r="G9750">
            <v>53.28</v>
          </cell>
        </row>
        <row r="9751">
          <cell r="A9751" t="str">
            <v>INSUMO</v>
          </cell>
          <cell r="B9751" t="str">
            <v>00020247</v>
          </cell>
          <cell r="C9751" t="str">
            <v>PREGO DE ACO 15 X 15 C/ CABECA</v>
          </cell>
          <cell r="D9751" t="str">
            <v>KG</v>
          </cell>
          <cell r="E9751">
            <v>0.58799999999999997</v>
          </cell>
          <cell r="F9751">
            <v>5.66</v>
          </cell>
          <cell r="G9751">
            <v>3.33</v>
          </cell>
        </row>
        <row r="9752">
          <cell r="A9752" t="str">
            <v>INSUMO</v>
          </cell>
          <cell r="B9752" t="str">
            <v>00020325</v>
          </cell>
          <cell r="C9752" t="str">
            <v>PORTA MADEIRA REGIONAL 1A VENEZIANA 70 X 210 X 3CM</v>
          </cell>
          <cell r="D9752" t="str">
            <v>UN</v>
          </cell>
          <cell r="E9752">
            <v>1</v>
          </cell>
          <cell r="F9752">
            <v>309.52</v>
          </cell>
          <cell r="G9752">
            <v>309.52</v>
          </cell>
        </row>
        <row r="9753">
          <cell r="A9753" t="str">
            <v>73906/001</v>
          </cell>
          <cell r="C9753" t="str">
            <v>SUBTOTAL</v>
          </cell>
          <cell r="G9753">
            <v>600.28</v>
          </cell>
        </row>
        <row r="9754">
          <cell r="C9754" t="str">
            <v>BDI</v>
          </cell>
          <cell r="E9754">
            <v>0.35</v>
          </cell>
          <cell r="G9754">
            <v>210.1</v>
          </cell>
        </row>
        <row r="9755">
          <cell r="C9755" t="str">
            <v>TOTAL</v>
          </cell>
          <cell r="G9755">
            <v>810.38</v>
          </cell>
        </row>
        <row r="9757">
          <cell r="A9757" t="str">
            <v>ESQV</v>
          </cell>
          <cell r="B9757" t="str">
            <v>73906/003</v>
          </cell>
          <cell r="C9757" t="str">
            <v>PORTA DE MADEIRA TIPO VENEZIANA 1A, 80X210X3CM, INC LUSO ADUELA 1A, ALIZAR 1A E DOBRADICAS COM ANEIS</v>
          </cell>
          <cell r="D9757" t="str">
            <v>UN</v>
          </cell>
        </row>
        <row r="9758">
          <cell r="A9758" t="str">
            <v>COMPOSICAO</v>
          </cell>
          <cell r="B9758" t="str">
            <v>73449</v>
          </cell>
          <cell r="C9758" t="str">
            <v>ARGAMASSA CIMENTO/AREIA 1:4 - PREPARO MANUAL - P</v>
          </cell>
          <cell r="D9758" t="str">
            <v>M3</v>
          </cell>
          <cell r="E9758">
            <v>0.01</v>
          </cell>
          <cell r="F9758">
            <v>341.28999999999996</v>
          </cell>
          <cell r="G9758">
            <v>3.41</v>
          </cell>
        </row>
        <row r="9759">
          <cell r="A9759" t="str">
            <v>INSUMO</v>
          </cell>
          <cell r="B9759" t="str">
            <v>00000183</v>
          </cell>
          <cell r="C9759" t="str">
            <v>ADUELA (GUARNICAO, BATENTE OU CAIXAO) DE PORTA, EM MADEIRA DE 1A. QUALIDADE, SEM ALIZARES, DE *13 X 3* CM</v>
          </cell>
          <cell r="D9759" t="str">
            <v>JG</v>
          </cell>
          <cell r="E9759">
            <v>1</v>
          </cell>
          <cell r="F9759">
            <v>84.78</v>
          </cell>
          <cell r="G9759">
            <v>84.78</v>
          </cell>
        </row>
        <row r="9760">
          <cell r="A9760" t="str">
            <v>INSUMO</v>
          </cell>
          <cell r="B9760" t="str">
            <v>00000187</v>
          </cell>
          <cell r="C9760" t="str">
            <v>ALIZAR / GUARNICAO 5 X 2CM MADEIRA IPE/MOGNO/CEREJEIRA OU SIMILAR</v>
          </cell>
          <cell r="D9760" t="str">
            <v>M</v>
          </cell>
          <cell r="E9760">
            <v>10</v>
          </cell>
          <cell r="F9760">
            <v>6.21</v>
          </cell>
          <cell r="G9760">
            <v>62.1</v>
          </cell>
        </row>
        <row r="9761">
          <cell r="A9761" t="str">
            <v>INSUMO</v>
          </cell>
          <cell r="B9761" t="str">
            <v>00001214</v>
          </cell>
          <cell r="C9761" t="str">
            <v>CARPINTEIRO DE ESQUADRIA</v>
          </cell>
          <cell r="D9761" t="str">
            <v>H</v>
          </cell>
          <cell r="E9761">
            <v>2.0499999999999998</v>
          </cell>
          <cell r="F9761">
            <v>12.69</v>
          </cell>
          <cell r="G9761">
            <v>26.01</v>
          </cell>
        </row>
        <row r="9762">
          <cell r="A9762" t="str">
            <v>INSUMO</v>
          </cell>
          <cell r="B9762" t="str">
            <v>00004378</v>
          </cell>
          <cell r="C9762" t="str">
            <v>PARAFUSO ROSCA SOBERBA ACO ZINC CABECA CHATA FENDA SIMPLES 7 X 65MM</v>
          </cell>
          <cell r="D9762" t="str">
            <v>UN</v>
          </cell>
          <cell r="E9762">
            <v>6</v>
          </cell>
          <cell r="F9762">
            <v>0.36</v>
          </cell>
          <cell r="G9762">
            <v>2.16</v>
          </cell>
        </row>
        <row r="9763">
          <cell r="A9763" t="str">
            <v>INSUMO</v>
          </cell>
          <cell r="B9763" t="str">
            <v>00004419</v>
          </cell>
          <cell r="C9763" t="str">
            <v>PECA DE MADEIRA DE LEI NATIVA/REGIONAL 10 X 10 X 3 CM P/ FIXACAO DE ESQUADRIAS OU RODAPE</v>
          </cell>
          <cell r="D9763" t="str">
            <v>UN</v>
          </cell>
          <cell r="E9763">
            <v>6</v>
          </cell>
          <cell r="F9763">
            <v>0.65</v>
          </cell>
          <cell r="G9763">
            <v>3.9</v>
          </cell>
        </row>
        <row r="9764">
          <cell r="A9764" t="str">
            <v>INSUMO</v>
          </cell>
          <cell r="B9764" t="str">
            <v>00004750</v>
          </cell>
          <cell r="C9764" t="str">
            <v>PEDREIRO</v>
          </cell>
          <cell r="D9764" t="str">
            <v>H</v>
          </cell>
          <cell r="E9764">
            <v>1.4</v>
          </cell>
          <cell r="F9764">
            <v>12.88</v>
          </cell>
          <cell r="G9764">
            <v>18.03</v>
          </cell>
        </row>
        <row r="9765">
          <cell r="A9765" t="str">
            <v>INSUMO</v>
          </cell>
          <cell r="B9765" t="str">
            <v>00004969</v>
          </cell>
          <cell r="C9765" t="str">
            <v>PORTA MADEIRA REGIONAL 1A VENEZIANA 80 X 210 X 3CM</v>
          </cell>
          <cell r="D9765" t="str">
            <v>M2</v>
          </cell>
          <cell r="E9765">
            <v>1.68</v>
          </cell>
          <cell r="F9765">
            <v>280.61</v>
          </cell>
          <cell r="G9765">
            <v>471.42</v>
          </cell>
        </row>
        <row r="9766">
          <cell r="A9766" t="str">
            <v>INSUMO</v>
          </cell>
          <cell r="B9766" t="str">
            <v>00006111</v>
          </cell>
          <cell r="C9766" t="str">
            <v>SERVENTE</v>
          </cell>
          <cell r="D9766" t="str">
            <v>H</v>
          </cell>
          <cell r="E9766">
            <v>3.45</v>
          </cell>
          <cell r="F9766">
            <v>10.59</v>
          </cell>
          <cell r="G9766">
            <v>36.54</v>
          </cell>
        </row>
        <row r="9767">
          <cell r="A9767" t="str">
            <v>INSUMO</v>
          </cell>
          <cell r="B9767" t="str">
            <v>00011447</v>
          </cell>
          <cell r="C9767" t="str">
            <v>DOBRADICA LATAO CROMADO 3 X 3" C/ ANEIS</v>
          </cell>
          <cell r="D9767" t="str">
            <v>UN</v>
          </cell>
          <cell r="E9767">
            <v>3</v>
          </cell>
          <cell r="F9767">
            <v>17.760000000000002</v>
          </cell>
          <cell r="G9767">
            <v>53.28</v>
          </cell>
        </row>
        <row r="9768">
          <cell r="A9768" t="str">
            <v>INSUMO</v>
          </cell>
          <cell r="B9768" t="str">
            <v>00020247</v>
          </cell>
          <cell r="C9768" t="str">
            <v>PREGO DE ACO 15 X 15 C/ CABECA</v>
          </cell>
          <cell r="D9768" t="str">
            <v>KG</v>
          </cell>
          <cell r="E9768">
            <v>0.6</v>
          </cell>
          <cell r="F9768">
            <v>5.66</v>
          </cell>
          <cell r="G9768">
            <v>3.4</v>
          </cell>
        </row>
        <row r="9769">
          <cell r="A9769" t="str">
            <v>73906/003</v>
          </cell>
          <cell r="C9769" t="str">
            <v>SUBTOTAL</v>
          </cell>
          <cell r="G9769">
            <v>765.02999999999986</v>
          </cell>
        </row>
        <row r="9770">
          <cell r="C9770" t="str">
            <v>BDI</v>
          </cell>
          <cell r="E9770">
            <v>0.35</v>
          </cell>
          <cell r="G9770">
            <v>267.76</v>
          </cell>
        </row>
        <row r="9771">
          <cell r="C9771" t="str">
            <v>TOTAL</v>
          </cell>
          <cell r="G9771">
            <v>1032.79</v>
          </cell>
        </row>
        <row r="9773">
          <cell r="A9773" t="str">
            <v>ESQV</v>
          </cell>
          <cell r="B9773" t="str">
            <v>73906/004</v>
          </cell>
          <cell r="C9773" t="str">
            <v>PORTA DE MADEIRA TIPO VENEZIANA 2A, 120X210X3CM, 2 FOLHAS, INCLUSO ADUELA 1A, ALIZAR 1A E DOBRADICAS COM ANEIS</v>
          </cell>
          <cell r="D9773" t="str">
            <v>UN</v>
          </cell>
        </row>
        <row r="9774">
          <cell r="A9774" t="str">
            <v>COMPOSICAO</v>
          </cell>
          <cell r="B9774" t="str">
            <v>73449</v>
          </cell>
          <cell r="C9774" t="str">
            <v>ARGAMASSA CIMENTO/AREIA 1:4 - PREPARO MANUAL - P</v>
          </cell>
          <cell r="D9774" t="str">
            <v>M3</v>
          </cell>
          <cell r="E9774">
            <v>1.7999999999999999E-2</v>
          </cell>
          <cell r="F9774">
            <v>341.28999999999996</v>
          </cell>
          <cell r="G9774">
            <v>6.14</v>
          </cell>
        </row>
        <row r="9775">
          <cell r="A9775" t="str">
            <v>INSUMO</v>
          </cell>
          <cell r="B9775" t="str">
            <v>00000183</v>
          </cell>
          <cell r="C9775" t="str">
            <v>ADUELA (GUARNICAO, BATENTE OU CAIXAO) DE PORTA, EM MADEIRA DE 1A. QUALIDADE, SEM ALIZARES, DE *13 X 3* CM</v>
          </cell>
          <cell r="D9775" t="str">
            <v>JG</v>
          </cell>
          <cell r="E9775">
            <v>1</v>
          </cell>
          <cell r="F9775">
            <v>84.78</v>
          </cell>
          <cell r="G9775">
            <v>84.78</v>
          </cell>
        </row>
        <row r="9776">
          <cell r="A9776" t="str">
            <v>INSUMO</v>
          </cell>
          <cell r="B9776" t="str">
            <v>00000187</v>
          </cell>
          <cell r="C9776" t="str">
            <v>ALIZAR / GUARNICAO 5 X 2CM MADEIRA IPE/MOGNO/CEREJEIRA OU SIMILAR</v>
          </cell>
          <cell r="D9776" t="str">
            <v>M</v>
          </cell>
          <cell r="E9776">
            <v>10.8</v>
          </cell>
          <cell r="F9776">
            <v>6.21</v>
          </cell>
          <cell r="G9776">
            <v>67.069999999999993</v>
          </cell>
        </row>
        <row r="9777">
          <cell r="A9777" t="str">
            <v>INSUMO</v>
          </cell>
          <cell r="B9777" t="str">
            <v>00001214</v>
          </cell>
          <cell r="C9777" t="str">
            <v>CARPINTEIRO DE ESQUADRIA</v>
          </cell>
          <cell r="D9777" t="str">
            <v>H</v>
          </cell>
          <cell r="E9777">
            <v>2.19</v>
          </cell>
          <cell r="F9777">
            <v>12.69</v>
          </cell>
          <cell r="G9777">
            <v>27.79</v>
          </cell>
        </row>
        <row r="9778">
          <cell r="A9778" t="str">
            <v>INSUMO</v>
          </cell>
          <cell r="B9778" t="str">
            <v>00004378</v>
          </cell>
          <cell r="C9778" t="str">
            <v>PARAFUSO ROSCA SOBERBA ACO ZINC CABECA CHATA FENDA SIMPLES 7 X 65MM</v>
          </cell>
          <cell r="D9778" t="str">
            <v>UN</v>
          </cell>
          <cell r="E9778">
            <v>6</v>
          </cell>
          <cell r="F9778">
            <v>0.36</v>
          </cell>
          <cell r="G9778">
            <v>2.16</v>
          </cell>
        </row>
        <row r="9779">
          <cell r="A9779" t="str">
            <v>INSUMO</v>
          </cell>
          <cell r="B9779" t="str">
            <v>00004419</v>
          </cell>
          <cell r="C9779" t="str">
            <v>PECA DE MADEIRA DE LEI NATIVA/REGIONAL 10 X 10 X 3 CM P/ FIXACAO DE ESQUADRIAS OU RODAPE</v>
          </cell>
          <cell r="D9779" t="str">
            <v>UN</v>
          </cell>
          <cell r="E9779">
            <v>6</v>
          </cell>
          <cell r="F9779">
            <v>0.65</v>
          </cell>
          <cell r="G9779">
            <v>3.9</v>
          </cell>
        </row>
        <row r="9780">
          <cell r="A9780" t="str">
            <v>INSUMO</v>
          </cell>
          <cell r="B9780" t="str">
            <v>00004750</v>
          </cell>
          <cell r="C9780" t="str">
            <v>PEDREIRO</v>
          </cell>
          <cell r="D9780" t="str">
            <v>H</v>
          </cell>
          <cell r="E9780">
            <v>1.512</v>
          </cell>
          <cell r="F9780">
            <v>12.88</v>
          </cell>
          <cell r="G9780">
            <v>19.47</v>
          </cell>
        </row>
        <row r="9781">
          <cell r="A9781" t="str">
            <v>INSUMO</v>
          </cell>
          <cell r="B9781" t="str">
            <v>00006111</v>
          </cell>
          <cell r="C9781" t="str">
            <v>SERVENTE</v>
          </cell>
          <cell r="D9781" t="str">
            <v>H</v>
          </cell>
          <cell r="E9781">
            <v>3702</v>
          </cell>
          <cell r="F9781">
            <v>10.59</v>
          </cell>
          <cell r="G9781">
            <v>39204.18</v>
          </cell>
        </row>
        <row r="9782">
          <cell r="A9782" t="str">
            <v>INSUMO</v>
          </cell>
          <cell r="B9782" t="str">
            <v>00011447</v>
          </cell>
          <cell r="C9782" t="str">
            <v>DOBRADICA LATAO CROMADO 3 X 3" C/ ANEIS</v>
          </cell>
          <cell r="D9782" t="str">
            <v>UN</v>
          </cell>
          <cell r="E9782">
            <v>6</v>
          </cell>
          <cell r="F9782">
            <v>17.760000000000002</v>
          </cell>
          <cell r="G9782">
            <v>106.56</v>
          </cell>
        </row>
        <row r="9783">
          <cell r="A9783" t="str">
            <v>INSUMO</v>
          </cell>
          <cell r="B9783" t="str">
            <v>00020247</v>
          </cell>
          <cell r="C9783" t="str">
            <v>PREGO DE ACO 15 X 15 C/ CABECA</v>
          </cell>
          <cell r="D9783" t="str">
            <v>KG</v>
          </cell>
          <cell r="E9783">
            <v>0.64800000000000002</v>
          </cell>
          <cell r="F9783">
            <v>5.66</v>
          </cell>
          <cell r="G9783">
            <v>3.67</v>
          </cell>
        </row>
        <row r="9784">
          <cell r="A9784" t="str">
            <v>INSUMO</v>
          </cell>
          <cell r="B9784" t="str">
            <v>00020324</v>
          </cell>
          <cell r="C9784" t="str">
            <v>PORTA MADEIRA REGIONAL 2A VENEZIANA 60 X 210 X 3CM</v>
          </cell>
          <cell r="D9784" t="str">
            <v>UN</v>
          </cell>
          <cell r="E9784">
            <v>2</v>
          </cell>
          <cell r="F9784">
            <v>340.31</v>
          </cell>
          <cell r="G9784">
            <v>680.62</v>
          </cell>
        </row>
        <row r="9785">
          <cell r="A9785" t="str">
            <v>73906/004</v>
          </cell>
          <cell r="C9785" t="str">
            <v>SUBTOTAL</v>
          </cell>
          <cell r="G9785">
            <v>40206.339999999997</v>
          </cell>
        </row>
        <row r="9786">
          <cell r="C9786" t="str">
            <v>BDI</v>
          </cell>
          <cell r="E9786">
            <v>0.35</v>
          </cell>
          <cell r="G9786">
            <v>14072.22</v>
          </cell>
        </row>
        <row r="9787">
          <cell r="C9787" t="str">
            <v>TOTAL</v>
          </cell>
          <cell r="G9787">
            <v>54278.559999999998</v>
          </cell>
        </row>
        <row r="9789">
          <cell r="A9789" t="str">
            <v>ESQV</v>
          </cell>
          <cell r="B9789" t="str">
            <v>73906/005</v>
          </cell>
          <cell r="C9789" t="str">
            <v>PORTA DE MADEIRA TIPO VENEZIANA 2A, 140X210X3CM, 2 FOLHAS, INCLUSO ADUELA 1A, ALIZAR 1A E DOBRADICAS COM ANEIS</v>
          </cell>
          <cell r="D9789" t="str">
            <v>UN</v>
          </cell>
        </row>
        <row r="9790">
          <cell r="A9790" t="str">
            <v>COMPOSICAO</v>
          </cell>
          <cell r="B9790" t="str">
            <v>73449</v>
          </cell>
          <cell r="C9790" t="str">
            <v>ARGAMASSA CIMENTO/AREIA 1:4 - PREPARO MANUAL - P</v>
          </cell>
          <cell r="D9790" t="str">
            <v>M3</v>
          </cell>
          <cell r="E9790">
            <v>1.12E-2</v>
          </cell>
          <cell r="F9790">
            <v>341.28999999999996</v>
          </cell>
          <cell r="G9790">
            <v>3.82</v>
          </cell>
        </row>
        <row r="9791">
          <cell r="A9791" t="str">
            <v>INSUMO</v>
          </cell>
          <cell r="B9791" t="str">
            <v>00000183</v>
          </cell>
          <cell r="C9791" t="str">
            <v>ADUELA (GUARNICAO, BATENTE OU CAIXAO) DE PORTA, EM MADEIRA DE 1A. QUALIDADE, SEM ALIZARES, DE *13 X 3* CM</v>
          </cell>
          <cell r="D9791" t="str">
            <v>JG</v>
          </cell>
          <cell r="E9791">
            <v>1.1000000000000001</v>
          </cell>
          <cell r="F9791">
            <v>84.78</v>
          </cell>
          <cell r="G9791">
            <v>93.26</v>
          </cell>
        </row>
        <row r="9792">
          <cell r="A9792" t="str">
            <v>INSUMO</v>
          </cell>
          <cell r="B9792" t="str">
            <v>00000187</v>
          </cell>
          <cell r="C9792" t="str">
            <v>ALIZAR / GUARNICAO 5 X 2CM MADEIRA IPE/MOGNO/CEREJEIRA OU SIMILAR</v>
          </cell>
          <cell r="D9792" t="str">
            <v>M</v>
          </cell>
          <cell r="E9792">
            <v>11.2</v>
          </cell>
          <cell r="F9792">
            <v>6.21</v>
          </cell>
          <cell r="G9792">
            <v>69.55</v>
          </cell>
        </row>
        <row r="9793">
          <cell r="A9793" t="str">
            <v>INSUMO</v>
          </cell>
          <cell r="B9793" t="str">
            <v>00001214</v>
          </cell>
          <cell r="C9793" t="str">
            <v>CARPINTEIRO DE ESQUADRIA</v>
          </cell>
          <cell r="D9793" t="str">
            <v>H</v>
          </cell>
          <cell r="E9793">
            <v>2.2599999999999998</v>
          </cell>
          <cell r="F9793">
            <v>12.69</v>
          </cell>
          <cell r="G9793">
            <v>28.68</v>
          </cell>
        </row>
        <row r="9794">
          <cell r="A9794" t="str">
            <v>INSUMO</v>
          </cell>
          <cell r="B9794" t="str">
            <v>00004378</v>
          </cell>
          <cell r="C9794" t="str">
            <v>PARAFUSO ROSCA SOBERBA ACO ZINC CABECA CHATA FENDA SIMPLES 7 X 65MM</v>
          </cell>
          <cell r="D9794" t="str">
            <v>UN</v>
          </cell>
          <cell r="E9794">
            <v>6</v>
          </cell>
          <cell r="F9794">
            <v>0.36</v>
          </cell>
          <cell r="G9794">
            <v>2.16</v>
          </cell>
        </row>
        <row r="9795">
          <cell r="A9795" t="str">
            <v>INSUMO</v>
          </cell>
          <cell r="B9795" t="str">
            <v>00004419</v>
          </cell>
          <cell r="C9795" t="str">
            <v>PECA DE MADEIRA DE LEI NATIVA/REGIONAL 10 X 10 X 3 CM P/ FIXACAO DE ESQUADRIAS OU RODAPE</v>
          </cell>
          <cell r="D9795" t="str">
            <v>UN</v>
          </cell>
          <cell r="E9795">
            <v>6</v>
          </cell>
          <cell r="F9795">
            <v>0.65</v>
          </cell>
          <cell r="G9795">
            <v>3.9</v>
          </cell>
        </row>
        <row r="9796">
          <cell r="A9796" t="str">
            <v>INSUMO</v>
          </cell>
          <cell r="B9796" t="str">
            <v>00004750</v>
          </cell>
          <cell r="C9796" t="str">
            <v>PEDREIRO</v>
          </cell>
          <cell r="D9796" t="str">
            <v>H</v>
          </cell>
          <cell r="E9796">
            <v>1.5680000000000001</v>
          </cell>
          <cell r="F9796">
            <v>12.88</v>
          </cell>
          <cell r="G9796">
            <v>20.2</v>
          </cell>
        </row>
        <row r="9797">
          <cell r="A9797" t="str">
            <v>INSUMO</v>
          </cell>
          <cell r="B9797" t="str">
            <v>00006111</v>
          </cell>
          <cell r="C9797" t="str">
            <v>SERVENTE</v>
          </cell>
          <cell r="D9797" t="str">
            <v>H</v>
          </cell>
          <cell r="E9797">
            <v>3.8279999999999998</v>
          </cell>
          <cell r="F9797">
            <v>10.59</v>
          </cell>
          <cell r="G9797">
            <v>40.54</v>
          </cell>
        </row>
        <row r="9798">
          <cell r="A9798" t="str">
            <v>INSUMO</v>
          </cell>
          <cell r="B9798" t="str">
            <v>00011447</v>
          </cell>
          <cell r="C9798" t="str">
            <v>DOBRADICA LATAO CROMADO 3 X 3" C/ ANEIS</v>
          </cell>
          <cell r="D9798" t="str">
            <v>UN</v>
          </cell>
          <cell r="E9798">
            <v>6</v>
          </cell>
          <cell r="F9798">
            <v>17.760000000000002</v>
          </cell>
          <cell r="G9798">
            <v>106.56</v>
          </cell>
        </row>
        <row r="9799">
          <cell r="A9799" t="str">
            <v>INSUMO</v>
          </cell>
          <cell r="B9799" t="str">
            <v>00020247</v>
          </cell>
          <cell r="C9799" t="str">
            <v>PREGO DE ACO 15 X 15 C/ CABECA</v>
          </cell>
          <cell r="D9799" t="str">
            <v>KG</v>
          </cell>
          <cell r="E9799">
            <v>0.67200000000000004</v>
          </cell>
          <cell r="F9799">
            <v>5.66</v>
          </cell>
          <cell r="G9799">
            <v>3.8</v>
          </cell>
        </row>
        <row r="9800">
          <cell r="A9800" t="str">
            <v>INSUMO</v>
          </cell>
          <cell r="B9800" t="str">
            <v>00020323</v>
          </cell>
          <cell r="C9800" t="str">
            <v>PORTA MADEIRA REGIONAL 2A VENEZIANA 70 X 210 X 3CM</v>
          </cell>
          <cell r="D9800" t="str">
            <v>UN</v>
          </cell>
          <cell r="E9800">
            <v>2</v>
          </cell>
          <cell r="F9800">
            <v>354.47</v>
          </cell>
          <cell r="G9800">
            <v>708.94</v>
          </cell>
        </row>
        <row r="9801">
          <cell r="A9801" t="str">
            <v>73906/005</v>
          </cell>
          <cell r="C9801" t="str">
            <v>SUBTOTAL</v>
          </cell>
          <cell r="G9801">
            <v>1081.4100000000001</v>
          </cell>
        </row>
        <row r="9802">
          <cell r="C9802" t="str">
            <v>BDI</v>
          </cell>
          <cell r="E9802">
            <v>0.35</v>
          </cell>
          <cell r="G9802">
            <v>378.49</v>
          </cell>
        </row>
        <row r="9803">
          <cell r="C9803" t="str">
            <v>TOTAL</v>
          </cell>
          <cell r="G9803">
            <v>1459.9</v>
          </cell>
        </row>
        <row r="9805">
          <cell r="A9805" t="str">
            <v>ESQV</v>
          </cell>
          <cell r="B9805" t="str">
            <v>73906/006</v>
          </cell>
          <cell r="C9805" t="str">
            <v>PORTA DE MADEIRA TIPO VENEZIANA 2A, 60X210X3CM, INC LUSO ADUELA 1A, ALIZAR 1A E DOBRADICAS COM ANEIS</v>
          </cell>
          <cell r="D9805" t="str">
            <v>UN</v>
          </cell>
        </row>
        <row r="9806">
          <cell r="A9806" t="str">
            <v>COMPOSICAO</v>
          </cell>
          <cell r="B9806" t="str">
            <v>73449</v>
          </cell>
          <cell r="C9806" t="str">
            <v>ARGAMASSA CIMENTO/AREIA 1:4 - PREPARO MANUAL - P</v>
          </cell>
          <cell r="D9806" t="str">
            <v>M3</v>
          </cell>
          <cell r="E9806">
            <v>9.5999999999999992E-3</v>
          </cell>
          <cell r="F9806">
            <v>341.28999999999996</v>
          </cell>
          <cell r="G9806">
            <v>3.28</v>
          </cell>
        </row>
        <row r="9807">
          <cell r="A9807" t="str">
            <v>INSUMO</v>
          </cell>
          <cell r="B9807" t="str">
            <v>00000183</v>
          </cell>
          <cell r="C9807" t="str">
            <v>ADUELA (GUARNICAO, BATENTE OU CAIXAO) DE PORTA, EM MADEIRA DE 1A. QUALIDADE, SEM ALIZARES, DE *13 X 3* CM</v>
          </cell>
          <cell r="D9807" t="str">
            <v>JG</v>
          </cell>
          <cell r="E9807">
            <v>1</v>
          </cell>
          <cell r="F9807">
            <v>84.78</v>
          </cell>
          <cell r="G9807">
            <v>84.78</v>
          </cell>
        </row>
        <row r="9808">
          <cell r="A9808" t="str">
            <v>INSUMO</v>
          </cell>
          <cell r="B9808" t="str">
            <v>00000187</v>
          </cell>
          <cell r="C9808" t="str">
            <v>ALIZAR / GUARNICAO 5 X 2CM MADEIRA IPE/MOGNO/CEREJEIRA OU SIMILAR</v>
          </cell>
          <cell r="D9808" t="str">
            <v>M</v>
          </cell>
          <cell r="E9808">
            <v>9.6</v>
          </cell>
          <cell r="F9808">
            <v>6.21</v>
          </cell>
          <cell r="G9808">
            <v>59.62</v>
          </cell>
        </row>
        <row r="9809">
          <cell r="A9809" t="str">
            <v>INSUMO</v>
          </cell>
          <cell r="B9809" t="str">
            <v>00001214</v>
          </cell>
          <cell r="C9809" t="str">
            <v>CARPINTEIRO DE ESQUADRIA</v>
          </cell>
          <cell r="D9809" t="str">
            <v>H</v>
          </cell>
          <cell r="E9809">
            <v>1.98</v>
          </cell>
          <cell r="F9809">
            <v>12.69</v>
          </cell>
          <cell r="G9809">
            <v>25.13</v>
          </cell>
        </row>
        <row r="9810">
          <cell r="A9810" t="str">
            <v>INSUMO</v>
          </cell>
          <cell r="B9810" t="str">
            <v>00004378</v>
          </cell>
          <cell r="C9810" t="str">
            <v>PARAFUSO ROSCA SOBERBA ACO ZINC CABECA CHATA FENDA SIMPLES 7 X 65MM</v>
          </cell>
          <cell r="D9810" t="str">
            <v>UN</v>
          </cell>
          <cell r="E9810">
            <v>6</v>
          </cell>
          <cell r="F9810">
            <v>0.36</v>
          </cell>
          <cell r="G9810">
            <v>2.16</v>
          </cell>
        </row>
        <row r="9811">
          <cell r="A9811" t="str">
            <v>INSUMO</v>
          </cell>
          <cell r="B9811" t="str">
            <v>00004419</v>
          </cell>
          <cell r="C9811" t="str">
            <v>PECA DE MADEIRA DE LEI NATIVA/REGIONAL 10 X 10 X 3 CM P/ FIXACAO DE ESQUADRIAS OU RODAPE</v>
          </cell>
          <cell r="D9811" t="str">
            <v>UN</v>
          </cell>
          <cell r="E9811">
            <v>6</v>
          </cell>
          <cell r="F9811">
            <v>0.65</v>
          </cell>
          <cell r="G9811">
            <v>3.9</v>
          </cell>
        </row>
        <row r="9812">
          <cell r="A9812" t="str">
            <v>INSUMO</v>
          </cell>
          <cell r="B9812" t="str">
            <v>00004750</v>
          </cell>
          <cell r="C9812" t="str">
            <v>PEDREIRO</v>
          </cell>
          <cell r="D9812" t="str">
            <v>H</v>
          </cell>
          <cell r="E9812">
            <v>1.3440000000000001</v>
          </cell>
          <cell r="F9812">
            <v>12.88</v>
          </cell>
          <cell r="G9812">
            <v>17.309999999999999</v>
          </cell>
        </row>
        <row r="9813">
          <cell r="A9813" t="str">
            <v>INSUMO</v>
          </cell>
          <cell r="B9813" t="str">
            <v>00006111</v>
          </cell>
          <cell r="C9813" t="str">
            <v>SERVENTE</v>
          </cell>
          <cell r="D9813" t="str">
            <v>H</v>
          </cell>
          <cell r="E9813">
            <v>3.3239999999999998</v>
          </cell>
          <cell r="F9813">
            <v>10.59</v>
          </cell>
          <cell r="G9813">
            <v>35.200000000000003</v>
          </cell>
        </row>
        <row r="9814">
          <cell r="A9814" t="str">
            <v>INSUMO</v>
          </cell>
          <cell r="B9814" t="str">
            <v>00011447</v>
          </cell>
          <cell r="C9814" t="str">
            <v>DOBRADICA LATAO CROMADO 3 X 3" C/ ANEIS</v>
          </cell>
          <cell r="D9814" t="str">
            <v>UN</v>
          </cell>
          <cell r="E9814">
            <v>3</v>
          </cell>
          <cell r="F9814">
            <v>17.760000000000002</v>
          </cell>
          <cell r="G9814">
            <v>53.28</v>
          </cell>
        </row>
        <row r="9815">
          <cell r="A9815" t="str">
            <v>INSUMO</v>
          </cell>
          <cell r="B9815" t="str">
            <v>00020247</v>
          </cell>
          <cell r="C9815" t="str">
            <v>PREGO DE ACO 15 X 15 C/ CABECA</v>
          </cell>
          <cell r="D9815" t="str">
            <v>KG</v>
          </cell>
          <cell r="E9815">
            <v>0.57599999999999996</v>
          </cell>
          <cell r="F9815">
            <v>5.66</v>
          </cell>
          <cell r="G9815">
            <v>3.26</v>
          </cell>
        </row>
        <row r="9816">
          <cell r="A9816" t="str">
            <v>INSUMO</v>
          </cell>
          <cell r="B9816" t="str">
            <v>00020324</v>
          </cell>
          <cell r="C9816" t="str">
            <v>PORTA MADEIRA REGIONAL 2A VENEZIANA 60 X 210 X 3CM</v>
          </cell>
          <cell r="D9816" t="str">
            <v>UN</v>
          </cell>
          <cell r="E9816">
            <v>1</v>
          </cell>
          <cell r="F9816">
            <v>340.31</v>
          </cell>
          <cell r="G9816">
            <v>340.31</v>
          </cell>
        </row>
        <row r="9817">
          <cell r="A9817" t="str">
            <v>73906/006</v>
          </cell>
          <cell r="C9817" t="str">
            <v>SUBTOTAL</v>
          </cell>
          <cell r="G9817">
            <v>628.23</v>
          </cell>
        </row>
        <row r="9818">
          <cell r="C9818" t="str">
            <v>BDI</v>
          </cell>
          <cell r="E9818">
            <v>0.35</v>
          </cell>
          <cell r="G9818">
            <v>219.88</v>
          </cell>
        </row>
        <row r="9819">
          <cell r="C9819" t="str">
            <v>TOTAL</v>
          </cell>
          <cell r="G9819">
            <v>848.11</v>
          </cell>
        </row>
        <row r="9821">
          <cell r="A9821" t="str">
            <v>ESQV</v>
          </cell>
          <cell r="B9821" t="str">
            <v>73910/001</v>
          </cell>
          <cell r="C9821" t="str">
            <v>PORTA DE MADEIRA COMPENSADA LISA PARA PINTURA, 60X2 10X3,5CM, INCLUSO ADUELA 2A, ALIZAR 2A E DOBRADICAS</v>
          </cell>
          <cell r="D9821" t="str">
            <v>UN</v>
          </cell>
        </row>
        <row r="9822">
          <cell r="A9822" t="str">
            <v>COMPOSICAO</v>
          </cell>
          <cell r="B9822" t="str">
            <v>73449</v>
          </cell>
          <cell r="C9822" t="str">
            <v>ARGAMASSA CIMENTO/AREIA 1:4 - PREPARO MANUAL - P</v>
          </cell>
          <cell r="D9822" t="str">
            <v>M3</v>
          </cell>
          <cell r="E9822">
            <v>9.5999999999999992E-3</v>
          </cell>
          <cell r="F9822">
            <v>341.28999999999996</v>
          </cell>
          <cell r="G9822">
            <v>3.28</v>
          </cell>
        </row>
        <row r="9823">
          <cell r="A9823" t="str">
            <v>INSUMO</v>
          </cell>
          <cell r="B9823" t="str">
            <v>00000184</v>
          </cell>
          <cell r="C9823" t="str">
            <v>ADUELA/BATENTE DUPLO/CAIXAO/GRADE CAIXA 13 X 3CM P/ PORTA 0,60 A 1,20 X 2,10M MADEIRA CEDRINHO/PINHO/CANELA OU SIMILAR</v>
          </cell>
          <cell r="D9823" t="str">
            <v>JG</v>
          </cell>
          <cell r="E9823">
            <v>1</v>
          </cell>
          <cell r="F9823">
            <v>32.11</v>
          </cell>
          <cell r="G9823">
            <v>32.11</v>
          </cell>
        </row>
        <row r="9824">
          <cell r="A9824" t="str">
            <v>INSUMO</v>
          </cell>
          <cell r="B9824" t="str">
            <v>00001214</v>
          </cell>
          <cell r="C9824" t="str">
            <v>CARPINTEIRO DE ESQUADRIA</v>
          </cell>
          <cell r="D9824" t="str">
            <v>H</v>
          </cell>
          <cell r="E9824">
            <v>1.98</v>
          </cell>
          <cell r="F9824">
            <v>12.69</v>
          </cell>
          <cell r="G9824">
            <v>25.13</v>
          </cell>
        </row>
        <row r="9825">
          <cell r="A9825" t="str">
            <v>INSUMO</v>
          </cell>
          <cell r="B9825" t="str">
            <v>00002427</v>
          </cell>
          <cell r="C9825" t="str">
            <v>DOBRADICA LATAO CROMADO 3 X 3" SEM ANEIS</v>
          </cell>
          <cell r="D9825" t="str">
            <v>UN</v>
          </cell>
          <cell r="E9825">
            <v>3</v>
          </cell>
          <cell r="F9825">
            <v>17.41</v>
          </cell>
          <cell r="G9825">
            <v>52.23</v>
          </cell>
        </row>
        <row r="9826">
          <cell r="A9826" t="str">
            <v>INSUMO</v>
          </cell>
          <cell r="B9826" t="str">
            <v>00004378</v>
          </cell>
          <cell r="C9826" t="str">
            <v>PARAFUSO ROSCA SOBERBA ACO ZINC CABECA CHATA FENDA SIMPLES 7 X 65MM</v>
          </cell>
          <cell r="D9826" t="str">
            <v>UN</v>
          </cell>
          <cell r="E9826">
            <v>6</v>
          </cell>
          <cell r="F9826">
            <v>0.36</v>
          </cell>
          <cell r="G9826">
            <v>2.16</v>
          </cell>
        </row>
        <row r="9827">
          <cell r="A9827" t="str">
            <v>INSUMO</v>
          </cell>
          <cell r="B9827" t="str">
            <v>00004419</v>
          </cell>
          <cell r="C9827" t="str">
            <v>PECA DE MADEIRA DE LEI NATIVA/REGIONAL 10 X 10 X 3 CM P/ FIXACAO DE ESQUADRIAS OU RODAPE</v>
          </cell>
          <cell r="D9827" t="str">
            <v>UN</v>
          </cell>
          <cell r="E9827">
            <v>6</v>
          </cell>
          <cell r="F9827">
            <v>0.65</v>
          </cell>
          <cell r="G9827">
            <v>3.9</v>
          </cell>
        </row>
        <row r="9828">
          <cell r="A9828" t="str">
            <v>INSUMO</v>
          </cell>
          <cell r="B9828" t="str">
            <v>00004750</v>
          </cell>
          <cell r="C9828" t="str">
            <v>PEDREIRO</v>
          </cell>
          <cell r="D9828" t="str">
            <v>H</v>
          </cell>
          <cell r="E9828">
            <v>1.3440000000000001</v>
          </cell>
          <cell r="F9828">
            <v>12.88</v>
          </cell>
          <cell r="G9828">
            <v>17.309999999999999</v>
          </cell>
        </row>
        <row r="9829">
          <cell r="A9829" t="str">
            <v>INSUMO</v>
          </cell>
          <cell r="B9829" t="str">
            <v>00006111</v>
          </cell>
          <cell r="C9829" t="str">
            <v>SERVENTE</v>
          </cell>
          <cell r="D9829" t="str">
            <v>H</v>
          </cell>
          <cell r="E9829">
            <v>3324</v>
          </cell>
          <cell r="F9829">
            <v>10.59</v>
          </cell>
          <cell r="G9829">
            <v>35201.160000000003</v>
          </cell>
        </row>
        <row r="9830">
          <cell r="A9830" t="str">
            <v>INSUMO</v>
          </cell>
          <cell r="B9830" t="str">
            <v>00010553</v>
          </cell>
          <cell r="C9830" t="str">
            <v>PORTA MADEIRA COMPENSADA LISA PARA PINTURA 60 X 210 X 3,5CM</v>
          </cell>
          <cell r="D9830" t="str">
            <v>UN</v>
          </cell>
          <cell r="E9830">
            <v>1</v>
          </cell>
          <cell r="F9830">
            <v>60.78</v>
          </cell>
          <cell r="G9830">
            <v>60.78</v>
          </cell>
        </row>
        <row r="9831">
          <cell r="A9831" t="str">
            <v>INSUMO</v>
          </cell>
          <cell r="B9831" t="str">
            <v>00020006</v>
          </cell>
          <cell r="C9831" t="str">
            <v>ALIZAR / GUARNICAO 5 X 2CM MADEIRA CEDRO/IMBUIA/JEQUITIBA OU SIMILAR</v>
          </cell>
          <cell r="D9831" t="str">
            <v>M</v>
          </cell>
          <cell r="E9831">
            <v>9.6</v>
          </cell>
          <cell r="F9831">
            <v>3.57</v>
          </cell>
          <cell r="G9831">
            <v>34.270000000000003</v>
          </cell>
        </row>
        <row r="9832">
          <cell r="A9832" t="str">
            <v>INSUMO</v>
          </cell>
          <cell r="B9832" t="str">
            <v>00020247</v>
          </cell>
          <cell r="C9832" t="str">
            <v>PREGO DE ACO 15 X 15 C/ CABECA</v>
          </cell>
          <cell r="D9832" t="str">
            <v>KG</v>
          </cell>
          <cell r="E9832">
            <v>0.57599999999999996</v>
          </cell>
          <cell r="F9832">
            <v>5.66</v>
          </cell>
          <cell r="G9832">
            <v>3.26</v>
          </cell>
        </row>
        <row r="9833">
          <cell r="A9833" t="str">
            <v>73910/001</v>
          </cell>
          <cell r="C9833" t="str">
            <v>SUBTOTAL</v>
          </cell>
          <cell r="G9833">
            <v>35435.590000000004</v>
          </cell>
        </row>
        <row r="9834">
          <cell r="C9834" t="str">
            <v>BDI</v>
          </cell>
          <cell r="E9834">
            <v>0.35</v>
          </cell>
          <cell r="G9834">
            <v>12402.46</v>
          </cell>
        </row>
        <row r="9835">
          <cell r="C9835" t="str">
            <v>TOTAL</v>
          </cell>
          <cell r="G9835">
            <v>47838.05</v>
          </cell>
        </row>
        <row r="9837">
          <cell r="A9837" t="str">
            <v>ESQV</v>
          </cell>
          <cell r="B9837" t="str">
            <v>73910/002</v>
          </cell>
          <cell r="C9837" t="str">
            <v>PORTA DE MADEIRA COMPENSADA LISA PARA CERA OU VERNI Z, 60X210CM, INCLUSO ADUELA 1A, ALIZAR 1A E DOBRADICAS COM ANEL</v>
          </cell>
          <cell r="D9837" t="str">
            <v>UN</v>
          </cell>
        </row>
        <row r="9838">
          <cell r="A9838" t="str">
            <v>COMPOSICAO</v>
          </cell>
          <cell r="B9838" t="str">
            <v>73449</v>
          </cell>
          <cell r="C9838" t="str">
            <v>ARGAMASSA CIMENTO/AREIA 1:4 - PREPARO MANUAL - P</v>
          </cell>
          <cell r="D9838" t="str">
            <v>M3</v>
          </cell>
          <cell r="E9838">
            <v>9.5999999999999992E-3</v>
          </cell>
          <cell r="F9838">
            <v>341.28999999999996</v>
          </cell>
          <cell r="G9838">
            <v>3.28</v>
          </cell>
        </row>
        <row r="9839">
          <cell r="A9839" t="str">
            <v>INSUMO</v>
          </cell>
          <cell r="B9839" t="str">
            <v>00000183</v>
          </cell>
          <cell r="C9839" t="str">
            <v>ADUELA (GUARNICAO, BATENTE OU CAIXAO) DE PORTA, EM MADEIRA DE 1A. QUALIDADE, SEM ALIZARES, DE *13 X 3* CM</v>
          </cell>
          <cell r="D9839" t="str">
            <v>JG</v>
          </cell>
          <cell r="E9839">
            <v>1</v>
          </cell>
          <cell r="F9839">
            <v>84.78</v>
          </cell>
          <cell r="G9839">
            <v>84.78</v>
          </cell>
        </row>
        <row r="9840">
          <cell r="A9840" t="str">
            <v>INSUMO</v>
          </cell>
          <cell r="B9840" t="str">
            <v>00000187</v>
          </cell>
          <cell r="C9840" t="str">
            <v>ALIZAR / GUARNICAO 5 X 2CM MADEIRA IPE/MOGNO/CEREJEIRA OU SIMILAR</v>
          </cell>
          <cell r="D9840" t="str">
            <v>M</v>
          </cell>
          <cell r="E9840">
            <v>9.6</v>
          </cell>
          <cell r="F9840">
            <v>6.21</v>
          </cell>
          <cell r="G9840">
            <v>59.62</v>
          </cell>
        </row>
        <row r="9841">
          <cell r="A9841" t="str">
            <v>INSUMO</v>
          </cell>
          <cell r="B9841" t="str">
            <v>00001214</v>
          </cell>
          <cell r="C9841" t="str">
            <v>CARPINTEIRO DE ESQUADRIA</v>
          </cell>
          <cell r="D9841" t="str">
            <v>H</v>
          </cell>
          <cell r="E9841">
            <v>1.98</v>
          </cell>
          <cell r="F9841">
            <v>12.69</v>
          </cell>
          <cell r="G9841">
            <v>25.13</v>
          </cell>
        </row>
        <row r="9842">
          <cell r="A9842" t="str">
            <v>INSUMO</v>
          </cell>
          <cell r="B9842" t="str">
            <v>00004378</v>
          </cell>
          <cell r="C9842" t="str">
            <v>PARAFUSO ROSCA SOBERBA ACO ZINC CABECA CHATA FENDA SIMPLES 7 X 65MM</v>
          </cell>
          <cell r="D9842" t="str">
            <v>UN</v>
          </cell>
          <cell r="E9842">
            <v>6</v>
          </cell>
          <cell r="F9842">
            <v>0.36</v>
          </cell>
          <cell r="G9842">
            <v>2.16</v>
          </cell>
        </row>
        <row r="9843">
          <cell r="A9843" t="str">
            <v>INSUMO</v>
          </cell>
          <cell r="B9843" t="str">
            <v>00004419</v>
          </cell>
          <cell r="C9843" t="str">
            <v>PECA DE MADEIRA DE LEI NATIVA/REGIONAL 10 X 10 X 3 CM P/ FIXACAO DE ESQUADRIAS OU RODAPE</v>
          </cell>
          <cell r="D9843" t="str">
            <v>UN</v>
          </cell>
          <cell r="E9843">
            <v>6</v>
          </cell>
          <cell r="F9843">
            <v>0.65</v>
          </cell>
          <cell r="G9843">
            <v>3.9</v>
          </cell>
        </row>
        <row r="9844">
          <cell r="A9844" t="str">
            <v>INSUMO</v>
          </cell>
          <cell r="B9844" t="str">
            <v>00004750</v>
          </cell>
          <cell r="C9844" t="str">
            <v>PEDREIRO</v>
          </cell>
          <cell r="D9844" t="str">
            <v>H</v>
          </cell>
          <cell r="E9844">
            <v>1.3440000000000001</v>
          </cell>
          <cell r="F9844">
            <v>12.88</v>
          </cell>
          <cell r="G9844">
            <v>17.309999999999999</v>
          </cell>
        </row>
        <row r="9845">
          <cell r="A9845" t="str">
            <v>INSUMO</v>
          </cell>
          <cell r="B9845" t="str">
            <v>00005020</v>
          </cell>
          <cell r="C9845" t="str">
            <v>PORTA MADEIRA COMPENSADA LISA PARA CERA OU VERNIZ 60 X 210 X 3,5CM</v>
          </cell>
          <cell r="D9845" t="str">
            <v>UN</v>
          </cell>
          <cell r="E9845">
            <v>1</v>
          </cell>
          <cell r="F9845">
            <v>97.17</v>
          </cell>
          <cell r="G9845">
            <v>97.17</v>
          </cell>
        </row>
        <row r="9846">
          <cell r="A9846" t="str">
            <v>INSUMO</v>
          </cell>
          <cell r="B9846" t="str">
            <v>00006111</v>
          </cell>
          <cell r="C9846" t="str">
            <v>SERVENTE</v>
          </cell>
          <cell r="D9846" t="str">
            <v>H</v>
          </cell>
          <cell r="E9846">
            <v>3.3239999999999998</v>
          </cell>
          <cell r="F9846">
            <v>10.59</v>
          </cell>
          <cell r="G9846">
            <v>35.200000000000003</v>
          </cell>
        </row>
        <row r="9847">
          <cell r="A9847" t="str">
            <v>INSUMO</v>
          </cell>
          <cell r="B9847" t="str">
            <v>00011447</v>
          </cell>
          <cell r="C9847" t="str">
            <v>DOBRADICA LATAO CROMADO 3 X 3" C/ ANEIS</v>
          </cell>
          <cell r="D9847" t="str">
            <v>UN</v>
          </cell>
          <cell r="E9847">
            <v>3</v>
          </cell>
          <cell r="F9847">
            <v>17.760000000000002</v>
          </cell>
          <cell r="G9847">
            <v>53.28</v>
          </cell>
        </row>
        <row r="9848">
          <cell r="A9848" t="str">
            <v>INSUMO</v>
          </cell>
          <cell r="B9848" t="str">
            <v>00020247</v>
          </cell>
          <cell r="C9848" t="str">
            <v>PREGO DE ACO 15 X 15 C/ CABECA</v>
          </cell>
          <cell r="D9848" t="str">
            <v>KG</v>
          </cell>
          <cell r="E9848">
            <v>0.57599999999999996</v>
          </cell>
          <cell r="F9848">
            <v>5.66</v>
          </cell>
          <cell r="G9848">
            <v>3.26</v>
          </cell>
        </row>
        <row r="9849">
          <cell r="A9849" t="str">
            <v>73910/002</v>
          </cell>
          <cell r="C9849" t="str">
            <v>SUBTOTAL</v>
          </cell>
          <cell r="G9849">
            <v>385.09000000000003</v>
          </cell>
        </row>
        <row r="9850">
          <cell r="C9850" t="str">
            <v>BDI</v>
          </cell>
          <cell r="E9850">
            <v>0.35</v>
          </cell>
          <cell r="G9850">
            <v>134.78</v>
          </cell>
        </row>
        <row r="9851">
          <cell r="C9851" t="str">
            <v>TOTAL</v>
          </cell>
          <cell r="G9851">
            <v>519.87</v>
          </cell>
        </row>
        <row r="9853">
          <cell r="A9853" t="str">
            <v>ESQV</v>
          </cell>
          <cell r="B9853" t="str">
            <v>73910/003</v>
          </cell>
          <cell r="C9853" t="str">
            <v>PORTA DE MADEIRA COMPENSADA LISA PARA PINTURA, 70X2 10X3,5CM, INCLUSO ADUELA 2A, ALIZAR 2A E DOBRADICAS</v>
          </cell>
          <cell r="D9853" t="str">
            <v>UN</v>
          </cell>
        </row>
        <row r="9854">
          <cell r="A9854" t="str">
            <v>COMPOSICAO</v>
          </cell>
          <cell r="B9854" t="str">
            <v>73449</v>
          </cell>
          <cell r="C9854" t="str">
            <v>ARGAMASSA CIMENTO/AREIA 1:4 - PREPARO MANUAL - P</v>
          </cell>
          <cell r="D9854" t="str">
            <v>M3</v>
          </cell>
          <cell r="E9854">
            <v>9.7999999999999997E-3</v>
          </cell>
          <cell r="F9854">
            <v>341.28999999999996</v>
          </cell>
          <cell r="G9854">
            <v>3.34</v>
          </cell>
        </row>
        <row r="9855">
          <cell r="A9855" t="str">
            <v>INSUMO</v>
          </cell>
          <cell r="B9855" t="str">
            <v>00000184</v>
          </cell>
          <cell r="C9855" t="str">
            <v>ADUELA/BATENTE DUPLO/CAIXAO/GRADE CAIXA 13 X 3CM P/ PORTA 0,60 A 1,20 X 2,10M MADEIRA CEDRINHO/PINHO/CANELA OU SIMILAR</v>
          </cell>
          <cell r="D9855" t="str">
            <v>JG</v>
          </cell>
          <cell r="E9855">
            <v>1</v>
          </cell>
          <cell r="F9855">
            <v>32.11</v>
          </cell>
          <cell r="G9855">
            <v>32.11</v>
          </cell>
        </row>
        <row r="9856">
          <cell r="A9856" t="str">
            <v>INSUMO</v>
          </cell>
          <cell r="B9856" t="str">
            <v>00001214</v>
          </cell>
          <cell r="C9856" t="str">
            <v>CARPINTEIRO DE ESQUADRIA</v>
          </cell>
          <cell r="D9856" t="str">
            <v>H</v>
          </cell>
          <cell r="E9856">
            <v>2.0150000000000001</v>
          </cell>
          <cell r="F9856">
            <v>12.69</v>
          </cell>
          <cell r="G9856">
            <v>25.57</v>
          </cell>
        </row>
        <row r="9857">
          <cell r="A9857" t="str">
            <v>INSUMO</v>
          </cell>
          <cell r="B9857" t="str">
            <v>00002427</v>
          </cell>
          <cell r="C9857" t="str">
            <v>DOBRADICA LATAO CROMADO 3 X 3" SEM ANEIS</v>
          </cell>
          <cell r="D9857" t="str">
            <v>UN</v>
          </cell>
          <cell r="E9857">
            <v>3</v>
          </cell>
          <cell r="F9857">
            <v>17.41</v>
          </cell>
          <cell r="G9857">
            <v>52.23</v>
          </cell>
        </row>
        <row r="9858">
          <cell r="A9858" t="str">
            <v>INSUMO</v>
          </cell>
          <cell r="B9858" t="str">
            <v>00004378</v>
          </cell>
          <cell r="C9858" t="str">
            <v>PARAFUSO ROSCA SOBERBA ACO ZINC CABECA CHATA FENDA SIMPLES 7 X 65MM</v>
          </cell>
          <cell r="D9858" t="str">
            <v>UN</v>
          </cell>
          <cell r="E9858">
            <v>6</v>
          </cell>
          <cell r="F9858">
            <v>0.36</v>
          </cell>
          <cell r="G9858">
            <v>2.16</v>
          </cell>
        </row>
        <row r="9859">
          <cell r="A9859" t="str">
            <v>INSUMO</v>
          </cell>
          <cell r="B9859" t="str">
            <v>00004419</v>
          </cell>
          <cell r="C9859" t="str">
            <v>PECA DE MADEIRA DE LEI NATIVA/REGIONAL 10 X 10 X 3 CM P/ FIXACAO DE ESQUADRIAS OU RODAPE</v>
          </cell>
          <cell r="D9859" t="str">
            <v>UN</v>
          </cell>
          <cell r="E9859">
            <v>6</v>
          </cell>
          <cell r="F9859">
            <v>0.65</v>
          </cell>
          <cell r="G9859">
            <v>3.9</v>
          </cell>
        </row>
        <row r="9860">
          <cell r="A9860" t="str">
            <v>INSUMO</v>
          </cell>
          <cell r="B9860" t="str">
            <v>00004750</v>
          </cell>
          <cell r="C9860" t="str">
            <v>PEDREIRO</v>
          </cell>
          <cell r="D9860" t="str">
            <v>H</v>
          </cell>
          <cell r="E9860">
            <v>1.3720000000000001</v>
          </cell>
          <cell r="F9860">
            <v>12.88</v>
          </cell>
          <cell r="G9860">
            <v>17.670000000000002</v>
          </cell>
        </row>
        <row r="9861">
          <cell r="A9861" t="str">
            <v>INSUMO</v>
          </cell>
          <cell r="B9861" t="str">
            <v>00006111</v>
          </cell>
          <cell r="C9861" t="str">
            <v>SERVENTE</v>
          </cell>
          <cell r="D9861" t="str">
            <v>H</v>
          </cell>
          <cell r="E9861">
            <v>3.387</v>
          </cell>
          <cell r="F9861">
            <v>10.59</v>
          </cell>
          <cell r="G9861">
            <v>35.869999999999997</v>
          </cell>
        </row>
        <row r="9862">
          <cell r="A9862" t="str">
            <v>INSUMO</v>
          </cell>
          <cell r="B9862" t="str">
            <v>00010554</v>
          </cell>
          <cell r="C9862" t="str">
            <v>PORTA MADEIRA COMPENSADA LISA PARA PINTURA 70 X 210 X 3,5CM</v>
          </cell>
          <cell r="D9862" t="str">
            <v>UN</v>
          </cell>
          <cell r="E9862">
            <v>1</v>
          </cell>
          <cell r="F9862">
            <v>61.51</v>
          </cell>
          <cell r="G9862">
            <v>61.51</v>
          </cell>
        </row>
        <row r="9863">
          <cell r="A9863" t="str">
            <v>INSUMO</v>
          </cell>
          <cell r="B9863" t="str">
            <v>00020006</v>
          </cell>
          <cell r="C9863" t="str">
            <v>ALIZAR / GUARNICAO 5 X 2CM MADEIRA CEDRO/IMBUIA/JEQUITIBA OU SIMILAR</v>
          </cell>
          <cell r="D9863" t="str">
            <v>M</v>
          </cell>
          <cell r="E9863">
            <v>9.8000000000000007</v>
          </cell>
          <cell r="F9863">
            <v>3.57</v>
          </cell>
          <cell r="G9863">
            <v>34.99</v>
          </cell>
        </row>
        <row r="9864">
          <cell r="A9864" t="str">
            <v>INSUMO</v>
          </cell>
          <cell r="B9864" t="str">
            <v>00020247</v>
          </cell>
          <cell r="C9864" t="str">
            <v>PREGO DE ACO 15 X 15 C/ CABECA</v>
          </cell>
          <cell r="D9864" t="str">
            <v>KG</v>
          </cell>
          <cell r="E9864">
            <v>0.58799999999999997</v>
          </cell>
          <cell r="F9864">
            <v>5.66</v>
          </cell>
          <cell r="G9864">
            <v>3.33</v>
          </cell>
        </row>
        <row r="9865">
          <cell r="A9865" t="str">
            <v>73910/003</v>
          </cell>
          <cell r="C9865" t="str">
            <v>SUBTOTAL</v>
          </cell>
          <cell r="G9865">
            <v>272.68</v>
          </cell>
        </row>
        <row r="9866">
          <cell r="C9866" t="str">
            <v>BDI</v>
          </cell>
          <cell r="E9866">
            <v>0.35</v>
          </cell>
          <cell r="G9866">
            <v>95.44</v>
          </cell>
        </row>
        <row r="9867">
          <cell r="C9867" t="str">
            <v>TOTAL</v>
          </cell>
          <cell r="G9867">
            <v>368.12</v>
          </cell>
        </row>
        <row r="9869">
          <cell r="A9869" t="str">
            <v>ESQV</v>
          </cell>
          <cell r="B9869" t="str">
            <v>73910/004</v>
          </cell>
          <cell r="C9869" t="str">
            <v>PORTA DE MADEIRA COMPENSADA LISA PARA CERA OU VERNI Z, 70X210CM, INCLUSO ADUELA 1A, ALIZAR 1A E DOBRADICAS COM ANEL</v>
          </cell>
          <cell r="D9869" t="str">
            <v>UN</v>
          </cell>
        </row>
        <row r="9870">
          <cell r="A9870" t="str">
            <v>COMPOSICAO</v>
          </cell>
          <cell r="B9870" t="str">
            <v>73449</v>
          </cell>
          <cell r="C9870" t="str">
            <v>ARGAMASSA CIMENTO/AREIA 1:4 - PREPARO MANUAL - P</v>
          </cell>
          <cell r="D9870" t="str">
            <v>M3</v>
          </cell>
          <cell r="E9870">
            <v>9.7999999999999997E-3</v>
          </cell>
          <cell r="F9870">
            <v>341.28999999999996</v>
          </cell>
          <cell r="G9870">
            <v>3.34</v>
          </cell>
        </row>
        <row r="9871">
          <cell r="A9871" t="str">
            <v>INSUMO</v>
          </cell>
          <cell r="B9871" t="str">
            <v>00000183</v>
          </cell>
          <cell r="C9871" t="str">
            <v>ADUELA (GUARNICAO, BATENTE OU CAIXAO) DE PORTA, EM MADEIRA DE 1A. QUALIDADE, SEM ALIZARES, DE *13 X 3* CM</v>
          </cell>
          <cell r="D9871" t="str">
            <v>JG</v>
          </cell>
          <cell r="E9871">
            <v>1</v>
          </cell>
          <cell r="F9871">
            <v>84.78</v>
          </cell>
          <cell r="G9871">
            <v>84.78</v>
          </cell>
        </row>
        <row r="9872">
          <cell r="A9872" t="str">
            <v>INSUMO</v>
          </cell>
          <cell r="B9872" t="str">
            <v>00000187</v>
          </cell>
          <cell r="C9872" t="str">
            <v>ALIZAR / GUARNICAO 5 X 2CM MADEIRA IPE/MOGNO/CEREJEIRA OU SIMILAR</v>
          </cell>
          <cell r="D9872" t="str">
            <v>M</v>
          </cell>
          <cell r="E9872">
            <v>9.8000000000000007</v>
          </cell>
          <cell r="F9872">
            <v>6.21</v>
          </cell>
          <cell r="G9872">
            <v>60.86</v>
          </cell>
        </row>
        <row r="9873">
          <cell r="A9873" t="str">
            <v>INSUMO</v>
          </cell>
          <cell r="B9873" t="str">
            <v>00001214</v>
          </cell>
          <cell r="C9873" t="str">
            <v>CARPINTEIRO DE ESQUADRIA</v>
          </cell>
          <cell r="D9873" t="str">
            <v>H</v>
          </cell>
          <cell r="E9873">
            <v>2.0150000000000001</v>
          </cell>
          <cell r="F9873">
            <v>12.69</v>
          </cell>
          <cell r="G9873">
            <v>25.57</v>
          </cell>
        </row>
        <row r="9874">
          <cell r="A9874" t="str">
            <v>INSUMO</v>
          </cell>
          <cell r="B9874" t="str">
            <v>00004378</v>
          </cell>
          <cell r="C9874" t="str">
            <v>PARAFUSO ROSCA SOBERBA ACO ZINC CABECA CHATA FENDA SIMPLES 7 X 65MM</v>
          </cell>
          <cell r="D9874" t="str">
            <v>UN</v>
          </cell>
          <cell r="E9874">
            <v>6</v>
          </cell>
          <cell r="F9874">
            <v>0.36</v>
          </cell>
          <cell r="G9874">
            <v>2.16</v>
          </cell>
        </row>
        <row r="9875">
          <cell r="A9875" t="str">
            <v>INSUMO</v>
          </cell>
          <cell r="B9875" t="str">
            <v>00004419</v>
          </cell>
          <cell r="C9875" t="str">
            <v>PECA DE MADEIRA DE LEI NATIVA/REGIONAL 10 X 10 X 3 CM P/ FIXACAO DE ESQUADRIAS OU RODAPE</v>
          </cell>
          <cell r="D9875" t="str">
            <v>UN</v>
          </cell>
          <cell r="E9875">
            <v>6</v>
          </cell>
          <cell r="F9875">
            <v>0.65</v>
          </cell>
          <cell r="G9875">
            <v>3.9</v>
          </cell>
        </row>
        <row r="9876">
          <cell r="A9876" t="str">
            <v>INSUMO</v>
          </cell>
          <cell r="B9876" t="str">
            <v>00004750</v>
          </cell>
          <cell r="C9876" t="str">
            <v>PEDREIRO</v>
          </cell>
          <cell r="D9876" t="str">
            <v>H</v>
          </cell>
          <cell r="E9876">
            <v>1.3720000000000001</v>
          </cell>
          <cell r="F9876">
            <v>12.88</v>
          </cell>
          <cell r="G9876">
            <v>17.670000000000002</v>
          </cell>
        </row>
        <row r="9877">
          <cell r="A9877" t="str">
            <v>INSUMO</v>
          </cell>
          <cell r="B9877" t="str">
            <v>00004981</v>
          </cell>
          <cell r="C9877" t="str">
            <v>PORTA INTERNA LISA EM COMPENSADO DE MADEIRA DE 1A. QUALIDADE, COM FOLHEADO PARA ACABAMENTO EM CERA OU VERNIZ, DE *0,70 X 2,10 X 0,035* M</v>
          </cell>
          <cell r="D9877" t="str">
            <v>UN</v>
          </cell>
          <cell r="E9877">
            <v>1</v>
          </cell>
          <cell r="F9877">
            <v>99.99</v>
          </cell>
          <cell r="G9877">
            <v>99.99</v>
          </cell>
        </row>
        <row r="9878">
          <cell r="A9878" t="str">
            <v>INSUMO</v>
          </cell>
          <cell r="B9878" t="str">
            <v>00006111</v>
          </cell>
          <cell r="C9878" t="str">
            <v>SERVENTE</v>
          </cell>
          <cell r="D9878" t="str">
            <v>H</v>
          </cell>
          <cell r="E9878">
            <v>3.387</v>
          </cell>
          <cell r="F9878">
            <v>10.59</v>
          </cell>
          <cell r="G9878">
            <v>35.869999999999997</v>
          </cell>
        </row>
        <row r="9879">
          <cell r="A9879" t="str">
            <v>INSUMO</v>
          </cell>
          <cell r="B9879" t="str">
            <v>00011447</v>
          </cell>
          <cell r="C9879" t="str">
            <v>DOBRADICA LATAO CROMADO 3 X 3" C/ ANEIS</v>
          </cell>
          <cell r="D9879" t="str">
            <v>UN</v>
          </cell>
          <cell r="E9879">
            <v>3</v>
          </cell>
          <cell r="F9879">
            <v>17.760000000000002</v>
          </cell>
          <cell r="G9879">
            <v>53.28</v>
          </cell>
        </row>
        <row r="9880">
          <cell r="A9880" t="str">
            <v>INSUMO</v>
          </cell>
          <cell r="B9880" t="str">
            <v>00020247</v>
          </cell>
          <cell r="C9880" t="str">
            <v>PREGO DE ACO 15 X 15 C/ CABECA</v>
          </cell>
          <cell r="D9880" t="str">
            <v>KG</v>
          </cell>
          <cell r="E9880">
            <v>0.58799999999999997</v>
          </cell>
          <cell r="F9880">
            <v>5.66</v>
          </cell>
          <cell r="G9880">
            <v>3.33</v>
          </cell>
        </row>
        <row r="9881">
          <cell r="A9881" t="str">
            <v>73910/004</v>
          </cell>
          <cell r="C9881" t="str">
            <v>SUBTOTAL</v>
          </cell>
          <cell r="G9881">
            <v>390.75000000000006</v>
          </cell>
        </row>
        <row r="9882">
          <cell r="C9882" t="str">
            <v>BDI</v>
          </cell>
          <cell r="E9882">
            <v>0.35</v>
          </cell>
          <cell r="G9882">
            <v>136.76</v>
          </cell>
        </row>
        <row r="9883">
          <cell r="C9883" t="str">
            <v>TOTAL</v>
          </cell>
          <cell r="G9883">
            <v>527.51</v>
          </cell>
        </row>
        <row r="9885">
          <cell r="A9885" t="str">
            <v>ESQV</v>
          </cell>
          <cell r="B9885" t="str">
            <v>73910/005</v>
          </cell>
          <cell r="C9885" t="str">
            <v>PORTA DE MADEIRA COMPENSADA LISA PARA PINTURA, 80X2 10X3,5CM, INCLUSO ADUELA 2A, ALIZAR 2A E DOBRADICAS</v>
          </cell>
          <cell r="D9885" t="str">
            <v>UN</v>
          </cell>
        </row>
        <row r="9886">
          <cell r="A9886" t="str">
            <v>COMPOSICAO</v>
          </cell>
          <cell r="B9886" t="str">
            <v>73449</v>
          </cell>
          <cell r="C9886" t="str">
            <v>ARGAMASSA CIMENTO/AREIA 1:4 - PREPARO MANUAL - P</v>
          </cell>
          <cell r="D9886" t="str">
            <v>M3</v>
          </cell>
          <cell r="E9886">
            <v>0.01</v>
          </cell>
          <cell r="F9886">
            <v>341.28999999999996</v>
          </cell>
          <cell r="G9886">
            <v>3.41</v>
          </cell>
        </row>
        <row r="9887">
          <cell r="A9887" t="str">
            <v>INSUMO</v>
          </cell>
          <cell r="B9887" t="str">
            <v>00000184</v>
          </cell>
          <cell r="C9887" t="str">
            <v>ADUELA/BATENTE DUPLO/CAIXAO/GRADE CAIXA 13 X 3CM P/ PORTA 0,60 A 1,20 X 2,10M MADEIRA CEDRINHO/PINHO/CANELA OU SIMILAR</v>
          </cell>
          <cell r="D9887" t="str">
            <v>JG</v>
          </cell>
          <cell r="E9887">
            <v>1</v>
          </cell>
          <cell r="F9887">
            <v>32.11</v>
          </cell>
          <cell r="G9887">
            <v>32.11</v>
          </cell>
        </row>
        <row r="9888">
          <cell r="A9888" t="str">
            <v>INSUMO</v>
          </cell>
          <cell r="B9888" t="str">
            <v>00001214</v>
          </cell>
          <cell r="C9888" t="str">
            <v>CARPINTEIRO DE ESQUADRIA</v>
          </cell>
          <cell r="D9888" t="str">
            <v>H</v>
          </cell>
          <cell r="E9888">
            <v>2.0499999999999998</v>
          </cell>
          <cell r="F9888">
            <v>12.69</v>
          </cell>
          <cell r="G9888">
            <v>26.01</v>
          </cell>
        </row>
        <row r="9889">
          <cell r="A9889" t="str">
            <v>INSUMO</v>
          </cell>
          <cell r="B9889" t="str">
            <v>00002427</v>
          </cell>
          <cell r="C9889" t="str">
            <v>DOBRADICA LATAO CROMADO 3 X 3" SEM ANEIS</v>
          </cell>
          <cell r="D9889" t="str">
            <v>UN</v>
          </cell>
          <cell r="E9889">
            <v>3</v>
          </cell>
          <cell r="F9889">
            <v>17.41</v>
          </cell>
          <cell r="G9889">
            <v>52.23</v>
          </cell>
        </row>
        <row r="9890">
          <cell r="A9890" t="str">
            <v>INSUMO</v>
          </cell>
          <cell r="B9890" t="str">
            <v>00004378</v>
          </cell>
          <cell r="C9890" t="str">
            <v>PARAFUSO ROSCA SOBERBA ACO ZINC CABECA CHATA FENDA SIMPLES 7 X 65MM</v>
          </cell>
          <cell r="D9890" t="str">
            <v>UN</v>
          </cell>
          <cell r="E9890">
            <v>6</v>
          </cell>
          <cell r="F9890">
            <v>0.36</v>
          </cell>
          <cell r="G9890">
            <v>2.16</v>
          </cell>
        </row>
        <row r="9891">
          <cell r="A9891" t="str">
            <v>INSUMO</v>
          </cell>
          <cell r="B9891" t="str">
            <v>00004419</v>
          </cell>
          <cell r="C9891" t="str">
            <v>PECA DE MADEIRA DE LEI NATIVA/REGIONAL 10 X 10 X 3 CM P/ FIXACAO DE ESQUADRIAS OU RODAPE</v>
          </cell>
          <cell r="D9891" t="str">
            <v>UN</v>
          </cell>
          <cell r="E9891">
            <v>6</v>
          </cell>
          <cell r="F9891">
            <v>0.65</v>
          </cell>
          <cell r="G9891">
            <v>3.9</v>
          </cell>
        </row>
        <row r="9892">
          <cell r="A9892" t="str">
            <v>INSUMO</v>
          </cell>
          <cell r="B9892" t="str">
            <v>00004750</v>
          </cell>
          <cell r="C9892" t="str">
            <v>PEDREIRO</v>
          </cell>
          <cell r="D9892" t="str">
            <v>H</v>
          </cell>
          <cell r="E9892">
            <v>1.4</v>
          </cell>
          <cell r="F9892">
            <v>12.88</v>
          </cell>
          <cell r="G9892">
            <v>18.03</v>
          </cell>
        </row>
        <row r="9893">
          <cell r="A9893" t="str">
            <v>INSUMO</v>
          </cell>
          <cell r="B9893" t="str">
            <v>00006111</v>
          </cell>
          <cell r="C9893" t="str">
            <v>SERVENTE</v>
          </cell>
          <cell r="D9893" t="str">
            <v>H</v>
          </cell>
          <cell r="E9893">
            <v>3.45</v>
          </cell>
          <cell r="F9893">
            <v>10.59</v>
          </cell>
          <cell r="G9893">
            <v>36.54</v>
          </cell>
        </row>
        <row r="9894">
          <cell r="A9894" t="str">
            <v>INSUMO</v>
          </cell>
          <cell r="B9894" t="str">
            <v>00010555</v>
          </cell>
          <cell r="C9894" t="str">
            <v>PORTA MADEIRA COMPENSADA LISA PARA PINTURA 80 X 210 X 3,5CM</v>
          </cell>
          <cell r="D9894" t="str">
            <v>UN</v>
          </cell>
          <cell r="E9894">
            <v>1</v>
          </cell>
          <cell r="F9894">
            <v>62.53</v>
          </cell>
          <cell r="G9894">
            <v>62.53</v>
          </cell>
        </row>
        <row r="9895">
          <cell r="A9895" t="str">
            <v>INSUMO</v>
          </cell>
          <cell r="B9895" t="str">
            <v>00020006</v>
          </cell>
          <cell r="C9895" t="str">
            <v>ALIZAR / GUARNICAO 5 X 2CM MADEIRA CEDRO/IMBUIA/JEQUITIBA OU SIMILAR</v>
          </cell>
          <cell r="D9895" t="str">
            <v>M</v>
          </cell>
          <cell r="E9895">
            <v>10</v>
          </cell>
          <cell r="F9895">
            <v>3.57</v>
          </cell>
          <cell r="G9895">
            <v>35.700000000000003</v>
          </cell>
        </row>
        <row r="9896">
          <cell r="A9896" t="str">
            <v>INSUMO</v>
          </cell>
          <cell r="B9896" t="str">
            <v>00020247</v>
          </cell>
          <cell r="C9896" t="str">
            <v>PREGO DE ACO 15 X 15 C/ CABECA</v>
          </cell>
          <cell r="D9896" t="str">
            <v>KG</v>
          </cell>
          <cell r="E9896">
            <v>0.6</v>
          </cell>
          <cell r="F9896">
            <v>5.66</v>
          </cell>
          <cell r="G9896">
            <v>3.4</v>
          </cell>
        </row>
        <row r="9897">
          <cell r="A9897" t="str">
            <v>73910/005</v>
          </cell>
          <cell r="C9897" t="str">
            <v>SUBTOTAL</v>
          </cell>
          <cell r="G9897">
            <v>276.02</v>
          </cell>
        </row>
        <row r="9898">
          <cell r="C9898" t="str">
            <v>BDI</v>
          </cell>
          <cell r="E9898">
            <v>0.35</v>
          </cell>
          <cell r="G9898">
            <v>96.61</v>
          </cell>
        </row>
        <row r="9899">
          <cell r="C9899" t="str">
            <v>TOTAL</v>
          </cell>
          <cell r="G9899">
            <v>372.63</v>
          </cell>
        </row>
        <row r="9901">
          <cell r="A9901" t="str">
            <v>ESQV</v>
          </cell>
          <cell r="B9901" t="str">
            <v>73910/006</v>
          </cell>
          <cell r="C9901" t="str">
            <v>PORTA DE MADEIRA COMPENSADA LISA PARA CERA OU VERNI Z, 80X210X3,5CM, INCLUSO ADUELA 1A, ALIZAR 1A E DOBRADICAS COM ANEL</v>
          </cell>
          <cell r="D9901" t="str">
            <v>UN</v>
          </cell>
        </row>
        <row r="9902">
          <cell r="A9902" t="str">
            <v>COMPOSICAO</v>
          </cell>
          <cell r="B9902" t="str">
            <v>73449</v>
          </cell>
          <cell r="C9902" t="str">
            <v>ARGAMASSA CIMENTO/AREIA 1:4 - PREPARO MANUAL - P</v>
          </cell>
          <cell r="D9902" t="str">
            <v>M3</v>
          </cell>
          <cell r="E9902">
            <v>0.01</v>
          </cell>
          <cell r="F9902">
            <v>341.28999999999996</v>
          </cell>
          <cell r="G9902">
            <v>3.41</v>
          </cell>
        </row>
        <row r="9903">
          <cell r="A9903" t="str">
            <v>INSUMO</v>
          </cell>
          <cell r="B9903" t="str">
            <v>00000183</v>
          </cell>
          <cell r="C9903" t="str">
            <v>ADUELA (GUARNICAO, BATENTE OU CAIXAO) DE PORTA, EM MADEIRA DE 1A. QUALIDADE, SEM ALIZARES, DE *13 X 3* CM</v>
          </cell>
          <cell r="D9903" t="str">
            <v>JG</v>
          </cell>
          <cell r="E9903">
            <v>1</v>
          </cell>
          <cell r="F9903">
            <v>84.78</v>
          </cell>
          <cell r="G9903">
            <v>84.78</v>
          </cell>
        </row>
        <row r="9904">
          <cell r="A9904" t="str">
            <v>INSUMO</v>
          </cell>
          <cell r="B9904" t="str">
            <v>00000187</v>
          </cell>
          <cell r="C9904" t="str">
            <v>ALIZAR / GUARNICAO 5 X 2CM MADEIRA IPE/MOGNO/CEREJEIRA OU SIMILAR</v>
          </cell>
          <cell r="D9904" t="str">
            <v>M</v>
          </cell>
          <cell r="E9904">
            <v>10</v>
          </cell>
          <cell r="F9904">
            <v>6.21</v>
          </cell>
          <cell r="G9904">
            <v>62.1</v>
          </cell>
        </row>
        <row r="9905">
          <cell r="A9905" t="str">
            <v>INSUMO</v>
          </cell>
          <cell r="B9905" t="str">
            <v>00001214</v>
          </cell>
          <cell r="C9905" t="str">
            <v>CARPINTEIRO DE ESQUADRIA</v>
          </cell>
          <cell r="D9905" t="str">
            <v>H</v>
          </cell>
          <cell r="E9905">
            <v>2.0499999999999998</v>
          </cell>
          <cell r="F9905">
            <v>12.69</v>
          </cell>
          <cell r="G9905">
            <v>26.01</v>
          </cell>
        </row>
        <row r="9906">
          <cell r="A9906" t="str">
            <v>INSUMO</v>
          </cell>
          <cell r="B9906" t="str">
            <v>00004378</v>
          </cell>
          <cell r="C9906" t="str">
            <v>PARAFUSO ROSCA SOBERBA ACO ZINC CABECA CHATA FENDA SIMPLES 7 X 65MM</v>
          </cell>
          <cell r="D9906" t="str">
            <v>UN</v>
          </cell>
          <cell r="E9906">
            <v>6</v>
          </cell>
          <cell r="F9906">
            <v>0.36</v>
          </cell>
          <cell r="G9906">
            <v>2.16</v>
          </cell>
        </row>
        <row r="9907">
          <cell r="A9907" t="str">
            <v>INSUMO</v>
          </cell>
          <cell r="B9907" t="str">
            <v>00004419</v>
          </cell>
          <cell r="C9907" t="str">
            <v>PECA DE MADEIRA DE LEI NATIVA/REGIONAL 10 X 10 X 3 CM P/ FIXACAO DE ESQUADRIAS OU RODAPE</v>
          </cell>
          <cell r="D9907" t="str">
            <v>UN</v>
          </cell>
          <cell r="E9907">
            <v>6</v>
          </cell>
          <cell r="F9907">
            <v>0.65</v>
          </cell>
          <cell r="G9907">
            <v>3.9</v>
          </cell>
        </row>
        <row r="9908">
          <cell r="A9908" t="str">
            <v>INSUMO</v>
          </cell>
          <cell r="B9908" t="str">
            <v>00004750</v>
          </cell>
          <cell r="C9908" t="str">
            <v>PEDREIRO</v>
          </cell>
          <cell r="D9908" t="str">
            <v>H</v>
          </cell>
          <cell r="E9908">
            <v>1.4</v>
          </cell>
          <cell r="F9908">
            <v>12.88</v>
          </cell>
          <cell r="G9908">
            <v>18.03</v>
          </cell>
        </row>
        <row r="9909">
          <cell r="A9909" t="str">
            <v>INSUMO</v>
          </cell>
          <cell r="B9909" t="str">
            <v>00004992</v>
          </cell>
          <cell r="C9909" t="str">
            <v>PORTA MADEIRA COMPENSADA LISA PARA CERA OU VERNIZ 80 X 210 X 3,5CM</v>
          </cell>
          <cell r="D9909" t="str">
            <v>UN</v>
          </cell>
          <cell r="E9909">
            <v>1</v>
          </cell>
          <cell r="F9909">
            <v>104.09</v>
          </cell>
          <cell r="G9909">
            <v>104.09</v>
          </cell>
        </row>
        <row r="9910">
          <cell r="A9910" t="str">
            <v>INSUMO</v>
          </cell>
          <cell r="B9910" t="str">
            <v>00006111</v>
          </cell>
          <cell r="C9910" t="str">
            <v>SERVENTE</v>
          </cell>
          <cell r="D9910" t="str">
            <v>H</v>
          </cell>
          <cell r="E9910">
            <v>3.45</v>
          </cell>
          <cell r="F9910">
            <v>10.59</v>
          </cell>
          <cell r="G9910">
            <v>36.54</v>
          </cell>
        </row>
        <row r="9911">
          <cell r="A9911" t="str">
            <v>INSUMO</v>
          </cell>
          <cell r="B9911" t="str">
            <v>00011447</v>
          </cell>
          <cell r="C9911" t="str">
            <v>DOBRADICA LATAO CROMADO 3 X 3" C/ ANEIS</v>
          </cell>
          <cell r="D9911" t="str">
            <v>UN</v>
          </cell>
          <cell r="E9911">
            <v>3</v>
          </cell>
          <cell r="F9911">
            <v>17.760000000000002</v>
          </cell>
          <cell r="G9911">
            <v>53.28</v>
          </cell>
        </row>
        <row r="9912">
          <cell r="A9912" t="str">
            <v>INSUMO</v>
          </cell>
          <cell r="B9912" t="str">
            <v>00020247</v>
          </cell>
          <cell r="C9912" t="str">
            <v>PREGO DE ACO 15 X 15 C/ CABECA</v>
          </cell>
          <cell r="D9912" t="str">
            <v>KG</v>
          </cell>
          <cell r="E9912">
            <v>0.6</v>
          </cell>
          <cell r="F9912">
            <v>5.66</v>
          </cell>
          <cell r="G9912">
            <v>3.4</v>
          </cell>
        </row>
        <row r="9913">
          <cell r="A9913" t="str">
            <v>73910/006</v>
          </cell>
          <cell r="C9913" t="str">
            <v>SUBTOTAL</v>
          </cell>
          <cell r="G9913">
            <v>397.70000000000005</v>
          </cell>
        </row>
        <row r="9914">
          <cell r="C9914" t="str">
            <v>BDI</v>
          </cell>
          <cell r="E9914">
            <v>0.35</v>
          </cell>
          <cell r="G9914">
            <v>139.19999999999999</v>
          </cell>
        </row>
        <row r="9915">
          <cell r="C9915" t="str">
            <v>TOTAL</v>
          </cell>
          <cell r="G9915">
            <v>536.90000000000009</v>
          </cell>
        </row>
        <row r="9917">
          <cell r="A9917" t="str">
            <v>ESQV</v>
          </cell>
          <cell r="B9917" t="str">
            <v>73910/007</v>
          </cell>
          <cell r="C9917" t="str">
            <v>PORTA DE MADEIRA COMPENSADA LISA PARA CERA OU VERNI Z, 90X210X3,5CM, INCLUSO ADUELA 1A, ALIZAR 1A E DOBRADICAS COM ANEL</v>
          </cell>
          <cell r="D9917" t="str">
            <v>UN</v>
          </cell>
        </row>
        <row r="9918">
          <cell r="A9918" t="str">
            <v>COMPOSICAO</v>
          </cell>
          <cell r="B9918" t="str">
            <v>73449</v>
          </cell>
          <cell r="C9918" t="str">
            <v>ARGAMASSA CIMENTO/AREIA 1:4 - PREPARO MANUAL - P</v>
          </cell>
          <cell r="D9918" t="str">
            <v>M3</v>
          </cell>
          <cell r="E9918">
            <v>1.0200000000000001E-2</v>
          </cell>
          <cell r="F9918">
            <v>341.28999999999996</v>
          </cell>
          <cell r="G9918">
            <v>3.48</v>
          </cell>
        </row>
        <row r="9919">
          <cell r="A9919" t="str">
            <v>INSUMO</v>
          </cell>
          <cell r="B9919" t="str">
            <v>00000183</v>
          </cell>
          <cell r="C9919" t="str">
            <v>ADUELA (GUARNICAO, BATENTE OU CAIXAO) DE PORTA, EM MADEIRA DE 1A. QUALIDADE, SEM ALIZARES, DE *13 X 3* CM</v>
          </cell>
          <cell r="D9919" t="str">
            <v>JG</v>
          </cell>
          <cell r="E9919">
            <v>1</v>
          </cell>
          <cell r="F9919">
            <v>84.78</v>
          </cell>
          <cell r="G9919">
            <v>84.78</v>
          </cell>
        </row>
        <row r="9920">
          <cell r="A9920" t="str">
            <v>INSUMO</v>
          </cell>
          <cell r="B9920" t="str">
            <v>00000187</v>
          </cell>
          <cell r="C9920" t="str">
            <v>ALIZAR / GUARNICAO 5 X 2CM MADEIRA IPE/MOGNO/CEREJEIRA OU SIMILAR</v>
          </cell>
          <cell r="D9920" t="str">
            <v>M</v>
          </cell>
          <cell r="E9920">
            <v>10.199999999999999</v>
          </cell>
          <cell r="F9920">
            <v>6.21</v>
          </cell>
          <cell r="G9920">
            <v>63.34</v>
          </cell>
        </row>
        <row r="9921">
          <cell r="A9921" t="str">
            <v>INSUMO</v>
          </cell>
          <cell r="B9921" t="str">
            <v>00001214</v>
          </cell>
          <cell r="C9921" t="str">
            <v>CARPINTEIRO DE ESQUADRIA</v>
          </cell>
          <cell r="D9921" t="str">
            <v>H</v>
          </cell>
          <cell r="E9921">
            <v>2085</v>
          </cell>
          <cell r="F9921">
            <v>12.69</v>
          </cell>
          <cell r="G9921">
            <v>26458.65</v>
          </cell>
        </row>
        <row r="9922">
          <cell r="A9922" t="str">
            <v>INSUMO</v>
          </cell>
          <cell r="B9922" t="str">
            <v>00004378</v>
          </cell>
          <cell r="C9922" t="str">
            <v>PARAFUSO ROSCA SOBERBA ACO ZINC CABECA CHATA FENDA SIMPLES 7 X 65MM</v>
          </cell>
          <cell r="D9922" t="str">
            <v>UN</v>
          </cell>
          <cell r="E9922">
            <v>6</v>
          </cell>
          <cell r="F9922">
            <v>0.36</v>
          </cell>
          <cell r="G9922">
            <v>2.16</v>
          </cell>
        </row>
        <row r="9923">
          <cell r="A9923" t="str">
            <v>INSUMO</v>
          </cell>
          <cell r="B9923" t="str">
            <v>00004419</v>
          </cell>
          <cell r="C9923" t="str">
            <v>PECA DE MADEIRA DE LEI NATIVA/REGIONAL 10 X 10 X 3 CM P/ FIXACAO DE ESQUADRIAS OU RODAPE</v>
          </cell>
          <cell r="D9923" t="str">
            <v>UN</v>
          </cell>
          <cell r="E9923">
            <v>6</v>
          </cell>
          <cell r="F9923">
            <v>0.65</v>
          </cell>
          <cell r="G9923">
            <v>3.9</v>
          </cell>
        </row>
        <row r="9924">
          <cell r="A9924" t="str">
            <v>INSUMO</v>
          </cell>
          <cell r="B9924" t="str">
            <v>00004750</v>
          </cell>
          <cell r="C9924" t="str">
            <v>PEDREIRO</v>
          </cell>
          <cell r="D9924" t="str">
            <v>H</v>
          </cell>
          <cell r="E9924">
            <v>1.4279999999999999</v>
          </cell>
          <cell r="F9924">
            <v>12.88</v>
          </cell>
          <cell r="G9924">
            <v>18.39</v>
          </cell>
        </row>
        <row r="9925">
          <cell r="A9925" t="str">
            <v>INSUMO</v>
          </cell>
          <cell r="B9925" t="str">
            <v>00004987</v>
          </cell>
          <cell r="C9925" t="str">
            <v>PORTA MADEIRA COMPENSADA LISA PARA CERA OU VERNIZ 90 X 210 X 3,5CM</v>
          </cell>
          <cell r="D9925" t="str">
            <v>UN</v>
          </cell>
          <cell r="E9925">
            <v>1</v>
          </cell>
          <cell r="F9925">
            <v>116.66</v>
          </cell>
          <cell r="G9925">
            <v>116.66</v>
          </cell>
        </row>
        <row r="9926">
          <cell r="A9926" t="str">
            <v>INSUMO</v>
          </cell>
          <cell r="B9926" t="str">
            <v>00006111</v>
          </cell>
          <cell r="C9926" t="str">
            <v>SERVENTE</v>
          </cell>
          <cell r="D9926" t="str">
            <v>H</v>
          </cell>
          <cell r="E9926">
            <v>3.5129999999999999</v>
          </cell>
          <cell r="F9926">
            <v>10.59</v>
          </cell>
          <cell r="G9926">
            <v>37.200000000000003</v>
          </cell>
        </row>
        <row r="9927">
          <cell r="A9927" t="str">
            <v>INSUMO</v>
          </cell>
          <cell r="B9927" t="str">
            <v>00011447</v>
          </cell>
          <cell r="C9927" t="str">
            <v>DOBRADICA LATAO CROMADO 3 X 3" C/ ANEIS</v>
          </cell>
          <cell r="D9927" t="str">
            <v>UN</v>
          </cell>
          <cell r="E9927">
            <v>3</v>
          </cell>
          <cell r="F9927">
            <v>17.760000000000002</v>
          </cell>
          <cell r="G9927">
            <v>53.28</v>
          </cell>
        </row>
        <row r="9928">
          <cell r="A9928" t="str">
            <v>INSUMO</v>
          </cell>
          <cell r="B9928" t="str">
            <v>00020247</v>
          </cell>
          <cell r="C9928" t="str">
            <v>PREGO DE ACO 15 X 15 C/ CABECA</v>
          </cell>
          <cell r="D9928" t="str">
            <v>KG</v>
          </cell>
          <cell r="E9928">
            <v>0.61199999999999999</v>
          </cell>
          <cell r="F9928">
            <v>5.66</v>
          </cell>
          <cell r="G9928">
            <v>3.46</v>
          </cell>
        </row>
        <row r="9929">
          <cell r="A9929" t="str">
            <v>73910/007</v>
          </cell>
          <cell r="C9929" t="str">
            <v>SUBTOTAL</v>
          </cell>
          <cell r="G9929">
            <v>26845.3</v>
          </cell>
        </row>
        <row r="9930">
          <cell r="C9930" t="str">
            <v>BDI</v>
          </cell>
          <cell r="E9930">
            <v>0.35</v>
          </cell>
          <cell r="G9930">
            <v>9395.86</v>
          </cell>
        </row>
        <row r="9931">
          <cell r="C9931" t="str">
            <v>TOTAL</v>
          </cell>
          <cell r="G9931">
            <v>36241.160000000003</v>
          </cell>
        </row>
        <row r="9933">
          <cell r="A9933" t="str">
            <v>ESQV</v>
          </cell>
          <cell r="B9933" t="str">
            <v>73910/008</v>
          </cell>
          <cell r="C9933" t="str">
            <v>PORTA DE MADEIRA COMPENSADA LISA PARA PINTURA, 120X 210X3,5CM, 2 FOLHAS, INCLUSO ADUELA 2A, ALIZAR 2A E DOBRADICAS</v>
          </cell>
          <cell r="D9933" t="str">
            <v>UN</v>
          </cell>
        </row>
        <row r="9934">
          <cell r="A9934" t="str">
            <v>COMPOSICAO</v>
          </cell>
          <cell r="B9934" t="str">
            <v>73449</v>
          </cell>
          <cell r="C9934" t="str">
            <v>ARGAMASSA CIMENTO/AREIA 1:4 - PREPARO MANUAL - P</v>
          </cell>
          <cell r="D9934" t="str">
            <v>M3</v>
          </cell>
          <cell r="E9934">
            <v>1.0800000000000001E-2</v>
          </cell>
          <cell r="F9934">
            <v>341.28999999999996</v>
          </cell>
          <cell r="G9934">
            <v>3.69</v>
          </cell>
        </row>
        <row r="9935">
          <cell r="A9935" t="str">
            <v>INSUMO</v>
          </cell>
          <cell r="B9935" t="str">
            <v>00000184</v>
          </cell>
          <cell r="C9935" t="str">
            <v>ADUELA/BATENTE DUPLO/CAIXAO/GRADE CAIXA 13 X 3CM P/ PORTA 0,60 A 1,20 X 2,10M MADEIRA CEDRINHO/PINHO/CANELA OU SIMILAR</v>
          </cell>
          <cell r="D9935" t="str">
            <v>JG</v>
          </cell>
          <cell r="E9935">
            <v>1</v>
          </cell>
          <cell r="F9935">
            <v>32.11</v>
          </cell>
          <cell r="G9935">
            <v>32.11</v>
          </cell>
        </row>
        <row r="9936">
          <cell r="A9936" t="str">
            <v>INSUMO</v>
          </cell>
          <cell r="B9936" t="str">
            <v>00001214</v>
          </cell>
          <cell r="C9936" t="str">
            <v>CARPINTEIRO DE ESQUADRIA</v>
          </cell>
          <cell r="D9936" t="str">
            <v>H</v>
          </cell>
          <cell r="E9936">
            <v>2.19</v>
          </cell>
          <cell r="F9936">
            <v>12.69</v>
          </cell>
          <cell r="G9936">
            <v>27.79</v>
          </cell>
        </row>
        <row r="9937">
          <cell r="A9937" t="str">
            <v>INSUMO</v>
          </cell>
          <cell r="B9937" t="str">
            <v>00002427</v>
          </cell>
          <cell r="C9937" t="str">
            <v>DOBRADICA LATAO CROMADO 3 X 3" SEM ANEIS</v>
          </cell>
          <cell r="D9937" t="str">
            <v>UN</v>
          </cell>
          <cell r="E9937">
            <v>6</v>
          </cell>
          <cell r="F9937">
            <v>17.41</v>
          </cell>
          <cell r="G9937">
            <v>104.46</v>
          </cell>
        </row>
        <row r="9938">
          <cell r="A9938" t="str">
            <v>INSUMO</v>
          </cell>
          <cell r="B9938" t="str">
            <v>00004378</v>
          </cell>
          <cell r="C9938" t="str">
            <v>PARAFUSO ROSCA SOBERBA ACO ZINC CABECA CHATA FENDA SIMPLES 7 X 65MM</v>
          </cell>
          <cell r="D9938" t="str">
            <v>UN</v>
          </cell>
          <cell r="E9938">
            <v>6</v>
          </cell>
          <cell r="F9938">
            <v>0.36</v>
          </cell>
          <cell r="G9938">
            <v>2.16</v>
          </cell>
        </row>
        <row r="9939">
          <cell r="A9939" t="str">
            <v>INSUMO</v>
          </cell>
          <cell r="B9939" t="str">
            <v>00004419</v>
          </cell>
          <cell r="C9939" t="str">
            <v>PECA DE MADEIRA DE LEI NATIVA/REGIONAL 10 X 10 X 3 CM P/ FIXACAO DE ESQUADRIAS OU RODAPE</v>
          </cell>
          <cell r="D9939" t="str">
            <v>UN</v>
          </cell>
          <cell r="E9939">
            <v>6</v>
          </cell>
          <cell r="F9939">
            <v>0.65</v>
          </cell>
          <cell r="G9939">
            <v>3.9</v>
          </cell>
        </row>
        <row r="9940">
          <cell r="A9940" t="str">
            <v>INSUMO</v>
          </cell>
          <cell r="B9940" t="str">
            <v>00004750</v>
          </cell>
          <cell r="C9940" t="str">
            <v>PEDREIRO</v>
          </cell>
          <cell r="D9940" t="str">
            <v>H</v>
          </cell>
          <cell r="E9940">
            <v>1.512</v>
          </cell>
          <cell r="F9940">
            <v>12.88</v>
          </cell>
          <cell r="G9940">
            <v>19.47</v>
          </cell>
        </row>
        <row r="9941">
          <cell r="A9941" t="str">
            <v>INSUMO</v>
          </cell>
          <cell r="B9941" t="str">
            <v>00006111</v>
          </cell>
          <cell r="C9941" t="str">
            <v>SERVENTE</v>
          </cell>
          <cell r="D9941" t="str">
            <v>H</v>
          </cell>
          <cell r="E9941">
            <v>3.702</v>
          </cell>
          <cell r="F9941">
            <v>10.59</v>
          </cell>
          <cell r="G9941">
            <v>39.200000000000003</v>
          </cell>
        </row>
        <row r="9942">
          <cell r="A9942" t="str">
            <v>INSUMO</v>
          </cell>
          <cell r="B9942" t="str">
            <v>00010553</v>
          </cell>
          <cell r="C9942" t="str">
            <v>PORTA MADEIRA COMPENSADA LISA PARA PINTURA 60 X 210 X 3,5CM</v>
          </cell>
          <cell r="D9942" t="str">
            <v>UN</v>
          </cell>
          <cell r="E9942">
            <v>2</v>
          </cell>
          <cell r="F9942">
            <v>60.78</v>
          </cell>
          <cell r="G9942">
            <v>121.56</v>
          </cell>
        </row>
        <row r="9943">
          <cell r="A9943" t="str">
            <v>INSUMO</v>
          </cell>
          <cell r="B9943" t="str">
            <v>00020006</v>
          </cell>
          <cell r="C9943" t="str">
            <v>ALIZAR / GUARNICAO 5 X 2CM MADEIRA CEDRO/IMBUIA/JEQUITIBA OU SIMILAR</v>
          </cell>
          <cell r="D9943" t="str">
            <v>M</v>
          </cell>
          <cell r="E9943">
            <v>10.8</v>
          </cell>
          <cell r="F9943">
            <v>3.57</v>
          </cell>
          <cell r="G9943">
            <v>38.56</v>
          </cell>
        </row>
        <row r="9944">
          <cell r="A9944" t="str">
            <v>INSUMO</v>
          </cell>
          <cell r="B9944" t="str">
            <v>00020247</v>
          </cell>
          <cell r="C9944" t="str">
            <v>PREGO DE ACO 15 X 15 C/ CABECA</v>
          </cell>
          <cell r="D9944" t="str">
            <v>KG</v>
          </cell>
          <cell r="E9944">
            <v>0.64800000000000002</v>
          </cell>
          <cell r="F9944">
            <v>5.66</v>
          </cell>
          <cell r="G9944">
            <v>3.67</v>
          </cell>
        </row>
        <row r="9945">
          <cell r="A9945" t="str">
            <v>73910/008</v>
          </cell>
          <cell r="C9945" t="str">
            <v>SUBTOTAL</v>
          </cell>
          <cell r="G9945">
            <v>396.57</v>
          </cell>
        </row>
        <row r="9946">
          <cell r="C9946" t="str">
            <v>BDI</v>
          </cell>
          <cell r="E9946">
            <v>0.35</v>
          </cell>
          <cell r="G9946">
            <v>138.80000000000001</v>
          </cell>
        </row>
        <row r="9947">
          <cell r="C9947" t="str">
            <v>TOTAL</v>
          </cell>
          <cell r="G9947">
            <v>535.37</v>
          </cell>
        </row>
        <row r="9949">
          <cell r="A9949" t="str">
            <v>ESQV</v>
          </cell>
          <cell r="B9949" t="str">
            <v>73910/009</v>
          </cell>
          <cell r="C9949" t="str">
            <v>PORTA DE MADEIRA COMPENSADA LISA PARA CERA OU VERNI Z, 120X210X3,5CM, 2 FOLHAS, INCLUSO ADUELA 1A, ALIZAR 1A E DOBRADICAS COM ANEL</v>
          </cell>
          <cell r="D9949" t="str">
            <v>UN</v>
          </cell>
        </row>
        <row r="9950">
          <cell r="A9950" t="str">
            <v>COMPOSICAO</v>
          </cell>
          <cell r="B9950" t="str">
            <v>73449</v>
          </cell>
          <cell r="C9950" t="str">
            <v>ARGAMASSA CIMENTO/AREIA 1:4 - PREPARO MANUAL - P</v>
          </cell>
          <cell r="D9950" t="str">
            <v>M3</v>
          </cell>
          <cell r="E9950">
            <v>1.0800000000000001E-2</v>
          </cell>
          <cell r="F9950">
            <v>341.28999999999996</v>
          </cell>
          <cell r="G9950">
            <v>3.69</v>
          </cell>
        </row>
        <row r="9951">
          <cell r="A9951" t="str">
            <v>INSUMO</v>
          </cell>
          <cell r="B9951" t="str">
            <v>00000183</v>
          </cell>
          <cell r="C9951" t="str">
            <v>ADUELA (GUARNICAO, BATENTE OU CAIXAO) DE PORTA, EM MADEIRA DE 1A. QUALIDADE, SEM ALIZARES, DE *13 X 3* CM</v>
          </cell>
          <cell r="D9951" t="str">
            <v>JG</v>
          </cell>
          <cell r="E9951">
            <v>1</v>
          </cell>
          <cell r="F9951">
            <v>84.78</v>
          </cell>
          <cell r="G9951">
            <v>84.78</v>
          </cell>
        </row>
        <row r="9952">
          <cell r="A9952" t="str">
            <v>INSUMO</v>
          </cell>
          <cell r="B9952" t="str">
            <v>00000187</v>
          </cell>
          <cell r="C9952" t="str">
            <v>ALIZAR / GUARNICAO 5 X 2CM MADEIRA IPE/MOGNO/CEREJEIRA OU SIMILAR</v>
          </cell>
          <cell r="D9952" t="str">
            <v>M</v>
          </cell>
          <cell r="E9952">
            <v>10.8</v>
          </cell>
          <cell r="F9952">
            <v>6.21</v>
          </cell>
          <cell r="G9952">
            <v>67.069999999999993</v>
          </cell>
        </row>
        <row r="9953">
          <cell r="A9953" t="str">
            <v>INSUMO</v>
          </cell>
          <cell r="B9953" t="str">
            <v>00001214</v>
          </cell>
          <cell r="C9953" t="str">
            <v>CARPINTEIRO DE ESQUADRIA</v>
          </cell>
          <cell r="D9953" t="str">
            <v>H</v>
          </cell>
          <cell r="E9953">
            <v>2.19</v>
          </cell>
          <cell r="F9953">
            <v>12.69</v>
          </cell>
          <cell r="G9953">
            <v>27.79</v>
          </cell>
        </row>
        <row r="9954">
          <cell r="A9954" t="str">
            <v>INSUMO</v>
          </cell>
          <cell r="B9954" t="str">
            <v>00004378</v>
          </cell>
          <cell r="C9954" t="str">
            <v>PARAFUSO ROSCA SOBERBA ACO ZINC CABECA CHATA FENDA SIMPLES 7 X 65MM</v>
          </cell>
          <cell r="D9954" t="str">
            <v>UN</v>
          </cell>
          <cell r="E9954">
            <v>6</v>
          </cell>
          <cell r="F9954">
            <v>0.36</v>
          </cell>
          <cell r="G9954">
            <v>2.16</v>
          </cell>
        </row>
        <row r="9955">
          <cell r="A9955" t="str">
            <v>INSUMO</v>
          </cell>
          <cell r="B9955" t="str">
            <v>00004419</v>
          </cell>
          <cell r="C9955" t="str">
            <v>PECA DE MADEIRA DE LEI NATIVA/REGIONAL 10 X 10 X 3 CM P/ FIXACAO DE ESQUADRIAS OU RODAPE</v>
          </cell>
          <cell r="D9955" t="str">
            <v>UN</v>
          </cell>
          <cell r="E9955">
            <v>6</v>
          </cell>
          <cell r="F9955">
            <v>0.65</v>
          </cell>
          <cell r="G9955">
            <v>3.9</v>
          </cell>
        </row>
        <row r="9956">
          <cell r="A9956" t="str">
            <v>INSUMO</v>
          </cell>
          <cell r="B9956" t="str">
            <v>00004750</v>
          </cell>
          <cell r="C9956" t="str">
            <v>PEDREIRO</v>
          </cell>
          <cell r="D9956" t="str">
            <v>H</v>
          </cell>
          <cell r="E9956">
            <v>1.512</v>
          </cell>
          <cell r="F9956">
            <v>12.88</v>
          </cell>
          <cell r="G9956">
            <v>19.47</v>
          </cell>
        </row>
        <row r="9957">
          <cell r="A9957" t="str">
            <v>INSUMO</v>
          </cell>
          <cell r="B9957" t="str">
            <v>00005020</v>
          </cell>
          <cell r="C9957" t="str">
            <v>PORTA MADEIRA COMPENSADA LISA PARA CERA OU VERNIZ 60 X 210 X 3,5CM</v>
          </cell>
          <cell r="D9957" t="str">
            <v>UN</v>
          </cell>
          <cell r="E9957">
            <v>2</v>
          </cell>
          <cell r="F9957">
            <v>97.17</v>
          </cell>
          <cell r="G9957">
            <v>194.34</v>
          </cell>
        </row>
        <row r="9958">
          <cell r="A9958" t="str">
            <v>INSUMO</v>
          </cell>
          <cell r="B9958" t="str">
            <v>00006111</v>
          </cell>
          <cell r="C9958" t="str">
            <v>SERVENTE</v>
          </cell>
          <cell r="D9958" t="str">
            <v>H</v>
          </cell>
          <cell r="E9958">
            <v>3.702</v>
          </cell>
          <cell r="F9958">
            <v>10.59</v>
          </cell>
          <cell r="G9958">
            <v>39.200000000000003</v>
          </cell>
        </row>
        <row r="9959">
          <cell r="A9959" t="str">
            <v>INSUMO</v>
          </cell>
          <cell r="B9959" t="str">
            <v>00011447</v>
          </cell>
          <cell r="C9959" t="str">
            <v>DOBRADICA LATAO CROMADO 3 X 3" C/ ANEIS</v>
          </cell>
          <cell r="D9959" t="str">
            <v>UN</v>
          </cell>
          <cell r="E9959">
            <v>6</v>
          </cell>
          <cell r="F9959">
            <v>17.760000000000002</v>
          </cell>
          <cell r="G9959">
            <v>106.56</v>
          </cell>
        </row>
        <row r="9960">
          <cell r="A9960" t="str">
            <v>INSUMO</v>
          </cell>
          <cell r="B9960" t="str">
            <v>00020247</v>
          </cell>
          <cell r="C9960" t="str">
            <v>PREGO DE ACO 15 X 15 C/ CABECA</v>
          </cell>
          <cell r="D9960" t="str">
            <v>KG</v>
          </cell>
          <cell r="E9960">
            <v>0.64800000000000002</v>
          </cell>
          <cell r="F9960">
            <v>5.66</v>
          </cell>
          <cell r="G9960">
            <v>3.67</v>
          </cell>
        </row>
        <row r="9961">
          <cell r="A9961" t="str">
            <v>73910/009</v>
          </cell>
          <cell r="C9961" t="str">
            <v>SUBTOTAL</v>
          </cell>
          <cell r="G9961">
            <v>552.63</v>
          </cell>
        </row>
        <row r="9962">
          <cell r="C9962" t="str">
            <v>BDI</v>
          </cell>
          <cell r="E9962">
            <v>0.35</v>
          </cell>
          <cell r="G9962">
            <v>193.42</v>
          </cell>
        </row>
        <row r="9963">
          <cell r="C9963" t="str">
            <v>TOTAL</v>
          </cell>
          <cell r="G9963">
            <v>746.05</v>
          </cell>
        </row>
        <row r="9965">
          <cell r="A9965" t="str">
            <v>ESQV</v>
          </cell>
          <cell r="B9965" t="str">
            <v>73910/010</v>
          </cell>
          <cell r="C9965" t="str">
            <v>PORTA DE MADEIRA COMPENSADA LISA PARA PINTURA, 90X2 10X3,5CM, INCLUSO ADUELA 2A, ALIZAR 2A E DOBRADICAS</v>
          </cell>
          <cell r="D9965" t="str">
            <v>UN</v>
          </cell>
        </row>
        <row r="9966">
          <cell r="A9966" t="str">
            <v>COMPOSICAO</v>
          </cell>
          <cell r="B9966" t="str">
            <v>73449</v>
          </cell>
          <cell r="C9966" t="str">
            <v>ARGAMASSA CIMENTO/AREIA 1:4 - PREPARO MANUAL - P</v>
          </cell>
          <cell r="D9966" t="str">
            <v>M3</v>
          </cell>
          <cell r="E9966">
            <v>1.0200000000000001E-2</v>
          </cell>
          <cell r="F9966">
            <v>341.28999999999996</v>
          </cell>
          <cell r="G9966">
            <v>3.48</v>
          </cell>
        </row>
        <row r="9967">
          <cell r="A9967" t="str">
            <v>INSUMO</v>
          </cell>
          <cell r="B9967" t="str">
            <v>00000184</v>
          </cell>
          <cell r="C9967" t="str">
            <v>ADUELA/BATENTE DUPLO/CAIXAO/GRADE CAIXA 13 X 3CM P/ PORTA 0,60 A 1,20 X 2,10M MADEIRA CEDRINHO/PINHO/CANELA OU SIMILAR</v>
          </cell>
          <cell r="D9967" t="str">
            <v>JG</v>
          </cell>
          <cell r="E9967">
            <v>1</v>
          </cell>
          <cell r="F9967">
            <v>32.11</v>
          </cell>
          <cell r="G9967">
            <v>32.11</v>
          </cell>
        </row>
        <row r="9968">
          <cell r="A9968" t="str">
            <v>INSUMO</v>
          </cell>
          <cell r="B9968" t="str">
            <v>00001214</v>
          </cell>
          <cell r="C9968" t="str">
            <v>CARPINTEIRO DE ESQUADRIA</v>
          </cell>
          <cell r="D9968" t="str">
            <v>H</v>
          </cell>
          <cell r="E9968">
            <v>2.085</v>
          </cell>
          <cell r="F9968">
            <v>12.69</v>
          </cell>
          <cell r="G9968">
            <v>26.46</v>
          </cell>
        </row>
        <row r="9969">
          <cell r="A9969" t="str">
            <v>INSUMO</v>
          </cell>
          <cell r="B9969" t="str">
            <v>00002427</v>
          </cell>
          <cell r="C9969" t="str">
            <v>DOBRADICA LATAO CROMADO 3 X 3" SEM ANEIS</v>
          </cell>
          <cell r="D9969" t="str">
            <v>UN</v>
          </cell>
          <cell r="E9969">
            <v>3</v>
          </cell>
          <cell r="F9969">
            <v>17.41</v>
          </cell>
          <cell r="G9969">
            <v>52.23</v>
          </cell>
        </row>
        <row r="9970">
          <cell r="A9970" t="str">
            <v>INSUMO</v>
          </cell>
          <cell r="B9970" t="str">
            <v>00004378</v>
          </cell>
          <cell r="C9970" t="str">
            <v>PARAFUSO ROSCA SOBERBA ACO ZINC CABECA CHATA FENDA SIMPLES 7 X 65MM</v>
          </cell>
          <cell r="D9970" t="str">
            <v>UN</v>
          </cell>
          <cell r="E9970">
            <v>6</v>
          </cell>
          <cell r="F9970">
            <v>0.36</v>
          </cell>
          <cell r="G9970">
            <v>2.16</v>
          </cell>
        </row>
        <row r="9971">
          <cell r="A9971" t="str">
            <v>INSUMO</v>
          </cell>
          <cell r="B9971" t="str">
            <v>00004419</v>
          </cell>
          <cell r="C9971" t="str">
            <v>PECA DE MADEIRA DE LEI NATIVA/REGIONAL 10 X 10 X 3 CM P/ FIXACAO DE ESQUADRIAS OU RODAPE</v>
          </cell>
          <cell r="D9971" t="str">
            <v>UN</v>
          </cell>
          <cell r="E9971">
            <v>6</v>
          </cell>
          <cell r="F9971">
            <v>0.65</v>
          </cell>
          <cell r="G9971">
            <v>3.9</v>
          </cell>
        </row>
        <row r="9972">
          <cell r="A9972" t="str">
            <v>INSUMO</v>
          </cell>
          <cell r="B9972" t="str">
            <v>00004750</v>
          </cell>
          <cell r="C9972" t="str">
            <v>PEDREIRO</v>
          </cell>
          <cell r="D9972" t="str">
            <v>H</v>
          </cell>
          <cell r="E9972">
            <v>1.4279999999999999</v>
          </cell>
          <cell r="F9972">
            <v>12.88</v>
          </cell>
          <cell r="G9972">
            <v>18.39</v>
          </cell>
        </row>
        <row r="9973">
          <cell r="A9973" t="str">
            <v>INSUMO</v>
          </cell>
          <cell r="B9973" t="str">
            <v>00006111</v>
          </cell>
          <cell r="C9973" t="str">
            <v>SERVENTE</v>
          </cell>
          <cell r="D9973" t="str">
            <v>H</v>
          </cell>
          <cell r="E9973">
            <v>3.5129999999999999</v>
          </cell>
          <cell r="F9973">
            <v>10.59</v>
          </cell>
          <cell r="G9973">
            <v>37.200000000000003</v>
          </cell>
        </row>
        <row r="9974">
          <cell r="A9974" t="str">
            <v>INSUMO</v>
          </cell>
          <cell r="B9974" t="str">
            <v>00010556</v>
          </cell>
          <cell r="C9974" t="str">
            <v>PORTA MADEIRA COMPENSADA LISA PARA PINTURA 90 X 210 X 3,5CM</v>
          </cell>
          <cell r="D9974" t="str">
            <v>UN</v>
          </cell>
          <cell r="E9974">
            <v>1</v>
          </cell>
          <cell r="F9974">
            <v>78.36</v>
          </cell>
          <cell r="G9974">
            <v>78.36</v>
          </cell>
        </row>
        <row r="9975">
          <cell r="A9975" t="str">
            <v>INSUMO</v>
          </cell>
          <cell r="B9975" t="str">
            <v>00020006</v>
          </cell>
          <cell r="C9975" t="str">
            <v>ALIZAR / GUARNICAO 5 X 2CM MADEIRA CEDRO/IMBUIA/JEQUITIBA OU SIMILAR</v>
          </cell>
          <cell r="D9975" t="str">
            <v>M</v>
          </cell>
          <cell r="E9975">
            <v>10.199999999999999</v>
          </cell>
          <cell r="F9975">
            <v>3.57</v>
          </cell>
          <cell r="G9975">
            <v>36.409999999999997</v>
          </cell>
        </row>
        <row r="9976">
          <cell r="A9976" t="str">
            <v>INSUMO</v>
          </cell>
          <cell r="B9976" t="str">
            <v>00020247</v>
          </cell>
          <cell r="C9976" t="str">
            <v>PREGO DE ACO 15 X 15 C/ CABECA</v>
          </cell>
          <cell r="D9976" t="str">
            <v>KG</v>
          </cell>
          <cell r="E9976">
            <v>0.61199999999999999</v>
          </cell>
          <cell r="F9976">
            <v>5.66</v>
          </cell>
          <cell r="G9976">
            <v>3.46</v>
          </cell>
        </row>
        <row r="9977">
          <cell r="A9977" t="str">
            <v>73910/010</v>
          </cell>
          <cell r="C9977" t="str">
            <v>SUBTOTAL</v>
          </cell>
          <cell r="G9977">
            <v>294.16000000000003</v>
          </cell>
        </row>
        <row r="9978">
          <cell r="C9978" t="str">
            <v>BDI</v>
          </cell>
          <cell r="E9978">
            <v>0.35</v>
          </cell>
          <cell r="G9978">
            <v>102.96</v>
          </cell>
        </row>
        <row r="9979">
          <cell r="C9979" t="str">
            <v>TOTAL</v>
          </cell>
          <cell r="G9979">
            <v>397.12</v>
          </cell>
        </row>
        <row r="9981">
          <cell r="A9981" t="str">
            <v>ESQV</v>
          </cell>
          <cell r="B9981" t="str">
            <v>73910/011</v>
          </cell>
          <cell r="C9981" t="str">
            <v>PORTA DE MADEIRA COMPENSADA LISA PARA PINTURA, 160X 210X3,5CM, 2 FOLHAS, INCLUSO ADUELA 2A, ALIZAR 2A E DOBRADICAS</v>
          </cell>
          <cell r="D9981" t="str">
            <v>UN</v>
          </cell>
        </row>
        <row r="9982">
          <cell r="A9982" t="str">
            <v>COMPOSICAO</v>
          </cell>
          <cell r="B9982" t="str">
            <v>73449</v>
          </cell>
          <cell r="C9982" t="str">
            <v>ARGAMASSA CIMENTO/AREIA 1:4 - PREPARO MANUAL - P</v>
          </cell>
          <cell r="D9982" t="str">
            <v>M3</v>
          </cell>
          <cell r="E9982">
            <v>1.1599999999999999E-2</v>
          </cell>
          <cell r="F9982">
            <v>341.28999999999996</v>
          </cell>
          <cell r="G9982">
            <v>3.96</v>
          </cell>
        </row>
        <row r="9983">
          <cell r="A9983" t="str">
            <v>INSUMO</v>
          </cell>
          <cell r="B9983" t="str">
            <v>00000184</v>
          </cell>
          <cell r="C9983" t="str">
            <v>ADUELA/BATENTE DUPLO/CAIXAO/GRADE CAIXA 13 X 3CM P/ PORTA 0,60 A 1,20 X 2,10M MADEIRA CEDRINHO/PINHO/CANELA OU SIMILAR</v>
          </cell>
          <cell r="D9983" t="str">
            <v>JG</v>
          </cell>
          <cell r="E9983">
            <v>1.1000000000000001</v>
          </cell>
          <cell r="F9983">
            <v>32.11</v>
          </cell>
          <cell r="G9983">
            <v>35.32</v>
          </cell>
        </row>
        <row r="9984">
          <cell r="A9984" t="str">
            <v>INSUMO</v>
          </cell>
          <cell r="B9984" t="str">
            <v>00001214</v>
          </cell>
          <cell r="C9984" t="str">
            <v>CARPINTEIRO DE ESQUADRIA</v>
          </cell>
          <cell r="D9984" t="str">
            <v>H</v>
          </cell>
          <cell r="E9984">
            <v>2.33</v>
          </cell>
          <cell r="F9984">
            <v>12.69</v>
          </cell>
          <cell r="G9984">
            <v>29.57</v>
          </cell>
        </row>
        <row r="9985">
          <cell r="A9985" t="str">
            <v>INSUMO</v>
          </cell>
          <cell r="B9985" t="str">
            <v>00002427</v>
          </cell>
          <cell r="C9985" t="str">
            <v>DOBRADICA LATAO CROMADO 3 X 3" SEM ANEIS</v>
          </cell>
          <cell r="D9985" t="str">
            <v>UN</v>
          </cell>
          <cell r="E9985">
            <v>6</v>
          </cell>
          <cell r="F9985">
            <v>17.41</v>
          </cell>
          <cell r="G9985">
            <v>104.46</v>
          </cell>
        </row>
        <row r="9986">
          <cell r="A9986" t="str">
            <v>INSUMO</v>
          </cell>
          <cell r="B9986" t="str">
            <v>00004378</v>
          </cell>
          <cell r="C9986" t="str">
            <v>PARAFUSO ROSCA SOBERBA ACO ZINC CABECA CHATA FENDA SIMPLES 7 X 65MM</v>
          </cell>
          <cell r="D9986" t="str">
            <v>UN</v>
          </cell>
          <cell r="E9986">
            <v>6</v>
          </cell>
          <cell r="F9986">
            <v>0.36</v>
          </cell>
          <cell r="G9986">
            <v>2.16</v>
          </cell>
        </row>
        <row r="9987">
          <cell r="A9987" t="str">
            <v>INSUMO</v>
          </cell>
          <cell r="B9987" t="str">
            <v>00004419</v>
          </cell>
          <cell r="C9987" t="str">
            <v>PECA DE MADEIRA DE LEI NATIVA/REGIONAL 10 X 10 X 3 CM P/ FIXACAO DE ESQUADRIAS OU RODAPE</v>
          </cell>
          <cell r="D9987" t="str">
            <v>UN</v>
          </cell>
          <cell r="E9987">
            <v>6</v>
          </cell>
          <cell r="F9987">
            <v>0.65</v>
          </cell>
          <cell r="G9987">
            <v>3.9</v>
          </cell>
        </row>
        <row r="9988">
          <cell r="A9988" t="str">
            <v>INSUMO</v>
          </cell>
          <cell r="B9988" t="str">
            <v>00004750</v>
          </cell>
          <cell r="C9988" t="str">
            <v>PEDREIRO</v>
          </cell>
          <cell r="D9988" t="str">
            <v>H</v>
          </cell>
          <cell r="E9988">
            <v>1.6240000000000001</v>
          </cell>
          <cell r="F9988">
            <v>12.88</v>
          </cell>
          <cell r="G9988">
            <v>20.92</v>
          </cell>
        </row>
        <row r="9989">
          <cell r="A9989" t="str">
            <v>INSUMO</v>
          </cell>
          <cell r="B9989" t="str">
            <v>00006111</v>
          </cell>
          <cell r="C9989" t="str">
            <v>SERVENTE</v>
          </cell>
          <cell r="D9989" t="str">
            <v>H</v>
          </cell>
          <cell r="E9989">
            <v>3.95</v>
          </cell>
          <cell r="F9989">
            <v>10.59</v>
          </cell>
          <cell r="G9989">
            <v>41.83</v>
          </cell>
        </row>
        <row r="9990">
          <cell r="A9990" t="str">
            <v>INSUMO</v>
          </cell>
          <cell r="B9990" t="str">
            <v>00010555</v>
          </cell>
          <cell r="C9990" t="str">
            <v>PORTA MADEIRA COMPENSADA LISA PARA PINTURA 80 X 210 X 3,5CM</v>
          </cell>
          <cell r="D9990" t="str">
            <v>UN</v>
          </cell>
          <cell r="E9990">
            <v>2</v>
          </cell>
          <cell r="F9990">
            <v>62.53</v>
          </cell>
          <cell r="G9990">
            <v>125.06</v>
          </cell>
        </row>
        <row r="9991">
          <cell r="A9991" t="str">
            <v>INSUMO</v>
          </cell>
          <cell r="B9991" t="str">
            <v>00020006</v>
          </cell>
          <cell r="C9991" t="str">
            <v>ALIZAR / GUARNICAO 5 X 2CM MADEIRA CEDRO/IMBUIA/JEQUITIBA OU SIMILAR</v>
          </cell>
          <cell r="D9991" t="str">
            <v>M</v>
          </cell>
          <cell r="E9991">
            <v>11.6</v>
          </cell>
          <cell r="F9991">
            <v>3.57</v>
          </cell>
          <cell r="G9991">
            <v>41.41</v>
          </cell>
        </row>
        <row r="9992">
          <cell r="A9992" t="str">
            <v>INSUMO</v>
          </cell>
          <cell r="B9992" t="str">
            <v>00020247</v>
          </cell>
          <cell r="C9992" t="str">
            <v>PREGO DE ACO 15 X 15 C/ CABECA</v>
          </cell>
          <cell r="D9992" t="str">
            <v>KG</v>
          </cell>
          <cell r="E9992">
            <v>0.69599999999999995</v>
          </cell>
          <cell r="F9992">
            <v>5.66</v>
          </cell>
          <cell r="G9992">
            <v>3.94</v>
          </cell>
        </row>
        <row r="9993">
          <cell r="A9993" t="str">
            <v>73910/011</v>
          </cell>
          <cell r="C9993" t="str">
            <v>SUBTOTAL</v>
          </cell>
          <cell r="G9993">
            <v>412.53000000000003</v>
          </cell>
        </row>
        <row r="9994">
          <cell r="C9994" t="str">
            <v>BDI</v>
          </cell>
          <cell r="E9994">
            <v>0.35</v>
          </cell>
          <cell r="G9994">
            <v>144.38999999999999</v>
          </cell>
        </row>
        <row r="9995">
          <cell r="C9995" t="str">
            <v>TOTAL</v>
          </cell>
          <cell r="G9995">
            <v>556.92000000000007</v>
          </cell>
        </row>
        <row r="9997">
          <cell r="A9997" t="str">
            <v>ESQV</v>
          </cell>
          <cell r="B9997" t="str">
            <v>73934/001</v>
          </cell>
          <cell r="C9997" t="str">
            <v>PORTA EM CHAPA DE FIBRA DE EUCALIPTO LISA PARA PINT URA, 80X210X3,5CM, INCLUSO ADUELA 2A, ALIZAR 2A E DOBRADICAS</v>
          </cell>
          <cell r="D9997" t="str">
            <v>UN</v>
          </cell>
        </row>
        <row r="9998">
          <cell r="A9998" t="str">
            <v>COMPOSICAO</v>
          </cell>
          <cell r="B9998" t="str">
            <v>73449</v>
          </cell>
          <cell r="C9998" t="str">
            <v>ARGAMASSA CIMENTO/AREIA 1:4 - PREPARO MANUAL - P</v>
          </cell>
          <cell r="D9998" t="str">
            <v>M3</v>
          </cell>
          <cell r="E9998">
            <v>0.01</v>
          </cell>
          <cell r="F9998">
            <v>341.28999999999996</v>
          </cell>
          <cell r="G9998">
            <v>3.41</v>
          </cell>
        </row>
        <row r="9999">
          <cell r="A9999" t="str">
            <v>INSUMO</v>
          </cell>
          <cell r="B9999" t="str">
            <v>00000184</v>
          </cell>
          <cell r="C9999" t="str">
            <v>ADUELA/BATENTE DUPLO/CAIXAO/GRADE CAIXA 13 X 3CM P/ PORTA 0,60 A 1,20 X 2,10M MADEIRA CEDRINHO/PINHO/CANELA OU SIMILAR</v>
          </cell>
          <cell r="D9999" t="str">
            <v>JG</v>
          </cell>
          <cell r="E9999">
            <v>1</v>
          </cell>
          <cell r="F9999">
            <v>32.11</v>
          </cell>
          <cell r="G9999">
            <v>32.11</v>
          </cell>
        </row>
        <row r="10000">
          <cell r="A10000" t="str">
            <v>INSUMO</v>
          </cell>
          <cell r="B10000" t="str">
            <v>00001214</v>
          </cell>
          <cell r="C10000" t="str">
            <v>CARPINTEIRO DE ESQUADRIA</v>
          </cell>
          <cell r="D10000" t="str">
            <v>H</v>
          </cell>
          <cell r="E10000">
            <v>2.0499999999999998</v>
          </cell>
          <cell r="F10000">
            <v>12.69</v>
          </cell>
          <cell r="G10000">
            <v>26.01</v>
          </cell>
        </row>
        <row r="10001">
          <cell r="A10001" t="str">
            <v>INSUMO</v>
          </cell>
          <cell r="B10001" t="str">
            <v>00002427</v>
          </cell>
          <cell r="C10001" t="str">
            <v>DOBRADICA LATAO CROMADO 3 X 3" SEM ANEIS</v>
          </cell>
          <cell r="D10001" t="str">
            <v>UN</v>
          </cell>
          <cell r="E10001">
            <v>3</v>
          </cell>
          <cell r="F10001">
            <v>17.41</v>
          </cell>
          <cell r="G10001">
            <v>52.23</v>
          </cell>
        </row>
        <row r="10002">
          <cell r="A10002" t="str">
            <v>INSUMO</v>
          </cell>
          <cell r="B10002" t="str">
            <v>00004378</v>
          </cell>
          <cell r="C10002" t="str">
            <v>PARAFUSO ROSCA SOBERBA ACO ZINC CABECA CHATA FENDA SIMPLES 7 X 65MM</v>
          </cell>
          <cell r="D10002" t="str">
            <v>UN</v>
          </cell>
          <cell r="E10002">
            <v>6</v>
          </cell>
          <cell r="F10002">
            <v>0.36</v>
          </cell>
          <cell r="G10002">
            <v>2.16</v>
          </cell>
        </row>
        <row r="10003">
          <cell r="A10003" t="str">
            <v>INSUMO</v>
          </cell>
          <cell r="B10003" t="str">
            <v>00004419</v>
          </cell>
          <cell r="C10003" t="str">
            <v>PECA DE MADEIRA DE LEI NATIVA/REGIONAL 10 X 10 X 3 CM P/ FIXACAO DE ESQUADRIAS OU RODAPE</v>
          </cell>
          <cell r="D10003" t="str">
            <v>UN</v>
          </cell>
          <cell r="E10003">
            <v>6</v>
          </cell>
          <cell r="F10003">
            <v>0.65</v>
          </cell>
          <cell r="G10003">
            <v>3.9</v>
          </cell>
        </row>
        <row r="10004">
          <cell r="A10004" t="str">
            <v>INSUMO</v>
          </cell>
          <cell r="B10004" t="str">
            <v>00004750</v>
          </cell>
          <cell r="C10004" t="str">
            <v>PEDREIRO</v>
          </cell>
          <cell r="D10004" t="str">
            <v>H</v>
          </cell>
          <cell r="E10004">
            <v>1.4</v>
          </cell>
          <cell r="F10004">
            <v>12.88</v>
          </cell>
          <cell r="G10004">
            <v>18.03</v>
          </cell>
        </row>
        <row r="10005">
          <cell r="A10005" t="str">
            <v>INSUMO</v>
          </cell>
          <cell r="B10005" t="str">
            <v>00006111</v>
          </cell>
          <cell r="C10005" t="str">
            <v>SERVENTE</v>
          </cell>
          <cell r="D10005" t="str">
            <v>H</v>
          </cell>
          <cell r="E10005">
            <v>3.45</v>
          </cell>
          <cell r="F10005">
            <v>10.59</v>
          </cell>
          <cell r="G10005">
            <v>36.54</v>
          </cell>
        </row>
        <row r="10006">
          <cell r="A10006" t="str">
            <v>INSUMO</v>
          </cell>
          <cell r="B10006" t="str">
            <v>00011366</v>
          </cell>
          <cell r="C10006" t="str">
            <v>PORTA EUCATEX EUCADUR PRONTA PARA PINTURA 80 X 210 X 3,5CM</v>
          </cell>
          <cell r="D10006" t="str">
            <v>UN</v>
          </cell>
          <cell r="E10006">
            <v>1</v>
          </cell>
          <cell r="F10006">
            <v>85.15</v>
          </cell>
          <cell r="G10006">
            <v>85.15</v>
          </cell>
        </row>
        <row r="10007">
          <cell r="A10007" t="str">
            <v>INSUMO</v>
          </cell>
          <cell r="B10007" t="str">
            <v>00020007</v>
          </cell>
          <cell r="C10007" t="str">
            <v>ALIZAR / GUARNICAO 5 X 2CM MADEIRA CEDRINHO/PINHO/CANELA OU SIMILAR</v>
          </cell>
          <cell r="D10007" t="str">
            <v>M</v>
          </cell>
          <cell r="E10007">
            <v>10</v>
          </cell>
          <cell r="F10007">
            <v>2.86</v>
          </cell>
          <cell r="G10007">
            <v>28.6</v>
          </cell>
        </row>
        <row r="10008">
          <cell r="A10008" t="str">
            <v>INSUMO</v>
          </cell>
          <cell r="B10008" t="str">
            <v>00020247</v>
          </cell>
          <cell r="C10008" t="str">
            <v>PREGO DE ACO 15 X 15 C/ CABECA</v>
          </cell>
          <cell r="D10008" t="str">
            <v>KG</v>
          </cell>
          <cell r="E10008">
            <v>0.6</v>
          </cell>
          <cell r="F10008">
            <v>5.66</v>
          </cell>
          <cell r="G10008">
            <v>3.4</v>
          </cell>
        </row>
        <row r="10009">
          <cell r="A10009" t="str">
            <v>73934/001</v>
          </cell>
          <cell r="C10009" t="str">
            <v>SUBTOTAL</v>
          </cell>
          <cell r="G10009">
            <v>291.53999999999996</v>
          </cell>
        </row>
        <row r="10010">
          <cell r="C10010" t="str">
            <v>BDI</v>
          </cell>
          <cell r="E10010">
            <v>0.35</v>
          </cell>
          <cell r="G10010">
            <v>102.04</v>
          </cell>
        </row>
        <row r="10011">
          <cell r="C10011" t="str">
            <v>TOTAL</v>
          </cell>
          <cell r="G10011">
            <v>393.58</v>
          </cell>
        </row>
        <row r="10013">
          <cell r="A10013" t="str">
            <v>ESQV</v>
          </cell>
          <cell r="B10013" t="str">
            <v>73934/002</v>
          </cell>
          <cell r="C10013" t="str">
            <v>PORTA EM CHAPA DE FIBRA DE EUCALIPTO LISA PARA PINT URA, 70X210X3,5CM, INCLUSO ADUELA 2A, ALIZAR 2A E DOBRADICAS</v>
          </cell>
          <cell r="D10013" t="str">
            <v>UN</v>
          </cell>
        </row>
        <row r="10014">
          <cell r="A10014" t="str">
            <v>COMPOSICAO</v>
          </cell>
          <cell r="B10014" t="str">
            <v>73449</v>
          </cell>
          <cell r="C10014" t="str">
            <v>ARGAMASSA CIMENTO/AREIA 1:4 - PREPARO MANUAL - P</v>
          </cell>
          <cell r="D10014" t="str">
            <v>M3</v>
          </cell>
          <cell r="E10014">
            <v>9.7999999999999997E-3</v>
          </cell>
          <cell r="F10014">
            <v>341.28999999999996</v>
          </cell>
          <cell r="G10014">
            <v>3.34</v>
          </cell>
        </row>
        <row r="10015">
          <cell r="A10015" t="str">
            <v>INSUMO</v>
          </cell>
          <cell r="B10015" t="str">
            <v>00000184</v>
          </cell>
          <cell r="C10015" t="str">
            <v>ADUELA/BATENTE DUPLO/CAIXAO/GRADE CAIXA 13 X 3CM P/ PORTA 0,60 A 1,20 X 2,10M MADEIRA CEDRINHO/PINHO/CANELA OU SIMILAR</v>
          </cell>
          <cell r="D10015" t="str">
            <v>JG</v>
          </cell>
          <cell r="E10015">
            <v>1</v>
          </cell>
          <cell r="F10015">
            <v>32.11</v>
          </cell>
          <cell r="G10015">
            <v>32.11</v>
          </cell>
        </row>
        <row r="10016">
          <cell r="A10016" t="str">
            <v>INSUMO</v>
          </cell>
          <cell r="B10016" t="str">
            <v>00001214</v>
          </cell>
          <cell r="C10016" t="str">
            <v>CARPINTEIRO DE ESQUADRIA</v>
          </cell>
          <cell r="D10016" t="str">
            <v>H</v>
          </cell>
          <cell r="E10016">
            <v>2.0150000000000001</v>
          </cell>
          <cell r="F10016">
            <v>12.69</v>
          </cell>
          <cell r="G10016">
            <v>25.57</v>
          </cell>
        </row>
        <row r="10017">
          <cell r="A10017" t="str">
            <v>INSUMO</v>
          </cell>
          <cell r="B10017" t="str">
            <v>00002427</v>
          </cell>
          <cell r="C10017" t="str">
            <v>DOBRADICA LATAO CROMADO 3 X 3" SEM ANEIS</v>
          </cell>
          <cell r="D10017" t="str">
            <v>UN</v>
          </cell>
          <cell r="E10017">
            <v>3</v>
          </cell>
          <cell r="F10017">
            <v>17.41</v>
          </cell>
          <cell r="G10017">
            <v>52.23</v>
          </cell>
        </row>
        <row r="10018">
          <cell r="A10018" t="str">
            <v>INSUMO</v>
          </cell>
          <cell r="B10018" t="str">
            <v>00004378</v>
          </cell>
          <cell r="C10018" t="str">
            <v>PARAFUSO ROSCA SOBERBA ACO ZINC CABECA CHATA FENDA SIMPLES 7 X 65MM</v>
          </cell>
          <cell r="D10018" t="str">
            <v>UN</v>
          </cell>
          <cell r="E10018">
            <v>6</v>
          </cell>
          <cell r="F10018">
            <v>0.36</v>
          </cell>
          <cell r="G10018">
            <v>2.16</v>
          </cell>
        </row>
        <row r="10019">
          <cell r="A10019" t="str">
            <v>INSUMO</v>
          </cell>
          <cell r="B10019" t="str">
            <v>00004419</v>
          </cell>
          <cell r="C10019" t="str">
            <v>PECA DE MADEIRA DE LEI NATIVA/REGIONAL 10 X 10 X 3 CM P/ FIXACAO DE ESQUADRIAS OU RODAPE</v>
          </cell>
          <cell r="D10019" t="str">
            <v>UN</v>
          </cell>
          <cell r="E10019">
            <v>6</v>
          </cell>
          <cell r="F10019">
            <v>0.65</v>
          </cell>
          <cell r="G10019">
            <v>3.9</v>
          </cell>
        </row>
        <row r="10020">
          <cell r="A10020" t="str">
            <v>INSUMO</v>
          </cell>
          <cell r="B10020" t="str">
            <v>00004750</v>
          </cell>
          <cell r="C10020" t="str">
            <v>PEDREIRO</v>
          </cell>
          <cell r="D10020" t="str">
            <v>H</v>
          </cell>
          <cell r="E10020">
            <v>1.3720000000000001</v>
          </cell>
          <cell r="F10020">
            <v>12.88</v>
          </cell>
          <cell r="G10020">
            <v>17.670000000000002</v>
          </cell>
        </row>
        <row r="10021">
          <cell r="A10021" t="str">
            <v>INSUMO</v>
          </cell>
          <cell r="B10021" t="str">
            <v>00006111</v>
          </cell>
          <cell r="C10021" t="str">
            <v>SERVENTE</v>
          </cell>
          <cell r="D10021" t="str">
            <v>H</v>
          </cell>
          <cell r="E10021">
            <v>3.387</v>
          </cell>
          <cell r="F10021">
            <v>10.59</v>
          </cell>
          <cell r="G10021">
            <v>35.869999999999997</v>
          </cell>
        </row>
        <row r="10022">
          <cell r="A10022" t="str">
            <v>INSUMO</v>
          </cell>
          <cell r="B10022" t="str">
            <v>00011365</v>
          </cell>
          <cell r="C10022" t="str">
            <v>PORTA EUCATEX EUCADUR PRONTA PARA PINTURA 70 X 210 X 3,5CM</v>
          </cell>
          <cell r="D10022" t="str">
            <v>UN</v>
          </cell>
          <cell r="E10022">
            <v>1</v>
          </cell>
          <cell r="F10022">
            <v>130.41999999999999</v>
          </cell>
          <cell r="G10022">
            <v>130.41999999999999</v>
          </cell>
        </row>
        <row r="10023">
          <cell r="A10023" t="str">
            <v>INSUMO</v>
          </cell>
          <cell r="B10023" t="str">
            <v>00020007</v>
          </cell>
          <cell r="C10023" t="str">
            <v>ALIZAR / GUARNICAO 5 X 2CM MADEIRA CEDRINHO/PINHO/CANELA OU SIMILAR</v>
          </cell>
          <cell r="D10023" t="str">
            <v>M</v>
          </cell>
          <cell r="E10023">
            <v>9.8000000000000007</v>
          </cell>
          <cell r="F10023">
            <v>2.86</v>
          </cell>
          <cell r="G10023">
            <v>28.03</v>
          </cell>
        </row>
        <row r="10024">
          <cell r="A10024" t="str">
            <v>INSUMO</v>
          </cell>
          <cell r="B10024" t="str">
            <v>00020247</v>
          </cell>
          <cell r="C10024" t="str">
            <v>PREGO DE ACO 15 X 15 C/ CABECA</v>
          </cell>
          <cell r="D10024" t="str">
            <v>KG</v>
          </cell>
          <cell r="E10024">
            <v>0.58799999999999997</v>
          </cell>
          <cell r="F10024">
            <v>5.66</v>
          </cell>
          <cell r="G10024">
            <v>3.33</v>
          </cell>
        </row>
        <row r="10025">
          <cell r="A10025" t="str">
            <v>73934/002</v>
          </cell>
          <cell r="C10025" t="str">
            <v>SUBTOTAL</v>
          </cell>
          <cell r="G10025">
            <v>334.62999999999994</v>
          </cell>
        </row>
        <row r="10026">
          <cell r="C10026" t="str">
            <v>BDI</v>
          </cell>
          <cell r="E10026">
            <v>0.35</v>
          </cell>
          <cell r="G10026">
            <v>117.12</v>
          </cell>
        </row>
        <row r="10027">
          <cell r="C10027" t="str">
            <v>TOTAL</v>
          </cell>
          <cell r="G10027">
            <v>451.74999999999994</v>
          </cell>
        </row>
        <row r="10029">
          <cell r="A10029" t="str">
            <v>ESQV</v>
          </cell>
          <cell r="B10029" t="str">
            <v>73934/003</v>
          </cell>
          <cell r="C10029" t="str">
            <v>PORTA EM CHAPA DE FIBRA DE EUCALIPTO LISA PARA PINT URA, 60X210X3,5CM, INCLUSO ADUELA 2A, ALIZAR 2A E DOBRADICAS</v>
          </cell>
          <cell r="D10029" t="str">
            <v>UN</v>
          </cell>
        </row>
        <row r="10030">
          <cell r="A10030" t="str">
            <v>COMPOSICAO</v>
          </cell>
          <cell r="B10030" t="str">
            <v>73449</v>
          </cell>
          <cell r="C10030" t="str">
            <v>ARGAMASSA CIMENTO/AREIA 1:4 - PREPARO MANUAL - P</v>
          </cell>
          <cell r="D10030" t="str">
            <v>M3</v>
          </cell>
          <cell r="E10030">
            <v>9.5999999999999992E-3</v>
          </cell>
          <cell r="F10030">
            <v>341.28999999999996</v>
          </cell>
          <cell r="G10030">
            <v>3.28</v>
          </cell>
        </row>
        <row r="10031">
          <cell r="A10031" t="str">
            <v>INSUMO</v>
          </cell>
          <cell r="B10031" t="str">
            <v>00000184</v>
          </cell>
          <cell r="C10031" t="str">
            <v>ADUELA/BATENTE DUPLO/CAIXAO/GRADE CAIXA 13 X 3CM P/ PORTA 0,60 A 1,20 X 2,10M MADEIRA CEDRINHO/PINHO/CANELA OU SIMILAR</v>
          </cell>
          <cell r="D10031" t="str">
            <v>JG</v>
          </cell>
          <cell r="E10031">
            <v>1</v>
          </cell>
          <cell r="F10031">
            <v>32.11</v>
          </cell>
          <cell r="G10031">
            <v>32.11</v>
          </cell>
        </row>
        <row r="10032">
          <cell r="A10032" t="str">
            <v>INSUMO</v>
          </cell>
          <cell r="B10032" t="str">
            <v>00001214</v>
          </cell>
          <cell r="C10032" t="str">
            <v>CARPINTEIRO DE ESQUADRIA</v>
          </cell>
          <cell r="D10032" t="str">
            <v>H</v>
          </cell>
          <cell r="E10032">
            <v>1.98</v>
          </cell>
          <cell r="F10032">
            <v>12.69</v>
          </cell>
          <cell r="G10032">
            <v>25.13</v>
          </cell>
        </row>
        <row r="10033">
          <cell r="A10033" t="str">
            <v>INSUMO</v>
          </cell>
          <cell r="B10033" t="str">
            <v>00002427</v>
          </cell>
          <cell r="C10033" t="str">
            <v>DOBRADICA LATAO CROMADO 3 X 3" SEM ANEIS</v>
          </cell>
          <cell r="D10033" t="str">
            <v>UN</v>
          </cell>
          <cell r="E10033">
            <v>3</v>
          </cell>
          <cell r="F10033">
            <v>17.41</v>
          </cell>
          <cell r="G10033">
            <v>52.23</v>
          </cell>
        </row>
        <row r="10034">
          <cell r="A10034" t="str">
            <v>INSUMO</v>
          </cell>
          <cell r="B10034" t="str">
            <v>00004378</v>
          </cell>
          <cell r="C10034" t="str">
            <v>PARAFUSO ROSCA SOBERBA ACO ZINC CABECA CHATA FENDA SIMPLES 7 X 65MM</v>
          </cell>
          <cell r="D10034" t="str">
            <v>UN</v>
          </cell>
          <cell r="E10034">
            <v>6</v>
          </cell>
          <cell r="F10034">
            <v>0.36</v>
          </cell>
          <cell r="G10034">
            <v>2.16</v>
          </cell>
        </row>
        <row r="10035">
          <cell r="A10035" t="str">
            <v>INSUMO</v>
          </cell>
          <cell r="B10035" t="str">
            <v>00004419</v>
          </cell>
          <cell r="C10035" t="str">
            <v>PECA DE MADEIRA DE LEI NATIVA/REGIONAL 10 X 10 X 3 CM P/ FIXACAO DE ESQUADRIAS OU RODAPE</v>
          </cell>
          <cell r="D10035" t="str">
            <v>UN</v>
          </cell>
          <cell r="E10035">
            <v>6</v>
          </cell>
          <cell r="F10035">
            <v>0.65</v>
          </cell>
          <cell r="G10035">
            <v>3.9</v>
          </cell>
        </row>
        <row r="10036">
          <cell r="A10036" t="str">
            <v>INSUMO</v>
          </cell>
          <cell r="B10036" t="str">
            <v>00004750</v>
          </cell>
          <cell r="C10036" t="str">
            <v>PEDREIRO</v>
          </cell>
          <cell r="D10036" t="str">
            <v>H</v>
          </cell>
          <cell r="E10036">
            <v>1.3440000000000001</v>
          </cell>
          <cell r="F10036">
            <v>12.88</v>
          </cell>
          <cell r="G10036">
            <v>17.309999999999999</v>
          </cell>
        </row>
        <row r="10037">
          <cell r="A10037" t="str">
            <v>INSUMO</v>
          </cell>
          <cell r="B10037" t="str">
            <v>00006111</v>
          </cell>
          <cell r="C10037" t="str">
            <v>SERVENTE</v>
          </cell>
          <cell r="D10037" t="str">
            <v>H</v>
          </cell>
          <cell r="E10037">
            <v>3.3239999999999998</v>
          </cell>
          <cell r="F10037">
            <v>10.59</v>
          </cell>
          <cell r="G10037">
            <v>35.200000000000003</v>
          </cell>
        </row>
        <row r="10038">
          <cell r="A10038" t="str">
            <v>INSUMO</v>
          </cell>
          <cell r="B10038" t="str">
            <v>00011364</v>
          </cell>
          <cell r="C10038" t="str">
            <v>PORTA EUCATEX EUCADUR PRONTA PARA PINTURA 60 X 210 X 3,5CM</v>
          </cell>
          <cell r="D10038" t="str">
            <v>UN</v>
          </cell>
          <cell r="E10038">
            <v>1</v>
          </cell>
          <cell r="F10038">
            <v>126.92</v>
          </cell>
          <cell r="G10038">
            <v>126.92</v>
          </cell>
        </row>
        <row r="10039">
          <cell r="A10039" t="str">
            <v>INSUMO</v>
          </cell>
          <cell r="B10039" t="str">
            <v>00020007</v>
          </cell>
          <cell r="C10039" t="str">
            <v>ALIZAR / GUARNICAO 5 X 2CM MADEIRA CEDRINHO/PINHO/CANELA OU SIMILAR</v>
          </cell>
          <cell r="D10039" t="str">
            <v>M</v>
          </cell>
          <cell r="E10039">
            <v>9.6</v>
          </cell>
          <cell r="F10039">
            <v>2.86</v>
          </cell>
          <cell r="G10039">
            <v>27.46</v>
          </cell>
        </row>
        <row r="10040">
          <cell r="A10040" t="str">
            <v>INSUMO</v>
          </cell>
          <cell r="B10040" t="str">
            <v>00020247</v>
          </cell>
          <cell r="C10040" t="str">
            <v>PREGO DE ACO 15 X 15 C/ CABECA</v>
          </cell>
          <cell r="D10040" t="str">
            <v>KG</v>
          </cell>
          <cell r="E10040">
            <v>0.57599999999999996</v>
          </cell>
          <cell r="F10040">
            <v>5.66</v>
          </cell>
          <cell r="G10040">
            <v>3.26</v>
          </cell>
        </row>
        <row r="10041">
          <cell r="A10041" t="str">
            <v>73934/003</v>
          </cell>
          <cell r="C10041" t="str">
            <v>SUBTOTAL</v>
          </cell>
          <cell r="G10041">
            <v>328.96</v>
          </cell>
        </row>
        <row r="10042">
          <cell r="C10042" t="str">
            <v>BDI</v>
          </cell>
          <cell r="E10042">
            <v>0.35</v>
          </cell>
          <cell r="G10042">
            <v>115.14</v>
          </cell>
        </row>
        <row r="10043">
          <cell r="C10043" t="str">
            <v>TOTAL</v>
          </cell>
          <cell r="G10043">
            <v>444.09999999999997</v>
          </cell>
        </row>
        <row r="10045">
          <cell r="A10045" t="str">
            <v>ESQV</v>
          </cell>
          <cell r="B10045" t="str">
            <v>74139/001</v>
          </cell>
          <cell r="C10045" t="str">
            <v>PORTA DE MADEIRA PARA BANHEIRO, EM CHAPA DE MADEIRA COMPENSADA, REVESTIDA COM LAMINADO TEXTURIZADO, 80X160CM, INCLUSO MARCO E DOBRADICAS</v>
          </cell>
          <cell r="D10045" t="str">
            <v>UN</v>
          </cell>
        </row>
        <row r="10046">
          <cell r="A10046" t="str">
            <v>COMPOSICAO</v>
          </cell>
          <cell r="B10046" t="str">
            <v>7100</v>
          </cell>
          <cell r="C10046" t="str">
            <v>LAMINADO MELAMINICO TEXTURIZADO, ESPESSURA 1,3MM, PARA REVESTIMENTO DE CHAPA COMPENSADA DE MADEIRA, FIXADA COM COLA</v>
          </cell>
          <cell r="D10046" t="str">
            <v>M2</v>
          </cell>
          <cell r="E10046">
            <v>2.57</v>
          </cell>
          <cell r="F10046">
            <v>30.599999999999998</v>
          </cell>
          <cell r="G10046">
            <v>78.64</v>
          </cell>
        </row>
        <row r="10047">
          <cell r="A10047" t="str">
            <v>COMPOSICAO</v>
          </cell>
          <cell r="B10047" t="str">
            <v>73449</v>
          </cell>
          <cell r="C10047" t="str">
            <v>ARGAMASSA CIMENTO/AREIA 1:4 - PREPARO MANUAL - P</v>
          </cell>
          <cell r="D10047" t="str">
            <v>M3</v>
          </cell>
          <cell r="E10047">
            <v>3.2000000000000002E-3</v>
          </cell>
          <cell r="F10047">
            <v>341.28999999999996</v>
          </cell>
          <cell r="G10047">
            <v>1.0900000000000001</v>
          </cell>
        </row>
        <row r="10048">
          <cell r="A10048" t="str">
            <v>INSUMO</v>
          </cell>
          <cell r="B10048" t="str">
            <v>00000194</v>
          </cell>
          <cell r="C10048" t="str">
            <v>MARCO/ARO/BATENTE SIMPLES / GRADE CANTO 7 X 3CM P/ PORTA 0,60 A 1,20 X 2,10M MADEIRA REGIONAL 2A</v>
          </cell>
          <cell r="D10048" t="str">
            <v>JG</v>
          </cell>
          <cell r="E10048">
            <v>0.59</v>
          </cell>
          <cell r="F10048">
            <v>22.57</v>
          </cell>
          <cell r="G10048">
            <v>13.32</v>
          </cell>
        </row>
        <row r="10049">
          <cell r="A10049" t="str">
            <v>INSUMO</v>
          </cell>
          <cell r="B10049" t="str">
            <v>00001214</v>
          </cell>
          <cell r="C10049" t="str">
            <v>CARPINTEIRO DE ESQUADRIA</v>
          </cell>
          <cell r="D10049" t="str">
            <v>H</v>
          </cell>
          <cell r="E10049">
            <v>1.8</v>
          </cell>
          <cell r="F10049">
            <v>12.69</v>
          </cell>
          <cell r="G10049">
            <v>22.84</v>
          </cell>
        </row>
        <row r="10050">
          <cell r="A10050" t="str">
            <v>INSUMO</v>
          </cell>
          <cell r="B10050" t="str">
            <v>00002427</v>
          </cell>
          <cell r="C10050" t="str">
            <v>DOBRADICA LATAO CROMADO 3 X 3" SEM ANEIS</v>
          </cell>
          <cell r="D10050" t="str">
            <v>UN</v>
          </cell>
          <cell r="E10050">
            <v>2</v>
          </cell>
          <cell r="F10050">
            <v>17.41</v>
          </cell>
          <cell r="G10050">
            <v>34.82</v>
          </cell>
        </row>
        <row r="10051">
          <cell r="A10051" t="str">
            <v>INSUMO</v>
          </cell>
          <cell r="B10051" t="str">
            <v>00004350</v>
          </cell>
          <cell r="C10051" t="str">
            <v>BUCHA NYLON S-8 C/ PARAF ROSCA SOBERBA ACO ZINCADO CAB CHATA FENDA SIMPLES 4,8 X 75MM</v>
          </cell>
          <cell r="D10051" t="str">
            <v>UN</v>
          </cell>
          <cell r="E10051">
            <v>4</v>
          </cell>
          <cell r="F10051">
            <v>0.39</v>
          </cell>
          <cell r="G10051">
            <v>1.56</v>
          </cell>
        </row>
        <row r="10052">
          <cell r="A10052" t="str">
            <v>INSUMO</v>
          </cell>
          <cell r="B10052" t="str">
            <v>00004419</v>
          </cell>
          <cell r="C10052" t="str">
            <v>PECA DE MADEIRA DE LEI NATIVA/REGIONAL 10 X 10 X 3 CM P/ FIXACAO DE ESQUADRIAS OU RODAPE</v>
          </cell>
          <cell r="D10052" t="str">
            <v>UN</v>
          </cell>
          <cell r="E10052">
            <v>4</v>
          </cell>
          <cell r="F10052">
            <v>0.65</v>
          </cell>
          <cell r="G10052">
            <v>2.6</v>
          </cell>
        </row>
        <row r="10053">
          <cell r="A10053" t="str">
            <v>INSUMO</v>
          </cell>
          <cell r="B10053" t="str">
            <v>00004750</v>
          </cell>
          <cell r="C10053" t="str">
            <v>PEDREIRO</v>
          </cell>
          <cell r="D10053" t="str">
            <v>H</v>
          </cell>
          <cell r="E10053">
            <v>0.64</v>
          </cell>
          <cell r="F10053">
            <v>12.88</v>
          </cell>
          <cell r="G10053">
            <v>8.24</v>
          </cell>
        </row>
        <row r="10054">
          <cell r="A10054" t="str">
            <v>INSUMO</v>
          </cell>
          <cell r="B10054" t="str">
            <v>00006117</v>
          </cell>
          <cell r="C10054" t="str">
            <v>AJUDANTE DE CARPINTEIRO</v>
          </cell>
          <cell r="D10054" t="str">
            <v>H</v>
          </cell>
          <cell r="E10054">
            <v>2.2000000000000002</v>
          </cell>
          <cell r="F10054">
            <v>9.68</v>
          </cell>
          <cell r="G10054">
            <v>21.3</v>
          </cell>
        </row>
        <row r="10055">
          <cell r="A10055" t="str">
            <v>INSUMO</v>
          </cell>
          <cell r="B10055" t="str">
            <v>00011131</v>
          </cell>
          <cell r="C10055" t="str">
            <v>CHAPA MADEIRA COMPENSADA CEDRO/CEDRINHO, SUMAUMA, VIROLA BRANCA OU EQUIV 2,2 X 1,6M X 20MM P/ARMARIOS</v>
          </cell>
          <cell r="D10055" t="str">
            <v>M2</v>
          </cell>
          <cell r="E10055">
            <v>1.28</v>
          </cell>
          <cell r="F10055">
            <v>31.91</v>
          </cell>
          <cell r="G10055">
            <v>40.840000000000003</v>
          </cell>
        </row>
        <row r="10056">
          <cell r="A10056" t="str">
            <v>74139/001</v>
          </cell>
          <cell r="C10056" t="str">
            <v>SUBTOTAL</v>
          </cell>
          <cell r="G10056">
            <v>225.25000000000003</v>
          </cell>
        </row>
        <row r="10057">
          <cell r="C10057" t="str">
            <v>BDI</v>
          </cell>
          <cell r="E10057">
            <v>0.35</v>
          </cell>
          <cell r="G10057">
            <v>78.84</v>
          </cell>
        </row>
        <row r="10058">
          <cell r="C10058" t="str">
            <v>TOTAL</v>
          </cell>
          <cell r="G10058">
            <v>304.09000000000003</v>
          </cell>
        </row>
        <row r="10060">
          <cell r="A10060" t="str">
            <v>ESQV</v>
          </cell>
          <cell r="B10060" t="str">
            <v>74139/002</v>
          </cell>
          <cell r="C10060" t="str">
            <v>PORTA DE MADEIRA PARA BANHEIRO, EM CHAPA DE MADEIRA COMPENSADA, REVESTIDA COM LAMINADO TEXTURIZADO, 60X160CM, INCLUSO MARCO E DOBRADICAS</v>
          </cell>
          <cell r="D10060" t="str">
            <v>UN</v>
          </cell>
        </row>
        <row r="10061">
          <cell r="A10061" t="str">
            <v>COMPOSICAO</v>
          </cell>
          <cell r="B10061" t="str">
            <v>7100</v>
          </cell>
          <cell r="C10061" t="str">
            <v>LAMINADO MELAMINICO TEXTURIZADO, ESPESSURA 1,3MM, PARA REVESTIMENTO DE CHAPA COMPENSADA DE MADEIRA, FIXADA COM COLA</v>
          </cell>
          <cell r="D10061" t="str">
            <v>M2</v>
          </cell>
          <cell r="E10061">
            <v>2</v>
          </cell>
          <cell r="F10061">
            <v>30.599999999999998</v>
          </cell>
          <cell r="G10061">
            <v>61.2</v>
          </cell>
        </row>
        <row r="10062">
          <cell r="A10062" t="str">
            <v>COMPOSICAO</v>
          </cell>
          <cell r="B10062" t="str">
            <v>73449</v>
          </cell>
          <cell r="C10062" t="str">
            <v>ARGAMASSA CIMENTO/AREIA 1:4 - PREPARO MANUAL - P</v>
          </cell>
          <cell r="D10062" t="str">
            <v>M3</v>
          </cell>
          <cell r="E10062">
            <v>3.2000000000000002E-3</v>
          </cell>
          <cell r="F10062">
            <v>341.28999999999996</v>
          </cell>
          <cell r="G10062">
            <v>1.0900000000000001</v>
          </cell>
        </row>
        <row r="10063">
          <cell r="A10063" t="str">
            <v>INSUMO</v>
          </cell>
          <cell r="B10063" t="str">
            <v>00000194</v>
          </cell>
          <cell r="C10063" t="str">
            <v>MARCO/ARO/BATENTE SIMPLES / GRADE CANTO 7 X 3CM P/ PORTA 0,60 A 1,20 X 2,10M MADEIRA REGIONAL 2A</v>
          </cell>
          <cell r="D10063" t="str">
            <v>JG</v>
          </cell>
          <cell r="E10063">
            <v>0.59</v>
          </cell>
          <cell r="F10063">
            <v>22.57</v>
          </cell>
          <cell r="G10063">
            <v>13.32</v>
          </cell>
        </row>
        <row r="10064">
          <cell r="A10064" t="str">
            <v>INSUMO</v>
          </cell>
          <cell r="B10064" t="str">
            <v>00001214</v>
          </cell>
          <cell r="C10064" t="str">
            <v>CARPINTEIRO DE ESQUADRIA</v>
          </cell>
          <cell r="D10064" t="str">
            <v>H</v>
          </cell>
          <cell r="E10064">
            <v>1.8</v>
          </cell>
          <cell r="F10064">
            <v>12.69</v>
          </cell>
          <cell r="G10064">
            <v>22.84</v>
          </cell>
        </row>
        <row r="10065">
          <cell r="A10065" t="str">
            <v>INSUMO</v>
          </cell>
          <cell r="B10065" t="str">
            <v>00002427</v>
          </cell>
          <cell r="C10065" t="str">
            <v>DOBRADICA LATAO CROMADO 3 X 3" SEM ANEIS</v>
          </cell>
          <cell r="D10065" t="str">
            <v>UN</v>
          </cell>
          <cell r="E10065">
            <v>2</v>
          </cell>
          <cell r="F10065">
            <v>17.41</v>
          </cell>
          <cell r="G10065">
            <v>34.82</v>
          </cell>
        </row>
        <row r="10066">
          <cell r="A10066" t="str">
            <v>INSUMO</v>
          </cell>
          <cell r="B10066" t="str">
            <v>00004350</v>
          </cell>
          <cell r="C10066" t="str">
            <v>BUCHA NYLON S-8 C/ PARAF ROSCA SOBERBA ACO ZINCADO CAB CHATA FENDA SIMPLES 4,8 X 75MM</v>
          </cell>
          <cell r="D10066" t="str">
            <v>UN</v>
          </cell>
          <cell r="E10066">
            <v>4</v>
          </cell>
          <cell r="F10066">
            <v>0.39</v>
          </cell>
          <cell r="G10066">
            <v>1.56</v>
          </cell>
        </row>
        <row r="10067">
          <cell r="A10067" t="str">
            <v>INSUMO</v>
          </cell>
          <cell r="B10067" t="str">
            <v>00004419</v>
          </cell>
          <cell r="C10067" t="str">
            <v>PECA DE MADEIRA DE LEI NATIVA/REGIONAL 10 X 10 X 3 CM P/ FIXACAO DE ESQUADRIAS OU RODAPE</v>
          </cell>
          <cell r="D10067" t="str">
            <v>UN</v>
          </cell>
          <cell r="E10067">
            <v>4</v>
          </cell>
          <cell r="F10067">
            <v>0.65</v>
          </cell>
          <cell r="G10067">
            <v>2.6</v>
          </cell>
        </row>
        <row r="10068">
          <cell r="A10068" t="str">
            <v>INSUMO</v>
          </cell>
          <cell r="B10068" t="str">
            <v>00004750</v>
          </cell>
          <cell r="C10068" t="str">
            <v>PEDREIRO</v>
          </cell>
          <cell r="D10068" t="str">
            <v>H</v>
          </cell>
          <cell r="E10068">
            <v>0.64</v>
          </cell>
          <cell r="F10068">
            <v>12.88</v>
          </cell>
          <cell r="G10068">
            <v>8.24</v>
          </cell>
        </row>
        <row r="10069">
          <cell r="A10069" t="str">
            <v>INSUMO</v>
          </cell>
          <cell r="B10069" t="str">
            <v>00006117</v>
          </cell>
          <cell r="C10069" t="str">
            <v>AJUDANTE DE CARPINTEIRO</v>
          </cell>
          <cell r="D10069" t="str">
            <v>H</v>
          </cell>
          <cell r="E10069">
            <v>2.2000000000000002</v>
          </cell>
          <cell r="F10069">
            <v>9.68</v>
          </cell>
          <cell r="G10069">
            <v>21.3</v>
          </cell>
        </row>
        <row r="10070">
          <cell r="A10070" t="str">
            <v>INSUMO</v>
          </cell>
          <cell r="B10070" t="str">
            <v>00011131</v>
          </cell>
          <cell r="C10070" t="str">
            <v>CHAPA MADEIRA COMPENSADA CEDRO/CEDRINHO, SUMAUMA, VIROLA BRANCA OU EQUIV 2,2 X 1,6M X 20MM P/ARMARIOS</v>
          </cell>
          <cell r="D10070" t="str">
            <v>M2</v>
          </cell>
          <cell r="E10070">
            <v>0.96</v>
          </cell>
          <cell r="F10070">
            <v>31.91</v>
          </cell>
          <cell r="G10070">
            <v>30.63</v>
          </cell>
        </row>
        <row r="10071">
          <cell r="A10071" t="str">
            <v>74139/002</v>
          </cell>
          <cell r="C10071" t="str">
            <v>SUBTOTAL</v>
          </cell>
          <cell r="G10071">
            <v>197.60000000000002</v>
          </cell>
        </row>
        <row r="10072">
          <cell r="C10072" t="str">
            <v>BDI</v>
          </cell>
          <cell r="E10072">
            <v>0.35</v>
          </cell>
          <cell r="G10072">
            <v>69.16</v>
          </cell>
        </row>
        <row r="10073">
          <cell r="C10073" t="str">
            <v>TOTAL</v>
          </cell>
          <cell r="G10073">
            <v>266.76</v>
          </cell>
        </row>
        <row r="10075">
          <cell r="A10075" t="str">
            <v>ESQV</v>
          </cell>
          <cell r="B10075" t="str">
            <v>84830</v>
          </cell>
          <cell r="C10075" t="str">
            <v>PORTA DE MADEIRA VENEZIANA 2A, COM PREVISAO PARA VI DRO, 60X210X3CM, INCLUSO ADUELA 1A, ALIZAR 1A E DOBRADICAS COM ANEIS</v>
          </cell>
          <cell r="D10075" t="str">
            <v>UN</v>
          </cell>
        </row>
        <row r="10076">
          <cell r="A10076" t="str">
            <v>COMPOSICAO</v>
          </cell>
          <cell r="B10076" t="str">
            <v>73449</v>
          </cell>
          <cell r="C10076" t="str">
            <v>ARGAMASSA CIMENTO/AREIA 1:4 - PREPARO MANUAL - P</v>
          </cell>
          <cell r="D10076" t="str">
            <v>M3</v>
          </cell>
          <cell r="E10076">
            <v>9.5999999999999992E-3</v>
          </cell>
          <cell r="F10076">
            <v>341.28999999999996</v>
          </cell>
          <cell r="G10076">
            <v>3.28</v>
          </cell>
        </row>
        <row r="10077">
          <cell r="A10077" t="str">
            <v>INSUMO</v>
          </cell>
          <cell r="B10077" t="str">
            <v>00000183</v>
          </cell>
          <cell r="C10077" t="str">
            <v>ADUELA (GUARNICAO, BATENTE OU CAIXAO) DE PORTA, EM MADEIRA DE 1A. QUALIDADE, SEM ALIZARES, DE *13 X 3* CM</v>
          </cell>
          <cell r="D10077" t="str">
            <v>JG</v>
          </cell>
          <cell r="E10077">
            <v>1</v>
          </cell>
          <cell r="F10077">
            <v>84.78</v>
          </cell>
          <cell r="G10077">
            <v>84.78</v>
          </cell>
        </row>
        <row r="10078">
          <cell r="A10078" t="str">
            <v>INSUMO</v>
          </cell>
          <cell r="B10078" t="str">
            <v>00000187</v>
          </cell>
          <cell r="C10078" t="str">
            <v>ALIZAR / GUARNICAO 5 X 2CM MADEIRA IPE/MOGNO/CEREJEIRA OU SIMILAR</v>
          </cell>
          <cell r="D10078" t="str">
            <v>M</v>
          </cell>
          <cell r="E10078">
            <v>9.6</v>
          </cell>
          <cell r="F10078">
            <v>6.21</v>
          </cell>
          <cell r="G10078">
            <v>59.62</v>
          </cell>
        </row>
        <row r="10079">
          <cell r="A10079" t="str">
            <v>INSUMO</v>
          </cell>
          <cell r="B10079" t="str">
            <v>00001214</v>
          </cell>
          <cell r="C10079" t="str">
            <v>CARPINTEIRO DE ESQUADRIA</v>
          </cell>
          <cell r="D10079" t="str">
            <v>H</v>
          </cell>
          <cell r="E10079">
            <v>1.98</v>
          </cell>
          <cell r="F10079">
            <v>12.69</v>
          </cell>
          <cell r="G10079">
            <v>25.13</v>
          </cell>
        </row>
        <row r="10080">
          <cell r="A10080" t="str">
            <v>INSUMO</v>
          </cell>
          <cell r="B10080" t="str">
            <v>00004378</v>
          </cell>
          <cell r="C10080" t="str">
            <v>PARAFUSO ROSCA SOBERBA ACO ZINC CABECA CHATA FENDA SIMPLES 7 X 65MM</v>
          </cell>
          <cell r="D10080" t="str">
            <v>UN</v>
          </cell>
          <cell r="E10080">
            <v>6</v>
          </cell>
          <cell r="F10080">
            <v>0.36</v>
          </cell>
          <cell r="G10080">
            <v>2.16</v>
          </cell>
        </row>
        <row r="10081">
          <cell r="A10081" t="str">
            <v>INSUMO</v>
          </cell>
          <cell r="B10081" t="str">
            <v>00004419</v>
          </cell>
          <cell r="C10081" t="str">
            <v>PECA DE MADEIRA DE LEI NATIVA/REGIONAL 10 X 10 X 3 CM P/ FIXACAO DE ESQUADRIAS OU RODAPE</v>
          </cell>
          <cell r="D10081" t="str">
            <v>UN</v>
          </cell>
          <cell r="E10081">
            <v>6</v>
          </cell>
          <cell r="F10081">
            <v>0.65</v>
          </cell>
          <cell r="G10081">
            <v>3.9</v>
          </cell>
        </row>
        <row r="10082">
          <cell r="A10082" t="str">
            <v>INSUMO</v>
          </cell>
          <cell r="B10082" t="str">
            <v>00004750</v>
          </cell>
          <cell r="C10082" t="str">
            <v>PEDREIRO</v>
          </cell>
          <cell r="D10082" t="str">
            <v>H</v>
          </cell>
          <cell r="E10082">
            <v>1.3440000000000001</v>
          </cell>
          <cell r="F10082">
            <v>12.88</v>
          </cell>
          <cell r="G10082">
            <v>17.309999999999999</v>
          </cell>
        </row>
        <row r="10083">
          <cell r="A10083" t="str">
            <v>INSUMO</v>
          </cell>
          <cell r="B10083" t="str">
            <v>00006111</v>
          </cell>
          <cell r="C10083" t="str">
            <v>SERVENTE</v>
          </cell>
          <cell r="D10083" t="str">
            <v>H</v>
          </cell>
          <cell r="E10083">
            <v>3.3239999999999998</v>
          </cell>
          <cell r="F10083">
            <v>10.59</v>
          </cell>
          <cell r="G10083">
            <v>35.200000000000003</v>
          </cell>
        </row>
        <row r="10084">
          <cell r="A10084" t="str">
            <v>INSUMO</v>
          </cell>
          <cell r="B10084" t="str">
            <v>00011381</v>
          </cell>
          <cell r="C10084" t="str">
            <v>PORTA MADEIRA REGIONAL 2A VENEZIANA E = 3CM /POSTIGO/ PREVISAO P/ VIDRO</v>
          </cell>
          <cell r="D10084" t="str">
            <v>M2</v>
          </cell>
          <cell r="E10084">
            <v>1.26</v>
          </cell>
          <cell r="F10084">
            <v>457.59</v>
          </cell>
          <cell r="G10084">
            <v>576.55999999999995</v>
          </cell>
        </row>
        <row r="10085">
          <cell r="A10085" t="str">
            <v>INSUMO</v>
          </cell>
          <cell r="B10085" t="str">
            <v>00011447</v>
          </cell>
          <cell r="C10085" t="str">
            <v>DOBRADICA LATAO CROMADO 3 X 3" C/ ANEIS</v>
          </cell>
          <cell r="D10085" t="str">
            <v>UN</v>
          </cell>
          <cell r="E10085">
            <v>3</v>
          </cell>
          <cell r="F10085">
            <v>17.760000000000002</v>
          </cell>
          <cell r="G10085">
            <v>53.28</v>
          </cell>
        </row>
        <row r="10086">
          <cell r="A10086" t="str">
            <v>INSUMO</v>
          </cell>
          <cell r="B10086" t="str">
            <v>00020247</v>
          </cell>
          <cell r="C10086" t="str">
            <v>PREGO DE ACO 15 X 15 C/ CABECA</v>
          </cell>
          <cell r="D10086" t="str">
            <v>KG</v>
          </cell>
          <cell r="E10086">
            <v>0.57599999999999996</v>
          </cell>
          <cell r="F10086">
            <v>5.66</v>
          </cell>
          <cell r="G10086">
            <v>3.26</v>
          </cell>
        </row>
        <row r="10087">
          <cell r="A10087" t="str">
            <v>84830</v>
          </cell>
          <cell r="C10087" t="str">
            <v>SUBTOTAL</v>
          </cell>
          <cell r="G10087">
            <v>864.4799999999999</v>
          </cell>
        </row>
        <row r="10088">
          <cell r="C10088" t="str">
            <v>BDI</v>
          </cell>
          <cell r="E10088">
            <v>0.35</v>
          </cell>
          <cell r="G10088">
            <v>302.57</v>
          </cell>
        </row>
        <row r="10089">
          <cell r="C10089" t="str">
            <v>TOTAL</v>
          </cell>
          <cell r="G10089">
            <v>1167.05</v>
          </cell>
        </row>
        <row r="10091">
          <cell r="A10091" t="str">
            <v>ESQV</v>
          </cell>
          <cell r="B10091" t="str">
            <v>84831</v>
          </cell>
          <cell r="C10091" t="str">
            <v>PORTA DE MADEIRA VENEZIANA 2A, COM PREVISAO PARA VI DRO, 70X210X3CM, INCLUSO ADUELA 1A, ALIZAR 1A E DOBRADICAS COM ANEIS</v>
          </cell>
          <cell r="D10091" t="str">
            <v>UN</v>
          </cell>
        </row>
        <row r="10092">
          <cell r="A10092" t="str">
            <v>COMPOSICAO</v>
          </cell>
          <cell r="B10092" t="str">
            <v>73449</v>
          </cell>
          <cell r="C10092" t="str">
            <v>ARGAMASSA CIMENTO/AREIA 1:4 - PREPARO MANUAL - P</v>
          </cell>
          <cell r="D10092" t="str">
            <v>M3</v>
          </cell>
          <cell r="E10092">
            <v>9.7999999999999997E-3</v>
          </cell>
          <cell r="F10092">
            <v>341.28999999999996</v>
          </cell>
          <cell r="G10092">
            <v>3.34</v>
          </cell>
        </row>
        <row r="10093">
          <cell r="A10093" t="str">
            <v>INSUMO</v>
          </cell>
          <cell r="B10093" t="str">
            <v>00000183</v>
          </cell>
          <cell r="C10093" t="str">
            <v>ADUELA (GUARNICAO, BATENTE OU CAIXAO) DE PORTA, EM MADEIRA DE 1A. QUALIDADE, SEM ALIZARES, DE *13 X 3* CM</v>
          </cell>
          <cell r="D10093" t="str">
            <v>JG</v>
          </cell>
          <cell r="E10093">
            <v>1</v>
          </cell>
          <cell r="F10093">
            <v>84.78</v>
          </cell>
          <cell r="G10093">
            <v>84.78</v>
          </cell>
        </row>
        <row r="10094">
          <cell r="A10094" t="str">
            <v>INSUMO</v>
          </cell>
          <cell r="B10094" t="str">
            <v>00000187</v>
          </cell>
          <cell r="C10094" t="str">
            <v>ALIZAR / GUARNICAO 5 X 2CM MADEIRA IPE/MOGNO/CEREJEIRA OU SIMILAR</v>
          </cell>
          <cell r="D10094" t="str">
            <v>M</v>
          </cell>
          <cell r="E10094">
            <v>9.8000000000000007</v>
          </cell>
          <cell r="F10094">
            <v>6.21</v>
          </cell>
          <cell r="G10094">
            <v>60.86</v>
          </cell>
        </row>
        <row r="10095">
          <cell r="A10095" t="str">
            <v>INSUMO</v>
          </cell>
          <cell r="B10095" t="str">
            <v>00001214</v>
          </cell>
          <cell r="C10095" t="str">
            <v>CARPINTEIRO DE ESQUADRIA</v>
          </cell>
          <cell r="D10095" t="str">
            <v>H</v>
          </cell>
          <cell r="E10095">
            <v>2.0150000000000001</v>
          </cell>
          <cell r="F10095">
            <v>12.69</v>
          </cell>
          <cell r="G10095">
            <v>25.57</v>
          </cell>
        </row>
        <row r="10096">
          <cell r="A10096" t="str">
            <v>INSUMO</v>
          </cell>
          <cell r="B10096" t="str">
            <v>00004378</v>
          </cell>
          <cell r="C10096" t="str">
            <v>PARAFUSO ROSCA SOBERBA ACO ZINC CABECA CHATA FENDA SIMPLES 7 X 65MM</v>
          </cell>
          <cell r="D10096" t="str">
            <v>UN</v>
          </cell>
          <cell r="E10096">
            <v>6</v>
          </cell>
          <cell r="F10096">
            <v>0.36</v>
          </cell>
          <cell r="G10096">
            <v>2.16</v>
          </cell>
        </row>
        <row r="10097">
          <cell r="A10097" t="str">
            <v>INSUMO</v>
          </cell>
          <cell r="B10097" t="str">
            <v>00004419</v>
          </cell>
          <cell r="C10097" t="str">
            <v>PECA DE MADEIRA DE LEI NATIVA/REGIONAL 10 X 10 X 3 CM P/ FIXACAO DE ESQUADRIAS OU RODAPE</v>
          </cell>
          <cell r="D10097" t="str">
            <v>UN</v>
          </cell>
          <cell r="E10097">
            <v>6</v>
          </cell>
          <cell r="F10097">
            <v>0.65</v>
          </cell>
          <cell r="G10097">
            <v>3.9</v>
          </cell>
        </row>
        <row r="10098">
          <cell r="A10098" t="str">
            <v>INSUMO</v>
          </cell>
          <cell r="B10098" t="str">
            <v>00004750</v>
          </cell>
          <cell r="C10098" t="str">
            <v>PEDREIRO</v>
          </cell>
          <cell r="D10098" t="str">
            <v>H</v>
          </cell>
          <cell r="E10098">
            <v>1.3720000000000001</v>
          </cell>
          <cell r="F10098">
            <v>12.88</v>
          </cell>
          <cell r="G10098">
            <v>17.670000000000002</v>
          </cell>
        </row>
        <row r="10099">
          <cell r="A10099" t="str">
            <v>INSUMO</v>
          </cell>
          <cell r="B10099" t="str">
            <v>00006111</v>
          </cell>
          <cell r="C10099" t="str">
            <v>SERVENTE</v>
          </cell>
          <cell r="D10099" t="str">
            <v>H</v>
          </cell>
          <cell r="E10099">
            <v>3.387</v>
          </cell>
          <cell r="F10099">
            <v>10.59</v>
          </cell>
          <cell r="G10099">
            <v>35.869999999999997</v>
          </cell>
        </row>
        <row r="10100">
          <cell r="A10100" t="str">
            <v>INSUMO</v>
          </cell>
          <cell r="B10100" t="str">
            <v>00011381</v>
          </cell>
          <cell r="C10100" t="str">
            <v>PORTA MADEIRA REGIONAL 2A VENEZIANA E = 3CM /POSTIGO/ PREVISAO P/ VIDRO</v>
          </cell>
          <cell r="D10100" t="str">
            <v>M2</v>
          </cell>
          <cell r="E10100">
            <v>1.47</v>
          </cell>
          <cell r="F10100">
            <v>457.59</v>
          </cell>
          <cell r="G10100">
            <v>672.66</v>
          </cell>
        </row>
        <row r="10101">
          <cell r="A10101" t="str">
            <v>INSUMO</v>
          </cell>
          <cell r="B10101" t="str">
            <v>00011447</v>
          </cell>
          <cell r="C10101" t="str">
            <v>DOBRADICA LATAO CROMADO 3 X 3" C/ ANEIS</v>
          </cell>
          <cell r="D10101" t="str">
            <v>UN</v>
          </cell>
          <cell r="E10101">
            <v>3</v>
          </cell>
          <cell r="F10101">
            <v>17.760000000000002</v>
          </cell>
          <cell r="G10101">
            <v>53.28</v>
          </cell>
        </row>
        <row r="10102">
          <cell r="A10102" t="str">
            <v>INSUMO</v>
          </cell>
          <cell r="B10102" t="str">
            <v>00020247</v>
          </cell>
          <cell r="C10102" t="str">
            <v>PREGO DE ACO 15 X 15 C/ CABECA</v>
          </cell>
          <cell r="D10102" t="str">
            <v>KG</v>
          </cell>
          <cell r="E10102">
            <v>0.58799999999999997</v>
          </cell>
          <cell r="F10102">
            <v>5.66</v>
          </cell>
          <cell r="G10102">
            <v>3.33</v>
          </cell>
        </row>
        <row r="10103">
          <cell r="A10103" t="str">
            <v>84831</v>
          </cell>
          <cell r="C10103" t="str">
            <v>SUBTOTAL</v>
          </cell>
          <cell r="G10103">
            <v>963.42</v>
          </cell>
        </row>
        <row r="10104">
          <cell r="C10104" t="str">
            <v>BDI</v>
          </cell>
          <cell r="E10104">
            <v>0.35</v>
          </cell>
          <cell r="G10104">
            <v>337.2</v>
          </cell>
        </row>
        <row r="10105">
          <cell r="C10105" t="str">
            <v>TOTAL</v>
          </cell>
          <cell r="G10105">
            <v>1300.6199999999999</v>
          </cell>
        </row>
        <row r="10107">
          <cell r="A10107" t="str">
            <v>ESQV</v>
          </cell>
          <cell r="B10107" t="str">
            <v>84832</v>
          </cell>
          <cell r="C10107" t="str">
            <v>PORTA DE MADEIRA VENEZIANA 2A, COM PREVISAO PARA VI DRO, 80X210X3CM, INCLUSO ADUELA 1A, ALIZAR 1A E DOBRADICAS COM ANEIS</v>
          </cell>
          <cell r="D10107" t="str">
            <v>UN</v>
          </cell>
        </row>
        <row r="10108">
          <cell r="A10108" t="str">
            <v>COMPOSICAO</v>
          </cell>
          <cell r="B10108" t="str">
            <v>73449</v>
          </cell>
          <cell r="C10108" t="str">
            <v>ARGAMASSA CIMENTO/AREIA 1:4 - PREPARO MANUAL - P</v>
          </cell>
          <cell r="D10108" t="str">
            <v>M3</v>
          </cell>
          <cell r="E10108">
            <v>0.01</v>
          </cell>
          <cell r="F10108">
            <v>341.28999999999996</v>
          </cell>
          <cell r="G10108">
            <v>3.41</v>
          </cell>
        </row>
        <row r="10109">
          <cell r="A10109" t="str">
            <v>INSUMO</v>
          </cell>
          <cell r="B10109" t="str">
            <v>00000183</v>
          </cell>
          <cell r="C10109" t="str">
            <v>ADUELA (GUARNICAO, BATENTE OU CAIXAO) DE PORTA, EM MADEIRA DE 1A. QUALIDADE, SEM ALIZARES, DE *13 X 3* CM</v>
          </cell>
          <cell r="D10109" t="str">
            <v>JG</v>
          </cell>
          <cell r="E10109">
            <v>1</v>
          </cell>
          <cell r="F10109">
            <v>84.78</v>
          </cell>
          <cell r="G10109">
            <v>84.78</v>
          </cell>
        </row>
        <row r="10110">
          <cell r="A10110" t="str">
            <v>INSUMO</v>
          </cell>
          <cell r="B10110" t="str">
            <v>00000187</v>
          </cell>
          <cell r="C10110" t="str">
            <v>ALIZAR / GUARNICAO 5 X 2CM MADEIRA IPE/MOGNO/CEREJEIRA OU SIMILAR</v>
          </cell>
          <cell r="D10110" t="str">
            <v>M</v>
          </cell>
          <cell r="E10110">
            <v>10</v>
          </cell>
          <cell r="F10110">
            <v>6.21</v>
          </cell>
          <cell r="G10110">
            <v>62.1</v>
          </cell>
        </row>
        <row r="10111">
          <cell r="A10111" t="str">
            <v>INSUMO</v>
          </cell>
          <cell r="B10111" t="str">
            <v>00001214</v>
          </cell>
          <cell r="C10111" t="str">
            <v>CARPINTEIRO DE ESQUADRIA</v>
          </cell>
          <cell r="D10111" t="str">
            <v>H</v>
          </cell>
          <cell r="E10111">
            <v>2.0499999999999998</v>
          </cell>
          <cell r="F10111">
            <v>12.69</v>
          </cell>
          <cell r="G10111">
            <v>26.01</v>
          </cell>
        </row>
        <row r="10112">
          <cell r="A10112" t="str">
            <v>INSUMO</v>
          </cell>
          <cell r="B10112" t="str">
            <v>00004378</v>
          </cell>
          <cell r="C10112" t="str">
            <v>PARAFUSO ROSCA SOBERBA ACO ZINC CABECA CHATA FENDA SIMPLES 7 X 65MM</v>
          </cell>
          <cell r="D10112" t="str">
            <v>UN</v>
          </cell>
          <cell r="E10112">
            <v>6</v>
          </cell>
          <cell r="F10112">
            <v>0.36</v>
          </cell>
          <cell r="G10112">
            <v>2.16</v>
          </cell>
        </row>
        <row r="10113">
          <cell r="A10113" t="str">
            <v>INSUMO</v>
          </cell>
          <cell r="B10113" t="str">
            <v>00004419</v>
          </cell>
          <cell r="C10113" t="str">
            <v>PECA DE MADEIRA DE LEI NATIVA/REGIONAL 10 X 10 X 3 CM P/ FIXACAO DE ESQUADRIAS OU RODAPE</v>
          </cell>
          <cell r="D10113" t="str">
            <v>UN</v>
          </cell>
          <cell r="E10113">
            <v>6</v>
          </cell>
          <cell r="F10113">
            <v>0.65</v>
          </cell>
          <cell r="G10113">
            <v>3.9</v>
          </cell>
        </row>
        <row r="10114">
          <cell r="A10114" t="str">
            <v>INSUMO</v>
          </cell>
          <cell r="B10114" t="str">
            <v>00004750</v>
          </cell>
          <cell r="C10114" t="str">
            <v>PEDREIRO</v>
          </cell>
          <cell r="D10114" t="str">
            <v>H</v>
          </cell>
          <cell r="E10114">
            <v>1.4</v>
          </cell>
          <cell r="F10114">
            <v>12.88</v>
          </cell>
          <cell r="G10114">
            <v>18.03</v>
          </cell>
        </row>
        <row r="10115">
          <cell r="A10115" t="str">
            <v>INSUMO</v>
          </cell>
          <cell r="B10115" t="str">
            <v>00006111</v>
          </cell>
          <cell r="C10115" t="str">
            <v>SERVENTE</v>
          </cell>
          <cell r="D10115" t="str">
            <v>H</v>
          </cell>
          <cell r="E10115">
            <v>3.45</v>
          </cell>
          <cell r="F10115">
            <v>10.59</v>
          </cell>
          <cell r="G10115">
            <v>36.54</v>
          </cell>
        </row>
        <row r="10116">
          <cell r="A10116" t="str">
            <v>INSUMO</v>
          </cell>
          <cell r="B10116" t="str">
            <v>00011381</v>
          </cell>
          <cell r="C10116" t="str">
            <v>PORTA MADEIRA REGIONAL 2A VENEZIANA E = 3CM /POSTIGO/ PREVISAO P/ VIDRO</v>
          </cell>
          <cell r="D10116" t="str">
            <v>M2</v>
          </cell>
          <cell r="E10116">
            <v>1.68</v>
          </cell>
          <cell r="F10116">
            <v>457.59</v>
          </cell>
          <cell r="G10116">
            <v>768.75</v>
          </cell>
        </row>
        <row r="10117">
          <cell r="A10117" t="str">
            <v>INSUMO</v>
          </cell>
          <cell r="B10117" t="str">
            <v>00011447</v>
          </cell>
          <cell r="C10117" t="str">
            <v>DOBRADICA LATAO CROMADO 3 X 3" C/ ANEIS</v>
          </cell>
          <cell r="D10117" t="str">
            <v>UN</v>
          </cell>
          <cell r="E10117">
            <v>3</v>
          </cell>
          <cell r="F10117">
            <v>17.760000000000002</v>
          </cell>
          <cell r="G10117">
            <v>53.28</v>
          </cell>
        </row>
        <row r="10118">
          <cell r="A10118" t="str">
            <v>INSUMO</v>
          </cell>
          <cell r="B10118" t="str">
            <v>00020247</v>
          </cell>
          <cell r="C10118" t="str">
            <v>PREGO DE ACO 15 X 15 C/ CABECA</v>
          </cell>
          <cell r="D10118" t="str">
            <v>KG</v>
          </cell>
          <cell r="E10118">
            <v>0.6</v>
          </cell>
          <cell r="F10118">
            <v>5.66</v>
          </cell>
          <cell r="G10118">
            <v>3.4</v>
          </cell>
        </row>
        <row r="10119">
          <cell r="A10119" t="str">
            <v>84832</v>
          </cell>
          <cell r="C10119" t="str">
            <v>SUBTOTAL</v>
          </cell>
          <cell r="G10119">
            <v>1062.3600000000001</v>
          </cell>
        </row>
        <row r="10120">
          <cell r="C10120" t="str">
            <v>BDI</v>
          </cell>
          <cell r="E10120">
            <v>0.35</v>
          </cell>
          <cell r="G10120">
            <v>371.83</v>
          </cell>
        </row>
        <row r="10121">
          <cell r="C10121" t="str">
            <v>TOTAL</v>
          </cell>
          <cell r="G10121">
            <v>1434.19</v>
          </cell>
        </row>
        <row r="10123">
          <cell r="A10123" t="str">
            <v>ESQV</v>
          </cell>
          <cell r="B10123" t="str">
            <v>84838</v>
          </cell>
          <cell r="C10123" t="str">
            <v>PORTA DE MADEIRA ALMOFADADA SEMIOCA 1A, 60X210X3CM, INCLUSO ADUELA 1A, ALIZAR 1A E DOBRADICAS COM ANEIS</v>
          </cell>
          <cell r="D10123" t="str">
            <v>UN</v>
          </cell>
        </row>
        <row r="10124">
          <cell r="A10124" t="str">
            <v>COMPOSICAO</v>
          </cell>
          <cell r="B10124" t="str">
            <v>73449</v>
          </cell>
          <cell r="C10124" t="str">
            <v>ARGAMASSA CIMENTO/AREIA 1:4 - PREPARO MANUAL - P</v>
          </cell>
          <cell r="D10124" t="str">
            <v>M3</v>
          </cell>
          <cell r="E10124">
            <v>9.5999999999999992E-3</v>
          </cell>
          <cell r="F10124">
            <v>341.28999999999996</v>
          </cell>
          <cell r="G10124">
            <v>3.28</v>
          </cell>
        </row>
        <row r="10125">
          <cell r="A10125" t="str">
            <v>INSUMO</v>
          </cell>
          <cell r="B10125" t="str">
            <v>00000183</v>
          </cell>
          <cell r="C10125" t="str">
            <v>ADUELA (GUARNICAO, BATENTE OU CAIXAO) DE PORTA, EM MADEIRA DE 1A. QUALIDADE, SEM ALIZARES, DE *13 X 3* CM</v>
          </cell>
          <cell r="D10125" t="str">
            <v>JG</v>
          </cell>
          <cell r="E10125">
            <v>1</v>
          </cell>
          <cell r="F10125">
            <v>84.78</v>
          </cell>
          <cell r="G10125">
            <v>84.78</v>
          </cell>
        </row>
        <row r="10126">
          <cell r="A10126" t="str">
            <v>INSUMO</v>
          </cell>
          <cell r="B10126" t="str">
            <v>00000187</v>
          </cell>
          <cell r="C10126" t="str">
            <v>ALIZAR / GUARNICAO 5 X 2CM MADEIRA IPE/MOGNO/CEREJEIRA OU SIMILAR</v>
          </cell>
          <cell r="D10126" t="str">
            <v>M</v>
          </cell>
          <cell r="E10126">
            <v>9.6</v>
          </cell>
          <cell r="F10126">
            <v>6.21</v>
          </cell>
          <cell r="G10126">
            <v>59.62</v>
          </cell>
        </row>
        <row r="10127">
          <cell r="A10127" t="str">
            <v>INSUMO</v>
          </cell>
          <cell r="B10127" t="str">
            <v>00001214</v>
          </cell>
          <cell r="C10127" t="str">
            <v>CARPINTEIRO DE ESQUADRIA</v>
          </cell>
          <cell r="D10127" t="str">
            <v>H</v>
          </cell>
          <cell r="E10127">
            <v>1.98</v>
          </cell>
          <cell r="F10127">
            <v>12.69</v>
          </cell>
          <cell r="G10127">
            <v>25.13</v>
          </cell>
        </row>
        <row r="10128">
          <cell r="A10128" t="str">
            <v>INSUMO</v>
          </cell>
          <cell r="B10128" t="str">
            <v>00004378</v>
          </cell>
          <cell r="C10128" t="str">
            <v>PARAFUSO ROSCA SOBERBA ACO ZINC CABECA CHATA FENDA SIMPLES 7 X 65MM</v>
          </cell>
          <cell r="D10128" t="str">
            <v>UN</v>
          </cell>
          <cell r="E10128">
            <v>6</v>
          </cell>
          <cell r="F10128">
            <v>0.36</v>
          </cell>
          <cell r="G10128">
            <v>2.16</v>
          </cell>
        </row>
        <row r="10129">
          <cell r="A10129" t="str">
            <v>INSUMO</v>
          </cell>
          <cell r="B10129" t="str">
            <v>00004419</v>
          </cell>
          <cell r="C10129" t="str">
            <v>PECA DE MADEIRA DE LEI NATIVA/REGIONAL 10 X 10 X 3 CM P/ FIXACAO DE ESQUADRIAS OU RODAPE</v>
          </cell>
          <cell r="D10129" t="str">
            <v>UN</v>
          </cell>
          <cell r="E10129">
            <v>6</v>
          </cell>
          <cell r="F10129">
            <v>0.65</v>
          </cell>
          <cell r="G10129">
            <v>3.9</v>
          </cell>
        </row>
        <row r="10130">
          <cell r="A10130" t="str">
            <v>INSUMO</v>
          </cell>
          <cell r="B10130" t="str">
            <v>00004750</v>
          </cell>
          <cell r="C10130" t="str">
            <v>PEDREIRO</v>
          </cell>
          <cell r="D10130" t="str">
            <v>H</v>
          </cell>
          <cell r="E10130">
            <v>1.3440000000000001</v>
          </cell>
          <cell r="F10130">
            <v>12.88</v>
          </cell>
          <cell r="G10130">
            <v>17.309999999999999</v>
          </cell>
        </row>
        <row r="10131">
          <cell r="A10131" t="str">
            <v>INSUMO</v>
          </cell>
          <cell r="B10131" t="str">
            <v>00006111</v>
          </cell>
          <cell r="C10131" t="str">
            <v>SERVENTE</v>
          </cell>
          <cell r="D10131" t="str">
            <v>H</v>
          </cell>
          <cell r="E10131">
            <v>3.3239999999999998</v>
          </cell>
          <cell r="F10131">
            <v>10.59</v>
          </cell>
          <cell r="G10131">
            <v>35.200000000000003</v>
          </cell>
        </row>
        <row r="10132">
          <cell r="A10132" t="str">
            <v>INSUMO</v>
          </cell>
          <cell r="B10132" t="str">
            <v>00011447</v>
          </cell>
          <cell r="C10132" t="str">
            <v>DOBRADICA LATAO CROMADO 3 X 3" C/ ANEIS</v>
          </cell>
          <cell r="D10132" t="str">
            <v>UN</v>
          </cell>
          <cell r="E10132">
            <v>3</v>
          </cell>
          <cell r="F10132">
            <v>17.760000000000002</v>
          </cell>
          <cell r="G10132">
            <v>53.28</v>
          </cell>
        </row>
        <row r="10133">
          <cell r="A10133" t="str">
            <v>INSUMO</v>
          </cell>
          <cell r="B10133" t="str">
            <v>00020247</v>
          </cell>
          <cell r="C10133" t="str">
            <v>PREGO DE ACO 15 X 15 C/ CABECA</v>
          </cell>
          <cell r="D10133" t="str">
            <v>KG</v>
          </cell>
          <cell r="E10133">
            <v>0.57599999999999996</v>
          </cell>
          <cell r="F10133">
            <v>5.66</v>
          </cell>
          <cell r="G10133">
            <v>3.26</v>
          </cell>
        </row>
        <row r="10134">
          <cell r="A10134" t="str">
            <v>INSUMO</v>
          </cell>
          <cell r="B10134" t="str">
            <v>00020322</v>
          </cell>
          <cell r="C10134" t="str">
            <v>PORTA MADEIRA SEMI-OCA ALMOFADADA REGIONAL 1A 60 X 210 X 3CM</v>
          </cell>
          <cell r="D10134" t="str">
            <v>UN</v>
          </cell>
          <cell r="E10134">
            <v>1</v>
          </cell>
          <cell r="F10134">
            <v>210.86</v>
          </cell>
          <cell r="G10134">
            <v>210.86</v>
          </cell>
        </row>
        <row r="10135">
          <cell r="A10135" t="str">
            <v>84838</v>
          </cell>
          <cell r="C10135" t="str">
            <v>SUBTOTAL</v>
          </cell>
          <cell r="G10135">
            <v>498.78</v>
          </cell>
        </row>
        <row r="10136">
          <cell r="C10136" t="str">
            <v>BDI</v>
          </cell>
          <cell r="E10136">
            <v>0.35</v>
          </cell>
          <cell r="G10136">
            <v>174.57</v>
          </cell>
        </row>
        <row r="10137">
          <cell r="C10137" t="str">
            <v>TOTAL</v>
          </cell>
          <cell r="G10137">
            <v>673.34999999999991</v>
          </cell>
        </row>
        <row r="10139">
          <cell r="A10139" t="str">
            <v>ESQV</v>
          </cell>
          <cell r="B10139" t="str">
            <v>84839</v>
          </cell>
          <cell r="C10139" t="str">
            <v>PORTA DE MADEIRA MACICA REGIONAL 1A, MEXICANA, 80X2 10X3,5CM, COM ADUELA E ALIZAR DE 1A, COM DOBRADICAS DE LATAO CROMADO COM ANEIS</v>
          </cell>
          <cell r="D10139" t="str">
            <v>UN</v>
          </cell>
        </row>
        <row r="10140">
          <cell r="A10140" t="str">
            <v>COMPOSICAO</v>
          </cell>
          <cell r="B10140" t="str">
            <v>73449</v>
          </cell>
          <cell r="C10140" t="str">
            <v>ARGAMASSA CIMENTO/AREIA 1:4 - PREPARO MANUAL - P</v>
          </cell>
          <cell r="D10140" t="str">
            <v>M3</v>
          </cell>
          <cell r="E10140">
            <v>0.01</v>
          </cell>
          <cell r="F10140">
            <v>341.28999999999996</v>
          </cell>
          <cell r="G10140">
            <v>3.41</v>
          </cell>
        </row>
        <row r="10141">
          <cell r="A10141" t="str">
            <v>INSUMO</v>
          </cell>
          <cell r="B10141" t="str">
            <v>00000183</v>
          </cell>
          <cell r="C10141" t="str">
            <v>ADUELA (GUARNICAO, BATENTE OU CAIXAO) DE PORTA, EM MADEIRA DE 1A. QUALIDADE, SEM ALIZARES, DE *13 X 3* CM</v>
          </cell>
          <cell r="D10141" t="str">
            <v>JG</v>
          </cell>
          <cell r="E10141">
            <v>1</v>
          </cell>
          <cell r="F10141">
            <v>84.78</v>
          </cell>
          <cell r="G10141">
            <v>84.78</v>
          </cell>
        </row>
        <row r="10142">
          <cell r="A10142" t="str">
            <v>INSUMO</v>
          </cell>
          <cell r="B10142" t="str">
            <v>00000187</v>
          </cell>
          <cell r="C10142" t="str">
            <v>ALIZAR / GUARNICAO 5 X 2CM MADEIRA IPE/MOGNO/CEREJEIRA OU SIMILAR</v>
          </cell>
          <cell r="D10142" t="str">
            <v>M</v>
          </cell>
          <cell r="E10142">
            <v>10</v>
          </cell>
          <cell r="F10142">
            <v>6.21</v>
          </cell>
          <cell r="G10142">
            <v>62.1</v>
          </cell>
        </row>
        <row r="10143">
          <cell r="A10143" t="str">
            <v>INSUMO</v>
          </cell>
          <cell r="B10143" t="str">
            <v>00001214</v>
          </cell>
          <cell r="C10143" t="str">
            <v>CARPINTEIRO DE ESQUADRIA</v>
          </cell>
          <cell r="D10143" t="str">
            <v>H</v>
          </cell>
          <cell r="E10143">
            <v>2.0499999999999998</v>
          </cell>
          <cell r="F10143">
            <v>12.69</v>
          </cell>
          <cell r="G10143">
            <v>26.01</v>
          </cell>
        </row>
        <row r="10144">
          <cell r="A10144" t="str">
            <v>INSUMO</v>
          </cell>
          <cell r="B10144" t="str">
            <v>00004378</v>
          </cell>
          <cell r="C10144" t="str">
            <v>PARAFUSO ROSCA SOBERBA ACO ZINC CABECA CHATA FENDA SIMPLES 7 X 65MM</v>
          </cell>
          <cell r="D10144" t="str">
            <v>UN</v>
          </cell>
          <cell r="E10144">
            <v>8</v>
          </cell>
          <cell r="F10144">
            <v>0.36</v>
          </cell>
          <cell r="G10144">
            <v>2.88</v>
          </cell>
        </row>
        <row r="10145">
          <cell r="A10145" t="str">
            <v>INSUMO</v>
          </cell>
          <cell r="B10145" t="str">
            <v>00004419</v>
          </cell>
          <cell r="C10145" t="str">
            <v>PECA DE MADEIRA DE LEI NATIVA/REGIONAL 10 X 10 X 3 CM P/ FIXACAO DE ESQUADRIAS OU RODAPE</v>
          </cell>
          <cell r="D10145" t="str">
            <v>UN</v>
          </cell>
          <cell r="E10145">
            <v>6</v>
          </cell>
          <cell r="F10145">
            <v>0.65</v>
          </cell>
          <cell r="G10145">
            <v>3.9</v>
          </cell>
        </row>
        <row r="10146">
          <cell r="A10146" t="str">
            <v>INSUMO</v>
          </cell>
          <cell r="B10146" t="str">
            <v>00004750</v>
          </cell>
          <cell r="C10146" t="str">
            <v>PEDREIRO</v>
          </cell>
          <cell r="D10146" t="str">
            <v>H</v>
          </cell>
          <cell r="E10146">
            <v>1.4</v>
          </cell>
          <cell r="F10146">
            <v>12.88</v>
          </cell>
          <cell r="G10146">
            <v>18.03</v>
          </cell>
        </row>
        <row r="10147">
          <cell r="A10147" t="str">
            <v>INSUMO</v>
          </cell>
          <cell r="B10147" t="str">
            <v>00004998</v>
          </cell>
          <cell r="C10147" t="str">
            <v>PORTA TIPO MEXICANA DE MADEIRA MACICA DE 1A. QUALIDADE, DE *0,80 X 2,10 X 0,035* M</v>
          </cell>
          <cell r="D10147" t="str">
            <v>M2</v>
          </cell>
          <cell r="E10147">
            <v>1.68</v>
          </cell>
          <cell r="F10147">
            <v>288.67</v>
          </cell>
          <cell r="G10147">
            <v>484.97</v>
          </cell>
        </row>
        <row r="10148">
          <cell r="A10148" t="str">
            <v>INSUMO</v>
          </cell>
          <cell r="B10148" t="str">
            <v>00006111</v>
          </cell>
          <cell r="C10148" t="str">
            <v>SERVENTE</v>
          </cell>
          <cell r="D10148" t="str">
            <v>H</v>
          </cell>
          <cell r="E10148">
            <v>3.45</v>
          </cell>
          <cell r="F10148">
            <v>10.59</v>
          </cell>
          <cell r="G10148">
            <v>36.54</v>
          </cell>
        </row>
        <row r="10149">
          <cell r="A10149" t="str">
            <v>INSUMO</v>
          </cell>
          <cell r="B10149" t="str">
            <v>00011447</v>
          </cell>
          <cell r="C10149" t="str">
            <v>DOBRADICA LATAO CROMADO 3 X 3" C/ ANEIS</v>
          </cell>
          <cell r="D10149" t="str">
            <v>UN</v>
          </cell>
          <cell r="E10149">
            <v>3</v>
          </cell>
          <cell r="F10149">
            <v>17.760000000000002</v>
          </cell>
          <cell r="G10149">
            <v>53.28</v>
          </cell>
        </row>
        <row r="10150">
          <cell r="A10150" t="str">
            <v>INSUMO</v>
          </cell>
          <cell r="B10150" t="str">
            <v>00020247</v>
          </cell>
          <cell r="C10150" t="str">
            <v>PREGO DE ACO 15 X 15 C/ CABECA</v>
          </cell>
          <cell r="D10150" t="str">
            <v>KG</v>
          </cell>
          <cell r="E10150">
            <v>0.6</v>
          </cell>
          <cell r="F10150">
            <v>5.66</v>
          </cell>
          <cell r="G10150">
            <v>3.4</v>
          </cell>
        </row>
        <row r="10151">
          <cell r="A10151" t="str">
            <v>84839</v>
          </cell>
          <cell r="C10151" t="str">
            <v>SUBTOTAL</v>
          </cell>
          <cell r="G10151">
            <v>779.3</v>
          </cell>
        </row>
        <row r="10152">
          <cell r="C10152" t="str">
            <v>BDI</v>
          </cell>
          <cell r="E10152">
            <v>0.35</v>
          </cell>
          <cell r="G10152">
            <v>272.76</v>
          </cell>
        </row>
        <row r="10153">
          <cell r="C10153" t="str">
            <v>TOTAL</v>
          </cell>
          <cell r="G10153">
            <v>1052.06</v>
          </cell>
        </row>
        <row r="10155">
          <cell r="A10155" t="str">
            <v>ESQV</v>
          </cell>
          <cell r="B10155" t="str">
            <v>84840</v>
          </cell>
          <cell r="C10155" t="str">
            <v>PORTA DE MADEIRA ALMOFADADA SEMIOCA 1A, 70X210X3CM, INCLUSO ADUELA 1A, ALIZAR 1A E DOBRADICAS COM ANEIS</v>
          </cell>
          <cell r="D10155" t="str">
            <v>UN</v>
          </cell>
        </row>
        <row r="10156">
          <cell r="A10156" t="str">
            <v>COMPOSICAO</v>
          </cell>
          <cell r="B10156" t="str">
            <v>73449</v>
          </cell>
          <cell r="C10156" t="str">
            <v>ARGAMASSA CIMENTO/AREIA 1:4 - PREPARO MANUAL - P</v>
          </cell>
          <cell r="D10156" t="str">
            <v>M3</v>
          </cell>
          <cell r="E10156">
            <v>9.7999999999999997E-3</v>
          </cell>
          <cell r="F10156">
            <v>341.28999999999996</v>
          </cell>
          <cell r="G10156">
            <v>3.34</v>
          </cell>
        </row>
        <row r="10157">
          <cell r="A10157" t="str">
            <v>INSUMO</v>
          </cell>
          <cell r="B10157" t="str">
            <v>00000183</v>
          </cell>
          <cell r="C10157" t="str">
            <v>ADUELA (GUARNICAO, BATENTE OU CAIXAO) DE PORTA, EM MADEIRA DE 1A. QUALIDADE, SEM ALIZARES, DE *13 X 3* CM</v>
          </cell>
          <cell r="D10157" t="str">
            <v>JG</v>
          </cell>
          <cell r="E10157">
            <v>1</v>
          </cell>
          <cell r="F10157">
            <v>84.78</v>
          </cell>
          <cell r="G10157">
            <v>84.78</v>
          </cell>
        </row>
        <row r="10158">
          <cell r="A10158" t="str">
            <v>INSUMO</v>
          </cell>
          <cell r="B10158" t="str">
            <v>00000187</v>
          </cell>
          <cell r="C10158" t="str">
            <v>ALIZAR / GUARNICAO 5 X 2CM MADEIRA IPE/MOGNO/CEREJEIRA OU SIMILAR</v>
          </cell>
          <cell r="D10158" t="str">
            <v>M</v>
          </cell>
          <cell r="E10158">
            <v>9.8000000000000007</v>
          </cell>
          <cell r="F10158">
            <v>6.21</v>
          </cell>
          <cell r="G10158">
            <v>60.86</v>
          </cell>
        </row>
        <row r="10159">
          <cell r="A10159" t="str">
            <v>INSUMO</v>
          </cell>
          <cell r="B10159" t="str">
            <v>00001214</v>
          </cell>
          <cell r="C10159" t="str">
            <v>CARPINTEIRO DE ESQUADRIA</v>
          </cell>
          <cell r="D10159" t="str">
            <v>H</v>
          </cell>
          <cell r="E10159">
            <v>2.0150000000000001</v>
          </cell>
          <cell r="F10159">
            <v>12.69</v>
          </cell>
          <cell r="G10159">
            <v>25.57</v>
          </cell>
        </row>
        <row r="10160">
          <cell r="A10160" t="str">
            <v>INSUMO</v>
          </cell>
          <cell r="B10160" t="str">
            <v>00004378</v>
          </cell>
          <cell r="C10160" t="str">
            <v>PARAFUSO ROSCA SOBERBA ACO ZINC CABECA CHATA FENDA SIMPLES 7 X 65MM</v>
          </cell>
          <cell r="D10160" t="str">
            <v>UN</v>
          </cell>
          <cell r="E10160">
            <v>6</v>
          </cell>
          <cell r="F10160">
            <v>0.36</v>
          </cell>
          <cell r="G10160">
            <v>2.16</v>
          </cell>
        </row>
        <row r="10161">
          <cell r="A10161" t="str">
            <v>INSUMO</v>
          </cell>
          <cell r="B10161" t="str">
            <v>00004419</v>
          </cell>
          <cell r="C10161" t="str">
            <v>PECA DE MADEIRA DE LEI NATIVA/REGIONAL 10 X 10 X 3 CM P/ FIXACAO DE ESQUADRIAS OU RODAPE</v>
          </cell>
          <cell r="D10161" t="str">
            <v>UN</v>
          </cell>
          <cell r="E10161">
            <v>6</v>
          </cell>
          <cell r="F10161">
            <v>0.65</v>
          </cell>
          <cell r="G10161">
            <v>3.9</v>
          </cell>
        </row>
        <row r="10162">
          <cell r="A10162" t="str">
            <v>INSUMO</v>
          </cell>
          <cell r="B10162" t="str">
            <v>00004750</v>
          </cell>
          <cell r="C10162" t="str">
            <v>PEDREIRO</v>
          </cell>
          <cell r="D10162" t="str">
            <v>H</v>
          </cell>
          <cell r="E10162">
            <v>1.3720000000000001</v>
          </cell>
          <cell r="F10162">
            <v>12.88</v>
          </cell>
          <cell r="G10162">
            <v>17.670000000000002</v>
          </cell>
        </row>
        <row r="10163">
          <cell r="A10163" t="str">
            <v>INSUMO</v>
          </cell>
          <cell r="B10163" t="str">
            <v>00004962</v>
          </cell>
          <cell r="C10163" t="str">
            <v>PORTA MADEIRA SEMI-OCA ALMOFADADA REGIONAL 1A 70 X 210 X 3CM</v>
          </cell>
          <cell r="D10163" t="str">
            <v>UN</v>
          </cell>
          <cell r="E10163">
            <v>1</v>
          </cell>
          <cell r="F10163">
            <v>218.98</v>
          </cell>
          <cell r="G10163">
            <v>218.98</v>
          </cell>
        </row>
        <row r="10164">
          <cell r="A10164" t="str">
            <v>INSUMO</v>
          </cell>
          <cell r="B10164" t="str">
            <v>00006111</v>
          </cell>
          <cell r="C10164" t="str">
            <v>SERVENTE</v>
          </cell>
          <cell r="D10164" t="str">
            <v>H</v>
          </cell>
          <cell r="E10164">
            <v>3.387</v>
          </cell>
          <cell r="F10164">
            <v>10.59</v>
          </cell>
          <cell r="G10164">
            <v>35.869999999999997</v>
          </cell>
        </row>
        <row r="10165">
          <cell r="A10165" t="str">
            <v>INSUMO</v>
          </cell>
          <cell r="B10165" t="str">
            <v>00011447</v>
          </cell>
          <cell r="C10165" t="str">
            <v>DOBRADICA LATAO CROMADO 3 X 3" C/ ANEIS</v>
          </cell>
          <cell r="D10165" t="str">
            <v>UN</v>
          </cell>
          <cell r="E10165">
            <v>3</v>
          </cell>
          <cell r="F10165">
            <v>17.760000000000002</v>
          </cell>
          <cell r="G10165">
            <v>53.28</v>
          </cell>
        </row>
        <row r="10166">
          <cell r="A10166" t="str">
            <v>INSUMO</v>
          </cell>
          <cell r="B10166" t="str">
            <v>00020247</v>
          </cell>
          <cell r="C10166" t="str">
            <v>PREGO DE ACO 15 X 15 C/ CABECA</v>
          </cell>
          <cell r="D10166" t="str">
            <v>KG</v>
          </cell>
          <cell r="E10166">
            <v>0.58799999999999997</v>
          </cell>
          <cell r="F10166">
            <v>5.66</v>
          </cell>
          <cell r="G10166">
            <v>3.33</v>
          </cell>
        </row>
        <row r="10167">
          <cell r="A10167" t="str">
            <v>84840</v>
          </cell>
          <cell r="C10167" t="str">
            <v>SUBTOTAL</v>
          </cell>
          <cell r="G10167">
            <v>509.73999999999995</v>
          </cell>
        </row>
        <row r="10168">
          <cell r="C10168" t="str">
            <v>BDI</v>
          </cell>
          <cell r="E10168">
            <v>0.35</v>
          </cell>
          <cell r="G10168">
            <v>178.41</v>
          </cell>
        </row>
        <row r="10169">
          <cell r="C10169" t="str">
            <v>TOTAL</v>
          </cell>
          <cell r="G10169">
            <v>688.15</v>
          </cell>
        </row>
        <row r="10171">
          <cell r="A10171" t="str">
            <v>ESQV</v>
          </cell>
          <cell r="B10171" t="str">
            <v>84841</v>
          </cell>
          <cell r="C10171" t="str">
            <v>PORTA DE MADEIRA MACICA, REGIONAL 2A, MEXICANA, 80X 210X3,5CM, COM ADUELA E ALIZAR DE 2A, COM DOBRADICAS DE LATAO CROMADO COM ANEIS</v>
          </cell>
          <cell r="D10171" t="str">
            <v>UN</v>
          </cell>
        </row>
        <row r="10172">
          <cell r="A10172" t="str">
            <v>COMPOSICAO</v>
          </cell>
          <cell r="B10172" t="str">
            <v>73449</v>
          </cell>
          <cell r="C10172" t="str">
            <v>ARGAMASSA CIMENTO/AREIA 1:4 - PREPARO MANUAL - P</v>
          </cell>
          <cell r="D10172" t="str">
            <v>M3</v>
          </cell>
          <cell r="E10172">
            <v>0.01</v>
          </cell>
          <cell r="F10172">
            <v>341.28999999999996</v>
          </cell>
          <cell r="G10172">
            <v>3.41</v>
          </cell>
        </row>
        <row r="10173">
          <cell r="A10173" t="str">
            <v>INSUMO</v>
          </cell>
          <cell r="B10173" t="str">
            <v>00000183</v>
          </cell>
          <cell r="C10173" t="str">
            <v>ADUELA (GUARNICAO, BATENTE OU CAIXAO) DE PORTA, EM MADEIRA DE 1A. QUALIDADE, SEM ALIZARES, DE *13 X 3* CM</v>
          </cell>
          <cell r="D10173" t="str">
            <v>JG</v>
          </cell>
          <cell r="E10173">
            <v>1</v>
          </cell>
          <cell r="F10173">
            <v>84.78</v>
          </cell>
          <cell r="G10173">
            <v>84.78</v>
          </cell>
        </row>
        <row r="10174">
          <cell r="A10174" t="str">
            <v>INSUMO</v>
          </cell>
          <cell r="B10174" t="str">
            <v>00000187</v>
          </cell>
          <cell r="C10174" t="str">
            <v>ALIZAR / GUARNICAO 5 X 2CM MADEIRA IPE/MOGNO/CEREJEIRA OU SIMILAR</v>
          </cell>
          <cell r="D10174" t="str">
            <v>M</v>
          </cell>
          <cell r="E10174">
            <v>10</v>
          </cell>
          <cell r="F10174">
            <v>6.21</v>
          </cell>
          <cell r="G10174">
            <v>62.1</v>
          </cell>
        </row>
        <row r="10175">
          <cell r="A10175" t="str">
            <v>INSUMO</v>
          </cell>
          <cell r="B10175" t="str">
            <v>00001214</v>
          </cell>
          <cell r="C10175" t="str">
            <v>CARPINTEIRO DE ESQUADRIA</v>
          </cell>
          <cell r="D10175" t="str">
            <v>H</v>
          </cell>
          <cell r="E10175">
            <v>2.0499999999999998</v>
          </cell>
          <cell r="F10175">
            <v>12.69</v>
          </cell>
          <cell r="G10175">
            <v>26.01</v>
          </cell>
        </row>
        <row r="10176">
          <cell r="A10176" t="str">
            <v>INSUMO</v>
          </cell>
          <cell r="B10176" t="str">
            <v>00004378</v>
          </cell>
          <cell r="C10176" t="str">
            <v>PARAFUSO ROSCA SOBERBA ACO ZINC CABECA CHATA FENDA SIMPLES 7 X 65MM</v>
          </cell>
          <cell r="D10176" t="str">
            <v>UN</v>
          </cell>
          <cell r="E10176">
            <v>8</v>
          </cell>
          <cell r="F10176">
            <v>0.36</v>
          </cell>
          <cell r="G10176">
            <v>2.88</v>
          </cell>
        </row>
        <row r="10177">
          <cell r="A10177" t="str">
            <v>INSUMO</v>
          </cell>
          <cell r="B10177" t="str">
            <v>00004419</v>
          </cell>
          <cell r="C10177" t="str">
            <v>PECA DE MADEIRA DE LEI NATIVA/REGIONAL 10 X 10 X 3 CM P/ FIXACAO DE ESQUADRIAS OU RODAPE</v>
          </cell>
          <cell r="D10177" t="str">
            <v>UN</v>
          </cell>
          <cell r="E10177">
            <v>6</v>
          </cell>
          <cell r="F10177">
            <v>0.65</v>
          </cell>
          <cell r="G10177">
            <v>3.9</v>
          </cell>
        </row>
        <row r="10178">
          <cell r="A10178" t="str">
            <v>INSUMO</v>
          </cell>
          <cell r="B10178" t="str">
            <v>00004750</v>
          </cell>
          <cell r="C10178" t="str">
            <v>PEDREIRO</v>
          </cell>
          <cell r="D10178" t="str">
            <v>H</v>
          </cell>
          <cell r="E10178">
            <v>1.4</v>
          </cell>
          <cell r="F10178">
            <v>12.88</v>
          </cell>
          <cell r="G10178">
            <v>18.03</v>
          </cell>
        </row>
        <row r="10179">
          <cell r="A10179" t="str">
            <v>INSUMO</v>
          </cell>
          <cell r="B10179" t="str">
            <v>00005000</v>
          </cell>
          <cell r="C10179" t="str">
            <v>PORTA MADEIRA MACICA REGIONAL 2A MEXICANA 80 X 210 X 3,5CM</v>
          </cell>
          <cell r="D10179" t="str">
            <v>M2</v>
          </cell>
          <cell r="E10179">
            <v>1.68</v>
          </cell>
          <cell r="F10179">
            <v>215.53</v>
          </cell>
          <cell r="G10179">
            <v>362.09</v>
          </cell>
        </row>
        <row r="10180">
          <cell r="A10180" t="str">
            <v>INSUMO</v>
          </cell>
          <cell r="B10180" t="str">
            <v>00006111</v>
          </cell>
          <cell r="C10180" t="str">
            <v>SERVENTE</v>
          </cell>
          <cell r="D10180" t="str">
            <v>H</v>
          </cell>
          <cell r="E10180">
            <v>3.45</v>
          </cell>
          <cell r="F10180">
            <v>10.59</v>
          </cell>
          <cell r="G10180">
            <v>36.54</v>
          </cell>
        </row>
        <row r="10181">
          <cell r="A10181" t="str">
            <v>INSUMO</v>
          </cell>
          <cell r="B10181" t="str">
            <v>00011447</v>
          </cell>
          <cell r="C10181" t="str">
            <v>DOBRADICA LATAO CROMADO 3 X 3" C/ ANEIS</v>
          </cell>
          <cell r="D10181" t="str">
            <v>UN</v>
          </cell>
          <cell r="E10181">
            <v>3</v>
          </cell>
          <cell r="F10181">
            <v>17.760000000000002</v>
          </cell>
          <cell r="G10181">
            <v>53.28</v>
          </cell>
        </row>
        <row r="10182">
          <cell r="A10182" t="str">
            <v>INSUMO</v>
          </cell>
          <cell r="B10182" t="str">
            <v>00020247</v>
          </cell>
          <cell r="C10182" t="str">
            <v>PREGO DE ACO 15 X 15 C/ CABECA</v>
          </cell>
          <cell r="D10182" t="str">
            <v>KG</v>
          </cell>
          <cell r="E10182">
            <v>0.6</v>
          </cell>
          <cell r="F10182">
            <v>5.66</v>
          </cell>
          <cell r="G10182">
            <v>3.4</v>
          </cell>
        </row>
        <row r="10183">
          <cell r="A10183" t="str">
            <v>84841</v>
          </cell>
          <cell r="C10183" t="str">
            <v>SUBTOTAL</v>
          </cell>
          <cell r="G10183">
            <v>656.41999999999985</v>
          </cell>
        </row>
        <row r="10184">
          <cell r="C10184" t="str">
            <v>BDI</v>
          </cell>
          <cell r="E10184">
            <v>0.35</v>
          </cell>
          <cell r="G10184">
            <v>229.75</v>
          </cell>
        </row>
        <row r="10185">
          <cell r="C10185" t="str">
            <v>TOTAL</v>
          </cell>
          <cell r="G10185">
            <v>886.16999999999985</v>
          </cell>
        </row>
        <row r="10187">
          <cell r="A10187" t="str">
            <v>ESQV</v>
          </cell>
          <cell r="B10187" t="str">
            <v>84850</v>
          </cell>
          <cell r="C10187" t="str">
            <v>PORTA DE MADEIRA ALMOFADADA SEMIOCA 1A, 140X210X3CM , DUAS FOLHAS, INCLUSO ADUELA 1A, ALIZAR 1A E DOBRADICAS COM ANEIS</v>
          </cell>
          <cell r="D10187" t="str">
            <v>UN</v>
          </cell>
        </row>
        <row r="10188">
          <cell r="A10188" t="str">
            <v>COMPOSICAO</v>
          </cell>
          <cell r="B10188" t="str">
            <v>73449</v>
          </cell>
          <cell r="C10188" t="str">
            <v>ARGAMASSA CIMENTO/AREIA 1:4 - PREPARO MANUAL - P</v>
          </cell>
          <cell r="D10188" t="str">
            <v>M3</v>
          </cell>
          <cell r="E10188">
            <v>1.12E-2</v>
          </cell>
          <cell r="F10188">
            <v>341.28999999999996</v>
          </cell>
          <cell r="G10188">
            <v>3.82</v>
          </cell>
        </row>
        <row r="10189">
          <cell r="A10189" t="str">
            <v>INSUMO</v>
          </cell>
          <cell r="B10189" t="str">
            <v>00000183</v>
          </cell>
          <cell r="C10189" t="str">
            <v>ADUELA (GUARNICAO, BATENTE OU CAIXAO) DE PORTA, EM MADEIRA DE 1A. QUALIDADE, SEM ALIZARES, DE *13 X 3* CM</v>
          </cell>
          <cell r="D10189" t="str">
            <v>JG</v>
          </cell>
          <cell r="E10189">
            <v>1.1000000000000001</v>
          </cell>
          <cell r="F10189">
            <v>84.78</v>
          </cell>
          <cell r="G10189">
            <v>93.26</v>
          </cell>
        </row>
        <row r="10190">
          <cell r="A10190" t="str">
            <v>INSUMO</v>
          </cell>
          <cell r="B10190" t="str">
            <v>00000187</v>
          </cell>
          <cell r="C10190" t="str">
            <v>ALIZAR / GUARNICAO 5 X 2CM MADEIRA IPE/MOGNO/CEREJEIRA OU SIMILAR</v>
          </cell>
          <cell r="D10190" t="str">
            <v>M</v>
          </cell>
          <cell r="E10190">
            <v>11.2</v>
          </cell>
          <cell r="F10190">
            <v>6.21</v>
          </cell>
          <cell r="G10190">
            <v>69.55</v>
          </cell>
        </row>
        <row r="10191">
          <cell r="A10191" t="str">
            <v>INSUMO</v>
          </cell>
          <cell r="B10191" t="str">
            <v>00001214</v>
          </cell>
          <cell r="C10191" t="str">
            <v>CARPINTEIRO DE ESQUADRIA</v>
          </cell>
          <cell r="D10191" t="str">
            <v>H</v>
          </cell>
          <cell r="E10191">
            <v>2.2599999999999998</v>
          </cell>
          <cell r="F10191">
            <v>12.69</v>
          </cell>
          <cell r="G10191">
            <v>28.68</v>
          </cell>
        </row>
        <row r="10192">
          <cell r="A10192" t="str">
            <v>INSUMO</v>
          </cell>
          <cell r="B10192" t="str">
            <v>00004378</v>
          </cell>
          <cell r="C10192" t="str">
            <v>PARAFUSO ROSCA SOBERBA ACO ZINC CABECA CHATA FENDA SIMPLES 7 X 65MM</v>
          </cell>
          <cell r="D10192" t="str">
            <v>UN</v>
          </cell>
          <cell r="E10192">
            <v>6</v>
          </cell>
          <cell r="F10192">
            <v>0.36</v>
          </cell>
          <cell r="G10192">
            <v>2.16</v>
          </cell>
        </row>
        <row r="10193">
          <cell r="A10193" t="str">
            <v>INSUMO</v>
          </cell>
          <cell r="B10193" t="str">
            <v>00004419</v>
          </cell>
          <cell r="C10193" t="str">
            <v>PECA DE MADEIRA DE LEI NATIVA/REGIONAL 10 X 10 X 3 CM P/ FIXACAO DE ESQUADRIAS OU RODAPE</v>
          </cell>
          <cell r="D10193" t="str">
            <v>UN</v>
          </cell>
          <cell r="E10193">
            <v>6</v>
          </cell>
          <cell r="F10193">
            <v>0.65</v>
          </cell>
          <cell r="G10193">
            <v>3.9</v>
          </cell>
        </row>
        <row r="10194">
          <cell r="A10194" t="str">
            <v>INSUMO</v>
          </cell>
          <cell r="B10194" t="str">
            <v>00004750</v>
          </cell>
          <cell r="C10194" t="str">
            <v>PEDREIRO</v>
          </cell>
          <cell r="D10194" t="str">
            <v>H</v>
          </cell>
          <cell r="E10194">
            <v>1.5680000000000001</v>
          </cell>
          <cell r="F10194">
            <v>12.88</v>
          </cell>
          <cell r="G10194">
            <v>20.2</v>
          </cell>
        </row>
        <row r="10195">
          <cell r="A10195" t="str">
            <v>INSUMO</v>
          </cell>
          <cell r="B10195" t="str">
            <v>00004962</v>
          </cell>
          <cell r="C10195" t="str">
            <v>PORTA MADEIRA SEMI-OCA ALMOFADADA REGIONAL 1A 70 X 210 X 3CM</v>
          </cell>
          <cell r="D10195" t="str">
            <v>UN</v>
          </cell>
          <cell r="E10195">
            <v>2</v>
          </cell>
          <cell r="F10195">
            <v>218.98</v>
          </cell>
          <cell r="G10195">
            <v>437.96</v>
          </cell>
        </row>
        <row r="10196">
          <cell r="A10196" t="str">
            <v>INSUMO</v>
          </cell>
          <cell r="B10196" t="str">
            <v>00006111</v>
          </cell>
          <cell r="C10196" t="str">
            <v>SERVENTE</v>
          </cell>
          <cell r="D10196" t="str">
            <v>H</v>
          </cell>
          <cell r="E10196">
            <v>3.8279999999999998</v>
          </cell>
          <cell r="F10196">
            <v>10.59</v>
          </cell>
          <cell r="G10196">
            <v>40.54</v>
          </cell>
        </row>
        <row r="10197">
          <cell r="A10197" t="str">
            <v>INSUMO</v>
          </cell>
          <cell r="B10197" t="str">
            <v>00011447</v>
          </cell>
          <cell r="C10197" t="str">
            <v>DOBRADICA LATAO CROMADO 3 X 3" C/ ANEIS</v>
          </cell>
          <cell r="D10197" t="str">
            <v>UN</v>
          </cell>
          <cell r="E10197">
            <v>6</v>
          </cell>
          <cell r="F10197">
            <v>17.760000000000002</v>
          </cell>
          <cell r="G10197">
            <v>106.56</v>
          </cell>
        </row>
        <row r="10198">
          <cell r="A10198" t="str">
            <v>INSUMO</v>
          </cell>
          <cell r="B10198" t="str">
            <v>00020247</v>
          </cell>
          <cell r="C10198" t="str">
            <v>PREGO DE ACO 15 X 15 C/ CABECA</v>
          </cell>
          <cell r="D10198" t="str">
            <v>KG</v>
          </cell>
          <cell r="E10198">
            <v>0.67200000000000004</v>
          </cell>
          <cell r="F10198">
            <v>5.66</v>
          </cell>
          <cell r="G10198">
            <v>3.8</v>
          </cell>
        </row>
        <row r="10199">
          <cell r="A10199" t="str">
            <v>84850</v>
          </cell>
          <cell r="C10199" t="str">
            <v>SUBTOTAL</v>
          </cell>
          <cell r="G10199">
            <v>810.42999999999984</v>
          </cell>
        </row>
        <row r="10200">
          <cell r="C10200" t="str">
            <v>BDI</v>
          </cell>
          <cell r="E10200">
            <v>0.35</v>
          </cell>
          <cell r="G10200">
            <v>283.64999999999998</v>
          </cell>
        </row>
        <row r="10201">
          <cell r="C10201" t="str">
            <v>TOTAL</v>
          </cell>
          <cell r="G10201">
            <v>1094.08</v>
          </cell>
        </row>
        <row r="10203">
          <cell r="A10203" t="str">
            <v>ESQV</v>
          </cell>
          <cell r="B10203" t="str">
            <v>84852</v>
          </cell>
          <cell r="C10203" t="str">
            <v>BANDEIRA PARA VIDRO EM MADEIRA REGIONAL 2A , 40X70CM, FIXA SEM ADUELA E ALIZAR</v>
          </cell>
          <cell r="D10203" t="str">
            <v>UN</v>
          </cell>
        </row>
        <row r="10204">
          <cell r="A10204" t="str">
            <v>COMPOSICAO</v>
          </cell>
          <cell r="B10204" t="str">
            <v>73449</v>
          </cell>
          <cell r="C10204" t="str">
            <v>ARGAMASSA CIMENTO/AREIA 1:4 - PREPARO MANUAL - P</v>
          </cell>
          <cell r="D10204" t="str">
            <v>M3</v>
          </cell>
          <cell r="E10204">
            <v>0.01</v>
          </cell>
          <cell r="F10204">
            <v>341.28999999999996</v>
          </cell>
          <cell r="G10204">
            <v>3.41</v>
          </cell>
        </row>
        <row r="10205">
          <cell r="A10205" t="str">
            <v>INSUMO</v>
          </cell>
          <cell r="B10205" t="str">
            <v>00001214</v>
          </cell>
          <cell r="C10205" t="str">
            <v>CARPINTEIRO DE ESQUADRIA</v>
          </cell>
          <cell r="D10205" t="str">
            <v>H</v>
          </cell>
          <cell r="E10205">
            <v>0.6</v>
          </cell>
          <cell r="F10205">
            <v>12.69</v>
          </cell>
          <cell r="G10205">
            <v>7.61</v>
          </cell>
        </row>
        <row r="10206">
          <cell r="A10206" t="str">
            <v>INSUMO</v>
          </cell>
          <cell r="B10206" t="str">
            <v>00003426</v>
          </cell>
          <cell r="C10206" t="str">
            <v>BANDEIRA P/ PORTA/ JAN MAD REGIONAL 2A P/ VIDRO</v>
          </cell>
          <cell r="D10206" t="str">
            <v>M2</v>
          </cell>
          <cell r="E10206">
            <v>0.28000000000000003</v>
          </cell>
          <cell r="F10206">
            <v>85.27</v>
          </cell>
          <cell r="G10206">
            <v>23.88</v>
          </cell>
        </row>
        <row r="10207">
          <cell r="A10207" t="str">
            <v>INSUMO</v>
          </cell>
          <cell r="B10207" t="str">
            <v>00004419</v>
          </cell>
          <cell r="C10207" t="str">
            <v>PECA DE MADEIRA DE LEI NATIVA/REGIONAL 10 X 10 X 3 CM P/ FIXACAO DE ESQUADRIAS OU RODAPE</v>
          </cell>
          <cell r="D10207" t="str">
            <v>UN</v>
          </cell>
          <cell r="E10207">
            <v>4</v>
          </cell>
          <cell r="F10207">
            <v>0.65</v>
          </cell>
          <cell r="G10207">
            <v>2.6</v>
          </cell>
        </row>
        <row r="10208">
          <cell r="A10208" t="str">
            <v>INSUMO</v>
          </cell>
          <cell r="B10208" t="str">
            <v>00004750</v>
          </cell>
          <cell r="C10208" t="str">
            <v>PEDREIRO</v>
          </cell>
          <cell r="D10208" t="str">
            <v>H</v>
          </cell>
          <cell r="E10208">
            <v>0.4</v>
          </cell>
          <cell r="F10208">
            <v>12.88</v>
          </cell>
          <cell r="G10208">
            <v>5.15</v>
          </cell>
        </row>
        <row r="10209">
          <cell r="A10209" t="str">
            <v>INSUMO</v>
          </cell>
          <cell r="B10209" t="str">
            <v>00005067</v>
          </cell>
          <cell r="C10209" t="str">
            <v>PREGO POLIDO COM CABECA 16 X 24</v>
          </cell>
          <cell r="D10209" t="str">
            <v>KG</v>
          </cell>
          <cell r="E10209">
            <v>0.2</v>
          </cell>
          <cell r="F10209">
            <v>5.5</v>
          </cell>
          <cell r="G10209">
            <v>1.1000000000000001</v>
          </cell>
        </row>
        <row r="10210">
          <cell r="A10210" t="str">
            <v>INSUMO</v>
          </cell>
          <cell r="B10210" t="str">
            <v>00006111</v>
          </cell>
          <cell r="C10210" t="str">
            <v>SERVENTE</v>
          </cell>
          <cell r="D10210" t="str">
            <v>H</v>
          </cell>
          <cell r="E10210">
            <v>0.4</v>
          </cell>
          <cell r="F10210">
            <v>10.59</v>
          </cell>
          <cell r="G10210">
            <v>4.24</v>
          </cell>
        </row>
        <row r="10211">
          <cell r="A10211" t="str">
            <v>INSUMO</v>
          </cell>
          <cell r="B10211" t="str">
            <v>00006117</v>
          </cell>
          <cell r="C10211" t="str">
            <v>AJUDANTE DE CARPINTEIRO</v>
          </cell>
          <cell r="D10211" t="str">
            <v>H</v>
          </cell>
          <cell r="E10211">
            <v>0.6</v>
          </cell>
          <cell r="F10211">
            <v>9.68</v>
          </cell>
          <cell r="G10211">
            <v>5.81</v>
          </cell>
        </row>
        <row r="10212">
          <cell r="A10212" t="str">
            <v>84852</v>
          </cell>
          <cell r="C10212" t="str">
            <v>SUBTOTAL</v>
          </cell>
          <cell r="G10212">
            <v>53.800000000000004</v>
          </cell>
        </row>
        <row r="10213">
          <cell r="C10213" t="str">
            <v>BDI</v>
          </cell>
          <cell r="E10213">
            <v>0.35</v>
          </cell>
          <cell r="G10213">
            <v>18.829999999999998</v>
          </cell>
        </row>
        <row r="10214">
          <cell r="C10214" t="str">
            <v>TOTAL</v>
          </cell>
          <cell r="G10214">
            <v>72.63</v>
          </cell>
        </row>
        <row r="10216">
          <cell r="A10216" t="str">
            <v>ESQV</v>
          </cell>
          <cell r="B10216" t="str">
            <v>84855</v>
          </cell>
          <cell r="C10216" t="str">
            <v>ALIZAR DE MADEIRA REGIONAL 1A 5X2,0CM</v>
          </cell>
          <cell r="D10216" t="str">
            <v>M</v>
          </cell>
        </row>
        <row r="10217">
          <cell r="A10217" t="str">
            <v>INSUMO</v>
          </cell>
          <cell r="B10217" t="str">
            <v>00001214</v>
          </cell>
          <cell r="C10217" t="str">
            <v>CARPINTEIRO DE ESQUADRIA</v>
          </cell>
          <cell r="D10217" t="str">
            <v>H</v>
          </cell>
          <cell r="E10217">
            <v>8.5000000000000006E-2</v>
          </cell>
          <cell r="F10217">
            <v>12.69</v>
          </cell>
          <cell r="G10217">
            <v>1.08</v>
          </cell>
        </row>
        <row r="10218">
          <cell r="A10218" t="str">
            <v>INSUMO</v>
          </cell>
          <cell r="B10218" t="str">
            <v>00006117</v>
          </cell>
          <cell r="C10218" t="str">
            <v>AJUDANTE DE CARPINTEIRO</v>
          </cell>
          <cell r="D10218" t="str">
            <v>H</v>
          </cell>
          <cell r="E10218">
            <v>8.5000000000000006E-2</v>
          </cell>
          <cell r="F10218">
            <v>9.68</v>
          </cell>
          <cell r="G10218">
            <v>0.82</v>
          </cell>
        </row>
        <row r="10219">
          <cell r="A10219" t="str">
            <v>INSUMO</v>
          </cell>
          <cell r="B10219" t="str">
            <v>00020017</v>
          </cell>
          <cell r="C10219" t="str">
            <v>ALIZAR / GUARNICAO 5 X 1,5CM MADEIRA CEDRO/IMBUIA/JEQUITIBA OU SIMILAR</v>
          </cell>
          <cell r="D10219" t="str">
            <v>M</v>
          </cell>
          <cell r="E10219">
            <v>1.1000000000000001</v>
          </cell>
          <cell r="F10219">
            <v>1.88</v>
          </cell>
          <cell r="G10219">
            <v>2.0699999999999998</v>
          </cell>
        </row>
        <row r="10220">
          <cell r="A10220" t="str">
            <v>INSUMO</v>
          </cell>
          <cell r="B10220" t="str">
            <v>00020247</v>
          </cell>
          <cell r="C10220" t="str">
            <v>PREGO DE ACO 15 X 15 C/ CABECA</v>
          </cell>
          <cell r="D10220" t="str">
            <v>KG</v>
          </cell>
          <cell r="E10220">
            <v>0.04</v>
          </cell>
          <cell r="F10220">
            <v>5.66</v>
          </cell>
          <cell r="G10220">
            <v>0.23</v>
          </cell>
        </row>
        <row r="10221">
          <cell r="A10221" t="str">
            <v>84855</v>
          </cell>
          <cell r="C10221" t="str">
            <v>SUBTOTAL</v>
          </cell>
          <cell r="G10221">
            <v>4.2</v>
          </cell>
        </row>
        <row r="10222">
          <cell r="C10222" t="str">
            <v>BDI</v>
          </cell>
          <cell r="E10222">
            <v>0.35</v>
          </cell>
          <cell r="G10222">
            <v>1.47</v>
          </cell>
        </row>
        <row r="10223">
          <cell r="C10223" t="str">
            <v>TOTAL</v>
          </cell>
          <cell r="G10223">
            <v>5.67</v>
          </cell>
        </row>
        <row r="10225">
          <cell r="A10225" t="str">
            <v>ESQV</v>
          </cell>
          <cell r="B10225" t="str">
            <v>84856</v>
          </cell>
          <cell r="C10225" t="str">
            <v>ALIZAR DE MADEIRA REGIONAL 2A 5X2,0CM</v>
          </cell>
          <cell r="D10225" t="str">
            <v>M</v>
          </cell>
        </row>
        <row r="10226">
          <cell r="A10226" t="str">
            <v>INSUMO</v>
          </cell>
          <cell r="B10226" t="str">
            <v>00001214</v>
          </cell>
          <cell r="C10226" t="str">
            <v>CARPINTEIRO DE ESQUADRIA</v>
          </cell>
          <cell r="D10226" t="str">
            <v>H</v>
          </cell>
          <cell r="E10226">
            <v>8.5000000000000006E-2</v>
          </cell>
          <cell r="F10226">
            <v>12.69</v>
          </cell>
          <cell r="G10226">
            <v>1.08</v>
          </cell>
        </row>
        <row r="10227">
          <cell r="A10227" t="str">
            <v>INSUMO</v>
          </cell>
          <cell r="B10227" t="str">
            <v>00006117</v>
          </cell>
          <cell r="C10227" t="str">
            <v>AJUDANTE DE CARPINTEIRO</v>
          </cell>
          <cell r="D10227" t="str">
            <v>H</v>
          </cell>
          <cell r="E10227">
            <v>8.5000000000000006E-2</v>
          </cell>
          <cell r="F10227">
            <v>9.68</v>
          </cell>
          <cell r="G10227">
            <v>0.82</v>
          </cell>
        </row>
        <row r="10228">
          <cell r="A10228" t="str">
            <v>INSUMO</v>
          </cell>
          <cell r="B10228" t="str">
            <v>00020006</v>
          </cell>
          <cell r="C10228" t="str">
            <v>ALIZAR / GUARNICAO 5 X 2CM MADEIRA CEDRO/IMBUIA/JEQUITIBA OU SIMILAR</v>
          </cell>
          <cell r="D10228" t="str">
            <v>M</v>
          </cell>
          <cell r="E10228">
            <v>1.1000000000000001</v>
          </cell>
          <cell r="F10228">
            <v>3.57</v>
          </cell>
          <cell r="G10228">
            <v>3.93</v>
          </cell>
        </row>
        <row r="10229">
          <cell r="A10229" t="str">
            <v>INSUMO</v>
          </cell>
          <cell r="B10229" t="str">
            <v>00020247</v>
          </cell>
          <cell r="C10229" t="str">
            <v>PREGO DE ACO 15 X 15 C/ CABECA</v>
          </cell>
          <cell r="D10229" t="str">
            <v>KG</v>
          </cell>
          <cell r="E10229">
            <v>0.04</v>
          </cell>
          <cell r="F10229">
            <v>5.66</v>
          </cell>
          <cell r="G10229">
            <v>0.23</v>
          </cell>
        </row>
        <row r="10230">
          <cell r="A10230" t="str">
            <v>84856</v>
          </cell>
          <cell r="C10230" t="str">
            <v>SUBTOTAL</v>
          </cell>
          <cell r="G10230">
            <v>6.0600000000000005</v>
          </cell>
        </row>
        <row r="10231">
          <cell r="C10231" t="str">
            <v>BDI</v>
          </cell>
          <cell r="E10231">
            <v>0.35</v>
          </cell>
          <cell r="G10231">
            <v>2.12</v>
          </cell>
        </row>
        <row r="10232">
          <cell r="C10232" t="str">
            <v>TOTAL</v>
          </cell>
          <cell r="G10232">
            <v>8.18</v>
          </cell>
        </row>
        <row r="10234">
          <cell r="A10234" t="str">
            <v>ESQV</v>
          </cell>
          <cell r="B10234" t="str">
            <v>84859</v>
          </cell>
          <cell r="C10234" t="str">
            <v>ALIZAR DE MADEIRA REGIONAL 3A 5X2,0CM</v>
          </cell>
          <cell r="D10234" t="str">
            <v>M</v>
          </cell>
        </row>
        <row r="10235">
          <cell r="A10235" t="str">
            <v>INSUMO</v>
          </cell>
          <cell r="B10235" t="str">
            <v>00001214</v>
          </cell>
          <cell r="C10235" t="str">
            <v>CARPINTEIRO DE ESQUADRIA</v>
          </cell>
          <cell r="D10235" t="str">
            <v>H</v>
          </cell>
          <cell r="E10235">
            <v>8.5000000000000006E-2</v>
          </cell>
          <cell r="F10235">
            <v>12.69</v>
          </cell>
          <cell r="G10235">
            <v>1.08</v>
          </cell>
        </row>
        <row r="10236">
          <cell r="A10236" t="str">
            <v>INSUMO</v>
          </cell>
          <cell r="B10236" t="str">
            <v>00006117</v>
          </cell>
          <cell r="C10236" t="str">
            <v>AJUDANTE DE CARPINTEIRO</v>
          </cell>
          <cell r="D10236" t="str">
            <v>H</v>
          </cell>
          <cell r="E10236">
            <v>8.5000000000000006E-2</v>
          </cell>
          <cell r="F10236">
            <v>9.68</v>
          </cell>
          <cell r="G10236">
            <v>0.82</v>
          </cell>
        </row>
        <row r="10237">
          <cell r="A10237" t="str">
            <v>INSUMO</v>
          </cell>
          <cell r="B10237" t="str">
            <v>00020007</v>
          </cell>
          <cell r="C10237" t="str">
            <v>ALIZAR / GUARNICAO 5 X 2CM MADEIRA CEDRINHO/PINHO/CANELA OU SIMILAR</v>
          </cell>
          <cell r="D10237" t="str">
            <v>M</v>
          </cell>
          <cell r="E10237">
            <v>1.1000000000000001</v>
          </cell>
          <cell r="F10237">
            <v>2.86</v>
          </cell>
          <cell r="G10237">
            <v>3.15</v>
          </cell>
        </row>
        <row r="10238">
          <cell r="A10238" t="str">
            <v>INSUMO</v>
          </cell>
          <cell r="B10238" t="str">
            <v>00020247</v>
          </cell>
          <cell r="C10238" t="str">
            <v>PREGO DE ACO 15 X 15 C/ CABECA</v>
          </cell>
          <cell r="D10238" t="str">
            <v>KG</v>
          </cell>
          <cell r="E10238">
            <v>0.04</v>
          </cell>
          <cell r="F10238">
            <v>5.66</v>
          </cell>
          <cell r="G10238">
            <v>0.23</v>
          </cell>
        </row>
        <row r="10239">
          <cell r="A10239" t="str">
            <v>84859</v>
          </cell>
          <cell r="C10239" t="str">
            <v>SUBTOTAL</v>
          </cell>
          <cell r="G10239">
            <v>5.28</v>
          </cell>
        </row>
        <row r="10240">
          <cell r="C10240" t="str">
            <v>BDI</v>
          </cell>
          <cell r="E10240">
            <v>0.35</v>
          </cell>
          <cell r="G10240">
            <v>1.85</v>
          </cell>
        </row>
        <row r="10241">
          <cell r="C10241" t="str">
            <v>TOTAL</v>
          </cell>
          <cell r="G10241">
            <v>7.1300000000000008</v>
          </cell>
        </row>
        <row r="10243">
          <cell r="A10243" t="str">
            <v>ESQV</v>
          </cell>
          <cell r="B10243" t="str">
            <v>84861</v>
          </cell>
          <cell r="C10243" t="str">
            <v>MARCO DE MADEIRA REGIONAL 1A 7X3,0CM</v>
          </cell>
          <cell r="D10243" t="str">
            <v>M</v>
          </cell>
        </row>
        <row r="10244">
          <cell r="A10244" t="str">
            <v>COMPOSICAO</v>
          </cell>
          <cell r="B10244" t="str">
            <v>73449</v>
          </cell>
          <cell r="C10244" t="str">
            <v>ARGAMASSA CIMENTO/AREIA 1:4 - PREPARO MANUAL - P</v>
          </cell>
          <cell r="D10244" t="str">
            <v>M3</v>
          </cell>
          <cell r="E10244">
            <v>1E-3</v>
          </cell>
          <cell r="F10244">
            <v>341.28999999999996</v>
          </cell>
          <cell r="G10244">
            <v>0.34</v>
          </cell>
        </row>
        <row r="10245">
          <cell r="A10245" t="str">
            <v>INSUMO</v>
          </cell>
          <cell r="B10245" t="str">
            <v>00000190</v>
          </cell>
          <cell r="C10245" t="str">
            <v>MARCO/ARO/BATENTE SIMPLES/ GRADE CANTO 7 X 3CM P/ PORTA 0,60 A 1,20 X 2,10M MADEIRA REGIONAL 1A</v>
          </cell>
          <cell r="D10245" t="str">
            <v>JG</v>
          </cell>
          <cell r="E10245">
            <v>0.185</v>
          </cell>
          <cell r="F10245">
            <v>58.37</v>
          </cell>
          <cell r="G10245">
            <v>10.8</v>
          </cell>
        </row>
        <row r="10246">
          <cell r="A10246" t="str">
            <v>INSUMO</v>
          </cell>
          <cell r="B10246" t="str">
            <v>00001214</v>
          </cell>
          <cell r="C10246" t="str">
            <v>CARPINTEIRO DE ESQUADRIA</v>
          </cell>
          <cell r="D10246" t="str">
            <v>H</v>
          </cell>
          <cell r="E10246">
            <v>0.15</v>
          </cell>
          <cell r="F10246">
            <v>12.69</v>
          </cell>
          <cell r="G10246">
            <v>1.9</v>
          </cell>
        </row>
        <row r="10247">
          <cell r="A10247" t="str">
            <v>INSUMO</v>
          </cell>
          <cell r="B10247" t="str">
            <v>00004378</v>
          </cell>
          <cell r="C10247" t="str">
            <v>PARAFUSO ROSCA SOBERBA ACO ZINC CABECA CHATA FENDA SIMPLES 7 X 65MM</v>
          </cell>
          <cell r="D10247" t="str">
            <v>UN</v>
          </cell>
          <cell r="E10247">
            <v>1.25</v>
          </cell>
          <cell r="F10247">
            <v>0.36</v>
          </cell>
          <cell r="G10247">
            <v>0.45</v>
          </cell>
        </row>
        <row r="10248">
          <cell r="A10248" t="str">
            <v>INSUMO</v>
          </cell>
          <cell r="B10248" t="str">
            <v>00004419</v>
          </cell>
          <cell r="C10248" t="str">
            <v>PECA DE MADEIRA DE LEI NATIVA/REGIONAL 10 X 10 X 3 CM P/ FIXACAO DE ESQUADRIAS OU RODAPE</v>
          </cell>
          <cell r="D10248" t="str">
            <v>UN</v>
          </cell>
          <cell r="E10248">
            <v>1.25</v>
          </cell>
          <cell r="F10248">
            <v>0.65</v>
          </cell>
          <cell r="G10248">
            <v>0.81</v>
          </cell>
        </row>
        <row r="10249">
          <cell r="A10249" t="str">
            <v>INSUMO</v>
          </cell>
          <cell r="B10249" t="str">
            <v>00004750</v>
          </cell>
          <cell r="C10249" t="str">
            <v>PEDREIRO</v>
          </cell>
          <cell r="D10249" t="str">
            <v>H</v>
          </cell>
          <cell r="E10249">
            <v>0.2</v>
          </cell>
          <cell r="F10249">
            <v>12.88</v>
          </cell>
          <cell r="G10249">
            <v>2.58</v>
          </cell>
        </row>
        <row r="10250">
          <cell r="A10250" t="str">
            <v>INSUMO</v>
          </cell>
          <cell r="B10250" t="str">
            <v>00006111</v>
          </cell>
          <cell r="C10250" t="str">
            <v>SERVENTE</v>
          </cell>
          <cell r="D10250" t="str">
            <v>H</v>
          </cell>
          <cell r="E10250">
            <v>0.2</v>
          </cell>
          <cell r="F10250">
            <v>10.59</v>
          </cell>
          <cell r="G10250">
            <v>2.12</v>
          </cell>
        </row>
        <row r="10251">
          <cell r="A10251" t="str">
            <v>INSUMO</v>
          </cell>
          <cell r="B10251" t="str">
            <v>00006117</v>
          </cell>
          <cell r="C10251" t="str">
            <v>AJUDANTE DE CARPINTEIRO</v>
          </cell>
          <cell r="D10251" t="str">
            <v>H</v>
          </cell>
          <cell r="E10251">
            <v>0.15</v>
          </cell>
          <cell r="F10251">
            <v>9.68</v>
          </cell>
          <cell r="G10251">
            <v>1.45</v>
          </cell>
        </row>
        <row r="10252">
          <cell r="A10252" t="str">
            <v>INSUMO</v>
          </cell>
          <cell r="B10252" t="str">
            <v>00020247</v>
          </cell>
          <cell r="C10252" t="str">
            <v>PREGO DE ACO 15 X 15 C/ CABECA</v>
          </cell>
          <cell r="D10252" t="str">
            <v>KG</v>
          </cell>
          <cell r="E10252">
            <v>0.04</v>
          </cell>
          <cell r="F10252">
            <v>5.66</v>
          </cell>
          <cell r="G10252">
            <v>0.23</v>
          </cell>
        </row>
        <row r="10253">
          <cell r="A10253" t="str">
            <v>84861</v>
          </cell>
          <cell r="C10253" t="str">
            <v>SUBTOTAL</v>
          </cell>
          <cell r="G10253">
            <v>20.680000000000003</v>
          </cell>
        </row>
        <row r="10254">
          <cell r="C10254" t="str">
            <v>BDI</v>
          </cell>
          <cell r="E10254">
            <v>0.35</v>
          </cell>
          <cell r="G10254">
            <v>7.24</v>
          </cell>
        </row>
        <row r="10255">
          <cell r="C10255" t="str">
            <v>TOTAL</v>
          </cell>
          <cell r="G10255">
            <v>27.92</v>
          </cell>
        </row>
        <row r="10257">
          <cell r="A10257" t="str">
            <v>ESQV</v>
          </cell>
          <cell r="B10257" t="str">
            <v>84864</v>
          </cell>
          <cell r="C10257" t="str">
            <v>MARCO DE MADEIRA REGIONAL 2A 7X3,0CM</v>
          </cell>
          <cell r="D10257" t="str">
            <v>M</v>
          </cell>
        </row>
        <row r="10258">
          <cell r="A10258" t="str">
            <v>COMPOSICAO</v>
          </cell>
          <cell r="B10258" t="str">
            <v>73449</v>
          </cell>
          <cell r="C10258" t="str">
            <v>ARGAMASSA CIMENTO/AREIA 1:4 - PREPARO MANUAL - P</v>
          </cell>
          <cell r="D10258" t="str">
            <v>M3</v>
          </cell>
          <cell r="E10258">
            <v>1E-3</v>
          </cell>
          <cell r="F10258">
            <v>341.28999999999996</v>
          </cell>
          <cell r="G10258">
            <v>0.34</v>
          </cell>
        </row>
        <row r="10259">
          <cell r="A10259" t="str">
            <v>INSUMO</v>
          </cell>
          <cell r="B10259" t="str">
            <v>00000194</v>
          </cell>
          <cell r="C10259" t="str">
            <v>MARCO/ARO/BATENTE SIMPLES / GRADE CANTO 7 X 3CM P/ PORTA 0,60 A 1,20 X 2,10M MADEIRA REGIONAL 2A</v>
          </cell>
          <cell r="D10259" t="str">
            <v>JG</v>
          </cell>
          <cell r="E10259">
            <v>0.185</v>
          </cell>
          <cell r="F10259">
            <v>22.57</v>
          </cell>
          <cell r="G10259">
            <v>4.18</v>
          </cell>
        </row>
        <row r="10260">
          <cell r="A10260" t="str">
            <v>INSUMO</v>
          </cell>
          <cell r="B10260" t="str">
            <v>00001214</v>
          </cell>
          <cell r="C10260" t="str">
            <v>CARPINTEIRO DE ESQUADRIA</v>
          </cell>
          <cell r="D10260" t="str">
            <v>H</v>
          </cell>
          <cell r="E10260">
            <v>0.15</v>
          </cell>
          <cell r="F10260">
            <v>12.69</v>
          </cell>
          <cell r="G10260">
            <v>1.9</v>
          </cell>
        </row>
        <row r="10261">
          <cell r="A10261" t="str">
            <v>INSUMO</v>
          </cell>
          <cell r="B10261" t="str">
            <v>00004378</v>
          </cell>
          <cell r="C10261" t="str">
            <v>PARAFUSO ROSCA SOBERBA ACO ZINC CABECA CHATA FENDA SIMPLES 7 X 65MM</v>
          </cell>
          <cell r="D10261" t="str">
            <v>UN</v>
          </cell>
          <cell r="E10261">
            <v>1.25</v>
          </cell>
          <cell r="F10261">
            <v>0.36</v>
          </cell>
          <cell r="G10261">
            <v>0.45</v>
          </cell>
        </row>
        <row r="10262">
          <cell r="A10262" t="str">
            <v>INSUMO</v>
          </cell>
          <cell r="B10262" t="str">
            <v>00004419</v>
          </cell>
          <cell r="C10262" t="str">
            <v>PECA DE MADEIRA DE LEI NATIVA/REGIONAL 10 X 10 X 3 CM P/ FIXACAO DE ESQUADRIAS OU RODAPE</v>
          </cell>
          <cell r="D10262" t="str">
            <v>UN</v>
          </cell>
          <cell r="E10262">
            <v>1.25</v>
          </cell>
          <cell r="F10262">
            <v>0.65</v>
          </cell>
          <cell r="G10262">
            <v>0.81</v>
          </cell>
        </row>
        <row r="10263">
          <cell r="A10263" t="str">
            <v>INSUMO</v>
          </cell>
          <cell r="B10263" t="str">
            <v>00004750</v>
          </cell>
          <cell r="C10263" t="str">
            <v>PEDREIRO</v>
          </cell>
          <cell r="D10263" t="str">
            <v>H</v>
          </cell>
          <cell r="E10263">
            <v>0.2</v>
          </cell>
          <cell r="F10263">
            <v>12.88</v>
          </cell>
          <cell r="G10263">
            <v>2.58</v>
          </cell>
        </row>
        <row r="10264">
          <cell r="A10264" t="str">
            <v>INSUMO</v>
          </cell>
          <cell r="B10264" t="str">
            <v>00006111</v>
          </cell>
          <cell r="C10264" t="str">
            <v>SERVENTE</v>
          </cell>
          <cell r="D10264" t="str">
            <v>H</v>
          </cell>
          <cell r="E10264">
            <v>0.2</v>
          </cell>
          <cell r="F10264">
            <v>10.59</v>
          </cell>
          <cell r="G10264">
            <v>2.12</v>
          </cell>
        </row>
        <row r="10265">
          <cell r="A10265" t="str">
            <v>INSUMO</v>
          </cell>
          <cell r="B10265" t="str">
            <v>00006117</v>
          </cell>
          <cell r="C10265" t="str">
            <v>AJUDANTE DE CARPINTEIRO</v>
          </cell>
          <cell r="D10265" t="str">
            <v>H</v>
          </cell>
          <cell r="E10265">
            <v>0.15</v>
          </cell>
          <cell r="F10265">
            <v>9.68</v>
          </cell>
          <cell r="G10265">
            <v>1.45</v>
          </cell>
        </row>
        <row r="10266">
          <cell r="A10266" t="str">
            <v>INSUMO</v>
          </cell>
          <cell r="B10266" t="str">
            <v>00020247</v>
          </cell>
          <cell r="C10266" t="str">
            <v>PREGO DE ACO 15 X 15 C/ CABECA</v>
          </cell>
          <cell r="D10266" t="str">
            <v>KG</v>
          </cell>
          <cell r="E10266">
            <v>0.04</v>
          </cell>
          <cell r="F10266">
            <v>5.66</v>
          </cell>
          <cell r="G10266">
            <v>0.23</v>
          </cell>
        </row>
        <row r="10267">
          <cell r="A10267" t="str">
            <v>84864</v>
          </cell>
          <cell r="C10267" t="str">
            <v>SUBTOTAL</v>
          </cell>
          <cell r="G10267">
            <v>14.059999999999999</v>
          </cell>
        </row>
        <row r="10268">
          <cell r="C10268" t="str">
            <v>BDI</v>
          </cell>
          <cell r="E10268">
            <v>0.35</v>
          </cell>
          <cell r="G10268">
            <v>4.92</v>
          </cell>
        </row>
        <row r="10269">
          <cell r="C10269" t="str">
            <v>TOTAL</v>
          </cell>
          <cell r="G10269">
            <v>18.979999999999997</v>
          </cell>
        </row>
        <row r="10271">
          <cell r="A10271" t="str">
            <v>ESQV</v>
          </cell>
          <cell r="B10271" t="str">
            <v>84865</v>
          </cell>
          <cell r="C10271" t="str">
            <v>ADUELA DE MADEIRA REGIONAL 3A 13X3,0CM</v>
          </cell>
          <cell r="D10271" t="str">
            <v>M</v>
          </cell>
        </row>
        <row r="10272">
          <cell r="A10272" t="str">
            <v>COMPOSICAO</v>
          </cell>
          <cell r="B10272" t="str">
            <v>73449</v>
          </cell>
          <cell r="C10272" t="str">
            <v>ARGAMASSA CIMENTO/AREIA 1:4 - PREPARO MANUAL - P</v>
          </cell>
          <cell r="D10272" t="str">
            <v>M3</v>
          </cell>
          <cell r="E10272">
            <v>2E-3</v>
          </cell>
          <cell r="F10272">
            <v>341.28999999999996</v>
          </cell>
          <cell r="G10272">
            <v>0.68</v>
          </cell>
        </row>
        <row r="10273">
          <cell r="A10273" t="str">
            <v>INSUMO</v>
          </cell>
          <cell r="B10273" t="str">
            <v>00000184</v>
          </cell>
          <cell r="C10273" t="str">
            <v>ADUELA/BATENTE DUPLO/CAIXAO/GRADE CAIXA 13 X 3CM P/ PORTA 0,60 A 1,20 X 2,10M MADEIRA CEDRINHO/PINHO/CANELA OU SIMILAR</v>
          </cell>
          <cell r="D10273" t="str">
            <v>JG</v>
          </cell>
          <cell r="E10273">
            <v>0.185</v>
          </cell>
          <cell r="F10273">
            <v>32.11</v>
          </cell>
          <cell r="G10273">
            <v>5.94</v>
          </cell>
        </row>
        <row r="10274">
          <cell r="A10274" t="str">
            <v>INSUMO</v>
          </cell>
          <cell r="B10274" t="str">
            <v>00001214</v>
          </cell>
          <cell r="C10274" t="str">
            <v>CARPINTEIRO DE ESQUADRIA</v>
          </cell>
          <cell r="D10274" t="str">
            <v>H</v>
          </cell>
          <cell r="E10274">
            <v>0.18</v>
          </cell>
          <cell r="F10274">
            <v>12.69</v>
          </cell>
          <cell r="G10274">
            <v>2.2799999999999998</v>
          </cell>
        </row>
        <row r="10275">
          <cell r="A10275" t="str">
            <v>INSUMO</v>
          </cell>
          <cell r="B10275" t="str">
            <v>00004378</v>
          </cell>
          <cell r="C10275" t="str">
            <v>PARAFUSO ROSCA SOBERBA ACO ZINC CABECA CHATA FENDA SIMPLES 7 X 65MM</v>
          </cell>
          <cell r="D10275" t="str">
            <v>UN</v>
          </cell>
          <cell r="E10275">
            <v>1.25</v>
          </cell>
          <cell r="F10275">
            <v>0.36</v>
          </cell>
          <cell r="G10275">
            <v>0.45</v>
          </cell>
        </row>
        <row r="10276">
          <cell r="A10276" t="str">
            <v>INSUMO</v>
          </cell>
          <cell r="B10276" t="str">
            <v>00004419</v>
          </cell>
          <cell r="C10276" t="str">
            <v>PECA DE MADEIRA DE LEI NATIVA/REGIONAL 10 X 10 X 3 CM P/ FIXACAO DE ESQUADRIAS OU RODAPE</v>
          </cell>
          <cell r="D10276" t="str">
            <v>UN</v>
          </cell>
          <cell r="E10276">
            <v>1.25</v>
          </cell>
          <cell r="F10276">
            <v>0.65</v>
          </cell>
          <cell r="G10276">
            <v>0.81</v>
          </cell>
        </row>
        <row r="10277">
          <cell r="A10277" t="str">
            <v>INSUMO</v>
          </cell>
          <cell r="B10277" t="str">
            <v>00004750</v>
          </cell>
          <cell r="C10277" t="str">
            <v>PEDREIRO</v>
          </cell>
          <cell r="D10277" t="str">
            <v>H</v>
          </cell>
          <cell r="E10277">
            <v>0.28000000000000003</v>
          </cell>
          <cell r="F10277">
            <v>12.88</v>
          </cell>
          <cell r="G10277">
            <v>3.61</v>
          </cell>
        </row>
        <row r="10278">
          <cell r="A10278" t="str">
            <v>INSUMO</v>
          </cell>
          <cell r="B10278" t="str">
            <v>00006111</v>
          </cell>
          <cell r="C10278" t="str">
            <v>SERVENTE</v>
          </cell>
          <cell r="D10278" t="str">
            <v>H</v>
          </cell>
          <cell r="E10278">
            <v>0.28000000000000003</v>
          </cell>
          <cell r="F10278">
            <v>10.59</v>
          </cell>
          <cell r="G10278">
            <v>2.97</v>
          </cell>
        </row>
        <row r="10279">
          <cell r="A10279" t="str">
            <v>INSUMO</v>
          </cell>
          <cell r="B10279" t="str">
            <v>00006117</v>
          </cell>
          <cell r="C10279" t="str">
            <v>AJUDANTE DE CARPINTEIRO</v>
          </cell>
          <cell r="D10279" t="str">
            <v>H</v>
          </cell>
          <cell r="E10279">
            <v>0.18</v>
          </cell>
          <cell r="F10279">
            <v>9.68</v>
          </cell>
          <cell r="G10279">
            <v>1.74</v>
          </cell>
        </row>
        <row r="10280">
          <cell r="A10280" t="str">
            <v>INSUMO</v>
          </cell>
          <cell r="B10280" t="str">
            <v>00020247</v>
          </cell>
          <cell r="C10280" t="str">
            <v>PREGO DE ACO 15 X 15 C/ CABECA</v>
          </cell>
          <cell r="D10280" t="str">
            <v>KG</v>
          </cell>
          <cell r="E10280">
            <v>0.04</v>
          </cell>
          <cell r="F10280">
            <v>5.66</v>
          </cell>
          <cell r="G10280">
            <v>0.23</v>
          </cell>
        </row>
        <row r="10281">
          <cell r="A10281" t="str">
            <v>84865</v>
          </cell>
          <cell r="C10281" t="str">
            <v>SUBTOTAL</v>
          </cell>
          <cell r="G10281">
            <v>18.709999999999997</v>
          </cell>
        </row>
        <row r="10282">
          <cell r="C10282" t="str">
            <v>BDI</v>
          </cell>
          <cell r="E10282">
            <v>0.35</v>
          </cell>
          <cell r="G10282">
            <v>6.55</v>
          </cell>
        </row>
        <row r="10283">
          <cell r="C10283" t="str">
            <v>TOTAL</v>
          </cell>
          <cell r="G10283">
            <v>25.259999999999998</v>
          </cell>
        </row>
        <row r="10285">
          <cell r="A10285" t="str">
            <v>ESQV</v>
          </cell>
          <cell r="B10285" t="str">
            <v>84868</v>
          </cell>
          <cell r="C10285" t="str">
            <v>PORTA DE MADEIRA ALMOFADADA SEMIOCA 1A, 120X210X3CM , DUAS FOLHAS, INCLUSO ADUELA 1A, ALIZAR 1A E DOBRADICAS COM ANEIS</v>
          </cell>
          <cell r="D10285" t="str">
            <v>UN</v>
          </cell>
        </row>
        <row r="10286">
          <cell r="A10286" t="str">
            <v>COMPOSICAO</v>
          </cell>
          <cell r="B10286" t="str">
            <v>73449</v>
          </cell>
          <cell r="C10286" t="str">
            <v>ARGAMASSA CIMENTO/AREIA 1:4 - PREPARO MANUAL - P</v>
          </cell>
          <cell r="D10286" t="str">
            <v>M3</v>
          </cell>
          <cell r="E10286">
            <v>1.7999999999999999E-2</v>
          </cell>
          <cell r="F10286">
            <v>341.28999999999996</v>
          </cell>
          <cell r="G10286">
            <v>6.14</v>
          </cell>
        </row>
        <row r="10287">
          <cell r="A10287" t="str">
            <v>INSUMO</v>
          </cell>
          <cell r="B10287" t="str">
            <v>00000183</v>
          </cell>
          <cell r="C10287" t="str">
            <v>ADUELA (GUARNICAO, BATENTE OU CAIXAO) DE PORTA, EM MADEIRA DE 1A. QUALIDADE, SEM ALIZARES, DE *13 X 3* CM</v>
          </cell>
          <cell r="D10287" t="str">
            <v>JG</v>
          </cell>
          <cell r="E10287">
            <v>1</v>
          </cell>
          <cell r="F10287">
            <v>84.78</v>
          </cell>
          <cell r="G10287">
            <v>84.78</v>
          </cell>
        </row>
        <row r="10288">
          <cell r="A10288" t="str">
            <v>INSUMO</v>
          </cell>
          <cell r="B10288" t="str">
            <v>00000187</v>
          </cell>
          <cell r="C10288" t="str">
            <v>ALIZAR / GUARNICAO 5 X 2CM MADEIRA IPE/MOGNO/CEREJEIRA OU SIMILAR</v>
          </cell>
          <cell r="D10288" t="str">
            <v>M</v>
          </cell>
          <cell r="E10288">
            <v>10.8</v>
          </cell>
          <cell r="F10288">
            <v>6.21</v>
          </cell>
          <cell r="G10288">
            <v>67.069999999999993</v>
          </cell>
        </row>
        <row r="10289">
          <cell r="A10289" t="str">
            <v>INSUMO</v>
          </cell>
          <cell r="B10289" t="str">
            <v>00001214</v>
          </cell>
          <cell r="C10289" t="str">
            <v>CARPINTEIRO DE ESQUADRIA</v>
          </cell>
          <cell r="D10289" t="str">
            <v>H</v>
          </cell>
          <cell r="E10289">
            <v>2.19</v>
          </cell>
          <cell r="F10289">
            <v>12.69</v>
          </cell>
          <cell r="G10289">
            <v>27.79</v>
          </cell>
        </row>
        <row r="10290">
          <cell r="A10290" t="str">
            <v>INSUMO</v>
          </cell>
          <cell r="B10290" t="str">
            <v>00004378</v>
          </cell>
          <cell r="C10290" t="str">
            <v>PARAFUSO ROSCA SOBERBA ACO ZINC CABECA CHATA FENDA SIMPLES 7 X 65MM</v>
          </cell>
          <cell r="D10290" t="str">
            <v>UN</v>
          </cell>
          <cell r="E10290">
            <v>6</v>
          </cell>
          <cell r="F10290">
            <v>0.36</v>
          </cell>
          <cell r="G10290">
            <v>2.16</v>
          </cell>
        </row>
        <row r="10291">
          <cell r="A10291" t="str">
            <v>INSUMO</v>
          </cell>
          <cell r="B10291" t="str">
            <v>00004419</v>
          </cell>
          <cell r="C10291" t="str">
            <v>PECA DE MADEIRA DE LEI NATIVA/REGIONAL 10 X 10 X 3 CM P/ FIXACAO DE ESQUADRIAS OU RODAPE</v>
          </cell>
          <cell r="D10291" t="str">
            <v>UN</v>
          </cell>
          <cell r="E10291">
            <v>6</v>
          </cell>
          <cell r="F10291">
            <v>0.65</v>
          </cell>
          <cell r="G10291">
            <v>3.9</v>
          </cell>
        </row>
        <row r="10292">
          <cell r="A10292" t="str">
            <v>INSUMO</v>
          </cell>
          <cell r="B10292" t="str">
            <v>00004750</v>
          </cell>
          <cell r="C10292" t="str">
            <v>PEDREIRO</v>
          </cell>
          <cell r="D10292" t="str">
            <v>H</v>
          </cell>
          <cell r="E10292">
            <v>1.512</v>
          </cell>
          <cell r="F10292">
            <v>12.88</v>
          </cell>
          <cell r="G10292">
            <v>19.47</v>
          </cell>
        </row>
        <row r="10293">
          <cell r="A10293" t="str">
            <v>INSUMO</v>
          </cell>
          <cell r="B10293" t="str">
            <v>00006111</v>
          </cell>
          <cell r="C10293" t="str">
            <v>SERVENTE</v>
          </cell>
          <cell r="D10293" t="str">
            <v>H</v>
          </cell>
          <cell r="E10293">
            <v>3.702</v>
          </cell>
          <cell r="F10293">
            <v>10.59</v>
          </cell>
          <cell r="G10293">
            <v>39.200000000000003</v>
          </cell>
        </row>
        <row r="10294">
          <cell r="A10294" t="str">
            <v>INSUMO</v>
          </cell>
          <cell r="B10294" t="str">
            <v>00011447</v>
          </cell>
          <cell r="C10294" t="str">
            <v>DOBRADICA LATAO CROMADO 3 X 3" C/ ANEIS</v>
          </cell>
          <cell r="D10294" t="str">
            <v>UN</v>
          </cell>
          <cell r="E10294">
            <v>6</v>
          </cell>
          <cell r="F10294">
            <v>17.760000000000002</v>
          </cell>
          <cell r="G10294">
            <v>106.56</v>
          </cell>
        </row>
        <row r="10295">
          <cell r="A10295" t="str">
            <v>INSUMO</v>
          </cell>
          <cell r="B10295" t="str">
            <v>00020247</v>
          </cell>
          <cell r="C10295" t="str">
            <v>PREGO DE ACO 15 X 15 C/ CABECA</v>
          </cell>
          <cell r="D10295" t="str">
            <v>KG</v>
          </cell>
          <cell r="E10295">
            <v>0.64800000000000002</v>
          </cell>
          <cell r="F10295">
            <v>5.66</v>
          </cell>
          <cell r="G10295">
            <v>3.67</v>
          </cell>
        </row>
        <row r="10296">
          <cell r="A10296" t="str">
            <v>INSUMO</v>
          </cell>
          <cell r="B10296" t="str">
            <v>00020322</v>
          </cell>
          <cell r="C10296" t="str">
            <v>PORTA MADEIRA SEMI-OCA ALMOFADADA REGIONAL 1A 60 X 210 X 3CM</v>
          </cell>
          <cell r="D10296" t="str">
            <v>UN</v>
          </cell>
          <cell r="E10296">
            <v>2</v>
          </cell>
          <cell r="F10296">
            <v>210.86</v>
          </cell>
          <cell r="G10296">
            <v>421.72</v>
          </cell>
        </row>
        <row r="10297">
          <cell r="A10297" t="str">
            <v>84868</v>
          </cell>
          <cell r="C10297" t="str">
            <v>SUBTOTAL</v>
          </cell>
          <cell r="G10297">
            <v>782.46</v>
          </cell>
        </row>
        <row r="10298">
          <cell r="C10298" t="str">
            <v>BDI</v>
          </cell>
          <cell r="E10298">
            <v>0.35</v>
          </cell>
          <cell r="G10298">
            <v>273.86</v>
          </cell>
        </row>
        <row r="10299">
          <cell r="C10299" t="str">
            <v>TOTAL</v>
          </cell>
          <cell r="G10299">
            <v>1056.3200000000002</v>
          </cell>
        </row>
        <row r="10301">
          <cell r="A10301" t="str">
            <v>ESQV</v>
          </cell>
          <cell r="B10301" t="str">
            <v>84871</v>
          </cell>
          <cell r="C10301" t="str">
            <v>ADUELA DE MADEIRA REGIONAL 1A 15X3,5CM</v>
          </cell>
          <cell r="D10301" t="str">
            <v>M</v>
          </cell>
        </row>
        <row r="10302">
          <cell r="A10302" t="str">
            <v>COMPOSICAO</v>
          </cell>
          <cell r="B10302" t="str">
            <v>73449</v>
          </cell>
          <cell r="C10302" t="str">
            <v>ARGAMASSA CIMENTO/AREIA 1:4 - PREPARO MANUAL - P</v>
          </cell>
          <cell r="D10302" t="str">
            <v>M3</v>
          </cell>
          <cell r="E10302">
            <v>2E-3</v>
          </cell>
          <cell r="F10302">
            <v>341.28999999999996</v>
          </cell>
          <cell r="G10302">
            <v>0.68</v>
          </cell>
        </row>
        <row r="10303">
          <cell r="A10303" t="str">
            <v>INSUMO</v>
          </cell>
          <cell r="B10303" t="str">
            <v>00000175</v>
          </cell>
          <cell r="C10303" t="str">
            <v>ADUELA/BATENTE DUPLO/CAIXAO/GRADE CAIXA 15 X 3,5CM P/ PORTA 0,60 A 1,20 X 2,10M MADEIRA IPE/MOGNO/CEREJEIRA OU SIMILAR</v>
          </cell>
          <cell r="D10303" t="str">
            <v>JG</v>
          </cell>
          <cell r="E10303">
            <v>0.185</v>
          </cell>
          <cell r="F10303">
            <v>119.82</v>
          </cell>
          <cell r="G10303">
            <v>22.17</v>
          </cell>
        </row>
        <row r="10304">
          <cell r="A10304" t="str">
            <v>INSUMO</v>
          </cell>
          <cell r="B10304" t="str">
            <v>00001214</v>
          </cell>
          <cell r="C10304" t="str">
            <v>CARPINTEIRO DE ESQUADRIA</v>
          </cell>
          <cell r="D10304" t="str">
            <v>H</v>
          </cell>
          <cell r="E10304">
            <v>0.18</v>
          </cell>
          <cell r="F10304">
            <v>12.69</v>
          </cell>
          <cell r="G10304">
            <v>2.2799999999999998</v>
          </cell>
        </row>
        <row r="10305">
          <cell r="A10305" t="str">
            <v>INSUMO</v>
          </cell>
          <cell r="B10305" t="str">
            <v>00004378</v>
          </cell>
          <cell r="C10305" t="str">
            <v>PARAFUSO ROSCA SOBERBA ACO ZINC CABECA CHATA FENDA SIMPLES 7 X 65MM</v>
          </cell>
          <cell r="D10305" t="str">
            <v>UN</v>
          </cell>
          <cell r="E10305">
            <v>1.25</v>
          </cell>
          <cell r="F10305">
            <v>0.36</v>
          </cell>
          <cell r="G10305">
            <v>0.45</v>
          </cell>
        </row>
        <row r="10306">
          <cell r="A10306" t="str">
            <v>INSUMO</v>
          </cell>
          <cell r="B10306" t="str">
            <v>00004419</v>
          </cell>
          <cell r="C10306" t="str">
            <v>PECA DE MADEIRA DE LEI NATIVA/REGIONAL 10 X 10 X 3 CM P/ FIXACAO DE ESQUADRIAS OU RODAPE</v>
          </cell>
          <cell r="D10306" t="str">
            <v>UN</v>
          </cell>
          <cell r="E10306">
            <v>1.25</v>
          </cell>
          <cell r="F10306">
            <v>0.65</v>
          </cell>
          <cell r="G10306">
            <v>0.81</v>
          </cell>
        </row>
        <row r="10307">
          <cell r="A10307" t="str">
            <v>INSUMO</v>
          </cell>
          <cell r="B10307" t="str">
            <v>00004750</v>
          </cell>
          <cell r="C10307" t="str">
            <v>PEDREIRO</v>
          </cell>
          <cell r="D10307" t="str">
            <v>H</v>
          </cell>
          <cell r="E10307">
            <v>0.04</v>
          </cell>
          <cell r="F10307">
            <v>12.88</v>
          </cell>
          <cell r="G10307">
            <v>0.52</v>
          </cell>
        </row>
        <row r="10308">
          <cell r="A10308" t="str">
            <v>INSUMO</v>
          </cell>
          <cell r="B10308" t="str">
            <v>00006111</v>
          </cell>
          <cell r="C10308" t="str">
            <v>SERVENTE</v>
          </cell>
          <cell r="D10308" t="str">
            <v>H</v>
          </cell>
          <cell r="E10308">
            <v>0.28000000000000003</v>
          </cell>
          <cell r="F10308">
            <v>10.59</v>
          </cell>
          <cell r="G10308">
            <v>2.97</v>
          </cell>
        </row>
        <row r="10309">
          <cell r="A10309" t="str">
            <v>INSUMO</v>
          </cell>
          <cell r="B10309" t="str">
            <v>00006117</v>
          </cell>
          <cell r="C10309" t="str">
            <v>AJUDANTE DE CARPINTEIRO</v>
          </cell>
          <cell r="D10309" t="str">
            <v>H</v>
          </cell>
          <cell r="E10309">
            <v>0.18</v>
          </cell>
          <cell r="F10309">
            <v>9.68</v>
          </cell>
          <cell r="G10309">
            <v>1.74</v>
          </cell>
        </row>
        <row r="10310">
          <cell r="A10310" t="str">
            <v>INSUMO</v>
          </cell>
          <cell r="B10310" t="str">
            <v>00020247</v>
          </cell>
          <cell r="C10310" t="str">
            <v>PREGO DE ACO 15 X 15 C/ CABECA</v>
          </cell>
          <cell r="D10310" t="str">
            <v>KG</v>
          </cell>
          <cell r="E10310">
            <v>0.28000000000000003</v>
          </cell>
          <cell r="F10310">
            <v>5.66</v>
          </cell>
          <cell r="G10310">
            <v>1.58</v>
          </cell>
        </row>
        <row r="10311">
          <cell r="A10311" t="str">
            <v>84871</v>
          </cell>
          <cell r="C10311" t="str">
            <v>SUBTOTAL</v>
          </cell>
          <cell r="G10311">
            <v>33.199999999999996</v>
          </cell>
        </row>
        <row r="10312">
          <cell r="C10312" t="str">
            <v>BDI</v>
          </cell>
          <cell r="E10312">
            <v>0.35</v>
          </cell>
          <cell r="G10312">
            <v>11.62</v>
          </cell>
        </row>
        <row r="10313">
          <cell r="C10313" t="str">
            <v>TOTAL</v>
          </cell>
          <cell r="G10313">
            <v>44.819999999999993</v>
          </cell>
        </row>
        <row r="10315">
          <cell r="A10315" t="str">
            <v>ESQV</v>
          </cell>
          <cell r="B10315" t="str">
            <v>84874</v>
          </cell>
          <cell r="C10315" t="str">
            <v>ALCAPAO EM COMPENSADO DE MADEIRA CEDRO/VIROLA, 60X60X2CM, COM MARCO 7X3CM, ALIZAR DE 2A, DOBRADICAS EM LATAO CROMADO E TARJETA CROMADA</v>
          </cell>
          <cell r="D10315" t="str">
            <v>UN</v>
          </cell>
        </row>
        <row r="10316">
          <cell r="A10316" t="str">
            <v>COMPOSICAO</v>
          </cell>
          <cell r="B10316" t="str">
            <v>73449</v>
          </cell>
          <cell r="C10316" t="str">
            <v>ARGAMASSA CIMENTO/AREIA 1:4 - PREPARO MANUAL - P</v>
          </cell>
          <cell r="D10316" t="str">
            <v>M3</v>
          </cell>
          <cell r="E10316">
            <v>3.0000000000000001E-3</v>
          </cell>
          <cell r="F10316">
            <v>341.28999999999996</v>
          </cell>
          <cell r="G10316">
            <v>1.02</v>
          </cell>
        </row>
        <row r="10317">
          <cell r="A10317" t="str">
            <v>INSUMO</v>
          </cell>
          <cell r="B10317" t="str">
            <v>00000195</v>
          </cell>
          <cell r="C10317" t="str">
            <v>MARCO/ARO/BATENTE SIMPLES / GRADE CANTO 7 X 3,5CM P/ PORTA 0,60 A 1,20 X 2,10M MADEIRA REGIONAL 2A</v>
          </cell>
          <cell r="D10317" t="str">
            <v>JG</v>
          </cell>
          <cell r="E10317">
            <v>1</v>
          </cell>
          <cell r="F10317">
            <v>36.450000000000003</v>
          </cell>
          <cell r="G10317">
            <v>36.450000000000003</v>
          </cell>
        </row>
        <row r="10318">
          <cell r="A10318" t="str">
            <v>INSUMO</v>
          </cell>
          <cell r="B10318" t="str">
            <v>00001214</v>
          </cell>
          <cell r="C10318" t="str">
            <v>CARPINTEIRO DE ESQUADRIA</v>
          </cell>
          <cell r="D10318" t="str">
            <v>H</v>
          </cell>
          <cell r="E10318">
            <v>0.44</v>
          </cell>
          <cell r="F10318">
            <v>12.69</v>
          </cell>
          <cell r="G10318">
            <v>5.58</v>
          </cell>
        </row>
        <row r="10319">
          <cell r="A10319" t="str">
            <v>INSUMO</v>
          </cell>
          <cell r="B10319" t="str">
            <v>00003118</v>
          </cell>
          <cell r="C10319" t="str">
            <v>FERROLHO/FECHO/TARJETA OU TRINCO PINO REDONDO 2" SOBREPOR FERRO CROMADO</v>
          </cell>
          <cell r="D10319" t="str">
            <v>UN</v>
          </cell>
          <cell r="E10319">
            <v>1</v>
          </cell>
          <cell r="F10319">
            <v>1.49</v>
          </cell>
          <cell r="G10319">
            <v>1.49</v>
          </cell>
        </row>
        <row r="10320">
          <cell r="A10320" t="str">
            <v>INSUMO</v>
          </cell>
          <cell r="B10320" t="str">
            <v>00004750</v>
          </cell>
          <cell r="C10320" t="str">
            <v>PEDREIRO</v>
          </cell>
          <cell r="D10320" t="str">
            <v>H</v>
          </cell>
          <cell r="E10320">
            <v>0.36</v>
          </cell>
          <cell r="F10320">
            <v>12.88</v>
          </cell>
          <cell r="G10320">
            <v>4.6399999999999997</v>
          </cell>
        </row>
        <row r="10321">
          <cell r="A10321" t="str">
            <v>INSUMO</v>
          </cell>
          <cell r="B10321" t="str">
            <v>00006111</v>
          </cell>
          <cell r="C10321" t="str">
            <v>SERVENTE</v>
          </cell>
          <cell r="D10321" t="str">
            <v>H</v>
          </cell>
          <cell r="E10321">
            <v>0.36</v>
          </cell>
          <cell r="F10321">
            <v>10.59</v>
          </cell>
          <cell r="G10321">
            <v>3.81</v>
          </cell>
        </row>
        <row r="10322">
          <cell r="A10322" t="str">
            <v>INSUMO</v>
          </cell>
          <cell r="B10322" t="str">
            <v>00006117</v>
          </cell>
          <cell r="C10322" t="str">
            <v>AJUDANTE DE CARPINTEIRO</v>
          </cell>
          <cell r="D10322" t="str">
            <v>H</v>
          </cell>
          <cell r="E10322">
            <v>0.44</v>
          </cell>
          <cell r="F10322">
            <v>9.68</v>
          </cell>
          <cell r="G10322">
            <v>4.26</v>
          </cell>
        </row>
        <row r="10323">
          <cell r="A10323" t="str">
            <v>INSUMO</v>
          </cell>
          <cell r="B10323" t="str">
            <v>00011131</v>
          </cell>
          <cell r="C10323" t="str">
            <v>CHAPA MADEIRA COMPENSADA CEDRO/CEDRINHO, SUMAUMA, VIROLA BRANCA OU EQUIV 2,2 X 1,6M X 20MM P/ARMARIOS</v>
          </cell>
          <cell r="D10323" t="str">
            <v>M2</v>
          </cell>
          <cell r="E10323">
            <v>0.36</v>
          </cell>
          <cell r="F10323">
            <v>31.91</v>
          </cell>
          <cell r="G10323">
            <v>11.49</v>
          </cell>
        </row>
        <row r="10324">
          <cell r="A10324" t="str">
            <v>INSUMO</v>
          </cell>
          <cell r="B10324" t="str">
            <v>00011447</v>
          </cell>
          <cell r="C10324" t="str">
            <v>DOBRADICA LATAO CROMADO 3 X 3" C/ ANEIS</v>
          </cell>
          <cell r="D10324" t="str">
            <v>UN</v>
          </cell>
          <cell r="E10324">
            <v>2</v>
          </cell>
          <cell r="F10324">
            <v>17.760000000000002</v>
          </cell>
          <cell r="G10324">
            <v>35.520000000000003</v>
          </cell>
        </row>
        <row r="10325">
          <cell r="A10325" t="str">
            <v>INSUMO</v>
          </cell>
          <cell r="B10325" t="str">
            <v>00020006</v>
          </cell>
          <cell r="C10325" t="str">
            <v>ALIZAR / GUARNICAO 5 X 2CM MADEIRA CEDRO/IMBUIA/JEQUITIBA OU SIMILAR</v>
          </cell>
          <cell r="D10325" t="str">
            <v>M</v>
          </cell>
          <cell r="E10325">
            <v>2.4</v>
          </cell>
          <cell r="F10325">
            <v>3.57</v>
          </cell>
          <cell r="G10325">
            <v>8.57</v>
          </cell>
        </row>
        <row r="10326">
          <cell r="A10326" t="str">
            <v>INSUMO</v>
          </cell>
          <cell r="B10326" t="str">
            <v>00021113</v>
          </cell>
          <cell r="C10326" t="str">
            <v>FOLHEADO MADEIRA CEDRO/VIROLA/CEREJEIRA/FREJO OU EQUIVALENTE PARA REVESTIMENTO DE COMPENSADO</v>
          </cell>
          <cell r="D10326" t="str">
            <v>M2</v>
          </cell>
          <cell r="E10326">
            <v>0.06</v>
          </cell>
          <cell r="F10326">
            <v>12.74</v>
          </cell>
          <cell r="G10326">
            <v>0.76</v>
          </cell>
        </row>
        <row r="10327">
          <cell r="A10327" t="str">
            <v>84874</v>
          </cell>
          <cell r="C10327" t="str">
            <v>SUBTOTAL</v>
          </cell>
          <cell r="G10327">
            <v>113.59000000000002</v>
          </cell>
        </row>
        <row r="10328">
          <cell r="C10328" t="str">
            <v>BDI</v>
          </cell>
          <cell r="E10328">
            <v>0.35</v>
          </cell>
          <cell r="G10328">
            <v>39.76</v>
          </cell>
        </row>
        <row r="10329">
          <cell r="C10329" t="str">
            <v>TOTAL</v>
          </cell>
          <cell r="G10329">
            <v>153.35000000000002</v>
          </cell>
        </row>
        <row r="10331">
          <cell r="A10331" t="str">
            <v>ESQV</v>
          </cell>
          <cell r="B10331" t="str">
            <v>84875</v>
          </cell>
          <cell r="C10331" t="str">
            <v>PORTA DE MADEIRA MACICA REGIONAL 1A, DE CORRER P/VI DRO, COM ADUELA E ALIZAR DE 1A, TRILHO E RODIZIOS</v>
          </cell>
          <cell r="D10331" t="str">
            <v>M2</v>
          </cell>
        </row>
        <row r="10332">
          <cell r="A10332" t="str">
            <v>COMPOSICAO</v>
          </cell>
          <cell r="B10332" t="str">
            <v>73449</v>
          </cell>
          <cell r="C10332" t="str">
            <v>ARGAMASSA CIMENTO/AREIA 1:4 - PREPARO MANUAL - P</v>
          </cell>
          <cell r="D10332" t="str">
            <v>M3</v>
          </cell>
          <cell r="E10332">
            <v>6.0000000000000001E-3</v>
          </cell>
          <cell r="F10332">
            <v>341.28999999999996</v>
          </cell>
          <cell r="G10332">
            <v>2.0499999999999998</v>
          </cell>
        </row>
        <row r="10333">
          <cell r="A10333" t="str">
            <v>INSUMO</v>
          </cell>
          <cell r="B10333" t="str">
            <v>00000184</v>
          </cell>
          <cell r="C10333" t="str">
            <v>ADUELA/BATENTE DUPLO/CAIXAO/GRADE CAIXA 13 X 3CM P/ PORTA 0,60 A 1,20 X 2,10M MADEIRA CEDRINHO/PINHO/CANELA OU SIMILAR</v>
          </cell>
          <cell r="D10333" t="str">
            <v>JG</v>
          </cell>
          <cell r="E10333">
            <v>0.55000000000000004</v>
          </cell>
          <cell r="F10333">
            <v>32.11</v>
          </cell>
          <cell r="G10333">
            <v>17.66</v>
          </cell>
        </row>
        <row r="10334">
          <cell r="A10334" t="str">
            <v>INSUMO</v>
          </cell>
          <cell r="B10334" t="str">
            <v>00001214</v>
          </cell>
          <cell r="C10334" t="str">
            <v>CARPINTEIRO DE ESQUADRIA</v>
          </cell>
          <cell r="D10334" t="str">
            <v>H</v>
          </cell>
          <cell r="E10334">
            <v>1</v>
          </cell>
          <cell r="F10334">
            <v>12.69</v>
          </cell>
          <cell r="G10334">
            <v>12.69</v>
          </cell>
        </row>
        <row r="10335">
          <cell r="A10335" t="str">
            <v>INSUMO</v>
          </cell>
          <cell r="B10335" t="str">
            <v>00004419</v>
          </cell>
          <cell r="C10335" t="str">
            <v>PECA DE MADEIRA DE LEI NATIVA/REGIONAL 10 X 10 X 3 CM P/ FIXACAO DE ESQUADRIAS OU RODAPE</v>
          </cell>
          <cell r="D10335" t="str">
            <v>UN</v>
          </cell>
          <cell r="E10335">
            <v>3.57</v>
          </cell>
          <cell r="F10335">
            <v>0.65</v>
          </cell>
          <cell r="G10335">
            <v>2.3199999999999998</v>
          </cell>
        </row>
        <row r="10336">
          <cell r="A10336" t="str">
            <v>INSUMO</v>
          </cell>
          <cell r="B10336" t="str">
            <v>00004750</v>
          </cell>
          <cell r="C10336" t="str">
            <v>PEDREIRO</v>
          </cell>
          <cell r="D10336" t="str">
            <v>H</v>
          </cell>
          <cell r="E10336">
            <v>0.68</v>
          </cell>
          <cell r="F10336">
            <v>12.88</v>
          </cell>
          <cell r="G10336">
            <v>8.76</v>
          </cell>
        </row>
        <row r="10337">
          <cell r="A10337" t="str">
            <v>INSUMO</v>
          </cell>
          <cell r="B10337" t="str">
            <v>00005028</v>
          </cell>
          <cell r="C10337" t="str">
            <v>PORTA MADEIRA REGIONAL 1A CORRER P/ VIDRO E = 3,5CM</v>
          </cell>
          <cell r="D10337" t="str">
            <v>M2</v>
          </cell>
          <cell r="E10337">
            <v>1</v>
          </cell>
          <cell r="F10337">
            <v>463.61</v>
          </cell>
          <cell r="G10337">
            <v>463.61</v>
          </cell>
        </row>
        <row r="10338">
          <cell r="A10338" t="str">
            <v>INSUMO</v>
          </cell>
          <cell r="B10338" t="str">
            <v>00005067</v>
          </cell>
          <cell r="C10338" t="str">
            <v>PREGO POLIDO COM CABECA 16 X 24</v>
          </cell>
          <cell r="D10338" t="str">
            <v>KG</v>
          </cell>
          <cell r="E10338">
            <v>0.15</v>
          </cell>
          <cell r="F10338">
            <v>5.5</v>
          </cell>
          <cell r="G10338">
            <v>0.83</v>
          </cell>
        </row>
        <row r="10339">
          <cell r="A10339" t="str">
            <v>INSUMO</v>
          </cell>
          <cell r="B10339" t="str">
            <v>00006111</v>
          </cell>
          <cell r="C10339" t="str">
            <v>SERVENTE</v>
          </cell>
          <cell r="D10339" t="str">
            <v>H</v>
          </cell>
          <cell r="E10339">
            <v>0.68</v>
          </cell>
          <cell r="F10339">
            <v>10.59</v>
          </cell>
          <cell r="G10339">
            <v>7.2</v>
          </cell>
        </row>
        <row r="10340">
          <cell r="A10340" t="str">
            <v>INSUMO</v>
          </cell>
          <cell r="B10340" t="str">
            <v>00006117</v>
          </cell>
          <cell r="C10340" t="str">
            <v>AJUDANTE DE CARPINTEIRO</v>
          </cell>
          <cell r="D10340" t="str">
            <v>H</v>
          </cell>
          <cell r="E10340">
            <v>1</v>
          </cell>
          <cell r="F10340">
            <v>9.68</v>
          </cell>
          <cell r="G10340">
            <v>9.68</v>
          </cell>
        </row>
        <row r="10341">
          <cell r="A10341" t="str">
            <v>INSUMO</v>
          </cell>
          <cell r="B10341" t="str">
            <v>00011573</v>
          </cell>
          <cell r="C10341" t="str">
            <v>RODIZIO LATAO 6MM C/ ROLAMENTO SKF</v>
          </cell>
          <cell r="D10341" t="str">
            <v>UN</v>
          </cell>
          <cell r="E10341">
            <v>2</v>
          </cell>
          <cell r="F10341">
            <v>16.21</v>
          </cell>
          <cell r="G10341">
            <v>32.42</v>
          </cell>
        </row>
        <row r="10342">
          <cell r="A10342" t="str">
            <v>INSUMO</v>
          </cell>
          <cell r="B10342" t="str">
            <v>00011580</v>
          </cell>
          <cell r="C10342" t="str">
            <v>TRILHO QUADRADO ALUMINIO 1/4'' P/ RODIZIOS</v>
          </cell>
          <cell r="D10342" t="str">
            <v>M</v>
          </cell>
          <cell r="E10342">
            <v>1.2</v>
          </cell>
          <cell r="F10342">
            <v>11.7</v>
          </cell>
          <cell r="G10342">
            <v>14.04</v>
          </cell>
        </row>
        <row r="10343">
          <cell r="A10343" t="str">
            <v>INSUMO</v>
          </cell>
          <cell r="B10343" t="str">
            <v>00020017</v>
          </cell>
          <cell r="C10343" t="str">
            <v>ALIZAR / GUARNICAO 5 X 1,5CM MADEIRA CEDRO/IMBUIA/JEQUITIBA OU SIMILAR</v>
          </cell>
          <cell r="D10343" t="str">
            <v>M</v>
          </cell>
          <cell r="E10343">
            <v>5.96</v>
          </cell>
          <cell r="F10343">
            <v>1.88</v>
          </cell>
          <cell r="G10343">
            <v>11.2</v>
          </cell>
        </row>
        <row r="10344">
          <cell r="A10344" t="str">
            <v>84875</v>
          </cell>
          <cell r="C10344" t="str">
            <v>SUBTOTAL</v>
          </cell>
          <cell r="G10344">
            <v>582.45999999999992</v>
          </cell>
        </row>
        <row r="10345">
          <cell r="C10345" t="str">
            <v>BDI</v>
          </cell>
          <cell r="E10345">
            <v>0.35</v>
          </cell>
          <cell r="G10345">
            <v>203.86</v>
          </cell>
        </row>
        <row r="10346">
          <cell r="C10346" t="str">
            <v>TOTAL</v>
          </cell>
          <cell r="G10346">
            <v>786.31999999999994</v>
          </cell>
        </row>
        <row r="10348">
          <cell r="A10348" t="str">
            <v>ESQV</v>
          </cell>
          <cell r="B10348" t="str">
            <v>84876</v>
          </cell>
          <cell r="C10348" t="str">
            <v>PORTA MADEIRA 1A CORRER P/VIDRO 30MM/ GUAR NICAO 15CM/ALIZAR</v>
          </cell>
          <cell r="D10348" t="str">
            <v>M2</v>
          </cell>
        </row>
        <row r="10349">
          <cell r="A10349" t="str">
            <v>COMPOSICAO</v>
          </cell>
          <cell r="B10349" t="str">
            <v>73449</v>
          </cell>
          <cell r="C10349" t="str">
            <v>ARGAMASSA CIMENTO/AREIA 1:4 - PREPARO MANUAL - P</v>
          </cell>
          <cell r="D10349" t="str">
            <v>M3</v>
          </cell>
          <cell r="E10349">
            <v>6.0000000000000001E-3</v>
          </cell>
          <cell r="F10349">
            <v>341.28999999999996</v>
          </cell>
          <cell r="G10349">
            <v>2.0499999999999998</v>
          </cell>
        </row>
        <row r="10350">
          <cell r="A10350" t="str">
            <v>INSUMO</v>
          </cell>
          <cell r="B10350" t="str">
            <v>00000164</v>
          </cell>
          <cell r="C10350" t="str">
            <v>ADUELA/BATENTE DUPLO/CAIXAO/GRADE CAIXA 15 X 3CM P/ PORTA 0,60 A 1,20 X 2,10M MADEIRA IPE/MOGNO/CEREJEIRA OU SIMILAR</v>
          </cell>
          <cell r="D10350" t="str">
            <v>JG</v>
          </cell>
          <cell r="E10350">
            <v>0.55000000000000004</v>
          </cell>
          <cell r="F10350">
            <v>112.91</v>
          </cell>
          <cell r="G10350">
            <v>62.1</v>
          </cell>
        </row>
        <row r="10351">
          <cell r="A10351" t="str">
            <v>INSUMO</v>
          </cell>
          <cell r="B10351" t="str">
            <v>00001214</v>
          </cell>
          <cell r="C10351" t="str">
            <v>CARPINTEIRO DE ESQUADRIA</v>
          </cell>
          <cell r="D10351" t="str">
            <v>H</v>
          </cell>
          <cell r="E10351">
            <v>1</v>
          </cell>
          <cell r="F10351">
            <v>12.69</v>
          </cell>
          <cell r="G10351">
            <v>12.69</v>
          </cell>
        </row>
        <row r="10352">
          <cell r="A10352" t="str">
            <v>INSUMO</v>
          </cell>
          <cell r="B10352" t="str">
            <v>00004419</v>
          </cell>
          <cell r="C10352" t="str">
            <v>PECA DE MADEIRA DE LEI NATIVA/REGIONAL 10 X 10 X 3 CM P/ FIXACAO DE ESQUADRIAS OU RODAPE</v>
          </cell>
          <cell r="D10352" t="str">
            <v>UN</v>
          </cell>
          <cell r="E10352">
            <v>3.57</v>
          </cell>
          <cell r="F10352">
            <v>0.65</v>
          </cell>
          <cell r="G10352">
            <v>2.3199999999999998</v>
          </cell>
        </row>
        <row r="10353">
          <cell r="A10353" t="str">
            <v>INSUMO</v>
          </cell>
          <cell r="B10353" t="str">
            <v>00004750</v>
          </cell>
          <cell r="C10353" t="str">
            <v>PEDREIRO</v>
          </cell>
          <cell r="D10353" t="str">
            <v>H</v>
          </cell>
          <cell r="E10353">
            <v>0.68</v>
          </cell>
          <cell r="F10353">
            <v>12.88</v>
          </cell>
          <cell r="G10353">
            <v>8.76</v>
          </cell>
        </row>
        <row r="10354">
          <cell r="A10354" t="str">
            <v>INSUMO</v>
          </cell>
          <cell r="B10354" t="str">
            <v>00005028</v>
          </cell>
          <cell r="C10354" t="str">
            <v>PORTA MADEIRA REGIONAL 1A CORRER P/ VIDRO E = 3,5CM</v>
          </cell>
          <cell r="D10354" t="str">
            <v>M2</v>
          </cell>
          <cell r="E10354">
            <v>1</v>
          </cell>
          <cell r="F10354">
            <v>463.61</v>
          </cell>
          <cell r="G10354">
            <v>463.61</v>
          </cell>
        </row>
        <row r="10355">
          <cell r="A10355" t="str">
            <v>INSUMO</v>
          </cell>
          <cell r="B10355" t="str">
            <v>00005067</v>
          </cell>
          <cell r="C10355" t="str">
            <v>PREGO POLIDO COM CABECA 16 X 24</v>
          </cell>
          <cell r="D10355" t="str">
            <v>KG</v>
          </cell>
          <cell r="E10355">
            <v>0.15</v>
          </cell>
          <cell r="F10355">
            <v>5.5</v>
          </cell>
          <cell r="G10355">
            <v>0.83</v>
          </cell>
        </row>
        <row r="10356">
          <cell r="A10356" t="str">
            <v>INSUMO</v>
          </cell>
          <cell r="B10356" t="str">
            <v>00006111</v>
          </cell>
          <cell r="C10356" t="str">
            <v>SERVENTE</v>
          </cell>
          <cell r="D10356" t="str">
            <v>H</v>
          </cell>
          <cell r="E10356">
            <v>0.68</v>
          </cell>
          <cell r="F10356">
            <v>10.59</v>
          </cell>
          <cell r="G10356">
            <v>7.2</v>
          </cell>
        </row>
        <row r="10357">
          <cell r="A10357" t="str">
            <v>INSUMO</v>
          </cell>
          <cell r="B10357" t="str">
            <v>00006117</v>
          </cell>
          <cell r="C10357" t="str">
            <v>AJUDANTE DE CARPINTEIRO</v>
          </cell>
          <cell r="D10357" t="str">
            <v>H</v>
          </cell>
          <cell r="E10357">
            <v>1</v>
          </cell>
          <cell r="F10357">
            <v>9.68</v>
          </cell>
          <cell r="G10357">
            <v>9.68</v>
          </cell>
        </row>
        <row r="10358">
          <cell r="A10358" t="str">
            <v>INSUMO</v>
          </cell>
          <cell r="B10358" t="str">
            <v>00011573</v>
          </cell>
          <cell r="C10358" t="str">
            <v>RODIZIO LATAO 6MM C/ ROLAMENTO SKF</v>
          </cell>
          <cell r="D10358" t="str">
            <v>UN</v>
          </cell>
          <cell r="E10358">
            <v>2</v>
          </cell>
          <cell r="F10358">
            <v>16.21</v>
          </cell>
          <cell r="G10358">
            <v>32.42</v>
          </cell>
        </row>
        <row r="10359">
          <cell r="A10359" t="str">
            <v>INSUMO</v>
          </cell>
          <cell r="B10359" t="str">
            <v>00011580</v>
          </cell>
          <cell r="C10359" t="str">
            <v>TRILHO QUADRADO ALUMINIO 1/4'' P/ RODIZIOS</v>
          </cell>
          <cell r="D10359" t="str">
            <v>M</v>
          </cell>
          <cell r="E10359">
            <v>1.2</v>
          </cell>
          <cell r="F10359">
            <v>11.7</v>
          </cell>
          <cell r="G10359">
            <v>14.04</v>
          </cell>
        </row>
        <row r="10360">
          <cell r="A10360" t="str">
            <v>INSUMO</v>
          </cell>
          <cell r="B10360" t="str">
            <v>00020017</v>
          </cell>
          <cell r="C10360" t="str">
            <v>ALIZAR / GUARNICAO 5 X 1,5CM MADEIRA CEDRO/IMBUIA/JEQUITIBA OU SIMILAR</v>
          </cell>
          <cell r="D10360" t="str">
            <v>M</v>
          </cell>
          <cell r="E10360">
            <v>5.96</v>
          </cell>
          <cell r="F10360">
            <v>1.88</v>
          </cell>
          <cell r="G10360">
            <v>11.2</v>
          </cell>
        </row>
        <row r="10361">
          <cell r="A10361" t="str">
            <v>84876</v>
          </cell>
          <cell r="C10361" t="str">
            <v>SUBTOTAL</v>
          </cell>
          <cell r="G10361">
            <v>626.9</v>
          </cell>
        </row>
        <row r="10362">
          <cell r="C10362" t="str">
            <v>BDI</v>
          </cell>
          <cell r="E10362">
            <v>0.35</v>
          </cell>
          <cell r="G10362">
            <v>219.42</v>
          </cell>
        </row>
        <row r="10363">
          <cell r="C10363" t="str">
            <v>TOTAL</v>
          </cell>
          <cell r="G10363">
            <v>846.31999999999994</v>
          </cell>
        </row>
        <row r="10365">
          <cell r="A10365" t="str">
            <v>ESQV</v>
          </cell>
          <cell r="B10365" t="str">
            <v>85034</v>
          </cell>
          <cell r="C10365" t="str">
            <v>ADUELA DE MADEIRA REGIONAL 2A 15X3,0CM</v>
          </cell>
          <cell r="D10365" t="str">
            <v>M</v>
          </cell>
        </row>
        <row r="10366">
          <cell r="A10366" t="str">
            <v>COMPOSICAO</v>
          </cell>
          <cell r="B10366" t="str">
            <v>73449</v>
          </cell>
          <cell r="C10366" t="str">
            <v>ARGAMASSA CIMENTO/AREIA 1:4 - PREPARO MANUAL - P</v>
          </cell>
          <cell r="D10366" t="str">
            <v>M3</v>
          </cell>
          <cell r="E10366">
            <v>2.3E-3</v>
          </cell>
          <cell r="F10366">
            <v>341.28999999999996</v>
          </cell>
          <cell r="G10366">
            <v>0.78</v>
          </cell>
        </row>
        <row r="10367">
          <cell r="A10367" t="str">
            <v>INSUMO</v>
          </cell>
          <cell r="B10367" t="str">
            <v>00001214</v>
          </cell>
          <cell r="C10367" t="str">
            <v>CARPINTEIRO DE ESQUADRIA</v>
          </cell>
          <cell r="D10367" t="str">
            <v>H</v>
          </cell>
          <cell r="E10367">
            <v>0.18</v>
          </cell>
          <cell r="F10367">
            <v>12.69</v>
          </cell>
          <cell r="G10367">
            <v>2.2799999999999998</v>
          </cell>
        </row>
        <row r="10368">
          <cell r="A10368" t="str">
            <v>INSUMO</v>
          </cell>
          <cell r="B10368" t="str">
            <v>00004419</v>
          </cell>
          <cell r="C10368" t="str">
            <v>PECA DE MADEIRA DE LEI NATIVA/REGIONAL 10 X 10 X 3 CM P/ FIXACAO DE ESQUADRIAS OU RODAPE</v>
          </cell>
          <cell r="D10368" t="str">
            <v>UN</v>
          </cell>
          <cell r="E10368">
            <v>1.25</v>
          </cell>
          <cell r="F10368">
            <v>0.65</v>
          </cell>
          <cell r="G10368">
            <v>0.81</v>
          </cell>
        </row>
        <row r="10369">
          <cell r="A10369" t="str">
            <v>INSUMO</v>
          </cell>
          <cell r="B10369" t="str">
            <v>00004750</v>
          </cell>
          <cell r="C10369" t="str">
            <v>PEDREIRO</v>
          </cell>
          <cell r="D10369" t="str">
            <v>H</v>
          </cell>
          <cell r="E10369">
            <v>0.28000000000000003</v>
          </cell>
          <cell r="F10369">
            <v>12.88</v>
          </cell>
          <cell r="G10369">
            <v>3.61</v>
          </cell>
        </row>
        <row r="10370">
          <cell r="A10370" t="str">
            <v>INSUMO</v>
          </cell>
          <cell r="B10370" t="str">
            <v>00006111</v>
          </cell>
          <cell r="C10370" t="str">
            <v>SERVENTE</v>
          </cell>
          <cell r="D10370" t="str">
            <v>H</v>
          </cell>
          <cell r="E10370">
            <v>0.28000000000000003</v>
          </cell>
          <cell r="F10370">
            <v>10.59</v>
          </cell>
          <cell r="G10370">
            <v>2.97</v>
          </cell>
        </row>
        <row r="10371">
          <cell r="A10371" t="str">
            <v>INSUMO</v>
          </cell>
          <cell r="B10371" t="str">
            <v>00006117</v>
          </cell>
          <cell r="C10371" t="str">
            <v>AJUDANTE DE CARPINTEIRO</v>
          </cell>
          <cell r="D10371" t="str">
            <v>H</v>
          </cell>
          <cell r="E10371">
            <v>0.18</v>
          </cell>
          <cell r="F10371">
            <v>9.68</v>
          </cell>
          <cell r="G10371">
            <v>1.74</v>
          </cell>
        </row>
        <row r="10372">
          <cell r="A10372" t="str">
            <v>INSUMO</v>
          </cell>
          <cell r="B10372" t="str">
            <v>00020001</v>
          </cell>
          <cell r="C10372" t="str">
            <v>ADUELA/BATENTE DUPLO/CAIXAO/GRADE CAIXA 15 X 3CM P/ PORTA 0,60 A 1,20 X 2,10M MADEIRA CEDRINHO/PINHO/CANELA OU SIMILAR</v>
          </cell>
          <cell r="D10372" t="str">
            <v>JG</v>
          </cell>
          <cell r="E10372">
            <v>0.185</v>
          </cell>
          <cell r="F10372">
            <v>38.869999999999997</v>
          </cell>
          <cell r="G10372">
            <v>7.19</v>
          </cell>
        </row>
        <row r="10373">
          <cell r="A10373" t="str">
            <v>INSUMO</v>
          </cell>
          <cell r="B10373" t="str">
            <v>00020247</v>
          </cell>
          <cell r="C10373" t="str">
            <v>PREGO DE ACO 15 X 15 C/ CABECA</v>
          </cell>
          <cell r="D10373" t="str">
            <v>KG</v>
          </cell>
          <cell r="E10373">
            <v>0.04</v>
          </cell>
          <cell r="F10373">
            <v>5.66</v>
          </cell>
          <cell r="G10373">
            <v>0.23</v>
          </cell>
        </row>
        <row r="10374">
          <cell r="A10374" t="str">
            <v>85034</v>
          </cell>
          <cell r="C10374" t="str">
            <v>SUBTOTAL</v>
          </cell>
          <cell r="G10374">
            <v>19.61</v>
          </cell>
        </row>
        <row r="10375">
          <cell r="C10375" t="str">
            <v>BDI</v>
          </cell>
          <cell r="E10375">
            <v>0.35</v>
          </cell>
          <cell r="G10375">
            <v>6.86</v>
          </cell>
        </row>
        <row r="10376">
          <cell r="C10376" t="str">
            <v>TOTAL</v>
          </cell>
          <cell r="G10376">
            <v>26.47</v>
          </cell>
        </row>
        <row r="10378">
          <cell r="A10378" t="str">
            <v>ESQV</v>
          </cell>
          <cell r="B10378" t="str">
            <v>85040</v>
          </cell>
          <cell r="C10378" t="str">
            <v>ADUELA MADEIRA REGIONAL 2A 13X3,0CM</v>
          </cell>
          <cell r="D10378" t="str">
            <v>M</v>
          </cell>
        </row>
        <row r="10379">
          <cell r="A10379" t="str">
            <v>COMPOSICAO</v>
          </cell>
          <cell r="B10379" t="str">
            <v>73449</v>
          </cell>
          <cell r="C10379" t="str">
            <v>ARGAMASSA CIMENTO/AREIA 1:4 - PREPARO MANUAL - P</v>
          </cell>
          <cell r="D10379" t="str">
            <v>M3</v>
          </cell>
          <cell r="E10379">
            <v>2E-3</v>
          </cell>
          <cell r="F10379">
            <v>341.28999999999996</v>
          </cell>
          <cell r="G10379">
            <v>0.68</v>
          </cell>
        </row>
        <row r="10380">
          <cell r="A10380" t="str">
            <v>INSUMO</v>
          </cell>
          <cell r="B10380" t="str">
            <v>00000184</v>
          </cell>
          <cell r="C10380" t="str">
            <v>ADUELA/BATENTE DUPLO/CAIXAO/GRADE CAIXA 13 X 3CM P/ PORTA 0,60 A 1,20 X 2,10M MADEIRA CEDRINHO/PINHO/CANELA OU SIMILAR</v>
          </cell>
          <cell r="D10380" t="str">
            <v>JG</v>
          </cell>
          <cell r="E10380">
            <v>0.185</v>
          </cell>
          <cell r="F10380">
            <v>32.11</v>
          </cell>
          <cell r="G10380">
            <v>5.94</v>
          </cell>
        </row>
        <row r="10381">
          <cell r="A10381" t="str">
            <v>INSUMO</v>
          </cell>
          <cell r="B10381" t="str">
            <v>00001214</v>
          </cell>
          <cell r="C10381" t="str">
            <v>CARPINTEIRO DE ESQUADRIA</v>
          </cell>
          <cell r="D10381" t="str">
            <v>H</v>
          </cell>
          <cell r="E10381">
            <v>0.18</v>
          </cell>
          <cell r="F10381">
            <v>12.69</v>
          </cell>
          <cell r="G10381">
            <v>2.2799999999999998</v>
          </cell>
        </row>
        <row r="10382">
          <cell r="A10382" t="str">
            <v>INSUMO</v>
          </cell>
          <cell r="B10382" t="str">
            <v>00004419</v>
          </cell>
          <cell r="C10382" t="str">
            <v>PECA DE MADEIRA DE LEI NATIVA/REGIONAL 10 X 10 X 3 CM P/ FIXACAO DE ESQUADRIAS OU RODAPE</v>
          </cell>
          <cell r="D10382" t="str">
            <v>UN</v>
          </cell>
          <cell r="E10382">
            <v>1.25</v>
          </cell>
          <cell r="F10382">
            <v>0.65</v>
          </cell>
          <cell r="G10382">
            <v>0.81</v>
          </cell>
        </row>
        <row r="10383">
          <cell r="A10383" t="str">
            <v>INSUMO</v>
          </cell>
          <cell r="B10383" t="str">
            <v>00004750</v>
          </cell>
          <cell r="C10383" t="str">
            <v>PEDREIRO</v>
          </cell>
          <cell r="D10383" t="str">
            <v>H</v>
          </cell>
          <cell r="E10383">
            <v>0.28000000000000003</v>
          </cell>
          <cell r="F10383">
            <v>12.88</v>
          </cell>
          <cell r="G10383">
            <v>3.61</v>
          </cell>
        </row>
        <row r="10384">
          <cell r="A10384" t="str">
            <v>INSUMO</v>
          </cell>
          <cell r="B10384" t="str">
            <v>00006111</v>
          </cell>
          <cell r="C10384" t="str">
            <v>SERVENTE</v>
          </cell>
          <cell r="D10384" t="str">
            <v>H</v>
          </cell>
          <cell r="E10384">
            <v>0.28000000000000003</v>
          </cell>
          <cell r="F10384">
            <v>10.59</v>
          </cell>
          <cell r="G10384">
            <v>2.97</v>
          </cell>
        </row>
        <row r="10385">
          <cell r="A10385" t="str">
            <v>INSUMO</v>
          </cell>
          <cell r="B10385" t="str">
            <v>00006117</v>
          </cell>
          <cell r="C10385" t="str">
            <v>AJUDANTE DE CARPINTEIRO</v>
          </cell>
          <cell r="D10385" t="str">
            <v>H</v>
          </cell>
          <cell r="E10385">
            <v>0.18</v>
          </cell>
          <cell r="F10385">
            <v>9.68</v>
          </cell>
          <cell r="G10385">
            <v>1.74</v>
          </cell>
        </row>
        <row r="10386">
          <cell r="A10386" t="str">
            <v>INSUMO</v>
          </cell>
          <cell r="B10386" t="str">
            <v>00020247</v>
          </cell>
          <cell r="C10386" t="str">
            <v>PREGO DE ACO 15 X 15 C/ CABECA</v>
          </cell>
          <cell r="D10386" t="str">
            <v>KG</v>
          </cell>
          <cell r="E10386">
            <v>0.04</v>
          </cell>
          <cell r="F10386">
            <v>5.66</v>
          </cell>
          <cell r="G10386">
            <v>0.23</v>
          </cell>
        </row>
        <row r="10387">
          <cell r="A10387" t="str">
            <v>85040</v>
          </cell>
          <cell r="C10387" t="str">
            <v>SUBTOTAL</v>
          </cell>
          <cell r="G10387">
            <v>18.259999999999998</v>
          </cell>
        </row>
        <row r="10388">
          <cell r="C10388" t="str">
            <v>BDI</v>
          </cell>
          <cell r="E10388">
            <v>0.35</v>
          </cell>
          <cell r="G10388">
            <v>6.39</v>
          </cell>
        </row>
        <row r="10389">
          <cell r="C10389" t="str">
            <v>TOTAL</v>
          </cell>
          <cell r="G10389">
            <v>24.65</v>
          </cell>
        </row>
        <row r="10391">
          <cell r="A10391" t="str">
            <v>ESQV</v>
          </cell>
          <cell r="B10391" t="str">
            <v>85044</v>
          </cell>
          <cell r="C10391" t="str">
            <v>ADUELA MADEIRA REGIONAL 3A 13X3,0CM</v>
          </cell>
          <cell r="D10391" t="str">
            <v>M</v>
          </cell>
        </row>
        <row r="10392">
          <cell r="A10392" t="str">
            <v>COMPOSICAO</v>
          </cell>
          <cell r="B10392" t="str">
            <v>73449</v>
          </cell>
          <cell r="C10392" t="str">
            <v>ARGAMASSA CIMENTO/AREIA 1:4 - PREPARO MANUAL - P</v>
          </cell>
          <cell r="D10392" t="str">
            <v>M3</v>
          </cell>
          <cell r="E10392">
            <v>2E-3</v>
          </cell>
          <cell r="F10392">
            <v>341.28999999999996</v>
          </cell>
          <cell r="G10392">
            <v>0.68</v>
          </cell>
        </row>
        <row r="10393">
          <cell r="A10393" t="str">
            <v>INSUMO</v>
          </cell>
          <cell r="B10393" t="str">
            <v>00000184</v>
          </cell>
          <cell r="C10393" t="str">
            <v>ADUELA/BATENTE DUPLO/CAIXAO/GRADE CAIXA 13 X 3CM P/ PORTA 0,60 A 1,20 X 2,10M MADEIRA CEDRINHO/PINHO/CANELA OU SIMILAR</v>
          </cell>
          <cell r="D10393" t="str">
            <v>JG</v>
          </cell>
          <cell r="E10393">
            <v>0.185</v>
          </cell>
          <cell r="F10393">
            <v>32.11</v>
          </cell>
          <cell r="G10393">
            <v>5.94</v>
          </cell>
        </row>
        <row r="10394">
          <cell r="A10394" t="str">
            <v>INSUMO</v>
          </cell>
          <cell r="B10394" t="str">
            <v>00001214</v>
          </cell>
          <cell r="C10394" t="str">
            <v>CARPINTEIRO DE ESQUADRIA</v>
          </cell>
          <cell r="D10394" t="str">
            <v>H</v>
          </cell>
          <cell r="E10394">
            <v>0.18</v>
          </cell>
          <cell r="F10394">
            <v>12.69</v>
          </cell>
          <cell r="G10394">
            <v>2.2799999999999998</v>
          </cell>
        </row>
        <row r="10395">
          <cell r="A10395" t="str">
            <v>INSUMO</v>
          </cell>
          <cell r="B10395" t="str">
            <v>00004419</v>
          </cell>
          <cell r="C10395" t="str">
            <v>PECA DE MADEIRA DE LEI NATIVA/REGIONAL 10 X 10 X 3 CM P/ FIXACAO DE ESQUADRIAS OU RODAPE</v>
          </cell>
          <cell r="D10395" t="str">
            <v>UN</v>
          </cell>
          <cell r="E10395">
            <v>1.25</v>
          </cell>
          <cell r="F10395">
            <v>0.65</v>
          </cell>
          <cell r="G10395">
            <v>0.81</v>
          </cell>
        </row>
        <row r="10396">
          <cell r="A10396" t="str">
            <v>INSUMO</v>
          </cell>
          <cell r="B10396" t="str">
            <v>00004750</v>
          </cell>
          <cell r="C10396" t="str">
            <v>PEDREIRO</v>
          </cell>
          <cell r="D10396" t="str">
            <v>H</v>
          </cell>
          <cell r="E10396">
            <v>0.28000000000000003</v>
          </cell>
          <cell r="F10396">
            <v>12.88</v>
          </cell>
          <cell r="G10396">
            <v>3.61</v>
          </cell>
        </row>
        <row r="10397">
          <cell r="A10397" t="str">
            <v>INSUMO</v>
          </cell>
          <cell r="B10397" t="str">
            <v>00006111</v>
          </cell>
          <cell r="C10397" t="str">
            <v>SERVENTE</v>
          </cell>
          <cell r="D10397" t="str">
            <v>H</v>
          </cell>
          <cell r="E10397">
            <v>0.28000000000000003</v>
          </cell>
          <cell r="F10397">
            <v>10.59</v>
          </cell>
          <cell r="G10397">
            <v>2.97</v>
          </cell>
        </row>
        <row r="10398">
          <cell r="A10398" t="str">
            <v>INSUMO</v>
          </cell>
          <cell r="B10398" t="str">
            <v>00006117</v>
          </cell>
          <cell r="C10398" t="str">
            <v>AJUDANTE DE CARPINTEIRO</v>
          </cell>
          <cell r="D10398" t="str">
            <v>H</v>
          </cell>
          <cell r="E10398">
            <v>0.18</v>
          </cell>
          <cell r="F10398">
            <v>9.68</v>
          </cell>
          <cell r="G10398">
            <v>1.74</v>
          </cell>
        </row>
        <row r="10399">
          <cell r="A10399" t="str">
            <v>INSUMO</v>
          </cell>
          <cell r="B10399" t="str">
            <v>00020247</v>
          </cell>
          <cell r="C10399" t="str">
            <v>PREGO DE ACO 15 X 15 C/ CABECA</v>
          </cell>
          <cell r="D10399" t="str">
            <v>KG</v>
          </cell>
          <cell r="E10399">
            <v>0.04</v>
          </cell>
          <cell r="F10399">
            <v>5.66</v>
          </cell>
          <cell r="G10399">
            <v>0.23</v>
          </cell>
        </row>
        <row r="10400">
          <cell r="A10400" t="str">
            <v>85044</v>
          </cell>
          <cell r="C10400" t="str">
            <v>SUBTOTAL</v>
          </cell>
          <cell r="G10400">
            <v>18.259999999999998</v>
          </cell>
        </row>
        <row r="10401">
          <cell r="C10401" t="str">
            <v>BDI</v>
          </cell>
          <cell r="E10401">
            <v>0.35</v>
          </cell>
          <cell r="G10401">
            <v>6.39</v>
          </cell>
        </row>
        <row r="10402">
          <cell r="C10402" t="str">
            <v>TOTAL</v>
          </cell>
          <cell r="G10402">
            <v>24.65</v>
          </cell>
        </row>
        <row r="10404">
          <cell r="A10404" t="str">
            <v>ESQV</v>
          </cell>
          <cell r="B10404" t="str">
            <v>85065</v>
          </cell>
          <cell r="C10404" t="str">
            <v>ADUELA DE MADEIRA REGIONAL 1A 13X3,0CM</v>
          </cell>
          <cell r="D10404" t="str">
            <v>M</v>
          </cell>
        </row>
        <row r="10405">
          <cell r="A10405" t="str">
            <v>COMPOSICAO</v>
          </cell>
          <cell r="B10405" t="str">
            <v>73449</v>
          </cell>
          <cell r="C10405" t="str">
            <v>ARGAMASSA CIMENTO/AREIA 1:4 - PREPARO MANUAL - P</v>
          </cell>
          <cell r="D10405" t="str">
            <v>M3</v>
          </cell>
          <cell r="E10405">
            <v>2E-3</v>
          </cell>
          <cell r="F10405">
            <v>341.28999999999996</v>
          </cell>
          <cell r="G10405">
            <v>0.68</v>
          </cell>
        </row>
        <row r="10406">
          <cell r="A10406" t="str">
            <v>INSUMO</v>
          </cell>
          <cell r="B10406" t="str">
            <v>00000183</v>
          </cell>
          <cell r="C10406" t="str">
            <v>ADUELA (GUARNICAO, BATENTE OU CAIXAO) DE PORTA, EM MADEIRA DE 1A. QUALIDADE, SEM ALIZARES, DE *13 X 3* CM</v>
          </cell>
          <cell r="D10406" t="str">
            <v>JG</v>
          </cell>
          <cell r="E10406">
            <v>0.185</v>
          </cell>
          <cell r="F10406">
            <v>84.78</v>
          </cell>
          <cell r="G10406">
            <v>15.68</v>
          </cell>
        </row>
        <row r="10407">
          <cell r="A10407" t="str">
            <v>INSUMO</v>
          </cell>
          <cell r="B10407" t="str">
            <v>00001214</v>
          </cell>
          <cell r="C10407" t="str">
            <v>CARPINTEIRO DE ESQUADRIA</v>
          </cell>
          <cell r="D10407" t="str">
            <v>H</v>
          </cell>
          <cell r="E10407">
            <v>0.18</v>
          </cell>
          <cell r="F10407">
            <v>12.69</v>
          </cell>
          <cell r="G10407">
            <v>2.2799999999999998</v>
          </cell>
        </row>
        <row r="10408">
          <cell r="A10408" t="str">
            <v>INSUMO</v>
          </cell>
          <cell r="B10408" t="str">
            <v>00004378</v>
          </cell>
          <cell r="C10408" t="str">
            <v>PARAFUSO ROSCA SOBERBA ACO ZINC CABECA CHATA FENDA SIMPLES 7 X 65MM</v>
          </cell>
          <cell r="D10408" t="str">
            <v>UN</v>
          </cell>
          <cell r="E10408">
            <v>1.25</v>
          </cell>
          <cell r="F10408">
            <v>0.36</v>
          </cell>
          <cell r="G10408">
            <v>0.45</v>
          </cell>
        </row>
        <row r="10409">
          <cell r="A10409" t="str">
            <v>INSUMO</v>
          </cell>
          <cell r="B10409" t="str">
            <v>00004419</v>
          </cell>
          <cell r="C10409" t="str">
            <v>PECA DE MADEIRA DE LEI NATIVA/REGIONAL 10 X 10 X 3 CM P/ FIXACAO DE ESQUADRIAS OU RODAPE</v>
          </cell>
          <cell r="D10409" t="str">
            <v>UN</v>
          </cell>
          <cell r="E10409">
            <v>1.25</v>
          </cell>
          <cell r="F10409">
            <v>0.65</v>
          </cell>
          <cell r="G10409">
            <v>0.81</v>
          </cell>
        </row>
        <row r="10410">
          <cell r="A10410" t="str">
            <v>INSUMO</v>
          </cell>
          <cell r="B10410" t="str">
            <v>00004750</v>
          </cell>
          <cell r="C10410" t="str">
            <v>PEDREIRO</v>
          </cell>
          <cell r="D10410" t="str">
            <v>H</v>
          </cell>
          <cell r="E10410">
            <v>0.28000000000000003</v>
          </cell>
          <cell r="F10410">
            <v>12.88</v>
          </cell>
          <cell r="G10410">
            <v>3.61</v>
          </cell>
        </row>
        <row r="10411">
          <cell r="A10411" t="str">
            <v>INSUMO</v>
          </cell>
          <cell r="B10411" t="str">
            <v>00006111</v>
          </cell>
          <cell r="C10411" t="str">
            <v>SERVENTE</v>
          </cell>
          <cell r="D10411" t="str">
            <v>H</v>
          </cell>
          <cell r="E10411">
            <v>0.28000000000000003</v>
          </cell>
          <cell r="F10411">
            <v>10.59</v>
          </cell>
          <cell r="G10411">
            <v>2.97</v>
          </cell>
        </row>
        <row r="10412">
          <cell r="A10412" t="str">
            <v>INSUMO</v>
          </cell>
          <cell r="B10412" t="str">
            <v>00006117</v>
          </cell>
          <cell r="C10412" t="str">
            <v>AJUDANTE DE CARPINTEIRO</v>
          </cell>
          <cell r="D10412" t="str">
            <v>H</v>
          </cell>
          <cell r="E10412">
            <v>0.18</v>
          </cell>
          <cell r="F10412">
            <v>9.68</v>
          </cell>
          <cell r="G10412">
            <v>1.74</v>
          </cell>
        </row>
        <row r="10413">
          <cell r="A10413" t="str">
            <v>INSUMO</v>
          </cell>
          <cell r="B10413" t="str">
            <v>00020247</v>
          </cell>
          <cell r="C10413" t="str">
            <v>PREGO DE ACO 15 X 15 C/ CABECA</v>
          </cell>
          <cell r="D10413" t="str">
            <v>KG</v>
          </cell>
          <cell r="E10413">
            <v>0.04</v>
          </cell>
          <cell r="F10413">
            <v>5.66</v>
          </cell>
          <cell r="G10413">
            <v>0.23</v>
          </cell>
        </row>
        <row r="10414">
          <cell r="A10414" t="str">
            <v>85065</v>
          </cell>
          <cell r="C10414" t="str">
            <v>SUBTOTAL</v>
          </cell>
          <cell r="G10414">
            <v>28.449999999999996</v>
          </cell>
        </row>
        <row r="10415">
          <cell r="C10415" t="str">
            <v>BDI</v>
          </cell>
          <cell r="E10415">
            <v>0.35</v>
          </cell>
          <cell r="G10415">
            <v>9.9600000000000009</v>
          </cell>
        </row>
        <row r="10416">
          <cell r="C10416" t="str">
            <v>TOTAL</v>
          </cell>
          <cell r="G10416">
            <v>38.409999999999997</v>
          </cell>
        </row>
        <row r="10418">
          <cell r="A10418" t="str">
            <v>ESQV</v>
          </cell>
          <cell r="B10418" t="str">
            <v>73813/001</v>
          </cell>
          <cell r="C10418" t="str">
            <v>JANELA DE MADEIRA ALMOFADADA 1A, 1,5X1,5 M, DE ABRIR, INCLUSO GUARNICOES E DOBRADICAS</v>
          </cell>
          <cell r="D10418" t="str">
            <v>UN</v>
          </cell>
        </row>
        <row r="10419">
          <cell r="A10419" t="str">
            <v>COMPOSICAO</v>
          </cell>
          <cell r="B10419" t="str">
            <v>73449</v>
          </cell>
          <cell r="C10419" t="str">
            <v>ARGAMASSA CIMENTO/AREIA 1:4 - PREPARO MANUAL - P</v>
          </cell>
          <cell r="D10419" t="str">
            <v>M3</v>
          </cell>
          <cell r="E10419">
            <v>7.3000000000000001E-3</v>
          </cell>
          <cell r="F10419">
            <v>341.28999999999996</v>
          </cell>
          <cell r="G10419">
            <v>2.4900000000000002</v>
          </cell>
        </row>
        <row r="10420">
          <cell r="A10420" t="str">
            <v>INSUMO</v>
          </cell>
          <cell r="B10420" t="str">
            <v>00001214</v>
          </cell>
          <cell r="C10420" t="str">
            <v>CARPINTEIRO DE ESQUADRIA</v>
          </cell>
          <cell r="D10420" t="str">
            <v>H</v>
          </cell>
          <cell r="E10420">
            <v>3.75</v>
          </cell>
          <cell r="F10420">
            <v>12.69</v>
          </cell>
          <cell r="G10420">
            <v>47.59</v>
          </cell>
        </row>
        <row r="10421">
          <cell r="A10421" t="str">
            <v>INSUMO</v>
          </cell>
          <cell r="B10421" t="str">
            <v>00003431</v>
          </cell>
          <cell r="C10421" t="str">
            <v>JANELA MADEIRA REGIONAL 1A ABRIR TP ALMOFADA C/ GUARNICAO 150 X 150CM</v>
          </cell>
          <cell r="D10421" t="str">
            <v>UN</v>
          </cell>
          <cell r="E10421">
            <v>1</v>
          </cell>
          <cell r="F10421">
            <v>807.26</v>
          </cell>
          <cell r="G10421">
            <v>807.26</v>
          </cell>
        </row>
        <row r="10422">
          <cell r="A10422" t="str">
            <v>INSUMO</v>
          </cell>
          <cell r="B10422" t="str">
            <v>00004378</v>
          </cell>
          <cell r="C10422" t="str">
            <v>PARAFUSO ROSCA SOBERBA ACO ZINC CABECA CHATA FENDA SIMPLES 7 X 65MM</v>
          </cell>
          <cell r="D10422" t="str">
            <v>UN</v>
          </cell>
          <cell r="E10422">
            <v>8</v>
          </cell>
          <cell r="F10422">
            <v>0.36</v>
          </cell>
          <cell r="G10422">
            <v>2.88</v>
          </cell>
        </row>
        <row r="10423">
          <cell r="A10423" t="str">
            <v>INSUMO</v>
          </cell>
          <cell r="B10423" t="str">
            <v>00004419</v>
          </cell>
          <cell r="C10423" t="str">
            <v>PECA DE MADEIRA DE LEI NATIVA/REGIONAL 10 X 10 X 3 CM P/ FIXACAO DE ESQUADRIAS OU RODAPE</v>
          </cell>
          <cell r="D10423" t="str">
            <v>UN</v>
          </cell>
          <cell r="E10423">
            <v>6</v>
          </cell>
          <cell r="F10423">
            <v>0.65</v>
          </cell>
          <cell r="G10423">
            <v>3.9</v>
          </cell>
        </row>
        <row r="10424">
          <cell r="A10424" t="str">
            <v>INSUMO</v>
          </cell>
          <cell r="B10424" t="str">
            <v>00004750</v>
          </cell>
          <cell r="C10424" t="str">
            <v>PEDREIRO</v>
          </cell>
          <cell r="D10424" t="str">
            <v>H</v>
          </cell>
          <cell r="E10424">
            <v>1.4</v>
          </cell>
          <cell r="F10424">
            <v>12.88</v>
          </cell>
          <cell r="G10424">
            <v>18.03</v>
          </cell>
        </row>
        <row r="10425">
          <cell r="A10425" t="str">
            <v>INSUMO</v>
          </cell>
          <cell r="B10425" t="str">
            <v>00005072</v>
          </cell>
          <cell r="C10425" t="str">
            <v>PREGO POLIDO COM CABECA 1" X 17"</v>
          </cell>
          <cell r="D10425" t="str">
            <v>KG</v>
          </cell>
          <cell r="E10425">
            <v>0.2</v>
          </cell>
          <cell r="F10425">
            <v>9.9</v>
          </cell>
          <cell r="G10425">
            <v>1.98</v>
          </cell>
        </row>
        <row r="10426">
          <cell r="A10426" t="str">
            <v>INSUMO</v>
          </cell>
          <cell r="B10426" t="str">
            <v>00006111</v>
          </cell>
          <cell r="C10426" t="str">
            <v>SERVENTE</v>
          </cell>
          <cell r="D10426" t="str">
            <v>H</v>
          </cell>
          <cell r="E10426">
            <v>5.52</v>
          </cell>
          <cell r="F10426">
            <v>10.59</v>
          </cell>
          <cell r="G10426">
            <v>58.46</v>
          </cell>
        </row>
        <row r="10427">
          <cell r="A10427" t="str">
            <v>INSUMO</v>
          </cell>
          <cell r="B10427" t="str">
            <v>00011447</v>
          </cell>
          <cell r="C10427" t="str">
            <v>DOBRADICA LATAO CROMADO 3 X 3" C/ ANEIS</v>
          </cell>
          <cell r="D10427" t="str">
            <v>UN</v>
          </cell>
          <cell r="E10427">
            <v>3</v>
          </cell>
          <cell r="F10427">
            <v>17.760000000000002</v>
          </cell>
          <cell r="G10427">
            <v>53.28</v>
          </cell>
        </row>
        <row r="10428">
          <cell r="A10428" t="str">
            <v>73813/001</v>
          </cell>
          <cell r="C10428" t="str">
            <v>SUBTOTAL</v>
          </cell>
          <cell r="G10428">
            <v>995.87</v>
          </cell>
        </row>
        <row r="10429">
          <cell r="C10429" t="str">
            <v>BDI</v>
          </cell>
          <cell r="E10429">
            <v>0.35</v>
          </cell>
          <cell r="G10429">
            <v>348.55</v>
          </cell>
        </row>
        <row r="10430">
          <cell r="C10430" t="str">
            <v>TOTAL</v>
          </cell>
          <cell r="G10430">
            <v>1344.42</v>
          </cell>
        </row>
        <row r="10432">
          <cell r="A10432" t="str">
            <v>ESQV</v>
          </cell>
          <cell r="B10432" t="str">
            <v>84842</v>
          </cell>
          <cell r="C10432" t="str">
            <v>JANELA DE MADEIRA PARA VIDRO, DE CORRER, S EM BANDEIRA, INCLUSAS GUARNICOES SEM FERRAGENS</v>
          </cell>
          <cell r="D10432" t="str">
            <v>M2</v>
          </cell>
        </row>
        <row r="10433">
          <cell r="A10433" t="str">
            <v>COMPOSICAO</v>
          </cell>
          <cell r="B10433" t="str">
            <v>73449</v>
          </cell>
          <cell r="C10433" t="str">
            <v>ARGAMASSA CIMENTO/AREIA 1:4 - PREPARO MANUAL - P</v>
          </cell>
          <cell r="D10433" t="str">
            <v>M3</v>
          </cell>
          <cell r="E10433">
            <v>8.9999999999999993E-3</v>
          </cell>
          <cell r="F10433">
            <v>341.28999999999996</v>
          </cell>
          <cell r="G10433">
            <v>3.07</v>
          </cell>
        </row>
        <row r="10434">
          <cell r="A10434" t="str">
            <v>INSUMO</v>
          </cell>
          <cell r="B10434" t="str">
            <v>00000185</v>
          </cell>
          <cell r="C10434" t="str">
            <v>ALIZAR / GUARNICAO 4 X 1CM MADEIRA IPE/MOGNO/CEREJEIRA OU SIMILAR</v>
          </cell>
          <cell r="D10434" t="str">
            <v>M</v>
          </cell>
          <cell r="E10434">
            <v>3.33</v>
          </cell>
          <cell r="F10434">
            <v>2.58</v>
          </cell>
          <cell r="G10434">
            <v>8.59</v>
          </cell>
        </row>
        <row r="10435">
          <cell r="A10435" t="str">
            <v>INSUMO</v>
          </cell>
          <cell r="B10435" t="str">
            <v>00001214</v>
          </cell>
          <cell r="C10435" t="str">
            <v>CARPINTEIRO DE ESQUADRIA</v>
          </cell>
          <cell r="D10435" t="str">
            <v>H</v>
          </cell>
          <cell r="E10435">
            <v>2.4</v>
          </cell>
          <cell r="F10435">
            <v>12.69</v>
          </cell>
          <cell r="G10435">
            <v>30.46</v>
          </cell>
        </row>
        <row r="10436">
          <cell r="A10436" t="str">
            <v>INSUMO</v>
          </cell>
          <cell r="B10436" t="str">
            <v>00003438</v>
          </cell>
          <cell r="C10436" t="str">
            <v>JANELA MADEIRA REGIONAL 1A CORRER / FOLHA P/ VIDRO C/ GUARNICAO S/ BANDEIRA</v>
          </cell>
          <cell r="D10436" t="str">
            <v>M2</v>
          </cell>
          <cell r="E10436">
            <v>1</v>
          </cell>
          <cell r="F10436">
            <v>312.67</v>
          </cell>
          <cell r="G10436">
            <v>312.67</v>
          </cell>
        </row>
        <row r="10437">
          <cell r="A10437" t="str">
            <v>INSUMO</v>
          </cell>
          <cell r="B10437" t="str">
            <v>00004378</v>
          </cell>
          <cell r="C10437" t="str">
            <v>PARAFUSO ROSCA SOBERBA ACO ZINC CABECA CHATA FENDA SIMPLES 7 X 65MM</v>
          </cell>
          <cell r="D10437" t="str">
            <v>UN</v>
          </cell>
          <cell r="E10437">
            <v>6</v>
          </cell>
          <cell r="F10437">
            <v>0.36</v>
          </cell>
          <cell r="G10437">
            <v>2.16</v>
          </cell>
        </row>
        <row r="10438">
          <cell r="A10438" t="str">
            <v>INSUMO</v>
          </cell>
          <cell r="B10438" t="str">
            <v>00004419</v>
          </cell>
          <cell r="C10438" t="str">
            <v>PECA DE MADEIRA DE LEI NATIVA/REGIONAL 10 X 10 X 3 CM P/ FIXACAO DE ESQUADRIAS OU RODAPE</v>
          </cell>
          <cell r="D10438" t="str">
            <v>UN</v>
          </cell>
          <cell r="E10438">
            <v>6</v>
          </cell>
          <cell r="F10438">
            <v>0.65</v>
          </cell>
          <cell r="G10438">
            <v>3.9</v>
          </cell>
        </row>
        <row r="10439">
          <cell r="A10439" t="str">
            <v>INSUMO</v>
          </cell>
          <cell r="B10439" t="str">
            <v>00004750</v>
          </cell>
          <cell r="C10439" t="str">
            <v>PEDREIRO</v>
          </cell>
          <cell r="D10439" t="str">
            <v>H</v>
          </cell>
          <cell r="E10439">
            <v>1.2</v>
          </cell>
          <cell r="F10439">
            <v>12.88</v>
          </cell>
          <cell r="G10439">
            <v>15.46</v>
          </cell>
        </row>
        <row r="10440">
          <cell r="A10440" t="str">
            <v>INSUMO</v>
          </cell>
          <cell r="B10440" t="str">
            <v>00005067</v>
          </cell>
          <cell r="C10440" t="str">
            <v>PREGO POLIDO COM CABECA 16 X 24</v>
          </cell>
          <cell r="D10440" t="str">
            <v>KG</v>
          </cell>
          <cell r="E10440">
            <v>0.2</v>
          </cell>
          <cell r="F10440">
            <v>5.5</v>
          </cell>
          <cell r="G10440">
            <v>1.1000000000000001</v>
          </cell>
        </row>
        <row r="10441">
          <cell r="A10441" t="str">
            <v>INSUMO</v>
          </cell>
          <cell r="B10441" t="str">
            <v>00006111</v>
          </cell>
          <cell r="C10441" t="str">
            <v>SERVENTE</v>
          </cell>
          <cell r="D10441" t="str">
            <v>H</v>
          </cell>
          <cell r="E10441">
            <v>1.2</v>
          </cell>
          <cell r="F10441">
            <v>10.59</v>
          </cell>
          <cell r="G10441">
            <v>12.71</v>
          </cell>
        </row>
        <row r="10442">
          <cell r="A10442" t="str">
            <v>INSUMO</v>
          </cell>
          <cell r="B10442" t="str">
            <v>00006117</v>
          </cell>
          <cell r="C10442" t="str">
            <v>AJUDANTE DE CARPINTEIRO</v>
          </cell>
          <cell r="D10442" t="str">
            <v>H</v>
          </cell>
          <cell r="E10442">
            <v>2.4</v>
          </cell>
          <cell r="F10442">
            <v>9.68</v>
          </cell>
          <cell r="G10442">
            <v>23.23</v>
          </cell>
        </row>
        <row r="10443">
          <cell r="A10443" t="str">
            <v>INSUMO</v>
          </cell>
          <cell r="B10443" t="str">
            <v>00011573</v>
          </cell>
          <cell r="C10443" t="str">
            <v>RODIZIO LATAO 6MM C/ ROLAMENTO SKF</v>
          </cell>
          <cell r="D10443" t="str">
            <v>UN</v>
          </cell>
          <cell r="E10443">
            <v>4</v>
          </cell>
          <cell r="F10443">
            <v>16.21</v>
          </cell>
          <cell r="G10443">
            <v>64.84</v>
          </cell>
        </row>
        <row r="10444">
          <cell r="A10444" t="str">
            <v>INSUMO</v>
          </cell>
          <cell r="B10444" t="str">
            <v>00011580</v>
          </cell>
          <cell r="C10444" t="str">
            <v>TRILHO QUADRADO ALUMINIO 1/4'' P/ RODIZIOS</v>
          </cell>
          <cell r="D10444" t="str">
            <v>M</v>
          </cell>
          <cell r="E10444">
            <v>2</v>
          </cell>
          <cell r="F10444">
            <v>11.7</v>
          </cell>
          <cell r="G10444">
            <v>23.4</v>
          </cell>
        </row>
        <row r="10445">
          <cell r="A10445" t="str">
            <v>84842</v>
          </cell>
          <cell r="C10445" t="str">
            <v>SUBTOTAL</v>
          </cell>
          <cell r="G10445">
            <v>501.59000000000003</v>
          </cell>
        </row>
        <row r="10446">
          <cell r="C10446" t="str">
            <v>BDI</v>
          </cell>
          <cell r="E10446">
            <v>0.35</v>
          </cell>
          <cell r="G10446">
            <v>175.56</v>
          </cell>
        </row>
        <row r="10447">
          <cell r="C10447" t="str">
            <v>TOTAL</v>
          </cell>
          <cell r="G10447">
            <v>677.15000000000009</v>
          </cell>
        </row>
        <row r="10449">
          <cell r="A10449" t="str">
            <v>ESQV</v>
          </cell>
          <cell r="B10449" t="str">
            <v>84843</v>
          </cell>
          <cell r="C10449" t="str">
            <v>JANELA DE MADEIRA PARA VIDRO, DE CORRER, C OM BANDEIRA, INCLUSAS GUARNICOES SEM FERRAGENS</v>
          </cell>
          <cell r="D10449" t="str">
            <v>M2</v>
          </cell>
        </row>
        <row r="10450">
          <cell r="A10450" t="str">
            <v>COMPOSICAO</v>
          </cell>
          <cell r="B10450" t="str">
            <v>73449</v>
          </cell>
          <cell r="C10450" t="str">
            <v>ARGAMASSA CIMENTO/AREIA 1:4 - PREPARO MANUAL - P</v>
          </cell>
          <cell r="D10450" t="str">
            <v>M3</v>
          </cell>
          <cell r="E10450">
            <v>8.9999999999999993E-3</v>
          </cell>
          <cell r="F10450">
            <v>341.28999999999996</v>
          </cell>
          <cell r="G10450">
            <v>3.07</v>
          </cell>
        </row>
        <row r="10451">
          <cell r="A10451" t="str">
            <v>INSUMO</v>
          </cell>
          <cell r="B10451" t="str">
            <v>00000185</v>
          </cell>
          <cell r="C10451" t="str">
            <v>ALIZAR / GUARNICAO 4 X 1CM MADEIRA IPE/MOGNO/CEREJEIRA OU SIMILAR</v>
          </cell>
          <cell r="D10451" t="str">
            <v>M</v>
          </cell>
          <cell r="E10451">
            <v>3.33</v>
          </cell>
          <cell r="F10451">
            <v>2.58</v>
          </cell>
          <cell r="G10451">
            <v>8.59</v>
          </cell>
        </row>
        <row r="10452">
          <cell r="A10452" t="str">
            <v>INSUMO</v>
          </cell>
          <cell r="B10452" t="str">
            <v>00001214</v>
          </cell>
          <cell r="C10452" t="str">
            <v>CARPINTEIRO DE ESQUADRIA</v>
          </cell>
          <cell r="D10452" t="str">
            <v>H</v>
          </cell>
          <cell r="E10452">
            <v>2.4</v>
          </cell>
          <cell r="F10452">
            <v>12.69</v>
          </cell>
          <cell r="G10452">
            <v>30.46</v>
          </cell>
        </row>
        <row r="10453">
          <cell r="A10453" t="str">
            <v>INSUMO</v>
          </cell>
          <cell r="B10453" t="str">
            <v>00003419</v>
          </cell>
          <cell r="C10453" t="str">
            <v>JANELA MADEIRA REGIONAL 1A CORRER / FOLHA P/ VIDRO C/ GUANICAO BANDEIRA P/ VIDRO</v>
          </cell>
          <cell r="D10453" t="str">
            <v>M2</v>
          </cell>
          <cell r="E10453">
            <v>1</v>
          </cell>
          <cell r="F10453">
            <v>311.25</v>
          </cell>
          <cell r="G10453">
            <v>311.25</v>
          </cell>
        </row>
        <row r="10454">
          <cell r="A10454" t="str">
            <v>INSUMO</v>
          </cell>
          <cell r="B10454" t="str">
            <v>00004378</v>
          </cell>
          <cell r="C10454" t="str">
            <v>PARAFUSO ROSCA SOBERBA ACO ZINC CABECA CHATA FENDA SIMPLES 7 X 65MM</v>
          </cell>
          <cell r="D10454" t="str">
            <v>UN</v>
          </cell>
          <cell r="E10454">
            <v>6</v>
          </cell>
          <cell r="F10454">
            <v>0.36</v>
          </cell>
          <cell r="G10454">
            <v>2.16</v>
          </cell>
        </row>
        <row r="10455">
          <cell r="A10455" t="str">
            <v>INSUMO</v>
          </cell>
          <cell r="B10455" t="str">
            <v>00004419</v>
          </cell>
          <cell r="C10455" t="str">
            <v>PECA DE MADEIRA DE LEI NATIVA/REGIONAL 10 X 10 X 3 CM P/ FIXACAO DE ESQUADRIAS OU RODAPE</v>
          </cell>
          <cell r="D10455" t="str">
            <v>UN</v>
          </cell>
          <cell r="E10455">
            <v>6</v>
          </cell>
          <cell r="F10455">
            <v>0.65</v>
          </cell>
          <cell r="G10455">
            <v>3.9</v>
          </cell>
        </row>
        <row r="10456">
          <cell r="A10456" t="str">
            <v>INSUMO</v>
          </cell>
          <cell r="B10456" t="str">
            <v>00004750</v>
          </cell>
          <cell r="C10456" t="str">
            <v>PEDREIRO</v>
          </cell>
          <cell r="D10456" t="str">
            <v>H</v>
          </cell>
          <cell r="E10456">
            <v>1.2</v>
          </cell>
          <cell r="F10456">
            <v>12.88</v>
          </cell>
          <cell r="G10456">
            <v>15.46</v>
          </cell>
        </row>
        <row r="10457">
          <cell r="A10457" t="str">
            <v>INSUMO</v>
          </cell>
          <cell r="B10457" t="str">
            <v>00005067</v>
          </cell>
          <cell r="C10457" t="str">
            <v>PREGO POLIDO COM CABECA 16 X 24</v>
          </cell>
          <cell r="D10457" t="str">
            <v>KG</v>
          </cell>
          <cell r="E10457">
            <v>0.2</v>
          </cell>
          <cell r="F10457">
            <v>5.5</v>
          </cell>
          <cell r="G10457">
            <v>1.1000000000000001</v>
          </cell>
        </row>
        <row r="10458">
          <cell r="A10458" t="str">
            <v>INSUMO</v>
          </cell>
          <cell r="B10458" t="str">
            <v>00006111</v>
          </cell>
          <cell r="C10458" t="str">
            <v>SERVENTE</v>
          </cell>
          <cell r="D10458" t="str">
            <v>H</v>
          </cell>
          <cell r="E10458">
            <v>1.2</v>
          </cell>
          <cell r="F10458">
            <v>10.59</v>
          </cell>
          <cell r="G10458">
            <v>12.71</v>
          </cell>
        </row>
        <row r="10459">
          <cell r="A10459" t="str">
            <v>INSUMO</v>
          </cell>
          <cell r="B10459" t="str">
            <v>00006117</v>
          </cell>
          <cell r="C10459" t="str">
            <v>AJUDANTE DE CARPINTEIRO</v>
          </cell>
          <cell r="D10459" t="str">
            <v>H</v>
          </cell>
          <cell r="E10459">
            <v>2.4</v>
          </cell>
          <cell r="F10459">
            <v>9.68</v>
          </cell>
          <cell r="G10459">
            <v>23.23</v>
          </cell>
        </row>
        <row r="10460">
          <cell r="A10460" t="str">
            <v>INSUMO</v>
          </cell>
          <cell r="B10460" t="str">
            <v>00011573</v>
          </cell>
          <cell r="C10460" t="str">
            <v>RODIZIO LATAO 6MM C/ ROLAMENTO SKF</v>
          </cell>
          <cell r="D10460" t="str">
            <v>UN</v>
          </cell>
          <cell r="E10460">
            <v>4</v>
          </cell>
          <cell r="F10460">
            <v>16.21</v>
          </cell>
          <cell r="G10460">
            <v>64.84</v>
          </cell>
        </row>
        <row r="10461">
          <cell r="A10461" t="str">
            <v>INSUMO</v>
          </cell>
          <cell r="B10461" t="str">
            <v>00011580</v>
          </cell>
          <cell r="C10461" t="str">
            <v>TRILHO QUADRADO ALUMINIO 1/4'' P/ RODIZIOS</v>
          </cell>
          <cell r="D10461" t="str">
            <v>M</v>
          </cell>
          <cell r="E10461">
            <v>2</v>
          </cell>
          <cell r="F10461">
            <v>11.7</v>
          </cell>
          <cell r="G10461">
            <v>23.4</v>
          </cell>
        </row>
        <row r="10462">
          <cell r="A10462" t="str">
            <v>84843</v>
          </cell>
          <cell r="C10462" t="str">
            <v>SUBTOTAL</v>
          </cell>
          <cell r="G10462">
            <v>500.16999999999996</v>
          </cell>
        </row>
        <row r="10463">
          <cell r="C10463" t="str">
            <v>BDI</v>
          </cell>
          <cell r="E10463">
            <v>0.35</v>
          </cell>
          <cell r="G10463">
            <v>175.06</v>
          </cell>
        </row>
        <row r="10464">
          <cell r="C10464" t="str">
            <v>TOTAL</v>
          </cell>
          <cell r="G10464">
            <v>675.23</v>
          </cell>
        </row>
        <row r="10466">
          <cell r="A10466" t="str">
            <v>ESQV</v>
          </cell>
          <cell r="B10466" t="str">
            <v>84844</v>
          </cell>
          <cell r="C10466" t="str">
            <v>JANELA DE MADEIRA TIPO GUILHOTINA, DE ABRI R , INCLUSAS GUARNICOES SEM FERRAGENS</v>
          </cell>
          <cell r="D10466" t="str">
            <v>M2</v>
          </cell>
        </row>
        <row r="10467">
          <cell r="A10467" t="str">
            <v>COMPOSICAO</v>
          </cell>
          <cell r="B10467" t="str">
            <v>73449</v>
          </cell>
          <cell r="C10467" t="str">
            <v>ARGAMASSA CIMENTO/AREIA 1:4 - PREPARO MANUAL - P</v>
          </cell>
          <cell r="D10467" t="str">
            <v>M3</v>
          </cell>
          <cell r="E10467">
            <v>8.9999999999999993E-3</v>
          </cell>
          <cell r="F10467">
            <v>341.28999999999996</v>
          </cell>
          <cell r="G10467">
            <v>3.07</v>
          </cell>
        </row>
        <row r="10468">
          <cell r="A10468" t="str">
            <v>INSUMO</v>
          </cell>
          <cell r="B10468" t="str">
            <v>00000185</v>
          </cell>
          <cell r="C10468" t="str">
            <v>ALIZAR / GUARNICAO 4 X 1CM MADEIRA IPE/MOGNO/CEREJEIRA OU SIMILAR</v>
          </cell>
          <cell r="D10468" t="str">
            <v>M</v>
          </cell>
          <cell r="E10468">
            <v>3.33</v>
          </cell>
          <cell r="F10468">
            <v>2.58</v>
          </cell>
          <cell r="G10468">
            <v>8.59</v>
          </cell>
        </row>
        <row r="10469">
          <cell r="A10469" t="str">
            <v>INSUMO</v>
          </cell>
          <cell r="B10469" t="str">
            <v>00001214</v>
          </cell>
          <cell r="C10469" t="str">
            <v>CARPINTEIRO DE ESQUADRIA</v>
          </cell>
          <cell r="D10469" t="str">
            <v>H</v>
          </cell>
          <cell r="E10469">
            <v>1.4</v>
          </cell>
          <cell r="F10469">
            <v>12.69</v>
          </cell>
          <cell r="G10469">
            <v>17.77</v>
          </cell>
        </row>
        <row r="10470">
          <cell r="A10470" t="str">
            <v>INSUMO</v>
          </cell>
          <cell r="B10470" t="str">
            <v>00003422</v>
          </cell>
          <cell r="C10470" t="str">
            <v>JANELA MADEIRA REGIONAL 2A TP GUILHOTINA C/ GUARNICAO</v>
          </cell>
          <cell r="D10470" t="str">
            <v>M2</v>
          </cell>
          <cell r="E10470">
            <v>1</v>
          </cell>
          <cell r="F10470">
            <v>423.53</v>
          </cell>
          <cell r="G10470">
            <v>423.53</v>
          </cell>
        </row>
        <row r="10471">
          <cell r="A10471" t="str">
            <v>INSUMO</v>
          </cell>
          <cell r="B10471" t="str">
            <v>00004378</v>
          </cell>
          <cell r="C10471" t="str">
            <v>PARAFUSO ROSCA SOBERBA ACO ZINC CABECA CHATA FENDA SIMPLES 7 X 65MM</v>
          </cell>
          <cell r="D10471" t="str">
            <v>UN</v>
          </cell>
          <cell r="E10471">
            <v>6</v>
          </cell>
          <cell r="F10471">
            <v>0.36</v>
          </cell>
          <cell r="G10471">
            <v>2.16</v>
          </cell>
        </row>
        <row r="10472">
          <cell r="A10472" t="str">
            <v>INSUMO</v>
          </cell>
          <cell r="B10472" t="str">
            <v>00004419</v>
          </cell>
          <cell r="C10472" t="str">
            <v>PECA DE MADEIRA DE LEI NATIVA/REGIONAL 10 X 10 X 3 CM P/ FIXACAO DE ESQUADRIAS OU RODAPE</v>
          </cell>
          <cell r="D10472" t="str">
            <v>UN</v>
          </cell>
          <cell r="E10472">
            <v>6</v>
          </cell>
          <cell r="F10472">
            <v>0.65</v>
          </cell>
          <cell r="G10472">
            <v>3.9</v>
          </cell>
        </row>
        <row r="10473">
          <cell r="A10473" t="str">
            <v>INSUMO</v>
          </cell>
          <cell r="B10473" t="str">
            <v>00004750</v>
          </cell>
          <cell r="C10473" t="str">
            <v>PEDREIRO</v>
          </cell>
          <cell r="D10473" t="str">
            <v>H</v>
          </cell>
          <cell r="E10473">
            <v>1.2</v>
          </cell>
          <cell r="F10473">
            <v>12.88</v>
          </cell>
          <cell r="G10473">
            <v>15.46</v>
          </cell>
        </row>
        <row r="10474">
          <cell r="A10474" t="str">
            <v>INSUMO</v>
          </cell>
          <cell r="B10474" t="str">
            <v>00005067</v>
          </cell>
          <cell r="C10474" t="str">
            <v>PREGO POLIDO COM CABECA 16 X 24</v>
          </cell>
          <cell r="D10474" t="str">
            <v>KG</v>
          </cell>
          <cell r="E10474">
            <v>0.2</v>
          </cell>
          <cell r="F10474">
            <v>5.5</v>
          </cell>
          <cell r="G10474">
            <v>1.1000000000000001</v>
          </cell>
        </row>
        <row r="10475">
          <cell r="A10475" t="str">
            <v>INSUMO</v>
          </cell>
          <cell r="B10475" t="str">
            <v>00006111</v>
          </cell>
          <cell r="C10475" t="str">
            <v>SERVENTE</v>
          </cell>
          <cell r="D10475" t="str">
            <v>H</v>
          </cell>
          <cell r="E10475">
            <v>1.2</v>
          </cell>
          <cell r="F10475">
            <v>10.59</v>
          </cell>
          <cell r="G10475">
            <v>12.71</v>
          </cell>
        </row>
        <row r="10476">
          <cell r="A10476" t="str">
            <v>INSUMO</v>
          </cell>
          <cell r="B10476" t="str">
            <v>00006117</v>
          </cell>
          <cell r="C10476" t="str">
            <v>AJUDANTE DE CARPINTEIRO</v>
          </cell>
          <cell r="D10476" t="str">
            <v>H</v>
          </cell>
          <cell r="E10476">
            <v>1.4</v>
          </cell>
          <cell r="F10476">
            <v>9.68</v>
          </cell>
          <cell r="G10476">
            <v>13.55</v>
          </cell>
        </row>
        <row r="10477">
          <cell r="A10477" t="str">
            <v>84844</v>
          </cell>
          <cell r="C10477" t="str">
            <v>SUBTOTAL</v>
          </cell>
          <cell r="G10477">
            <v>501.84</v>
          </cell>
        </row>
        <row r="10478">
          <cell r="C10478" t="str">
            <v>BDI</v>
          </cell>
          <cell r="E10478">
            <v>0.35</v>
          </cell>
          <cell r="G10478">
            <v>175.64</v>
          </cell>
        </row>
        <row r="10479">
          <cell r="C10479" t="str">
            <v>TOTAL</v>
          </cell>
          <cell r="G10479">
            <v>677.48</v>
          </cell>
        </row>
        <row r="10481">
          <cell r="A10481" t="str">
            <v>ESQV</v>
          </cell>
          <cell r="B10481" t="str">
            <v>84845</v>
          </cell>
          <cell r="C10481" t="str">
            <v>JANELA DE MADEIRA TIPO VENEZIANA. DE ABRIR , INCLUSAS GUARNICOES SEM FERRAGENS</v>
          </cell>
          <cell r="D10481" t="str">
            <v>M2</v>
          </cell>
        </row>
        <row r="10482">
          <cell r="A10482" t="str">
            <v>COMPOSICAO</v>
          </cell>
          <cell r="B10482" t="str">
            <v>73449</v>
          </cell>
          <cell r="C10482" t="str">
            <v>ARGAMASSA CIMENTO/AREIA 1:4 - PREPARO MANUAL - P</v>
          </cell>
          <cell r="D10482" t="str">
            <v>M3</v>
          </cell>
          <cell r="E10482">
            <v>8.9999999999999993E-3</v>
          </cell>
          <cell r="F10482">
            <v>341.28999999999996</v>
          </cell>
          <cell r="G10482">
            <v>3.07</v>
          </cell>
        </row>
        <row r="10483">
          <cell r="A10483" t="str">
            <v>INSUMO</v>
          </cell>
          <cell r="B10483" t="str">
            <v>00000185</v>
          </cell>
          <cell r="C10483" t="str">
            <v>ALIZAR / GUARNICAO 4 X 1CM MADEIRA IPE/MOGNO/CEREJEIRA OU SIMILAR</v>
          </cell>
          <cell r="D10483" t="str">
            <v>M</v>
          </cell>
          <cell r="E10483">
            <v>3.33</v>
          </cell>
          <cell r="F10483">
            <v>2.58</v>
          </cell>
          <cell r="G10483">
            <v>8.59</v>
          </cell>
        </row>
        <row r="10484">
          <cell r="A10484" t="str">
            <v>INSUMO</v>
          </cell>
          <cell r="B10484" t="str">
            <v>00001214</v>
          </cell>
          <cell r="C10484" t="str">
            <v>CARPINTEIRO DE ESQUADRIA</v>
          </cell>
          <cell r="D10484" t="str">
            <v>H</v>
          </cell>
          <cell r="E10484">
            <v>1.4</v>
          </cell>
          <cell r="F10484">
            <v>12.69</v>
          </cell>
          <cell r="G10484">
            <v>17.77</v>
          </cell>
        </row>
        <row r="10485">
          <cell r="A10485" t="str">
            <v>INSUMO</v>
          </cell>
          <cell r="B10485" t="str">
            <v>00003428</v>
          </cell>
          <cell r="C10485" t="str">
            <v>JANELA DE ABRIR, TIPO VENEZIANA, EM MADEIRA DE 1A. QUALIDADE (SEM VIDRO)</v>
          </cell>
          <cell r="D10485" t="str">
            <v>M2</v>
          </cell>
          <cell r="E10485">
            <v>1</v>
          </cell>
          <cell r="F10485">
            <v>355.31</v>
          </cell>
          <cell r="G10485">
            <v>355.31</v>
          </cell>
        </row>
        <row r="10486">
          <cell r="A10486" t="str">
            <v>INSUMO</v>
          </cell>
          <cell r="B10486" t="str">
            <v>00004378</v>
          </cell>
          <cell r="C10486" t="str">
            <v>PARAFUSO ROSCA SOBERBA ACO ZINC CABECA CHATA FENDA SIMPLES 7 X 65MM</v>
          </cell>
          <cell r="D10486" t="str">
            <v>UN</v>
          </cell>
          <cell r="E10486">
            <v>6</v>
          </cell>
          <cell r="F10486">
            <v>0.36</v>
          </cell>
          <cell r="G10486">
            <v>2.16</v>
          </cell>
        </row>
        <row r="10487">
          <cell r="A10487" t="str">
            <v>INSUMO</v>
          </cell>
          <cell r="B10487" t="str">
            <v>00004419</v>
          </cell>
          <cell r="C10487" t="str">
            <v>PECA DE MADEIRA DE LEI NATIVA/REGIONAL 10 X 10 X 3 CM P/ FIXACAO DE ESQUADRIAS OU RODAPE</v>
          </cell>
          <cell r="D10487" t="str">
            <v>UN</v>
          </cell>
          <cell r="E10487">
            <v>6</v>
          </cell>
          <cell r="F10487">
            <v>0.65</v>
          </cell>
          <cell r="G10487">
            <v>3.9</v>
          </cell>
        </row>
        <row r="10488">
          <cell r="A10488" t="str">
            <v>INSUMO</v>
          </cell>
          <cell r="B10488" t="str">
            <v>00004750</v>
          </cell>
          <cell r="C10488" t="str">
            <v>PEDREIRO</v>
          </cell>
          <cell r="D10488" t="str">
            <v>H</v>
          </cell>
          <cell r="E10488">
            <v>1.2</v>
          </cell>
          <cell r="F10488">
            <v>12.88</v>
          </cell>
          <cell r="G10488">
            <v>15.46</v>
          </cell>
        </row>
        <row r="10489">
          <cell r="A10489" t="str">
            <v>INSUMO</v>
          </cell>
          <cell r="B10489" t="str">
            <v>00005067</v>
          </cell>
          <cell r="C10489" t="str">
            <v>PREGO POLIDO COM CABECA 16 X 24</v>
          </cell>
          <cell r="D10489" t="str">
            <v>KG</v>
          </cell>
          <cell r="E10489">
            <v>0.2</v>
          </cell>
          <cell r="F10489">
            <v>5.5</v>
          </cell>
          <cell r="G10489">
            <v>1.1000000000000001</v>
          </cell>
        </row>
        <row r="10490">
          <cell r="A10490" t="str">
            <v>INSUMO</v>
          </cell>
          <cell r="B10490" t="str">
            <v>00006111</v>
          </cell>
          <cell r="C10490" t="str">
            <v>SERVENTE</v>
          </cell>
          <cell r="D10490" t="str">
            <v>H</v>
          </cell>
          <cell r="E10490">
            <v>1.2</v>
          </cell>
          <cell r="F10490">
            <v>10.59</v>
          </cell>
          <cell r="G10490">
            <v>12.71</v>
          </cell>
        </row>
        <row r="10491">
          <cell r="A10491" t="str">
            <v>INSUMO</v>
          </cell>
          <cell r="B10491" t="str">
            <v>00006117</v>
          </cell>
          <cell r="C10491" t="str">
            <v>AJUDANTE DE CARPINTEIRO</v>
          </cell>
          <cell r="D10491" t="str">
            <v>H</v>
          </cell>
          <cell r="E10491">
            <v>1.4</v>
          </cell>
          <cell r="F10491">
            <v>9.68</v>
          </cell>
          <cell r="G10491">
            <v>13.55</v>
          </cell>
        </row>
        <row r="10492">
          <cell r="A10492" t="str">
            <v>84845</v>
          </cell>
          <cell r="C10492" t="str">
            <v>SUBTOTAL</v>
          </cell>
          <cell r="G10492">
            <v>433.62</v>
          </cell>
        </row>
        <row r="10493">
          <cell r="C10493" t="str">
            <v>BDI</v>
          </cell>
          <cell r="E10493">
            <v>0.35</v>
          </cell>
          <cell r="G10493">
            <v>151.77000000000001</v>
          </cell>
        </row>
        <row r="10494">
          <cell r="C10494" t="str">
            <v>TOTAL</v>
          </cell>
          <cell r="G10494">
            <v>585.39</v>
          </cell>
        </row>
        <row r="10496">
          <cell r="A10496" t="str">
            <v>ESQV</v>
          </cell>
          <cell r="B10496" t="str">
            <v>84846</v>
          </cell>
          <cell r="C10496" t="str">
            <v>JANELA DE MADEIRA TIPO VENEZIANA/VIDRO, DE ABRIR, INCLUSAS GUARNICOES SEM FERRAGENS</v>
          </cell>
          <cell r="D10496" t="str">
            <v>M2</v>
          </cell>
        </row>
        <row r="10497">
          <cell r="A10497" t="str">
            <v>COMPOSICAO</v>
          </cell>
          <cell r="B10497" t="str">
            <v>73449</v>
          </cell>
          <cell r="C10497" t="str">
            <v>ARGAMASSA CIMENTO/AREIA 1:4 - PREPARO MANUAL - P</v>
          </cell>
          <cell r="D10497" t="str">
            <v>M3</v>
          </cell>
          <cell r="E10497">
            <v>8.9999999999999993E-3</v>
          </cell>
          <cell r="F10497">
            <v>341.28999999999996</v>
          </cell>
          <cell r="G10497">
            <v>3.07</v>
          </cell>
        </row>
        <row r="10498">
          <cell r="A10498" t="str">
            <v>INSUMO</v>
          </cell>
          <cell r="B10498" t="str">
            <v>00000185</v>
          </cell>
          <cell r="C10498" t="str">
            <v>ALIZAR / GUARNICAO 4 X 1CM MADEIRA IPE/MOGNO/CEREJEIRA OU SIMILAR</v>
          </cell>
          <cell r="D10498" t="str">
            <v>M</v>
          </cell>
          <cell r="E10498">
            <v>3.33</v>
          </cell>
          <cell r="F10498">
            <v>2.58</v>
          </cell>
          <cell r="G10498">
            <v>8.59</v>
          </cell>
        </row>
        <row r="10499">
          <cell r="A10499" t="str">
            <v>INSUMO</v>
          </cell>
          <cell r="B10499" t="str">
            <v>00001214</v>
          </cell>
          <cell r="C10499" t="str">
            <v>CARPINTEIRO DE ESQUADRIA</v>
          </cell>
          <cell r="D10499" t="str">
            <v>H</v>
          </cell>
          <cell r="E10499">
            <v>1.4</v>
          </cell>
          <cell r="F10499">
            <v>12.69</v>
          </cell>
          <cell r="G10499">
            <v>17.77</v>
          </cell>
        </row>
        <row r="10500">
          <cell r="A10500" t="str">
            <v>INSUMO</v>
          </cell>
          <cell r="B10500" t="str">
            <v>00003434</v>
          </cell>
          <cell r="C10500" t="str">
            <v>JANELA MADEIRA REGIONAL 1A ABRIR TP VENEZIANA / VIDRO</v>
          </cell>
          <cell r="D10500" t="str">
            <v>M2</v>
          </cell>
          <cell r="E10500">
            <v>1</v>
          </cell>
          <cell r="F10500">
            <v>511.65</v>
          </cell>
          <cell r="G10500">
            <v>511.65</v>
          </cell>
        </row>
        <row r="10501">
          <cell r="A10501" t="str">
            <v>INSUMO</v>
          </cell>
          <cell r="B10501" t="str">
            <v>00004378</v>
          </cell>
          <cell r="C10501" t="str">
            <v>PARAFUSO ROSCA SOBERBA ACO ZINC CABECA CHATA FENDA SIMPLES 7 X 65MM</v>
          </cell>
          <cell r="D10501" t="str">
            <v>UN</v>
          </cell>
          <cell r="E10501">
            <v>6</v>
          </cell>
          <cell r="F10501">
            <v>0.36</v>
          </cell>
          <cell r="G10501">
            <v>2.16</v>
          </cell>
        </row>
        <row r="10502">
          <cell r="A10502" t="str">
            <v>INSUMO</v>
          </cell>
          <cell r="B10502" t="str">
            <v>00004419</v>
          </cell>
          <cell r="C10502" t="str">
            <v>PECA DE MADEIRA DE LEI NATIVA/REGIONAL 10 X 10 X 3 CM P/ FIXACAO DE ESQUADRIAS OU RODAPE</v>
          </cell>
          <cell r="D10502" t="str">
            <v>UN</v>
          </cell>
          <cell r="E10502">
            <v>6</v>
          </cell>
          <cell r="F10502">
            <v>0.65</v>
          </cell>
          <cell r="G10502">
            <v>3.9</v>
          </cell>
        </row>
        <row r="10503">
          <cell r="A10503" t="str">
            <v>INSUMO</v>
          </cell>
          <cell r="B10503" t="str">
            <v>00004750</v>
          </cell>
          <cell r="C10503" t="str">
            <v>PEDREIRO</v>
          </cell>
          <cell r="D10503" t="str">
            <v>H</v>
          </cell>
          <cell r="E10503">
            <v>1.2</v>
          </cell>
          <cell r="F10503">
            <v>12.88</v>
          </cell>
          <cell r="G10503">
            <v>15.46</v>
          </cell>
        </row>
        <row r="10504">
          <cell r="A10504" t="str">
            <v>INSUMO</v>
          </cell>
          <cell r="B10504" t="str">
            <v>00005067</v>
          </cell>
          <cell r="C10504" t="str">
            <v>PREGO POLIDO COM CABECA 16 X 24</v>
          </cell>
          <cell r="D10504" t="str">
            <v>KG</v>
          </cell>
          <cell r="E10504">
            <v>0.2</v>
          </cell>
          <cell r="F10504">
            <v>5.5</v>
          </cell>
          <cell r="G10504">
            <v>1.1000000000000001</v>
          </cell>
        </row>
        <row r="10505">
          <cell r="A10505" t="str">
            <v>INSUMO</v>
          </cell>
          <cell r="B10505" t="str">
            <v>00006111</v>
          </cell>
          <cell r="C10505" t="str">
            <v>SERVENTE</v>
          </cell>
          <cell r="D10505" t="str">
            <v>H</v>
          </cell>
          <cell r="E10505">
            <v>1.2</v>
          </cell>
          <cell r="F10505">
            <v>10.59</v>
          </cell>
          <cell r="G10505">
            <v>12.71</v>
          </cell>
        </row>
        <row r="10506">
          <cell r="A10506" t="str">
            <v>INSUMO</v>
          </cell>
          <cell r="B10506" t="str">
            <v>00006117</v>
          </cell>
          <cell r="C10506" t="str">
            <v>AJUDANTE DE CARPINTEIRO</v>
          </cell>
          <cell r="D10506" t="str">
            <v>H</v>
          </cell>
          <cell r="E10506">
            <v>1.4</v>
          </cell>
          <cell r="F10506">
            <v>9.68</v>
          </cell>
          <cell r="G10506">
            <v>13.55</v>
          </cell>
        </row>
        <row r="10507">
          <cell r="A10507" t="str">
            <v>84846</v>
          </cell>
          <cell r="C10507" t="str">
            <v>SUBTOTAL</v>
          </cell>
          <cell r="G10507">
            <v>589.95999999999992</v>
          </cell>
        </row>
        <row r="10508">
          <cell r="C10508" t="str">
            <v>BDI</v>
          </cell>
          <cell r="E10508">
            <v>0.35</v>
          </cell>
          <cell r="G10508">
            <v>206.49</v>
          </cell>
        </row>
        <row r="10509">
          <cell r="C10509" t="str">
            <v>TOTAL</v>
          </cell>
          <cell r="G10509">
            <v>796.44999999999993</v>
          </cell>
        </row>
        <row r="10511">
          <cell r="A10511" t="str">
            <v>ESQV</v>
          </cell>
          <cell r="B10511" t="str">
            <v>84847</v>
          </cell>
          <cell r="C10511" t="str">
            <v>JANELA DE MADEIRA ALMOFADADA, DE ABRIR, IN CLUSAS GUARNICOES SEM FERRAGENS</v>
          </cell>
          <cell r="D10511" t="str">
            <v>M2</v>
          </cell>
        </row>
        <row r="10512">
          <cell r="A10512" t="str">
            <v>COMPOSICAO</v>
          </cell>
          <cell r="B10512" t="str">
            <v>73449</v>
          </cell>
          <cell r="C10512" t="str">
            <v>ARGAMASSA CIMENTO/AREIA 1:4 - PREPARO MANUAL - P</v>
          </cell>
          <cell r="D10512" t="str">
            <v>M3</v>
          </cell>
          <cell r="E10512">
            <v>8.9999999999999993E-3</v>
          </cell>
          <cell r="F10512">
            <v>341.28999999999996</v>
          </cell>
          <cell r="G10512">
            <v>3.07</v>
          </cell>
        </row>
        <row r="10513">
          <cell r="A10513" t="str">
            <v>INSUMO</v>
          </cell>
          <cell r="B10513" t="str">
            <v>00000185</v>
          </cell>
          <cell r="C10513" t="str">
            <v>ALIZAR / GUARNICAO 4 X 1CM MADEIRA IPE/MOGNO/CEREJEIRA OU SIMILAR</v>
          </cell>
          <cell r="D10513" t="str">
            <v>M</v>
          </cell>
          <cell r="E10513">
            <v>3.33</v>
          </cell>
          <cell r="F10513">
            <v>2.58</v>
          </cell>
          <cell r="G10513">
            <v>8.59</v>
          </cell>
        </row>
        <row r="10514">
          <cell r="A10514" t="str">
            <v>INSUMO</v>
          </cell>
          <cell r="B10514" t="str">
            <v>00001214</v>
          </cell>
          <cell r="C10514" t="str">
            <v>CARPINTEIRO DE ESQUADRIA</v>
          </cell>
          <cell r="D10514" t="str">
            <v>H</v>
          </cell>
          <cell r="E10514">
            <v>1.4</v>
          </cell>
          <cell r="F10514">
            <v>12.69</v>
          </cell>
          <cell r="G10514">
            <v>17.77</v>
          </cell>
        </row>
        <row r="10515">
          <cell r="A10515" t="str">
            <v>INSUMO</v>
          </cell>
          <cell r="B10515" t="str">
            <v>00003430</v>
          </cell>
          <cell r="C10515" t="str">
            <v>JANELA MADEIRA REGIONAL 1A ABRIR TP ALMOFADA C/ GUARNICAO</v>
          </cell>
          <cell r="D10515" t="str">
            <v>M2</v>
          </cell>
          <cell r="E10515">
            <v>1</v>
          </cell>
          <cell r="F10515">
            <v>397.95</v>
          </cell>
          <cell r="G10515">
            <v>397.95</v>
          </cell>
        </row>
        <row r="10516">
          <cell r="A10516" t="str">
            <v>INSUMO</v>
          </cell>
          <cell r="B10516" t="str">
            <v>00004378</v>
          </cell>
          <cell r="C10516" t="str">
            <v>PARAFUSO ROSCA SOBERBA ACO ZINC CABECA CHATA FENDA SIMPLES 7 X 65MM</v>
          </cell>
          <cell r="D10516" t="str">
            <v>UN</v>
          </cell>
          <cell r="E10516">
            <v>6</v>
          </cell>
          <cell r="F10516">
            <v>0.36</v>
          </cell>
          <cell r="G10516">
            <v>2.16</v>
          </cell>
        </row>
        <row r="10517">
          <cell r="A10517" t="str">
            <v>INSUMO</v>
          </cell>
          <cell r="B10517" t="str">
            <v>00004419</v>
          </cell>
          <cell r="C10517" t="str">
            <v>PECA DE MADEIRA DE LEI NATIVA/REGIONAL 10 X 10 X 3 CM P/ FIXACAO DE ESQUADRIAS OU RODAPE</v>
          </cell>
          <cell r="D10517" t="str">
            <v>UN</v>
          </cell>
          <cell r="E10517">
            <v>6</v>
          </cell>
          <cell r="F10517">
            <v>0.65</v>
          </cell>
          <cell r="G10517">
            <v>3.9</v>
          </cell>
        </row>
        <row r="10518">
          <cell r="A10518" t="str">
            <v>INSUMO</v>
          </cell>
          <cell r="B10518" t="str">
            <v>00004750</v>
          </cell>
          <cell r="C10518" t="str">
            <v>PEDREIRO</v>
          </cell>
          <cell r="D10518" t="str">
            <v>H</v>
          </cell>
          <cell r="E10518">
            <v>1.2</v>
          </cell>
          <cell r="F10518">
            <v>12.88</v>
          </cell>
          <cell r="G10518">
            <v>15.46</v>
          </cell>
        </row>
        <row r="10519">
          <cell r="A10519" t="str">
            <v>INSUMO</v>
          </cell>
          <cell r="B10519" t="str">
            <v>00005067</v>
          </cell>
          <cell r="C10519" t="str">
            <v>PREGO POLIDO COM CABECA 16 X 24</v>
          </cell>
          <cell r="D10519" t="str">
            <v>KG</v>
          </cell>
          <cell r="E10519">
            <v>0.2</v>
          </cell>
          <cell r="F10519">
            <v>5.5</v>
          </cell>
          <cell r="G10519">
            <v>1.1000000000000001</v>
          </cell>
        </row>
        <row r="10520">
          <cell r="A10520" t="str">
            <v>INSUMO</v>
          </cell>
          <cell r="B10520" t="str">
            <v>00006111</v>
          </cell>
          <cell r="C10520" t="str">
            <v>SERVENTE</v>
          </cell>
          <cell r="D10520" t="str">
            <v>H</v>
          </cell>
          <cell r="E10520">
            <v>1.2</v>
          </cell>
          <cell r="F10520">
            <v>10.59</v>
          </cell>
          <cell r="G10520">
            <v>12.71</v>
          </cell>
        </row>
        <row r="10521">
          <cell r="A10521" t="str">
            <v>INSUMO</v>
          </cell>
          <cell r="B10521" t="str">
            <v>00006117</v>
          </cell>
          <cell r="C10521" t="str">
            <v>AJUDANTE DE CARPINTEIRO</v>
          </cell>
          <cell r="D10521" t="str">
            <v>H</v>
          </cell>
          <cell r="E10521">
            <v>1.4</v>
          </cell>
          <cell r="F10521">
            <v>9.68</v>
          </cell>
          <cell r="G10521">
            <v>13.55</v>
          </cell>
        </row>
        <row r="10522">
          <cell r="A10522" t="str">
            <v>84847</v>
          </cell>
          <cell r="C10522" t="str">
            <v>SUBTOTAL</v>
          </cell>
          <cell r="G10522">
            <v>476.26</v>
          </cell>
        </row>
        <row r="10523">
          <cell r="C10523" t="str">
            <v>BDI</v>
          </cell>
          <cell r="E10523">
            <v>0.35</v>
          </cell>
          <cell r="G10523">
            <v>166.69</v>
          </cell>
        </row>
        <row r="10524">
          <cell r="C10524" t="str">
            <v>TOTAL</v>
          </cell>
          <cell r="G10524">
            <v>642.95000000000005</v>
          </cell>
        </row>
        <row r="10526">
          <cell r="A10526" t="str">
            <v>ESQV</v>
          </cell>
          <cell r="B10526" t="str">
            <v>84848</v>
          </cell>
          <cell r="C10526" t="str">
            <v>JANELA DE MADEIRA TIPO VENEZIANA/GUILHOTIN A, DE ABRIR, INCLUSAS GUARNICOES SEM FERRAGENS</v>
          </cell>
          <cell r="D10526" t="str">
            <v>M2</v>
          </cell>
        </row>
        <row r="10527">
          <cell r="A10527" t="str">
            <v>COMPOSICAO</v>
          </cell>
          <cell r="B10527" t="str">
            <v>73449</v>
          </cell>
          <cell r="C10527" t="str">
            <v>ARGAMASSA CIMENTO/AREIA 1:4 - PREPARO MANUAL - P</v>
          </cell>
          <cell r="D10527" t="str">
            <v>M3</v>
          </cell>
          <cell r="E10527">
            <v>8.9999999999999993E-3</v>
          </cell>
          <cell r="F10527">
            <v>341.28999999999996</v>
          </cell>
          <cell r="G10527">
            <v>3.07</v>
          </cell>
        </row>
        <row r="10528">
          <cell r="A10528" t="str">
            <v>INSUMO</v>
          </cell>
          <cell r="B10528" t="str">
            <v>00000185</v>
          </cell>
          <cell r="C10528" t="str">
            <v>ALIZAR / GUARNICAO 4 X 1CM MADEIRA IPE/MOGNO/CEREJEIRA OU SIMILAR</v>
          </cell>
          <cell r="D10528" t="str">
            <v>M</v>
          </cell>
          <cell r="E10528">
            <v>3.33</v>
          </cell>
          <cell r="F10528">
            <v>2.58</v>
          </cell>
          <cell r="G10528">
            <v>8.59</v>
          </cell>
        </row>
        <row r="10529">
          <cell r="A10529" t="str">
            <v>INSUMO</v>
          </cell>
          <cell r="B10529" t="str">
            <v>00001214</v>
          </cell>
          <cell r="C10529" t="str">
            <v>CARPINTEIRO DE ESQUADRIA</v>
          </cell>
          <cell r="D10529" t="str">
            <v>H</v>
          </cell>
          <cell r="E10529">
            <v>1.4</v>
          </cell>
          <cell r="F10529">
            <v>12.69</v>
          </cell>
          <cell r="G10529">
            <v>17.77</v>
          </cell>
        </row>
        <row r="10530">
          <cell r="A10530" t="str">
            <v>INSUMO</v>
          </cell>
          <cell r="B10530" t="str">
            <v>00003421</v>
          </cell>
          <cell r="C10530" t="str">
            <v>JANELA MADEIRA REGIONAL 2A DUPLA C/ GUILHOTINA E ABRIR VENEZIANA 1,20 X 1,20M / GUARNICAO</v>
          </cell>
          <cell r="D10530" t="str">
            <v>M2</v>
          </cell>
          <cell r="E10530">
            <v>1</v>
          </cell>
          <cell r="F10530">
            <v>272.39</v>
          </cell>
          <cell r="G10530">
            <v>272.39</v>
          </cell>
        </row>
        <row r="10531">
          <cell r="A10531" t="str">
            <v>INSUMO</v>
          </cell>
          <cell r="B10531" t="str">
            <v>00004378</v>
          </cell>
          <cell r="C10531" t="str">
            <v>PARAFUSO ROSCA SOBERBA ACO ZINC CABECA CHATA FENDA SIMPLES 7 X 65MM</v>
          </cell>
          <cell r="D10531" t="str">
            <v>UN</v>
          </cell>
          <cell r="E10531">
            <v>6</v>
          </cell>
          <cell r="F10531">
            <v>0.36</v>
          </cell>
          <cell r="G10531">
            <v>2.16</v>
          </cell>
        </row>
        <row r="10532">
          <cell r="A10532" t="str">
            <v>INSUMO</v>
          </cell>
          <cell r="B10532" t="str">
            <v>00004419</v>
          </cell>
          <cell r="C10532" t="str">
            <v>PECA DE MADEIRA DE LEI NATIVA/REGIONAL 10 X 10 X 3 CM P/ FIXACAO DE ESQUADRIAS OU RODAPE</v>
          </cell>
          <cell r="D10532" t="str">
            <v>UN</v>
          </cell>
          <cell r="E10532">
            <v>6</v>
          </cell>
          <cell r="F10532">
            <v>0.65</v>
          </cell>
          <cell r="G10532">
            <v>3.9</v>
          </cell>
        </row>
        <row r="10533">
          <cell r="A10533" t="str">
            <v>INSUMO</v>
          </cell>
          <cell r="B10533" t="str">
            <v>00004750</v>
          </cell>
          <cell r="C10533" t="str">
            <v>PEDREIRO</v>
          </cell>
          <cell r="D10533" t="str">
            <v>H</v>
          </cell>
          <cell r="E10533">
            <v>1.2</v>
          </cell>
          <cell r="F10533">
            <v>12.88</v>
          </cell>
          <cell r="G10533">
            <v>15.46</v>
          </cell>
        </row>
        <row r="10534">
          <cell r="A10534" t="str">
            <v>INSUMO</v>
          </cell>
          <cell r="B10534" t="str">
            <v>00005067</v>
          </cell>
          <cell r="C10534" t="str">
            <v>PREGO POLIDO COM CABECA 16 X 24</v>
          </cell>
          <cell r="D10534" t="str">
            <v>KG</v>
          </cell>
          <cell r="E10534">
            <v>0.2</v>
          </cell>
          <cell r="F10534">
            <v>5.5</v>
          </cell>
          <cell r="G10534">
            <v>1.1000000000000001</v>
          </cell>
        </row>
        <row r="10535">
          <cell r="A10535" t="str">
            <v>INSUMO</v>
          </cell>
          <cell r="B10535" t="str">
            <v>00006111</v>
          </cell>
          <cell r="C10535" t="str">
            <v>SERVENTE</v>
          </cell>
          <cell r="D10535" t="str">
            <v>H</v>
          </cell>
          <cell r="E10535">
            <v>1.2</v>
          </cell>
          <cell r="F10535">
            <v>10.59</v>
          </cell>
          <cell r="G10535">
            <v>12.71</v>
          </cell>
        </row>
        <row r="10536">
          <cell r="A10536" t="str">
            <v>INSUMO</v>
          </cell>
          <cell r="B10536" t="str">
            <v>00006117</v>
          </cell>
          <cell r="C10536" t="str">
            <v>AJUDANTE DE CARPINTEIRO</v>
          </cell>
          <cell r="D10536" t="str">
            <v>H</v>
          </cell>
          <cell r="E10536">
            <v>1.4</v>
          </cell>
          <cell r="F10536">
            <v>9.68</v>
          </cell>
          <cell r="G10536">
            <v>13.55</v>
          </cell>
        </row>
        <row r="10537">
          <cell r="A10537" t="str">
            <v>84848</v>
          </cell>
          <cell r="C10537" t="str">
            <v>SUBTOTAL</v>
          </cell>
          <cell r="G10537">
            <v>350.7</v>
          </cell>
        </row>
        <row r="10538">
          <cell r="C10538" t="str">
            <v>BDI</v>
          </cell>
          <cell r="E10538">
            <v>0.35</v>
          </cell>
          <cell r="G10538">
            <v>122.75</v>
          </cell>
        </row>
        <row r="10539">
          <cell r="C10539" t="str">
            <v>TOTAL</v>
          </cell>
          <cell r="G10539">
            <v>473.45</v>
          </cell>
        </row>
        <row r="10541">
          <cell r="A10541" t="str">
            <v>ESQV</v>
          </cell>
          <cell r="B10541" t="str">
            <v>84849</v>
          </cell>
          <cell r="C10541" t="str">
            <v>CAIXA MADEIRA 57X43CM COM GUARNICAO 13CM P / FECHAMENTO DE AR CONDICIONAL</v>
          </cell>
          <cell r="D10541" t="str">
            <v>UN</v>
          </cell>
        </row>
        <row r="10542">
          <cell r="A10542" t="str">
            <v>COMPOSICAO</v>
          </cell>
          <cell r="B10542" t="str">
            <v>73449</v>
          </cell>
          <cell r="C10542" t="str">
            <v>ARGAMASSA CIMENTO/AREIA 1:4 - PREPARO MANUAL - P</v>
          </cell>
          <cell r="D10542" t="str">
            <v>M3</v>
          </cell>
          <cell r="E10542">
            <v>4.0000000000000001E-3</v>
          </cell>
          <cell r="F10542">
            <v>341.28999999999996</v>
          </cell>
          <cell r="G10542">
            <v>1.37</v>
          </cell>
        </row>
        <row r="10543">
          <cell r="A10543" t="str">
            <v>INSUMO</v>
          </cell>
          <cell r="B10543" t="str">
            <v>00000184</v>
          </cell>
          <cell r="C10543" t="str">
            <v>ADUELA/BATENTE DUPLO/CAIXAO/GRADE CAIXA 13 X 3CM P/ PORTA 0,60 A 1,20 X 2,10M MADEIRA CEDRINHO/PINHO/CANELA OU SIMILAR</v>
          </cell>
          <cell r="D10543" t="str">
            <v>JG</v>
          </cell>
          <cell r="E10543">
            <v>0.37</v>
          </cell>
          <cell r="F10543">
            <v>32.11</v>
          </cell>
          <cell r="G10543">
            <v>11.88</v>
          </cell>
        </row>
        <row r="10544">
          <cell r="A10544" t="str">
            <v>INSUMO</v>
          </cell>
          <cell r="B10544" t="str">
            <v>00000185</v>
          </cell>
          <cell r="C10544" t="str">
            <v>ALIZAR / GUARNICAO 4 X 1CM MADEIRA IPE/MOGNO/CEREJEIRA OU SIMILAR</v>
          </cell>
          <cell r="D10544" t="str">
            <v>M</v>
          </cell>
          <cell r="E10544">
            <v>2</v>
          </cell>
          <cell r="F10544">
            <v>2.58</v>
          </cell>
          <cell r="G10544">
            <v>5.16</v>
          </cell>
        </row>
        <row r="10545">
          <cell r="A10545" t="str">
            <v>INSUMO</v>
          </cell>
          <cell r="B10545" t="str">
            <v>00000242</v>
          </cell>
          <cell r="C10545" t="str">
            <v>AJUDANTE ESPECIALIZADO</v>
          </cell>
          <cell r="D10545" t="str">
            <v>H</v>
          </cell>
          <cell r="E10545">
            <v>0.56000000000000005</v>
          </cell>
          <cell r="F10545">
            <v>11.52</v>
          </cell>
          <cell r="G10545">
            <v>6.45</v>
          </cell>
        </row>
        <row r="10546">
          <cell r="A10546" t="str">
            <v>INSUMO</v>
          </cell>
          <cell r="B10546" t="str">
            <v>00001362</v>
          </cell>
          <cell r="C10546" t="str">
            <v>CHAPA MADEIRA COMPENSADA CEDRO/CEDRINHO, SUMAUMA, VIROLA BRANCA OU EQUIV 2,2 X 1,6M X 15MM P/ARMARIOS</v>
          </cell>
          <cell r="D10546" t="str">
            <v>M2</v>
          </cell>
          <cell r="E10546">
            <v>0.27</v>
          </cell>
          <cell r="F10546">
            <v>21.69</v>
          </cell>
          <cell r="G10546">
            <v>5.86</v>
          </cell>
        </row>
        <row r="10547">
          <cell r="A10547" t="str">
            <v>INSUMO</v>
          </cell>
          <cell r="B10547" t="str">
            <v>00001412</v>
          </cell>
          <cell r="C10547" t="str">
            <v>COLAR TOMADA PVC C/ TRAVAS SAIDA ROSCA DE 85 MM X 1/2" P/ LIGACAO PREDIAL</v>
          </cell>
          <cell r="D10547" t="str">
            <v>UN</v>
          </cell>
          <cell r="E10547">
            <v>0.56000000000000005</v>
          </cell>
          <cell r="F10547">
            <v>15.63</v>
          </cell>
          <cell r="G10547">
            <v>8.75</v>
          </cell>
        </row>
        <row r="10548">
          <cell r="A10548" t="str">
            <v>INSUMO</v>
          </cell>
          <cell r="B10548" t="str">
            <v>00004378</v>
          </cell>
          <cell r="C10548" t="str">
            <v>PARAFUSO ROSCA SOBERBA ACO ZINC CABECA CHATA FENDA SIMPLES 7 X 65MM</v>
          </cell>
          <cell r="D10548" t="str">
            <v>UN</v>
          </cell>
          <cell r="E10548">
            <v>4</v>
          </cell>
          <cell r="F10548">
            <v>0.36</v>
          </cell>
          <cell r="G10548">
            <v>1.44</v>
          </cell>
        </row>
        <row r="10549">
          <cell r="A10549" t="str">
            <v>INSUMO</v>
          </cell>
          <cell r="B10549" t="str">
            <v>00004419</v>
          </cell>
          <cell r="C10549" t="str">
            <v>PECA DE MADEIRA DE LEI NATIVA/REGIONAL 10 X 10 X 3 CM P/ FIXACAO DE ESQUADRIAS OU RODAPE</v>
          </cell>
          <cell r="D10549" t="str">
            <v>UN</v>
          </cell>
          <cell r="E10549">
            <v>4</v>
          </cell>
          <cell r="F10549">
            <v>0.65</v>
          </cell>
          <cell r="G10549">
            <v>2.6</v>
          </cell>
        </row>
        <row r="10550">
          <cell r="A10550" t="str">
            <v>INSUMO</v>
          </cell>
          <cell r="B10550" t="str">
            <v>00004750</v>
          </cell>
          <cell r="C10550" t="str">
            <v>PEDREIRO</v>
          </cell>
          <cell r="D10550" t="str">
            <v>H</v>
          </cell>
          <cell r="E10550">
            <v>0.56000000000000005</v>
          </cell>
          <cell r="F10550">
            <v>12.88</v>
          </cell>
          <cell r="G10550">
            <v>7.21</v>
          </cell>
        </row>
        <row r="10551">
          <cell r="A10551" t="str">
            <v>INSUMO</v>
          </cell>
          <cell r="B10551" t="str">
            <v>00005067</v>
          </cell>
          <cell r="C10551" t="str">
            <v>PREGO POLIDO COM CABECA 16 X 24</v>
          </cell>
          <cell r="D10551" t="str">
            <v>KG</v>
          </cell>
          <cell r="E10551">
            <v>0.18</v>
          </cell>
          <cell r="F10551">
            <v>5.5</v>
          </cell>
          <cell r="G10551">
            <v>0.99</v>
          </cell>
        </row>
        <row r="10552">
          <cell r="A10552" t="str">
            <v>INSUMO</v>
          </cell>
          <cell r="B10552" t="str">
            <v>00006111</v>
          </cell>
          <cell r="C10552" t="str">
            <v>SERVENTE</v>
          </cell>
          <cell r="D10552" t="str">
            <v>H</v>
          </cell>
          <cell r="E10552">
            <v>0.56000000000000005</v>
          </cell>
          <cell r="F10552">
            <v>10.59</v>
          </cell>
          <cell r="G10552">
            <v>5.93</v>
          </cell>
        </row>
        <row r="10553">
          <cell r="A10553" t="str">
            <v>84849</v>
          </cell>
          <cell r="C10553" t="str">
            <v>SUBTOTAL</v>
          </cell>
          <cell r="G10553">
            <v>57.64</v>
          </cell>
        </row>
        <row r="10554">
          <cell r="C10554" t="str">
            <v>BDI</v>
          </cell>
          <cell r="E10554">
            <v>0.35</v>
          </cell>
          <cell r="G10554">
            <v>20.170000000000002</v>
          </cell>
        </row>
        <row r="10555">
          <cell r="C10555" t="str">
            <v>TOTAL</v>
          </cell>
          <cell r="G10555">
            <v>77.81</v>
          </cell>
        </row>
        <row r="10557">
          <cell r="A10557" t="str">
            <v>ESQV</v>
          </cell>
          <cell r="B10557" t="str">
            <v>84851</v>
          </cell>
          <cell r="C10557" t="str">
            <v>TRELICA DE MADEIRA, RIPAS 4X1,5CM E REQUAD ROS 7,5X7,5CM</v>
          </cell>
          <cell r="D10557" t="str">
            <v>M2</v>
          </cell>
        </row>
        <row r="10558">
          <cell r="A10558" t="str">
            <v>INSUMO</v>
          </cell>
          <cell r="B10558" t="str">
            <v>00001214</v>
          </cell>
          <cell r="C10558" t="str">
            <v>CARPINTEIRO DE ESQUADRIA</v>
          </cell>
          <cell r="D10558" t="str">
            <v>H</v>
          </cell>
          <cell r="E10558">
            <v>2.6</v>
          </cell>
          <cell r="F10558">
            <v>12.69</v>
          </cell>
          <cell r="G10558">
            <v>32.99</v>
          </cell>
        </row>
        <row r="10559">
          <cell r="A10559" t="str">
            <v>INSUMO</v>
          </cell>
          <cell r="B10559" t="str">
            <v>00004407</v>
          </cell>
          <cell r="C10559" t="str">
            <v>PECA DE MADEIRA DE LEI NATIVA/REGIONAL 1,5 X 4 CM NAO APARELHADA</v>
          </cell>
          <cell r="D10559" t="str">
            <v>M</v>
          </cell>
          <cell r="E10559">
            <v>1</v>
          </cell>
          <cell r="F10559">
            <v>1.31</v>
          </cell>
          <cell r="G10559">
            <v>1.31</v>
          </cell>
        </row>
        <row r="10560">
          <cell r="A10560" t="str">
            <v>INSUMO</v>
          </cell>
          <cell r="B10560" t="str">
            <v>00004433</v>
          </cell>
          <cell r="C10560" t="str">
            <v>PECA DE MADEIRA DE LEI *7,5 X 7,5* CM, NÃO APARELHADA, (P/TELHADO, ESTRUTURAS PERMANENTES)</v>
          </cell>
          <cell r="D10560" t="str">
            <v>M</v>
          </cell>
          <cell r="E10560">
            <v>2.5</v>
          </cell>
          <cell r="F10560">
            <v>12.36</v>
          </cell>
          <cell r="G10560">
            <v>30.9</v>
          </cell>
        </row>
        <row r="10561">
          <cell r="A10561" t="str">
            <v>INSUMO</v>
          </cell>
          <cell r="B10561" t="str">
            <v>00005067</v>
          </cell>
          <cell r="C10561" t="str">
            <v>PREGO POLIDO COM CABECA 16 X 24</v>
          </cell>
          <cell r="D10561" t="str">
            <v>KG</v>
          </cell>
          <cell r="E10561">
            <v>0.3</v>
          </cell>
          <cell r="F10561">
            <v>5.5</v>
          </cell>
          <cell r="G10561">
            <v>1.65</v>
          </cell>
        </row>
        <row r="10562">
          <cell r="A10562" t="str">
            <v>INSUMO</v>
          </cell>
          <cell r="B10562" t="str">
            <v>00006117</v>
          </cell>
          <cell r="C10562" t="str">
            <v>AJUDANTE DE CARPINTEIRO</v>
          </cell>
          <cell r="D10562" t="str">
            <v>H</v>
          </cell>
          <cell r="E10562">
            <v>2.6</v>
          </cell>
          <cell r="F10562">
            <v>9.68</v>
          </cell>
          <cell r="G10562">
            <v>25.17</v>
          </cell>
        </row>
        <row r="10563">
          <cell r="A10563" t="str">
            <v>84851</v>
          </cell>
          <cell r="C10563" t="str">
            <v>SUBTOTAL</v>
          </cell>
          <cell r="G10563">
            <v>92.02000000000001</v>
          </cell>
        </row>
        <row r="10564">
          <cell r="C10564" t="str">
            <v>BDI</v>
          </cell>
          <cell r="E10564">
            <v>0.35</v>
          </cell>
          <cell r="G10564">
            <v>32.21</v>
          </cell>
        </row>
        <row r="10565">
          <cell r="C10565" t="str">
            <v>TOTAL</v>
          </cell>
          <cell r="G10565">
            <v>124.23000000000002</v>
          </cell>
        </row>
        <row r="10567">
          <cell r="A10567" t="str">
            <v>ESQV</v>
          </cell>
          <cell r="B10567" t="str">
            <v>40678</v>
          </cell>
          <cell r="C10567" t="str">
            <v>PORTA EM FERRO QUADRICULADO PARA ABRIGO DE MEDIDORES E BOTIJOES, DE ABRIR, COM GUARNICOES</v>
          </cell>
          <cell r="D10567" t="str">
            <v>M2</v>
          </cell>
        </row>
        <row r="10568">
          <cell r="A10568" t="str">
            <v>INSUMO</v>
          </cell>
          <cell r="B10568" t="str">
            <v>00000252</v>
          </cell>
          <cell r="C10568" t="str">
            <v>AUXILIAR DE SERRALHEIRO</v>
          </cell>
          <cell r="D10568" t="str">
            <v>H</v>
          </cell>
          <cell r="E10568">
            <v>0.27</v>
          </cell>
          <cell r="F10568">
            <v>9.15</v>
          </cell>
          <cell r="G10568">
            <v>2.4700000000000002</v>
          </cell>
        </row>
        <row r="10569">
          <cell r="A10569" t="str">
            <v>INSUMO</v>
          </cell>
          <cell r="B10569" t="str">
            <v>00000367</v>
          </cell>
          <cell r="C10569" t="str">
            <v>AREIA GROSSA - POSTO JAZIDA / FORNECEDOR (SEM FRETE)</v>
          </cell>
          <cell r="D10569" t="str">
            <v>M3</v>
          </cell>
          <cell r="E10569">
            <v>9.4000000000000004E-3</v>
          </cell>
          <cell r="F10569">
            <v>56</v>
          </cell>
          <cell r="G10569">
            <v>0.53</v>
          </cell>
        </row>
        <row r="10570">
          <cell r="A10570" t="str">
            <v>INSUMO</v>
          </cell>
          <cell r="B10570" t="str">
            <v>00001379</v>
          </cell>
          <cell r="C10570" t="str">
            <v>CIMENTO PORTLAND COMPOSTO CP II- 32</v>
          </cell>
          <cell r="D10570" t="str">
            <v>KG</v>
          </cell>
          <cell r="E10570">
            <v>4.5999999999999996</v>
          </cell>
          <cell r="F10570">
            <v>0.46</v>
          </cell>
          <cell r="G10570">
            <v>2.12</v>
          </cell>
        </row>
        <row r="10571">
          <cell r="A10571" t="str">
            <v>INSUMO</v>
          </cell>
          <cell r="B10571" t="str">
            <v>00004721</v>
          </cell>
          <cell r="C10571" t="str">
            <v>PEDRA BRITADA N. 1 - POSTO PEDREIRA / FORNECEDOR (SEM FRETE)</v>
          </cell>
          <cell r="D10571" t="str">
            <v>M3</v>
          </cell>
          <cell r="E10571">
            <v>1.03E-2</v>
          </cell>
          <cell r="F10571">
            <v>54.87</v>
          </cell>
          <cell r="G10571">
            <v>0.56999999999999995</v>
          </cell>
        </row>
        <row r="10572">
          <cell r="A10572" t="str">
            <v>INSUMO</v>
          </cell>
          <cell r="B10572" t="str">
            <v>00004750</v>
          </cell>
          <cell r="C10572" t="str">
            <v>PEDREIRO</v>
          </cell>
          <cell r="D10572" t="str">
            <v>H</v>
          </cell>
          <cell r="E10572">
            <v>2.12</v>
          </cell>
          <cell r="F10572">
            <v>12.88</v>
          </cell>
          <cell r="G10572">
            <v>27.31</v>
          </cell>
        </row>
        <row r="10573">
          <cell r="A10573" t="str">
            <v>INSUMO</v>
          </cell>
          <cell r="B10573" t="str">
            <v>00004939</v>
          </cell>
          <cell r="C10573" t="str">
            <v>PORTA FERRO ABRIR TP QUADRICULADA C/ GUARNICAO 87 X 210CM</v>
          </cell>
          <cell r="D10573" t="str">
            <v>M2</v>
          </cell>
          <cell r="E10573">
            <v>0.52910000000000001</v>
          </cell>
          <cell r="F10573">
            <v>201.54</v>
          </cell>
          <cell r="G10573">
            <v>106.63</v>
          </cell>
        </row>
        <row r="10574">
          <cell r="A10574" t="str">
            <v>INSUMO</v>
          </cell>
          <cell r="B10574" t="str">
            <v>00006110</v>
          </cell>
          <cell r="C10574" t="str">
            <v>SERRALHEIRO</v>
          </cell>
          <cell r="D10574" t="str">
            <v>H</v>
          </cell>
          <cell r="E10574">
            <v>0.27</v>
          </cell>
          <cell r="F10574">
            <v>12.17</v>
          </cell>
          <cell r="G10574">
            <v>3.29</v>
          </cell>
        </row>
        <row r="10575">
          <cell r="A10575" t="str">
            <v>INSUMO</v>
          </cell>
          <cell r="B10575" t="str">
            <v>00006111</v>
          </cell>
          <cell r="C10575" t="str">
            <v>SERVENTE</v>
          </cell>
          <cell r="D10575" t="str">
            <v>H</v>
          </cell>
          <cell r="E10575">
            <v>2.12</v>
          </cell>
          <cell r="F10575">
            <v>10.59</v>
          </cell>
          <cell r="G10575">
            <v>22.45</v>
          </cell>
        </row>
        <row r="10576">
          <cell r="A10576" t="str">
            <v>40678</v>
          </cell>
          <cell r="C10576" t="str">
            <v>SUBTOTAL</v>
          </cell>
          <cell r="G10576">
            <v>165.36999999999998</v>
          </cell>
        </row>
        <row r="10577">
          <cell r="C10577" t="str">
            <v>BDI</v>
          </cell>
          <cell r="E10577">
            <v>0.35</v>
          </cell>
          <cell r="G10577">
            <v>57.88</v>
          </cell>
        </row>
        <row r="10578">
          <cell r="C10578" t="str">
            <v>TOTAL</v>
          </cell>
          <cell r="G10578">
            <v>223.24999999999997</v>
          </cell>
        </row>
        <row r="10580">
          <cell r="A10580" t="str">
            <v>ESQV</v>
          </cell>
          <cell r="B10580" t="str">
            <v>72140</v>
          </cell>
          <cell r="C10580" t="str">
            <v>PORTA DE FERRO PARA LIXEIRA, DE ABRIR, TIP O CHAPA, 70X210CM , COM GUARNICOES</v>
          </cell>
          <cell r="D10580" t="str">
            <v>UN</v>
          </cell>
        </row>
        <row r="10581">
          <cell r="A10581" t="str">
            <v>COMPOSICAO</v>
          </cell>
          <cell r="B10581" t="str">
            <v>4884</v>
          </cell>
          <cell r="C10581" t="str">
            <v>ARGAMASSA TRACO 1:3 (CIMENTO E AREIA), PREPARO MANUAL</v>
          </cell>
          <cell r="D10581" t="str">
            <v>M3</v>
          </cell>
          <cell r="E10581">
            <v>9.4000000000000004E-3</v>
          </cell>
          <cell r="F10581">
            <v>387.46000000000004</v>
          </cell>
          <cell r="G10581">
            <v>3.64</v>
          </cell>
        </row>
        <row r="10582">
          <cell r="A10582" t="str">
            <v>INSUMO</v>
          </cell>
          <cell r="B10582" t="str">
            <v>00004750</v>
          </cell>
          <cell r="C10582" t="str">
            <v>PEDREIRO</v>
          </cell>
          <cell r="D10582" t="str">
            <v>H</v>
          </cell>
          <cell r="E10582">
            <v>1.03E-2</v>
          </cell>
          <cell r="F10582">
            <v>12.88</v>
          </cell>
          <cell r="G10582">
            <v>0.13</v>
          </cell>
        </row>
        <row r="10583">
          <cell r="A10583" t="str">
            <v>INSUMO</v>
          </cell>
          <cell r="B10583" t="str">
            <v>00004931</v>
          </cell>
          <cell r="C10583" t="str">
            <v>PORTA FERRO ABRIR TP CHAPA C/ GUARNICAO 70 X 210CM</v>
          </cell>
          <cell r="D10583" t="str">
            <v>UN</v>
          </cell>
          <cell r="E10583">
            <v>1</v>
          </cell>
          <cell r="F10583">
            <v>181.29</v>
          </cell>
          <cell r="G10583">
            <v>181.29</v>
          </cell>
        </row>
        <row r="10584">
          <cell r="A10584" t="str">
            <v>INSUMO</v>
          </cell>
          <cell r="B10584" t="str">
            <v>00006110</v>
          </cell>
          <cell r="C10584" t="str">
            <v>SERRALHEIRO</v>
          </cell>
          <cell r="D10584" t="str">
            <v>H</v>
          </cell>
          <cell r="E10584">
            <v>0.27</v>
          </cell>
          <cell r="F10584">
            <v>12.17</v>
          </cell>
          <cell r="G10584">
            <v>3.29</v>
          </cell>
        </row>
        <row r="10585">
          <cell r="A10585" t="str">
            <v>INSUMO</v>
          </cell>
          <cell r="B10585" t="str">
            <v>00006111</v>
          </cell>
          <cell r="C10585" t="str">
            <v>SERVENTE</v>
          </cell>
          <cell r="D10585" t="str">
            <v>H</v>
          </cell>
          <cell r="E10585">
            <v>2.12</v>
          </cell>
          <cell r="F10585">
            <v>10.59</v>
          </cell>
          <cell r="G10585">
            <v>22.45</v>
          </cell>
        </row>
        <row r="10586">
          <cell r="A10586" t="str">
            <v>72140</v>
          </cell>
          <cell r="C10586" t="str">
            <v>SUBTOTAL</v>
          </cell>
          <cell r="G10586">
            <v>210.79999999999998</v>
          </cell>
        </row>
        <row r="10587">
          <cell r="C10587" t="str">
            <v>BDI</v>
          </cell>
          <cell r="E10587">
            <v>0.35</v>
          </cell>
          <cell r="G10587">
            <v>73.78</v>
          </cell>
        </row>
        <row r="10588">
          <cell r="C10588" t="str">
            <v>TOTAL</v>
          </cell>
          <cell r="G10588">
            <v>284.58</v>
          </cell>
        </row>
        <row r="10590">
          <cell r="A10590" t="str">
            <v>ESQV</v>
          </cell>
          <cell r="B10590" t="str">
            <v>73632</v>
          </cell>
          <cell r="C10590" t="str">
            <v>PORTA CORTA-FOGO 90X210X4CM</v>
          </cell>
          <cell r="D10590" t="str">
            <v>UN</v>
          </cell>
        </row>
        <row r="10591">
          <cell r="A10591" t="str">
            <v>INSUMO</v>
          </cell>
          <cell r="B10591" t="str">
            <v>00000370</v>
          </cell>
          <cell r="C10591" t="str">
            <v>AREIA MEDIA - POSTO JAZIDA / FORNECEDOR (SEM FRETE)</v>
          </cell>
          <cell r="D10591" t="str">
            <v>M3</v>
          </cell>
          <cell r="E10591">
            <v>1.77E-2</v>
          </cell>
          <cell r="F10591">
            <v>55.5</v>
          </cell>
          <cell r="G10591">
            <v>0.98</v>
          </cell>
        </row>
        <row r="10592">
          <cell r="A10592" t="str">
            <v>INSUMO</v>
          </cell>
          <cell r="B10592" t="str">
            <v>00000378</v>
          </cell>
          <cell r="C10592" t="str">
            <v>ARMADOR</v>
          </cell>
          <cell r="D10592" t="str">
            <v>H</v>
          </cell>
          <cell r="E10592">
            <v>0.5</v>
          </cell>
          <cell r="F10592">
            <v>12.88</v>
          </cell>
          <cell r="G10592">
            <v>6.44</v>
          </cell>
        </row>
        <row r="10593">
          <cell r="A10593" t="str">
            <v>INSUMO</v>
          </cell>
          <cell r="B10593" t="str">
            <v>00001379</v>
          </cell>
          <cell r="C10593" t="str">
            <v>CIMENTO PORTLAND COMPOSTO CP II- 32</v>
          </cell>
          <cell r="D10593" t="str">
            <v>KG</v>
          </cell>
          <cell r="E10593">
            <v>8.6999999999999993</v>
          </cell>
          <cell r="F10593">
            <v>0.46</v>
          </cell>
          <cell r="G10593">
            <v>4</v>
          </cell>
        </row>
        <row r="10594">
          <cell r="A10594" t="str">
            <v>INSUMO</v>
          </cell>
          <cell r="B10594" t="str">
            <v>00004721</v>
          </cell>
          <cell r="C10594" t="str">
            <v>PEDRA BRITADA N. 1 - POSTO PEDREIRA / FORNECEDOR (SEM FRETE)</v>
          </cell>
          <cell r="D10594" t="str">
            <v>M3</v>
          </cell>
          <cell r="E10594">
            <v>1.9400000000000001E-2</v>
          </cell>
          <cell r="F10594">
            <v>54.87</v>
          </cell>
          <cell r="G10594">
            <v>1.06</v>
          </cell>
        </row>
        <row r="10595">
          <cell r="A10595" t="str">
            <v>INSUMO</v>
          </cell>
          <cell r="B10595" t="str">
            <v>00004750</v>
          </cell>
          <cell r="C10595" t="str">
            <v>PEDREIRO</v>
          </cell>
          <cell r="D10595" t="str">
            <v>H</v>
          </cell>
          <cell r="E10595">
            <v>4.5</v>
          </cell>
          <cell r="F10595">
            <v>12.88</v>
          </cell>
          <cell r="G10595">
            <v>57.96</v>
          </cell>
        </row>
        <row r="10596">
          <cell r="A10596" t="str">
            <v>INSUMO</v>
          </cell>
          <cell r="B10596" t="str">
            <v>00006111</v>
          </cell>
          <cell r="C10596" t="str">
            <v>SERVENTE</v>
          </cell>
          <cell r="D10596" t="str">
            <v>H</v>
          </cell>
          <cell r="E10596">
            <v>4</v>
          </cell>
          <cell r="F10596">
            <v>10.59</v>
          </cell>
          <cell r="G10596">
            <v>42.36</v>
          </cell>
        </row>
        <row r="10597">
          <cell r="A10597" t="str">
            <v>INSUMO</v>
          </cell>
          <cell r="B10597" t="str">
            <v>00011154</v>
          </cell>
          <cell r="C10597" t="str">
            <v>PORTA CORTA FOGO 0,90X2,10X0,04M</v>
          </cell>
          <cell r="D10597" t="str">
            <v>UN</v>
          </cell>
          <cell r="E10597">
            <v>1</v>
          </cell>
          <cell r="F10597">
            <v>454.57</v>
          </cell>
          <cell r="G10597">
            <v>454.57</v>
          </cell>
        </row>
        <row r="10598">
          <cell r="A10598" t="str">
            <v>73632</v>
          </cell>
          <cell r="C10598" t="str">
            <v>SUBTOTAL</v>
          </cell>
          <cell r="G10598">
            <v>567.37</v>
          </cell>
        </row>
        <row r="10599">
          <cell r="C10599" t="str">
            <v>BDI</v>
          </cell>
          <cell r="E10599">
            <v>0.35</v>
          </cell>
          <cell r="G10599">
            <v>198.58</v>
          </cell>
        </row>
        <row r="10600">
          <cell r="C10600" t="str">
            <v>TOTAL</v>
          </cell>
          <cell r="G10600">
            <v>765.95</v>
          </cell>
        </row>
        <row r="10602">
          <cell r="A10602" t="str">
            <v>ESQV</v>
          </cell>
          <cell r="B10602" t="str">
            <v>73933/001</v>
          </cell>
          <cell r="C10602" t="str">
            <v>PORTA DE FERRO, DE ABRIR, TIPO GRADE COM CHAPA, 87X210CM, COM GUARNICOES</v>
          </cell>
          <cell r="D10602" t="str">
            <v>M2</v>
          </cell>
        </row>
        <row r="10603">
          <cell r="A10603" t="str">
            <v>COMPOSICAO</v>
          </cell>
          <cell r="B10603" t="str">
            <v>73449</v>
          </cell>
          <cell r="C10603" t="str">
            <v>ARGAMASSA CIMENTO/AREIA 1:4 - PREPARO MANUAL - P</v>
          </cell>
          <cell r="D10603" t="str">
            <v>M3</v>
          </cell>
          <cell r="E10603">
            <v>6.0000000000000001E-3</v>
          </cell>
          <cell r="F10603">
            <v>341.28999999999996</v>
          </cell>
          <cell r="G10603">
            <v>2.0499999999999998</v>
          </cell>
        </row>
        <row r="10604">
          <cell r="A10604" t="str">
            <v>INSUMO</v>
          </cell>
          <cell r="B10604" t="str">
            <v>00004750</v>
          </cell>
          <cell r="C10604" t="str">
            <v>PEDREIRO</v>
          </cell>
          <cell r="D10604" t="str">
            <v>H</v>
          </cell>
          <cell r="E10604">
            <v>0.8</v>
          </cell>
          <cell r="F10604">
            <v>12.88</v>
          </cell>
          <cell r="G10604">
            <v>10.3</v>
          </cell>
        </row>
        <row r="10605">
          <cell r="A10605" t="str">
            <v>INSUMO</v>
          </cell>
          <cell r="B10605" t="str">
            <v>00004936</v>
          </cell>
          <cell r="C10605" t="str">
            <v>PORTA FERRO ABRIR TP GRADE C/ CHAPA, C/ GUARNICAO 87 X 210CM</v>
          </cell>
          <cell r="D10605" t="str">
            <v>M2</v>
          </cell>
          <cell r="E10605">
            <v>1</v>
          </cell>
          <cell r="F10605">
            <v>162.01</v>
          </cell>
          <cell r="G10605">
            <v>162.01</v>
          </cell>
        </row>
        <row r="10606">
          <cell r="A10606" t="str">
            <v>INSUMO</v>
          </cell>
          <cell r="B10606" t="str">
            <v>00006110</v>
          </cell>
          <cell r="C10606" t="str">
            <v>SERRALHEIRO</v>
          </cell>
          <cell r="D10606" t="str">
            <v>H</v>
          </cell>
          <cell r="E10606">
            <v>1.6</v>
          </cell>
          <cell r="F10606">
            <v>12.17</v>
          </cell>
          <cell r="G10606">
            <v>19.47</v>
          </cell>
        </row>
        <row r="10607">
          <cell r="A10607" t="str">
            <v>INSUMO</v>
          </cell>
          <cell r="B10607" t="str">
            <v>00006111</v>
          </cell>
          <cell r="C10607" t="str">
            <v>SERVENTE</v>
          </cell>
          <cell r="D10607" t="str">
            <v>H</v>
          </cell>
          <cell r="E10607">
            <v>2.8</v>
          </cell>
          <cell r="F10607">
            <v>10.59</v>
          </cell>
          <cell r="G10607">
            <v>29.65</v>
          </cell>
        </row>
        <row r="10608">
          <cell r="A10608" t="str">
            <v>73933/001</v>
          </cell>
          <cell r="C10608" t="str">
            <v>SUBTOTAL</v>
          </cell>
          <cell r="G10608">
            <v>223.48</v>
          </cell>
        </row>
        <row r="10609">
          <cell r="C10609" t="str">
            <v>BDI</v>
          </cell>
          <cell r="E10609">
            <v>0.35</v>
          </cell>
          <cell r="G10609">
            <v>78.22</v>
          </cell>
        </row>
        <row r="10610">
          <cell r="C10610" t="str">
            <v>TOTAL</v>
          </cell>
          <cell r="G10610">
            <v>301.7</v>
          </cell>
        </row>
        <row r="10612">
          <cell r="A10612" t="str">
            <v>ESQV</v>
          </cell>
          <cell r="B10612" t="str">
            <v>73933/002</v>
          </cell>
          <cell r="C10612" t="str">
            <v>PORTA DE FERRO, DE ABRIR, TIPO CHAPA LIS A, COM GUARNICOES</v>
          </cell>
          <cell r="D10612" t="str">
            <v>M2</v>
          </cell>
        </row>
        <row r="10613">
          <cell r="A10613" t="str">
            <v>COMPOSICAO</v>
          </cell>
          <cell r="B10613" t="str">
            <v>73449</v>
          </cell>
          <cell r="C10613" t="str">
            <v>ARGAMASSA CIMENTO/AREIA 1:4 - PREPARO MANUAL - P</v>
          </cell>
          <cell r="D10613" t="str">
            <v>M3</v>
          </cell>
          <cell r="E10613">
            <v>6.0000000000000001E-3</v>
          </cell>
          <cell r="F10613">
            <v>341.28999999999996</v>
          </cell>
          <cell r="G10613">
            <v>2.0499999999999998</v>
          </cell>
        </row>
        <row r="10614">
          <cell r="A10614" t="str">
            <v>INSUMO</v>
          </cell>
          <cell r="B10614" t="str">
            <v>00004750</v>
          </cell>
          <cell r="C10614" t="str">
            <v>PEDREIRO</v>
          </cell>
          <cell r="D10614" t="str">
            <v>H</v>
          </cell>
          <cell r="E10614">
            <v>0.8</v>
          </cell>
          <cell r="F10614">
            <v>12.88</v>
          </cell>
          <cell r="G10614">
            <v>10.3</v>
          </cell>
        </row>
        <row r="10615">
          <cell r="A10615" t="str">
            <v>INSUMO</v>
          </cell>
          <cell r="B10615" t="str">
            <v>00004929</v>
          </cell>
          <cell r="C10615" t="str">
            <v>PORTA DE ABRIR EM FERRO (TIPO CHAPA Nº 18), COM ALMOFADA E GUARNICAO, SEM BASCULA, DE *0,87 X 2,10* M</v>
          </cell>
          <cell r="D10615" t="str">
            <v>M2</v>
          </cell>
          <cell r="E10615">
            <v>1</v>
          </cell>
          <cell r="F10615">
            <v>200.75</v>
          </cell>
          <cell r="G10615">
            <v>200.75</v>
          </cell>
        </row>
        <row r="10616">
          <cell r="A10616" t="str">
            <v>INSUMO</v>
          </cell>
          <cell r="B10616" t="str">
            <v>00006110</v>
          </cell>
          <cell r="C10616" t="str">
            <v>SERRALHEIRO</v>
          </cell>
          <cell r="D10616" t="str">
            <v>H</v>
          </cell>
          <cell r="E10616">
            <v>1.6</v>
          </cell>
          <cell r="F10616">
            <v>12.17</v>
          </cell>
          <cell r="G10616">
            <v>19.47</v>
          </cell>
        </row>
        <row r="10617">
          <cell r="A10617" t="str">
            <v>INSUMO</v>
          </cell>
          <cell r="B10617" t="str">
            <v>00006111</v>
          </cell>
          <cell r="C10617" t="str">
            <v>SERVENTE</v>
          </cell>
          <cell r="D10617" t="str">
            <v>H</v>
          </cell>
          <cell r="E10617">
            <v>2.8</v>
          </cell>
          <cell r="F10617">
            <v>10.59</v>
          </cell>
          <cell r="G10617">
            <v>29.65</v>
          </cell>
        </row>
        <row r="10618">
          <cell r="A10618" t="str">
            <v>73933/002</v>
          </cell>
          <cell r="C10618" t="str">
            <v>SUBTOTAL</v>
          </cell>
          <cell r="G10618">
            <v>262.21999999999997</v>
          </cell>
        </row>
        <row r="10619">
          <cell r="C10619" t="str">
            <v>BDI</v>
          </cell>
          <cell r="E10619">
            <v>0.35</v>
          </cell>
          <cell r="G10619">
            <v>91.78</v>
          </cell>
        </row>
        <row r="10620">
          <cell r="C10620" t="str">
            <v>TOTAL</v>
          </cell>
          <cell r="G10620">
            <v>354</v>
          </cell>
        </row>
        <row r="10622">
          <cell r="A10622" t="str">
            <v>ESQV</v>
          </cell>
          <cell r="B10622" t="str">
            <v>73933/003</v>
          </cell>
          <cell r="C10622" t="str">
            <v>PORTA DE FERRO TIPO VENEZIANA, DE ABRIR, SEM BANDEIRA SEM FERRAGENS</v>
          </cell>
          <cell r="D10622" t="str">
            <v>M2</v>
          </cell>
        </row>
        <row r="10623">
          <cell r="A10623" t="str">
            <v>COMPOSICAO</v>
          </cell>
          <cell r="B10623" t="str">
            <v>73449</v>
          </cell>
          <cell r="C10623" t="str">
            <v>ARGAMASSA CIMENTO/AREIA 1:4 - PREPARO MANUAL - P</v>
          </cell>
          <cell r="D10623" t="str">
            <v>M3</v>
          </cell>
          <cell r="E10623">
            <v>6.0000000000000001E-3</v>
          </cell>
          <cell r="F10623">
            <v>341.28999999999996</v>
          </cell>
          <cell r="G10623">
            <v>2.0499999999999998</v>
          </cell>
        </row>
        <row r="10624">
          <cell r="A10624" t="str">
            <v>INSUMO</v>
          </cell>
          <cell r="B10624" t="str">
            <v>00006111</v>
          </cell>
          <cell r="C10624" t="str">
            <v>SERVENTE</v>
          </cell>
          <cell r="D10624" t="str">
            <v>H</v>
          </cell>
          <cell r="E10624">
            <v>2.1</v>
          </cell>
          <cell r="F10624">
            <v>10.59</v>
          </cell>
          <cell r="G10624">
            <v>22.24</v>
          </cell>
        </row>
        <row r="10625">
          <cell r="A10625" t="str">
            <v>INSUMO</v>
          </cell>
          <cell r="B10625" t="str">
            <v>00006115</v>
          </cell>
          <cell r="C10625" t="str">
            <v>|EM PROCESSO DE DESATIVAÇÃO| AJUDANTE</v>
          </cell>
          <cell r="D10625" t="str">
            <v>H</v>
          </cell>
          <cell r="E10625">
            <v>2.1</v>
          </cell>
          <cell r="F10625">
            <v>10.59</v>
          </cell>
          <cell r="G10625">
            <v>22.24</v>
          </cell>
        </row>
        <row r="10626">
          <cell r="A10626" t="str">
            <v>INSUMO</v>
          </cell>
          <cell r="B10626" t="str">
            <v>00011155</v>
          </cell>
          <cell r="C10626" t="str">
            <v>PORTA METALICA ABRIR TIPO VENEZIANA C/ GUARNICAO COMPLETA 87 X 210CM</v>
          </cell>
          <cell r="D10626" t="str">
            <v>M2</v>
          </cell>
          <cell r="E10626">
            <v>1</v>
          </cell>
          <cell r="F10626">
            <v>192.64</v>
          </cell>
          <cell r="G10626">
            <v>192.64</v>
          </cell>
        </row>
        <row r="10627">
          <cell r="A10627" t="str">
            <v>73933/003</v>
          </cell>
          <cell r="C10627" t="str">
            <v>SUBTOTAL</v>
          </cell>
          <cell r="G10627">
            <v>239.17</v>
          </cell>
        </row>
        <row r="10628">
          <cell r="C10628" t="str">
            <v>BDI</v>
          </cell>
          <cell r="E10628">
            <v>0.35</v>
          </cell>
          <cell r="G10628">
            <v>83.71</v>
          </cell>
        </row>
        <row r="10629">
          <cell r="C10629" t="str">
            <v>TOTAL</v>
          </cell>
          <cell r="G10629">
            <v>322.88</v>
          </cell>
        </row>
        <row r="10631">
          <cell r="A10631" t="str">
            <v>ESQV</v>
          </cell>
          <cell r="B10631" t="str">
            <v>73933/004</v>
          </cell>
          <cell r="C10631" t="str">
            <v>PORTA DE FERRO DE ABRIR TIPO BARRA CHATA , COM REQUADRO E GUARNICAO COMPLETA</v>
          </cell>
          <cell r="D10631" t="str">
            <v>M2</v>
          </cell>
        </row>
        <row r="10632">
          <cell r="A10632" t="str">
            <v>COMPOSICAO</v>
          </cell>
          <cell r="B10632" t="str">
            <v>73449</v>
          </cell>
          <cell r="C10632" t="str">
            <v>ARGAMASSA CIMENTO/AREIA 1:4 - PREPARO MANUAL - P</v>
          </cell>
          <cell r="D10632" t="str">
            <v>M3</v>
          </cell>
          <cell r="E10632">
            <v>6.0000000000000001E-3</v>
          </cell>
          <cell r="F10632">
            <v>341.28999999999996</v>
          </cell>
          <cell r="G10632">
            <v>2.0499999999999998</v>
          </cell>
        </row>
        <row r="10633">
          <cell r="A10633" t="str">
            <v>INSUMO</v>
          </cell>
          <cell r="B10633" t="str">
            <v>00004930</v>
          </cell>
          <cell r="C10633" t="str">
            <v>PORTA FERRO ABRIR TP BARRA CHATA C/ REQUADRO E GUARNICAO COMPLETA 87 X 210CM</v>
          </cell>
          <cell r="D10633" t="str">
            <v>M2</v>
          </cell>
          <cell r="E10633">
            <v>1</v>
          </cell>
          <cell r="F10633">
            <v>169.6</v>
          </cell>
          <cell r="G10633">
            <v>169.6</v>
          </cell>
        </row>
        <row r="10634">
          <cell r="A10634" t="str">
            <v>INSUMO</v>
          </cell>
          <cell r="B10634" t="str">
            <v>00006110</v>
          </cell>
          <cell r="C10634" t="str">
            <v>SERRALHEIRO</v>
          </cell>
          <cell r="D10634" t="str">
            <v>H</v>
          </cell>
          <cell r="E10634">
            <v>1.6</v>
          </cell>
          <cell r="F10634">
            <v>12.17</v>
          </cell>
          <cell r="G10634">
            <v>19.47</v>
          </cell>
        </row>
        <row r="10635">
          <cell r="A10635" t="str">
            <v>INSUMO</v>
          </cell>
          <cell r="B10635" t="str">
            <v>00006111</v>
          </cell>
          <cell r="C10635" t="str">
            <v>SERVENTE</v>
          </cell>
          <cell r="D10635" t="str">
            <v>H</v>
          </cell>
          <cell r="E10635">
            <v>1.8</v>
          </cell>
          <cell r="F10635">
            <v>10.59</v>
          </cell>
          <cell r="G10635">
            <v>19.059999999999999</v>
          </cell>
        </row>
        <row r="10636">
          <cell r="A10636" t="str">
            <v>73933/004</v>
          </cell>
          <cell r="C10636" t="str">
            <v>SUBTOTAL</v>
          </cell>
          <cell r="G10636">
            <v>210.18</v>
          </cell>
        </row>
        <row r="10637">
          <cell r="C10637" t="str">
            <v>BDI</v>
          </cell>
          <cell r="E10637">
            <v>0.35</v>
          </cell>
          <cell r="G10637">
            <v>73.56</v>
          </cell>
        </row>
        <row r="10638">
          <cell r="C10638" t="str">
            <v>TOTAL</v>
          </cell>
          <cell r="G10638">
            <v>283.74</v>
          </cell>
        </row>
        <row r="10640">
          <cell r="A10640" t="str">
            <v>ESQV</v>
          </cell>
          <cell r="B10640" t="str">
            <v>74073/001</v>
          </cell>
          <cell r="C10640" t="str">
            <v>ALCAPAO EM FERRO 60X60CM, INCLUSO FERRAG ENS</v>
          </cell>
          <cell r="D10640" t="str">
            <v>UN</v>
          </cell>
        </row>
        <row r="10641">
          <cell r="A10641" t="str">
            <v>COMPOSICAO</v>
          </cell>
          <cell r="B10641" t="str">
            <v>73449</v>
          </cell>
          <cell r="C10641" t="str">
            <v>ARGAMASSA CIMENTO/AREIA 1:4 - PREPARO MANUAL - P</v>
          </cell>
          <cell r="D10641" t="str">
            <v>M3</v>
          </cell>
          <cell r="E10641">
            <v>2E-3</v>
          </cell>
          <cell r="F10641">
            <v>341.28999999999996</v>
          </cell>
          <cell r="G10641">
            <v>0.68</v>
          </cell>
        </row>
        <row r="10642">
          <cell r="A10642" t="str">
            <v>INSUMO</v>
          </cell>
          <cell r="B10642" t="str">
            <v>00000567</v>
          </cell>
          <cell r="C10642" t="str">
            <v>CANTONEIRA FERRO GALV 1" X 1/8" - (1,20KG/M)</v>
          </cell>
          <cell r="D10642" t="str">
            <v>M</v>
          </cell>
          <cell r="E10642">
            <v>2.4</v>
          </cell>
          <cell r="F10642">
            <v>7.39</v>
          </cell>
          <cell r="G10642">
            <v>17.739999999999998</v>
          </cell>
        </row>
        <row r="10643">
          <cell r="A10643" t="str">
            <v>INSUMO</v>
          </cell>
          <cell r="B10643" t="str">
            <v>00001327</v>
          </cell>
          <cell r="C10643" t="str">
            <v>CHAPA ACO FINA A FRIO PRETA 24MSG E = 0,61 MM - 4,89KG/M2</v>
          </cell>
          <cell r="D10643" t="str">
            <v>KG</v>
          </cell>
          <cell r="E10643">
            <v>0.36</v>
          </cell>
          <cell r="F10643">
            <v>3.93</v>
          </cell>
          <cell r="G10643">
            <v>1.41</v>
          </cell>
        </row>
        <row r="10644">
          <cell r="A10644" t="str">
            <v>INSUMO</v>
          </cell>
          <cell r="B10644" t="str">
            <v>00004750</v>
          </cell>
          <cell r="C10644" t="str">
            <v>PEDREIRO</v>
          </cell>
          <cell r="D10644" t="str">
            <v>H</v>
          </cell>
          <cell r="E10644">
            <v>0.28999999999999998</v>
          </cell>
          <cell r="F10644">
            <v>12.88</v>
          </cell>
          <cell r="G10644">
            <v>3.74</v>
          </cell>
        </row>
        <row r="10645">
          <cell r="A10645" t="str">
            <v>INSUMO</v>
          </cell>
          <cell r="B10645" t="str">
            <v>00006110</v>
          </cell>
          <cell r="C10645" t="str">
            <v>SERRALHEIRO</v>
          </cell>
          <cell r="D10645" t="str">
            <v>H</v>
          </cell>
          <cell r="E10645">
            <v>0.36</v>
          </cell>
          <cell r="F10645">
            <v>12.17</v>
          </cell>
          <cell r="G10645">
            <v>4.38</v>
          </cell>
        </row>
        <row r="10646">
          <cell r="A10646" t="str">
            <v>INSUMO</v>
          </cell>
          <cell r="B10646" t="str">
            <v>00006111</v>
          </cell>
          <cell r="C10646" t="str">
            <v>SERVENTE</v>
          </cell>
          <cell r="D10646" t="str">
            <v>H</v>
          </cell>
          <cell r="E10646">
            <v>0.65</v>
          </cell>
          <cell r="F10646">
            <v>10.59</v>
          </cell>
          <cell r="G10646">
            <v>6.88</v>
          </cell>
        </row>
        <row r="10647">
          <cell r="A10647" t="str">
            <v>INSUMO</v>
          </cell>
          <cell r="B10647" t="str">
            <v>00011447</v>
          </cell>
          <cell r="C10647" t="str">
            <v>DOBRADICA LATAO CROMADO 3 X 3" C/ ANEIS</v>
          </cell>
          <cell r="D10647" t="str">
            <v>UN</v>
          </cell>
          <cell r="E10647">
            <v>2</v>
          </cell>
          <cell r="F10647">
            <v>17.760000000000002</v>
          </cell>
          <cell r="G10647">
            <v>35.520000000000003</v>
          </cell>
        </row>
        <row r="10648">
          <cell r="A10648" t="str">
            <v>74073/001</v>
          </cell>
          <cell r="C10648" t="str">
            <v>SUBTOTAL</v>
          </cell>
          <cell r="G10648">
            <v>70.349999999999994</v>
          </cell>
        </row>
        <row r="10649">
          <cell r="C10649" t="str">
            <v>BDI</v>
          </cell>
          <cell r="E10649">
            <v>0.35</v>
          </cell>
          <cell r="G10649">
            <v>24.62</v>
          </cell>
        </row>
        <row r="10650">
          <cell r="C10650" t="str">
            <v>TOTAL</v>
          </cell>
          <cell r="G10650">
            <v>94.97</v>
          </cell>
        </row>
        <row r="10652">
          <cell r="A10652" t="str">
            <v>ESQV</v>
          </cell>
          <cell r="B10652" t="str">
            <v>74073/002</v>
          </cell>
          <cell r="C10652" t="str">
            <v>ALCAPAO EM FERRO 70X70CM, INCLUSO FERRAG ENS</v>
          </cell>
          <cell r="D10652" t="str">
            <v>UN</v>
          </cell>
        </row>
        <row r="10653">
          <cell r="A10653" t="str">
            <v>COMPOSICAO</v>
          </cell>
          <cell r="B10653" t="str">
            <v>73449</v>
          </cell>
          <cell r="C10653" t="str">
            <v>ARGAMASSA CIMENTO/AREIA 1:4 - PREPARO MANUAL - P</v>
          </cell>
          <cell r="D10653" t="str">
            <v>M3</v>
          </cell>
          <cell r="E10653">
            <v>3.0000000000000001E-3</v>
          </cell>
          <cell r="F10653">
            <v>341.28999999999996</v>
          </cell>
          <cell r="G10653">
            <v>1.02</v>
          </cell>
        </row>
        <row r="10654">
          <cell r="A10654" t="str">
            <v>INSUMO</v>
          </cell>
          <cell r="B10654" t="str">
            <v>00000567</v>
          </cell>
          <cell r="C10654" t="str">
            <v>CANTONEIRA FERRO GALV 1" X 1/8" - (1,20KG/M)</v>
          </cell>
          <cell r="D10654" t="str">
            <v>M</v>
          </cell>
          <cell r="E10654">
            <v>2.8</v>
          </cell>
          <cell r="F10654">
            <v>7.39</v>
          </cell>
          <cell r="G10654">
            <v>20.69</v>
          </cell>
        </row>
        <row r="10655">
          <cell r="A10655" t="str">
            <v>INSUMO</v>
          </cell>
          <cell r="B10655" t="str">
            <v>00001327</v>
          </cell>
          <cell r="C10655" t="str">
            <v>CHAPA ACO FINA A FRIO PRETA 24MSG E = 0,61 MM - 4,89KG/M2</v>
          </cell>
          <cell r="D10655" t="str">
            <v>KG</v>
          </cell>
          <cell r="E10655">
            <v>0.49</v>
          </cell>
          <cell r="F10655">
            <v>3.93</v>
          </cell>
          <cell r="G10655">
            <v>1.93</v>
          </cell>
        </row>
        <row r="10656">
          <cell r="A10656" t="str">
            <v>INSUMO</v>
          </cell>
          <cell r="B10656" t="str">
            <v>00004750</v>
          </cell>
          <cell r="C10656" t="str">
            <v>PEDREIRO</v>
          </cell>
          <cell r="D10656" t="str">
            <v>H</v>
          </cell>
          <cell r="E10656">
            <v>0.4</v>
          </cell>
          <cell r="F10656">
            <v>12.88</v>
          </cell>
          <cell r="G10656">
            <v>5.15</v>
          </cell>
        </row>
        <row r="10657">
          <cell r="A10657" t="str">
            <v>INSUMO</v>
          </cell>
          <cell r="B10657" t="str">
            <v>00006110</v>
          </cell>
          <cell r="C10657" t="str">
            <v>SERRALHEIRO</v>
          </cell>
          <cell r="D10657" t="str">
            <v>H</v>
          </cell>
          <cell r="E10657">
            <v>0.49</v>
          </cell>
          <cell r="F10657">
            <v>12.17</v>
          </cell>
          <cell r="G10657">
            <v>5.96</v>
          </cell>
        </row>
        <row r="10658">
          <cell r="A10658" t="str">
            <v>INSUMO</v>
          </cell>
          <cell r="B10658" t="str">
            <v>00006111</v>
          </cell>
          <cell r="C10658" t="str">
            <v>SERVENTE</v>
          </cell>
          <cell r="D10658" t="str">
            <v>H</v>
          </cell>
          <cell r="E10658">
            <v>0.89</v>
          </cell>
          <cell r="F10658">
            <v>10.59</v>
          </cell>
          <cell r="G10658">
            <v>9.43</v>
          </cell>
        </row>
        <row r="10659">
          <cell r="A10659" t="str">
            <v>INSUMO</v>
          </cell>
          <cell r="B10659" t="str">
            <v>00011447</v>
          </cell>
          <cell r="C10659" t="str">
            <v>DOBRADICA LATAO CROMADO 3 X 3" C/ ANEIS</v>
          </cell>
          <cell r="D10659" t="str">
            <v>UN</v>
          </cell>
          <cell r="E10659">
            <v>2</v>
          </cell>
          <cell r="F10659">
            <v>17.760000000000002</v>
          </cell>
          <cell r="G10659">
            <v>35.520000000000003</v>
          </cell>
        </row>
        <row r="10660">
          <cell r="A10660" t="str">
            <v>74073/002</v>
          </cell>
          <cell r="C10660" t="str">
            <v>SUBTOTAL</v>
          </cell>
          <cell r="G10660">
            <v>79.7</v>
          </cell>
        </row>
        <row r="10661">
          <cell r="C10661" t="str">
            <v>BDI</v>
          </cell>
          <cell r="E10661">
            <v>0.35</v>
          </cell>
          <cell r="G10661">
            <v>27.9</v>
          </cell>
        </row>
        <row r="10662">
          <cell r="C10662" t="str">
            <v>TOTAL</v>
          </cell>
          <cell r="G10662">
            <v>107.6</v>
          </cell>
        </row>
        <row r="10664">
          <cell r="A10664" t="str">
            <v>ESQV</v>
          </cell>
          <cell r="B10664" t="str">
            <v>74136/001</v>
          </cell>
          <cell r="C10664" t="str">
            <v>PORTA DE ACO DE ENROLAR TIPO GRADE, CHAP A 16</v>
          </cell>
          <cell r="D10664" t="str">
            <v>M2</v>
          </cell>
        </row>
        <row r="10665">
          <cell r="A10665" t="str">
            <v>COMPOSICAO</v>
          </cell>
          <cell r="B10665" t="str">
            <v>73449</v>
          </cell>
          <cell r="C10665" t="str">
            <v>ARGAMASSA CIMENTO/AREIA 1:4 - PREPARO MANUAL - P</v>
          </cell>
          <cell r="D10665" t="str">
            <v>M3</v>
          </cell>
          <cell r="E10665">
            <v>6.0000000000000001E-3</v>
          </cell>
          <cell r="F10665">
            <v>341.28999999999996</v>
          </cell>
          <cell r="G10665">
            <v>2.0499999999999998</v>
          </cell>
        </row>
        <row r="10666">
          <cell r="A10666" t="str">
            <v>INSUMO</v>
          </cell>
          <cell r="B10666" t="str">
            <v>00004750</v>
          </cell>
          <cell r="C10666" t="str">
            <v>PEDREIRO</v>
          </cell>
          <cell r="D10666" t="str">
            <v>H</v>
          </cell>
          <cell r="E10666">
            <v>0.8</v>
          </cell>
          <cell r="F10666">
            <v>12.88</v>
          </cell>
          <cell r="G10666">
            <v>10.3</v>
          </cell>
        </row>
        <row r="10667">
          <cell r="A10667" t="str">
            <v>INSUMO</v>
          </cell>
          <cell r="B10667" t="str">
            <v>00004944</v>
          </cell>
          <cell r="C10667" t="str">
            <v>PORTA ACO ENROLAR TIPO GRADE - FABRICADA C/ PERFIL "U" VIRADO/CHAPA 16 OU PERFIL ESTEIRA GRILL REFORCADA TIJOLINHO - ACAB GALV NATURAL - 2,0 X 2,50M - MANUAL - COMPLETA - COLOCADA"</v>
          </cell>
          <cell r="D10667" t="str">
            <v>M2</v>
          </cell>
          <cell r="E10667">
            <v>1</v>
          </cell>
          <cell r="F10667">
            <v>359.21</v>
          </cell>
          <cell r="G10667">
            <v>359.21</v>
          </cell>
        </row>
        <row r="10668">
          <cell r="A10668" t="str">
            <v>INSUMO</v>
          </cell>
          <cell r="B10668" t="str">
            <v>00006110</v>
          </cell>
          <cell r="C10668" t="str">
            <v>SERRALHEIRO</v>
          </cell>
          <cell r="D10668" t="str">
            <v>H</v>
          </cell>
          <cell r="E10668">
            <v>1.8</v>
          </cell>
          <cell r="F10668">
            <v>12.17</v>
          </cell>
          <cell r="G10668">
            <v>21.91</v>
          </cell>
        </row>
        <row r="10669">
          <cell r="A10669" t="str">
            <v>INSUMO</v>
          </cell>
          <cell r="B10669" t="str">
            <v>00006111</v>
          </cell>
          <cell r="C10669" t="str">
            <v>SERVENTE</v>
          </cell>
          <cell r="D10669" t="str">
            <v>H</v>
          </cell>
          <cell r="E10669">
            <v>3</v>
          </cell>
          <cell r="F10669">
            <v>10.59</v>
          </cell>
          <cell r="G10669">
            <v>31.77</v>
          </cell>
        </row>
        <row r="10670">
          <cell r="A10670" t="str">
            <v>74136/001</v>
          </cell>
          <cell r="C10670" t="str">
            <v>SUBTOTAL</v>
          </cell>
          <cell r="G10670">
            <v>425.24</v>
          </cell>
        </row>
        <row r="10671">
          <cell r="C10671" t="str">
            <v>BDI</v>
          </cell>
          <cell r="E10671">
            <v>0.35</v>
          </cell>
          <cell r="G10671">
            <v>148.83000000000001</v>
          </cell>
        </row>
        <row r="10672">
          <cell r="C10672" t="str">
            <v>TOTAL</v>
          </cell>
          <cell r="G10672">
            <v>574.07000000000005</v>
          </cell>
        </row>
        <row r="10674">
          <cell r="A10674" t="str">
            <v>ESQV</v>
          </cell>
          <cell r="B10674" t="str">
            <v>74136/002</v>
          </cell>
          <cell r="C10674" t="str">
            <v>PORTA DE ACO CHAPA 24, DE ENROLAR, VAZADA TIJOLINHO OU EQUIVALENTE COM RETANGULO OU CIRCULO, ACABAMENTO GALVANIZADO NATURAL</v>
          </cell>
          <cell r="D10674" t="str">
            <v>M2</v>
          </cell>
        </row>
        <row r="10675">
          <cell r="A10675" t="str">
            <v>COMPOSICAO</v>
          </cell>
          <cell r="B10675" t="str">
            <v>73449</v>
          </cell>
          <cell r="C10675" t="str">
            <v>ARGAMASSA CIMENTO/AREIA 1:4 - PREPARO MANUAL - P</v>
          </cell>
          <cell r="D10675" t="str">
            <v>M3</v>
          </cell>
          <cell r="E10675">
            <v>6.0000000000000001E-3</v>
          </cell>
          <cell r="F10675">
            <v>341.28999999999996</v>
          </cell>
          <cell r="G10675">
            <v>2.0499999999999998</v>
          </cell>
        </row>
        <row r="10676">
          <cell r="A10676" t="str">
            <v>INSUMO</v>
          </cell>
          <cell r="B10676" t="str">
            <v>00004750</v>
          </cell>
          <cell r="C10676" t="str">
            <v>PEDREIRO</v>
          </cell>
          <cell r="D10676" t="str">
            <v>H</v>
          </cell>
          <cell r="E10676">
            <v>0.8</v>
          </cell>
          <cell r="F10676">
            <v>12.88</v>
          </cell>
          <cell r="G10676">
            <v>10.3</v>
          </cell>
        </row>
        <row r="10677">
          <cell r="A10677" t="str">
            <v>INSUMO</v>
          </cell>
          <cell r="B10677" t="str">
            <v>00004943</v>
          </cell>
          <cell r="C10677" t="str">
            <v>PORTA ACO ENROLAR CHAPA 24 VAZADA TIJOLINHO OU EQUIV C/ RETANG OU CIRCULO - ACAB GALV NATURAL - 2,0 X 2,50M - MANUAL - COMPLETA - COLOCADA</v>
          </cell>
          <cell r="D10677" t="str">
            <v>M2</v>
          </cell>
          <cell r="E10677">
            <v>1</v>
          </cell>
          <cell r="F10677">
            <v>400.93</v>
          </cell>
          <cell r="G10677">
            <v>400.93</v>
          </cell>
        </row>
        <row r="10678">
          <cell r="A10678" t="str">
            <v>INSUMO</v>
          </cell>
          <cell r="B10678" t="str">
            <v>00006110</v>
          </cell>
          <cell r="C10678" t="str">
            <v>SERRALHEIRO</v>
          </cell>
          <cell r="D10678" t="str">
            <v>H</v>
          </cell>
          <cell r="E10678">
            <v>1.8</v>
          </cell>
          <cell r="F10678">
            <v>12.17</v>
          </cell>
          <cell r="G10678">
            <v>21.91</v>
          </cell>
        </row>
        <row r="10679">
          <cell r="A10679" t="str">
            <v>INSUMO</v>
          </cell>
          <cell r="B10679" t="str">
            <v>00006111</v>
          </cell>
          <cell r="C10679" t="str">
            <v>SERVENTE</v>
          </cell>
          <cell r="D10679" t="str">
            <v>H</v>
          </cell>
          <cell r="E10679">
            <v>3</v>
          </cell>
          <cell r="F10679">
            <v>10.59</v>
          </cell>
          <cell r="G10679">
            <v>31.77</v>
          </cell>
        </row>
        <row r="10680">
          <cell r="A10680" t="str">
            <v>74136/002</v>
          </cell>
          <cell r="C10680" t="str">
            <v>SUBTOTAL</v>
          </cell>
          <cell r="G10680">
            <v>466.96000000000004</v>
          </cell>
        </row>
        <row r="10681">
          <cell r="C10681" t="str">
            <v>BDI</v>
          </cell>
          <cell r="E10681">
            <v>0.35</v>
          </cell>
          <cell r="G10681">
            <v>163.44</v>
          </cell>
        </row>
        <row r="10682">
          <cell r="C10682" t="str">
            <v>TOTAL</v>
          </cell>
          <cell r="G10682">
            <v>630.40000000000009</v>
          </cell>
        </row>
        <row r="10684">
          <cell r="A10684" t="str">
            <v>ESQV</v>
          </cell>
          <cell r="B10684" t="str">
            <v>74136/003</v>
          </cell>
          <cell r="C10684" t="str">
            <v>PORTA DE ACO CHAPA 24, DE ENROLAR, RAIAD A, LARGA COM ACABAMENTO GALVANIZADO NATURAL</v>
          </cell>
          <cell r="D10684" t="str">
            <v>M2</v>
          </cell>
        </row>
        <row r="10685">
          <cell r="A10685" t="str">
            <v>COMPOSICAO</v>
          </cell>
          <cell r="B10685" t="str">
            <v>73449</v>
          </cell>
          <cell r="C10685" t="str">
            <v>ARGAMASSA CIMENTO/AREIA 1:4 - PREPARO MANUAL - P</v>
          </cell>
          <cell r="D10685" t="str">
            <v>M3</v>
          </cell>
          <cell r="E10685">
            <v>6.0000000000000001E-3</v>
          </cell>
          <cell r="F10685">
            <v>341.28999999999996</v>
          </cell>
          <cell r="G10685">
            <v>2.0499999999999998</v>
          </cell>
        </row>
        <row r="10686">
          <cell r="A10686" t="str">
            <v>INSUMO</v>
          </cell>
          <cell r="B10686" t="str">
            <v>00004750</v>
          </cell>
          <cell r="C10686" t="str">
            <v>PEDREIRO</v>
          </cell>
          <cell r="D10686" t="str">
            <v>H</v>
          </cell>
          <cell r="E10686">
            <v>0.8</v>
          </cell>
          <cell r="F10686">
            <v>12.88</v>
          </cell>
          <cell r="G10686">
            <v>10.3</v>
          </cell>
        </row>
        <row r="10687">
          <cell r="A10687" t="str">
            <v>INSUMO</v>
          </cell>
          <cell r="B10687" t="str">
            <v>00004910</v>
          </cell>
          <cell r="C10687" t="str">
            <v>PORTA DE ENROLAR COMPLETA (MONTANTE E FECHADURA) EM CHAPA DE ACO ONDULADA Nº 26 - M2</v>
          </cell>
          <cell r="D10687" t="str">
            <v>M2</v>
          </cell>
          <cell r="E10687">
            <v>1</v>
          </cell>
          <cell r="F10687">
            <v>231.75</v>
          </cell>
          <cell r="G10687">
            <v>231.75</v>
          </cell>
        </row>
        <row r="10688">
          <cell r="A10688" t="str">
            <v>INSUMO</v>
          </cell>
          <cell r="B10688" t="str">
            <v>00006110</v>
          </cell>
          <cell r="C10688" t="str">
            <v>SERRALHEIRO</v>
          </cell>
          <cell r="D10688" t="str">
            <v>H</v>
          </cell>
          <cell r="E10688">
            <v>1.8</v>
          </cell>
          <cell r="F10688">
            <v>12.17</v>
          </cell>
          <cell r="G10688">
            <v>21.91</v>
          </cell>
        </row>
        <row r="10689">
          <cell r="A10689" t="str">
            <v>INSUMO</v>
          </cell>
          <cell r="B10689" t="str">
            <v>00006111</v>
          </cell>
          <cell r="C10689" t="str">
            <v>SERVENTE</v>
          </cell>
          <cell r="D10689" t="str">
            <v>H</v>
          </cell>
          <cell r="E10689">
            <v>3</v>
          </cell>
          <cell r="F10689">
            <v>10.59</v>
          </cell>
          <cell r="G10689">
            <v>31.77</v>
          </cell>
        </row>
        <row r="10690">
          <cell r="A10690" t="str">
            <v>74136/003</v>
          </cell>
          <cell r="C10690" t="str">
            <v>SUBTOTAL</v>
          </cell>
          <cell r="G10690">
            <v>297.77999999999997</v>
          </cell>
        </row>
        <row r="10691">
          <cell r="C10691" t="str">
            <v>BDI</v>
          </cell>
          <cell r="E10691">
            <v>0.35</v>
          </cell>
          <cell r="G10691">
            <v>104.22</v>
          </cell>
        </row>
        <row r="10692">
          <cell r="C10692" t="str">
            <v>TOTAL</v>
          </cell>
          <cell r="G10692">
            <v>402</v>
          </cell>
        </row>
        <row r="10694">
          <cell r="A10694" t="str">
            <v>ESQV</v>
          </cell>
          <cell r="B10694" t="str">
            <v>74232/001</v>
          </cell>
          <cell r="C10694" t="str">
            <v>PORTA DE CHAPA DOBRADA DE ACO PRE-ZINCADO OU COM AD ICAO DE COBRE, DE ABRIR COM POSTIGO PARA VIDRO, 87X210CM</v>
          </cell>
          <cell r="D10694" t="str">
            <v>UN</v>
          </cell>
        </row>
        <row r="10695">
          <cell r="A10695" t="str">
            <v>COMPOSICAO</v>
          </cell>
          <cell r="B10695" t="str">
            <v>73449</v>
          </cell>
          <cell r="C10695" t="str">
            <v>ARGAMASSA CIMENTO/AREIA 1:4 - PREPARO MANUAL - P</v>
          </cell>
          <cell r="D10695" t="str">
            <v>M3</v>
          </cell>
          <cell r="E10695">
            <v>0.01</v>
          </cell>
          <cell r="F10695">
            <v>341.28999999999996</v>
          </cell>
          <cell r="G10695">
            <v>3.41</v>
          </cell>
        </row>
        <row r="10696">
          <cell r="A10696" t="str">
            <v>INSUMO</v>
          </cell>
          <cell r="B10696" t="str">
            <v>00004750</v>
          </cell>
          <cell r="C10696" t="str">
            <v>PEDREIRO</v>
          </cell>
          <cell r="D10696" t="str">
            <v>H</v>
          </cell>
          <cell r="E10696">
            <v>1.4</v>
          </cell>
          <cell r="F10696">
            <v>12.88</v>
          </cell>
          <cell r="G10696">
            <v>18.03</v>
          </cell>
        </row>
        <row r="10697">
          <cell r="A10697" t="str">
            <v>INSUMO</v>
          </cell>
          <cell r="B10697" t="str">
            <v>00006110</v>
          </cell>
          <cell r="C10697" t="str">
            <v>SERRALHEIRO</v>
          </cell>
          <cell r="D10697" t="str">
            <v>H</v>
          </cell>
          <cell r="E10697">
            <v>2.7</v>
          </cell>
          <cell r="F10697">
            <v>12.17</v>
          </cell>
          <cell r="G10697">
            <v>32.86</v>
          </cell>
        </row>
        <row r="10698">
          <cell r="A10698" t="str">
            <v>INSUMO</v>
          </cell>
          <cell r="B10698" t="str">
            <v>00006111</v>
          </cell>
          <cell r="C10698" t="str">
            <v>SERVENTE</v>
          </cell>
          <cell r="D10698" t="str">
            <v>H</v>
          </cell>
          <cell r="E10698">
            <v>4.7</v>
          </cell>
          <cell r="F10698">
            <v>10.59</v>
          </cell>
          <cell r="G10698">
            <v>49.77</v>
          </cell>
        </row>
        <row r="10699">
          <cell r="A10699" t="str">
            <v>INSUMO</v>
          </cell>
          <cell r="B10699" t="str">
            <v>00011153</v>
          </cell>
          <cell r="C10699" t="str">
            <v>PORTA CHAPA DOBRADA ACO PRE-ZINCADO OU C/ ADICAO DE COBRE ABRIR C/ POSTIGO P/ VIDRO 87 X 210CM</v>
          </cell>
          <cell r="D10699" t="str">
            <v>M2</v>
          </cell>
          <cell r="E10699">
            <v>1.68</v>
          </cell>
          <cell r="F10699">
            <v>260.72000000000003</v>
          </cell>
          <cell r="G10699">
            <v>438.01</v>
          </cell>
        </row>
        <row r="10700">
          <cell r="A10700" t="str">
            <v>74232/001</v>
          </cell>
          <cell r="C10700" t="str">
            <v>SUBTOTAL</v>
          </cell>
          <cell r="G10700">
            <v>542.07999999999993</v>
          </cell>
        </row>
        <row r="10701">
          <cell r="C10701" t="str">
            <v>BDI</v>
          </cell>
          <cell r="E10701">
            <v>0.35</v>
          </cell>
          <cell r="G10701">
            <v>189.73</v>
          </cell>
        </row>
        <row r="10702">
          <cell r="C10702" t="str">
            <v>TOTAL</v>
          </cell>
          <cell r="G10702">
            <v>731.81</v>
          </cell>
        </row>
        <row r="10704">
          <cell r="A10704" t="str">
            <v>ESQV</v>
          </cell>
          <cell r="B10704" t="str">
            <v>84853</v>
          </cell>
          <cell r="C10704" t="str">
            <v>PORTA DE CHAPA DE ACO PRE-ZINCADO OU COM ADICAO DE COBRE, DE ABRIR, COM TRAVESSAS PARA VIDROS 87X210CM, EXCLUINDO VIDROS</v>
          </cell>
          <cell r="D10704" t="str">
            <v>UN</v>
          </cell>
        </row>
        <row r="10705">
          <cell r="A10705" t="str">
            <v>COMPOSICAO</v>
          </cell>
          <cell r="B10705" t="str">
            <v>6032</v>
          </cell>
          <cell r="C10705" t="str">
            <v>ARGAMASSA TRACO 1:0,5:8 (CIMENTO, CAL E AREIA MEDIA NAO PENEIRADA), PREPARO MECANICO</v>
          </cell>
          <cell r="D10705" t="str">
            <v>M3</v>
          </cell>
          <cell r="E10705">
            <v>1.14E-2</v>
          </cell>
          <cell r="F10705">
            <v>235.7</v>
          </cell>
          <cell r="G10705">
            <v>2.69</v>
          </cell>
        </row>
        <row r="10706">
          <cell r="A10706" t="str">
            <v>INSUMO</v>
          </cell>
          <cell r="B10706" t="str">
            <v>00004750</v>
          </cell>
          <cell r="C10706" t="str">
            <v>PEDREIRO</v>
          </cell>
          <cell r="D10706" t="str">
            <v>H</v>
          </cell>
          <cell r="E10706">
            <v>3.45</v>
          </cell>
          <cell r="F10706">
            <v>12.88</v>
          </cell>
          <cell r="G10706">
            <v>44.44</v>
          </cell>
        </row>
        <row r="10707">
          <cell r="A10707" t="str">
            <v>INSUMO</v>
          </cell>
          <cell r="B10707" t="str">
            <v>00006111</v>
          </cell>
          <cell r="C10707" t="str">
            <v>SERVENTE</v>
          </cell>
          <cell r="D10707" t="str">
            <v>H</v>
          </cell>
          <cell r="E10707">
            <v>3</v>
          </cell>
          <cell r="F10707">
            <v>10.59</v>
          </cell>
          <cell r="G10707">
            <v>31.77</v>
          </cell>
        </row>
        <row r="10708">
          <cell r="A10708" t="str">
            <v>INSUMO</v>
          </cell>
          <cell r="B10708" t="str">
            <v>00007584</v>
          </cell>
          <cell r="C10708" t="str">
            <v>BUCHA NYLON S-12 C/ PARAFUSO ACO ZINC CAB SEXTAVADA ROSCA SOBERBA 5/16" X 65MM</v>
          </cell>
          <cell r="D10708" t="str">
            <v>UN</v>
          </cell>
          <cell r="E10708">
            <v>6</v>
          </cell>
          <cell r="F10708">
            <v>1</v>
          </cell>
          <cell r="G10708">
            <v>6</v>
          </cell>
        </row>
        <row r="10709">
          <cell r="A10709" t="str">
            <v>INSUMO</v>
          </cell>
          <cell r="B10709" t="str">
            <v>00011152</v>
          </cell>
          <cell r="C10709" t="str">
            <v>PORTA CHAPA DOBRADA ACO PRE-ZINCADO OU C/ ADICAO DE COBRE ABRIR C/ TRAVESSAS P/ VIDRO 87 X 210CM</v>
          </cell>
          <cell r="D10709" t="str">
            <v>M2</v>
          </cell>
          <cell r="E10709">
            <v>1.68</v>
          </cell>
          <cell r="F10709">
            <v>151.54</v>
          </cell>
          <cell r="G10709">
            <v>254.59</v>
          </cell>
        </row>
        <row r="10710">
          <cell r="A10710" t="str">
            <v>84853</v>
          </cell>
          <cell r="C10710" t="str">
            <v>SUBTOTAL</v>
          </cell>
          <cell r="G10710">
            <v>339.49</v>
          </cell>
        </row>
        <row r="10711">
          <cell r="C10711" t="str">
            <v>BDI</v>
          </cell>
          <cell r="E10711">
            <v>0.35</v>
          </cell>
          <cell r="G10711">
            <v>118.82</v>
          </cell>
        </row>
        <row r="10712">
          <cell r="C10712" t="str">
            <v>TOTAL</v>
          </cell>
          <cell r="G10712">
            <v>458.31</v>
          </cell>
        </row>
        <row r="10714">
          <cell r="A10714" t="str">
            <v>ESQV</v>
          </cell>
          <cell r="B10714" t="str">
            <v>84854</v>
          </cell>
          <cell r="C10714" t="str">
            <v>BATENTE FERRO 1X1/8"</v>
          </cell>
          <cell r="D10714" t="str">
            <v>M</v>
          </cell>
        </row>
        <row r="10715">
          <cell r="A10715" t="str">
            <v>COMPOSICAO</v>
          </cell>
          <cell r="B10715" t="str">
            <v>73449</v>
          </cell>
          <cell r="C10715" t="str">
            <v>ARGAMASSA CIMENTO/AREIA 1:4 - PREPARO MANUAL - P</v>
          </cell>
          <cell r="D10715" t="str">
            <v>M3</v>
          </cell>
          <cell r="E10715">
            <v>1.5E-3</v>
          </cell>
          <cell r="F10715">
            <v>341.28999999999996</v>
          </cell>
          <cell r="G10715">
            <v>0.51</v>
          </cell>
        </row>
        <row r="10716">
          <cell r="A10716" t="str">
            <v>INSUMO</v>
          </cell>
          <cell r="B10716" t="str">
            <v>00000567</v>
          </cell>
          <cell r="C10716" t="str">
            <v>CANTONEIRA FERRO GALV 1" X 1/8" - (1,20KG/M)</v>
          </cell>
          <cell r="D10716" t="str">
            <v>M</v>
          </cell>
          <cell r="E10716">
            <v>0.5</v>
          </cell>
          <cell r="F10716">
            <v>7.39</v>
          </cell>
          <cell r="G10716">
            <v>3.7</v>
          </cell>
        </row>
        <row r="10717">
          <cell r="A10717" t="str">
            <v>INSUMO</v>
          </cell>
          <cell r="B10717" t="str">
            <v>00006110</v>
          </cell>
          <cell r="C10717" t="str">
            <v>SERRALHEIRO</v>
          </cell>
          <cell r="D10717" t="str">
            <v>H</v>
          </cell>
          <cell r="E10717">
            <v>1</v>
          </cell>
          <cell r="F10717">
            <v>12.17</v>
          </cell>
          <cell r="G10717">
            <v>12.17</v>
          </cell>
        </row>
        <row r="10718">
          <cell r="A10718" t="str">
            <v>INSUMO</v>
          </cell>
          <cell r="B10718" t="str">
            <v>00006111</v>
          </cell>
          <cell r="C10718" t="str">
            <v>SERVENTE</v>
          </cell>
          <cell r="D10718" t="str">
            <v>H</v>
          </cell>
          <cell r="E10718">
            <v>0.55000000000000004</v>
          </cell>
          <cell r="F10718">
            <v>10.59</v>
          </cell>
          <cell r="G10718">
            <v>5.82</v>
          </cell>
        </row>
        <row r="10719">
          <cell r="A10719" t="str">
            <v>84854</v>
          </cell>
          <cell r="C10719" t="str">
            <v>SUBTOTAL</v>
          </cell>
          <cell r="G10719">
            <v>22.2</v>
          </cell>
        </row>
        <row r="10720">
          <cell r="C10720" t="str">
            <v>BDI</v>
          </cell>
          <cell r="E10720">
            <v>0.35</v>
          </cell>
          <cell r="G10720">
            <v>7.77</v>
          </cell>
        </row>
        <row r="10721">
          <cell r="C10721" t="str">
            <v>TOTAL</v>
          </cell>
          <cell r="G10721">
            <v>29.97</v>
          </cell>
        </row>
        <row r="10723">
          <cell r="A10723" t="str">
            <v>ESQV</v>
          </cell>
          <cell r="B10723" t="str">
            <v>84857</v>
          </cell>
          <cell r="C10723" t="str">
            <v>PORTA PANTOGRAFICA PERFIL LAMINADO "U’ INC LUSIVE ASSENTAMENTO E ACABAMENTO</v>
          </cell>
          <cell r="D10723" t="str">
            <v>M2</v>
          </cell>
        </row>
        <row r="10724">
          <cell r="A10724" t="str">
            <v>INSUMO</v>
          </cell>
          <cell r="B10724" t="str">
            <v>00000370</v>
          </cell>
          <cell r="C10724" t="str">
            <v>AREIA MEDIA - POSTO JAZIDA / FORNECEDOR (SEM FRETE)</v>
          </cell>
          <cell r="D10724" t="str">
            <v>M3</v>
          </cell>
          <cell r="E10724">
            <v>8.0000000000000002E-3</v>
          </cell>
          <cell r="F10724">
            <v>55.5</v>
          </cell>
          <cell r="G10724">
            <v>0.44</v>
          </cell>
        </row>
        <row r="10725">
          <cell r="A10725" t="str">
            <v>INSUMO</v>
          </cell>
          <cell r="B10725" t="str">
            <v>00001106</v>
          </cell>
          <cell r="C10725" t="str">
            <v>CAL HIDRATADA, DE 1A. QUALIDADE, PARA ARGAMASSA</v>
          </cell>
          <cell r="D10725" t="str">
            <v>KG</v>
          </cell>
          <cell r="E10725">
            <v>0.56999999999999995</v>
          </cell>
          <cell r="F10725">
            <v>0.44</v>
          </cell>
          <cell r="G10725">
            <v>0.25</v>
          </cell>
        </row>
        <row r="10726">
          <cell r="A10726" t="str">
            <v>INSUMO</v>
          </cell>
          <cell r="B10726" t="str">
            <v>00001379</v>
          </cell>
          <cell r="C10726" t="str">
            <v>CIMENTO PORTLAND COMPOSTO CP II- 32</v>
          </cell>
          <cell r="D10726" t="str">
            <v>KG</v>
          </cell>
          <cell r="E10726">
            <v>2.84</v>
          </cell>
          <cell r="F10726">
            <v>0.46</v>
          </cell>
          <cell r="G10726">
            <v>1.31</v>
          </cell>
        </row>
        <row r="10727">
          <cell r="A10727" t="str">
            <v>INSUMO</v>
          </cell>
          <cell r="B10727" t="str">
            <v>00004750</v>
          </cell>
          <cell r="C10727" t="str">
            <v>PEDREIRO</v>
          </cell>
          <cell r="D10727" t="str">
            <v>H</v>
          </cell>
          <cell r="E10727">
            <v>2.5</v>
          </cell>
          <cell r="F10727">
            <v>12.88</v>
          </cell>
          <cell r="G10727">
            <v>32.200000000000003</v>
          </cell>
        </row>
        <row r="10728">
          <cell r="A10728" t="str">
            <v>INSUMO</v>
          </cell>
          <cell r="B10728" t="str">
            <v>00006111</v>
          </cell>
          <cell r="C10728" t="str">
            <v>SERVENTE</v>
          </cell>
          <cell r="D10728" t="str">
            <v>H</v>
          </cell>
          <cell r="E10728">
            <v>2.6</v>
          </cell>
          <cell r="F10728">
            <v>10.59</v>
          </cell>
          <cell r="G10728">
            <v>27.53</v>
          </cell>
        </row>
        <row r="10729">
          <cell r="A10729" t="str">
            <v>INSUMO</v>
          </cell>
          <cell r="B10729" t="str">
            <v>00011156</v>
          </cell>
          <cell r="C10729" t="str">
            <v>PORTA PANTOGRAFICA EM ACO PERFIL "U"</v>
          </cell>
          <cell r="D10729" t="str">
            <v>M2</v>
          </cell>
          <cell r="E10729">
            <v>1</v>
          </cell>
          <cell r="F10729">
            <v>189</v>
          </cell>
          <cell r="G10729">
            <v>189</v>
          </cell>
        </row>
        <row r="10730">
          <cell r="A10730" t="str">
            <v>84857</v>
          </cell>
          <cell r="C10730" t="str">
            <v>SUBTOTAL</v>
          </cell>
          <cell r="G10730">
            <v>250.73000000000002</v>
          </cell>
        </row>
        <row r="10731">
          <cell r="C10731" t="str">
            <v>BDI</v>
          </cell>
          <cell r="E10731">
            <v>0.35</v>
          </cell>
          <cell r="G10731">
            <v>87.76</v>
          </cell>
        </row>
        <row r="10732">
          <cell r="C10732" t="str">
            <v>TOTAL</v>
          </cell>
          <cell r="G10732">
            <v>338.49</v>
          </cell>
        </row>
        <row r="10734">
          <cell r="A10734" t="str">
            <v>ESQV</v>
          </cell>
          <cell r="B10734" t="str">
            <v>6103</v>
          </cell>
          <cell r="C10734" t="str">
            <v>JANELA BASCULANTE DE FERRO EM CANTONEIRA 5/ 8"X1/8", LINHA POPULAR</v>
          </cell>
          <cell r="D10734" t="str">
            <v>M2</v>
          </cell>
        </row>
        <row r="10735">
          <cell r="A10735" t="str">
            <v>COMPOSICAO</v>
          </cell>
          <cell r="B10735" t="str">
            <v>6013</v>
          </cell>
          <cell r="C10735" t="str">
            <v>ARGAMASSA TRACO 1:3 (CIMENTO E AREIA GROSSA NAO PENEIRADA), PREPARO MECANICO</v>
          </cell>
          <cell r="D10735" t="str">
            <v>M3</v>
          </cell>
          <cell r="E10735">
            <v>4.0000000000000001E-3</v>
          </cell>
          <cell r="F10735">
            <v>354.46000000000004</v>
          </cell>
          <cell r="G10735">
            <v>1.42</v>
          </cell>
        </row>
        <row r="10736">
          <cell r="A10736" t="str">
            <v>INSUMO</v>
          </cell>
          <cell r="B10736" t="str">
            <v>00000603</v>
          </cell>
          <cell r="C10736" t="str">
            <v>BASCULANTE EM CANTONEIRA DE FERRO (5/8" X 1/8"), DE 0,60 X 0,80 M</v>
          </cell>
          <cell r="D10736" t="str">
            <v>M2</v>
          </cell>
          <cell r="E10736">
            <v>1</v>
          </cell>
          <cell r="F10736">
            <v>277.77999999999997</v>
          </cell>
          <cell r="G10736">
            <v>277.77999999999997</v>
          </cell>
        </row>
        <row r="10737">
          <cell r="A10737" t="str">
            <v>INSUMO</v>
          </cell>
          <cell r="B10737" t="str">
            <v>00004750</v>
          </cell>
          <cell r="C10737" t="str">
            <v>PEDREIRO</v>
          </cell>
          <cell r="D10737" t="str">
            <v>H</v>
          </cell>
          <cell r="E10737">
            <v>1.2</v>
          </cell>
          <cell r="F10737">
            <v>12.88</v>
          </cell>
          <cell r="G10737">
            <v>15.46</v>
          </cell>
        </row>
        <row r="10738">
          <cell r="A10738" t="str">
            <v>INSUMO</v>
          </cell>
          <cell r="B10738" t="str">
            <v>00006111</v>
          </cell>
          <cell r="C10738" t="str">
            <v>SERVENTE</v>
          </cell>
          <cell r="D10738" t="str">
            <v>H</v>
          </cell>
          <cell r="E10738">
            <v>0.5</v>
          </cell>
          <cell r="F10738">
            <v>10.59</v>
          </cell>
          <cell r="G10738">
            <v>5.3</v>
          </cell>
        </row>
        <row r="10739">
          <cell r="A10739" t="str">
            <v>6103</v>
          </cell>
          <cell r="C10739" t="str">
            <v>SUBTOTAL</v>
          </cell>
          <cell r="G10739">
            <v>299.95999999999998</v>
          </cell>
        </row>
        <row r="10740">
          <cell r="C10740" t="str">
            <v>BDI</v>
          </cell>
          <cell r="E10740">
            <v>0.35</v>
          </cell>
          <cell r="G10740">
            <v>104.99</v>
          </cell>
        </row>
        <row r="10741">
          <cell r="C10741" t="str">
            <v>TOTAL</v>
          </cell>
          <cell r="G10741">
            <v>404.95</v>
          </cell>
        </row>
        <row r="10743">
          <cell r="A10743" t="str">
            <v>ESQV</v>
          </cell>
          <cell r="B10743" t="str">
            <v>6104</v>
          </cell>
          <cell r="C10743" t="str">
            <v>JANELA BASCULANTE EM CHAPA DOBRADA DE ACO</v>
          </cell>
          <cell r="D10743" t="str">
            <v>M2</v>
          </cell>
        </row>
        <row r="10744">
          <cell r="A10744" t="str">
            <v>COMPOSICAO</v>
          </cell>
          <cell r="B10744" t="str">
            <v>6013</v>
          </cell>
          <cell r="C10744" t="str">
            <v>ARGAMASSA TRACO 1:3 (CIMENTO E AREIA GROSSA NAO PENEIRADA), PREPARO MECANICO</v>
          </cell>
          <cell r="D10744" t="str">
            <v>M3</v>
          </cell>
          <cell r="E10744">
            <v>4.0000000000000001E-3</v>
          </cell>
          <cell r="F10744">
            <v>354.46000000000004</v>
          </cell>
          <cell r="G10744">
            <v>1.42</v>
          </cell>
        </row>
        <row r="10745">
          <cell r="A10745" t="str">
            <v>INSUMO</v>
          </cell>
          <cell r="B10745" t="str">
            <v>00000615</v>
          </cell>
          <cell r="C10745" t="str">
            <v>BASCULANTE CHAPA DOBRADA ACO GALVANIZADO A FOGO 60 X 80 CM (3/4" X 1/8")</v>
          </cell>
          <cell r="D10745" t="str">
            <v>M2</v>
          </cell>
          <cell r="E10745">
            <v>1</v>
          </cell>
          <cell r="F10745">
            <v>277.77</v>
          </cell>
          <cell r="G10745">
            <v>277.77</v>
          </cell>
        </row>
        <row r="10746">
          <cell r="A10746" t="str">
            <v>INSUMO</v>
          </cell>
          <cell r="B10746" t="str">
            <v>00004750</v>
          </cell>
          <cell r="C10746" t="str">
            <v>PEDREIRO</v>
          </cell>
          <cell r="D10746" t="str">
            <v>H</v>
          </cell>
          <cell r="E10746">
            <v>1.2</v>
          </cell>
          <cell r="F10746">
            <v>12.88</v>
          </cell>
          <cell r="G10746">
            <v>15.46</v>
          </cell>
        </row>
        <row r="10747">
          <cell r="A10747" t="str">
            <v>INSUMO</v>
          </cell>
          <cell r="B10747" t="str">
            <v>00006111</v>
          </cell>
          <cell r="C10747" t="str">
            <v>SERVENTE</v>
          </cell>
          <cell r="D10747" t="str">
            <v>H</v>
          </cell>
          <cell r="E10747">
            <v>0.5</v>
          </cell>
          <cell r="F10747">
            <v>10.59</v>
          </cell>
          <cell r="G10747">
            <v>5.3</v>
          </cell>
        </row>
        <row r="10748">
          <cell r="A10748" t="str">
            <v>6104</v>
          </cell>
          <cell r="C10748" t="str">
            <v>SUBTOTAL</v>
          </cell>
          <cell r="G10748">
            <v>299.95</v>
          </cell>
        </row>
        <row r="10749">
          <cell r="C10749" t="str">
            <v>BDI</v>
          </cell>
          <cell r="E10749">
            <v>0.35</v>
          </cell>
          <cell r="G10749">
            <v>104.98</v>
          </cell>
        </row>
        <row r="10750">
          <cell r="C10750" t="str">
            <v>TOTAL</v>
          </cell>
          <cell r="G10750">
            <v>404.93</v>
          </cell>
        </row>
        <row r="10752">
          <cell r="A10752" t="str">
            <v>ESQV</v>
          </cell>
          <cell r="B10752" t="str">
            <v>6126</v>
          </cell>
          <cell r="C10752" t="str">
            <v>JANELA DE CORRER EM CHAPA DE ACO, COM DUAS FOLHAS, PARA VIDRO</v>
          </cell>
          <cell r="D10752" t="str">
            <v>M2</v>
          </cell>
        </row>
        <row r="10753">
          <cell r="A10753" t="str">
            <v>COMPOSICAO</v>
          </cell>
          <cell r="B10753" t="str">
            <v>6013</v>
          </cell>
          <cell r="C10753" t="str">
            <v>ARGAMASSA TRACO 1:3 (CIMENTO E AREIA GROSSA NAO PENEIRADA), PREPARO MECANICO</v>
          </cell>
          <cell r="D10753" t="str">
            <v>M3</v>
          </cell>
          <cell r="E10753">
            <v>4.0000000000000001E-3</v>
          </cell>
          <cell r="F10753">
            <v>354.46000000000004</v>
          </cell>
          <cell r="G10753">
            <v>1.42</v>
          </cell>
        </row>
        <row r="10754">
          <cell r="A10754" t="str">
            <v>INSUMO</v>
          </cell>
          <cell r="B10754" t="str">
            <v>00000606</v>
          </cell>
          <cell r="C10754" t="str">
            <v>JANELA CHAPA DOBRADA ACO GALVANIZADO A FOGO, DE CORRER, 2 FLS P/ VIDRO, 150 X 120 CM (3/4" X 1/8")</v>
          </cell>
          <cell r="D10754" t="str">
            <v>M2</v>
          </cell>
          <cell r="E10754">
            <v>1</v>
          </cell>
          <cell r="F10754">
            <v>320.44</v>
          </cell>
          <cell r="G10754">
            <v>320.44</v>
          </cell>
        </row>
        <row r="10755">
          <cell r="A10755" t="str">
            <v>INSUMO</v>
          </cell>
          <cell r="B10755" t="str">
            <v>00004750</v>
          </cell>
          <cell r="C10755" t="str">
            <v>PEDREIRO</v>
          </cell>
          <cell r="D10755" t="str">
            <v>H</v>
          </cell>
          <cell r="E10755">
            <v>2.5</v>
          </cell>
          <cell r="F10755">
            <v>12.88</v>
          </cell>
          <cell r="G10755">
            <v>32.200000000000003</v>
          </cell>
        </row>
        <row r="10756">
          <cell r="A10756" t="str">
            <v>INSUMO</v>
          </cell>
          <cell r="B10756" t="str">
            <v>00006111</v>
          </cell>
          <cell r="C10756" t="str">
            <v>SERVENTE</v>
          </cell>
          <cell r="D10756" t="str">
            <v>H</v>
          </cell>
          <cell r="E10756">
            <v>1</v>
          </cell>
          <cell r="F10756">
            <v>10.59</v>
          </cell>
          <cell r="G10756">
            <v>10.59</v>
          </cell>
        </row>
        <row r="10757">
          <cell r="A10757" t="str">
            <v>6126</v>
          </cell>
          <cell r="C10757" t="str">
            <v>SUBTOTAL</v>
          </cell>
          <cell r="G10757">
            <v>364.65</v>
          </cell>
        </row>
        <row r="10758">
          <cell r="C10758" t="str">
            <v>BDI</v>
          </cell>
          <cell r="E10758">
            <v>0.35</v>
          </cell>
          <cell r="G10758">
            <v>127.63</v>
          </cell>
        </row>
        <row r="10759">
          <cell r="C10759" t="str">
            <v>TOTAL</v>
          </cell>
          <cell r="G10759">
            <v>492.28</v>
          </cell>
        </row>
        <row r="10761">
          <cell r="A10761" t="str">
            <v>ESQV</v>
          </cell>
          <cell r="B10761" t="str">
            <v>72148</v>
          </cell>
          <cell r="C10761" t="str">
            <v>RETIRADA DE BATENTES METALICOS</v>
          </cell>
          <cell r="D10761" t="str">
            <v>UN</v>
          </cell>
        </row>
        <row r="10762">
          <cell r="A10762" t="str">
            <v>INSUMO</v>
          </cell>
          <cell r="B10762" t="str">
            <v>00004750</v>
          </cell>
          <cell r="C10762" t="str">
            <v>PEDREIRO</v>
          </cell>
          <cell r="D10762" t="str">
            <v>H</v>
          </cell>
          <cell r="E10762">
            <v>1.2</v>
          </cell>
          <cell r="F10762">
            <v>12.88</v>
          </cell>
          <cell r="G10762">
            <v>15.46</v>
          </cell>
        </row>
        <row r="10763">
          <cell r="A10763" t="str">
            <v>INSUMO</v>
          </cell>
          <cell r="B10763" t="str">
            <v>00006111</v>
          </cell>
          <cell r="C10763" t="str">
            <v>SERVENTE</v>
          </cell>
          <cell r="D10763" t="str">
            <v>H</v>
          </cell>
          <cell r="E10763">
            <v>1.2</v>
          </cell>
          <cell r="F10763">
            <v>10.59</v>
          </cell>
          <cell r="G10763">
            <v>12.71</v>
          </cell>
        </row>
        <row r="10764">
          <cell r="A10764" t="str">
            <v>72148</v>
          </cell>
          <cell r="C10764" t="str">
            <v>SUBTOTAL</v>
          </cell>
          <cell r="G10764">
            <v>28.17</v>
          </cell>
        </row>
        <row r="10765">
          <cell r="C10765" t="str">
            <v>BDI</v>
          </cell>
          <cell r="E10765">
            <v>0.35</v>
          </cell>
          <cell r="G10765">
            <v>9.86</v>
          </cell>
        </row>
        <row r="10766">
          <cell r="C10766" t="str">
            <v>TOTAL</v>
          </cell>
          <cell r="G10766">
            <v>38.03</v>
          </cell>
        </row>
        <row r="10768">
          <cell r="A10768" t="str">
            <v>ESQV</v>
          </cell>
          <cell r="B10768" t="str">
            <v>72149</v>
          </cell>
          <cell r="C10768" t="str">
            <v>RECOLOCACAO DE BATENTES METALICOS, CONSIDE RANDO REAPROVEITAMENTO DO MATERIAL</v>
          </cell>
          <cell r="D10768" t="str">
            <v>UN</v>
          </cell>
        </row>
        <row r="10769">
          <cell r="A10769" t="str">
            <v>INSUMO</v>
          </cell>
          <cell r="B10769" t="str">
            <v>00004750</v>
          </cell>
          <cell r="C10769" t="str">
            <v>PEDREIRO</v>
          </cell>
          <cell r="D10769" t="str">
            <v>H</v>
          </cell>
          <cell r="E10769">
            <v>1.3</v>
          </cell>
          <cell r="F10769">
            <v>12.88</v>
          </cell>
          <cell r="G10769">
            <v>16.739999999999998</v>
          </cell>
        </row>
        <row r="10770">
          <cell r="A10770" t="str">
            <v>INSUMO</v>
          </cell>
          <cell r="B10770" t="str">
            <v>00006111</v>
          </cell>
          <cell r="C10770" t="str">
            <v>SERVENTE</v>
          </cell>
          <cell r="D10770" t="str">
            <v>H</v>
          </cell>
          <cell r="E10770">
            <v>1.3</v>
          </cell>
          <cell r="F10770">
            <v>10.59</v>
          </cell>
          <cell r="G10770">
            <v>13.77</v>
          </cell>
        </row>
        <row r="10771">
          <cell r="A10771" t="str">
            <v>72149</v>
          </cell>
          <cell r="C10771" t="str">
            <v>SUBTOTAL</v>
          </cell>
          <cell r="G10771">
            <v>30.509999999999998</v>
          </cell>
        </row>
        <row r="10772">
          <cell r="C10772" t="str">
            <v>BDI</v>
          </cell>
          <cell r="E10772">
            <v>0.35</v>
          </cell>
          <cell r="G10772">
            <v>10.68</v>
          </cell>
        </row>
        <row r="10773">
          <cell r="C10773" t="str">
            <v>TOTAL</v>
          </cell>
          <cell r="G10773">
            <v>41.19</v>
          </cell>
        </row>
        <row r="10775">
          <cell r="A10775" t="str">
            <v>ESQV</v>
          </cell>
          <cell r="B10775" t="str">
            <v>73940/001</v>
          </cell>
          <cell r="C10775" t="str">
            <v>JANELA DE CORRER EM CHAPA DE ACO DOBRADA, QUATRO FO LHAS, SEM DIVISAO HORIZONTAL, PARA VIDRO, 1,50X1,20M</v>
          </cell>
          <cell r="D10775" t="str">
            <v>UN</v>
          </cell>
        </row>
        <row r="10776">
          <cell r="A10776" t="str">
            <v>COMPOSICAO</v>
          </cell>
          <cell r="B10776" t="str">
            <v>73449</v>
          </cell>
          <cell r="C10776" t="str">
            <v>ARGAMASSA CIMENTO/AREIA 1:4 - PREPARO MANUAL - P</v>
          </cell>
          <cell r="D10776" t="str">
            <v>M3</v>
          </cell>
          <cell r="E10776">
            <v>0.02</v>
          </cell>
          <cell r="F10776">
            <v>341.28999999999996</v>
          </cell>
          <cell r="G10776">
            <v>6.83</v>
          </cell>
        </row>
        <row r="10777">
          <cell r="A10777" t="str">
            <v>INSUMO</v>
          </cell>
          <cell r="B10777" t="str">
            <v>00004376</v>
          </cell>
          <cell r="C10777" t="str">
            <v>BUCHA NYLON S-8</v>
          </cell>
          <cell r="D10777" t="str">
            <v>UN</v>
          </cell>
          <cell r="E10777">
            <v>6</v>
          </cell>
          <cell r="F10777">
            <v>0.2</v>
          </cell>
          <cell r="G10777">
            <v>1.2</v>
          </cell>
        </row>
        <row r="10778">
          <cell r="A10778" t="str">
            <v>INSUMO</v>
          </cell>
          <cell r="B10778" t="str">
            <v>00004750</v>
          </cell>
          <cell r="C10778" t="str">
            <v>PEDREIRO</v>
          </cell>
          <cell r="D10778" t="str">
            <v>H</v>
          </cell>
          <cell r="E10778">
            <v>4.5</v>
          </cell>
          <cell r="F10778">
            <v>12.88</v>
          </cell>
          <cell r="G10778">
            <v>57.96</v>
          </cell>
        </row>
        <row r="10779">
          <cell r="A10779" t="str">
            <v>INSUMO</v>
          </cell>
          <cell r="B10779" t="str">
            <v>00006111</v>
          </cell>
          <cell r="C10779" t="str">
            <v>SERVENTE</v>
          </cell>
          <cell r="D10779" t="str">
            <v>H</v>
          </cell>
          <cell r="E10779">
            <v>2</v>
          </cell>
          <cell r="F10779">
            <v>10.59</v>
          </cell>
          <cell r="G10779">
            <v>21.18</v>
          </cell>
        </row>
        <row r="10780">
          <cell r="A10780" t="str">
            <v>INSUMO</v>
          </cell>
          <cell r="B10780" t="str">
            <v>00011059</v>
          </cell>
          <cell r="C10780" t="str">
            <v>PARAFUSO ROSCA SOBERBA ZINCADO CAB CHATA FENDA SIMPLES 5,5 X 50MM (2") "</v>
          </cell>
          <cell r="D10780" t="str">
            <v>UN</v>
          </cell>
          <cell r="E10780">
            <v>6</v>
          </cell>
          <cell r="F10780">
            <v>0.21</v>
          </cell>
          <cell r="G10780">
            <v>1.26</v>
          </cell>
        </row>
        <row r="10781">
          <cell r="A10781" t="str">
            <v>INSUMO</v>
          </cell>
          <cell r="B10781" t="str">
            <v>00011226</v>
          </cell>
          <cell r="C10781" t="str">
            <v>JANELA CHAPA DOBRADA ACO GALVANIZADO A FOGO, DE CORRER, 4 FLS, SEM DIVISAO HORIZONTAL P/ VIDRO, DE 150 X 120 CM (3/4" X 1/8")</v>
          </cell>
          <cell r="D10781" t="str">
            <v>UN</v>
          </cell>
          <cell r="E10781">
            <v>1</v>
          </cell>
          <cell r="F10781">
            <v>295.51</v>
          </cell>
          <cell r="G10781">
            <v>295.51</v>
          </cell>
        </row>
        <row r="10782">
          <cell r="A10782" t="str">
            <v>73940/001</v>
          </cell>
          <cell r="C10782" t="str">
            <v>SUBTOTAL</v>
          </cell>
          <cell r="G10782">
            <v>383.94</v>
          </cell>
        </row>
        <row r="10783">
          <cell r="C10783" t="str">
            <v>BDI</v>
          </cell>
          <cell r="E10783">
            <v>0.35</v>
          </cell>
          <cell r="G10783">
            <v>134.38</v>
          </cell>
        </row>
        <row r="10784">
          <cell r="C10784" t="str">
            <v>TOTAL</v>
          </cell>
          <cell r="G10784">
            <v>518.31999999999994</v>
          </cell>
        </row>
        <row r="10786">
          <cell r="A10786" t="str">
            <v>ESQV</v>
          </cell>
          <cell r="B10786" t="str">
            <v>73945/001</v>
          </cell>
          <cell r="C10786" t="str">
            <v>JANELA DE CHAPA DOBRADA DE ACO COM ADICAO DE COBRE PRE-ZINCADO DE CORRER 2 FOLHAS PARA VIDRO, EXCLUINDO VIDROS</v>
          </cell>
          <cell r="D10786" t="str">
            <v>M2</v>
          </cell>
        </row>
        <row r="10787">
          <cell r="A10787" t="str">
            <v>COMPOSICAO</v>
          </cell>
          <cell r="B10787" t="str">
            <v>6013</v>
          </cell>
          <cell r="C10787" t="str">
            <v>ARGAMASSA TRACO 1:3 (CIMENTO E AREIA GROSSA NAO PENEIRADA), PREPARO MECANICO</v>
          </cell>
          <cell r="D10787" t="str">
            <v>M3</v>
          </cell>
          <cell r="E10787">
            <v>4.0000000000000001E-3</v>
          </cell>
          <cell r="F10787">
            <v>354.46000000000004</v>
          </cell>
          <cell r="G10787">
            <v>1.42</v>
          </cell>
        </row>
        <row r="10788">
          <cell r="A10788" t="str">
            <v>INSUMO</v>
          </cell>
          <cell r="B10788" t="str">
            <v>00004750</v>
          </cell>
          <cell r="C10788" t="str">
            <v>PEDREIRO</v>
          </cell>
          <cell r="D10788" t="str">
            <v>H</v>
          </cell>
          <cell r="E10788">
            <v>2.5</v>
          </cell>
          <cell r="F10788">
            <v>12.88</v>
          </cell>
          <cell r="G10788">
            <v>32.200000000000003</v>
          </cell>
        </row>
        <row r="10789">
          <cell r="A10789" t="str">
            <v>INSUMO</v>
          </cell>
          <cell r="B10789" t="str">
            <v>00006111</v>
          </cell>
          <cell r="C10789" t="str">
            <v>SERVENTE</v>
          </cell>
          <cell r="D10789" t="str">
            <v>H</v>
          </cell>
          <cell r="E10789">
            <v>1</v>
          </cell>
          <cell r="F10789">
            <v>10.59</v>
          </cell>
          <cell r="G10789">
            <v>10.59</v>
          </cell>
        </row>
        <row r="10790">
          <cell r="A10790" t="str">
            <v>INSUMO</v>
          </cell>
          <cell r="B10790" t="str">
            <v>00011197</v>
          </cell>
          <cell r="C10790" t="str">
            <v>JANELA CHAPA DOBRADA ACO GALVANIZADO A FOGO, DE CORRER, 2 FLS P/ VIDRO, DE 150 X 120 CM (3/4" X 1/8")</v>
          </cell>
          <cell r="D10790" t="str">
            <v>UN</v>
          </cell>
          <cell r="E10790">
            <v>0.55555549999999998</v>
          </cell>
          <cell r="F10790">
            <v>572.21</v>
          </cell>
          <cell r="G10790">
            <v>317.89</v>
          </cell>
        </row>
        <row r="10791">
          <cell r="A10791" t="str">
            <v>73945/001</v>
          </cell>
          <cell r="C10791" t="str">
            <v>SUBTOTAL</v>
          </cell>
          <cell r="G10791">
            <v>362.1</v>
          </cell>
        </row>
        <row r="10792">
          <cell r="C10792" t="str">
            <v>BDI</v>
          </cell>
          <cell r="E10792">
            <v>0.35</v>
          </cell>
          <cell r="G10792">
            <v>126.74</v>
          </cell>
        </row>
        <row r="10793">
          <cell r="C10793" t="str">
            <v>TOTAL</v>
          </cell>
          <cell r="G10793">
            <v>488.84000000000003</v>
          </cell>
        </row>
        <row r="10795">
          <cell r="A10795" t="str">
            <v>ESQV</v>
          </cell>
          <cell r="B10795" t="str">
            <v>73961/001</v>
          </cell>
          <cell r="C10795" t="str">
            <v>JANELA MAXIM AR EM CHAPA DOBRADA</v>
          </cell>
          <cell r="D10795" t="str">
            <v>M2</v>
          </cell>
        </row>
        <row r="10796">
          <cell r="A10796" t="str">
            <v>COMPOSICAO</v>
          </cell>
          <cell r="B10796" t="str">
            <v>6013</v>
          </cell>
          <cell r="C10796" t="str">
            <v>ARGAMASSA TRACO 1:3 (CIMENTO E AREIA GROSSA NAO PENEIRADA), PREPARO MECANICO</v>
          </cell>
          <cell r="D10796" t="str">
            <v>M3</v>
          </cell>
          <cell r="E10796">
            <v>4.0000000000000001E-3</v>
          </cell>
          <cell r="F10796">
            <v>354.46000000000004</v>
          </cell>
          <cell r="G10796">
            <v>1.42</v>
          </cell>
        </row>
        <row r="10797">
          <cell r="A10797" t="str">
            <v>INSUMO</v>
          </cell>
          <cell r="B10797" t="str">
            <v>00000624</v>
          </cell>
          <cell r="C10797" t="str">
            <v>JANELA MAXIM AR EM CHAPA DOBRADA ACO GALVANIZADO A FOGO 60 X 80 CM (3/4" X 1/8")</v>
          </cell>
          <cell r="D10797" t="str">
            <v>M2</v>
          </cell>
          <cell r="E10797">
            <v>1</v>
          </cell>
          <cell r="F10797">
            <v>359.85</v>
          </cell>
          <cell r="G10797">
            <v>359.85</v>
          </cell>
        </row>
        <row r="10798">
          <cell r="A10798" t="str">
            <v>INSUMO</v>
          </cell>
          <cell r="B10798" t="str">
            <v>00004750</v>
          </cell>
          <cell r="C10798" t="str">
            <v>PEDREIRO</v>
          </cell>
          <cell r="D10798" t="str">
            <v>H</v>
          </cell>
          <cell r="E10798">
            <v>0.5</v>
          </cell>
          <cell r="F10798">
            <v>12.88</v>
          </cell>
          <cell r="G10798">
            <v>6.44</v>
          </cell>
        </row>
        <row r="10799">
          <cell r="A10799" t="str">
            <v>INSUMO</v>
          </cell>
          <cell r="B10799" t="str">
            <v>00006110</v>
          </cell>
          <cell r="C10799" t="str">
            <v>SERRALHEIRO</v>
          </cell>
          <cell r="D10799" t="str">
            <v>H</v>
          </cell>
          <cell r="E10799">
            <v>1.1000000000000001</v>
          </cell>
          <cell r="F10799">
            <v>12.17</v>
          </cell>
          <cell r="G10799">
            <v>13.39</v>
          </cell>
        </row>
        <row r="10800">
          <cell r="A10800" t="str">
            <v>INSUMO</v>
          </cell>
          <cell r="B10800" t="str">
            <v>00006111</v>
          </cell>
          <cell r="C10800" t="str">
            <v>SERVENTE</v>
          </cell>
          <cell r="D10800" t="str">
            <v>H</v>
          </cell>
          <cell r="E10800">
            <v>1.9</v>
          </cell>
          <cell r="F10800">
            <v>10.59</v>
          </cell>
          <cell r="G10800">
            <v>20.12</v>
          </cell>
        </row>
        <row r="10801">
          <cell r="A10801" t="str">
            <v>73961/001</v>
          </cell>
          <cell r="C10801" t="str">
            <v>SUBTOTAL</v>
          </cell>
          <cell r="G10801">
            <v>401.22</v>
          </cell>
        </row>
        <row r="10802">
          <cell r="C10802" t="str">
            <v>BDI</v>
          </cell>
          <cell r="E10802">
            <v>0.35</v>
          </cell>
          <cell r="G10802">
            <v>140.43</v>
          </cell>
        </row>
        <row r="10803">
          <cell r="C10803" t="str">
            <v>TOTAL</v>
          </cell>
          <cell r="G10803">
            <v>541.65000000000009</v>
          </cell>
        </row>
        <row r="10805">
          <cell r="A10805" t="str">
            <v>ESQV</v>
          </cell>
          <cell r="B10805" t="str">
            <v>73984/001</v>
          </cell>
          <cell r="C10805" t="str">
            <v>JANELA DE CORRER EM CHAPA DE ACO DOBRADA, QUATRO FO LHAS, COM DIVISAO HORIZONTAL, PARA VIDRO, 1,50X1,20M</v>
          </cell>
          <cell r="D10805" t="str">
            <v>M2</v>
          </cell>
        </row>
        <row r="10806">
          <cell r="A10806" t="str">
            <v>COMPOSICAO</v>
          </cell>
          <cell r="B10806" t="str">
            <v>6013</v>
          </cell>
          <cell r="C10806" t="str">
            <v>ARGAMASSA TRACO 1:3 (CIMENTO E AREIA GROSSA NAO PENEIRADA), PREPARO MECANICO</v>
          </cell>
          <cell r="D10806" t="str">
            <v>M3</v>
          </cell>
          <cell r="E10806">
            <v>4.0000000000000001E-3</v>
          </cell>
          <cell r="F10806">
            <v>354.46000000000004</v>
          </cell>
          <cell r="G10806">
            <v>1.42</v>
          </cell>
        </row>
        <row r="10807">
          <cell r="A10807" t="str">
            <v>INSUMO</v>
          </cell>
          <cell r="B10807" t="str">
            <v>00004750</v>
          </cell>
          <cell r="C10807" t="str">
            <v>PEDREIRO</v>
          </cell>
          <cell r="D10807" t="str">
            <v>H</v>
          </cell>
          <cell r="E10807">
            <v>2.5</v>
          </cell>
          <cell r="F10807">
            <v>12.88</v>
          </cell>
          <cell r="G10807">
            <v>32.200000000000003</v>
          </cell>
        </row>
        <row r="10808">
          <cell r="A10808" t="str">
            <v>INSUMO</v>
          </cell>
          <cell r="B10808" t="str">
            <v>00006111</v>
          </cell>
          <cell r="C10808" t="str">
            <v>SERVENTE</v>
          </cell>
          <cell r="D10808" t="str">
            <v>H</v>
          </cell>
          <cell r="E10808">
            <v>1</v>
          </cell>
          <cell r="F10808">
            <v>10.59</v>
          </cell>
          <cell r="G10808">
            <v>10.59</v>
          </cell>
        </row>
        <row r="10809">
          <cell r="A10809" t="str">
            <v>INSUMO</v>
          </cell>
          <cell r="B10809" t="str">
            <v>00011199</v>
          </cell>
          <cell r="C10809" t="str">
            <v>JANELA CHAPA DOBRADA ACO GALVANIZADO A FOGO, DE CORRER, 4 FLS, COM DIVISAO HORIZONTAL P/ VIDRO, DE 150 X 120 CM (3/4" X 1/8")</v>
          </cell>
          <cell r="D10809" t="str">
            <v>UN</v>
          </cell>
          <cell r="E10809">
            <v>0.55555549999999998</v>
          </cell>
          <cell r="F10809">
            <v>548.30999999999995</v>
          </cell>
          <cell r="G10809">
            <v>304.62</v>
          </cell>
        </row>
        <row r="10810">
          <cell r="A10810" t="str">
            <v>73984/001</v>
          </cell>
          <cell r="C10810" t="str">
            <v>SUBTOTAL</v>
          </cell>
          <cell r="G10810">
            <v>348.83000000000004</v>
          </cell>
        </row>
        <row r="10811">
          <cell r="C10811" t="str">
            <v>BDI</v>
          </cell>
          <cell r="E10811">
            <v>0.35</v>
          </cell>
          <cell r="G10811">
            <v>122.09</v>
          </cell>
        </row>
        <row r="10812">
          <cell r="C10812" t="str">
            <v>TOTAL</v>
          </cell>
          <cell r="G10812">
            <v>470.92000000000007</v>
          </cell>
        </row>
        <row r="10814">
          <cell r="A10814" t="str">
            <v>ESQV</v>
          </cell>
          <cell r="B10814" t="str">
            <v>73984/002</v>
          </cell>
          <cell r="C10814" t="str">
            <v>JANELA DE CORRER EM FERRO TIPO VENEZIANA , DUAS FOLHAS, LINHA POPULAR</v>
          </cell>
          <cell r="D10814" t="str">
            <v>M2</v>
          </cell>
        </row>
        <row r="10815">
          <cell r="A10815" t="str">
            <v>COMPOSICAO</v>
          </cell>
          <cell r="B10815" t="str">
            <v>6013</v>
          </cell>
          <cell r="C10815" t="str">
            <v>ARGAMASSA TRACO 1:3 (CIMENTO E AREIA GROSSA NAO PENEIRADA), PREPARO MECANICO</v>
          </cell>
          <cell r="D10815" t="str">
            <v>M3</v>
          </cell>
          <cell r="E10815">
            <v>4.0000000000000001E-3</v>
          </cell>
          <cell r="F10815">
            <v>354.46000000000004</v>
          </cell>
          <cell r="G10815">
            <v>1.42</v>
          </cell>
        </row>
        <row r="10816">
          <cell r="A10816" t="str">
            <v>INSUMO</v>
          </cell>
          <cell r="B10816" t="str">
            <v>00000608</v>
          </cell>
          <cell r="C10816" t="str">
            <v>JANELA FERRO CORRER 2 FLS TP VENEZIANA LINHA POPULAR 120 X 120CM</v>
          </cell>
          <cell r="D10816" t="str">
            <v>M2</v>
          </cell>
          <cell r="E10816">
            <v>1</v>
          </cell>
          <cell r="F10816">
            <v>421.34</v>
          </cell>
          <cell r="G10816">
            <v>421.34</v>
          </cell>
        </row>
        <row r="10817">
          <cell r="A10817" t="str">
            <v>INSUMO</v>
          </cell>
          <cell r="B10817" t="str">
            <v>00004750</v>
          </cell>
          <cell r="C10817" t="str">
            <v>PEDREIRO</v>
          </cell>
          <cell r="D10817" t="str">
            <v>H</v>
          </cell>
          <cell r="E10817">
            <v>2.5</v>
          </cell>
          <cell r="F10817">
            <v>12.88</v>
          </cell>
          <cell r="G10817">
            <v>32.200000000000003</v>
          </cell>
        </row>
        <row r="10818">
          <cell r="A10818" t="str">
            <v>INSUMO</v>
          </cell>
          <cell r="B10818" t="str">
            <v>00006111</v>
          </cell>
          <cell r="C10818" t="str">
            <v>SERVENTE</v>
          </cell>
          <cell r="D10818" t="str">
            <v>H</v>
          </cell>
          <cell r="E10818">
            <v>1</v>
          </cell>
          <cell r="F10818">
            <v>10.59</v>
          </cell>
          <cell r="G10818">
            <v>10.59</v>
          </cell>
        </row>
        <row r="10819">
          <cell r="A10819" t="str">
            <v>73984/002</v>
          </cell>
          <cell r="C10819" t="str">
            <v>SUBTOTAL</v>
          </cell>
          <cell r="G10819">
            <v>465.54999999999995</v>
          </cell>
        </row>
        <row r="10820">
          <cell r="C10820" t="str">
            <v>BDI</v>
          </cell>
          <cell r="E10820">
            <v>0.35</v>
          </cell>
          <cell r="G10820">
            <v>162.94</v>
          </cell>
        </row>
        <row r="10821">
          <cell r="C10821" t="str">
            <v>TOTAL</v>
          </cell>
          <cell r="G10821">
            <v>628.49</v>
          </cell>
        </row>
        <row r="10823">
          <cell r="A10823" t="str">
            <v>ESQV</v>
          </cell>
          <cell r="B10823" t="str">
            <v>84858</v>
          </cell>
          <cell r="C10823" t="str">
            <v>JANELA DE CORRER EM CHAPA DE ACO DOBRADA 2,00X1,20M , 4 FOLHAS, PARA VIDRO, COM DIVISAO HORIZONTAL</v>
          </cell>
          <cell r="D10823" t="str">
            <v>UN</v>
          </cell>
        </row>
        <row r="10824">
          <cell r="A10824" t="str">
            <v>COMPOSICAO</v>
          </cell>
          <cell r="B10824" t="str">
            <v>73449</v>
          </cell>
          <cell r="C10824" t="str">
            <v>ARGAMASSA CIMENTO/AREIA 1:4 - PREPARO MANUAL - P</v>
          </cell>
          <cell r="D10824" t="str">
            <v>M3</v>
          </cell>
          <cell r="E10824">
            <v>2.3E-2</v>
          </cell>
          <cell r="F10824">
            <v>341.28999999999996</v>
          </cell>
          <cell r="G10824">
            <v>7.85</v>
          </cell>
        </row>
        <row r="10825">
          <cell r="A10825" t="str">
            <v>INSUMO</v>
          </cell>
          <cell r="B10825" t="str">
            <v>00004358</v>
          </cell>
          <cell r="C10825" t="str">
            <v>PARAFUSO LATAO ROSCA SOBERBA CAB CHATA FENDA SIMPLES 4,8 X 65MM (NR.10 X 2.1/2")</v>
          </cell>
          <cell r="D10825" t="str">
            <v>UN</v>
          </cell>
          <cell r="E10825">
            <v>6</v>
          </cell>
          <cell r="F10825">
            <v>0.97</v>
          </cell>
          <cell r="G10825">
            <v>5.82</v>
          </cell>
        </row>
        <row r="10826">
          <cell r="A10826" t="str">
            <v>INSUMO</v>
          </cell>
          <cell r="B10826" t="str">
            <v>00004750</v>
          </cell>
          <cell r="C10826" t="str">
            <v>PEDREIRO</v>
          </cell>
          <cell r="D10826" t="str">
            <v>H</v>
          </cell>
          <cell r="E10826">
            <v>5.5</v>
          </cell>
          <cell r="F10826">
            <v>12.88</v>
          </cell>
          <cell r="G10826">
            <v>70.84</v>
          </cell>
        </row>
        <row r="10827">
          <cell r="A10827" t="str">
            <v>INSUMO</v>
          </cell>
          <cell r="B10827" t="str">
            <v>00006111</v>
          </cell>
          <cell r="C10827" t="str">
            <v>SERVENTE</v>
          </cell>
          <cell r="D10827" t="str">
            <v>H</v>
          </cell>
          <cell r="E10827">
            <v>2.7</v>
          </cell>
          <cell r="F10827">
            <v>10.59</v>
          </cell>
          <cell r="G10827">
            <v>28.59</v>
          </cell>
        </row>
        <row r="10828">
          <cell r="A10828" t="str">
            <v>INSUMO</v>
          </cell>
          <cell r="B10828" t="str">
            <v>00007584</v>
          </cell>
          <cell r="C10828" t="str">
            <v>BUCHA NYLON S-12 C/ PARAFUSO ACO ZINC CAB SEXTAVADA ROSCA SOBERBA 5/16" X 65MM</v>
          </cell>
          <cell r="D10828" t="str">
            <v>UN</v>
          </cell>
          <cell r="E10828">
            <v>6</v>
          </cell>
          <cell r="F10828">
            <v>1</v>
          </cell>
          <cell r="G10828">
            <v>6</v>
          </cell>
        </row>
        <row r="10829">
          <cell r="A10829" t="str">
            <v>INSUMO</v>
          </cell>
          <cell r="B10829" t="str">
            <v>00011227</v>
          </cell>
          <cell r="C10829" t="str">
            <v>JANELA CHAPA DOBRADA ACO GALVANIZADO A FOGO, CORRER 4 FLS, SEM DIVISAO HORIZONTAL, P/ VIDRO, DE 200 X 120 CM (3/4" X 1/8")</v>
          </cell>
          <cell r="D10829" t="str">
            <v>UN</v>
          </cell>
          <cell r="E10829">
            <v>1</v>
          </cell>
          <cell r="F10829">
            <v>376.45</v>
          </cell>
          <cell r="G10829">
            <v>376.45</v>
          </cell>
        </row>
        <row r="10830">
          <cell r="A10830" t="str">
            <v>84858</v>
          </cell>
          <cell r="C10830" t="str">
            <v>SUBTOTAL</v>
          </cell>
          <cell r="G10830">
            <v>495.55</v>
          </cell>
        </row>
        <row r="10831">
          <cell r="C10831" t="str">
            <v>BDI</v>
          </cell>
          <cell r="E10831">
            <v>0.35</v>
          </cell>
          <cell r="G10831">
            <v>173.44</v>
          </cell>
        </row>
        <row r="10832">
          <cell r="C10832" t="str">
            <v>TOTAL</v>
          </cell>
          <cell r="G10832">
            <v>668.99</v>
          </cell>
        </row>
        <row r="10834">
          <cell r="A10834" t="str">
            <v>ESQV</v>
          </cell>
          <cell r="B10834" t="str">
            <v>84860</v>
          </cell>
          <cell r="C10834" t="str">
            <v>JANELA DE CORRER EM CHAPA DE ACO DOBRADA 2,00X1,20M , 4 FOLHAS, PARA VIDRO, SEM DIVISAO HORIZONTAL</v>
          </cell>
          <cell r="D10834" t="str">
            <v>UN</v>
          </cell>
        </row>
        <row r="10835">
          <cell r="A10835" t="str">
            <v>COMPOSICAO</v>
          </cell>
          <cell r="B10835" t="str">
            <v>73449</v>
          </cell>
          <cell r="C10835" t="str">
            <v>ARGAMASSA CIMENTO/AREIA 1:4 - PREPARO MANUAL - P</v>
          </cell>
          <cell r="D10835" t="str">
            <v>M3</v>
          </cell>
          <cell r="E10835">
            <v>2.3E-2</v>
          </cell>
          <cell r="F10835">
            <v>341.28999999999996</v>
          </cell>
          <cell r="G10835">
            <v>7.85</v>
          </cell>
        </row>
        <row r="10836">
          <cell r="A10836" t="str">
            <v>INSUMO</v>
          </cell>
          <cell r="B10836" t="str">
            <v>00004376</v>
          </cell>
          <cell r="C10836" t="str">
            <v>BUCHA NYLON S-8</v>
          </cell>
          <cell r="D10836" t="str">
            <v>UN</v>
          </cell>
          <cell r="E10836">
            <v>6</v>
          </cell>
          <cell r="F10836">
            <v>0.2</v>
          </cell>
          <cell r="G10836">
            <v>1.2</v>
          </cell>
        </row>
        <row r="10837">
          <cell r="A10837" t="str">
            <v>INSUMO</v>
          </cell>
          <cell r="B10837" t="str">
            <v>00004750</v>
          </cell>
          <cell r="C10837" t="str">
            <v>PEDREIRO</v>
          </cell>
          <cell r="D10837" t="str">
            <v>H</v>
          </cell>
          <cell r="E10837">
            <v>5.5</v>
          </cell>
          <cell r="F10837">
            <v>12.88</v>
          </cell>
          <cell r="G10837">
            <v>70.84</v>
          </cell>
        </row>
        <row r="10838">
          <cell r="A10838" t="str">
            <v>INSUMO</v>
          </cell>
          <cell r="B10838" t="str">
            <v>00006111</v>
          </cell>
          <cell r="C10838" t="str">
            <v>SERVENTE</v>
          </cell>
          <cell r="D10838" t="str">
            <v>H</v>
          </cell>
          <cell r="E10838">
            <v>2.7</v>
          </cell>
          <cell r="F10838">
            <v>10.59</v>
          </cell>
          <cell r="G10838">
            <v>28.59</v>
          </cell>
        </row>
        <row r="10839">
          <cell r="A10839" t="str">
            <v>INSUMO</v>
          </cell>
          <cell r="B10839" t="str">
            <v>00011059</v>
          </cell>
          <cell r="C10839" t="str">
            <v>PARAFUSO ROSCA SOBERBA ZINCADO CAB CHATA FENDA SIMPLES 5,5 X 50MM (2") "</v>
          </cell>
          <cell r="D10839" t="str">
            <v>UN</v>
          </cell>
          <cell r="E10839">
            <v>6</v>
          </cell>
          <cell r="F10839">
            <v>0.21</v>
          </cell>
          <cell r="G10839">
            <v>1.26</v>
          </cell>
        </row>
        <row r="10840">
          <cell r="A10840" t="str">
            <v>INSUMO</v>
          </cell>
          <cell r="B10840" t="str">
            <v>00011227</v>
          </cell>
          <cell r="C10840" t="str">
            <v>JANELA CHAPA DOBRADA ACO GALVANIZADO A FOGO, CORRER 4 FLS, SEM DIVISAO HORIZONTAL, P/ VIDRO, DE 200 X 120 CM (3/4" X 1/8")</v>
          </cell>
          <cell r="D10840" t="str">
            <v>UN</v>
          </cell>
          <cell r="E10840">
            <v>1</v>
          </cell>
          <cell r="F10840">
            <v>376.45</v>
          </cell>
          <cell r="G10840">
            <v>376.45</v>
          </cell>
        </row>
        <row r="10841">
          <cell r="A10841" t="str">
            <v>84860</v>
          </cell>
          <cell r="C10841" t="str">
            <v>SUBTOTAL</v>
          </cell>
          <cell r="G10841">
            <v>486.19</v>
          </cell>
        </row>
        <row r="10842">
          <cell r="C10842" t="str">
            <v>BDI</v>
          </cell>
          <cell r="E10842">
            <v>0.35</v>
          </cell>
          <cell r="G10842">
            <v>170.17</v>
          </cell>
        </row>
        <row r="10843">
          <cell r="C10843" t="str">
            <v>TOTAL</v>
          </cell>
          <cell r="G10843">
            <v>656.36</v>
          </cell>
        </row>
        <row r="10845">
          <cell r="A10845" t="str">
            <v>ESQV</v>
          </cell>
          <cell r="B10845" t="str">
            <v>73932/001</v>
          </cell>
          <cell r="C10845" t="str">
            <v>GRADE DE FERRO EM BARRA CHATA 3/16"</v>
          </cell>
          <cell r="D10845" t="str">
            <v>M2</v>
          </cell>
        </row>
        <row r="10846">
          <cell r="A10846" t="str">
            <v>COMPOSICAO</v>
          </cell>
          <cell r="B10846" t="str">
            <v>73449</v>
          </cell>
          <cell r="C10846" t="str">
            <v>ARGAMASSA CIMENTO/AREIA 1:4 - PREPARO MANUAL - P</v>
          </cell>
          <cell r="D10846" t="str">
            <v>M3</v>
          </cell>
          <cell r="E10846">
            <v>4.0000000000000001E-3</v>
          </cell>
          <cell r="F10846">
            <v>341.28999999999996</v>
          </cell>
          <cell r="G10846">
            <v>1.37</v>
          </cell>
        </row>
        <row r="10847">
          <cell r="A10847" t="str">
            <v>INSUMO</v>
          </cell>
          <cell r="B10847" t="str">
            <v>00000550</v>
          </cell>
          <cell r="C10847" t="str">
            <v>BARRA FERRO RETANGULAR CHATA QUALQUER BITOLA X E = 3/16"</v>
          </cell>
          <cell r="D10847" t="str">
            <v>KG</v>
          </cell>
          <cell r="E10847">
            <v>42</v>
          </cell>
          <cell r="F10847">
            <v>3.48</v>
          </cell>
          <cell r="G10847">
            <v>146.16</v>
          </cell>
        </row>
        <row r="10848">
          <cell r="A10848" t="str">
            <v>INSUMO</v>
          </cell>
          <cell r="B10848" t="str">
            <v>00000567</v>
          </cell>
          <cell r="C10848" t="str">
            <v>CANTONEIRA FERRO GALV 1" X 1/8" - (1,20KG/M)</v>
          </cell>
          <cell r="D10848" t="str">
            <v>M</v>
          </cell>
          <cell r="E10848">
            <v>2</v>
          </cell>
          <cell r="F10848">
            <v>7.39</v>
          </cell>
          <cell r="G10848">
            <v>14.78</v>
          </cell>
        </row>
        <row r="10849">
          <cell r="A10849" t="str">
            <v>INSUMO</v>
          </cell>
          <cell r="B10849" t="str">
            <v>00006110</v>
          </cell>
          <cell r="C10849" t="str">
            <v>SERRALHEIRO</v>
          </cell>
          <cell r="D10849" t="str">
            <v>H</v>
          </cell>
          <cell r="E10849">
            <v>1.5</v>
          </cell>
          <cell r="F10849">
            <v>12.17</v>
          </cell>
          <cell r="G10849">
            <v>18.260000000000002</v>
          </cell>
        </row>
        <row r="10850">
          <cell r="A10850" t="str">
            <v>INSUMO</v>
          </cell>
          <cell r="B10850" t="str">
            <v>00006111</v>
          </cell>
          <cell r="C10850" t="str">
            <v>SERVENTE</v>
          </cell>
          <cell r="D10850" t="str">
            <v>H</v>
          </cell>
          <cell r="E10850">
            <v>1.6</v>
          </cell>
          <cell r="F10850">
            <v>10.59</v>
          </cell>
          <cell r="G10850">
            <v>16.940000000000001</v>
          </cell>
        </row>
        <row r="10851">
          <cell r="A10851" t="str">
            <v>73932/001</v>
          </cell>
          <cell r="C10851" t="str">
            <v>SUBTOTAL</v>
          </cell>
          <cell r="G10851">
            <v>197.51</v>
          </cell>
        </row>
        <row r="10852">
          <cell r="C10852" t="str">
            <v>BDI</v>
          </cell>
          <cell r="E10852">
            <v>0.35</v>
          </cell>
          <cell r="G10852">
            <v>69.13</v>
          </cell>
        </row>
        <row r="10853">
          <cell r="C10853" t="str">
            <v>TOTAL</v>
          </cell>
          <cell r="G10853">
            <v>266.64</v>
          </cell>
        </row>
        <row r="10855">
          <cell r="A10855" t="str">
            <v>ESQV</v>
          </cell>
          <cell r="B10855" t="str">
            <v>73631</v>
          </cell>
          <cell r="C10855" t="str">
            <v>GUARDA-CORPO EM TUBO DE ACO GALVANIZADO 1 1/2"</v>
          </cell>
          <cell r="D10855" t="str">
            <v>M2</v>
          </cell>
        </row>
        <row r="10856">
          <cell r="A10856" t="str">
            <v>COMPOSICAO</v>
          </cell>
          <cell r="B10856" t="str">
            <v>73449</v>
          </cell>
          <cell r="C10856" t="str">
            <v>ARGAMASSA CIMENTO/AREIA 1:4 - PREPARO MANUAL - P</v>
          </cell>
          <cell r="D10856" t="str">
            <v>M3</v>
          </cell>
          <cell r="E10856">
            <v>2.5000000000000001E-4</v>
          </cell>
          <cell r="F10856">
            <v>341.28999999999996</v>
          </cell>
          <cell r="G10856">
            <v>0.09</v>
          </cell>
        </row>
        <row r="10857">
          <cell r="A10857" t="str">
            <v>INSUMO</v>
          </cell>
          <cell r="B10857" t="str">
            <v>00004750</v>
          </cell>
          <cell r="C10857" t="str">
            <v>PEDREIRO</v>
          </cell>
          <cell r="D10857" t="str">
            <v>H</v>
          </cell>
          <cell r="E10857">
            <v>0.17780000000000001</v>
          </cell>
          <cell r="F10857">
            <v>12.88</v>
          </cell>
          <cell r="G10857">
            <v>2.29</v>
          </cell>
        </row>
        <row r="10858">
          <cell r="A10858" t="str">
            <v>INSUMO</v>
          </cell>
          <cell r="B10858" t="str">
            <v>00006110</v>
          </cell>
          <cell r="C10858" t="str">
            <v>SERRALHEIRO</v>
          </cell>
          <cell r="D10858" t="str">
            <v>H</v>
          </cell>
          <cell r="E10858">
            <v>9.8916000000000004</v>
          </cell>
          <cell r="F10858">
            <v>12.17</v>
          </cell>
          <cell r="G10858">
            <v>120.38</v>
          </cell>
        </row>
        <row r="10859">
          <cell r="A10859" t="str">
            <v>INSUMO</v>
          </cell>
          <cell r="B10859" t="str">
            <v>00006111</v>
          </cell>
          <cell r="C10859" t="str">
            <v>SERVENTE</v>
          </cell>
          <cell r="D10859" t="str">
            <v>H</v>
          </cell>
          <cell r="E10859">
            <v>0.14729999999999999</v>
          </cell>
          <cell r="F10859">
            <v>10.59</v>
          </cell>
          <cell r="G10859">
            <v>1.56</v>
          </cell>
        </row>
        <row r="10860">
          <cell r="A10860" t="str">
            <v>INSUMO</v>
          </cell>
          <cell r="B10860" t="str">
            <v>00007697</v>
          </cell>
          <cell r="C10860" t="str">
            <v>TUBO ACO GALV C/ COSTURA DIN 2440/NBR 5580 CLASSE MEDIA DN 1.1/2" (40MM) E=3,25MM - 3,61KG/M</v>
          </cell>
          <cell r="D10860" t="str">
            <v>M</v>
          </cell>
          <cell r="E10860">
            <v>4.1656000000000004</v>
          </cell>
          <cell r="F10860">
            <v>27.9</v>
          </cell>
          <cell r="G10860">
            <v>116.22</v>
          </cell>
        </row>
        <row r="10861">
          <cell r="A10861" t="str">
            <v>73631</v>
          </cell>
          <cell r="C10861" t="str">
            <v>SUBTOTAL</v>
          </cell>
          <cell r="G10861">
            <v>240.54</v>
          </cell>
        </row>
        <row r="10862">
          <cell r="C10862" t="str">
            <v>BDI</v>
          </cell>
          <cell r="E10862">
            <v>0.35</v>
          </cell>
          <cell r="G10862">
            <v>84.19</v>
          </cell>
        </row>
        <row r="10863">
          <cell r="C10863" t="str">
            <v>TOTAL</v>
          </cell>
          <cell r="G10863">
            <v>324.73</v>
          </cell>
        </row>
        <row r="10865">
          <cell r="A10865" t="str">
            <v>ESQV</v>
          </cell>
          <cell r="B10865" t="str">
            <v>74195/001</v>
          </cell>
          <cell r="C10865" t="str">
            <v>GUARDA-CORPO COM CORRIMAO EM FERRO BARR A CHATA 3/16"</v>
          </cell>
          <cell r="D10865" t="str">
            <v>M</v>
          </cell>
        </row>
        <row r="10866">
          <cell r="A10866" t="str">
            <v>COMPOSICAO</v>
          </cell>
          <cell r="B10866" t="str">
            <v>73449</v>
          </cell>
          <cell r="C10866" t="str">
            <v>ARGAMASSA CIMENTO/AREIA 1:4 - PREPARO MANUAL - P</v>
          </cell>
          <cell r="D10866" t="str">
            <v>M3</v>
          </cell>
          <cell r="E10866">
            <v>3.0000000000000001E-3</v>
          </cell>
          <cell r="F10866">
            <v>341.28999999999996</v>
          </cell>
          <cell r="G10866">
            <v>1.02</v>
          </cell>
        </row>
        <row r="10867">
          <cell r="A10867" t="str">
            <v>INSUMO</v>
          </cell>
          <cell r="B10867" t="str">
            <v>00000550</v>
          </cell>
          <cell r="C10867" t="str">
            <v>BARRA FERRO RETANGULAR CHATA QUALQUER BITOLA X E = 3/16"</v>
          </cell>
          <cell r="D10867" t="str">
            <v>KG</v>
          </cell>
          <cell r="E10867">
            <v>55</v>
          </cell>
          <cell r="F10867">
            <v>3.48</v>
          </cell>
          <cell r="G10867">
            <v>191.4</v>
          </cell>
        </row>
        <row r="10868">
          <cell r="A10868" t="str">
            <v>INSUMO</v>
          </cell>
          <cell r="B10868" t="str">
            <v>00006110</v>
          </cell>
          <cell r="C10868" t="str">
            <v>SERRALHEIRO</v>
          </cell>
          <cell r="D10868" t="str">
            <v>H</v>
          </cell>
          <cell r="E10868">
            <v>1.6</v>
          </cell>
          <cell r="F10868">
            <v>12.17</v>
          </cell>
          <cell r="G10868">
            <v>19.47</v>
          </cell>
        </row>
        <row r="10869">
          <cell r="A10869" t="str">
            <v>INSUMO</v>
          </cell>
          <cell r="B10869" t="str">
            <v>00006111</v>
          </cell>
          <cell r="C10869" t="str">
            <v>SERVENTE</v>
          </cell>
          <cell r="D10869" t="str">
            <v>H</v>
          </cell>
          <cell r="E10869">
            <v>1.6</v>
          </cell>
          <cell r="F10869">
            <v>10.59</v>
          </cell>
          <cell r="G10869">
            <v>16.940000000000001</v>
          </cell>
        </row>
        <row r="10870">
          <cell r="A10870" t="str">
            <v>74195/001</v>
          </cell>
          <cell r="C10870" t="str">
            <v>SUBTOTAL</v>
          </cell>
          <cell r="G10870">
            <v>228.83</v>
          </cell>
        </row>
        <row r="10871">
          <cell r="C10871" t="str">
            <v>BDI</v>
          </cell>
          <cell r="E10871">
            <v>0.35</v>
          </cell>
          <cell r="G10871">
            <v>80.09</v>
          </cell>
        </row>
        <row r="10872">
          <cell r="C10872" t="str">
            <v>TOTAL</v>
          </cell>
          <cell r="G10872">
            <v>308.92</v>
          </cell>
        </row>
        <row r="10874">
          <cell r="A10874" t="str">
            <v>ESQV</v>
          </cell>
          <cell r="B10874" t="str">
            <v>73665</v>
          </cell>
          <cell r="C10874" t="str">
            <v>ESCADA TIPO MARINHEIRO EM ACO CA-50 9,52MM INCLUSO PINTURA COM FUNDO ANTICORROSIVO TIPO ZARCAO</v>
          </cell>
          <cell r="D10874" t="str">
            <v>M</v>
          </cell>
        </row>
        <row r="10875">
          <cell r="A10875" t="str">
            <v>COMPOSICAO</v>
          </cell>
          <cell r="B10875" t="str">
            <v>1847</v>
          </cell>
          <cell r="C10875" t="str">
            <v>ARGAMASSA CIMENTO/AREIA GROSSA SEM PENEIRAR 1:3 PREPARO MANUAL</v>
          </cell>
          <cell r="D10875" t="str">
            <v>M3</v>
          </cell>
          <cell r="E10875">
            <v>3.4499999999999999E-3</v>
          </cell>
          <cell r="F10875">
            <v>372.79999999999995</v>
          </cell>
          <cell r="G10875">
            <v>1.29</v>
          </cell>
        </row>
        <row r="10876">
          <cell r="A10876" t="str">
            <v>INSUMO</v>
          </cell>
          <cell r="B10876" t="str">
            <v>00000034</v>
          </cell>
          <cell r="C10876" t="str">
            <v>ACO CA-50 3/8" (9,52 MM)</v>
          </cell>
          <cell r="D10876" t="str">
            <v>KG</v>
          </cell>
          <cell r="E10876">
            <v>2.8</v>
          </cell>
          <cell r="F10876">
            <v>3.49</v>
          </cell>
          <cell r="G10876">
            <v>9.77</v>
          </cell>
        </row>
        <row r="10877">
          <cell r="A10877" t="str">
            <v>INSUMO</v>
          </cell>
          <cell r="B10877" t="str">
            <v>00000378</v>
          </cell>
          <cell r="C10877" t="str">
            <v>ARMADOR</v>
          </cell>
          <cell r="D10877" t="str">
            <v>H</v>
          </cell>
          <cell r="E10877">
            <v>0.35</v>
          </cell>
          <cell r="F10877">
            <v>12.88</v>
          </cell>
          <cell r="G10877">
            <v>4.51</v>
          </cell>
        </row>
        <row r="10878">
          <cell r="A10878" t="str">
            <v>INSUMO</v>
          </cell>
          <cell r="B10878" t="str">
            <v>00004750</v>
          </cell>
          <cell r="C10878" t="str">
            <v>PEDREIRO</v>
          </cell>
          <cell r="D10878" t="str">
            <v>H</v>
          </cell>
          <cell r="E10878">
            <v>1.1000000000000001</v>
          </cell>
          <cell r="F10878">
            <v>12.88</v>
          </cell>
          <cell r="G10878">
            <v>14.17</v>
          </cell>
        </row>
        <row r="10879">
          <cell r="A10879" t="str">
            <v>INSUMO</v>
          </cell>
          <cell r="B10879" t="str">
            <v>00006111</v>
          </cell>
          <cell r="C10879" t="str">
            <v>SERVENTE</v>
          </cell>
          <cell r="D10879" t="str">
            <v>H</v>
          </cell>
          <cell r="E10879">
            <v>1.1299999999999999</v>
          </cell>
          <cell r="F10879">
            <v>10.59</v>
          </cell>
          <cell r="G10879">
            <v>11.97</v>
          </cell>
        </row>
        <row r="10880">
          <cell r="A10880" t="str">
            <v>INSUMO</v>
          </cell>
          <cell r="B10880" t="str">
            <v>00007307</v>
          </cell>
          <cell r="C10880" t="str">
            <v>FUNDO ANTICORROSIVO TIPO ZARCAO OU EQUIV</v>
          </cell>
          <cell r="D10880" t="str">
            <v>L</v>
          </cell>
          <cell r="E10880">
            <v>2.5000000000000001E-2</v>
          </cell>
          <cell r="F10880">
            <v>21.12</v>
          </cell>
          <cell r="G10880">
            <v>0.53</v>
          </cell>
        </row>
        <row r="10881">
          <cell r="A10881" t="str">
            <v>73665</v>
          </cell>
          <cell r="C10881" t="str">
            <v>SUBTOTAL</v>
          </cell>
          <cell r="G10881">
            <v>42.24</v>
          </cell>
        </row>
        <row r="10882">
          <cell r="C10882" t="str">
            <v>BDI</v>
          </cell>
          <cell r="E10882">
            <v>0.35</v>
          </cell>
          <cell r="G10882">
            <v>14.78</v>
          </cell>
        </row>
        <row r="10883">
          <cell r="C10883" t="str">
            <v>TOTAL</v>
          </cell>
          <cell r="G10883">
            <v>57.02</v>
          </cell>
        </row>
        <row r="10885">
          <cell r="A10885" t="str">
            <v>ESQV</v>
          </cell>
          <cell r="B10885" t="str">
            <v>73669</v>
          </cell>
          <cell r="C10885" t="str">
            <v>CORRIMAO EM MADEIRA 1A 2,5X30CM</v>
          </cell>
          <cell r="D10885" t="str">
            <v>M</v>
          </cell>
        </row>
        <row r="10886">
          <cell r="A10886" t="str">
            <v>COMPOSICAO</v>
          </cell>
          <cell r="B10886" t="str">
            <v>73449</v>
          </cell>
          <cell r="C10886" t="str">
            <v>ARGAMASSA CIMENTO/AREIA 1:4 - PREPARO MANUAL - P</v>
          </cell>
          <cell r="D10886" t="str">
            <v>M3</v>
          </cell>
          <cell r="E10886">
            <v>1.32E-3</v>
          </cell>
          <cell r="F10886">
            <v>341.28999999999996</v>
          </cell>
          <cell r="G10886">
            <v>0.45</v>
          </cell>
        </row>
        <row r="10887">
          <cell r="A10887" t="str">
            <v>INSUMO</v>
          </cell>
          <cell r="B10887" t="str">
            <v>00004750</v>
          </cell>
          <cell r="C10887" t="str">
            <v>PEDREIRO</v>
          </cell>
          <cell r="D10887" t="str">
            <v>H</v>
          </cell>
          <cell r="E10887">
            <v>1</v>
          </cell>
          <cell r="F10887">
            <v>12.88</v>
          </cell>
          <cell r="G10887">
            <v>12.88</v>
          </cell>
        </row>
        <row r="10888">
          <cell r="A10888" t="str">
            <v>INSUMO</v>
          </cell>
          <cell r="B10888" t="str">
            <v>00006111</v>
          </cell>
          <cell r="C10888" t="str">
            <v>SERVENTE</v>
          </cell>
          <cell r="D10888" t="str">
            <v>H</v>
          </cell>
          <cell r="E10888">
            <v>1.2</v>
          </cell>
          <cell r="F10888">
            <v>10.59</v>
          </cell>
          <cell r="G10888">
            <v>12.71</v>
          </cell>
        </row>
        <row r="10889">
          <cell r="A10889" t="str">
            <v>INSUMO</v>
          </cell>
          <cell r="B10889" t="str">
            <v>00006189</v>
          </cell>
          <cell r="C10889" t="str">
            <v>TABUA MADEIRA 2A QUALIDADE 2,5 X 30,0CM (1 X 12") NAO APARELHADA</v>
          </cell>
          <cell r="D10889" t="str">
            <v>M</v>
          </cell>
          <cell r="E10889">
            <v>4.0804</v>
          </cell>
          <cell r="F10889">
            <v>8.2899999999999991</v>
          </cell>
          <cell r="G10889">
            <v>33.83</v>
          </cell>
        </row>
        <row r="10890">
          <cell r="A10890" t="str">
            <v>73669</v>
          </cell>
          <cell r="C10890" t="str">
            <v>SUBTOTAL</v>
          </cell>
          <cell r="G10890">
            <v>59.87</v>
          </cell>
        </row>
        <row r="10891">
          <cell r="C10891" t="str">
            <v>BDI</v>
          </cell>
          <cell r="E10891">
            <v>0.35</v>
          </cell>
          <cell r="G10891">
            <v>20.95</v>
          </cell>
        </row>
        <row r="10892">
          <cell r="C10892" t="str">
            <v>TOTAL</v>
          </cell>
          <cell r="G10892">
            <v>80.819999999999993</v>
          </cell>
        </row>
        <row r="10894">
          <cell r="A10894" t="str">
            <v>ESQV</v>
          </cell>
          <cell r="B10894" t="str">
            <v>74072/001</v>
          </cell>
          <cell r="C10894" t="str">
            <v>CORRIMAO EM TUBO ACO GALVANIZADO 3/4" CO M BRACADEIRA</v>
          </cell>
          <cell r="D10894" t="str">
            <v>M</v>
          </cell>
        </row>
        <row r="10895">
          <cell r="A10895" t="str">
            <v>COMPOSICAO</v>
          </cell>
          <cell r="B10895" t="str">
            <v>73449</v>
          </cell>
          <cell r="C10895" t="str">
            <v>ARGAMASSA CIMENTO/AREIA 1:4 - PREPARO MANUAL - P</v>
          </cell>
          <cell r="D10895" t="str">
            <v>M3</v>
          </cell>
          <cell r="E10895">
            <v>3.0000000000000001E-3</v>
          </cell>
          <cell r="F10895">
            <v>341.28999999999996</v>
          </cell>
          <cell r="G10895">
            <v>1.02</v>
          </cell>
        </row>
        <row r="10896">
          <cell r="A10896" t="str">
            <v>INSUMO</v>
          </cell>
          <cell r="B10896" t="str">
            <v>00004360</v>
          </cell>
          <cell r="C10896" t="str">
            <v>BRACADEIRA C/ PARAFUSO D = 3/4"</v>
          </cell>
          <cell r="D10896" t="str">
            <v>UN</v>
          </cell>
          <cell r="E10896">
            <v>2</v>
          </cell>
          <cell r="F10896">
            <v>1.1299999999999999</v>
          </cell>
          <cell r="G10896">
            <v>2.2599999999999998</v>
          </cell>
        </row>
        <row r="10897">
          <cell r="A10897" t="str">
            <v>INSUMO</v>
          </cell>
          <cell r="B10897" t="str">
            <v>00006111</v>
          </cell>
          <cell r="C10897" t="str">
            <v>SERVENTE</v>
          </cell>
          <cell r="D10897" t="str">
            <v>H</v>
          </cell>
          <cell r="E10897">
            <v>3.3</v>
          </cell>
          <cell r="F10897">
            <v>10.59</v>
          </cell>
          <cell r="G10897">
            <v>34.950000000000003</v>
          </cell>
        </row>
        <row r="10898">
          <cell r="A10898" t="str">
            <v>INSUMO</v>
          </cell>
          <cell r="B10898" t="str">
            <v>00007700</v>
          </cell>
          <cell r="C10898" t="str">
            <v>TUBO ACO GALV C/ COSTURA DIN 2440/NBR 5580 CLASSE MEDIA DN 3/4" (20MM) E = 2,65MM - 1,58KG/M</v>
          </cell>
          <cell r="D10898" t="str">
            <v>M</v>
          </cell>
          <cell r="E10898">
            <v>1.1000000000000001</v>
          </cell>
          <cell r="F10898">
            <v>12.9</v>
          </cell>
          <cell r="G10898">
            <v>14.19</v>
          </cell>
        </row>
        <row r="10899">
          <cell r="A10899" t="str">
            <v>74072/001</v>
          </cell>
          <cell r="C10899" t="str">
            <v>SUBTOTAL</v>
          </cell>
          <cell r="G10899">
            <v>52.42</v>
          </cell>
        </row>
        <row r="10900">
          <cell r="C10900" t="str">
            <v>BDI</v>
          </cell>
          <cell r="E10900">
            <v>0.35</v>
          </cell>
          <cell r="G10900">
            <v>18.350000000000001</v>
          </cell>
        </row>
        <row r="10901">
          <cell r="C10901" t="str">
            <v>TOTAL</v>
          </cell>
          <cell r="G10901">
            <v>70.77000000000001</v>
          </cell>
        </row>
        <row r="10903">
          <cell r="A10903" t="str">
            <v>ESQV</v>
          </cell>
          <cell r="B10903" t="str">
            <v>74072/002</v>
          </cell>
          <cell r="C10903" t="str">
            <v>CORRIMAO EM TUBO ACO GALVANIZADO 2 1/2" COM BRACADEIRA</v>
          </cell>
          <cell r="D10903" t="str">
            <v>M</v>
          </cell>
        </row>
        <row r="10904">
          <cell r="A10904" t="str">
            <v>COMPOSICAO</v>
          </cell>
          <cell r="B10904" t="str">
            <v>73449</v>
          </cell>
          <cell r="C10904" t="str">
            <v>ARGAMASSA CIMENTO/AREIA 1:4 - PREPARO MANUAL - P</v>
          </cell>
          <cell r="D10904" t="str">
            <v>M3</v>
          </cell>
          <cell r="E10904">
            <v>3.0000000000000001E-3</v>
          </cell>
          <cell r="F10904">
            <v>341.28999999999996</v>
          </cell>
          <cell r="G10904">
            <v>1.02</v>
          </cell>
        </row>
        <row r="10905">
          <cell r="A10905" t="str">
            <v>INSUMO</v>
          </cell>
          <cell r="B10905" t="str">
            <v>00004364</v>
          </cell>
          <cell r="C10905" t="str">
            <v>BRACADEIRA C/ PARAFUSO D = 2 1/2"</v>
          </cell>
          <cell r="D10905" t="str">
            <v>UN</v>
          </cell>
          <cell r="E10905">
            <v>2</v>
          </cell>
          <cell r="F10905">
            <v>2.75</v>
          </cell>
          <cell r="G10905">
            <v>5.5</v>
          </cell>
        </row>
        <row r="10906">
          <cell r="A10906" t="str">
            <v>INSUMO</v>
          </cell>
          <cell r="B10906" t="str">
            <v>00006111</v>
          </cell>
          <cell r="C10906" t="str">
            <v>SERVENTE</v>
          </cell>
          <cell r="D10906" t="str">
            <v>H</v>
          </cell>
          <cell r="E10906">
            <v>3.3</v>
          </cell>
          <cell r="F10906">
            <v>10.59</v>
          </cell>
          <cell r="G10906">
            <v>34.950000000000003</v>
          </cell>
        </row>
        <row r="10907">
          <cell r="A10907" t="str">
            <v>INSUMO</v>
          </cell>
          <cell r="B10907" t="str">
            <v>00007701</v>
          </cell>
          <cell r="C10907" t="str">
            <v>TUBO ACO GALV C/ COSTURA DIN 2440/NBR 5580 CLASSE MEDIA DN 2.1/2" (65MM) E=3,65MM - 6,51KG/M</v>
          </cell>
          <cell r="D10907" t="str">
            <v>M</v>
          </cell>
          <cell r="E10907">
            <v>1</v>
          </cell>
          <cell r="F10907">
            <v>51.56</v>
          </cell>
          <cell r="G10907">
            <v>51.56</v>
          </cell>
        </row>
        <row r="10908">
          <cell r="A10908" t="str">
            <v>74072/002</v>
          </cell>
          <cell r="C10908" t="str">
            <v>SUBTOTAL</v>
          </cell>
          <cell r="G10908">
            <v>93.03</v>
          </cell>
        </row>
        <row r="10909">
          <cell r="C10909" t="str">
            <v>BDI</v>
          </cell>
          <cell r="E10909">
            <v>0.35</v>
          </cell>
          <cell r="G10909">
            <v>32.56</v>
          </cell>
        </row>
        <row r="10910">
          <cell r="C10910" t="str">
            <v>TOTAL</v>
          </cell>
          <cell r="G10910">
            <v>125.59</v>
          </cell>
        </row>
        <row r="10912">
          <cell r="A10912" t="str">
            <v>ESQV</v>
          </cell>
          <cell r="B10912" t="str">
            <v>74072/003</v>
          </cell>
          <cell r="C10912" t="str">
            <v>CORRIMAO EM TUBO ACO GALVANIZADO 1 1/4" COM BRACADEIRA</v>
          </cell>
          <cell r="D10912" t="str">
            <v>M</v>
          </cell>
        </row>
        <row r="10913">
          <cell r="A10913" t="str">
            <v>COMPOSICAO</v>
          </cell>
          <cell r="B10913" t="str">
            <v>73449</v>
          </cell>
          <cell r="C10913" t="str">
            <v>ARGAMASSA CIMENTO/AREIA 1:4 - PREPARO MANUAL - P</v>
          </cell>
          <cell r="D10913" t="str">
            <v>M3</v>
          </cell>
          <cell r="E10913">
            <v>3.0000000000000001E-3</v>
          </cell>
          <cell r="F10913">
            <v>341.28999999999996</v>
          </cell>
          <cell r="G10913">
            <v>1.02</v>
          </cell>
        </row>
        <row r="10914">
          <cell r="A10914" t="str">
            <v>INSUMO</v>
          </cell>
          <cell r="B10914" t="str">
            <v>00004371</v>
          </cell>
          <cell r="C10914" t="str">
            <v>BRACADEIRA C/ PARAFUSO D = 1 1/4"</v>
          </cell>
          <cell r="D10914" t="str">
            <v>UN</v>
          </cell>
          <cell r="E10914">
            <v>2</v>
          </cell>
          <cell r="F10914">
            <v>2.16</v>
          </cell>
          <cell r="G10914">
            <v>4.32</v>
          </cell>
        </row>
        <row r="10915">
          <cell r="A10915" t="str">
            <v>INSUMO</v>
          </cell>
          <cell r="B10915" t="str">
            <v>00006111</v>
          </cell>
          <cell r="C10915" t="str">
            <v>SERVENTE</v>
          </cell>
          <cell r="D10915" t="str">
            <v>H</v>
          </cell>
          <cell r="E10915">
            <v>3.3</v>
          </cell>
          <cell r="F10915">
            <v>10.59</v>
          </cell>
          <cell r="G10915">
            <v>34.950000000000003</v>
          </cell>
        </row>
        <row r="10916">
          <cell r="A10916" t="str">
            <v>INSUMO</v>
          </cell>
          <cell r="B10916" t="str">
            <v>00007698</v>
          </cell>
          <cell r="C10916" t="str">
            <v>TUBO ACO GALV C/ COSTURA DIN 2440/NBR 5580 CLASSE MEDIA DN 1.1/4" (32MM) E=3,25MM - 3,14KG/M</v>
          </cell>
          <cell r="D10916" t="str">
            <v>M</v>
          </cell>
          <cell r="E10916">
            <v>1</v>
          </cell>
          <cell r="F10916">
            <v>25.27</v>
          </cell>
          <cell r="G10916">
            <v>25.27</v>
          </cell>
        </row>
        <row r="10917">
          <cell r="A10917" t="str">
            <v>74072/003</v>
          </cell>
          <cell r="C10917" t="str">
            <v>SUBTOTAL</v>
          </cell>
          <cell r="G10917">
            <v>65.56</v>
          </cell>
        </row>
        <row r="10918">
          <cell r="C10918" t="str">
            <v>BDI</v>
          </cell>
          <cell r="E10918">
            <v>0.35</v>
          </cell>
          <cell r="G10918">
            <v>22.95</v>
          </cell>
        </row>
        <row r="10919">
          <cell r="C10919" t="str">
            <v>TOTAL</v>
          </cell>
          <cell r="G10919">
            <v>88.51</v>
          </cell>
        </row>
        <row r="10921">
          <cell r="A10921" t="str">
            <v>ESQV</v>
          </cell>
          <cell r="B10921" t="str">
            <v>74103/001</v>
          </cell>
          <cell r="C10921" t="str">
            <v>ESCADA TIPO MARINHEIRO EM ACO CA-50 12,5", INCLUSO PINTURA COM FUNDO ANTICORROSIVO TIPO ZARCAO</v>
          </cell>
          <cell r="D10921" t="str">
            <v>M</v>
          </cell>
        </row>
        <row r="10922">
          <cell r="A10922" t="str">
            <v>INSUMO</v>
          </cell>
          <cell r="B10922" t="str">
            <v>00000031</v>
          </cell>
          <cell r="C10922" t="str">
            <v>ACO CA-50 1/2" (12,70 MM)</v>
          </cell>
          <cell r="D10922" t="str">
            <v>KG</v>
          </cell>
          <cell r="E10922">
            <v>4.8</v>
          </cell>
          <cell r="F10922">
            <v>3.39</v>
          </cell>
          <cell r="G10922">
            <v>16.27</v>
          </cell>
        </row>
        <row r="10923">
          <cell r="A10923" t="str">
            <v>INSUMO</v>
          </cell>
          <cell r="B10923" t="str">
            <v>00003768</v>
          </cell>
          <cell r="C10923" t="str">
            <v>LIXA P/ FERRO</v>
          </cell>
          <cell r="D10923" t="str">
            <v>UN</v>
          </cell>
          <cell r="E10923">
            <v>0.6</v>
          </cell>
          <cell r="F10923">
            <v>2.16</v>
          </cell>
          <cell r="G10923">
            <v>1.3</v>
          </cell>
        </row>
        <row r="10924">
          <cell r="A10924" t="str">
            <v>INSUMO</v>
          </cell>
          <cell r="B10924" t="str">
            <v>00004750</v>
          </cell>
          <cell r="C10924" t="str">
            <v>PEDREIRO</v>
          </cell>
          <cell r="D10924" t="str">
            <v>H</v>
          </cell>
          <cell r="E10924">
            <v>0.4</v>
          </cell>
          <cell r="F10924">
            <v>12.88</v>
          </cell>
          <cell r="G10924">
            <v>5.15</v>
          </cell>
        </row>
        <row r="10925">
          <cell r="A10925" t="str">
            <v>INSUMO</v>
          </cell>
          <cell r="B10925" t="str">
            <v>00004783</v>
          </cell>
          <cell r="C10925" t="str">
            <v>PINTOR</v>
          </cell>
          <cell r="D10925" t="str">
            <v>H</v>
          </cell>
          <cell r="E10925">
            <v>0.2</v>
          </cell>
          <cell r="F10925">
            <v>13.58</v>
          </cell>
          <cell r="G10925">
            <v>2.72</v>
          </cell>
        </row>
        <row r="10926">
          <cell r="A10926" t="str">
            <v>INSUMO</v>
          </cell>
          <cell r="B10926" t="str">
            <v>00005318</v>
          </cell>
          <cell r="C10926" t="str">
            <v>SOLVENTE DILUENTE A BASE DE AGUARRAS</v>
          </cell>
          <cell r="D10926" t="str">
            <v>L</v>
          </cell>
          <cell r="E10926">
            <v>0.252</v>
          </cell>
          <cell r="F10926">
            <v>8.3000000000000007</v>
          </cell>
          <cell r="G10926">
            <v>2.09</v>
          </cell>
        </row>
        <row r="10927">
          <cell r="A10927" t="str">
            <v>INSUMO</v>
          </cell>
          <cell r="B10927" t="str">
            <v>00006111</v>
          </cell>
          <cell r="C10927" t="str">
            <v>SERVENTE</v>
          </cell>
          <cell r="D10927" t="str">
            <v>H</v>
          </cell>
          <cell r="E10927">
            <v>1.0900000000000001</v>
          </cell>
          <cell r="F10927">
            <v>10.59</v>
          </cell>
          <cell r="G10927">
            <v>11.54</v>
          </cell>
        </row>
        <row r="10928">
          <cell r="A10928" t="str">
            <v>INSUMO</v>
          </cell>
          <cell r="B10928" t="str">
            <v>00006160</v>
          </cell>
          <cell r="C10928" t="str">
            <v>SOLDADOR</v>
          </cell>
          <cell r="D10928" t="str">
            <v>H</v>
          </cell>
          <cell r="E10928">
            <v>0.28999999999999998</v>
          </cell>
          <cell r="F10928">
            <v>21.72</v>
          </cell>
          <cell r="G10928">
            <v>6.3</v>
          </cell>
        </row>
        <row r="10929">
          <cell r="A10929" t="str">
            <v>INSUMO</v>
          </cell>
          <cell r="B10929" t="str">
            <v>00007308</v>
          </cell>
          <cell r="C10929" t="str">
            <v>FUNDO ANTICORROSIVO TIPO ZARCAO OU EQUIV</v>
          </cell>
          <cell r="D10929" t="str">
            <v>GL</v>
          </cell>
          <cell r="E10929">
            <v>0.04</v>
          </cell>
          <cell r="F10929">
            <v>76.02</v>
          </cell>
          <cell r="G10929">
            <v>3.04</v>
          </cell>
        </row>
        <row r="10930">
          <cell r="A10930" t="str">
            <v>INSUMO</v>
          </cell>
          <cell r="B10930" t="str">
            <v>00010997</v>
          </cell>
          <cell r="C10930" t="str">
            <v>ELETRODO AWS E-7018 (OK 48.04; WI 718) D=4MM (SOLDA ELETRICA)</v>
          </cell>
          <cell r="D10930" t="str">
            <v>KG</v>
          </cell>
          <cell r="E10930">
            <v>0.12</v>
          </cell>
          <cell r="F10930">
            <v>18</v>
          </cell>
          <cell r="G10930">
            <v>2.16</v>
          </cell>
        </row>
        <row r="10931">
          <cell r="A10931" t="str">
            <v>74103/001</v>
          </cell>
          <cell r="C10931" t="str">
            <v>SUBTOTAL</v>
          </cell>
          <cell r="G10931">
            <v>50.569999999999993</v>
          </cell>
        </row>
        <row r="10932">
          <cell r="C10932" t="str">
            <v>BDI</v>
          </cell>
          <cell r="E10932">
            <v>0.35</v>
          </cell>
          <cell r="G10932">
            <v>17.7</v>
          </cell>
        </row>
        <row r="10933">
          <cell r="C10933" t="str">
            <v>TOTAL</v>
          </cell>
          <cell r="G10933">
            <v>68.27</v>
          </cell>
        </row>
        <row r="10935">
          <cell r="A10935" t="str">
            <v>ESQV</v>
          </cell>
          <cell r="B10935" t="str">
            <v>74194/001</v>
          </cell>
          <cell r="C10935" t="str">
            <v>ESCADA TIPO MARINHEIRO EM TUBO ACO GALVA NIZADO 1 1/2" 5 DEGRAUS</v>
          </cell>
          <cell r="D10935" t="str">
            <v>M</v>
          </cell>
        </row>
        <row r="10936">
          <cell r="A10936" t="str">
            <v>COMPOSICAO</v>
          </cell>
          <cell r="B10936" t="str">
            <v>73449</v>
          </cell>
          <cell r="C10936" t="str">
            <v>ARGAMASSA CIMENTO/AREIA 1:4 - PREPARO MANUAL - P</v>
          </cell>
          <cell r="D10936" t="str">
            <v>M3</v>
          </cell>
          <cell r="E10936">
            <v>0.02</v>
          </cell>
          <cell r="F10936">
            <v>341.28999999999996</v>
          </cell>
          <cell r="G10936">
            <v>6.83</v>
          </cell>
        </row>
        <row r="10937">
          <cell r="A10937" t="str">
            <v>INSUMO</v>
          </cell>
          <cell r="B10937" t="str">
            <v>00006110</v>
          </cell>
          <cell r="C10937" t="str">
            <v>SERRALHEIRO</v>
          </cell>
          <cell r="D10937" t="str">
            <v>H</v>
          </cell>
          <cell r="E10937">
            <v>3.4</v>
          </cell>
          <cell r="F10937">
            <v>12.17</v>
          </cell>
          <cell r="G10937">
            <v>41.38</v>
          </cell>
        </row>
        <row r="10938">
          <cell r="A10938" t="str">
            <v>INSUMO</v>
          </cell>
          <cell r="B10938" t="str">
            <v>00006111</v>
          </cell>
          <cell r="C10938" t="str">
            <v>SERVENTE</v>
          </cell>
          <cell r="D10938" t="str">
            <v>H</v>
          </cell>
          <cell r="E10938">
            <v>3.1</v>
          </cell>
          <cell r="F10938">
            <v>10.59</v>
          </cell>
          <cell r="G10938">
            <v>32.83</v>
          </cell>
        </row>
        <row r="10939">
          <cell r="A10939" t="str">
            <v>INSUMO</v>
          </cell>
          <cell r="B10939" t="str">
            <v>00007697</v>
          </cell>
          <cell r="C10939" t="str">
            <v>TUBO ACO GALV C/ COSTURA DIN 2440/NBR 5580 CLASSE MEDIA DN 1.1/2" (40MM) E=3,25MM - 3,61KG/M</v>
          </cell>
          <cell r="D10939" t="str">
            <v>M</v>
          </cell>
          <cell r="E10939">
            <v>4</v>
          </cell>
          <cell r="F10939">
            <v>27.9</v>
          </cell>
          <cell r="G10939">
            <v>111.6</v>
          </cell>
        </row>
        <row r="10940">
          <cell r="A10940" t="str">
            <v>74194/001</v>
          </cell>
          <cell r="C10940" t="str">
            <v>SUBTOTAL</v>
          </cell>
          <cell r="G10940">
            <v>192.64</v>
          </cell>
        </row>
        <row r="10941">
          <cell r="C10941" t="str">
            <v>BDI</v>
          </cell>
          <cell r="E10941">
            <v>0.35</v>
          </cell>
          <cell r="G10941">
            <v>67.42</v>
          </cell>
        </row>
        <row r="10942">
          <cell r="C10942" t="str">
            <v>TOTAL</v>
          </cell>
          <cell r="G10942">
            <v>260.06</v>
          </cell>
        </row>
        <row r="10944">
          <cell r="A10944" t="str">
            <v>ESQV</v>
          </cell>
          <cell r="B10944" t="str">
            <v>84862</v>
          </cell>
          <cell r="C10944" t="str">
            <v>GUARDA-CORPO COM CORRIMAO EM TUBO DE ACO GALVANIZADO 1 1/2"</v>
          </cell>
          <cell r="D10944" t="str">
            <v>M</v>
          </cell>
        </row>
        <row r="10945">
          <cell r="A10945" t="str">
            <v>INSUMO</v>
          </cell>
          <cell r="B10945" t="str">
            <v>00001649</v>
          </cell>
          <cell r="C10945" t="str">
            <v>CRUZETA FERRO GALV ROSCA REF 1 1/2"</v>
          </cell>
          <cell r="D10945" t="str">
            <v>UN</v>
          </cell>
          <cell r="E10945">
            <v>0.7</v>
          </cell>
          <cell r="F10945">
            <v>34.020000000000003</v>
          </cell>
          <cell r="G10945">
            <v>23.81</v>
          </cell>
        </row>
        <row r="10946">
          <cell r="A10946" t="str">
            <v>INSUMO</v>
          </cell>
          <cell r="B10946" t="str">
            <v>00002616</v>
          </cell>
          <cell r="C10946" t="str">
            <v>CURVA 90G FERRO GALV ELETROLITICO 1/2" P/ ELETRODUTO</v>
          </cell>
          <cell r="D10946" t="str">
            <v>UN</v>
          </cell>
          <cell r="E10946">
            <v>0.5</v>
          </cell>
          <cell r="F10946">
            <v>1.95</v>
          </cell>
          <cell r="G10946">
            <v>0.98</v>
          </cell>
        </row>
        <row r="10947">
          <cell r="A10947" t="str">
            <v>INSUMO</v>
          </cell>
          <cell r="B10947" t="str">
            <v>00006110</v>
          </cell>
          <cell r="C10947" t="str">
            <v>SERRALHEIRO</v>
          </cell>
          <cell r="D10947" t="str">
            <v>H</v>
          </cell>
          <cell r="E10947">
            <v>1.3</v>
          </cell>
          <cell r="F10947">
            <v>12.17</v>
          </cell>
          <cell r="G10947">
            <v>15.82</v>
          </cell>
        </row>
        <row r="10948">
          <cell r="A10948" t="str">
            <v>INSUMO</v>
          </cell>
          <cell r="B10948" t="str">
            <v>00006111</v>
          </cell>
          <cell r="C10948" t="str">
            <v>SERVENTE</v>
          </cell>
          <cell r="D10948" t="str">
            <v>H</v>
          </cell>
          <cell r="E10948">
            <v>1.3</v>
          </cell>
          <cell r="F10948">
            <v>10.59</v>
          </cell>
          <cell r="G10948">
            <v>13.77</v>
          </cell>
        </row>
        <row r="10949">
          <cell r="A10949" t="str">
            <v>INSUMO</v>
          </cell>
          <cell r="B10949" t="str">
            <v>00006297</v>
          </cell>
          <cell r="C10949" t="str">
            <v>TE FERRO GALVANIZADO 90G 1.1/2"</v>
          </cell>
          <cell r="D10949" t="str">
            <v>UN</v>
          </cell>
          <cell r="E10949">
            <v>1.3</v>
          </cell>
          <cell r="F10949">
            <v>19.21</v>
          </cell>
          <cell r="G10949">
            <v>24.97</v>
          </cell>
        </row>
        <row r="10950">
          <cell r="A10950" t="str">
            <v>INSUMO</v>
          </cell>
          <cell r="B10950" t="str">
            <v>00007697</v>
          </cell>
          <cell r="C10950" t="str">
            <v>TUBO ACO GALV C/ COSTURA DIN 2440/NBR 5580 CLASSE MEDIA DN 1.1/2" (40MM) E=3,25MM - 3,61KG/M</v>
          </cell>
          <cell r="D10950" t="str">
            <v>M</v>
          </cell>
          <cell r="E10950">
            <v>3.5</v>
          </cell>
          <cell r="F10950">
            <v>27.9</v>
          </cell>
          <cell r="G10950">
            <v>97.65</v>
          </cell>
        </row>
        <row r="10951">
          <cell r="A10951" t="str">
            <v>84862</v>
          </cell>
          <cell r="C10951" t="str">
            <v>SUBTOTAL</v>
          </cell>
          <cell r="G10951">
            <v>177</v>
          </cell>
        </row>
        <row r="10952">
          <cell r="C10952" t="str">
            <v>BDI</v>
          </cell>
          <cell r="E10952">
            <v>0.35</v>
          </cell>
          <cell r="G10952">
            <v>61.95</v>
          </cell>
        </row>
        <row r="10953">
          <cell r="C10953" t="str">
            <v>TOTAL</v>
          </cell>
          <cell r="G10953">
            <v>238.95</v>
          </cell>
        </row>
        <row r="10955">
          <cell r="A10955" t="str">
            <v>ESQV</v>
          </cell>
          <cell r="B10955" t="str">
            <v>84863</v>
          </cell>
          <cell r="C10955" t="str">
            <v>GUARDA-CORPO COM CORRIMAO EM TUBO DE ACO GALVANIZADO 3/4"</v>
          </cell>
          <cell r="D10955" t="str">
            <v>M</v>
          </cell>
        </row>
        <row r="10956">
          <cell r="A10956" t="str">
            <v>INSUMO</v>
          </cell>
          <cell r="B10956" t="str">
            <v>00001654</v>
          </cell>
          <cell r="C10956" t="str">
            <v>CRUZETA FERRO GALV ROSCA REF 3/4"</v>
          </cell>
          <cell r="D10956" t="str">
            <v>UN</v>
          </cell>
          <cell r="E10956">
            <v>0.7</v>
          </cell>
          <cell r="F10956">
            <v>13.35</v>
          </cell>
          <cell r="G10956">
            <v>9.35</v>
          </cell>
        </row>
        <row r="10957">
          <cell r="A10957" t="str">
            <v>INSUMO</v>
          </cell>
          <cell r="B10957" t="str">
            <v>00002633</v>
          </cell>
          <cell r="C10957" t="str">
            <v>CURVA 90G FERRO GALV ELETROTILICO 3/4" P/ ELETRODUTO</v>
          </cell>
          <cell r="D10957" t="str">
            <v>UN</v>
          </cell>
          <cell r="E10957">
            <v>0.5</v>
          </cell>
          <cell r="F10957">
            <v>2.29</v>
          </cell>
          <cell r="G10957">
            <v>1.1499999999999999</v>
          </cell>
        </row>
        <row r="10958">
          <cell r="A10958" t="str">
            <v>INSUMO</v>
          </cell>
          <cell r="B10958" t="str">
            <v>00006110</v>
          </cell>
          <cell r="C10958" t="str">
            <v>SERRALHEIRO</v>
          </cell>
          <cell r="D10958" t="str">
            <v>H</v>
          </cell>
          <cell r="E10958">
            <v>1</v>
          </cell>
          <cell r="F10958">
            <v>12.17</v>
          </cell>
          <cell r="G10958">
            <v>12.17</v>
          </cell>
        </row>
        <row r="10959">
          <cell r="A10959" t="str">
            <v>INSUMO</v>
          </cell>
          <cell r="B10959" t="str">
            <v>00006111</v>
          </cell>
          <cell r="C10959" t="str">
            <v>SERVENTE</v>
          </cell>
          <cell r="D10959" t="str">
            <v>H</v>
          </cell>
          <cell r="E10959">
            <v>1</v>
          </cell>
          <cell r="F10959">
            <v>10.59</v>
          </cell>
          <cell r="G10959">
            <v>10.59</v>
          </cell>
        </row>
        <row r="10960">
          <cell r="A10960" t="str">
            <v>INSUMO</v>
          </cell>
          <cell r="B10960" t="str">
            <v>00006295</v>
          </cell>
          <cell r="C10960" t="str">
            <v>TE FERRO GALVANIZADO 90G 3/4"</v>
          </cell>
          <cell r="D10960" t="str">
            <v>UN</v>
          </cell>
          <cell r="E10960">
            <v>1.3</v>
          </cell>
          <cell r="F10960">
            <v>6.47</v>
          </cell>
          <cell r="G10960">
            <v>8.41</v>
          </cell>
        </row>
        <row r="10961">
          <cell r="A10961" t="str">
            <v>INSUMO</v>
          </cell>
          <cell r="B10961" t="str">
            <v>00007700</v>
          </cell>
          <cell r="C10961" t="str">
            <v>TUBO ACO GALV C/ COSTURA DIN 2440/NBR 5580 CLASSE MEDIA DN 3/4" (20MM) E = 2,65MM - 1,58KG/M</v>
          </cell>
          <cell r="D10961" t="str">
            <v>M</v>
          </cell>
          <cell r="E10961">
            <v>3.5</v>
          </cell>
          <cell r="F10961">
            <v>12.9</v>
          </cell>
          <cell r="G10961">
            <v>45.15</v>
          </cell>
        </row>
        <row r="10962">
          <cell r="A10962" t="str">
            <v>84863</v>
          </cell>
          <cell r="C10962" t="str">
            <v>SUBTOTAL</v>
          </cell>
          <cell r="G10962">
            <v>86.82</v>
          </cell>
        </row>
        <row r="10963">
          <cell r="C10963" t="str">
            <v>BDI</v>
          </cell>
          <cell r="E10963">
            <v>0.35</v>
          </cell>
          <cell r="G10963">
            <v>30.39</v>
          </cell>
        </row>
        <row r="10964">
          <cell r="C10964" t="str">
            <v>TOTAL</v>
          </cell>
          <cell r="G10964">
            <v>117.21</v>
          </cell>
        </row>
        <row r="10966">
          <cell r="A10966" t="str">
            <v>ESQV</v>
          </cell>
          <cell r="B10966" t="str">
            <v>68050</v>
          </cell>
          <cell r="C10966" t="str">
            <v>PORTA DE CORRER EM ALUMINIO, COM DUAS FOLHAS PARA V IDRO, INCLUSO GUARNICAO E VIDRO LISO INCOLOR</v>
          </cell>
          <cell r="D10966" t="str">
            <v>M2</v>
          </cell>
        </row>
        <row r="10967">
          <cell r="A10967" t="str">
            <v>COMPOSICAO</v>
          </cell>
          <cell r="B10967" t="str">
            <v>6013</v>
          </cell>
          <cell r="C10967" t="str">
            <v>ARGAMASSA TRACO 1:3 (CIMENTO E AREIA GROSSA NAO PENEIRADA), PREPARO MECANICO</v>
          </cell>
          <cell r="D10967" t="str">
            <v>M3</v>
          </cell>
          <cell r="E10967">
            <v>4.0000000000000001E-3</v>
          </cell>
          <cell r="F10967">
            <v>354.46000000000004</v>
          </cell>
          <cell r="G10967">
            <v>1.42</v>
          </cell>
        </row>
        <row r="10968">
          <cell r="A10968" t="str">
            <v>INSUMO</v>
          </cell>
          <cell r="B10968" t="str">
            <v>00004750</v>
          </cell>
          <cell r="C10968" t="str">
            <v>PEDREIRO</v>
          </cell>
          <cell r="D10968" t="str">
            <v>H</v>
          </cell>
          <cell r="E10968">
            <v>1.5</v>
          </cell>
          <cell r="F10968">
            <v>12.88</v>
          </cell>
          <cell r="G10968">
            <v>19.32</v>
          </cell>
        </row>
        <row r="10969">
          <cell r="A10969" t="str">
            <v>INSUMO</v>
          </cell>
          <cell r="B10969" t="str">
            <v>00004922</v>
          </cell>
          <cell r="C10969" t="str">
            <v>PORTA DE CORRER EM ALUMINIO (LINHA 25), COM DUAS FOLHAS PARA VIDRO E GUARNICAO, DE 1,80 X 2,10 M</v>
          </cell>
          <cell r="D10969" t="str">
            <v>M2</v>
          </cell>
          <cell r="E10969">
            <v>1</v>
          </cell>
          <cell r="F10969">
            <v>332.58</v>
          </cell>
          <cell r="G10969">
            <v>332.58</v>
          </cell>
        </row>
        <row r="10970">
          <cell r="A10970" t="str">
            <v>INSUMO</v>
          </cell>
          <cell r="B10970" t="str">
            <v>00006111</v>
          </cell>
          <cell r="C10970" t="str">
            <v>SERVENTE</v>
          </cell>
          <cell r="D10970" t="str">
            <v>H</v>
          </cell>
          <cell r="E10970">
            <v>1</v>
          </cell>
          <cell r="F10970">
            <v>10.59</v>
          </cell>
          <cell r="G10970">
            <v>10.59</v>
          </cell>
        </row>
        <row r="10971">
          <cell r="A10971" t="str">
            <v>68050</v>
          </cell>
          <cell r="C10971" t="str">
            <v>SUBTOTAL</v>
          </cell>
          <cell r="G10971">
            <v>363.90999999999997</v>
          </cell>
        </row>
        <row r="10972">
          <cell r="C10972" t="str">
            <v>BDI</v>
          </cell>
          <cell r="E10972">
            <v>0.35</v>
          </cell>
          <cell r="G10972">
            <v>127.37</v>
          </cell>
        </row>
        <row r="10973">
          <cell r="C10973" t="str">
            <v>TOTAL</v>
          </cell>
          <cell r="G10973">
            <v>491.28</v>
          </cell>
        </row>
        <row r="10975">
          <cell r="A10975" t="str">
            <v>ESQV</v>
          </cell>
          <cell r="B10975" t="str">
            <v>74071/001</v>
          </cell>
          <cell r="C10975" t="str">
            <v>PORTA DE ABRIR, EM ALUMINIO, CHAPA CORRU GADA COM GUARNICAO</v>
          </cell>
          <cell r="D10975" t="str">
            <v>M2</v>
          </cell>
        </row>
        <row r="10976">
          <cell r="A10976" t="str">
            <v>COMPOSICAO</v>
          </cell>
          <cell r="B10976" t="str">
            <v>73449</v>
          </cell>
          <cell r="C10976" t="str">
            <v>ARGAMASSA CIMENTO/AREIA 1:4 - PREPARO MANUAL - P</v>
          </cell>
          <cell r="D10976" t="str">
            <v>M3</v>
          </cell>
          <cell r="E10976">
            <v>6.0000000000000001E-3</v>
          </cell>
          <cell r="F10976">
            <v>341.28999999999996</v>
          </cell>
          <cell r="G10976">
            <v>2.0499999999999998</v>
          </cell>
        </row>
        <row r="10977">
          <cell r="A10977" t="str">
            <v>INSUMO</v>
          </cell>
          <cell r="B10977" t="str">
            <v>00004750</v>
          </cell>
          <cell r="C10977" t="str">
            <v>PEDREIRO</v>
          </cell>
          <cell r="D10977" t="str">
            <v>H</v>
          </cell>
          <cell r="E10977">
            <v>0.5</v>
          </cell>
          <cell r="F10977">
            <v>12.88</v>
          </cell>
          <cell r="G10977">
            <v>6.44</v>
          </cell>
        </row>
        <row r="10978">
          <cell r="A10978" t="str">
            <v>INSUMO</v>
          </cell>
          <cell r="B10978" t="str">
            <v>00004914</v>
          </cell>
          <cell r="C10978" t="str">
            <v>PORTA ALUMINIO ABRIR, PERFIL SERIE 25, CHAPA CORRUGADA C/ GUARNICAO 87 X 210CM</v>
          </cell>
          <cell r="D10978" t="str">
            <v>M2</v>
          </cell>
          <cell r="E10978">
            <v>1</v>
          </cell>
          <cell r="F10978">
            <v>425.05</v>
          </cell>
          <cell r="G10978">
            <v>425.05</v>
          </cell>
        </row>
        <row r="10979">
          <cell r="A10979" t="str">
            <v>INSUMO</v>
          </cell>
          <cell r="B10979" t="str">
            <v>00006110</v>
          </cell>
          <cell r="C10979" t="str">
            <v>SERRALHEIRO</v>
          </cell>
          <cell r="D10979" t="str">
            <v>H</v>
          </cell>
          <cell r="E10979">
            <v>1.3</v>
          </cell>
          <cell r="F10979">
            <v>12.17</v>
          </cell>
          <cell r="G10979">
            <v>15.82</v>
          </cell>
        </row>
        <row r="10980">
          <cell r="A10980" t="str">
            <v>INSUMO</v>
          </cell>
          <cell r="B10980" t="str">
            <v>00006111</v>
          </cell>
          <cell r="C10980" t="str">
            <v>SERVENTE</v>
          </cell>
          <cell r="D10980" t="str">
            <v>H</v>
          </cell>
          <cell r="E10980">
            <v>2.2000000000000002</v>
          </cell>
          <cell r="F10980">
            <v>10.59</v>
          </cell>
          <cell r="G10980">
            <v>23.3</v>
          </cell>
        </row>
        <row r="10981">
          <cell r="A10981" t="str">
            <v>74071/001</v>
          </cell>
          <cell r="C10981" t="str">
            <v>SUBTOTAL</v>
          </cell>
          <cell r="G10981">
            <v>472.66</v>
          </cell>
        </row>
        <row r="10982">
          <cell r="C10982" t="str">
            <v>BDI</v>
          </cell>
          <cell r="E10982">
            <v>0.35</v>
          </cell>
          <cell r="G10982">
            <v>165.43</v>
          </cell>
        </row>
        <row r="10983">
          <cell r="C10983" t="str">
            <v>TOTAL</v>
          </cell>
          <cell r="G10983">
            <v>638.09</v>
          </cell>
        </row>
        <row r="10985">
          <cell r="A10985" t="str">
            <v>ESQV</v>
          </cell>
          <cell r="B10985" t="str">
            <v>74071/002</v>
          </cell>
          <cell r="C10985" t="str">
            <v>PORTA DE ABRIR EM ALUMINIO TIPO VENEZIAN A, COM GUARNICAO</v>
          </cell>
          <cell r="D10985" t="str">
            <v>M2</v>
          </cell>
        </row>
        <row r="10986">
          <cell r="A10986" t="str">
            <v>COMPOSICAO</v>
          </cell>
          <cell r="B10986" t="str">
            <v>73449</v>
          </cell>
          <cell r="C10986" t="str">
            <v>ARGAMASSA CIMENTO/AREIA 1:4 - PREPARO MANUAL - P</v>
          </cell>
          <cell r="D10986" t="str">
            <v>M3</v>
          </cell>
          <cell r="E10986">
            <v>6.0000000000000001E-3</v>
          </cell>
          <cell r="F10986">
            <v>341.28999999999996</v>
          </cell>
          <cell r="G10986">
            <v>2.0499999999999998</v>
          </cell>
        </row>
        <row r="10987">
          <cell r="A10987" t="str">
            <v>INSUMO</v>
          </cell>
          <cell r="B10987" t="str">
            <v>00004750</v>
          </cell>
          <cell r="C10987" t="str">
            <v>PEDREIRO</v>
          </cell>
          <cell r="D10987" t="str">
            <v>H</v>
          </cell>
          <cell r="E10987">
            <v>0.5</v>
          </cell>
          <cell r="F10987">
            <v>12.88</v>
          </cell>
          <cell r="G10987">
            <v>6.44</v>
          </cell>
        </row>
        <row r="10988">
          <cell r="A10988" t="str">
            <v>INSUMO</v>
          </cell>
          <cell r="B10988" t="str">
            <v>00004917</v>
          </cell>
          <cell r="C10988" t="str">
            <v>PORTA ALUMINIO ABRIR, PERFIL SERIE 25, TP VENEZIANA C/ GUARNICAO 87 X 210CM</v>
          </cell>
          <cell r="D10988" t="str">
            <v>M2</v>
          </cell>
          <cell r="E10988">
            <v>1</v>
          </cell>
          <cell r="F10988">
            <v>427.03</v>
          </cell>
          <cell r="G10988">
            <v>427.03</v>
          </cell>
        </row>
        <row r="10989">
          <cell r="A10989" t="str">
            <v>INSUMO</v>
          </cell>
          <cell r="B10989" t="str">
            <v>00006110</v>
          </cell>
          <cell r="C10989" t="str">
            <v>SERRALHEIRO</v>
          </cell>
          <cell r="D10989" t="str">
            <v>H</v>
          </cell>
          <cell r="E10989">
            <v>1.3</v>
          </cell>
          <cell r="F10989">
            <v>12.17</v>
          </cell>
          <cell r="G10989">
            <v>15.82</v>
          </cell>
        </row>
        <row r="10990">
          <cell r="A10990" t="str">
            <v>INSUMO</v>
          </cell>
          <cell r="B10990" t="str">
            <v>00006111</v>
          </cell>
          <cell r="C10990" t="str">
            <v>SERVENTE</v>
          </cell>
          <cell r="D10990" t="str">
            <v>H</v>
          </cell>
          <cell r="E10990">
            <v>2.2000000000000002</v>
          </cell>
          <cell r="F10990">
            <v>10.59</v>
          </cell>
          <cell r="G10990">
            <v>23.3</v>
          </cell>
        </row>
        <row r="10991">
          <cell r="A10991" t="str">
            <v>74071/002</v>
          </cell>
          <cell r="C10991" t="str">
            <v>SUBTOTAL</v>
          </cell>
          <cell r="G10991">
            <v>474.64</v>
          </cell>
        </row>
        <row r="10992">
          <cell r="C10992" t="str">
            <v>BDI</v>
          </cell>
          <cell r="E10992">
            <v>0.35</v>
          </cell>
          <cell r="G10992">
            <v>166.12</v>
          </cell>
        </row>
        <row r="10993">
          <cell r="C10993" t="str">
            <v>TOTAL</v>
          </cell>
          <cell r="G10993">
            <v>640.76</v>
          </cell>
        </row>
        <row r="10995">
          <cell r="A10995" t="str">
            <v>ESQV</v>
          </cell>
          <cell r="B10995" t="str">
            <v>73737/001</v>
          </cell>
          <cell r="C10995" t="str">
            <v>GRADIL DE ALUMINIO ANODIZADO TIPO BARRA CHATA PARA VARANDAS, ALTURA 0,4M</v>
          </cell>
          <cell r="D10995" t="str">
            <v>M</v>
          </cell>
        </row>
        <row r="10996">
          <cell r="A10996" t="str">
            <v>COMPOSICAO</v>
          </cell>
          <cell r="B10996" t="str">
            <v>4884</v>
          </cell>
          <cell r="C10996" t="str">
            <v>ARGAMASSA TRACO 1:3 (CIMENTO E AREIA), PREPARO MANUAL</v>
          </cell>
          <cell r="D10996" t="str">
            <v>M3</v>
          </cell>
          <cell r="E10996">
            <v>3.0000000000000001E-3</v>
          </cell>
          <cell r="F10996">
            <v>387.46000000000004</v>
          </cell>
          <cell r="G10996">
            <v>1.1599999999999999</v>
          </cell>
        </row>
        <row r="10997">
          <cell r="A10997" t="str">
            <v>INSUMO</v>
          </cell>
          <cell r="B10997" t="str">
            <v>00000583</v>
          </cell>
          <cell r="C10997" t="str">
            <v>ALUMINIO ANODIZADO</v>
          </cell>
          <cell r="D10997" t="str">
            <v>KG</v>
          </cell>
          <cell r="E10997">
            <v>3.96</v>
          </cell>
          <cell r="F10997">
            <v>19.079999999999998</v>
          </cell>
          <cell r="G10997">
            <v>75.56</v>
          </cell>
        </row>
        <row r="10998">
          <cell r="A10998" t="str">
            <v>INSUMO</v>
          </cell>
          <cell r="B10998" t="str">
            <v>00004750</v>
          </cell>
          <cell r="C10998" t="str">
            <v>PEDREIRO</v>
          </cell>
          <cell r="D10998" t="str">
            <v>H</v>
          </cell>
          <cell r="E10998">
            <v>0.4</v>
          </cell>
          <cell r="F10998">
            <v>12.88</v>
          </cell>
          <cell r="G10998">
            <v>5.15</v>
          </cell>
        </row>
        <row r="10999">
          <cell r="A10999" t="str">
            <v>INSUMO</v>
          </cell>
          <cell r="B10999" t="str">
            <v>00006110</v>
          </cell>
          <cell r="C10999" t="str">
            <v>SERRALHEIRO</v>
          </cell>
          <cell r="D10999" t="str">
            <v>H</v>
          </cell>
          <cell r="E10999">
            <v>0.75</v>
          </cell>
          <cell r="F10999">
            <v>12.17</v>
          </cell>
          <cell r="G10999">
            <v>9.1300000000000008</v>
          </cell>
        </row>
        <row r="11000">
          <cell r="A11000" t="str">
            <v>INSUMO</v>
          </cell>
          <cell r="B11000" t="str">
            <v>00006111</v>
          </cell>
          <cell r="C11000" t="str">
            <v>SERVENTE</v>
          </cell>
          <cell r="D11000" t="str">
            <v>H</v>
          </cell>
          <cell r="E11000">
            <v>1.1499999999999999</v>
          </cell>
          <cell r="F11000">
            <v>10.59</v>
          </cell>
          <cell r="G11000">
            <v>12.18</v>
          </cell>
        </row>
        <row r="11001">
          <cell r="A11001" t="str">
            <v>73737/001</v>
          </cell>
          <cell r="C11001" t="str">
            <v>SUBTOTAL</v>
          </cell>
          <cell r="G11001">
            <v>103.18</v>
          </cell>
        </row>
        <row r="11002">
          <cell r="C11002" t="str">
            <v>BDI</v>
          </cell>
          <cell r="E11002">
            <v>0.35</v>
          </cell>
          <cell r="G11002">
            <v>36.11</v>
          </cell>
        </row>
        <row r="11003">
          <cell r="C11003" t="str">
            <v>TOTAL</v>
          </cell>
          <cell r="G11003">
            <v>139.29000000000002</v>
          </cell>
        </row>
        <row r="11005">
          <cell r="A11005" t="str">
            <v>ESQV</v>
          </cell>
          <cell r="B11005" t="str">
            <v>73737/002</v>
          </cell>
          <cell r="C11005" t="str">
            <v>GRADIL DE ALUMINIO ANODIZADO TIPO BARRA CHATA PARA VARANDAS, ALTURA 1,0M</v>
          </cell>
          <cell r="D11005" t="str">
            <v>M</v>
          </cell>
        </row>
        <row r="11006">
          <cell r="A11006" t="str">
            <v>INSUMO</v>
          </cell>
          <cell r="B11006" t="str">
            <v>00000583</v>
          </cell>
          <cell r="C11006" t="str">
            <v>ALUMINIO ANODIZADO</v>
          </cell>
          <cell r="D11006" t="str">
            <v>KG</v>
          </cell>
          <cell r="E11006">
            <v>9.9</v>
          </cell>
          <cell r="F11006">
            <v>19.079999999999998</v>
          </cell>
          <cell r="G11006">
            <v>188.89</v>
          </cell>
        </row>
        <row r="11007">
          <cell r="A11007" t="str">
            <v>INSUMO</v>
          </cell>
          <cell r="B11007" t="str">
            <v>00004750</v>
          </cell>
          <cell r="C11007" t="str">
            <v>PEDREIRO</v>
          </cell>
          <cell r="D11007" t="str">
            <v>H</v>
          </cell>
          <cell r="E11007">
            <v>0.4</v>
          </cell>
          <cell r="F11007">
            <v>12.88</v>
          </cell>
          <cell r="G11007">
            <v>5.15</v>
          </cell>
        </row>
        <row r="11008">
          <cell r="A11008" t="str">
            <v>INSUMO</v>
          </cell>
          <cell r="B11008" t="str">
            <v>00006110</v>
          </cell>
          <cell r="C11008" t="str">
            <v>SERRALHEIRO</v>
          </cell>
          <cell r="D11008" t="str">
            <v>H</v>
          </cell>
          <cell r="E11008">
            <v>0.75</v>
          </cell>
          <cell r="F11008">
            <v>12.17</v>
          </cell>
          <cell r="G11008">
            <v>9.1300000000000008</v>
          </cell>
        </row>
        <row r="11009">
          <cell r="A11009" t="str">
            <v>INSUMO</v>
          </cell>
          <cell r="B11009" t="str">
            <v>00006111</v>
          </cell>
          <cell r="C11009" t="str">
            <v>SERVENTE</v>
          </cell>
          <cell r="D11009" t="str">
            <v>H</v>
          </cell>
          <cell r="E11009">
            <v>1.1499999999999999</v>
          </cell>
          <cell r="F11009">
            <v>10.59</v>
          </cell>
          <cell r="G11009">
            <v>12.18</v>
          </cell>
        </row>
        <row r="11010">
          <cell r="A11010" t="str">
            <v>73737/002</v>
          </cell>
          <cell r="C11010" t="str">
            <v>SUBTOTAL</v>
          </cell>
          <cell r="G11010">
            <v>215.35</v>
          </cell>
        </row>
        <row r="11011">
          <cell r="C11011" t="str">
            <v>BDI</v>
          </cell>
          <cell r="E11011">
            <v>0.35</v>
          </cell>
          <cell r="G11011">
            <v>75.37</v>
          </cell>
        </row>
        <row r="11012">
          <cell r="C11012" t="str">
            <v>TOTAL</v>
          </cell>
          <cell r="G11012">
            <v>290.72000000000003</v>
          </cell>
        </row>
        <row r="11014">
          <cell r="A11014" t="str">
            <v>ESQV</v>
          </cell>
          <cell r="B11014" t="str">
            <v>73737/003</v>
          </cell>
          <cell r="C11014" t="str">
            <v>GRADIL DE ALUMINIO ANODIZADO TIPO BARRA CHATA PARA VARANDAS, ALTURA 1,2M</v>
          </cell>
          <cell r="D11014" t="str">
            <v>M</v>
          </cell>
        </row>
        <row r="11015">
          <cell r="A11015" t="str">
            <v>INSUMO</v>
          </cell>
          <cell r="B11015" t="str">
            <v>00000583</v>
          </cell>
          <cell r="C11015" t="str">
            <v>ALUMINIO ANODIZADO</v>
          </cell>
          <cell r="D11015" t="str">
            <v>KG</v>
          </cell>
          <cell r="E11015">
            <v>11.8</v>
          </cell>
          <cell r="F11015">
            <v>19.079999999999998</v>
          </cell>
          <cell r="G11015">
            <v>225.14</v>
          </cell>
        </row>
        <row r="11016">
          <cell r="A11016" t="str">
            <v>INSUMO</v>
          </cell>
          <cell r="B11016" t="str">
            <v>00004750</v>
          </cell>
          <cell r="C11016" t="str">
            <v>PEDREIRO</v>
          </cell>
          <cell r="D11016" t="str">
            <v>H</v>
          </cell>
          <cell r="E11016">
            <v>0.4</v>
          </cell>
          <cell r="F11016">
            <v>12.88</v>
          </cell>
          <cell r="G11016">
            <v>5.15</v>
          </cell>
        </row>
        <row r="11017">
          <cell r="A11017" t="str">
            <v>INSUMO</v>
          </cell>
          <cell r="B11017" t="str">
            <v>00006110</v>
          </cell>
          <cell r="C11017" t="str">
            <v>SERRALHEIRO</v>
          </cell>
          <cell r="D11017" t="str">
            <v>H</v>
          </cell>
          <cell r="E11017">
            <v>0.75</v>
          </cell>
          <cell r="F11017">
            <v>12.17</v>
          </cell>
          <cell r="G11017">
            <v>9.1300000000000008</v>
          </cell>
        </row>
        <row r="11018">
          <cell r="A11018" t="str">
            <v>INSUMO</v>
          </cell>
          <cell r="B11018" t="str">
            <v>00006111</v>
          </cell>
          <cell r="C11018" t="str">
            <v>SERVENTE</v>
          </cell>
          <cell r="D11018" t="str">
            <v>H</v>
          </cell>
          <cell r="E11018">
            <v>1.1499999999999999</v>
          </cell>
          <cell r="F11018">
            <v>10.59</v>
          </cell>
          <cell r="G11018">
            <v>12.18</v>
          </cell>
        </row>
        <row r="11019">
          <cell r="A11019" t="str">
            <v>73737/003</v>
          </cell>
          <cell r="C11019" t="str">
            <v>SUBTOTAL</v>
          </cell>
          <cell r="G11019">
            <v>251.6</v>
          </cell>
        </row>
        <row r="11020">
          <cell r="C11020" t="str">
            <v>BDI</v>
          </cell>
          <cell r="E11020">
            <v>0.35</v>
          </cell>
          <cell r="G11020">
            <v>88.06</v>
          </cell>
        </row>
        <row r="11021">
          <cell r="C11021" t="str">
            <v>TOTAL</v>
          </cell>
          <cell r="G11021">
            <v>339.65999999999997</v>
          </cell>
        </row>
        <row r="11023">
          <cell r="A11023" t="str">
            <v>ESQV</v>
          </cell>
          <cell r="B11023" t="str">
            <v>85096</v>
          </cell>
          <cell r="C11023" t="str">
            <v>GRADIL DE ALUMINIO ANODIZADO TIPO BARRA CH ATA</v>
          </cell>
          <cell r="D11023" t="str">
            <v>M2</v>
          </cell>
        </row>
        <row r="11024">
          <cell r="A11024" t="str">
            <v>COMPOSICAO</v>
          </cell>
          <cell r="B11024" t="str">
            <v>4884</v>
          </cell>
          <cell r="C11024" t="str">
            <v>ARGAMASSA TRACO 1:3 (CIMENTO E AREIA), PREPARO MANUAL</v>
          </cell>
          <cell r="D11024" t="str">
            <v>M3</v>
          </cell>
          <cell r="E11024">
            <v>3.0000000000000001E-3</v>
          </cell>
          <cell r="F11024">
            <v>387.46000000000004</v>
          </cell>
          <cell r="G11024">
            <v>1.1599999999999999</v>
          </cell>
        </row>
        <row r="11025">
          <cell r="A11025" t="str">
            <v>INSUMO</v>
          </cell>
          <cell r="B11025" t="str">
            <v>00000583</v>
          </cell>
          <cell r="C11025" t="str">
            <v>ALUMINIO ANODIZADO</v>
          </cell>
          <cell r="D11025" t="str">
            <v>KG</v>
          </cell>
          <cell r="E11025">
            <v>9.9</v>
          </cell>
          <cell r="F11025">
            <v>19.079999999999998</v>
          </cell>
          <cell r="G11025">
            <v>188.89</v>
          </cell>
        </row>
        <row r="11026">
          <cell r="A11026" t="str">
            <v>INSUMO</v>
          </cell>
          <cell r="B11026" t="str">
            <v>00004750</v>
          </cell>
          <cell r="C11026" t="str">
            <v>PEDREIRO</v>
          </cell>
          <cell r="D11026" t="str">
            <v>H</v>
          </cell>
          <cell r="E11026">
            <v>0.4</v>
          </cell>
          <cell r="F11026">
            <v>12.88</v>
          </cell>
          <cell r="G11026">
            <v>5.15</v>
          </cell>
        </row>
        <row r="11027">
          <cell r="A11027" t="str">
            <v>INSUMO</v>
          </cell>
          <cell r="B11027" t="str">
            <v>00006110</v>
          </cell>
          <cell r="C11027" t="str">
            <v>SERRALHEIRO</v>
          </cell>
          <cell r="D11027" t="str">
            <v>H</v>
          </cell>
          <cell r="E11027">
            <v>0.75</v>
          </cell>
          <cell r="F11027">
            <v>12.17</v>
          </cell>
          <cell r="G11027">
            <v>9.1300000000000008</v>
          </cell>
        </row>
        <row r="11028">
          <cell r="A11028" t="str">
            <v>INSUMO</v>
          </cell>
          <cell r="B11028" t="str">
            <v>00006111</v>
          </cell>
          <cell r="C11028" t="str">
            <v>SERVENTE</v>
          </cell>
          <cell r="D11028" t="str">
            <v>H</v>
          </cell>
          <cell r="E11028">
            <v>1.1499999999999999</v>
          </cell>
          <cell r="F11028">
            <v>10.59</v>
          </cell>
          <cell r="G11028">
            <v>12.18</v>
          </cell>
        </row>
        <row r="11029">
          <cell r="A11029" t="str">
            <v>85096</v>
          </cell>
          <cell r="C11029" t="str">
            <v>SUBTOTAL</v>
          </cell>
          <cell r="G11029">
            <v>216.51</v>
          </cell>
        </row>
        <row r="11030">
          <cell r="C11030" t="str">
            <v>BDI</v>
          </cell>
          <cell r="E11030">
            <v>0.35</v>
          </cell>
          <cell r="G11030">
            <v>75.78</v>
          </cell>
        </row>
        <row r="11031">
          <cell r="C11031" t="str">
            <v>TOTAL</v>
          </cell>
          <cell r="G11031">
            <v>292.28999999999996</v>
          </cell>
        </row>
        <row r="11033">
          <cell r="A11033" t="str">
            <v>ESQV</v>
          </cell>
          <cell r="B11033" t="str">
            <v>73736/001</v>
          </cell>
          <cell r="C11033" t="str">
            <v>DOBRADICA TIPO VAI E VEM EM LATAO POLIDO 3"</v>
          </cell>
          <cell r="D11033" t="str">
            <v>UN</v>
          </cell>
        </row>
        <row r="11034">
          <cell r="A11034" t="str">
            <v>INSUMO</v>
          </cell>
          <cell r="B11034" t="str">
            <v>00001214</v>
          </cell>
          <cell r="C11034" t="str">
            <v>CARPINTEIRO DE ESQUADRIA</v>
          </cell>
          <cell r="D11034" t="str">
            <v>H</v>
          </cell>
          <cell r="E11034">
            <v>0.3</v>
          </cell>
          <cell r="F11034">
            <v>12.69</v>
          </cell>
          <cell r="G11034">
            <v>3.81</v>
          </cell>
        </row>
        <row r="11035">
          <cell r="A11035" t="str">
            <v>INSUMO</v>
          </cell>
          <cell r="B11035" t="str">
            <v>00006117</v>
          </cell>
          <cell r="C11035" t="str">
            <v>AJUDANTE DE CARPINTEIRO</v>
          </cell>
          <cell r="D11035" t="str">
            <v>H</v>
          </cell>
          <cell r="E11035">
            <v>0.3</v>
          </cell>
          <cell r="F11035">
            <v>9.68</v>
          </cell>
          <cell r="G11035">
            <v>2.9</v>
          </cell>
        </row>
        <row r="11036">
          <cell r="A11036" t="str">
            <v>INSUMO</v>
          </cell>
          <cell r="B11036" t="str">
            <v>00011451</v>
          </cell>
          <cell r="C11036" t="str">
            <v>DOBRADICA "VAI-E-VEM LATAO POLIDO 3"</v>
          </cell>
          <cell r="D11036" t="str">
            <v>UN</v>
          </cell>
          <cell r="E11036">
            <v>1</v>
          </cell>
          <cell r="F11036">
            <v>43.74</v>
          </cell>
          <cell r="G11036">
            <v>43.74</v>
          </cell>
        </row>
        <row r="11037">
          <cell r="A11037" t="str">
            <v>73736/001</v>
          </cell>
          <cell r="C11037" t="str">
            <v>SUBTOTAL</v>
          </cell>
          <cell r="G11037">
            <v>50.45</v>
          </cell>
        </row>
        <row r="11038">
          <cell r="C11038" t="str">
            <v>BDI</v>
          </cell>
          <cell r="E11038">
            <v>0.35</v>
          </cell>
          <cell r="G11038">
            <v>17.66</v>
          </cell>
        </row>
        <row r="11039">
          <cell r="C11039" t="str">
            <v>TOTAL</v>
          </cell>
          <cell r="G11039">
            <v>68.11</v>
          </cell>
        </row>
        <row r="11041">
          <cell r="A11041" t="str">
            <v>ESQV</v>
          </cell>
          <cell r="B11041" t="str">
            <v>74068/001</v>
          </cell>
          <cell r="C11041" t="str">
            <v>CONJUNTO DE FERRAGENS CONTENDO FECHADURA COM CILINRO PARA PORTA EXTERNA, MACANETA TIPO ALAVANCA COM ACABAMENTO PADRAO MEDIO E ROSETA EM TAO CROMADO</v>
          </cell>
          <cell r="D11041" t="str">
            <v>UN</v>
          </cell>
        </row>
        <row r="11042">
          <cell r="A11042" t="str">
            <v>INSUMO</v>
          </cell>
          <cell r="B11042" t="str">
            <v>00001214</v>
          </cell>
          <cell r="C11042" t="str">
            <v>CARPINTEIRO DE ESQUADRIA</v>
          </cell>
          <cell r="D11042" t="str">
            <v>H</v>
          </cell>
          <cell r="E11042">
            <v>1.3</v>
          </cell>
          <cell r="F11042">
            <v>12.69</v>
          </cell>
          <cell r="G11042">
            <v>16.5</v>
          </cell>
        </row>
        <row r="11043">
          <cell r="A11043" t="str">
            <v>INSUMO</v>
          </cell>
          <cell r="B11043" t="str">
            <v>00006117</v>
          </cell>
          <cell r="C11043" t="str">
            <v>AJUDANTE DE CARPINTEIRO</v>
          </cell>
          <cell r="D11043" t="str">
            <v>H</v>
          </cell>
          <cell r="E11043">
            <v>1.3</v>
          </cell>
          <cell r="F11043">
            <v>9.68</v>
          </cell>
          <cell r="G11043">
            <v>12.58</v>
          </cell>
        </row>
        <row r="11044">
          <cell r="A11044" t="str">
            <v>INSUMO</v>
          </cell>
          <cell r="B11044" t="str">
            <v>00011478</v>
          </cell>
          <cell r="C11044" t="str">
            <v>FECHADURA LA FONTE 330-ST-55MM C/ CILINDRO P/ PORTA EXT (SOMENTE A MAQUINA, SEM ESPELHO E SEM MACANETA)</v>
          </cell>
          <cell r="D11044" t="str">
            <v>UN</v>
          </cell>
          <cell r="E11044">
            <v>1</v>
          </cell>
          <cell r="F11044">
            <v>320.11</v>
          </cell>
          <cell r="G11044">
            <v>320.11</v>
          </cell>
        </row>
        <row r="11045">
          <cell r="A11045" t="str">
            <v>INSUMO</v>
          </cell>
          <cell r="B11045" t="str">
            <v>00011519</v>
          </cell>
          <cell r="C11045" t="str">
            <v>MACANETA ALAVANCA - ACAB PADRAO MEDIO</v>
          </cell>
          <cell r="D11045" t="str">
            <v>PAR</v>
          </cell>
          <cell r="E11045">
            <v>2</v>
          </cell>
          <cell r="F11045">
            <v>29.36</v>
          </cell>
          <cell r="G11045">
            <v>58.72</v>
          </cell>
        </row>
        <row r="11046">
          <cell r="A11046" t="str">
            <v>INSUMO</v>
          </cell>
          <cell r="B11046" t="str">
            <v>00011577</v>
          </cell>
          <cell r="C11046" t="str">
            <v>ROSETA LATAO CROMADO TIPO 303 LA FONTE P/ FECHADURA PORTA</v>
          </cell>
          <cell r="D11046" t="str">
            <v>UN</v>
          </cell>
          <cell r="E11046">
            <v>2</v>
          </cell>
          <cell r="F11046">
            <v>5.42</v>
          </cell>
          <cell r="G11046">
            <v>10.84</v>
          </cell>
        </row>
        <row r="11047">
          <cell r="A11047" t="str">
            <v>74068/001</v>
          </cell>
          <cell r="C11047" t="str">
            <v>SUBTOTAL</v>
          </cell>
          <cell r="G11047">
            <v>418.74999999999994</v>
          </cell>
        </row>
        <row r="11048">
          <cell r="C11048" t="str">
            <v>BDI</v>
          </cell>
          <cell r="E11048">
            <v>0.35</v>
          </cell>
          <cell r="G11048">
            <v>146.56</v>
          </cell>
        </row>
        <row r="11049">
          <cell r="C11049" t="str">
            <v>TOTAL</v>
          </cell>
          <cell r="G11049">
            <v>565.30999999999995</v>
          </cell>
        </row>
        <row r="11051">
          <cell r="A11051" t="str">
            <v>ESQV</v>
          </cell>
          <cell r="B11051" t="str">
            <v>74068/002</v>
          </cell>
          <cell r="C11051" t="str">
            <v>FECHADURA DE EMBUTIR COMPLETA, PARA PORT AS EXTERNAS, PADRAO DE ACABAMENTO POPULAR</v>
          </cell>
          <cell r="D11051" t="str">
            <v>UN</v>
          </cell>
        </row>
        <row r="11052">
          <cell r="A11052" t="str">
            <v>INSUMO</v>
          </cell>
          <cell r="B11052" t="str">
            <v>00001214</v>
          </cell>
          <cell r="C11052" t="str">
            <v>CARPINTEIRO DE ESQUADRIA</v>
          </cell>
          <cell r="D11052" t="str">
            <v>H</v>
          </cell>
          <cell r="E11052">
            <v>1.3</v>
          </cell>
          <cell r="F11052">
            <v>12.69</v>
          </cell>
          <cell r="G11052">
            <v>16.5</v>
          </cell>
        </row>
        <row r="11053">
          <cell r="A11053" t="str">
            <v>INSUMO</v>
          </cell>
          <cell r="B11053" t="str">
            <v>00003080</v>
          </cell>
          <cell r="C11053" t="str">
            <v>FECHADURA DE EMBUTIR PARA PORTA EXTERNA, MACANETA E ESPELHO EM METAL CROMADO</v>
          </cell>
          <cell r="D11053" t="str">
            <v>CJ</v>
          </cell>
          <cell r="E11053">
            <v>1</v>
          </cell>
          <cell r="F11053">
            <v>32.700000000000003</v>
          </cell>
          <cell r="G11053">
            <v>32.700000000000003</v>
          </cell>
        </row>
        <row r="11054">
          <cell r="A11054" t="str">
            <v>INSUMO</v>
          </cell>
          <cell r="B11054" t="str">
            <v>00006117</v>
          </cell>
          <cell r="C11054" t="str">
            <v>AJUDANTE DE CARPINTEIRO</v>
          </cell>
          <cell r="D11054" t="str">
            <v>H</v>
          </cell>
          <cell r="E11054">
            <v>1.3</v>
          </cell>
          <cell r="F11054">
            <v>9.68</v>
          </cell>
          <cell r="G11054">
            <v>12.58</v>
          </cell>
        </row>
        <row r="11055">
          <cell r="A11055" t="str">
            <v>74068/002</v>
          </cell>
          <cell r="C11055" t="str">
            <v>SUBTOTAL</v>
          </cell>
          <cell r="G11055">
            <v>61.78</v>
          </cell>
        </row>
        <row r="11056">
          <cell r="C11056" t="str">
            <v>BDI</v>
          </cell>
          <cell r="E11056">
            <v>0.35</v>
          </cell>
          <cell r="G11056">
            <v>21.62</v>
          </cell>
        </row>
        <row r="11057">
          <cell r="C11057" t="str">
            <v>TOTAL</v>
          </cell>
          <cell r="G11057">
            <v>83.4</v>
          </cell>
        </row>
        <row r="11059">
          <cell r="A11059" t="str">
            <v>ESQV</v>
          </cell>
          <cell r="B11059" t="str">
            <v>74068/003</v>
          </cell>
          <cell r="C11059" t="str">
            <v>FECHADURA DE EMBUTIR COMPLETA, PARA PORT AS EXTERNAS, PADRAO DE ACABAMENTO SUPERIOR</v>
          </cell>
          <cell r="D11059" t="str">
            <v>UN</v>
          </cell>
        </row>
        <row r="11060">
          <cell r="A11060" t="str">
            <v>INSUMO</v>
          </cell>
          <cell r="B11060" t="str">
            <v>00001214</v>
          </cell>
          <cell r="C11060" t="str">
            <v>CARPINTEIRO DE ESQUADRIA</v>
          </cell>
          <cell r="D11060" t="str">
            <v>H</v>
          </cell>
          <cell r="E11060">
            <v>1.3</v>
          </cell>
          <cell r="F11060">
            <v>12.69</v>
          </cell>
          <cell r="G11060">
            <v>16.5</v>
          </cell>
        </row>
        <row r="11061">
          <cell r="A11061" t="str">
            <v>INSUMO</v>
          </cell>
          <cell r="B11061" t="str">
            <v>00003089</v>
          </cell>
          <cell r="C11061" t="str">
            <v>FECHADURA EMBUTIR EXTERNA (C/ CILINDRO) COMPLETA - ACAB SUPERIOR (LINHA LUXO)</v>
          </cell>
          <cell r="D11061" t="str">
            <v>CJ</v>
          </cell>
          <cell r="E11061">
            <v>1</v>
          </cell>
          <cell r="F11061">
            <v>180.67</v>
          </cell>
          <cell r="G11061">
            <v>180.67</v>
          </cell>
        </row>
        <row r="11062">
          <cell r="A11062" t="str">
            <v>INSUMO</v>
          </cell>
          <cell r="B11062" t="str">
            <v>00006117</v>
          </cell>
          <cell r="C11062" t="str">
            <v>AJUDANTE DE CARPINTEIRO</v>
          </cell>
          <cell r="D11062" t="str">
            <v>H</v>
          </cell>
          <cell r="E11062">
            <v>1.3</v>
          </cell>
          <cell r="F11062">
            <v>9.68</v>
          </cell>
          <cell r="G11062">
            <v>12.58</v>
          </cell>
        </row>
        <row r="11063">
          <cell r="A11063" t="str">
            <v>74068/003</v>
          </cell>
          <cell r="C11063" t="str">
            <v>SUBTOTAL</v>
          </cell>
          <cell r="G11063">
            <v>209.75</v>
          </cell>
        </row>
        <row r="11064">
          <cell r="C11064" t="str">
            <v>BDI</v>
          </cell>
          <cell r="E11064">
            <v>0.35</v>
          </cell>
          <cell r="G11064">
            <v>73.41</v>
          </cell>
        </row>
        <row r="11065">
          <cell r="C11065" t="str">
            <v>TOTAL</v>
          </cell>
          <cell r="G11065">
            <v>283.15999999999997</v>
          </cell>
        </row>
        <row r="11067">
          <cell r="A11067" t="str">
            <v>ESQV</v>
          </cell>
          <cell r="B11067" t="str">
            <v>74068/004</v>
          </cell>
          <cell r="C11067" t="str">
            <v>FECHADURA DE EMBUTIR COMPLETA, PARA PORTAS EXTERNAS 2 FOLHAS, PADRAO DE ACABAMENTO POPULAR E FECHO DE EMBUTIR TIPO UNHA COM ALAVANCA D E LATAO CROMADO 22CM</v>
          </cell>
          <cell r="D11067" t="str">
            <v>UN</v>
          </cell>
        </row>
        <row r="11068">
          <cell r="A11068" t="str">
            <v>INSUMO</v>
          </cell>
          <cell r="B11068" t="str">
            <v>00001214</v>
          </cell>
          <cell r="C11068" t="str">
            <v>CARPINTEIRO DE ESQUADRIA</v>
          </cell>
          <cell r="D11068" t="str">
            <v>H</v>
          </cell>
          <cell r="E11068">
            <v>1.8</v>
          </cell>
          <cell r="F11068">
            <v>12.69</v>
          </cell>
          <cell r="G11068">
            <v>22.84</v>
          </cell>
        </row>
        <row r="11069">
          <cell r="A11069" t="str">
            <v>INSUMO</v>
          </cell>
          <cell r="B11069" t="str">
            <v>00003080</v>
          </cell>
          <cell r="C11069" t="str">
            <v>FECHADURA DE EMBUTIR PARA PORTA EXTERNA, MACANETA E ESPELHO EM METAL CROMADO</v>
          </cell>
          <cell r="D11069" t="str">
            <v>CJ</v>
          </cell>
          <cell r="E11069">
            <v>1</v>
          </cell>
          <cell r="F11069">
            <v>32.700000000000003</v>
          </cell>
          <cell r="G11069">
            <v>32.700000000000003</v>
          </cell>
        </row>
        <row r="11070">
          <cell r="A11070" t="str">
            <v>INSUMO</v>
          </cell>
          <cell r="B11070" t="str">
            <v>00003108</v>
          </cell>
          <cell r="C11070" t="str">
            <v>FECHO DE EMBUTIR (TP UNHA) C/ ALAVANCA LATAO CROMADO - 22CM</v>
          </cell>
          <cell r="D11070" t="str">
            <v>UN</v>
          </cell>
          <cell r="E11070">
            <v>2</v>
          </cell>
          <cell r="F11070">
            <v>48.28</v>
          </cell>
          <cell r="G11070">
            <v>96.56</v>
          </cell>
        </row>
        <row r="11071">
          <cell r="A11071" t="str">
            <v>INSUMO</v>
          </cell>
          <cell r="B11071" t="str">
            <v>00006117</v>
          </cell>
          <cell r="C11071" t="str">
            <v>AJUDANTE DE CARPINTEIRO</v>
          </cell>
          <cell r="D11071" t="str">
            <v>H</v>
          </cell>
          <cell r="E11071">
            <v>1.8</v>
          </cell>
          <cell r="F11071">
            <v>9.68</v>
          </cell>
          <cell r="G11071">
            <v>17.420000000000002</v>
          </cell>
        </row>
        <row r="11072">
          <cell r="A11072" t="str">
            <v>74068/004</v>
          </cell>
          <cell r="C11072" t="str">
            <v>SUBTOTAL</v>
          </cell>
          <cell r="G11072">
            <v>169.52000000000004</v>
          </cell>
        </row>
        <row r="11073">
          <cell r="C11073" t="str">
            <v>BDI</v>
          </cell>
          <cell r="E11073">
            <v>0.35</v>
          </cell>
          <cell r="G11073">
            <v>59.33</v>
          </cell>
        </row>
        <row r="11074">
          <cell r="C11074" t="str">
            <v>TOTAL</v>
          </cell>
          <cell r="G11074">
            <v>228.85000000000002</v>
          </cell>
        </row>
        <row r="11076">
          <cell r="A11076" t="str">
            <v>ESQV</v>
          </cell>
          <cell r="B11076" t="str">
            <v>74068/005</v>
          </cell>
          <cell r="C11076" t="str">
            <v>FECHADURA DE SOBREPOR EM FERRO PINTADO C OM MACANETA PARA PORTAS EXTERNAS</v>
          </cell>
          <cell r="D11076" t="str">
            <v>UN</v>
          </cell>
        </row>
        <row r="11077">
          <cell r="A11077" t="str">
            <v>INSUMO</v>
          </cell>
          <cell r="B11077" t="str">
            <v>00001214</v>
          </cell>
          <cell r="C11077" t="str">
            <v>CARPINTEIRO DE ESQUADRIA</v>
          </cell>
          <cell r="D11077" t="str">
            <v>H</v>
          </cell>
          <cell r="E11077">
            <v>0.5</v>
          </cell>
          <cell r="F11077">
            <v>12.69</v>
          </cell>
          <cell r="G11077">
            <v>6.35</v>
          </cell>
        </row>
        <row r="11078">
          <cell r="A11078" t="str">
            <v>INSUMO</v>
          </cell>
          <cell r="B11078" t="str">
            <v>00003082</v>
          </cell>
          <cell r="C11078" t="str">
            <v>FECHADURA SOBREPOR FERRO PINTADO C/ MACANETA, CHAVE GRANDE TP HAGA 1137 OU EQUIV</v>
          </cell>
          <cell r="D11078" t="str">
            <v>CJ</v>
          </cell>
          <cell r="E11078">
            <v>1</v>
          </cell>
          <cell r="F11078">
            <v>47.25</v>
          </cell>
          <cell r="G11078">
            <v>47.25</v>
          </cell>
        </row>
        <row r="11079">
          <cell r="A11079" t="str">
            <v>INSUMO</v>
          </cell>
          <cell r="B11079" t="str">
            <v>00006117</v>
          </cell>
          <cell r="C11079" t="str">
            <v>AJUDANTE DE CARPINTEIRO</v>
          </cell>
          <cell r="D11079" t="str">
            <v>H</v>
          </cell>
          <cell r="E11079">
            <v>0.5</v>
          </cell>
          <cell r="F11079">
            <v>9.68</v>
          </cell>
          <cell r="G11079">
            <v>4.84</v>
          </cell>
        </row>
        <row r="11080">
          <cell r="A11080" t="str">
            <v>74068/005</v>
          </cell>
          <cell r="C11080" t="str">
            <v>SUBTOTAL</v>
          </cell>
          <cell r="G11080">
            <v>58.44</v>
          </cell>
        </row>
        <row r="11081">
          <cell r="C11081" t="str">
            <v>BDI</v>
          </cell>
          <cell r="E11081">
            <v>0.35</v>
          </cell>
          <cell r="G11081">
            <v>20.45</v>
          </cell>
        </row>
        <row r="11082">
          <cell r="C11082" t="str">
            <v>TOTAL</v>
          </cell>
          <cell r="G11082">
            <v>78.89</v>
          </cell>
        </row>
        <row r="11084">
          <cell r="A11084" t="str">
            <v>ESQV</v>
          </cell>
          <cell r="B11084" t="str">
            <v>74068/006</v>
          </cell>
          <cell r="C11084" t="str">
            <v>FECHADURA DE EMBUTIR COMPLETA, PARA PORT AS EXTERNAS, PADRAO DE ACABAMENTO MEDIO</v>
          </cell>
          <cell r="D11084" t="str">
            <v>UN</v>
          </cell>
        </row>
        <row r="11085">
          <cell r="A11085" t="str">
            <v>INSUMO</v>
          </cell>
          <cell r="B11085" t="str">
            <v>00001214</v>
          </cell>
          <cell r="C11085" t="str">
            <v>CARPINTEIRO DE ESQUADRIA</v>
          </cell>
          <cell r="D11085" t="str">
            <v>H</v>
          </cell>
          <cell r="E11085">
            <v>1.3</v>
          </cell>
          <cell r="F11085">
            <v>12.69</v>
          </cell>
          <cell r="G11085">
            <v>16.5</v>
          </cell>
        </row>
        <row r="11086">
          <cell r="A11086" t="str">
            <v>INSUMO</v>
          </cell>
          <cell r="B11086" t="str">
            <v>00003081</v>
          </cell>
          <cell r="C11086" t="str">
            <v>FECHADURA EMBUTIR EXTERNA (C/ CILINDRO) COMPLETA - ACAB PADRAO MEDIO</v>
          </cell>
          <cell r="D11086" t="str">
            <v>CJ</v>
          </cell>
          <cell r="E11086">
            <v>1</v>
          </cell>
          <cell r="F11086">
            <v>95.38</v>
          </cell>
          <cell r="G11086">
            <v>95.38</v>
          </cell>
        </row>
        <row r="11087">
          <cell r="A11087" t="str">
            <v>INSUMO</v>
          </cell>
          <cell r="B11087" t="str">
            <v>00006117</v>
          </cell>
          <cell r="C11087" t="str">
            <v>AJUDANTE DE CARPINTEIRO</v>
          </cell>
          <cell r="D11087" t="str">
            <v>H</v>
          </cell>
          <cell r="E11087">
            <v>1.3</v>
          </cell>
          <cell r="F11087">
            <v>9.68</v>
          </cell>
          <cell r="G11087">
            <v>12.58</v>
          </cell>
        </row>
        <row r="11088">
          <cell r="A11088" t="str">
            <v>74068/006</v>
          </cell>
          <cell r="C11088" t="str">
            <v>SUBTOTAL</v>
          </cell>
          <cell r="G11088">
            <v>124.46</v>
          </cell>
        </row>
        <row r="11089">
          <cell r="C11089" t="str">
            <v>BDI</v>
          </cell>
          <cell r="E11089">
            <v>0.35</v>
          </cell>
          <cell r="G11089">
            <v>43.56</v>
          </cell>
        </row>
        <row r="11090">
          <cell r="C11090" t="str">
            <v>TOTAL</v>
          </cell>
          <cell r="G11090">
            <v>168.01999999999998</v>
          </cell>
        </row>
        <row r="11092">
          <cell r="A11092" t="str">
            <v>ESQV</v>
          </cell>
          <cell r="B11092" t="str">
            <v>74069/001</v>
          </cell>
          <cell r="C11092" t="str">
            <v>FECHADURA DE EMBUTIR COMPLETA, PARA PORT AS DE BANHEIRO, PADRAO DE ACABAMENTO POPULAR</v>
          </cell>
          <cell r="D11092" t="str">
            <v>UN</v>
          </cell>
        </row>
        <row r="11093">
          <cell r="A11093" t="str">
            <v>INSUMO</v>
          </cell>
          <cell r="B11093" t="str">
            <v>00001214</v>
          </cell>
          <cell r="C11093" t="str">
            <v>CARPINTEIRO DE ESQUADRIA</v>
          </cell>
          <cell r="D11093" t="str">
            <v>H</v>
          </cell>
          <cell r="E11093">
            <v>1.3</v>
          </cell>
          <cell r="F11093">
            <v>12.69</v>
          </cell>
          <cell r="G11093">
            <v>16.5</v>
          </cell>
        </row>
        <row r="11094">
          <cell r="A11094" t="str">
            <v>INSUMO</v>
          </cell>
          <cell r="B11094" t="str">
            <v>00003097</v>
          </cell>
          <cell r="C11094" t="str">
            <v>FECHADURA EMBUTIR P/ PORTA DE BANHEIRO, COMPLETA - LINHA POPULAR</v>
          </cell>
          <cell r="D11094" t="str">
            <v>CJ</v>
          </cell>
          <cell r="E11094">
            <v>1</v>
          </cell>
          <cell r="F11094">
            <v>25</v>
          </cell>
          <cell r="G11094">
            <v>25</v>
          </cell>
        </row>
        <row r="11095">
          <cell r="A11095" t="str">
            <v>INSUMO</v>
          </cell>
          <cell r="B11095" t="str">
            <v>00006117</v>
          </cell>
          <cell r="C11095" t="str">
            <v>AJUDANTE DE CARPINTEIRO</v>
          </cell>
          <cell r="D11095" t="str">
            <v>H</v>
          </cell>
          <cell r="E11095">
            <v>1.3</v>
          </cell>
          <cell r="F11095">
            <v>9.68</v>
          </cell>
          <cell r="G11095">
            <v>12.58</v>
          </cell>
        </row>
        <row r="11096">
          <cell r="A11096" t="str">
            <v>74069/001</v>
          </cell>
          <cell r="C11096" t="str">
            <v>SUBTOTAL</v>
          </cell>
          <cell r="G11096">
            <v>54.08</v>
          </cell>
        </row>
        <row r="11097">
          <cell r="C11097" t="str">
            <v>BDI</v>
          </cell>
          <cell r="E11097">
            <v>0.35</v>
          </cell>
          <cell r="G11097">
            <v>18.93</v>
          </cell>
        </row>
        <row r="11098">
          <cell r="C11098" t="str">
            <v>TOTAL</v>
          </cell>
          <cell r="G11098">
            <v>73.009999999999991</v>
          </cell>
        </row>
        <row r="11100">
          <cell r="A11100" t="str">
            <v>ESQV</v>
          </cell>
          <cell r="B11100" t="str">
            <v>74069/002</v>
          </cell>
          <cell r="C11100" t="str">
            <v>FECHADURA DE EMBUTIR COMPLETA, PARA PORT AS DE BANHEIRO, PADRAO DE ACABAMENTO SUPERIOR</v>
          </cell>
          <cell r="D11100" t="str">
            <v>UN</v>
          </cell>
        </row>
        <row r="11101">
          <cell r="A11101" t="str">
            <v>INSUMO</v>
          </cell>
          <cell r="B11101" t="str">
            <v>00001214</v>
          </cell>
          <cell r="C11101" t="str">
            <v>CARPINTEIRO DE ESQUADRIA</v>
          </cell>
          <cell r="D11101" t="str">
            <v>H</v>
          </cell>
          <cell r="E11101">
            <v>1.3</v>
          </cell>
          <cell r="F11101">
            <v>12.69</v>
          </cell>
          <cell r="G11101">
            <v>16.5</v>
          </cell>
        </row>
        <row r="11102">
          <cell r="A11102" t="str">
            <v>INSUMO</v>
          </cell>
          <cell r="B11102" t="str">
            <v>00003098</v>
          </cell>
          <cell r="C11102" t="str">
            <v>FECHADURA EMBUTIR P/ PORTA DE BANHEIRO, COMPLETA - ACAB SUPERIOR (LINHA LUXO)</v>
          </cell>
          <cell r="D11102" t="str">
            <v>CJ</v>
          </cell>
          <cell r="E11102">
            <v>1</v>
          </cell>
          <cell r="F11102">
            <v>149.02000000000001</v>
          </cell>
          <cell r="G11102">
            <v>149.02000000000001</v>
          </cell>
        </row>
        <row r="11103">
          <cell r="A11103" t="str">
            <v>INSUMO</v>
          </cell>
          <cell r="B11103" t="str">
            <v>00006117</v>
          </cell>
          <cell r="C11103" t="str">
            <v>AJUDANTE DE CARPINTEIRO</v>
          </cell>
          <cell r="D11103" t="str">
            <v>H</v>
          </cell>
          <cell r="E11103">
            <v>1.3</v>
          </cell>
          <cell r="F11103">
            <v>9.68</v>
          </cell>
          <cell r="G11103">
            <v>12.58</v>
          </cell>
        </row>
        <row r="11104">
          <cell r="A11104" t="str">
            <v>74069/002</v>
          </cell>
          <cell r="C11104" t="str">
            <v>SUBTOTAL</v>
          </cell>
          <cell r="G11104">
            <v>178.10000000000002</v>
          </cell>
        </row>
        <row r="11105">
          <cell r="C11105" t="str">
            <v>BDI</v>
          </cell>
          <cell r="E11105">
            <v>0.35</v>
          </cell>
          <cell r="G11105">
            <v>62.34</v>
          </cell>
        </row>
        <row r="11106">
          <cell r="C11106" t="str">
            <v>TOTAL</v>
          </cell>
          <cell r="G11106">
            <v>240.44000000000003</v>
          </cell>
        </row>
        <row r="11108">
          <cell r="A11108" t="str">
            <v>ESQV</v>
          </cell>
          <cell r="B11108" t="str">
            <v>74070/001</v>
          </cell>
          <cell r="C11108" t="str">
            <v>FECHADURA DE EMBUTIR COMPLETA, PARA PORT AS INTERNAS, PADRAO DE ACABAMENTO SUPERIOR</v>
          </cell>
          <cell r="D11108" t="str">
            <v>UN</v>
          </cell>
        </row>
        <row r="11109">
          <cell r="A11109" t="str">
            <v>INSUMO</v>
          </cell>
          <cell r="B11109" t="str">
            <v>00001214</v>
          </cell>
          <cell r="C11109" t="str">
            <v>CARPINTEIRO DE ESQUADRIA</v>
          </cell>
          <cell r="D11109" t="str">
            <v>H</v>
          </cell>
          <cell r="E11109">
            <v>1.3</v>
          </cell>
          <cell r="F11109">
            <v>12.69</v>
          </cell>
          <cell r="G11109">
            <v>16.5</v>
          </cell>
        </row>
        <row r="11110">
          <cell r="A11110" t="str">
            <v>INSUMO</v>
          </cell>
          <cell r="B11110" t="str">
            <v>00003092</v>
          </cell>
          <cell r="C11110" t="str">
            <v>FECHADURA EMBUTIR TP GORGES (CHAVE GRANDE) P/PORTA INTERNA, COMPLETA - LINHA LUXO</v>
          </cell>
          <cell r="D11110" t="str">
            <v>CJ</v>
          </cell>
          <cell r="E11110">
            <v>1</v>
          </cell>
          <cell r="F11110">
            <v>123.73</v>
          </cell>
          <cell r="G11110">
            <v>123.73</v>
          </cell>
        </row>
        <row r="11111">
          <cell r="A11111" t="str">
            <v>INSUMO</v>
          </cell>
          <cell r="B11111" t="str">
            <v>00006117</v>
          </cell>
          <cell r="C11111" t="str">
            <v>AJUDANTE DE CARPINTEIRO</v>
          </cell>
          <cell r="D11111" t="str">
            <v>H</v>
          </cell>
          <cell r="E11111">
            <v>1.3</v>
          </cell>
          <cell r="F11111">
            <v>9.68</v>
          </cell>
          <cell r="G11111">
            <v>12.58</v>
          </cell>
        </row>
        <row r="11112">
          <cell r="A11112" t="str">
            <v>74070/001</v>
          </cell>
          <cell r="C11112" t="str">
            <v>SUBTOTAL</v>
          </cell>
          <cell r="G11112">
            <v>152.81000000000003</v>
          </cell>
        </row>
        <row r="11113">
          <cell r="C11113" t="str">
            <v>BDI</v>
          </cell>
          <cell r="E11113">
            <v>0.35</v>
          </cell>
          <cell r="G11113">
            <v>53.48</v>
          </cell>
        </row>
        <row r="11114">
          <cell r="C11114" t="str">
            <v>TOTAL</v>
          </cell>
          <cell r="G11114">
            <v>206.29000000000002</v>
          </cell>
        </row>
        <row r="11116">
          <cell r="A11116" t="str">
            <v>ESQV</v>
          </cell>
          <cell r="B11116" t="str">
            <v>74070/002</v>
          </cell>
          <cell r="C11116" t="str">
            <v>FECHADURA DE EMBUTIR COMPLETA, PARA PORTAS INTERNAS 2 FOLHAS, PADRAO DE ACABAMENTO POPULAR E FECHO DE EMBUTIR TIPO UNHA COM ALAVANCA D E LATAO CROMADO 22CM</v>
          </cell>
          <cell r="D11116" t="str">
            <v>UN</v>
          </cell>
        </row>
        <row r="11117">
          <cell r="A11117" t="str">
            <v>INSUMO</v>
          </cell>
          <cell r="B11117" t="str">
            <v>00001214</v>
          </cell>
          <cell r="C11117" t="str">
            <v>CARPINTEIRO DE ESQUADRIA</v>
          </cell>
          <cell r="D11117" t="str">
            <v>H</v>
          </cell>
          <cell r="E11117">
            <v>1.8</v>
          </cell>
          <cell r="F11117">
            <v>12.69</v>
          </cell>
          <cell r="G11117">
            <v>22.84</v>
          </cell>
        </row>
        <row r="11118">
          <cell r="A11118" t="str">
            <v>INSUMO</v>
          </cell>
          <cell r="B11118" t="str">
            <v>00003090</v>
          </cell>
          <cell r="C11118" t="str">
            <v>FECHADURA EMBUTIR TP GORGES (CHAVE GRANDE) P/PORTA INTERNA, COMPLETA - LINHA POPULAR</v>
          </cell>
          <cell r="D11118" t="str">
            <v>CJ</v>
          </cell>
          <cell r="E11118">
            <v>1</v>
          </cell>
          <cell r="F11118">
            <v>24.46</v>
          </cell>
          <cell r="G11118">
            <v>24.46</v>
          </cell>
        </row>
        <row r="11119">
          <cell r="A11119" t="str">
            <v>INSUMO</v>
          </cell>
          <cell r="B11119" t="str">
            <v>00003108</v>
          </cell>
          <cell r="C11119" t="str">
            <v>FECHO DE EMBUTIR (TP UNHA) C/ ALAVANCA LATAO CROMADO - 22CM</v>
          </cell>
          <cell r="D11119" t="str">
            <v>UN</v>
          </cell>
          <cell r="E11119">
            <v>2</v>
          </cell>
          <cell r="F11119">
            <v>48.28</v>
          </cell>
          <cell r="G11119">
            <v>96.56</v>
          </cell>
        </row>
        <row r="11120">
          <cell r="A11120" t="str">
            <v>INSUMO</v>
          </cell>
          <cell r="B11120" t="str">
            <v>00006117</v>
          </cell>
          <cell r="C11120" t="str">
            <v>AJUDANTE DE CARPINTEIRO</v>
          </cell>
          <cell r="D11120" t="str">
            <v>H</v>
          </cell>
          <cell r="E11120">
            <v>1.8</v>
          </cell>
          <cell r="F11120">
            <v>9.68</v>
          </cell>
          <cell r="G11120">
            <v>17.420000000000002</v>
          </cell>
        </row>
        <row r="11121">
          <cell r="A11121" t="str">
            <v>74070/002</v>
          </cell>
          <cell r="C11121" t="str">
            <v>SUBTOTAL</v>
          </cell>
          <cell r="G11121">
            <v>161.28000000000003</v>
          </cell>
        </row>
        <row r="11122">
          <cell r="C11122" t="str">
            <v>BDI</v>
          </cell>
          <cell r="E11122">
            <v>0.35</v>
          </cell>
          <cell r="G11122">
            <v>56.45</v>
          </cell>
        </row>
        <row r="11123">
          <cell r="C11123" t="str">
            <v>TOTAL</v>
          </cell>
          <cell r="G11123">
            <v>217.73000000000002</v>
          </cell>
        </row>
        <row r="11125">
          <cell r="A11125" t="str">
            <v>ESQV</v>
          </cell>
          <cell r="B11125" t="str">
            <v>74070/003</v>
          </cell>
          <cell r="C11125" t="str">
            <v>FECHADURA DE EMBUTIR COMPLETA, PARA PORT AS INTERNAS, PADRAO DE ACABAMENTO POPULAR</v>
          </cell>
          <cell r="D11125" t="str">
            <v>UN</v>
          </cell>
        </row>
        <row r="11126">
          <cell r="A11126" t="str">
            <v>INSUMO</v>
          </cell>
          <cell r="B11126" t="str">
            <v>00001214</v>
          </cell>
          <cell r="C11126" t="str">
            <v>CARPINTEIRO DE ESQUADRIA</v>
          </cell>
          <cell r="D11126" t="str">
            <v>H</v>
          </cell>
          <cell r="E11126">
            <v>1.3</v>
          </cell>
          <cell r="F11126">
            <v>12.69</v>
          </cell>
          <cell r="G11126">
            <v>16.5</v>
          </cell>
        </row>
        <row r="11127">
          <cell r="A11127" t="str">
            <v>INSUMO</v>
          </cell>
          <cell r="B11127" t="str">
            <v>00003090</v>
          </cell>
          <cell r="C11127" t="str">
            <v>FECHADURA EMBUTIR TP GORGES (CHAVE GRANDE) P/PORTA INTERNA, COMPLETA - LINHA POPULAR</v>
          </cell>
          <cell r="D11127" t="str">
            <v>CJ</v>
          </cell>
          <cell r="E11127">
            <v>1</v>
          </cell>
          <cell r="F11127">
            <v>24.46</v>
          </cell>
          <cell r="G11127">
            <v>24.46</v>
          </cell>
        </row>
        <row r="11128">
          <cell r="A11128" t="str">
            <v>INSUMO</v>
          </cell>
          <cell r="B11128" t="str">
            <v>00006117</v>
          </cell>
          <cell r="C11128" t="str">
            <v>AJUDANTE DE CARPINTEIRO</v>
          </cell>
          <cell r="D11128" t="str">
            <v>H</v>
          </cell>
          <cell r="E11128">
            <v>1.3</v>
          </cell>
          <cell r="F11128">
            <v>9.68</v>
          </cell>
          <cell r="G11128">
            <v>12.58</v>
          </cell>
        </row>
        <row r="11129">
          <cell r="A11129" t="str">
            <v>74070/003</v>
          </cell>
          <cell r="C11129" t="str">
            <v>SUBTOTAL</v>
          </cell>
          <cell r="G11129">
            <v>53.54</v>
          </cell>
        </row>
        <row r="11130">
          <cell r="C11130" t="str">
            <v>BDI</v>
          </cell>
          <cell r="E11130">
            <v>0.35</v>
          </cell>
          <cell r="G11130">
            <v>18.739999999999998</v>
          </cell>
        </row>
        <row r="11131">
          <cell r="C11131" t="str">
            <v>TOTAL</v>
          </cell>
          <cell r="G11131">
            <v>72.28</v>
          </cell>
        </row>
        <row r="11133">
          <cell r="A11133" t="str">
            <v>ESQV</v>
          </cell>
          <cell r="B11133" t="str">
            <v>74070/004</v>
          </cell>
          <cell r="C11133" t="str">
            <v>FECHADURA DE EMBUTIR COMPLETA, PARA PORT AS INTERNAS, PADRAO DE ACABAMENTO MEDIO</v>
          </cell>
          <cell r="D11133" t="str">
            <v>UN</v>
          </cell>
        </row>
        <row r="11134">
          <cell r="A11134" t="str">
            <v>INSUMO</v>
          </cell>
          <cell r="B11134" t="str">
            <v>00001214</v>
          </cell>
          <cell r="C11134" t="str">
            <v>CARPINTEIRO DE ESQUADRIA</v>
          </cell>
          <cell r="D11134" t="str">
            <v>H</v>
          </cell>
          <cell r="E11134">
            <v>1.3</v>
          </cell>
          <cell r="F11134">
            <v>12.69</v>
          </cell>
          <cell r="G11134">
            <v>16.5</v>
          </cell>
        </row>
        <row r="11135">
          <cell r="A11135" t="str">
            <v>INSUMO</v>
          </cell>
          <cell r="B11135" t="str">
            <v>00003093</v>
          </cell>
          <cell r="C11135" t="str">
            <v>FECHADURA EMBUTIR TP GORGES (CHAVE GRANDE) P/PORTA INTERNA, COMPLETA - ACAB PADRAO MEDIO</v>
          </cell>
          <cell r="D11135" t="str">
            <v>CJ</v>
          </cell>
          <cell r="E11135">
            <v>1</v>
          </cell>
          <cell r="F11135">
            <v>57.68</v>
          </cell>
          <cell r="G11135">
            <v>57.68</v>
          </cell>
        </row>
        <row r="11136">
          <cell r="A11136" t="str">
            <v>INSUMO</v>
          </cell>
          <cell r="B11136" t="str">
            <v>00006117</v>
          </cell>
          <cell r="C11136" t="str">
            <v>AJUDANTE DE CARPINTEIRO</v>
          </cell>
          <cell r="D11136" t="str">
            <v>H</v>
          </cell>
          <cell r="E11136">
            <v>1.3</v>
          </cell>
          <cell r="F11136">
            <v>9.68</v>
          </cell>
          <cell r="G11136">
            <v>12.58</v>
          </cell>
        </row>
        <row r="11137">
          <cell r="A11137" t="str">
            <v>74070/004</v>
          </cell>
          <cell r="C11137" t="str">
            <v>SUBTOTAL</v>
          </cell>
          <cell r="G11137">
            <v>86.76</v>
          </cell>
        </row>
        <row r="11138">
          <cell r="C11138" t="str">
            <v>BDI</v>
          </cell>
          <cell r="E11138">
            <v>0.35</v>
          </cell>
          <cell r="G11138">
            <v>30.37</v>
          </cell>
        </row>
        <row r="11139">
          <cell r="C11139" t="str">
            <v>TOTAL</v>
          </cell>
          <cell r="G11139">
            <v>117.13000000000001</v>
          </cell>
        </row>
        <row r="11141">
          <cell r="A11141" t="str">
            <v>ESQV</v>
          </cell>
          <cell r="B11141" t="str">
            <v>84866</v>
          </cell>
          <cell r="C11141" t="str">
            <v>FECHADURA DE EMBUTIR REFORCADA COMPLETA, DE SEGURACA, COM CILINDRO, PARA PORTA EXTERNA, ACABAMENTO PADRAO MEDIO</v>
          </cell>
          <cell r="D11141" t="str">
            <v>UN</v>
          </cell>
        </row>
        <row r="11142">
          <cell r="A11142" t="str">
            <v>INSUMO</v>
          </cell>
          <cell r="B11142" t="str">
            <v>00001214</v>
          </cell>
          <cell r="C11142" t="str">
            <v>CARPINTEIRO DE ESQUADRIA</v>
          </cell>
          <cell r="D11142" t="str">
            <v>H</v>
          </cell>
          <cell r="E11142">
            <v>1.3</v>
          </cell>
          <cell r="F11142">
            <v>12.69</v>
          </cell>
          <cell r="G11142">
            <v>16.5</v>
          </cell>
        </row>
        <row r="11143">
          <cell r="A11143" t="str">
            <v>INSUMO</v>
          </cell>
          <cell r="B11143" t="str">
            <v>00006117</v>
          </cell>
          <cell r="C11143" t="str">
            <v>AJUDANTE DE CARPINTEIRO</v>
          </cell>
          <cell r="D11143" t="str">
            <v>H</v>
          </cell>
          <cell r="E11143">
            <v>1.3</v>
          </cell>
          <cell r="F11143">
            <v>9.68</v>
          </cell>
          <cell r="G11143">
            <v>12.58</v>
          </cell>
        </row>
        <row r="11144">
          <cell r="A11144" t="str">
            <v>INSUMO</v>
          </cell>
          <cell r="B11144" t="str">
            <v>00011480</v>
          </cell>
          <cell r="C11144" t="str">
            <v>FECHADURA EMBUTIR REFORCADA (DE SEGURANCA) C/ CILINDRO P/ PORTA EXT, COMPLETA - ACAB PADRAO MEDI O</v>
          </cell>
          <cell r="D11144" t="str">
            <v>CJ</v>
          </cell>
          <cell r="E11144">
            <v>1</v>
          </cell>
          <cell r="F11144">
            <v>124.26</v>
          </cell>
          <cell r="G11144">
            <v>124.26</v>
          </cell>
        </row>
        <row r="11145">
          <cell r="A11145" t="str">
            <v>84866</v>
          </cell>
          <cell r="C11145" t="str">
            <v>SUBTOTAL</v>
          </cell>
          <cell r="G11145">
            <v>153.34</v>
          </cell>
        </row>
        <row r="11146">
          <cell r="C11146" t="str">
            <v>BDI</v>
          </cell>
          <cell r="E11146">
            <v>0.35</v>
          </cell>
          <cell r="G11146">
            <v>53.67</v>
          </cell>
        </row>
        <row r="11147">
          <cell r="C11147" t="str">
            <v>TOTAL</v>
          </cell>
          <cell r="G11147">
            <v>207.01</v>
          </cell>
        </row>
        <row r="11149">
          <cell r="A11149" t="str">
            <v>ESQV</v>
          </cell>
          <cell r="B11149" t="str">
            <v>84878</v>
          </cell>
          <cell r="C11149" t="str">
            <v>TRANQUETA DE LATAO CROMADO PARA FECHADURA DE PORTADE BANHEIRO COM ROSETA DE LATAO CROMADO SEM FECHADURA E MACANETA</v>
          </cell>
          <cell r="D11149" t="str">
            <v>UN</v>
          </cell>
        </row>
        <row r="11150">
          <cell r="A11150" t="str">
            <v>INSUMO</v>
          </cell>
          <cell r="B11150" t="str">
            <v>00001214</v>
          </cell>
          <cell r="C11150" t="str">
            <v>CARPINTEIRO DE ESQUADRIA</v>
          </cell>
          <cell r="D11150" t="str">
            <v>H</v>
          </cell>
          <cell r="E11150">
            <v>0.8</v>
          </cell>
          <cell r="F11150">
            <v>12.69</v>
          </cell>
          <cell r="G11150">
            <v>10.15</v>
          </cell>
        </row>
        <row r="11151">
          <cell r="A11151" t="str">
            <v>INSUMO</v>
          </cell>
          <cell r="B11151" t="str">
            <v>00006117</v>
          </cell>
          <cell r="C11151" t="str">
            <v>AJUDANTE DE CARPINTEIRO</v>
          </cell>
          <cell r="D11151" t="str">
            <v>H</v>
          </cell>
          <cell r="E11151">
            <v>0.8</v>
          </cell>
          <cell r="F11151">
            <v>9.68</v>
          </cell>
          <cell r="G11151">
            <v>7.74</v>
          </cell>
        </row>
        <row r="11152">
          <cell r="A11152" t="str">
            <v>INSUMO</v>
          </cell>
          <cell r="B11152" t="str">
            <v>00011578</v>
          </cell>
          <cell r="C11152" t="str">
            <v>ROSETA LATAO CROMADO TIPO 203 LA FONTE P/ FECHADURA PORTA</v>
          </cell>
          <cell r="D11152" t="str">
            <v>UN</v>
          </cell>
          <cell r="E11152">
            <v>2</v>
          </cell>
          <cell r="F11152">
            <v>7.95</v>
          </cell>
          <cell r="G11152">
            <v>15.9</v>
          </cell>
        </row>
        <row r="11153">
          <cell r="A11153" t="str">
            <v>INSUMO</v>
          </cell>
          <cell r="B11153" t="str">
            <v>00012032</v>
          </cell>
          <cell r="C11153" t="str">
            <v>JOGO TRANQUETA LATAO CROMADO TIPO 203 LA FONTE P/ FECHADURA PORTA BANHEIRO</v>
          </cell>
          <cell r="D11153" t="str">
            <v>JG</v>
          </cell>
          <cell r="E11153">
            <v>2</v>
          </cell>
          <cell r="F11153">
            <v>21.41</v>
          </cell>
          <cell r="G11153">
            <v>42.82</v>
          </cell>
        </row>
        <row r="11154">
          <cell r="A11154" t="str">
            <v>84878</v>
          </cell>
          <cell r="C11154" t="str">
            <v>SUBTOTAL</v>
          </cell>
          <cell r="G11154">
            <v>76.61</v>
          </cell>
        </row>
        <row r="11155">
          <cell r="C11155" t="str">
            <v>BDI</v>
          </cell>
          <cell r="E11155">
            <v>0.35</v>
          </cell>
          <cell r="G11155">
            <v>26.81</v>
          </cell>
        </row>
        <row r="11156">
          <cell r="C11156" t="str">
            <v>TOTAL</v>
          </cell>
          <cell r="G11156">
            <v>103.42</v>
          </cell>
        </row>
        <row r="11158">
          <cell r="A11158" t="str">
            <v>ESQV</v>
          </cell>
          <cell r="B11158" t="str">
            <v>84879</v>
          </cell>
          <cell r="C11158" t="str">
            <v>FECHADURA (SOMENTE A MAQUINA, SEM ESPELHO E SEM MAC A NETA), PARA PORTA BANHEIRO, COM ROSETA DE LATAO CROMADO E JOGO DE TRANQUETA EM LATAO CROMADO</v>
          </cell>
          <cell r="D11158" t="str">
            <v>UN</v>
          </cell>
        </row>
        <row r="11159">
          <cell r="A11159" t="str">
            <v>INSUMO</v>
          </cell>
          <cell r="B11159" t="str">
            <v>00001214</v>
          </cell>
          <cell r="C11159" t="str">
            <v>CARPINTEIRO DE ESQUADRIA</v>
          </cell>
          <cell r="D11159" t="str">
            <v>H</v>
          </cell>
          <cell r="E11159">
            <v>1.5</v>
          </cell>
          <cell r="F11159">
            <v>12.69</v>
          </cell>
          <cell r="G11159">
            <v>19.04</v>
          </cell>
        </row>
        <row r="11160">
          <cell r="A11160" t="str">
            <v>INSUMO</v>
          </cell>
          <cell r="B11160" t="str">
            <v>00006117</v>
          </cell>
          <cell r="C11160" t="str">
            <v>AJUDANTE DE CARPINTEIRO</v>
          </cell>
          <cell r="D11160" t="str">
            <v>H</v>
          </cell>
          <cell r="E11160">
            <v>1.5</v>
          </cell>
          <cell r="F11160">
            <v>9.68</v>
          </cell>
          <cell r="G11160">
            <v>14.52</v>
          </cell>
        </row>
        <row r="11161">
          <cell r="A11161" t="str">
            <v>INSUMO</v>
          </cell>
          <cell r="B11161" t="str">
            <v>00011481</v>
          </cell>
          <cell r="C11161" t="str">
            <v>FECHADURA LA FONTE 7070-ST2-40MM P/ PORTA DE BANHEIRO (SOMENTE A MAQUINA, SEM ESPELHO E SEM MACA NETA)</v>
          </cell>
          <cell r="D11161" t="str">
            <v>UN</v>
          </cell>
          <cell r="E11161">
            <v>1</v>
          </cell>
          <cell r="F11161">
            <v>70.19</v>
          </cell>
          <cell r="G11161">
            <v>70.19</v>
          </cell>
        </row>
        <row r="11162">
          <cell r="A11162" t="str">
            <v>INSUMO</v>
          </cell>
          <cell r="B11162" t="str">
            <v>00011577</v>
          </cell>
          <cell r="C11162" t="str">
            <v>ROSETA LATAO CROMADO TIPO 303 LA FONTE P/ FECHADURA PORTA</v>
          </cell>
          <cell r="D11162" t="str">
            <v>UN</v>
          </cell>
          <cell r="E11162">
            <v>2</v>
          </cell>
          <cell r="F11162">
            <v>5.42</v>
          </cell>
          <cell r="G11162">
            <v>10.84</v>
          </cell>
        </row>
        <row r="11163">
          <cell r="A11163" t="str">
            <v>INSUMO</v>
          </cell>
          <cell r="B11163" t="str">
            <v>00012030</v>
          </cell>
          <cell r="C11163" t="str">
            <v>JOGO TRANQUETA LATAO CROMADO TIPO 303 LA FONTE P/ FECHADURA PORTA BANHEIRO</v>
          </cell>
          <cell r="D11163" t="str">
            <v>JG</v>
          </cell>
          <cell r="E11163">
            <v>2</v>
          </cell>
          <cell r="F11163">
            <v>24.33</v>
          </cell>
          <cell r="G11163">
            <v>48.66</v>
          </cell>
        </row>
        <row r="11164">
          <cell r="A11164" t="str">
            <v>84879</v>
          </cell>
          <cell r="C11164" t="str">
            <v>SUBTOTAL</v>
          </cell>
          <cell r="G11164">
            <v>163.25</v>
          </cell>
        </row>
        <row r="11165">
          <cell r="C11165" t="str">
            <v>BDI</v>
          </cell>
          <cell r="E11165">
            <v>0.35</v>
          </cell>
          <cell r="G11165">
            <v>57.14</v>
          </cell>
        </row>
        <row r="11166">
          <cell r="C11166" t="str">
            <v>TOTAL</v>
          </cell>
          <cell r="G11166">
            <v>220.39</v>
          </cell>
        </row>
        <row r="11168">
          <cell r="A11168" t="str">
            <v>ESQV</v>
          </cell>
          <cell r="B11168" t="str">
            <v>84880</v>
          </cell>
          <cell r="C11168" t="str">
            <v>FECHADURA BICO DE PAPAGAIO PARA PORTA DE CORRER INT ERNA, CHAVE BIPARTIDA, ACABAMENTO PADRAO MEDIO</v>
          </cell>
          <cell r="D11168" t="str">
            <v>UN</v>
          </cell>
        </row>
        <row r="11169">
          <cell r="A11169" t="str">
            <v>INSUMO</v>
          </cell>
          <cell r="B11169" t="str">
            <v>00001214</v>
          </cell>
          <cell r="C11169" t="str">
            <v>CARPINTEIRO DE ESQUADRIA</v>
          </cell>
          <cell r="D11169" t="str">
            <v>H</v>
          </cell>
          <cell r="E11169">
            <v>0.8</v>
          </cell>
          <cell r="F11169">
            <v>12.69</v>
          </cell>
          <cell r="G11169">
            <v>10.15</v>
          </cell>
        </row>
        <row r="11170">
          <cell r="A11170" t="str">
            <v>INSUMO</v>
          </cell>
          <cell r="B11170" t="str">
            <v>00006117</v>
          </cell>
          <cell r="C11170" t="str">
            <v>AJUDANTE DE CARPINTEIRO</v>
          </cell>
          <cell r="D11170" t="str">
            <v>H</v>
          </cell>
          <cell r="E11170">
            <v>0.8</v>
          </cell>
          <cell r="F11170">
            <v>9.68</v>
          </cell>
          <cell r="G11170">
            <v>7.74</v>
          </cell>
        </row>
        <row r="11171">
          <cell r="A11171" t="str">
            <v>INSUMO</v>
          </cell>
          <cell r="B11171" t="str">
            <v>00011482</v>
          </cell>
          <cell r="C11171" t="str">
            <v>FECHADURA BICO PAPAGAIO P/ PORTA CORRER INTERNA CHAVE BIPARTIDA - ACAB PADRAO MEDIO</v>
          </cell>
          <cell r="D11171" t="str">
            <v>CJ</v>
          </cell>
          <cell r="E11171">
            <v>1</v>
          </cell>
          <cell r="F11171">
            <v>68.42</v>
          </cell>
          <cell r="G11171">
            <v>68.42</v>
          </cell>
        </row>
        <row r="11172">
          <cell r="A11172" t="str">
            <v>84880</v>
          </cell>
          <cell r="C11172" t="str">
            <v>SUBTOTAL</v>
          </cell>
          <cell r="G11172">
            <v>86.31</v>
          </cell>
        </row>
        <row r="11173">
          <cell r="C11173" t="str">
            <v>BDI</v>
          </cell>
          <cell r="E11173">
            <v>0.35</v>
          </cell>
          <cell r="G11173">
            <v>30.21</v>
          </cell>
        </row>
        <row r="11174">
          <cell r="C11174" t="str">
            <v>TOTAL</v>
          </cell>
          <cell r="G11174">
            <v>116.52000000000001</v>
          </cell>
        </row>
        <row r="11176">
          <cell r="A11176" t="str">
            <v>ESQV</v>
          </cell>
          <cell r="B11176" t="str">
            <v>84884</v>
          </cell>
          <cell r="C11176" t="str">
            <v>FECHADURA CILINDRO CENTRAL TUBULAR, 70MM, COM MACANETA DE LATAO CROMADO PARA PORTA DIVISORIA</v>
          </cell>
          <cell r="D11176" t="str">
            <v>UN</v>
          </cell>
        </row>
        <row r="11177">
          <cell r="A11177" t="str">
            <v>INSUMO</v>
          </cell>
          <cell r="B11177" t="str">
            <v>00001214</v>
          </cell>
          <cell r="C11177" t="str">
            <v>CARPINTEIRO DE ESQUADRIA</v>
          </cell>
          <cell r="D11177" t="str">
            <v>H</v>
          </cell>
          <cell r="E11177">
            <v>1.3</v>
          </cell>
          <cell r="F11177">
            <v>12.69</v>
          </cell>
          <cell r="G11177">
            <v>16.5</v>
          </cell>
        </row>
        <row r="11178">
          <cell r="A11178" t="str">
            <v>INSUMO</v>
          </cell>
          <cell r="B11178" t="str">
            <v>00006117</v>
          </cell>
          <cell r="C11178" t="str">
            <v>AJUDANTE DE CARPINTEIRO</v>
          </cell>
          <cell r="D11178" t="str">
            <v>H</v>
          </cell>
          <cell r="E11178">
            <v>1.3</v>
          </cell>
          <cell r="F11178">
            <v>9.68</v>
          </cell>
          <cell r="G11178">
            <v>12.58</v>
          </cell>
        </row>
        <row r="11179">
          <cell r="A11179" t="str">
            <v>INSUMO</v>
          </cell>
          <cell r="B11179" t="str">
            <v>00011477</v>
          </cell>
          <cell r="C11179" t="str">
            <v>FECHADURA TUBULAR CILINDRO CENTRAL 70MM COMPLETA - TP LA FONTE 30 CR OU EQUIV</v>
          </cell>
          <cell r="D11179" t="str">
            <v>CJ</v>
          </cell>
          <cell r="E11179">
            <v>1</v>
          </cell>
          <cell r="F11179">
            <v>521.83000000000004</v>
          </cell>
          <cell r="G11179">
            <v>521.83000000000004</v>
          </cell>
        </row>
        <row r="11180">
          <cell r="A11180" t="str">
            <v>84884</v>
          </cell>
          <cell r="C11180" t="str">
            <v>SUBTOTAL</v>
          </cell>
          <cell r="G11180">
            <v>550.91000000000008</v>
          </cell>
        </row>
        <row r="11181">
          <cell r="C11181" t="str">
            <v>BDI</v>
          </cell>
          <cell r="E11181">
            <v>0.35</v>
          </cell>
          <cell r="G11181">
            <v>192.82</v>
          </cell>
        </row>
        <row r="11182">
          <cell r="C11182" t="str">
            <v>TOTAL</v>
          </cell>
          <cell r="G11182">
            <v>743.73</v>
          </cell>
        </row>
        <row r="11184">
          <cell r="A11184" t="str">
            <v>ESQV</v>
          </cell>
          <cell r="B11184" t="str">
            <v>84885</v>
          </cell>
          <cell r="C11184" t="str">
            <v>JOGO DE FERRAGENS CROMADAS PARA PORTA DE VIDRO TEMP ERADO, UMA FOLHA COMPOSTO DE DOBRADICAS SUPERIOR E INFERIOR, TRINCO, FECHADURA, CONTRA FECHADURA COM CAPUCHINHO SEM MOLA E PUXADOR</v>
          </cell>
          <cell r="D11184" t="str">
            <v>UN</v>
          </cell>
        </row>
        <row r="11185">
          <cell r="A11185" t="str">
            <v>INSUMO</v>
          </cell>
          <cell r="B11185" t="str">
            <v>00001214</v>
          </cell>
          <cell r="C11185" t="str">
            <v>CARPINTEIRO DE ESQUADRIA</v>
          </cell>
          <cell r="D11185" t="str">
            <v>H</v>
          </cell>
          <cell r="E11185">
            <v>6.1</v>
          </cell>
          <cell r="F11185">
            <v>12.69</v>
          </cell>
          <cell r="G11185">
            <v>77.41</v>
          </cell>
        </row>
        <row r="11186">
          <cell r="A11186" t="str">
            <v>INSUMO</v>
          </cell>
          <cell r="B11186" t="str">
            <v>00003104</v>
          </cell>
          <cell r="C11186" t="str">
            <v>JOGO DE FERRAGENS CROMADAS P/ PORTA DE VIDRO TEMPERADO, UMA FOLHA COMPOSTA: DOBRADICA SUPERIOR (101) E INFERIOR (103),TRINCO (502), FECHADURA (520),CONTRA FECHADURA (531),COM CAPUCHINHO</v>
          </cell>
          <cell r="D11186" t="str">
            <v>CJ</v>
          </cell>
          <cell r="E11186">
            <v>1</v>
          </cell>
          <cell r="F11186">
            <v>276.39999999999998</v>
          </cell>
          <cell r="G11186">
            <v>276.39999999999998</v>
          </cell>
        </row>
        <row r="11187">
          <cell r="A11187" t="str">
            <v>INSUMO</v>
          </cell>
          <cell r="B11187" t="str">
            <v>00006117</v>
          </cell>
          <cell r="C11187" t="str">
            <v>AJUDANTE DE CARPINTEIRO</v>
          </cell>
          <cell r="D11187" t="str">
            <v>H</v>
          </cell>
          <cell r="E11187">
            <v>4.3</v>
          </cell>
          <cell r="F11187">
            <v>9.68</v>
          </cell>
          <cell r="G11187">
            <v>41.62</v>
          </cell>
        </row>
        <row r="11188">
          <cell r="A11188" t="str">
            <v>INSUMO</v>
          </cell>
          <cell r="B11188" t="str">
            <v>00010489</v>
          </cell>
          <cell r="C11188" t="str">
            <v>VIDRACEIRO</v>
          </cell>
          <cell r="D11188" t="str">
            <v>H</v>
          </cell>
          <cell r="E11188">
            <v>3.36</v>
          </cell>
          <cell r="F11188">
            <v>11.11</v>
          </cell>
          <cell r="G11188">
            <v>37.33</v>
          </cell>
        </row>
        <row r="11189">
          <cell r="A11189" t="str">
            <v>84885</v>
          </cell>
          <cell r="C11189" t="str">
            <v>SUBTOTAL</v>
          </cell>
          <cell r="G11189">
            <v>432.75999999999993</v>
          </cell>
        </row>
        <row r="11190">
          <cell r="C11190" t="str">
            <v>BDI</v>
          </cell>
          <cell r="E11190">
            <v>0.35</v>
          </cell>
          <cell r="G11190">
            <v>151.47</v>
          </cell>
        </row>
        <row r="11191">
          <cell r="C11191" t="str">
            <v>TOTAL</v>
          </cell>
          <cell r="G11191">
            <v>584.2299999999999</v>
          </cell>
        </row>
        <row r="11193">
          <cell r="A11193" t="str">
            <v>ESQV</v>
          </cell>
          <cell r="B11193" t="str">
            <v>84886</v>
          </cell>
          <cell r="C11193" t="str">
            <v>MOLA HIDRAULICA DE PISO PARA PORTA DE VIDR O TEMPERADO</v>
          </cell>
          <cell r="D11193" t="str">
            <v>UN</v>
          </cell>
        </row>
        <row r="11194">
          <cell r="A11194" t="str">
            <v>INSUMO</v>
          </cell>
          <cell r="B11194" t="str">
            <v>00006111</v>
          </cell>
          <cell r="C11194" t="str">
            <v>SERVENTE</v>
          </cell>
          <cell r="D11194" t="str">
            <v>H</v>
          </cell>
          <cell r="E11194">
            <v>0.3</v>
          </cell>
          <cell r="F11194">
            <v>10.59</v>
          </cell>
          <cell r="G11194">
            <v>3.18</v>
          </cell>
        </row>
        <row r="11195">
          <cell r="A11195" t="str">
            <v>INSUMO</v>
          </cell>
          <cell r="B11195" t="str">
            <v>00010489</v>
          </cell>
          <cell r="C11195" t="str">
            <v>VIDRACEIRO</v>
          </cell>
          <cell r="D11195" t="str">
            <v>H</v>
          </cell>
          <cell r="E11195">
            <v>0.75</v>
          </cell>
          <cell r="F11195">
            <v>11.11</v>
          </cell>
          <cell r="G11195">
            <v>8.33</v>
          </cell>
        </row>
        <row r="11196">
          <cell r="A11196" t="str">
            <v>INSUMO</v>
          </cell>
          <cell r="B11196" t="str">
            <v>00011499</v>
          </cell>
          <cell r="C11196" t="str">
            <v>MOLA HIDRAULICA DE PISO P/ VIDRO TEMPERADO 10MM</v>
          </cell>
          <cell r="D11196" t="str">
            <v>UN</v>
          </cell>
          <cell r="E11196">
            <v>1</v>
          </cell>
          <cell r="F11196">
            <v>824.82</v>
          </cell>
          <cell r="G11196">
            <v>824.82</v>
          </cell>
        </row>
        <row r="11197">
          <cell r="A11197" t="str">
            <v>84886</v>
          </cell>
          <cell r="C11197" t="str">
            <v>SUBTOTAL</v>
          </cell>
          <cell r="G11197">
            <v>836.33</v>
          </cell>
        </row>
        <row r="11198">
          <cell r="C11198" t="str">
            <v>BDI</v>
          </cell>
          <cell r="E11198">
            <v>0.35</v>
          </cell>
          <cell r="G11198">
            <v>292.72000000000003</v>
          </cell>
        </row>
        <row r="11199">
          <cell r="C11199" t="str">
            <v>TOTAL</v>
          </cell>
          <cell r="G11199">
            <v>1129.0500000000002</v>
          </cell>
        </row>
        <row r="11201">
          <cell r="A11201" t="str">
            <v>ESQV</v>
          </cell>
          <cell r="B11201" t="str">
            <v>84887</v>
          </cell>
          <cell r="C11201" t="str">
            <v>MACANETA TIPO ALAVANCA, PADRAO MEDIO</v>
          </cell>
          <cell r="D11201" t="str">
            <v>UN</v>
          </cell>
        </row>
        <row r="11202">
          <cell r="A11202" t="str">
            <v>INSUMO</v>
          </cell>
          <cell r="B11202" t="str">
            <v>00001214</v>
          </cell>
          <cell r="C11202" t="str">
            <v>CARPINTEIRO DE ESQUADRIA</v>
          </cell>
          <cell r="D11202" t="str">
            <v>H</v>
          </cell>
          <cell r="E11202">
            <v>0.8</v>
          </cell>
          <cell r="F11202">
            <v>12.69</v>
          </cell>
          <cell r="G11202">
            <v>10.15</v>
          </cell>
        </row>
        <row r="11203">
          <cell r="A11203" t="str">
            <v>INSUMO</v>
          </cell>
          <cell r="B11203" t="str">
            <v>00006117</v>
          </cell>
          <cell r="C11203" t="str">
            <v>AJUDANTE DE CARPINTEIRO</v>
          </cell>
          <cell r="D11203" t="str">
            <v>H</v>
          </cell>
          <cell r="E11203">
            <v>0.8</v>
          </cell>
          <cell r="F11203">
            <v>9.68</v>
          </cell>
          <cell r="G11203">
            <v>7.74</v>
          </cell>
        </row>
        <row r="11204">
          <cell r="A11204" t="str">
            <v>INSUMO</v>
          </cell>
          <cell r="B11204" t="str">
            <v>00011519</v>
          </cell>
          <cell r="C11204" t="str">
            <v>MACANETA ALAVANCA - ACAB PADRAO MEDIO</v>
          </cell>
          <cell r="D11204" t="str">
            <v>PAR</v>
          </cell>
          <cell r="E11204">
            <v>1</v>
          </cell>
          <cell r="F11204">
            <v>29.36</v>
          </cell>
          <cell r="G11204">
            <v>29.36</v>
          </cell>
        </row>
        <row r="11205">
          <cell r="A11205" t="str">
            <v>84887</v>
          </cell>
          <cell r="C11205" t="str">
            <v>SUBTOTAL</v>
          </cell>
          <cell r="G11205">
            <v>47.25</v>
          </cell>
        </row>
        <row r="11206">
          <cell r="C11206" t="str">
            <v>BDI</v>
          </cell>
          <cell r="E11206">
            <v>0.35</v>
          </cell>
          <cell r="G11206">
            <v>16.54</v>
          </cell>
        </row>
        <row r="11207">
          <cell r="C11207" t="str">
            <v>TOTAL</v>
          </cell>
          <cell r="G11207">
            <v>63.79</v>
          </cell>
        </row>
        <row r="11209">
          <cell r="A11209" t="str">
            <v>ESQV</v>
          </cell>
          <cell r="B11209" t="str">
            <v>84889</v>
          </cell>
          <cell r="C11209" t="str">
            <v>PUXADOR CENTRAL PARA ESQUADRIA DE ALUMINIO</v>
          </cell>
          <cell r="D11209" t="str">
            <v>UN</v>
          </cell>
        </row>
        <row r="11210">
          <cell r="A11210" t="str">
            <v>INSUMO</v>
          </cell>
          <cell r="B11210" t="str">
            <v>00002700</v>
          </cell>
          <cell r="C11210" t="str">
            <v>MONTADOR</v>
          </cell>
          <cell r="D11210" t="str">
            <v>H</v>
          </cell>
          <cell r="E11210">
            <v>0.2</v>
          </cell>
          <cell r="F11210">
            <v>18.68</v>
          </cell>
          <cell r="G11210">
            <v>3.74</v>
          </cell>
        </row>
        <row r="11211">
          <cell r="A11211" t="str">
            <v>INSUMO</v>
          </cell>
          <cell r="B11211" t="str">
            <v>00005080</v>
          </cell>
          <cell r="C11211" t="str">
            <v>PUXADOR ZAMAK CENTRAL P/ ESQUADRIA ALUMINIO</v>
          </cell>
          <cell r="D11211" t="str">
            <v>UN</v>
          </cell>
          <cell r="E11211">
            <v>1</v>
          </cell>
          <cell r="F11211">
            <v>10.77</v>
          </cell>
          <cell r="G11211">
            <v>10.77</v>
          </cell>
        </row>
        <row r="11212">
          <cell r="A11212" t="str">
            <v>INSUMO</v>
          </cell>
          <cell r="B11212" t="str">
            <v>00006111</v>
          </cell>
          <cell r="C11212" t="str">
            <v>SERVENTE</v>
          </cell>
          <cell r="D11212" t="str">
            <v>H</v>
          </cell>
          <cell r="E11212">
            <v>0.2</v>
          </cell>
          <cell r="F11212">
            <v>10.59</v>
          </cell>
          <cell r="G11212">
            <v>2.12</v>
          </cell>
        </row>
        <row r="11213">
          <cell r="A11213" t="str">
            <v>84889</v>
          </cell>
          <cell r="C11213" t="str">
            <v>SUBTOTAL</v>
          </cell>
          <cell r="G11213">
            <v>16.63</v>
          </cell>
        </row>
        <row r="11214">
          <cell r="C11214" t="str">
            <v>BDI</v>
          </cell>
          <cell r="E11214">
            <v>0.35</v>
          </cell>
          <cell r="G11214">
            <v>5.82</v>
          </cell>
        </row>
        <row r="11215">
          <cell r="C11215" t="str">
            <v>TOTAL</v>
          </cell>
          <cell r="G11215">
            <v>22.45</v>
          </cell>
        </row>
        <row r="11217">
          <cell r="A11217" t="str">
            <v>ESQV</v>
          </cell>
          <cell r="B11217" t="str">
            <v>84890</v>
          </cell>
          <cell r="C11217" t="str">
            <v>ROLDANA FIXA DUPLA DE LATAO COM ROLAMENTO PARA PORTA OU JANELA DE CORRER</v>
          </cell>
          <cell r="D11217" t="str">
            <v>UN</v>
          </cell>
        </row>
        <row r="11218">
          <cell r="A11218" t="str">
            <v>INSUMO</v>
          </cell>
          <cell r="B11218" t="str">
            <v>00001214</v>
          </cell>
          <cell r="C11218" t="str">
            <v>CARPINTEIRO DE ESQUADRIA</v>
          </cell>
          <cell r="D11218" t="str">
            <v>H</v>
          </cell>
          <cell r="E11218">
            <v>0.3125</v>
          </cell>
          <cell r="F11218">
            <v>12.69</v>
          </cell>
          <cell r="G11218">
            <v>3.97</v>
          </cell>
        </row>
        <row r="11219">
          <cell r="A11219" t="str">
            <v>INSUMO</v>
          </cell>
          <cell r="B11219" t="str">
            <v>00006117</v>
          </cell>
          <cell r="C11219" t="str">
            <v>AJUDANTE DE CARPINTEIRO</v>
          </cell>
          <cell r="D11219" t="str">
            <v>H</v>
          </cell>
          <cell r="E11219">
            <v>0.3125</v>
          </cell>
          <cell r="F11219">
            <v>9.68</v>
          </cell>
          <cell r="G11219">
            <v>3.03</v>
          </cell>
        </row>
        <row r="11220">
          <cell r="A11220" t="str">
            <v>INSUMO</v>
          </cell>
          <cell r="B11220" t="str">
            <v>00011575</v>
          </cell>
          <cell r="C11220" t="str">
            <v>ROLDANA FIXA DUPLA LATAO C/ ROLAMENTO P/ PORTA/JAN CORRER</v>
          </cell>
          <cell r="D11220" t="str">
            <v>UN</v>
          </cell>
          <cell r="E11220">
            <v>1</v>
          </cell>
          <cell r="F11220">
            <v>29.73</v>
          </cell>
          <cell r="G11220">
            <v>29.73</v>
          </cell>
        </row>
        <row r="11221">
          <cell r="A11221" t="str">
            <v>84890</v>
          </cell>
          <cell r="C11221" t="str">
            <v>SUBTOTAL</v>
          </cell>
          <cell r="G11221">
            <v>36.730000000000004</v>
          </cell>
        </row>
        <row r="11222">
          <cell r="C11222" t="str">
            <v>BDI</v>
          </cell>
          <cell r="E11222">
            <v>0.35</v>
          </cell>
          <cell r="G11222">
            <v>12.86</v>
          </cell>
        </row>
        <row r="11223">
          <cell r="C11223" t="str">
            <v>TOTAL</v>
          </cell>
          <cell r="G11223">
            <v>49.59</v>
          </cell>
        </row>
        <row r="11225">
          <cell r="A11225" t="str">
            <v>ESQV</v>
          </cell>
          <cell r="B11225" t="str">
            <v>84891</v>
          </cell>
          <cell r="C11225" t="str">
            <v>CREMONA EM LATAO CROMADO OU POLIDO, COMPLETA, COM VARA H=1,50M</v>
          </cell>
          <cell r="D11225" t="str">
            <v>UN</v>
          </cell>
        </row>
        <row r="11226">
          <cell r="A11226" t="str">
            <v>INSUMO</v>
          </cell>
          <cell r="B11226" t="str">
            <v>00001214</v>
          </cell>
          <cell r="C11226" t="str">
            <v>CARPINTEIRO DE ESQUADRIA</v>
          </cell>
          <cell r="D11226" t="str">
            <v>H</v>
          </cell>
          <cell r="E11226">
            <v>3.5</v>
          </cell>
          <cell r="F11226">
            <v>12.69</v>
          </cell>
          <cell r="G11226">
            <v>44.42</v>
          </cell>
        </row>
        <row r="11227">
          <cell r="A11227" t="str">
            <v>INSUMO</v>
          </cell>
          <cell r="B11227" t="str">
            <v>00003113</v>
          </cell>
          <cell r="C11227" t="str">
            <v>CREMONA LATAO CROMADO OU POLIDO - COMPLETA C/ VARA H =1,50M</v>
          </cell>
          <cell r="D11227" t="str">
            <v>CJ</v>
          </cell>
          <cell r="E11227">
            <v>1</v>
          </cell>
          <cell r="F11227">
            <v>45.13</v>
          </cell>
          <cell r="G11227">
            <v>45.13</v>
          </cell>
        </row>
        <row r="11228">
          <cell r="A11228" t="str">
            <v>INSUMO</v>
          </cell>
          <cell r="B11228" t="str">
            <v>00006117</v>
          </cell>
          <cell r="C11228" t="str">
            <v>AJUDANTE DE CARPINTEIRO</v>
          </cell>
          <cell r="D11228" t="str">
            <v>H</v>
          </cell>
          <cell r="E11228">
            <v>3.5</v>
          </cell>
          <cell r="F11228">
            <v>9.68</v>
          </cell>
          <cell r="G11228">
            <v>33.880000000000003</v>
          </cell>
        </row>
        <row r="11229">
          <cell r="A11229" t="str">
            <v>84891</v>
          </cell>
          <cell r="C11229" t="str">
            <v>SUBTOTAL</v>
          </cell>
          <cell r="G11229">
            <v>123.43</v>
          </cell>
        </row>
        <row r="11230">
          <cell r="C11230" t="str">
            <v>BDI</v>
          </cell>
          <cell r="E11230">
            <v>0.35</v>
          </cell>
          <cell r="G11230">
            <v>43.2</v>
          </cell>
        </row>
        <row r="11231">
          <cell r="C11231" t="str">
            <v>TOTAL</v>
          </cell>
          <cell r="G11231">
            <v>166.63</v>
          </cell>
        </row>
        <row r="11233">
          <cell r="A11233" t="str">
            <v>ESQV</v>
          </cell>
          <cell r="B11233" t="str">
            <v>84892</v>
          </cell>
          <cell r="C11233" t="str">
            <v>LEVANTADOR EM LATAO FUNDIDO CROMADO E BORBOLETA EFERRO CROMADO, PARA JANELA TIPO GUILHOTINA</v>
          </cell>
          <cell r="D11233" t="str">
            <v>UN</v>
          </cell>
        </row>
        <row r="11234">
          <cell r="A11234" t="str">
            <v>INSUMO</v>
          </cell>
          <cell r="B11234" t="str">
            <v>00001214</v>
          </cell>
          <cell r="C11234" t="str">
            <v>CARPINTEIRO DE ESQUADRIA</v>
          </cell>
          <cell r="D11234" t="str">
            <v>H</v>
          </cell>
          <cell r="E11234">
            <v>1.6</v>
          </cell>
          <cell r="F11234">
            <v>12.69</v>
          </cell>
          <cell r="G11234">
            <v>20.3</v>
          </cell>
        </row>
        <row r="11235">
          <cell r="A11235" t="str">
            <v>INSUMO</v>
          </cell>
          <cell r="B11235" t="str">
            <v>00005082</v>
          </cell>
          <cell r="C11235" t="str">
            <v>BORBOLETA FERRO CROMADO P/ JANELA MADEIRA TP GUILHOTINA</v>
          </cell>
          <cell r="D11235" t="str">
            <v>PAR</v>
          </cell>
          <cell r="E11235">
            <v>1</v>
          </cell>
          <cell r="F11235">
            <v>12.3</v>
          </cell>
          <cell r="G11235">
            <v>12.3</v>
          </cell>
        </row>
        <row r="11236">
          <cell r="A11236" t="str">
            <v>INSUMO</v>
          </cell>
          <cell r="B11236" t="str">
            <v>00005093</v>
          </cell>
          <cell r="C11236" t="str">
            <v>LEVANTADOR LATAO FUNDIDO CROMADO PESO MINIMO 35G P/ JAN GUILHOTINA</v>
          </cell>
          <cell r="D11236" t="str">
            <v>PAR</v>
          </cell>
          <cell r="E11236">
            <v>1</v>
          </cell>
          <cell r="F11236">
            <v>23.16</v>
          </cell>
          <cell r="G11236">
            <v>23.16</v>
          </cell>
        </row>
        <row r="11237">
          <cell r="A11237" t="str">
            <v>INSUMO</v>
          </cell>
          <cell r="B11237" t="str">
            <v>00006117</v>
          </cell>
          <cell r="C11237" t="str">
            <v>AJUDANTE DE CARPINTEIRO</v>
          </cell>
          <cell r="D11237" t="str">
            <v>H</v>
          </cell>
          <cell r="E11237">
            <v>1.6</v>
          </cell>
          <cell r="F11237">
            <v>9.68</v>
          </cell>
          <cell r="G11237">
            <v>15.49</v>
          </cell>
        </row>
        <row r="11238">
          <cell r="A11238" t="str">
            <v>84892</v>
          </cell>
          <cell r="C11238" t="str">
            <v>SUBTOTAL</v>
          </cell>
          <cell r="G11238">
            <v>71.25</v>
          </cell>
        </row>
        <row r="11239">
          <cell r="C11239" t="str">
            <v>BDI</v>
          </cell>
          <cell r="E11239">
            <v>0.35</v>
          </cell>
          <cell r="G11239">
            <v>24.94</v>
          </cell>
        </row>
        <row r="11240">
          <cell r="C11240" t="str">
            <v>TOTAL</v>
          </cell>
          <cell r="G11240">
            <v>96.19</v>
          </cell>
        </row>
        <row r="11242">
          <cell r="A11242" t="str">
            <v>ESQV</v>
          </cell>
          <cell r="B11242" t="str">
            <v>84893</v>
          </cell>
          <cell r="C11242" t="str">
            <v>PUXADOR TUBULAR DE CENTRO EM LATAO CROMADPARA JANELAS</v>
          </cell>
          <cell r="D11242" t="str">
            <v>UN</v>
          </cell>
        </row>
        <row r="11243">
          <cell r="A11243" t="str">
            <v>INSUMO</v>
          </cell>
          <cell r="B11243" t="str">
            <v>00001214</v>
          </cell>
          <cell r="C11243" t="str">
            <v>CARPINTEIRO DE ESQUADRIA</v>
          </cell>
          <cell r="D11243" t="str">
            <v>H</v>
          </cell>
          <cell r="E11243">
            <v>1.8</v>
          </cell>
          <cell r="F11243">
            <v>12.69</v>
          </cell>
          <cell r="G11243">
            <v>22.84</v>
          </cell>
        </row>
        <row r="11244">
          <cell r="A11244" t="str">
            <v>INSUMO</v>
          </cell>
          <cell r="B11244" t="str">
            <v>00006117</v>
          </cell>
          <cell r="C11244" t="str">
            <v>AJUDANTE DE CARPINTEIRO</v>
          </cell>
          <cell r="D11244" t="str">
            <v>H</v>
          </cell>
          <cell r="E11244">
            <v>1.8</v>
          </cell>
          <cell r="F11244">
            <v>9.68</v>
          </cell>
          <cell r="G11244">
            <v>17.420000000000002</v>
          </cell>
        </row>
        <row r="11245">
          <cell r="A11245" t="str">
            <v>INSUMO</v>
          </cell>
          <cell r="B11245" t="str">
            <v>00011524</v>
          </cell>
          <cell r="C11245" t="str">
            <v>PUXADOR TUBULAR DE CENTRO P/ JANELAS - LATAO CROMADO</v>
          </cell>
          <cell r="D11245" t="str">
            <v>UN</v>
          </cell>
          <cell r="E11245">
            <v>1</v>
          </cell>
          <cell r="F11245">
            <v>12.56</v>
          </cell>
          <cell r="G11245">
            <v>12.56</v>
          </cell>
        </row>
        <row r="11246">
          <cell r="A11246" t="str">
            <v>84893</v>
          </cell>
          <cell r="C11246" t="str">
            <v>SUBTOTAL</v>
          </cell>
          <cell r="G11246">
            <v>52.820000000000007</v>
          </cell>
        </row>
        <row r="11247">
          <cell r="C11247" t="str">
            <v>BDI</v>
          </cell>
          <cell r="E11247">
            <v>0.35</v>
          </cell>
          <cell r="G11247">
            <v>18.489999999999998</v>
          </cell>
        </row>
        <row r="11248">
          <cell r="C11248" t="str">
            <v>TOTAL</v>
          </cell>
          <cell r="G11248">
            <v>71.31</v>
          </cell>
        </row>
        <row r="11250">
          <cell r="A11250" t="str">
            <v>ESQV</v>
          </cell>
          <cell r="B11250" t="str">
            <v>84894</v>
          </cell>
          <cell r="C11250" t="str">
            <v>PUXADOR CONCHA EM LATAO CROMADO OU POLIDO PARA PO A OU JANELA DE CORRER, COM FURO PARA CHAVE, 4X10CM</v>
          </cell>
          <cell r="D11250" t="str">
            <v>UN</v>
          </cell>
        </row>
        <row r="11251">
          <cell r="A11251" t="str">
            <v>INSUMO</v>
          </cell>
          <cell r="B11251" t="str">
            <v>00001214</v>
          </cell>
          <cell r="C11251" t="str">
            <v>CARPINTEIRO DE ESQUADRIA</v>
          </cell>
          <cell r="D11251" t="str">
            <v>H</v>
          </cell>
          <cell r="E11251">
            <v>0.3</v>
          </cell>
          <cell r="F11251">
            <v>12.69</v>
          </cell>
          <cell r="G11251">
            <v>3.81</v>
          </cell>
        </row>
        <row r="11252">
          <cell r="A11252" t="str">
            <v>INSUMO</v>
          </cell>
          <cell r="B11252" t="str">
            <v>00006117</v>
          </cell>
          <cell r="C11252" t="str">
            <v>AJUDANTE DE CARPINTEIRO</v>
          </cell>
          <cell r="D11252" t="str">
            <v>H</v>
          </cell>
          <cell r="E11252">
            <v>0.3</v>
          </cell>
          <cell r="F11252">
            <v>9.68</v>
          </cell>
          <cell r="G11252">
            <v>2.9</v>
          </cell>
        </row>
        <row r="11253">
          <cell r="A11253" t="str">
            <v>INSUMO</v>
          </cell>
          <cell r="B11253" t="str">
            <v>00011522</v>
          </cell>
          <cell r="C11253" t="str">
            <v>PUXADOR CONCHA LATAO CROMADO OU POLIDO P/ PORTA/JAN CORRER C/ FURO P/ CHAVE - 4 X 10CM</v>
          </cell>
          <cell r="D11253" t="str">
            <v>UN</v>
          </cell>
          <cell r="E11253">
            <v>1</v>
          </cell>
          <cell r="F11253">
            <v>9.85</v>
          </cell>
          <cell r="G11253">
            <v>9.85</v>
          </cell>
        </row>
        <row r="11254">
          <cell r="A11254" t="str">
            <v>84894</v>
          </cell>
          <cell r="C11254" t="str">
            <v>SUBTOTAL</v>
          </cell>
          <cell r="G11254">
            <v>16.559999999999999</v>
          </cell>
        </row>
        <row r="11255">
          <cell r="C11255" t="str">
            <v>BDI</v>
          </cell>
          <cell r="E11255">
            <v>0.35</v>
          </cell>
          <cell r="G11255">
            <v>5.8</v>
          </cell>
        </row>
        <row r="11256">
          <cell r="C11256" t="str">
            <v>TOTAL</v>
          </cell>
          <cell r="G11256">
            <v>22.36</v>
          </cell>
        </row>
        <row r="11258">
          <cell r="A11258" t="str">
            <v>ESQV</v>
          </cell>
          <cell r="B11258" t="str">
            <v>84895</v>
          </cell>
          <cell r="C11258" t="str">
            <v>PUXADOR CONCHA EM LATAO CROMADO OU POLIDO PARA PORTA OU JANELA DE CORRER, 3X9CM</v>
          </cell>
          <cell r="D11258" t="str">
            <v>UN</v>
          </cell>
        </row>
        <row r="11259">
          <cell r="A11259" t="str">
            <v>INSUMO</v>
          </cell>
          <cell r="B11259" t="str">
            <v>00001214</v>
          </cell>
          <cell r="C11259" t="str">
            <v>CARPINTEIRO DE ESQUADRIA</v>
          </cell>
          <cell r="D11259" t="str">
            <v>H</v>
          </cell>
          <cell r="E11259">
            <v>3.5</v>
          </cell>
          <cell r="F11259">
            <v>12.69</v>
          </cell>
          <cell r="G11259">
            <v>44.42</v>
          </cell>
        </row>
        <row r="11260">
          <cell r="A11260" t="str">
            <v>INSUMO</v>
          </cell>
          <cell r="B11260" t="str">
            <v>00006117</v>
          </cell>
          <cell r="C11260" t="str">
            <v>AJUDANTE DE CARPINTEIRO</v>
          </cell>
          <cell r="D11260" t="str">
            <v>H</v>
          </cell>
          <cell r="E11260">
            <v>3.5</v>
          </cell>
          <cell r="F11260">
            <v>9.68</v>
          </cell>
          <cell r="G11260">
            <v>33.880000000000003</v>
          </cell>
        </row>
        <row r="11261">
          <cell r="A11261" t="str">
            <v>INSUMO</v>
          </cell>
          <cell r="B11261" t="str">
            <v>00011523</v>
          </cell>
          <cell r="C11261" t="str">
            <v>PUXADOR CONCHA LATAO CROMADO OU POLIDO P/ PORTA/JAN CORRER - 3 X 9CM</v>
          </cell>
          <cell r="D11261" t="str">
            <v>UN</v>
          </cell>
          <cell r="E11261">
            <v>2</v>
          </cell>
          <cell r="F11261">
            <v>9.07</v>
          </cell>
          <cell r="G11261">
            <v>18.14</v>
          </cell>
        </row>
        <row r="11262">
          <cell r="A11262" t="str">
            <v>84895</v>
          </cell>
          <cell r="C11262" t="str">
            <v>SUBTOTAL</v>
          </cell>
          <cell r="G11262">
            <v>96.440000000000012</v>
          </cell>
        </row>
        <row r="11263">
          <cell r="C11263" t="str">
            <v>BDI</v>
          </cell>
          <cell r="E11263">
            <v>0.35</v>
          </cell>
          <cell r="G11263">
            <v>33.75</v>
          </cell>
        </row>
        <row r="11264">
          <cell r="C11264" t="str">
            <v>TOTAL</v>
          </cell>
          <cell r="G11264">
            <v>130.19</v>
          </cell>
        </row>
        <row r="11266">
          <cell r="A11266" t="str">
            <v>ESQV</v>
          </cell>
          <cell r="B11266" t="str">
            <v>84896</v>
          </cell>
          <cell r="C11266" t="str">
            <v>CARRANCA DE FERRO CROMADO 40MM PARA JANELADE ABRIR</v>
          </cell>
          <cell r="D11266" t="str">
            <v>UN</v>
          </cell>
        </row>
        <row r="11267">
          <cell r="A11267" t="str">
            <v>COMPOSICAO</v>
          </cell>
          <cell r="B11267" t="str">
            <v>73449</v>
          </cell>
          <cell r="C11267" t="str">
            <v>ARGAMASSA CIMENTO/AREIA 1:4 - PREPARO MANUAL - P</v>
          </cell>
          <cell r="D11267" t="str">
            <v>M3</v>
          </cell>
          <cell r="E11267">
            <v>6.0000000000000001E-3</v>
          </cell>
          <cell r="F11267">
            <v>341.28999999999996</v>
          </cell>
          <cell r="G11267">
            <v>2.0499999999999998</v>
          </cell>
        </row>
        <row r="11268">
          <cell r="A11268" t="str">
            <v>INSUMO</v>
          </cell>
          <cell r="B11268" t="str">
            <v>00004750</v>
          </cell>
          <cell r="C11268" t="str">
            <v>PEDREIRO</v>
          </cell>
          <cell r="D11268" t="str">
            <v>H</v>
          </cell>
          <cell r="E11268">
            <v>0.6</v>
          </cell>
          <cell r="F11268">
            <v>12.88</v>
          </cell>
          <cell r="G11268">
            <v>7.73</v>
          </cell>
        </row>
        <row r="11269">
          <cell r="A11269" t="str">
            <v>INSUMO</v>
          </cell>
          <cell r="B11269" t="str">
            <v>00005091</v>
          </cell>
          <cell r="C11269" t="str">
            <v>CARRANCA FERRO CROMADO 40MM</v>
          </cell>
          <cell r="D11269" t="str">
            <v>UN</v>
          </cell>
          <cell r="E11269">
            <v>2</v>
          </cell>
          <cell r="F11269">
            <v>15.67</v>
          </cell>
          <cell r="G11269">
            <v>31.34</v>
          </cell>
        </row>
        <row r="11270">
          <cell r="A11270" t="str">
            <v>INSUMO</v>
          </cell>
          <cell r="B11270" t="str">
            <v>00006111</v>
          </cell>
          <cell r="C11270" t="str">
            <v>SERVENTE</v>
          </cell>
          <cell r="D11270" t="str">
            <v>H</v>
          </cell>
          <cell r="E11270">
            <v>0.5</v>
          </cell>
          <cell r="F11270">
            <v>10.59</v>
          </cell>
          <cell r="G11270">
            <v>5.3</v>
          </cell>
        </row>
        <row r="11271">
          <cell r="A11271" t="str">
            <v>84896</v>
          </cell>
          <cell r="C11271" t="str">
            <v>SUBTOTAL</v>
          </cell>
          <cell r="G11271">
            <v>46.42</v>
          </cell>
        </row>
        <row r="11272">
          <cell r="C11272" t="str">
            <v>BDI</v>
          </cell>
          <cell r="E11272">
            <v>0.35</v>
          </cell>
          <cell r="G11272">
            <v>16.25</v>
          </cell>
        </row>
        <row r="11273">
          <cell r="C11273" t="str">
            <v>TOTAL</v>
          </cell>
          <cell r="G11273">
            <v>62.67</v>
          </cell>
        </row>
        <row r="11275">
          <cell r="A11275" t="str">
            <v>ESQV</v>
          </cell>
          <cell r="B11275" t="str">
            <v>84897</v>
          </cell>
          <cell r="C11275" t="str">
            <v>TRILHO QUADRADO DE ALUMINIO 1/4" PARA RODI ZIOS</v>
          </cell>
          <cell r="D11275" t="str">
            <v>M</v>
          </cell>
        </row>
        <row r="11276">
          <cell r="A11276" t="str">
            <v>INSUMO</v>
          </cell>
          <cell r="B11276" t="str">
            <v>00001214</v>
          </cell>
          <cell r="C11276" t="str">
            <v>CARPINTEIRO DE ESQUADRIA</v>
          </cell>
          <cell r="D11276" t="str">
            <v>H</v>
          </cell>
          <cell r="E11276">
            <v>0.625</v>
          </cell>
          <cell r="F11276">
            <v>12.69</v>
          </cell>
          <cell r="G11276">
            <v>7.93</v>
          </cell>
        </row>
        <row r="11277">
          <cell r="A11277" t="str">
            <v>INSUMO</v>
          </cell>
          <cell r="B11277" t="str">
            <v>00006117</v>
          </cell>
          <cell r="C11277" t="str">
            <v>AJUDANTE DE CARPINTEIRO</v>
          </cell>
          <cell r="D11277" t="str">
            <v>H</v>
          </cell>
          <cell r="E11277">
            <v>0.625</v>
          </cell>
          <cell r="F11277">
            <v>9.68</v>
          </cell>
          <cell r="G11277">
            <v>6.05</v>
          </cell>
        </row>
        <row r="11278">
          <cell r="A11278" t="str">
            <v>INSUMO</v>
          </cell>
          <cell r="B11278" t="str">
            <v>00011580</v>
          </cell>
          <cell r="C11278" t="str">
            <v>TRILHO QUADRADO ALUMINIO 1/4'' P/ RODIZIOS</v>
          </cell>
          <cell r="D11278" t="str">
            <v>M</v>
          </cell>
          <cell r="E11278">
            <v>1</v>
          </cell>
          <cell r="F11278">
            <v>11.7</v>
          </cell>
          <cell r="G11278">
            <v>11.7</v>
          </cell>
        </row>
        <row r="11279">
          <cell r="A11279" t="str">
            <v>84897</v>
          </cell>
          <cell r="C11279" t="str">
            <v>SUBTOTAL</v>
          </cell>
          <cell r="G11279">
            <v>25.68</v>
          </cell>
        </row>
        <row r="11280">
          <cell r="C11280" t="str">
            <v>BDI</v>
          </cell>
          <cell r="E11280">
            <v>0.35</v>
          </cell>
          <cell r="G11280">
            <v>8.99</v>
          </cell>
        </row>
        <row r="11281">
          <cell r="C11281" t="str">
            <v>TOTAL</v>
          </cell>
          <cell r="G11281">
            <v>34.67</v>
          </cell>
        </row>
        <row r="11283">
          <cell r="A11283" t="str">
            <v>ESQV</v>
          </cell>
          <cell r="B11283" t="str">
            <v>84898</v>
          </cell>
          <cell r="C11283" t="str">
            <v>TRILHO "U" DE ALUMINIO, 40X40MM E ROLDANA FIXA DUPL A DE LATAO COM ROLAMENTO PARA PORTA OU JANELA DE CORRER</v>
          </cell>
          <cell r="D11283" t="str">
            <v>M</v>
          </cell>
        </row>
        <row r="11284">
          <cell r="A11284" t="str">
            <v>INSUMO</v>
          </cell>
          <cell r="B11284" t="str">
            <v>00001214</v>
          </cell>
          <cell r="C11284" t="str">
            <v>CARPINTEIRO DE ESQUADRIA</v>
          </cell>
          <cell r="D11284" t="str">
            <v>H</v>
          </cell>
          <cell r="E11284">
            <v>0.625</v>
          </cell>
          <cell r="F11284">
            <v>12.69</v>
          </cell>
          <cell r="G11284">
            <v>7.93</v>
          </cell>
        </row>
        <row r="11285">
          <cell r="A11285" t="str">
            <v>INSUMO</v>
          </cell>
          <cell r="B11285" t="str">
            <v>00006117</v>
          </cell>
          <cell r="C11285" t="str">
            <v>AJUDANTE DE CARPINTEIRO</v>
          </cell>
          <cell r="D11285" t="str">
            <v>H</v>
          </cell>
          <cell r="E11285">
            <v>0.625</v>
          </cell>
          <cell r="F11285">
            <v>9.68</v>
          </cell>
          <cell r="G11285">
            <v>6.05</v>
          </cell>
        </row>
        <row r="11286">
          <cell r="A11286" t="str">
            <v>INSUMO</v>
          </cell>
          <cell r="B11286" t="str">
            <v>00011581</v>
          </cell>
          <cell r="C11286" t="str">
            <v>TRILHO "U" ALUMINIO 40 X 40MM P/ ROLDANA</v>
          </cell>
          <cell r="D11286" t="str">
            <v>M</v>
          </cell>
          <cell r="E11286">
            <v>1</v>
          </cell>
          <cell r="F11286">
            <v>6.45</v>
          </cell>
          <cell r="G11286">
            <v>6.45</v>
          </cell>
        </row>
        <row r="11287">
          <cell r="A11287" t="str">
            <v>84898</v>
          </cell>
          <cell r="C11287" t="str">
            <v>SUBTOTAL</v>
          </cell>
          <cell r="G11287">
            <v>20.43</v>
          </cell>
        </row>
        <row r="11288">
          <cell r="C11288" t="str">
            <v>BDI</v>
          </cell>
          <cell r="E11288">
            <v>0.35</v>
          </cell>
          <cell r="G11288">
            <v>7.15</v>
          </cell>
        </row>
        <row r="11289">
          <cell r="C11289" t="str">
            <v>TOTAL</v>
          </cell>
          <cell r="G11289">
            <v>27.58</v>
          </cell>
        </row>
        <row r="11291">
          <cell r="A11291" t="str">
            <v>ESQV</v>
          </cell>
          <cell r="B11291" t="str">
            <v>84899</v>
          </cell>
          <cell r="C11291" t="str">
            <v>FECHO CHATO DE SOBREPOR EM FERRO ZINCADO/N IQUEL GALVANIZADO OU POLIDO, 5"</v>
          </cell>
          <cell r="D11291" t="str">
            <v>UN</v>
          </cell>
        </row>
        <row r="11292">
          <cell r="A11292" t="str">
            <v>INSUMO</v>
          </cell>
          <cell r="B11292" t="str">
            <v>00001214</v>
          </cell>
          <cell r="C11292" t="str">
            <v>CARPINTEIRO DE ESQUADRIA</v>
          </cell>
          <cell r="D11292" t="str">
            <v>H</v>
          </cell>
          <cell r="E11292">
            <v>0.3</v>
          </cell>
          <cell r="F11292">
            <v>12.69</v>
          </cell>
          <cell r="G11292">
            <v>3.81</v>
          </cell>
        </row>
        <row r="11293">
          <cell r="A11293" t="str">
            <v>INSUMO</v>
          </cell>
          <cell r="B11293" t="str">
            <v>00006117</v>
          </cell>
          <cell r="C11293" t="str">
            <v>AJUDANTE DE CARPINTEIRO</v>
          </cell>
          <cell r="D11293" t="str">
            <v>H</v>
          </cell>
          <cell r="E11293">
            <v>0.3</v>
          </cell>
          <cell r="F11293">
            <v>9.68</v>
          </cell>
          <cell r="G11293">
            <v>2.9</v>
          </cell>
        </row>
        <row r="11294">
          <cell r="A11294" t="str">
            <v>INSUMO</v>
          </cell>
          <cell r="B11294" t="str">
            <v>00011461</v>
          </cell>
          <cell r="C11294" t="str">
            <v>FECHO CHATO SOBREPOR FERRO ZINCADO/NIQUEL/GALV OU POLIDO - 5"</v>
          </cell>
          <cell r="D11294" t="str">
            <v>UN</v>
          </cell>
          <cell r="E11294">
            <v>1</v>
          </cell>
          <cell r="F11294">
            <v>6.04</v>
          </cell>
          <cell r="G11294">
            <v>6.04</v>
          </cell>
        </row>
        <row r="11295">
          <cell r="A11295" t="str">
            <v>84899</v>
          </cell>
          <cell r="C11295" t="str">
            <v>SUBTOTAL</v>
          </cell>
          <cell r="G11295">
            <v>12.75</v>
          </cell>
        </row>
        <row r="11296">
          <cell r="C11296" t="str">
            <v>BDI</v>
          </cell>
          <cell r="E11296">
            <v>0.35</v>
          </cell>
          <cell r="G11296">
            <v>4.46</v>
          </cell>
        </row>
        <row r="11297">
          <cell r="C11297" t="str">
            <v>TOTAL</v>
          </cell>
          <cell r="G11297">
            <v>17.21</v>
          </cell>
        </row>
        <row r="11299">
          <cell r="A11299" t="str">
            <v>ESQV</v>
          </cell>
          <cell r="B11299" t="str">
            <v>74046/001</v>
          </cell>
          <cell r="C11299" t="str">
            <v>TARJETA DE FERRO CROMADO DE SOBREPOR 2"</v>
          </cell>
          <cell r="D11299" t="str">
            <v>UN</v>
          </cell>
        </row>
        <row r="11300">
          <cell r="A11300" t="str">
            <v>INSUMO</v>
          </cell>
          <cell r="B11300" t="str">
            <v>00001214</v>
          </cell>
          <cell r="C11300" t="str">
            <v>CARPINTEIRO DE ESQUADRIA</v>
          </cell>
          <cell r="D11300" t="str">
            <v>H</v>
          </cell>
          <cell r="E11300">
            <v>0.25</v>
          </cell>
          <cell r="F11300">
            <v>12.69</v>
          </cell>
          <cell r="G11300">
            <v>3.17</v>
          </cell>
        </row>
        <row r="11301">
          <cell r="A11301" t="str">
            <v>INSUMO</v>
          </cell>
          <cell r="B11301" t="str">
            <v>00003118</v>
          </cell>
          <cell r="C11301" t="str">
            <v>FERROLHO/FECHO/TARJETA OU TRINCO PINO REDONDO 2" SOBREPOR FERRO CROMADO</v>
          </cell>
          <cell r="D11301" t="str">
            <v>UN</v>
          </cell>
          <cell r="E11301">
            <v>1</v>
          </cell>
          <cell r="F11301">
            <v>1.49</v>
          </cell>
          <cell r="G11301">
            <v>1.49</v>
          </cell>
        </row>
        <row r="11302">
          <cell r="A11302" t="str">
            <v>INSUMO</v>
          </cell>
          <cell r="B11302" t="str">
            <v>00006117</v>
          </cell>
          <cell r="C11302" t="str">
            <v>AJUDANTE DE CARPINTEIRO</v>
          </cell>
          <cell r="D11302" t="str">
            <v>H</v>
          </cell>
          <cell r="E11302">
            <v>0.25</v>
          </cell>
          <cell r="F11302">
            <v>9.68</v>
          </cell>
          <cell r="G11302">
            <v>2.42</v>
          </cell>
        </row>
        <row r="11303">
          <cell r="A11303" t="str">
            <v>74046/001</v>
          </cell>
          <cell r="C11303" t="str">
            <v>SUBTOTAL</v>
          </cell>
          <cell r="G11303">
            <v>7.08</v>
          </cell>
        </row>
        <row r="11304">
          <cell r="C11304" t="str">
            <v>BDI</v>
          </cell>
          <cell r="E11304">
            <v>0.35</v>
          </cell>
          <cell r="G11304">
            <v>2.48</v>
          </cell>
        </row>
        <row r="11305">
          <cell r="C11305" t="str">
            <v>TOTAL</v>
          </cell>
          <cell r="G11305">
            <v>9.56</v>
          </cell>
        </row>
        <row r="11307">
          <cell r="A11307" t="str">
            <v>ESQV</v>
          </cell>
          <cell r="B11307" t="str">
            <v>74046/002</v>
          </cell>
          <cell r="C11307" t="str">
            <v>TARJETA TIPO LIVRE/OCUPADO PARA PORTA DE BANHEIRO</v>
          </cell>
          <cell r="D11307" t="str">
            <v>UN</v>
          </cell>
        </row>
        <row r="11308">
          <cell r="A11308" t="str">
            <v>INSUMO</v>
          </cell>
          <cell r="B11308" t="str">
            <v>00001214</v>
          </cell>
          <cell r="C11308" t="str">
            <v>CARPINTEIRO DE ESQUADRIA</v>
          </cell>
          <cell r="D11308" t="str">
            <v>H</v>
          </cell>
          <cell r="E11308">
            <v>0.25</v>
          </cell>
          <cell r="F11308">
            <v>12.69</v>
          </cell>
          <cell r="G11308">
            <v>3.17</v>
          </cell>
        </row>
        <row r="11309">
          <cell r="A11309" t="str">
            <v>INSUMO</v>
          </cell>
          <cell r="B11309" t="str">
            <v>00006117</v>
          </cell>
          <cell r="C11309" t="str">
            <v>AJUDANTE DE CARPINTEIRO</v>
          </cell>
          <cell r="D11309" t="str">
            <v>H</v>
          </cell>
          <cell r="E11309">
            <v>0.25</v>
          </cell>
          <cell r="F11309">
            <v>9.68</v>
          </cell>
          <cell r="G11309">
            <v>2.42</v>
          </cell>
        </row>
        <row r="11310">
          <cell r="A11310" t="str">
            <v>INSUMO</v>
          </cell>
          <cell r="B11310" t="str">
            <v>00011457</v>
          </cell>
          <cell r="C11310" t="str">
            <v>TARJETA TIPO LIVRE/OCUPADO P/ PORTA BANHEIRO</v>
          </cell>
          <cell r="D11310" t="str">
            <v>UN</v>
          </cell>
          <cell r="E11310">
            <v>1</v>
          </cell>
          <cell r="F11310">
            <v>25.46</v>
          </cell>
          <cell r="G11310">
            <v>25.46</v>
          </cell>
        </row>
        <row r="11311">
          <cell r="A11311" t="str">
            <v>74046/002</v>
          </cell>
          <cell r="C11311" t="str">
            <v>SUBTOTAL</v>
          </cell>
          <cell r="G11311">
            <v>31.05</v>
          </cell>
        </row>
        <row r="11312">
          <cell r="C11312" t="str">
            <v>BDI</v>
          </cell>
          <cell r="E11312">
            <v>0.35</v>
          </cell>
          <cell r="G11312">
            <v>10.87</v>
          </cell>
        </row>
        <row r="11313">
          <cell r="C11313" t="str">
            <v>TOTAL</v>
          </cell>
          <cell r="G11313">
            <v>41.92</v>
          </cell>
        </row>
        <row r="11315">
          <cell r="A11315" t="str">
            <v>ESQV</v>
          </cell>
          <cell r="B11315" t="str">
            <v>74047/001</v>
          </cell>
          <cell r="C11315" t="str">
            <v>DOBRADICA EM FERRO CROMADO 3X3", SEM ANE IS</v>
          </cell>
          <cell r="D11315" t="str">
            <v>UN</v>
          </cell>
        </row>
        <row r="11316">
          <cell r="A11316" t="str">
            <v>INSUMO</v>
          </cell>
          <cell r="B11316" t="str">
            <v>00001214</v>
          </cell>
          <cell r="C11316" t="str">
            <v>CARPINTEIRO DE ESQUADRIA</v>
          </cell>
          <cell r="D11316" t="str">
            <v>H</v>
          </cell>
          <cell r="E11316">
            <v>0.3</v>
          </cell>
          <cell r="F11316">
            <v>12.69</v>
          </cell>
          <cell r="G11316">
            <v>3.81</v>
          </cell>
        </row>
        <row r="11317">
          <cell r="A11317" t="str">
            <v>INSUMO</v>
          </cell>
          <cell r="B11317" t="str">
            <v>00002420</v>
          </cell>
          <cell r="C11317" t="str">
            <v>DOBRADICA FERRO CROMADO 3 X 3" SEM ANEIS</v>
          </cell>
          <cell r="D11317" t="str">
            <v>UN</v>
          </cell>
          <cell r="E11317">
            <v>1</v>
          </cell>
          <cell r="F11317">
            <v>5.13</v>
          </cell>
          <cell r="G11317">
            <v>5.13</v>
          </cell>
        </row>
        <row r="11318">
          <cell r="A11318" t="str">
            <v>INSUMO</v>
          </cell>
          <cell r="B11318" t="str">
            <v>00006117</v>
          </cell>
          <cell r="C11318" t="str">
            <v>AJUDANTE DE CARPINTEIRO</v>
          </cell>
          <cell r="D11318" t="str">
            <v>H</v>
          </cell>
          <cell r="E11318">
            <v>0.3</v>
          </cell>
          <cell r="F11318">
            <v>9.68</v>
          </cell>
          <cell r="G11318">
            <v>2.9</v>
          </cell>
        </row>
        <row r="11319">
          <cell r="A11319" t="str">
            <v>74047/001</v>
          </cell>
          <cell r="C11319" t="str">
            <v>SUBTOTAL</v>
          </cell>
          <cell r="G11319">
            <v>11.84</v>
          </cell>
        </row>
        <row r="11320">
          <cell r="C11320" t="str">
            <v>BDI</v>
          </cell>
          <cell r="E11320">
            <v>0.35</v>
          </cell>
          <cell r="G11320">
            <v>4.1399999999999997</v>
          </cell>
        </row>
        <row r="11321">
          <cell r="C11321" t="str">
            <v>TOTAL</v>
          </cell>
          <cell r="G11321">
            <v>15.98</v>
          </cell>
        </row>
        <row r="11323">
          <cell r="A11323" t="str">
            <v>ESQV</v>
          </cell>
          <cell r="B11323" t="str">
            <v>74047/002</v>
          </cell>
          <cell r="C11323" t="str">
            <v>DOBRADICA EM ACO ZINCADO 3X3", SEM ANEIS</v>
          </cell>
          <cell r="D11323" t="str">
            <v>UN</v>
          </cell>
        </row>
        <row r="11324">
          <cell r="A11324" t="str">
            <v>INSUMO</v>
          </cell>
          <cell r="B11324" t="str">
            <v>00001214</v>
          </cell>
          <cell r="C11324" t="str">
            <v>CARPINTEIRO DE ESQUADRIA</v>
          </cell>
          <cell r="D11324" t="str">
            <v>H</v>
          </cell>
          <cell r="E11324">
            <v>0.3</v>
          </cell>
          <cell r="F11324">
            <v>12.69</v>
          </cell>
          <cell r="G11324">
            <v>3.81</v>
          </cell>
        </row>
        <row r="11325">
          <cell r="A11325" t="str">
            <v>INSUMO</v>
          </cell>
          <cell r="B11325" t="str">
            <v>00002425</v>
          </cell>
          <cell r="C11325" t="str">
            <v>DOBRADICA ACO ZINCADO 3 X 3" SEM ANEIS</v>
          </cell>
          <cell r="D11325" t="str">
            <v>UN</v>
          </cell>
          <cell r="E11325">
            <v>1</v>
          </cell>
          <cell r="F11325">
            <v>5.18</v>
          </cell>
          <cell r="G11325">
            <v>5.18</v>
          </cell>
        </row>
        <row r="11326">
          <cell r="A11326" t="str">
            <v>INSUMO</v>
          </cell>
          <cell r="B11326" t="str">
            <v>00006117</v>
          </cell>
          <cell r="C11326" t="str">
            <v>AJUDANTE DE CARPINTEIRO</v>
          </cell>
          <cell r="D11326" t="str">
            <v>H</v>
          </cell>
          <cell r="E11326">
            <v>0.3</v>
          </cell>
          <cell r="F11326">
            <v>9.68</v>
          </cell>
          <cell r="G11326">
            <v>2.9</v>
          </cell>
        </row>
        <row r="11327">
          <cell r="A11327" t="str">
            <v>74047/002</v>
          </cell>
          <cell r="C11327" t="str">
            <v>SUBTOTAL</v>
          </cell>
          <cell r="G11327">
            <v>11.89</v>
          </cell>
        </row>
        <row r="11328">
          <cell r="C11328" t="str">
            <v>BDI</v>
          </cell>
          <cell r="E11328">
            <v>0.35</v>
          </cell>
          <cell r="G11328">
            <v>4.16</v>
          </cell>
        </row>
        <row r="11329">
          <cell r="C11329" t="str">
            <v>TOTAL</v>
          </cell>
          <cell r="G11329">
            <v>16.05</v>
          </cell>
        </row>
        <row r="11331">
          <cell r="A11331" t="str">
            <v>ESQV</v>
          </cell>
          <cell r="B11331" t="str">
            <v>74047/003</v>
          </cell>
          <cell r="C11331" t="str">
            <v>DOBRADICA EM LATAO CROMADO 3X3", COM ANE IS</v>
          </cell>
          <cell r="D11331" t="str">
            <v>UN</v>
          </cell>
        </row>
        <row r="11332">
          <cell r="A11332" t="str">
            <v>INSUMO</v>
          </cell>
          <cell r="B11332" t="str">
            <v>00001214</v>
          </cell>
          <cell r="C11332" t="str">
            <v>CARPINTEIRO DE ESQUADRIA</v>
          </cell>
          <cell r="D11332" t="str">
            <v>H</v>
          </cell>
          <cell r="E11332">
            <v>0.3</v>
          </cell>
          <cell r="F11332">
            <v>12.69</v>
          </cell>
          <cell r="G11332">
            <v>3.81</v>
          </cell>
        </row>
        <row r="11333">
          <cell r="A11333" t="str">
            <v>INSUMO</v>
          </cell>
          <cell r="B11333" t="str">
            <v>00006117</v>
          </cell>
          <cell r="C11333" t="str">
            <v>AJUDANTE DE CARPINTEIRO</v>
          </cell>
          <cell r="D11333" t="str">
            <v>H</v>
          </cell>
          <cell r="E11333">
            <v>0.3</v>
          </cell>
          <cell r="F11333">
            <v>9.68</v>
          </cell>
          <cell r="G11333">
            <v>2.9</v>
          </cell>
        </row>
        <row r="11334">
          <cell r="A11334" t="str">
            <v>INSUMO</v>
          </cell>
          <cell r="B11334" t="str">
            <v>00011447</v>
          </cell>
          <cell r="C11334" t="str">
            <v>DOBRADICA LATAO CROMADO 3 X 3" C/ ANEIS</v>
          </cell>
          <cell r="D11334" t="str">
            <v>UN</v>
          </cell>
          <cell r="E11334">
            <v>1</v>
          </cell>
          <cell r="F11334">
            <v>17.760000000000002</v>
          </cell>
          <cell r="G11334">
            <v>17.760000000000002</v>
          </cell>
        </row>
        <row r="11335">
          <cell r="A11335" t="str">
            <v>74047/003</v>
          </cell>
          <cell r="C11335" t="str">
            <v>SUBTOTAL</v>
          </cell>
          <cell r="G11335">
            <v>24.470000000000002</v>
          </cell>
        </row>
        <row r="11336">
          <cell r="C11336" t="str">
            <v>BDI</v>
          </cell>
          <cell r="E11336">
            <v>0.35</v>
          </cell>
          <cell r="G11336">
            <v>8.56</v>
          </cell>
        </row>
        <row r="11337">
          <cell r="C11337" t="str">
            <v>TOTAL</v>
          </cell>
          <cell r="G11337">
            <v>33.03</v>
          </cell>
        </row>
        <row r="11339">
          <cell r="A11339" t="str">
            <v>ESQV</v>
          </cell>
          <cell r="B11339" t="str">
            <v>74047/004</v>
          </cell>
          <cell r="C11339" t="str">
            <v>DOBRADICA EM LATAO CROMADO 3 X 2 1/2</v>
          </cell>
          <cell r="D11339" t="str">
            <v>UN</v>
          </cell>
        </row>
        <row r="11340">
          <cell r="A11340" t="str">
            <v>INSUMO</v>
          </cell>
          <cell r="B11340" t="str">
            <v>00001214</v>
          </cell>
          <cell r="C11340" t="str">
            <v>CARPINTEIRO DE ESQUADRIA</v>
          </cell>
          <cell r="D11340" t="str">
            <v>H</v>
          </cell>
          <cell r="E11340">
            <v>0.3</v>
          </cell>
          <cell r="F11340">
            <v>12.69</v>
          </cell>
          <cell r="G11340">
            <v>3.81</v>
          </cell>
        </row>
        <row r="11341">
          <cell r="A11341" t="str">
            <v>INSUMO</v>
          </cell>
          <cell r="B11341" t="str">
            <v>00002418</v>
          </cell>
          <cell r="C11341" t="str">
            <v>DOBRADICA (TIPO LEVE) DE FERRO, COM ACABAMENTO GALVANIZADO (ZINCADO), PARA PORTA INTERNA, COM PINO E PARAFUSOS, SEM ANEIS, DE * 3" X 2 1/2</v>
          </cell>
          <cell r="D11341" t="str">
            <v>UN</v>
          </cell>
          <cell r="E11341">
            <v>1</v>
          </cell>
          <cell r="F11341">
            <v>9.5299999999999994</v>
          </cell>
          <cell r="G11341">
            <v>9.5299999999999994</v>
          </cell>
        </row>
        <row r="11342">
          <cell r="A11342" t="str">
            <v>INSUMO</v>
          </cell>
          <cell r="B11342" t="str">
            <v>00006117</v>
          </cell>
          <cell r="C11342" t="str">
            <v>AJUDANTE DE CARPINTEIRO</v>
          </cell>
          <cell r="D11342" t="str">
            <v>H</v>
          </cell>
          <cell r="E11342">
            <v>0.3</v>
          </cell>
          <cell r="F11342">
            <v>9.68</v>
          </cell>
          <cell r="G11342">
            <v>2.9</v>
          </cell>
        </row>
        <row r="11343">
          <cell r="A11343" t="str">
            <v>74047/004</v>
          </cell>
          <cell r="C11343" t="str">
            <v>SUBTOTAL</v>
          </cell>
          <cell r="G11343">
            <v>16.239999999999998</v>
          </cell>
        </row>
        <row r="11344">
          <cell r="C11344" t="str">
            <v>BDI</v>
          </cell>
          <cell r="E11344">
            <v>0.35</v>
          </cell>
          <cell r="G11344">
            <v>5.68</v>
          </cell>
        </row>
        <row r="11345">
          <cell r="C11345" t="str">
            <v>TOTAL</v>
          </cell>
          <cell r="G11345">
            <v>21.919999999999998</v>
          </cell>
        </row>
        <row r="11347">
          <cell r="A11347" t="str">
            <v>ESQV</v>
          </cell>
          <cell r="B11347" t="str">
            <v>74047/005</v>
          </cell>
          <cell r="C11347" t="str">
            <v>DOBRADICA EM FERRO GALVANIZADO 1 3/4 X2 , SEM ANEIS</v>
          </cell>
          <cell r="D11347" t="str">
            <v>UN</v>
          </cell>
        </row>
        <row r="11348">
          <cell r="A11348" t="str">
            <v>INSUMO</v>
          </cell>
          <cell r="B11348" t="str">
            <v>00001214</v>
          </cell>
          <cell r="C11348" t="str">
            <v>CARPINTEIRO DE ESQUADRIA</v>
          </cell>
          <cell r="D11348" t="str">
            <v>H</v>
          </cell>
          <cell r="E11348">
            <v>0.3</v>
          </cell>
          <cell r="F11348">
            <v>12.69</v>
          </cell>
          <cell r="G11348">
            <v>3.81</v>
          </cell>
        </row>
        <row r="11349">
          <cell r="A11349" t="str">
            <v>INSUMO</v>
          </cell>
          <cell r="B11349" t="str">
            <v>00006117</v>
          </cell>
          <cell r="C11349" t="str">
            <v>AJUDANTE DE CARPINTEIRO</v>
          </cell>
          <cell r="D11349" t="str">
            <v>H</v>
          </cell>
          <cell r="E11349">
            <v>0.3</v>
          </cell>
          <cell r="F11349">
            <v>9.68</v>
          </cell>
          <cell r="G11349">
            <v>2.9</v>
          </cell>
        </row>
        <row r="11350">
          <cell r="A11350" t="str">
            <v>INSUMO</v>
          </cell>
          <cell r="B11350" t="str">
            <v>00011439</v>
          </cell>
          <cell r="C11350" t="str">
            <v>DOBRADICA FERRO GALV 1 3/4 X 2" SEM ANEIS</v>
          </cell>
          <cell r="D11350" t="str">
            <v>UN</v>
          </cell>
          <cell r="E11350">
            <v>1</v>
          </cell>
          <cell r="F11350">
            <v>1.21</v>
          </cell>
          <cell r="G11350">
            <v>1.21</v>
          </cell>
        </row>
        <row r="11351">
          <cell r="A11351" t="str">
            <v>74047/005</v>
          </cell>
          <cell r="C11351" t="str">
            <v>SUBTOTAL</v>
          </cell>
          <cell r="G11351">
            <v>7.92</v>
          </cell>
        </row>
        <row r="11352">
          <cell r="C11352" t="str">
            <v>BDI</v>
          </cell>
          <cell r="E11352">
            <v>0.35</v>
          </cell>
          <cell r="G11352">
            <v>2.77</v>
          </cell>
        </row>
        <row r="11353">
          <cell r="C11353" t="str">
            <v>TOTAL</v>
          </cell>
          <cell r="G11353">
            <v>10.69</v>
          </cell>
        </row>
        <row r="11355">
          <cell r="A11355" t="str">
            <v>ESQV</v>
          </cell>
          <cell r="B11355" t="str">
            <v>74047/006</v>
          </cell>
          <cell r="C11355" t="str">
            <v>DOBRADICA EM FERRO CROMADO 2X1", SEM ANE IS</v>
          </cell>
          <cell r="D11355" t="str">
            <v>UN</v>
          </cell>
        </row>
        <row r="11356">
          <cell r="A11356" t="str">
            <v>INSUMO</v>
          </cell>
          <cell r="B11356" t="str">
            <v>00001214</v>
          </cell>
          <cell r="C11356" t="str">
            <v>CARPINTEIRO DE ESQUADRIA</v>
          </cell>
          <cell r="D11356" t="str">
            <v>H</v>
          </cell>
          <cell r="E11356">
            <v>0.3</v>
          </cell>
          <cell r="F11356">
            <v>12.69</v>
          </cell>
          <cell r="G11356">
            <v>3.81</v>
          </cell>
        </row>
        <row r="11357">
          <cell r="A11357" t="str">
            <v>INSUMO</v>
          </cell>
          <cell r="B11357" t="str">
            <v>00002431</v>
          </cell>
          <cell r="C11357" t="str">
            <v>DOBRADICA LATAO CROMADO 2 X 1" SEM ANEIS</v>
          </cell>
          <cell r="D11357" t="str">
            <v>UN</v>
          </cell>
          <cell r="E11357">
            <v>1</v>
          </cell>
          <cell r="F11357">
            <v>4.32</v>
          </cell>
          <cell r="G11357">
            <v>4.32</v>
          </cell>
        </row>
        <row r="11358">
          <cell r="A11358" t="str">
            <v>INSUMO</v>
          </cell>
          <cell r="B11358" t="str">
            <v>00006117</v>
          </cell>
          <cell r="C11358" t="str">
            <v>AJUDANTE DE CARPINTEIRO</v>
          </cell>
          <cell r="D11358" t="str">
            <v>H</v>
          </cell>
          <cell r="E11358">
            <v>0.3</v>
          </cell>
          <cell r="F11358">
            <v>9.68</v>
          </cell>
          <cell r="G11358">
            <v>2.9</v>
          </cell>
        </row>
        <row r="11359">
          <cell r="A11359" t="str">
            <v>74047/006</v>
          </cell>
          <cell r="C11359" t="str">
            <v>SUBTOTAL</v>
          </cell>
          <cell r="G11359">
            <v>11.030000000000001</v>
          </cell>
        </row>
        <row r="11360">
          <cell r="C11360" t="str">
            <v>BDI</v>
          </cell>
          <cell r="E11360">
            <v>0.35</v>
          </cell>
          <cell r="G11360">
            <v>3.86</v>
          </cell>
        </row>
        <row r="11361">
          <cell r="C11361" t="str">
            <v>TOTAL</v>
          </cell>
          <cell r="G11361">
            <v>14.89</v>
          </cell>
        </row>
        <row r="11363">
          <cell r="A11363" t="str">
            <v>ESQV</v>
          </cell>
          <cell r="B11363" t="str">
            <v>74047/007</v>
          </cell>
          <cell r="C11363" t="str">
            <v>DOBRADICA EM FERRO CROMADO 3X2 1/2", SEM ANEIS</v>
          </cell>
          <cell r="D11363" t="str">
            <v>UN</v>
          </cell>
        </row>
        <row r="11364">
          <cell r="A11364" t="str">
            <v>INSUMO</v>
          </cell>
          <cell r="B11364" t="str">
            <v>00001214</v>
          </cell>
          <cell r="C11364" t="str">
            <v>CARPINTEIRO DE ESQUADRIA</v>
          </cell>
          <cell r="D11364" t="str">
            <v>H</v>
          </cell>
          <cell r="E11364">
            <v>0.3</v>
          </cell>
          <cell r="F11364">
            <v>12.69</v>
          </cell>
          <cell r="G11364">
            <v>3.81</v>
          </cell>
        </row>
        <row r="11365">
          <cell r="A11365" t="str">
            <v>INSUMO</v>
          </cell>
          <cell r="B11365" t="str">
            <v>00002433</v>
          </cell>
          <cell r="C11365" t="str">
            <v>DOBRADICA FERRO CROMADO 3 X 2 1/2" SEM ANEIS</v>
          </cell>
          <cell r="D11365" t="str">
            <v>UN</v>
          </cell>
          <cell r="E11365">
            <v>1</v>
          </cell>
          <cell r="F11365">
            <v>4.05</v>
          </cell>
          <cell r="G11365">
            <v>4.05</v>
          </cell>
        </row>
        <row r="11366">
          <cell r="A11366" t="str">
            <v>INSUMO</v>
          </cell>
          <cell r="B11366" t="str">
            <v>00006117</v>
          </cell>
          <cell r="C11366" t="str">
            <v>AJUDANTE DE CARPINTEIRO</v>
          </cell>
          <cell r="D11366" t="str">
            <v>H</v>
          </cell>
          <cell r="E11366">
            <v>0.3</v>
          </cell>
          <cell r="F11366">
            <v>9.68</v>
          </cell>
          <cell r="G11366">
            <v>2.9</v>
          </cell>
        </row>
        <row r="11367">
          <cell r="A11367" t="str">
            <v>74047/007</v>
          </cell>
          <cell r="C11367" t="str">
            <v>SUBTOTAL</v>
          </cell>
          <cell r="G11367">
            <v>10.76</v>
          </cell>
        </row>
        <row r="11368">
          <cell r="C11368" t="str">
            <v>BDI</v>
          </cell>
          <cell r="E11368">
            <v>0.35</v>
          </cell>
          <cell r="G11368">
            <v>3.77</v>
          </cell>
        </row>
        <row r="11369">
          <cell r="C11369" t="str">
            <v>TOTAL</v>
          </cell>
          <cell r="G11369">
            <v>14.53</v>
          </cell>
        </row>
        <row r="11371">
          <cell r="A11371" t="str">
            <v>ESQV</v>
          </cell>
          <cell r="B11371" t="str">
            <v>74047/008</v>
          </cell>
          <cell r="C11371" t="str">
            <v>DOBRADICA EM FERRO GALVANIZADO 4X3", COM ANEIS</v>
          </cell>
          <cell r="D11371" t="str">
            <v>UN</v>
          </cell>
        </row>
        <row r="11372">
          <cell r="A11372" t="str">
            <v>INSUMO</v>
          </cell>
          <cell r="B11372" t="str">
            <v>00001214</v>
          </cell>
          <cell r="C11372" t="str">
            <v>CARPINTEIRO DE ESQUADRIA</v>
          </cell>
          <cell r="D11372" t="str">
            <v>H</v>
          </cell>
          <cell r="E11372">
            <v>0.3</v>
          </cell>
          <cell r="F11372">
            <v>12.69</v>
          </cell>
          <cell r="G11372">
            <v>3.81</v>
          </cell>
        </row>
        <row r="11373">
          <cell r="A11373" t="str">
            <v>INSUMO</v>
          </cell>
          <cell r="B11373" t="str">
            <v>00006117</v>
          </cell>
          <cell r="C11373" t="str">
            <v>AJUDANTE DE CARPINTEIRO</v>
          </cell>
          <cell r="D11373" t="str">
            <v>H</v>
          </cell>
          <cell r="E11373">
            <v>0.3</v>
          </cell>
          <cell r="F11373">
            <v>9.68</v>
          </cell>
          <cell r="G11373">
            <v>2.9</v>
          </cell>
        </row>
        <row r="11374">
          <cell r="A11374" t="str">
            <v>INSUMO</v>
          </cell>
          <cell r="B11374" t="str">
            <v>00011441</v>
          </cell>
          <cell r="C11374" t="str">
            <v>DOBRADICA FERRO GALV 4 X 3" COM ANEIS</v>
          </cell>
          <cell r="D11374" t="str">
            <v>UN</v>
          </cell>
          <cell r="E11374">
            <v>1</v>
          </cell>
          <cell r="F11374">
            <v>4.54</v>
          </cell>
          <cell r="G11374">
            <v>4.54</v>
          </cell>
        </row>
        <row r="11375">
          <cell r="A11375" t="str">
            <v>74047/008</v>
          </cell>
          <cell r="C11375" t="str">
            <v>SUBTOTAL</v>
          </cell>
          <cell r="G11375">
            <v>11.25</v>
          </cell>
        </row>
        <row r="11376">
          <cell r="C11376" t="str">
            <v>BDI</v>
          </cell>
          <cell r="E11376">
            <v>0.35</v>
          </cell>
          <cell r="G11376">
            <v>3.94</v>
          </cell>
        </row>
        <row r="11377">
          <cell r="C11377" t="str">
            <v>TOTAL</v>
          </cell>
          <cell r="G11377">
            <v>15.19</v>
          </cell>
        </row>
        <row r="11379">
          <cell r="A11379" t="str">
            <v>ESQV</v>
          </cell>
          <cell r="B11379" t="str">
            <v>74084/001</v>
          </cell>
          <cell r="C11379" t="str">
            <v>PORTA CADEADO ZINCADO OXIDADO PRETO COM CADEADO DE ACO GRAFITADO OXIDADO ENVERNIZADO 45MM</v>
          </cell>
          <cell r="D11379" t="str">
            <v>UN</v>
          </cell>
        </row>
        <row r="11380">
          <cell r="A11380" t="str">
            <v>INSUMO</v>
          </cell>
          <cell r="B11380" t="str">
            <v>00001214</v>
          </cell>
          <cell r="C11380" t="str">
            <v>CARPINTEIRO DE ESQUADRIA</v>
          </cell>
          <cell r="D11380" t="str">
            <v>H</v>
          </cell>
          <cell r="E11380">
            <v>0.25</v>
          </cell>
          <cell r="F11380">
            <v>12.69</v>
          </cell>
          <cell r="G11380">
            <v>3.17</v>
          </cell>
        </row>
        <row r="11381">
          <cell r="A11381" t="str">
            <v>INSUMO</v>
          </cell>
          <cell r="B11381" t="str">
            <v>00005088</v>
          </cell>
          <cell r="C11381" t="str">
            <v>PORTA CADEADO ZINCADO OXIDADO PRETO</v>
          </cell>
          <cell r="D11381" t="str">
            <v>UN</v>
          </cell>
          <cell r="E11381">
            <v>1</v>
          </cell>
          <cell r="F11381">
            <v>5.58</v>
          </cell>
          <cell r="G11381">
            <v>5.58</v>
          </cell>
        </row>
        <row r="11382">
          <cell r="A11382" t="str">
            <v>INSUMO</v>
          </cell>
          <cell r="B11382" t="str">
            <v>00005089</v>
          </cell>
          <cell r="C11382" t="str">
            <v>CADEADO ACO GRAFITADO OXIDADO ENVERNIZADO 45MM</v>
          </cell>
          <cell r="D11382" t="str">
            <v>UN</v>
          </cell>
          <cell r="E11382">
            <v>1</v>
          </cell>
          <cell r="F11382">
            <v>25.57</v>
          </cell>
          <cell r="G11382">
            <v>25.57</v>
          </cell>
        </row>
        <row r="11383">
          <cell r="A11383" t="str">
            <v>INSUMO</v>
          </cell>
          <cell r="B11383" t="str">
            <v>00006117</v>
          </cell>
          <cell r="C11383" t="str">
            <v>AJUDANTE DE CARPINTEIRO</v>
          </cell>
          <cell r="D11383" t="str">
            <v>H</v>
          </cell>
          <cell r="E11383">
            <v>0.25</v>
          </cell>
          <cell r="F11383">
            <v>9.68</v>
          </cell>
          <cell r="G11383">
            <v>2.42</v>
          </cell>
        </row>
        <row r="11384">
          <cell r="A11384" t="str">
            <v>74084/001</v>
          </cell>
          <cell r="C11384" t="str">
            <v>SUBTOTAL</v>
          </cell>
          <cell r="G11384">
            <v>36.74</v>
          </cell>
        </row>
        <row r="11385">
          <cell r="C11385" t="str">
            <v>BDI</v>
          </cell>
          <cell r="E11385">
            <v>0.35</v>
          </cell>
          <cell r="G11385">
            <v>12.86</v>
          </cell>
        </row>
        <row r="11386">
          <cell r="C11386" t="str">
            <v>TOTAL</v>
          </cell>
          <cell r="G11386">
            <v>49.6</v>
          </cell>
        </row>
        <row r="11388">
          <cell r="A11388" t="str">
            <v>ESQV</v>
          </cell>
          <cell r="B11388" t="str">
            <v>84950</v>
          </cell>
          <cell r="C11388" t="str">
            <v>FECHO EMBUTIR TIPO UNHA 40CM C/COLOCACAO</v>
          </cell>
          <cell r="D11388" t="str">
            <v>UN</v>
          </cell>
        </row>
        <row r="11389">
          <cell r="A11389" t="str">
            <v>INSUMO</v>
          </cell>
          <cell r="B11389" t="str">
            <v>00001214</v>
          </cell>
          <cell r="C11389" t="str">
            <v>CARPINTEIRO DE ESQUADRIA</v>
          </cell>
          <cell r="D11389" t="str">
            <v>H</v>
          </cell>
          <cell r="E11389">
            <v>0.5</v>
          </cell>
          <cell r="F11389">
            <v>12.69</v>
          </cell>
          <cell r="G11389">
            <v>6.35</v>
          </cell>
        </row>
        <row r="11390">
          <cell r="A11390" t="str">
            <v>INSUMO</v>
          </cell>
          <cell r="B11390" t="str">
            <v>00003105</v>
          </cell>
          <cell r="C11390" t="str">
            <v>FECHO DE EMBUTIR (TP UNHA) C/ ALAVANCA LATAO CROMADO - 40CM</v>
          </cell>
          <cell r="D11390" t="str">
            <v>UN</v>
          </cell>
          <cell r="E11390">
            <v>1</v>
          </cell>
          <cell r="F11390">
            <v>59.17</v>
          </cell>
          <cell r="G11390">
            <v>59.17</v>
          </cell>
        </row>
        <row r="11391">
          <cell r="A11391" t="str">
            <v>INSUMO</v>
          </cell>
          <cell r="B11391" t="str">
            <v>00006117</v>
          </cell>
          <cell r="C11391" t="str">
            <v>AJUDANTE DE CARPINTEIRO</v>
          </cell>
          <cell r="D11391" t="str">
            <v>H</v>
          </cell>
          <cell r="E11391">
            <v>0.3</v>
          </cell>
          <cell r="F11391">
            <v>9.68</v>
          </cell>
          <cell r="G11391">
            <v>2.9</v>
          </cell>
        </row>
        <row r="11392">
          <cell r="A11392" t="str">
            <v>84950</v>
          </cell>
          <cell r="C11392" t="str">
            <v>SUBTOTAL</v>
          </cell>
          <cell r="G11392">
            <v>68.42</v>
          </cell>
        </row>
        <row r="11393">
          <cell r="C11393" t="str">
            <v>BDI</v>
          </cell>
          <cell r="E11393">
            <v>0.35</v>
          </cell>
          <cell r="G11393">
            <v>23.95</v>
          </cell>
        </row>
        <row r="11394">
          <cell r="C11394" t="str">
            <v>TOTAL</v>
          </cell>
          <cell r="G11394">
            <v>92.37</v>
          </cell>
        </row>
        <row r="11396">
          <cell r="A11396" t="str">
            <v>ESQV</v>
          </cell>
          <cell r="B11396" t="str">
            <v>84952</v>
          </cell>
          <cell r="C11396" t="str">
            <v>FECHO EMBUTIR TIPO UNHA 22CM C/COLOCACAO</v>
          </cell>
          <cell r="D11396" t="str">
            <v>UN</v>
          </cell>
        </row>
        <row r="11397">
          <cell r="A11397" t="str">
            <v>INSUMO</v>
          </cell>
          <cell r="B11397" t="str">
            <v>00001214</v>
          </cell>
          <cell r="C11397" t="str">
            <v>CARPINTEIRO DE ESQUADRIA</v>
          </cell>
          <cell r="D11397" t="str">
            <v>H</v>
          </cell>
          <cell r="E11397">
            <v>0.5</v>
          </cell>
          <cell r="F11397">
            <v>12.69</v>
          </cell>
          <cell r="G11397">
            <v>6.35</v>
          </cell>
        </row>
        <row r="11398">
          <cell r="A11398" t="str">
            <v>INSUMO</v>
          </cell>
          <cell r="B11398" t="str">
            <v>00003108</v>
          </cell>
          <cell r="C11398" t="str">
            <v>FECHO DE EMBUTIR (TP UNHA) C/ ALAVANCA LATAO CROMADO - 22CM</v>
          </cell>
          <cell r="D11398" t="str">
            <v>UN</v>
          </cell>
          <cell r="E11398">
            <v>1</v>
          </cell>
          <cell r="F11398">
            <v>48.28</v>
          </cell>
          <cell r="G11398">
            <v>48.28</v>
          </cell>
        </row>
        <row r="11399">
          <cell r="A11399" t="str">
            <v>INSUMO</v>
          </cell>
          <cell r="B11399" t="str">
            <v>00006117</v>
          </cell>
          <cell r="C11399" t="str">
            <v>AJUDANTE DE CARPINTEIRO</v>
          </cell>
          <cell r="D11399" t="str">
            <v>H</v>
          </cell>
          <cell r="E11399">
            <v>0.3</v>
          </cell>
          <cell r="F11399">
            <v>9.68</v>
          </cell>
          <cell r="G11399">
            <v>2.9</v>
          </cell>
        </row>
        <row r="11400">
          <cell r="A11400" t="str">
            <v>84952</v>
          </cell>
          <cell r="C11400" t="str">
            <v>SUBTOTAL</v>
          </cell>
          <cell r="G11400">
            <v>57.53</v>
          </cell>
        </row>
        <row r="11401">
          <cell r="C11401" t="str">
            <v>BDI</v>
          </cell>
          <cell r="E11401">
            <v>0.35</v>
          </cell>
          <cell r="G11401">
            <v>20.14</v>
          </cell>
        </row>
        <row r="11402">
          <cell r="C11402" t="str">
            <v>TOTAL</v>
          </cell>
          <cell r="G11402">
            <v>77.67</v>
          </cell>
        </row>
        <row r="11404">
          <cell r="A11404" t="str">
            <v>ESQV</v>
          </cell>
          <cell r="B11404" t="str">
            <v>84955</v>
          </cell>
          <cell r="C11404" t="str">
            <v>FECHADURA CROMADA COM CILINDRO PARA ARMAOS</v>
          </cell>
          <cell r="D11404" t="str">
            <v>UN</v>
          </cell>
        </row>
        <row r="11405">
          <cell r="A11405" t="str">
            <v>INSUMO</v>
          </cell>
          <cell r="B11405" t="str">
            <v>00001213</v>
          </cell>
          <cell r="C11405" t="str">
            <v>CARPINTEIRO DE FORMAS</v>
          </cell>
          <cell r="D11405" t="str">
            <v>H</v>
          </cell>
          <cell r="E11405">
            <v>1</v>
          </cell>
          <cell r="F11405">
            <v>12.88</v>
          </cell>
          <cell r="G11405">
            <v>12.88</v>
          </cell>
        </row>
        <row r="11406">
          <cell r="A11406" t="str">
            <v>INSUMO</v>
          </cell>
          <cell r="B11406" t="str">
            <v>00006117</v>
          </cell>
          <cell r="C11406" t="str">
            <v>AJUDANTE DE CARPINTEIRO</v>
          </cell>
          <cell r="D11406" t="str">
            <v>H</v>
          </cell>
          <cell r="E11406">
            <v>1</v>
          </cell>
          <cell r="F11406">
            <v>9.68</v>
          </cell>
          <cell r="G11406">
            <v>9.68</v>
          </cell>
        </row>
        <row r="11407">
          <cell r="A11407" t="str">
            <v>INSUMO</v>
          </cell>
          <cell r="B11407" t="str">
            <v>00011468</v>
          </cell>
          <cell r="C11407" t="str">
            <v>FECHADURA TIPO LA FONTE 218 CILINDRO CROMADA P/ ARMARIO E GAVETA ESP ATE 20MM</v>
          </cell>
          <cell r="D11407" t="str">
            <v>UN</v>
          </cell>
          <cell r="E11407">
            <v>1</v>
          </cell>
          <cell r="F11407">
            <v>49.59</v>
          </cell>
          <cell r="G11407">
            <v>49.59</v>
          </cell>
        </row>
        <row r="11408">
          <cell r="A11408" t="str">
            <v>84955</v>
          </cell>
          <cell r="C11408" t="str">
            <v>SUBTOTAL</v>
          </cell>
          <cell r="G11408">
            <v>72.150000000000006</v>
          </cell>
        </row>
        <row r="11409">
          <cell r="C11409" t="str">
            <v>BDI</v>
          </cell>
          <cell r="E11409">
            <v>0.35</v>
          </cell>
          <cell r="G11409">
            <v>25.25</v>
          </cell>
        </row>
        <row r="11410">
          <cell r="C11410" t="str">
            <v>TOTAL</v>
          </cell>
          <cell r="G11410">
            <v>97.4</v>
          </cell>
        </row>
        <row r="11412">
          <cell r="A11412" t="str">
            <v>ESQV</v>
          </cell>
          <cell r="B11412" t="str">
            <v>72116</v>
          </cell>
          <cell r="C11412" t="str">
            <v>VIDRO LISO COMUM TRANSPARENTE, ESPESSURA 3 MM</v>
          </cell>
          <cell r="D11412" t="str">
            <v>M2</v>
          </cell>
        </row>
        <row r="11413">
          <cell r="A11413" t="str">
            <v>INSUMO</v>
          </cell>
          <cell r="B11413" t="str">
            <v>00006111</v>
          </cell>
          <cell r="C11413" t="str">
            <v>SERVENTE</v>
          </cell>
          <cell r="D11413" t="str">
            <v>H</v>
          </cell>
          <cell r="E11413">
            <v>0.4</v>
          </cell>
          <cell r="F11413">
            <v>10.59</v>
          </cell>
          <cell r="G11413">
            <v>4.24</v>
          </cell>
        </row>
        <row r="11414">
          <cell r="A11414" t="str">
            <v>INSUMO</v>
          </cell>
          <cell r="B11414" t="str">
            <v>00010489</v>
          </cell>
          <cell r="C11414" t="str">
            <v>VIDRACEIRO</v>
          </cell>
          <cell r="D11414" t="str">
            <v>H</v>
          </cell>
          <cell r="E11414">
            <v>0.4</v>
          </cell>
          <cell r="F11414">
            <v>11.11</v>
          </cell>
          <cell r="G11414">
            <v>4.4400000000000004</v>
          </cell>
        </row>
        <row r="11415">
          <cell r="A11415" t="str">
            <v>INSUMO</v>
          </cell>
          <cell r="B11415" t="str">
            <v>00010490</v>
          </cell>
          <cell r="C11415" t="str">
            <v>VIDRO LISO INCOLOR 3MM - SEM COLOCACAO</v>
          </cell>
          <cell r="D11415" t="str">
            <v>M2</v>
          </cell>
          <cell r="E11415">
            <v>1</v>
          </cell>
          <cell r="F11415">
            <v>57.08</v>
          </cell>
          <cell r="G11415">
            <v>57.08</v>
          </cell>
        </row>
        <row r="11416">
          <cell r="A11416" t="str">
            <v>INSUMO</v>
          </cell>
          <cell r="B11416" t="str">
            <v>00010498</v>
          </cell>
          <cell r="C11416" t="str">
            <v>MASSA PARA VIDRO</v>
          </cell>
          <cell r="D11416" t="str">
            <v>KG</v>
          </cell>
          <cell r="E11416">
            <v>1.5</v>
          </cell>
          <cell r="F11416">
            <v>3.81</v>
          </cell>
          <cell r="G11416">
            <v>5.72</v>
          </cell>
        </row>
        <row r="11417">
          <cell r="A11417" t="str">
            <v>72116</v>
          </cell>
          <cell r="C11417" t="str">
            <v>SUBTOTAL</v>
          </cell>
          <cell r="G11417">
            <v>71.47999999999999</v>
          </cell>
        </row>
        <row r="11418">
          <cell r="C11418" t="str">
            <v>BDI</v>
          </cell>
          <cell r="E11418">
            <v>0.35</v>
          </cell>
          <cell r="G11418">
            <v>25.02</v>
          </cell>
        </row>
        <row r="11419">
          <cell r="C11419" t="str">
            <v>TOTAL</v>
          </cell>
          <cell r="G11419">
            <v>96.499999999999986</v>
          </cell>
        </row>
        <row r="11421">
          <cell r="A11421" t="str">
            <v>ESQV</v>
          </cell>
          <cell r="B11421" t="str">
            <v>72117</v>
          </cell>
          <cell r="C11421" t="str">
            <v>VIDRO LISO COMUM TRANSPARENTE, ESPESSURA 4 MM</v>
          </cell>
          <cell r="D11421" t="str">
            <v>M2</v>
          </cell>
        </row>
        <row r="11422">
          <cell r="A11422" t="str">
            <v>INSUMO</v>
          </cell>
          <cell r="B11422" t="str">
            <v>00006111</v>
          </cell>
          <cell r="C11422" t="str">
            <v>SERVENTE</v>
          </cell>
          <cell r="D11422" t="str">
            <v>H</v>
          </cell>
          <cell r="E11422">
            <v>0.45</v>
          </cell>
          <cell r="F11422">
            <v>10.59</v>
          </cell>
          <cell r="G11422">
            <v>4.7699999999999996</v>
          </cell>
        </row>
        <row r="11423">
          <cell r="A11423" t="str">
            <v>INSUMO</v>
          </cell>
          <cell r="B11423" t="str">
            <v>00010489</v>
          </cell>
          <cell r="C11423" t="str">
            <v>VIDRACEIRO</v>
          </cell>
          <cell r="D11423" t="str">
            <v>H</v>
          </cell>
          <cell r="E11423">
            <v>0.45</v>
          </cell>
          <cell r="F11423">
            <v>11.11</v>
          </cell>
          <cell r="G11423">
            <v>5</v>
          </cell>
        </row>
        <row r="11424">
          <cell r="A11424" t="str">
            <v>INSUMO</v>
          </cell>
          <cell r="B11424" t="str">
            <v>00010492</v>
          </cell>
          <cell r="C11424" t="str">
            <v>VIDRO LISO INCOLOR 4MM - SEM COLOCACAO</v>
          </cell>
          <cell r="D11424" t="str">
            <v>M2</v>
          </cell>
          <cell r="E11424">
            <v>1</v>
          </cell>
          <cell r="F11424">
            <v>76.11</v>
          </cell>
          <cell r="G11424">
            <v>76.11</v>
          </cell>
        </row>
        <row r="11425">
          <cell r="A11425" t="str">
            <v>INSUMO</v>
          </cell>
          <cell r="B11425" t="str">
            <v>00010498</v>
          </cell>
          <cell r="C11425" t="str">
            <v>MASSA PARA VIDRO</v>
          </cell>
          <cell r="D11425" t="str">
            <v>KG</v>
          </cell>
          <cell r="E11425">
            <v>1.6</v>
          </cell>
          <cell r="F11425">
            <v>3.81</v>
          </cell>
          <cell r="G11425">
            <v>6.1</v>
          </cell>
        </row>
        <row r="11426">
          <cell r="A11426" t="str">
            <v>72117</v>
          </cell>
          <cell r="C11426" t="str">
            <v>SUBTOTAL</v>
          </cell>
          <cell r="G11426">
            <v>91.97999999999999</v>
          </cell>
        </row>
        <row r="11427">
          <cell r="C11427" t="str">
            <v>BDI</v>
          </cell>
          <cell r="E11427">
            <v>0.35</v>
          </cell>
          <cell r="G11427">
            <v>32.19</v>
          </cell>
        </row>
        <row r="11428">
          <cell r="C11428" t="str">
            <v>TOTAL</v>
          </cell>
          <cell r="G11428">
            <v>124.16999999999999</v>
          </cell>
        </row>
        <row r="11430">
          <cell r="A11430" t="str">
            <v>ESQV</v>
          </cell>
          <cell r="B11430" t="str">
            <v>72118</v>
          </cell>
          <cell r="C11430" t="str">
            <v>VIDRO TEMPERADO INCOLOR, ESPESSURA 6MM, FORNECIMENT O E INSTALACAO, INCLUSIVE MASSA PARA VEDACAO</v>
          </cell>
          <cell r="D11430" t="str">
            <v>M2</v>
          </cell>
        </row>
        <row r="11431">
          <cell r="A11431" t="str">
            <v>INSUMO</v>
          </cell>
          <cell r="B11431" t="str">
            <v>00006111</v>
          </cell>
          <cell r="C11431" t="str">
            <v>SERVENTE</v>
          </cell>
          <cell r="D11431" t="str">
            <v>H</v>
          </cell>
          <cell r="E11431">
            <v>0.5</v>
          </cell>
          <cell r="F11431">
            <v>10.59</v>
          </cell>
          <cell r="G11431">
            <v>5.3</v>
          </cell>
        </row>
        <row r="11432">
          <cell r="A11432" t="str">
            <v>INSUMO</v>
          </cell>
          <cell r="B11432" t="str">
            <v>00010489</v>
          </cell>
          <cell r="C11432" t="str">
            <v>VIDRACEIRO</v>
          </cell>
          <cell r="D11432" t="str">
            <v>H</v>
          </cell>
          <cell r="E11432">
            <v>0.5</v>
          </cell>
          <cell r="F11432">
            <v>11.11</v>
          </cell>
          <cell r="G11432">
            <v>5.56</v>
          </cell>
        </row>
        <row r="11433">
          <cell r="A11433" t="str">
            <v>INSUMO</v>
          </cell>
          <cell r="B11433" t="str">
            <v>00010498</v>
          </cell>
          <cell r="C11433" t="str">
            <v>MASSA PARA VIDRO</v>
          </cell>
          <cell r="D11433" t="str">
            <v>KG</v>
          </cell>
          <cell r="E11433">
            <v>1.5</v>
          </cell>
          <cell r="F11433">
            <v>3.81</v>
          </cell>
          <cell r="G11433">
            <v>5.72</v>
          </cell>
        </row>
        <row r="11434">
          <cell r="A11434" t="str">
            <v>INSUMO</v>
          </cell>
          <cell r="B11434" t="str">
            <v>00010505</v>
          </cell>
          <cell r="C11434" t="str">
            <v>VIDRO TEMPERADO INCOLOR E=6MM, SEM COLOCAÇÃO</v>
          </cell>
          <cell r="D11434" t="str">
            <v>M2</v>
          </cell>
          <cell r="E11434">
            <v>1</v>
          </cell>
          <cell r="F11434">
            <v>147.83000000000001</v>
          </cell>
          <cell r="G11434">
            <v>147.83000000000001</v>
          </cell>
        </row>
        <row r="11435">
          <cell r="A11435" t="str">
            <v>72118</v>
          </cell>
          <cell r="C11435" t="str">
            <v>SUBTOTAL</v>
          </cell>
          <cell r="G11435">
            <v>164.41000000000003</v>
          </cell>
        </row>
        <row r="11436">
          <cell r="C11436" t="str">
            <v>BDI</v>
          </cell>
          <cell r="E11436">
            <v>0.35</v>
          </cell>
          <cell r="G11436">
            <v>57.54</v>
          </cell>
        </row>
        <row r="11437">
          <cell r="C11437" t="str">
            <v>TOTAL</v>
          </cell>
          <cell r="G11437">
            <v>221.95000000000002</v>
          </cell>
        </row>
        <row r="11439">
          <cell r="A11439" t="str">
            <v>ESQV</v>
          </cell>
          <cell r="B11439" t="str">
            <v>72119</v>
          </cell>
          <cell r="C11439" t="str">
            <v>VIDRO TEMPERADO INCOLOR, ESPESSURA 8MM, FORNECIMENT O E INSTALACAO, INCLUSIVE MASSA PARA VEDACAO</v>
          </cell>
          <cell r="D11439" t="str">
            <v>M2</v>
          </cell>
        </row>
        <row r="11440">
          <cell r="A11440" t="str">
            <v>INSUMO</v>
          </cell>
          <cell r="B11440" t="str">
            <v>00006111</v>
          </cell>
          <cell r="C11440" t="str">
            <v>SERVENTE</v>
          </cell>
          <cell r="D11440" t="str">
            <v>H</v>
          </cell>
          <cell r="E11440">
            <v>0.5</v>
          </cell>
          <cell r="F11440">
            <v>10.59</v>
          </cell>
          <cell r="G11440">
            <v>5.3</v>
          </cell>
        </row>
        <row r="11441">
          <cell r="A11441" t="str">
            <v>INSUMO</v>
          </cell>
          <cell r="B11441" t="str">
            <v>00010489</v>
          </cell>
          <cell r="C11441" t="str">
            <v>VIDRACEIRO</v>
          </cell>
          <cell r="D11441" t="str">
            <v>H</v>
          </cell>
          <cell r="E11441">
            <v>0.5</v>
          </cell>
          <cell r="F11441">
            <v>11.11</v>
          </cell>
          <cell r="G11441">
            <v>5.56</v>
          </cell>
        </row>
        <row r="11442">
          <cell r="A11442" t="str">
            <v>INSUMO</v>
          </cell>
          <cell r="B11442" t="str">
            <v>00010498</v>
          </cell>
          <cell r="C11442" t="str">
            <v>MASSA PARA VIDRO</v>
          </cell>
          <cell r="D11442" t="str">
            <v>KG</v>
          </cell>
          <cell r="E11442">
            <v>1.5</v>
          </cell>
          <cell r="F11442">
            <v>3.81</v>
          </cell>
          <cell r="G11442">
            <v>5.72</v>
          </cell>
        </row>
        <row r="11443">
          <cell r="A11443" t="str">
            <v>INSUMO</v>
          </cell>
          <cell r="B11443" t="str">
            <v>00010506</v>
          </cell>
          <cell r="C11443" t="str">
            <v>VIDRO TEMPERADO INCOLOR E=8MM, SEM COLOCAÇÃO</v>
          </cell>
          <cell r="D11443" t="str">
            <v>M2</v>
          </cell>
          <cell r="E11443">
            <v>1</v>
          </cell>
          <cell r="F11443">
            <v>177.63</v>
          </cell>
          <cell r="G11443">
            <v>177.63</v>
          </cell>
        </row>
        <row r="11444">
          <cell r="A11444" t="str">
            <v>72119</v>
          </cell>
          <cell r="C11444" t="str">
            <v>SUBTOTAL</v>
          </cell>
          <cell r="G11444">
            <v>194.20999999999998</v>
          </cell>
        </row>
        <row r="11445">
          <cell r="C11445" t="str">
            <v>BDI</v>
          </cell>
          <cell r="E11445">
            <v>0.35</v>
          </cell>
          <cell r="G11445">
            <v>67.97</v>
          </cell>
        </row>
        <row r="11446">
          <cell r="C11446" t="str">
            <v>TOTAL</v>
          </cell>
          <cell r="G11446">
            <v>262.17999999999995</v>
          </cell>
        </row>
        <row r="11448">
          <cell r="A11448" t="str">
            <v>ESQV</v>
          </cell>
          <cell r="B11448" t="str">
            <v>72120</v>
          </cell>
          <cell r="C11448" t="str">
            <v>VIDRO TEMPERADO INCOLOR, ESPESSURA 10MM, FORNECIMEN TO E INSTALACAO, INCLUSIVE MASSA PARA VEDACAO</v>
          </cell>
          <cell r="D11448" t="str">
            <v>M2</v>
          </cell>
        </row>
        <row r="11449">
          <cell r="A11449" t="str">
            <v>INSUMO</v>
          </cell>
          <cell r="B11449" t="str">
            <v>00006111</v>
          </cell>
          <cell r="C11449" t="str">
            <v>SERVENTE</v>
          </cell>
          <cell r="D11449" t="str">
            <v>H</v>
          </cell>
          <cell r="E11449">
            <v>0.5</v>
          </cell>
          <cell r="F11449">
            <v>10.59</v>
          </cell>
          <cell r="G11449">
            <v>5.3</v>
          </cell>
        </row>
        <row r="11450">
          <cell r="A11450" t="str">
            <v>INSUMO</v>
          </cell>
          <cell r="B11450" t="str">
            <v>00010489</v>
          </cell>
          <cell r="C11450" t="str">
            <v>VIDRACEIRO</v>
          </cell>
          <cell r="D11450" t="str">
            <v>H</v>
          </cell>
          <cell r="E11450">
            <v>0.5</v>
          </cell>
          <cell r="F11450">
            <v>11.11</v>
          </cell>
          <cell r="G11450">
            <v>5.56</v>
          </cell>
        </row>
        <row r="11451">
          <cell r="A11451" t="str">
            <v>INSUMO</v>
          </cell>
          <cell r="B11451" t="str">
            <v>00010498</v>
          </cell>
          <cell r="C11451" t="str">
            <v>MASSA PARA VIDRO</v>
          </cell>
          <cell r="D11451" t="str">
            <v>KG</v>
          </cell>
          <cell r="E11451">
            <v>1.5</v>
          </cell>
          <cell r="F11451">
            <v>3.81</v>
          </cell>
          <cell r="G11451">
            <v>5.72</v>
          </cell>
        </row>
        <row r="11452">
          <cell r="A11452" t="str">
            <v>INSUMO</v>
          </cell>
          <cell r="B11452" t="str">
            <v>00010507</v>
          </cell>
          <cell r="C11452" t="str">
            <v>VIDRO TEMPERADO INCOLOR E=10MM, SEM COLOCAÇÃO</v>
          </cell>
          <cell r="D11452" t="str">
            <v>M2</v>
          </cell>
          <cell r="E11452">
            <v>1</v>
          </cell>
          <cell r="F11452">
            <v>211.19</v>
          </cell>
          <cell r="G11452">
            <v>211.19</v>
          </cell>
        </row>
        <row r="11453">
          <cell r="A11453" t="str">
            <v>72120</v>
          </cell>
          <cell r="C11453" t="str">
            <v>SUBTOTAL</v>
          </cell>
          <cell r="G11453">
            <v>227.76999999999998</v>
          </cell>
        </row>
        <row r="11454">
          <cell r="C11454" t="str">
            <v>BDI</v>
          </cell>
          <cell r="E11454">
            <v>0.35</v>
          </cell>
          <cell r="G11454">
            <v>79.72</v>
          </cell>
        </row>
        <row r="11455">
          <cell r="C11455" t="str">
            <v>TOTAL</v>
          </cell>
          <cell r="G11455">
            <v>307.49</v>
          </cell>
        </row>
        <row r="11457">
          <cell r="A11457" t="str">
            <v>ESQV</v>
          </cell>
          <cell r="B11457" t="str">
            <v>72121</v>
          </cell>
          <cell r="C11457" t="str">
            <v>VIDRO TEMPERADO COLORIDO VERDE, ESPESSURA 10MM, FOR NECIMENTO E INSTALACAO, INCLUSIVE MASSA PARA VEDACAO</v>
          </cell>
          <cell r="D11457" t="str">
            <v>M2</v>
          </cell>
        </row>
        <row r="11458">
          <cell r="A11458" t="str">
            <v>INSUMO</v>
          </cell>
          <cell r="B11458" t="str">
            <v>00006111</v>
          </cell>
          <cell r="C11458" t="str">
            <v>SERVENTE</v>
          </cell>
          <cell r="D11458" t="str">
            <v>H</v>
          </cell>
          <cell r="E11458">
            <v>0.5</v>
          </cell>
          <cell r="F11458">
            <v>10.59</v>
          </cell>
          <cell r="G11458">
            <v>5.3</v>
          </cell>
        </row>
        <row r="11459">
          <cell r="A11459" t="str">
            <v>INSUMO</v>
          </cell>
          <cell r="B11459" t="str">
            <v>00010489</v>
          </cell>
          <cell r="C11459" t="str">
            <v>VIDRACEIRO</v>
          </cell>
          <cell r="D11459" t="str">
            <v>H</v>
          </cell>
          <cell r="E11459">
            <v>0.5</v>
          </cell>
          <cell r="F11459">
            <v>11.11</v>
          </cell>
          <cell r="G11459">
            <v>5.56</v>
          </cell>
        </row>
        <row r="11460">
          <cell r="A11460" t="str">
            <v>INSUMO</v>
          </cell>
          <cell r="B11460" t="str">
            <v>00010498</v>
          </cell>
          <cell r="C11460" t="str">
            <v>MASSA PARA VIDRO</v>
          </cell>
          <cell r="D11460" t="str">
            <v>KG</v>
          </cell>
          <cell r="E11460">
            <v>1.5</v>
          </cell>
          <cell r="F11460">
            <v>3.81</v>
          </cell>
          <cell r="G11460">
            <v>5.72</v>
          </cell>
        </row>
        <row r="11461">
          <cell r="A11461" t="str">
            <v>INSUMO</v>
          </cell>
          <cell r="B11461" t="str">
            <v>00010502</v>
          </cell>
          <cell r="C11461" t="str">
            <v>VIDRO TEMPERADO VERDE E=10MM, SEM COLOCAÇÃO</v>
          </cell>
          <cell r="D11461" t="str">
            <v>M2</v>
          </cell>
          <cell r="E11461">
            <v>1</v>
          </cell>
          <cell r="F11461">
            <v>253.42</v>
          </cell>
          <cell r="G11461">
            <v>253.42</v>
          </cell>
        </row>
        <row r="11462">
          <cell r="A11462" t="str">
            <v>72121</v>
          </cell>
          <cell r="C11462" t="str">
            <v>SUBTOTAL</v>
          </cell>
          <cell r="G11462">
            <v>270</v>
          </cell>
        </row>
        <row r="11463">
          <cell r="C11463" t="str">
            <v>BDI</v>
          </cell>
          <cell r="E11463">
            <v>0.35</v>
          </cell>
          <cell r="G11463">
            <v>94.5</v>
          </cell>
        </row>
        <row r="11464">
          <cell r="C11464" t="str">
            <v>TOTAL</v>
          </cell>
          <cell r="G11464">
            <v>364.5</v>
          </cell>
        </row>
        <row r="11466">
          <cell r="A11466" t="str">
            <v>ESQV</v>
          </cell>
          <cell r="B11466" t="str">
            <v>72122</v>
          </cell>
          <cell r="C11466" t="str">
            <v>VIDRO FANTASIA TIPO CANELADO, ESPESSURA 4M M</v>
          </cell>
          <cell r="D11466" t="str">
            <v>M2</v>
          </cell>
        </row>
        <row r="11467">
          <cell r="A11467" t="str">
            <v>INSUMO</v>
          </cell>
          <cell r="B11467" t="str">
            <v>00006111</v>
          </cell>
          <cell r="C11467" t="str">
            <v>SERVENTE</v>
          </cell>
          <cell r="D11467" t="str">
            <v>H</v>
          </cell>
          <cell r="E11467">
            <v>0.45</v>
          </cell>
          <cell r="F11467">
            <v>10.59</v>
          </cell>
          <cell r="G11467">
            <v>4.7699999999999996</v>
          </cell>
        </row>
        <row r="11468">
          <cell r="A11468" t="str">
            <v>INSUMO</v>
          </cell>
          <cell r="B11468" t="str">
            <v>00010489</v>
          </cell>
          <cell r="C11468" t="str">
            <v>VIDRACEIRO</v>
          </cell>
          <cell r="D11468" t="str">
            <v>H</v>
          </cell>
          <cell r="E11468">
            <v>0.45</v>
          </cell>
          <cell r="F11468">
            <v>11.11</v>
          </cell>
          <cell r="G11468">
            <v>5</v>
          </cell>
        </row>
        <row r="11469">
          <cell r="A11469" t="str">
            <v>INSUMO</v>
          </cell>
          <cell r="B11469" t="str">
            <v>00010498</v>
          </cell>
          <cell r="C11469" t="str">
            <v>MASSA PARA VIDRO</v>
          </cell>
          <cell r="D11469" t="str">
            <v>KG</v>
          </cell>
          <cell r="E11469">
            <v>1.5</v>
          </cell>
          <cell r="F11469">
            <v>3.81</v>
          </cell>
          <cell r="G11469">
            <v>5.72</v>
          </cell>
        </row>
        <row r="11470">
          <cell r="A11470" t="str">
            <v>INSUMO</v>
          </cell>
          <cell r="B11470" t="str">
            <v>00010500</v>
          </cell>
          <cell r="C11470" t="str">
            <v>VIDRO CANELADO 4 MM - SEM COLOCACAO</v>
          </cell>
          <cell r="D11470" t="str">
            <v>M2</v>
          </cell>
          <cell r="E11470">
            <v>1</v>
          </cell>
          <cell r="F11470">
            <v>57.08</v>
          </cell>
          <cell r="G11470">
            <v>57.08</v>
          </cell>
        </row>
        <row r="11471">
          <cell r="A11471" t="str">
            <v>72122</v>
          </cell>
          <cell r="C11471" t="str">
            <v>SUBTOTAL</v>
          </cell>
          <cell r="G11471">
            <v>72.569999999999993</v>
          </cell>
        </row>
        <row r="11472">
          <cell r="C11472" t="str">
            <v>BDI</v>
          </cell>
          <cell r="E11472">
            <v>0.35</v>
          </cell>
          <cell r="G11472">
            <v>25.4</v>
          </cell>
        </row>
        <row r="11473">
          <cell r="C11473" t="str">
            <v>TOTAL</v>
          </cell>
          <cell r="G11473">
            <v>97.97</v>
          </cell>
        </row>
        <row r="11475">
          <cell r="A11475" t="str">
            <v>ESQV</v>
          </cell>
          <cell r="B11475" t="str">
            <v>72123</v>
          </cell>
          <cell r="C11475" t="str">
            <v>VIDRO ARAMADO, ESPESSURA 7MM</v>
          </cell>
          <cell r="D11475" t="str">
            <v>M2</v>
          </cell>
        </row>
        <row r="11476">
          <cell r="A11476" t="str">
            <v>INSUMO</v>
          </cell>
          <cell r="B11476" t="str">
            <v>00006111</v>
          </cell>
          <cell r="C11476" t="str">
            <v>SERVENTE</v>
          </cell>
          <cell r="D11476" t="str">
            <v>H</v>
          </cell>
          <cell r="E11476">
            <v>0.45</v>
          </cell>
          <cell r="F11476">
            <v>10.59</v>
          </cell>
          <cell r="G11476">
            <v>4.7699999999999996</v>
          </cell>
        </row>
        <row r="11477">
          <cell r="A11477" t="str">
            <v>INSUMO</v>
          </cell>
          <cell r="B11477" t="str">
            <v>00010489</v>
          </cell>
          <cell r="C11477" t="str">
            <v>VIDRACEIRO</v>
          </cell>
          <cell r="D11477" t="str">
            <v>H</v>
          </cell>
          <cell r="E11477">
            <v>0.45</v>
          </cell>
          <cell r="F11477">
            <v>11.11</v>
          </cell>
          <cell r="G11477">
            <v>5</v>
          </cell>
        </row>
        <row r="11478">
          <cell r="A11478" t="str">
            <v>INSUMO</v>
          </cell>
          <cell r="B11478" t="str">
            <v>00010498</v>
          </cell>
          <cell r="C11478" t="str">
            <v>MASSA PARA VIDRO</v>
          </cell>
          <cell r="D11478" t="str">
            <v>KG</v>
          </cell>
          <cell r="E11478">
            <v>1.5</v>
          </cell>
          <cell r="F11478">
            <v>3.81</v>
          </cell>
          <cell r="G11478">
            <v>5.72</v>
          </cell>
        </row>
        <row r="11479">
          <cell r="A11479" t="str">
            <v>INSUMO</v>
          </cell>
          <cell r="B11479" t="str">
            <v>00011185</v>
          </cell>
          <cell r="C11479" t="str">
            <v>VIDRO PLANO ARMADO E = 7MM - SEM COLOCACAO</v>
          </cell>
          <cell r="D11479" t="str">
            <v>M2</v>
          </cell>
          <cell r="E11479">
            <v>1</v>
          </cell>
          <cell r="F11479">
            <v>218.81</v>
          </cell>
          <cell r="G11479">
            <v>218.81</v>
          </cell>
        </row>
        <row r="11480">
          <cell r="A11480" t="str">
            <v>72123</v>
          </cell>
          <cell r="C11480" t="str">
            <v>SUBTOTAL</v>
          </cell>
          <cell r="G11480">
            <v>234.3</v>
          </cell>
        </row>
        <row r="11481">
          <cell r="C11481" t="str">
            <v>BDI</v>
          </cell>
          <cell r="E11481">
            <v>0.35</v>
          </cell>
          <cell r="G11481">
            <v>82.01</v>
          </cell>
        </row>
        <row r="11482">
          <cell r="C11482" t="str">
            <v>TOTAL</v>
          </cell>
          <cell r="G11482">
            <v>316.31</v>
          </cell>
        </row>
        <row r="11484">
          <cell r="A11484" t="str">
            <v>ESQV</v>
          </cell>
          <cell r="B11484" t="str">
            <v>73838/001</v>
          </cell>
          <cell r="C11484" t="str">
            <v>PORTA DE VIDRO TEMPERADO, 0,9X2,10M, ESP ESSURA 10MM, INCLUSIVE ACESSORIOS</v>
          </cell>
          <cell r="D11484" t="str">
            <v>UN</v>
          </cell>
        </row>
        <row r="11485">
          <cell r="A11485" t="str">
            <v>INSUMO</v>
          </cell>
          <cell r="B11485" t="str">
            <v>00003104</v>
          </cell>
          <cell r="C11485" t="str">
            <v>JOGO DE FERRAGENS CROMADAS P/ PORTA DE VIDRO TEMPERADO, UMA FOLHA COMPOSTA: DOBRADICA SUPERIOR (101) E INFERIOR (103),TRINCO (502), FECHADURA (520),CONTRA FECHADURA (531),COM CAPUCHINHO</v>
          </cell>
          <cell r="D11485" t="str">
            <v>CJ</v>
          </cell>
          <cell r="E11485">
            <v>1</v>
          </cell>
          <cell r="F11485">
            <v>276.39999999999998</v>
          </cell>
          <cell r="G11485">
            <v>276.39999999999998</v>
          </cell>
        </row>
        <row r="11486">
          <cell r="A11486" t="str">
            <v>INSUMO</v>
          </cell>
          <cell r="B11486" t="str">
            <v>00010489</v>
          </cell>
          <cell r="C11486" t="str">
            <v>VIDRACEIRO</v>
          </cell>
          <cell r="D11486" t="str">
            <v>H</v>
          </cell>
          <cell r="E11486">
            <v>0.3</v>
          </cell>
          <cell r="F11486">
            <v>11.11</v>
          </cell>
          <cell r="G11486">
            <v>3.33</v>
          </cell>
        </row>
        <row r="11487">
          <cell r="A11487" t="str">
            <v>INSUMO</v>
          </cell>
          <cell r="B11487" t="str">
            <v>00010507</v>
          </cell>
          <cell r="C11487" t="str">
            <v>VIDRO TEMPERADO INCOLOR E=10MM, SEM COLOCAÇÃO</v>
          </cell>
          <cell r="D11487" t="str">
            <v>M2</v>
          </cell>
          <cell r="E11487">
            <v>1.89</v>
          </cell>
          <cell r="F11487">
            <v>211.19</v>
          </cell>
          <cell r="G11487">
            <v>399.15</v>
          </cell>
        </row>
        <row r="11488">
          <cell r="A11488" t="str">
            <v>INSUMO</v>
          </cell>
          <cell r="B11488" t="str">
            <v>00011499</v>
          </cell>
          <cell r="C11488" t="str">
            <v>MOLA HIDRAULICA DE PISO P/ VIDRO TEMPERADO 10MM</v>
          </cell>
          <cell r="D11488" t="str">
            <v>UN</v>
          </cell>
          <cell r="E11488">
            <v>1</v>
          </cell>
          <cell r="F11488">
            <v>824.82</v>
          </cell>
          <cell r="G11488">
            <v>824.82</v>
          </cell>
        </row>
        <row r="11489">
          <cell r="A11489" t="str">
            <v>INSUMO</v>
          </cell>
          <cell r="B11489" t="str">
            <v>00011523</v>
          </cell>
          <cell r="C11489" t="str">
            <v>PUXADOR CONCHA LATAO CROMADO OU POLIDO P/ PORTA/JAN CORRER - 3 X 9CM</v>
          </cell>
          <cell r="D11489" t="str">
            <v>UN</v>
          </cell>
          <cell r="E11489">
            <v>1</v>
          </cell>
          <cell r="F11489">
            <v>9.07</v>
          </cell>
          <cell r="G11489">
            <v>9.07</v>
          </cell>
        </row>
        <row r="11490">
          <cell r="A11490" t="str">
            <v>73838/001</v>
          </cell>
          <cell r="C11490" t="str">
            <v>SUBTOTAL</v>
          </cell>
          <cell r="G11490">
            <v>1512.7699999999998</v>
          </cell>
        </row>
        <row r="11491">
          <cell r="C11491" t="str">
            <v>BDI</v>
          </cell>
          <cell r="E11491">
            <v>0.35</v>
          </cell>
          <cell r="G11491">
            <v>529.47</v>
          </cell>
        </row>
        <row r="11492">
          <cell r="C11492" t="str">
            <v>TOTAL</v>
          </cell>
          <cell r="G11492">
            <v>2042.2399999999998</v>
          </cell>
        </row>
        <row r="11494">
          <cell r="A11494" t="str">
            <v>ESQV</v>
          </cell>
          <cell r="B11494" t="str">
            <v>74125/001</v>
          </cell>
          <cell r="C11494" t="str">
            <v>ESPELHO CRISTAL ESPESSURA 4MM, COM MOLDU RA DE MADEIRA</v>
          </cell>
          <cell r="D11494" t="str">
            <v>M2</v>
          </cell>
        </row>
        <row r="11495">
          <cell r="A11495" t="str">
            <v>INSUMO</v>
          </cell>
          <cell r="B11495" t="str">
            <v>00001214</v>
          </cell>
          <cell r="C11495" t="str">
            <v>CARPINTEIRO DE ESQUADRIA</v>
          </cell>
          <cell r="D11495" t="str">
            <v>H</v>
          </cell>
          <cell r="E11495">
            <v>2</v>
          </cell>
          <cell r="F11495">
            <v>12.69</v>
          </cell>
          <cell r="G11495">
            <v>25.38</v>
          </cell>
        </row>
        <row r="11496">
          <cell r="A11496" t="str">
            <v>INSUMO</v>
          </cell>
          <cell r="B11496" t="str">
            <v>00004375</v>
          </cell>
          <cell r="C11496" t="str">
            <v>BUCHA S 6</v>
          </cell>
          <cell r="D11496" t="str">
            <v>UN</v>
          </cell>
          <cell r="E11496">
            <v>8</v>
          </cell>
          <cell r="F11496">
            <v>0.1</v>
          </cell>
          <cell r="G11496">
            <v>0.8</v>
          </cell>
        </row>
        <row r="11497">
          <cell r="A11497" t="str">
            <v>INSUMO</v>
          </cell>
          <cell r="B11497" t="str">
            <v>00006117</v>
          </cell>
          <cell r="C11497" t="str">
            <v>AJUDANTE DE CARPINTEIRO</v>
          </cell>
          <cell r="D11497" t="str">
            <v>H</v>
          </cell>
          <cell r="E11497">
            <v>2</v>
          </cell>
          <cell r="F11497">
            <v>9.68</v>
          </cell>
          <cell r="G11497">
            <v>19.36</v>
          </cell>
        </row>
        <row r="11498">
          <cell r="A11498" t="str">
            <v>INSUMO</v>
          </cell>
          <cell r="B11498" t="str">
            <v>00011059</v>
          </cell>
          <cell r="C11498" t="str">
            <v>PARAFUSO ROSCA SOBERBA ZINCADO CAB CHATA FENDA SIMPLES 5,5 X 50MM (2") "</v>
          </cell>
          <cell r="D11498" t="str">
            <v>UN</v>
          </cell>
          <cell r="E11498">
            <v>8</v>
          </cell>
          <cell r="F11498">
            <v>0.21</v>
          </cell>
          <cell r="G11498">
            <v>1.68</v>
          </cell>
        </row>
        <row r="11499">
          <cell r="A11499" t="str">
            <v>INSUMO</v>
          </cell>
          <cell r="B11499" t="str">
            <v>00011186</v>
          </cell>
          <cell r="C11499" t="str">
            <v>ESPELHO CRISTAL E = 4 MM</v>
          </cell>
          <cell r="D11499" t="str">
            <v>M2</v>
          </cell>
          <cell r="E11499">
            <v>1</v>
          </cell>
          <cell r="F11499">
            <v>197.88</v>
          </cell>
          <cell r="G11499">
            <v>197.88</v>
          </cell>
        </row>
        <row r="11500">
          <cell r="A11500" t="str">
            <v>INSUMO</v>
          </cell>
          <cell r="B11500" t="str">
            <v>00020017</v>
          </cell>
          <cell r="C11500" t="str">
            <v>ALIZAR / GUARNICAO 5 X 1,5CM MADEIRA CEDRO/IMBUIA/JEQUITIBA OU SIMILAR</v>
          </cell>
          <cell r="D11500" t="str">
            <v>M</v>
          </cell>
          <cell r="E11500">
            <v>4.2</v>
          </cell>
          <cell r="F11500">
            <v>1.88</v>
          </cell>
          <cell r="G11500">
            <v>7.9</v>
          </cell>
        </row>
        <row r="11501">
          <cell r="A11501" t="str">
            <v>74125/001</v>
          </cell>
          <cell r="C11501" t="str">
            <v>SUBTOTAL</v>
          </cell>
          <cell r="G11501">
            <v>253</v>
          </cell>
        </row>
        <row r="11502">
          <cell r="C11502" t="str">
            <v>BDI</v>
          </cell>
          <cell r="E11502">
            <v>0.35</v>
          </cell>
          <cell r="G11502">
            <v>88.55</v>
          </cell>
        </row>
        <row r="11503">
          <cell r="C11503" t="str">
            <v>TOTAL</v>
          </cell>
          <cell r="G11503">
            <v>341.55</v>
          </cell>
        </row>
        <row r="11505">
          <cell r="A11505" t="str">
            <v>ESQV</v>
          </cell>
          <cell r="B11505" t="str">
            <v>74125/002</v>
          </cell>
          <cell r="C11505" t="str">
            <v>ESPELHO CRISTAL ESPESSURA 4MM, COM MOLDURA EM ALUMI NIO E COMPENSADO 6MM PLASTIFICADO COLADO</v>
          </cell>
          <cell r="D11505" t="str">
            <v>M2</v>
          </cell>
        </row>
        <row r="11506">
          <cell r="A11506" t="str">
            <v>INSUMO</v>
          </cell>
          <cell r="B11506" t="str">
            <v>00000148</v>
          </cell>
          <cell r="C11506" t="str">
            <v>ADITIVO À BASE DE EMULSÃO DE POLÍMERO SINTÉTICO PARA ARGAMASSA E CHAPISCO SIKAFIX SUPER OU EQUIVALENTE</v>
          </cell>
          <cell r="D11506" t="str">
            <v>L</v>
          </cell>
          <cell r="E11506">
            <v>0.18</v>
          </cell>
          <cell r="F11506">
            <v>7.75</v>
          </cell>
          <cell r="G11506">
            <v>1.4</v>
          </cell>
        </row>
        <row r="11507">
          <cell r="A11507" t="str">
            <v>INSUMO</v>
          </cell>
          <cell r="B11507" t="str">
            <v>00000587</v>
          </cell>
          <cell r="C11507" t="str">
            <v>CANTONEIRA ALUMINIO ABAS DESIGUAIS 1 X 3/4" E = 1/8"</v>
          </cell>
          <cell r="D11507" t="str">
            <v>KG</v>
          </cell>
          <cell r="E11507">
            <v>1.54</v>
          </cell>
          <cell r="F11507">
            <v>17.16</v>
          </cell>
          <cell r="G11507">
            <v>26.43</v>
          </cell>
        </row>
        <row r="11508">
          <cell r="A11508" t="str">
            <v>INSUMO</v>
          </cell>
          <cell r="B11508" t="str">
            <v>00001344</v>
          </cell>
          <cell r="C11508" t="str">
            <v>CHAPA MADEIRA COMPENSADA PLASTIFICADA 2,2 X 1,1M X 6MM P/ FORMA CONCRETO</v>
          </cell>
          <cell r="D11508" t="str">
            <v>UN</v>
          </cell>
          <cell r="E11508">
            <v>1.05</v>
          </cell>
          <cell r="F11508">
            <v>34.869999999999997</v>
          </cell>
          <cell r="G11508">
            <v>36.61</v>
          </cell>
        </row>
        <row r="11509">
          <cell r="A11509" t="str">
            <v>INSUMO</v>
          </cell>
          <cell r="B11509" t="str">
            <v>00006117</v>
          </cell>
          <cell r="C11509" t="str">
            <v>AJUDANTE DE CARPINTEIRO</v>
          </cell>
          <cell r="D11509" t="str">
            <v>H</v>
          </cell>
          <cell r="E11509">
            <v>1.8</v>
          </cell>
          <cell r="F11509">
            <v>9.68</v>
          </cell>
          <cell r="G11509">
            <v>17.420000000000002</v>
          </cell>
        </row>
        <row r="11510">
          <cell r="A11510" t="str">
            <v>INSUMO</v>
          </cell>
          <cell r="B11510" t="str">
            <v>00010489</v>
          </cell>
          <cell r="C11510" t="str">
            <v>VIDRACEIRO</v>
          </cell>
          <cell r="D11510" t="str">
            <v>H</v>
          </cell>
          <cell r="E11510">
            <v>1.8</v>
          </cell>
          <cell r="F11510">
            <v>11.11</v>
          </cell>
          <cell r="G11510">
            <v>20</v>
          </cell>
        </row>
        <row r="11511">
          <cell r="A11511" t="str">
            <v>INSUMO</v>
          </cell>
          <cell r="B11511" t="str">
            <v>00011186</v>
          </cell>
          <cell r="C11511" t="str">
            <v>ESPELHO CRISTAL E = 4 MM</v>
          </cell>
          <cell r="D11511" t="str">
            <v>M2</v>
          </cell>
          <cell r="E11511">
            <v>1</v>
          </cell>
          <cell r="F11511">
            <v>197.88</v>
          </cell>
          <cell r="G11511">
            <v>197.88</v>
          </cell>
        </row>
        <row r="11512">
          <cell r="A11512" t="str">
            <v>74125/002</v>
          </cell>
          <cell r="C11512" t="str">
            <v>SUBTOTAL</v>
          </cell>
          <cell r="G11512">
            <v>299.74</v>
          </cell>
        </row>
        <row r="11513">
          <cell r="C11513" t="str">
            <v>BDI</v>
          </cell>
          <cell r="E11513">
            <v>0.35</v>
          </cell>
          <cell r="G11513">
            <v>104.91</v>
          </cell>
        </row>
        <row r="11514">
          <cell r="C11514" t="str">
            <v>TOTAL</v>
          </cell>
          <cell r="G11514">
            <v>404.65</v>
          </cell>
        </row>
        <row r="11516">
          <cell r="A11516" t="str">
            <v>ESQV</v>
          </cell>
          <cell r="B11516" t="str">
            <v>84957</v>
          </cell>
          <cell r="C11516" t="str">
            <v>VIDRO LISO COMUM TRANSPARENTE, ESPESSURA 5 MM</v>
          </cell>
          <cell r="D11516" t="str">
            <v>M2</v>
          </cell>
        </row>
        <row r="11517">
          <cell r="A11517" t="str">
            <v>INSUMO</v>
          </cell>
          <cell r="B11517" t="str">
            <v>00006111</v>
          </cell>
          <cell r="C11517" t="str">
            <v>SERVENTE</v>
          </cell>
          <cell r="D11517" t="str">
            <v>H</v>
          </cell>
          <cell r="E11517">
            <v>0.2</v>
          </cell>
          <cell r="F11517">
            <v>10.59</v>
          </cell>
          <cell r="G11517">
            <v>2.12</v>
          </cell>
        </row>
        <row r="11518">
          <cell r="A11518" t="str">
            <v>INSUMO</v>
          </cell>
          <cell r="B11518" t="str">
            <v>00010489</v>
          </cell>
          <cell r="C11518" t="str">
            <v>VIDRACEIRO</v>
          </cell>
          <cell r="D11518" t="str">
            <v>H</v>
          </cell>
          <cell r="E11518">
            <v>1</v>
          </cell>
          <cell r="F11518">
            <v>11.11</v>
          </cell>
          <cell r="G11518">
            <v>11.11</v>
          </cell>
        </row>
        <row r="11519">
          <cell r="A11519" t="str">
            <v>INSUMO</v>
          </cell>
          <cell r="B11519" t="str">
            <v>00010493</v>
          </cell>
          <cell r="C11519" t="str">
            <v>VIDRO LISO INCOLOR 5MM - SEM COLOCACAO</v>
          </cell>
          <cell r="D11519" t="str">
            <v>M2</v>
          </cell>
          <cell r="E11519">
            <v>1</v>
          </cell>
          <cell r="F11519">
            <v>100.84</v>
          </cell>
          <cell r="G11519">
            <v>100.84</v>
          </cell>
        </row>
        <row r="11520">
          <cell r="A11520" t="str">
            <v>INSUMO</v>
          </cell>
          <cell r="B11520" t="str">
            <v>00010498</v>
          </cell>
          <cell r="C11520" t="str">
            <v>MASSA PARA VIDRO</v>
          </cell>
          <cell r="D11520" t="str">
            <v>KG</v>
          </cell>
          <cell r="E11520">
            <v>2</v>
          </cell>
          <cell r="F11520">
            <v>3.81</v>
          </cell>
          <cell r="G11520">
            <v>7.62</v>
          </cell>
        </row>
        <row r="11521">
          <cell r="A11521" t="str">
            <v>84957</v>
          </cell>
          <cell r="C11521" t="str">
            <v>SUBTOTAL</v>
          </cell>
          <cell r="G11521">
            <v>121.69000000000001</v>
          </cell>
        </row>
        <row r="11522">
          <cell r="C11522" t="str">
            <v>BDI</v>
          </cell>
          <cell r="E11522">
            <v>0.35</v>
          </cell>
          <cell r="G11522">
            <v>42.59</v>
          </cell>
        </row>
        <row r="11523">
          <cell r="C11523" t="str">
            <v>TOTAL</v>
          </cell>
          <cell r="G11523">
            <v>164.28000000000003</v>
          </cell>
        </row>
        <row r="11525">
          <cell r="A11525" t="str">
            <v>ESQV</v>
          </cell>
          <cell r="B11525" t="str">
            <v>84959</v>
          </cell>
          <cell r="C11525" t="str">
            <v>VIDRO LISO COMUM TRANSPARENTE, ESPESSURA 6 MM</v>
          </cell>
          <cell r="D11525" t="str">
            <v>M2</v>
          </cell>
        </row>
        <row r="11526">
          <cell r="A11526" t="str">
            <v>INSUMO</v>
          </cell>
          <cell r="B11526" t="str">
            <v>00006111</v>
          </cell>
          <cell r="C11526" t="str">
            <v>SERVENTE</v>
          </cell>
          <cell r="D11526" t="str">
            <v>H</v>
          </cell>
          <cell r="E11526">
            <v>0.2</v>
          </cell>
          <cell r="F11526">
            <v>10.59</v>
          </cell>
          <cell r="G11526">
            <v>2.12</v>
          </cell>
        </row>
        <row r="11527">
          <cell r="A11527" t="str">
            <v>INSUMO</v>
          </cell>
          <cell r="B11527" t="str">
            <v>00010489</v>
          </cell>
          <cell r="C11527" t="str">
            <v>VIDRACEIRO</v>
          </cell>
          <cell r="D11527" t="str">
            <v>H</v>
          </cell>
          <cell r="E11527">
            <v>1</v>
          </cell>
          <cell r="F11527">
            <v>11.11</v>
          </cell>
          <cell r="G11527">
            <v>11.11</v>
          </cell>
        </row>
        <row r="11528">
          <cell r="A11528" t="str">
            <v>INSUMO</v>
          </cell>
          <cell r="B11528" t="str">
            <v>00010491</v>
          </cell>
          <cell r="C11528" t="str">
            <v>VIDRO LISO INCOLOR 6MM - SEM COLOCACAO</v>
          </cell>
          <cell r="D11528" t="str">
            <v>M2</v>
          </cell>
          <cell r="E11528">
            <v>1</v>
          </cell>
          <cell r="F11528">
            <v>151.26</v>
          </cell>
          <cell r="G11528">
            <v>151.26</v>
          </cell>
        </row>
        <row r="11529">
          <cell r="A11529" t="str">
            <v>INSUMO</v>
          </cell>
          <cell r="B11529" t="str">
            <v>00010498</v>
          </cell>
          <cell r="C11529" t="str">
            <v>MASSA PARA VIDRO</v>
          </cell>
          <cell r="D11529" t="str">
            <v>KG</v>
          </cell>
          <cell r="E11529">
            <v>2</v>
          </cell>
          <cell r="F11529">
            <v>3.81</v>
          </cell>
          <cell r="G11529">
            <v>7.62</v>
          </cell>
        </row>
        <row r="11530">
          <cell r="A11530" t="str">
            <v>84959</v>
          </cell>
          <cell r="C11530" t="str">
            <v>SUBTOTAL</v>
          </cell>
          <cell r="G11530">
            <v>172.10999999999999</v>
          </cell>
        </row>
        <row r="11531">
          <cell r="C11531" t="str">
            <v>BDI</v>
          </cell>
          <cell r="E11531">
            <v>0.35</v>
          </cell>
          <cell r="G11531">
            <v>60.24</v>
          </cell>
        </row>
        <row r="11532">
          <cell r="C11532" t="str">
            <v>TOTAL</v>
          </cell>
          <cell r="G11532">
            <v>232.35</v>
          </cell>
        </row>
        <row r="11534">
          <cell r="A11534" t="str">
            <v>ESQV</v>
          </cell>
          <cell r="B11534" t="str">
            <v>85001</v>
          </cell>
          <cell r="C11534" t="str">
            <v>VIDRO LISO FUME, ESPESSURA 4MM</v>
          </cell>
          <cell r="D11534" t="str">
            <v>M2</v>
          </cell>
        </row>
        <row r="11535">
          <cell r="A11535" t="str">
            <v>INSUMO</v>
          </cell>
          <cell r="B11535" t="str">
            <v>00006111</v>
          </cell>
          <cell r="C11535" t="str">
            <v>SERVENTE</v>
          </cell>
          <cell r="D11535" t="str">
            <v>H</v>
          </cell>
          <cell r="E11535">
            <v>0.2</v>
          </cell>
          <cell r="F11535">
            <v>10.59</v>
          </cell>
          <cell r="G11535">
            <v>2.12</v>
          </cell>
        </row>
        <row r="11536">
          <cell r="A11536" t="str">
            <v>INSUMO</v>
          </cell>
          <cell r="B11536" t="str">
            <v>00010489</v>
          </cell>
          <cell r="C11536" t="str">
            <v>VIDRACEIRO</v>
          </cell>
          <cell r="D11536" t="str">
            <v>H</v>
          </cell>
          <cell r="E11536">
            <v>1</v>
          </cell>
          <cell r="F11536">
            <v>11.11</v>
          </cell>
          <cell r="G11536">
            <v>11.11</v>
          </cell>
        </row>
        <row r="11537">
          <cell r="A11537" t="str">
            <v>INSUMO</v>
          </cell>
          <cell r="B11537" t="str">
            <v>00010498</v>
          </cell>
          <cell r="C11537" t="str">
            <v>MASSA PARA VIDRO</v>
          </cell>
          <cell r="D11537" t="str">
            <v>KG</v>
          </cell>
          <cell r="E11537">
            <v>2</v>
          </cell>
          <cell r="F11537">
            <v>3.81</v>
          </cell>
          <cell r="G11537">
            <v>7.62</v>
          </cell>
        </row>
        <row r="11538">
          <cell r="A11538" t="str">
            <v>INSUMO</v>
          </cell>
          <cell r="B11538" t="str">
            <v>00011188</v>
          </cell>
          <cell r="C11538" t="str">
            <v>VIDRO LISO FUME E = 4MM - SEM COLOCACAO</v>
          </cell>
          <cell r="D11538" t="str">
            <v>M2</v>
          </cell>
          <cell r="E11538">
            <v>1</v>
          </cell>
          <cell r="F11538">
            <v>102.74</v>
          </cell>
          <cell r="G11538">
            <v>102.74</v>
          </cell>
        </row>
        <row r="11539">
          <cell r="A11539" t="str">
            <v>85001</v>
          </cell>
          <cell r="C11539" t="str">
            <v>SUBTOTAL</v>
          </cell>
          <cell r="G11539">
            <v>123.59</v>
          </cell>
        </row>
        <row r="11540">
          <cell r="C11540" t="str">
            <v>BDI</v>
          </cell>
          <cell r="E11540">
            <v>0.35</v>
          </cell>
          <cell r="G11540">
            <v>43.26</v>
          </cell>
        </row>
        <row r="11541">
          <cell r="C11541" t="str">
            <v>TOTAL</v>
          </cell>
          <cell r="G11541">
            <v>166.85</v>
          </cell>
        </row>
        <row r="11543">
          <cell r="A11543" t="str">
            <v>ESQV</v>
          </cell>
          <cell r="B11543" t="str">
            <v>85002</v>
          </cell>
          <cell r="C11543" t="str">
            <v>VIDRO LISO FUME, ESPESSURA 6MM</v>
          </cell>
          <cell r="D11543" t="str">
            <v>M2</v>
          </cell>
        </row>
        <row r="11544">
          <cell r="A11544" t="str">
            <v>INSUMO</v>
          </cell>
          <cell r="B11544" t="str">
            <v>00006111</v>
          </cell>
          <cell r="C11544" t="str">
            <v>SERVENTE</v>
          </cell>
          <cell r="D11544" t="str">
            <v>H</v>
          </cell>
          <cell r="E11544">
            <v>0.2</v>
          </cell>
          <cell r="F11544">
            <v>10.59</v>
          </cell>
          <cell r="G11544">
            <v>2.12</v>
          </cell>
        </row>
        <row r="11545">
          <cell r="A11545" t="str">
            <v>INSUMO</v>
          </cell>
          <cell r="B11545" t="str">
            <v>00010489</v>
          </cell>
          <cell r="C11545" t="str">
            <v>VIDRACEIRO</v>
          </cell>
          <cell r="D11545" t="str">
            <v>H</v>
          </cell>
          <cell r="E11545">
            <v>1</v>
          </cell>
          <cell r="F11545">
            <v>11.11</v>
          </cell>
          <cell r="G11545">
            <v>11.11</v>
          </cell>
        </row>
        <row r="11546">
          <cell r="A11546" t="str">
            <v>INSUMO</v>
          </cell>
          <cell r="B11546" t="str">
            <v>00010498</v>
          </cell>
          <cell r="C11546" t="str">
            <v>MASSA PARA VIDRO</v>
          </cell>
          <cell r="D11546" t="str">
            <v>KG</v>
          </cell>
          <cell r="E11546">
            <v>2</v>
          </cell>
          <cell r="F11546">
            <v>3.81</v>
          </cell>
          <cell r="G11546">
            <v>7.62</v>
          </cell>
        </row>
        <row r="11547">
          <cell r="A11547" t="str">
            <v>INSUMO</v>
          </cell>
          <cell r="B11547" t="str">
            <v>00011189</v>
          </cell>
          <cell r="C11547" t="str">
            <v>VIDRO LISO FUME E = 6MM - SEM COLOCACAO</v>
          </cell>
          <cell r="D11547" t="str">
            <v>M2</v>
          </cell>
          <cell r="E11547">
            <v>1</v>
          </cell>
          <cell r="F11547">
            <v>171.24</v>
          </cell>
          <cell r="G11547">
            <v>171.24</v>
          </cell>
        </row>
        <row r="11548">
          <cell r="A11548" t="str">
            <v>85002</v>
          </cell>
          <cell r="C11548" t="str">
            <v>SUBTOTAL</v>
          </cell>
          <cell r="G11548">
            <v>192.09</v>
          </cell>
        </row>
        <row r="11549">
          <cell r="C11549" t="str">
            <v>BDI</v>
          </cell>
          <cell r="E11549">
            <v>0.35</v>
          </cell>
          <cell r="G11549">
            <v>67.23</v>
          </cell>
        </row>
        <row r="11550">
          <cell r="C11550" t="str">
            <v>TOTAL</v>
          </cell>
          <cell r="G11550">
            <v>259.32</v>
          </cell>
        </row>
        <row r="11552">
          <cell r="A11552" t="str">
            <v>ESQV</v>
          </cell>
          <cell r="B11552" t="str">
            <v>85004</v>
          </cell>
          <cell r="C11552" t="str">
            <v>VIDRO FANTASIA MARTELADO 4MM</v>
          </cell>
          <cell r="D11552" t="str">
            <v>M2</v>
          </cell>
        </row>
        <row r="11553">
          <cell r="A11553" t="str">
            <v>INSUMO</v>
          </cell>
          <cell r="B11553" t="str">
            <v>00006111</v>
          </cell>
          <cell r="C11553" t="str">
            <v>SERVENTE</v>
          </cell>
          <cell r="D11553" t="str">
            <v>H</v>
          </cell>
          <cell r="E11553">
            <v>0.2</v>
          </cell>
          <cell r="F11553">
            <v>10.59</v>
          </cell>
          <cell r="G11553">
            <v>2.12</v>
          </cell>
        </row>
        <row r="11554">
          <cell r="A11554" t="str">
            <v>INSUMO</v>
          </cell>
          <cell r="B11554" t="str">
            <v>00010489</v>
          </cell>
          <cell r="C11554" t="str">
            <v>VIDRACEIRO</v>
          </cell>
          <cell r="D11554" t="str">
            <v>H</v>
          </cell>
          <cell r="E11554">
            <v>1</v>
          </cell>
          <cell r="F11554">
            <v>11.11</v>
          </cell>
          <cell r="G11554">
            <v>11.11</v>
          </cell>
        </row>
        <row r="11555">
          <cell r="A11555" t="str">
            <v>INSUMO</v>
          </cell>
          <cell r="B11555" t="str">
            <v>00010498</v>
          </cell>
          <cell r="C11555" t="str">
            <v>MASSA PARA VIDRO</v>
          </cell>
          <cell r="D11555" t="str">
            <v>KG</v>
          </cell>
          <cell r="E11555">
            <v>2</v>
          </cell>
          <cell r="F11555">
            <v>3.81</v>
          </cell>
          <cell r="G11555">
            <v>7.62</v>
          </cell>
        </row>
        <row r="11556">
          <cell r="A11556" t="str">
            <v>INSUMO</v>
          </cell>
          <cell r="B11556" t="str">
            <v>00010499</v>
          </cell>
          <cell r="C11556" t="str">
            <v>VIDRO MARTELADO 4 MM - SEM COLOCACAO</v>
          </cell>
          <cell r="D11556" t="str">
            <v>M2</v>
          </cell>
          <cell r="E11556">
            <v>1</v>
          </cell>
          <cell r="F11556">
            <v>57.08</v>
          </cell>
          <cell r="G11556">
            <v>57.08</v>
          </cell>
        </row>
        <row r="11557">
          <cell r="A11557" t="str">
            <v>85004</v>
          </cell>
          <cell r="C11557" t="str">
            <v>SUBTOTAL</v>
          </cell>
          <cell r="G11557">
            <v>77.930000000000007</v>
          </cell>
        </row>
        <row r="11558">
          <cell r="C11558" t="str">
            <v>BDI</v>
          </cell>
          <cell r="E11558">
            <v>0.35</v>
          </cell>
          <cell r="G11558">
            <v>27.28</v>
          </cell>
        </row>
        <row r="11559">
          <cell r="C11559" t="str">
            <v>TOTAL</v>
          </cell>
          <cell r="G11559">
            <v>105.21000000000001</v>
          </cell>
        </row>
        <row r="11561">
          <cell r="A11561" t="str">
            <v>ESQV</v>
          </cell>
          <cell r="B11561" t="str">
            <v>85005</v>
          </cell>
          <cell r="C11561" t="str">
            <v>ESPELHO CRISTAL, ESPESSURA 4MM, COM PARAFU SOS DE FIXACAO, SEM MOLDURA</v>
          </cell>
          <cell r="D11561" t="str">
            <v>M2</v>
          </cell>
        </row>
        <row r="11562">
          <cell r="A11562" t="str">
            <v>INSUMO</v>
          </cell>
          <cell r="B11562" t="str">
            <v>00000442</v>
          </cell>
          <cell r="C11562" t="str">
            <v>PARAFUSO FRANCES M16(D=16MM) X 45MM CAB ABAULADA - ZINCAGEM A FOGO</v>
          </cell>
          <cell r="D11562" t="str">
            <v>UN</v>
          </cell>
          <cell r="E11562">
            <v>4</v>
          </cell>
          <cell r="F11562">
            <v>2.38</v>
          </cell>
          <cell r="G11562">
            <v>9.52</v>
          </cell>
        </row>
        <row r="11563">
          <cell r="A11563" t="str">
            <v>INSUMO</v>
          </cell>
          <cell r="B11563" t="str">
            <v>00006111</v>
          </cell>
          <cell r="C11563" t="str">
            <v>SERVENTE</v>
          </cell>
          <cell r="D11563" t="str">
            <v>H</v>
          </cell>
          <cell r="E11563">
            <v>0.4</v>
          </cell>
          <cell r="F11563">
            <v>10.59</v>
          </cell>
          <cell r="G11563">
            <v>4.24</v>
          </cell>
        </row>
        <row r="11564">
          <cell r="A11564" t="str">
            <v>INSUMO</v>
          </cell>
          <cell r="B11564" t="str">
            <v>00010489</v>
          </cell>
          <cell r="C11564" t="str">
            <v>VIDRACEIRO</v>
          </cell>
          <cell r="D11564" t="str">
            <v>H</v>
          </cell>
          <cell r="E11564">
            <v>2</v>
          </cell>
          <cell r="F11564">
            <v>11.11</v>
          </cell>
          <cell r="G11564">
            <v>22.22</v>
          </cell>
        </row>
        <row r="11565">
          <cell r="A11565" t="str">
            <v>INSUMO</v>
          </cell>
          <cell r="B11565" t="str">
            <v>00011186</v>
          </cell>
          <cell r="C11565" t="str">
            <v>ESPELHO CRISTAL E = 4 MM</v>
          </cell>
          <cell r="D11565" t="str">
            <v>M2</v>
          </cell>
          <cell r="E11565">
            <v>1</v>
          </cell>
          <cell r="F11565">
            <v>197.88</v>
          </cell>
          <cell r="G11565">
            <v>197.88</v>
          </cell>
        </row>
        <row r="11566">
          <cell r="A11566" t="str">
            <v>85005</v>
          </cell>
          <cell r="C11566" t="str">
            <v>SUBTOTAL</v>
          </cell>
          <cell r="G11566">
            <v>233.85999999999999</v>
          </cell>
        </row>
        <row r="11567">
          <cell r="C11567" t="str">
            <v>BDI</v>
          </cell>
          <cell r="E11567">
            <v>0.35</v>
          </cell>
          <cell r="G11567">
            <v>81.849999999999994</v>
          </cell>
        </row>
        <row r="11568">
          <cell r="C11568" t="str">
            <v>TOTAL</v>
          </cell>
          <cell r="G11568">
            <v>315.70999999999998</v>
          </cell>
        </row>
        <row r="11570">
          <cell r="A11570" t="str">
            <v>ESQV</v>
          </cell>
          <cell r="B11570" t="str">
            <v>68054</v>
          </cell>
          <cell r="C11570" t="str">
            <v>PORTAO DE FERRO EM CHAPA GALVANIZADA PLANA 14 GSG</v>
          </cell>
          <cell r="D11570" t="str">
            <v>M2</v>
          </cell>
        </row>
        <row r="11571">
          <cell r="A11571" t="str">
            <v>INSUMO</v>
          </cell>
          <cell r="B11571" t="str">
            <v>00000026</v>
          </cell>
          <cell r="C11571" t="str">
            <v>ACO CA-25 3/8" (9,52 MM)</v>
          </cell>
          <cell r="D11571" t="str">
            <v>KG</v>
          </cell>
          <cell r="E11571">
            <v>5.0999999999999996</v>
          </cell>
          <cell r="F11571">
            <v>3.47</v>
          </cell>
          <cell r="G11571">
            <v>17.7</v>
          </cell>
        </row>
        <row r="11572">
          <cell r="A11572" t="str">
            <v>INSUMO</v>
          </cell>
          <cell r="B11572" t="str">
            <v>00000370</v>
          </cell>
          <cell r="C11572" t="str">
            <v>AREIA MEDIA - POSTO JAZIDA / FORNECEDOR (SEM FRETE)</v>
          </cell>
          <cell r="D11572" t="str">
            <v>M3</v>
          </cell>
          <cell r="E11572">
            <v>2.5000000000000001E-2</v>
          </cell>
          <cell r="F11572">
            <v>55.5</v>
          </cell>
          <cell r="G11572">
            <v>1.39</v>
          </cell>
        </row>
        <row r="11573">
          <cell r="A11573" t="str">
            <v>INSUMO</v>
          </cell>
          <cell r="B11573" t="str">
            <v>00001106</v>
          </cell>
          <cell r="C11573" t="str">
            <v>CAL HIDRATADA, DE 1A. QUALIDADE, PARA ARGAMASSA</v>
          </cell>
          <cell r="D11573" t="str">
            <v>KG</v>
          </cell>
          <cell r="E11573">
            <v>1</v>
          </cell>
          <cell r="F11573">
            <v>0.44</v>
          </cell>
          <cell r="G11573">
            <v>0.44</v>
          </cell>
        </row>
        <row r="11574">
          <cell r="A11574" t="str">
            <v>INSUMO</v>
          </cell>
          <cell r="B11574" t="str">
            <v>00001379</v>
          </cell>
          <cell r="C11574" t="str">
            <v>CIMENTO PORTLAND COMPOSTO CP II- 32</v>
          </cell>
          <cell r="D11574" t="str">
            <v>KG</v>
          </cell>
          <cell r="E11574">
            <v>4.5999999999999996</v>
          </cell>
          <cell r="F11574">
            <v>0.46</v>
          </cell>
          <cell r="G11574">
            <v>2.12</v>
          </cell>
        </row>
        <row r="11575">
          <cell r="A11575" t="str">
            <v>INSUMO</v>
          </cell>
          <cell r="B11575" t="str">
            <v>00004750</v>
          </cell>
          <cell r="C11575" t="str">
            <v>PEDREIRO</v>
          </cell>
          <cell r="D11575" t="str">
            <v>H</v>
          </cell>
          <cell r="E11575">
            <v>1.5</v>
          </cell>
          <cell r="F11575">
            <v>12.88</v>
          </cell>
          <cell r="G11575">
            <v>19.32</v>
          </cell>
        </row>
        <row r="11576">
          <cell r="A11576" t="str">
            <v>INSUMO</v>
          </cell>
          <cell r="B11576" t="str">
            <v>00006111</v>
          </cell>
          <cell r="C11576" t="str">
            <v>SERVENTE</v>
          </cell>
          <cell r="D11576" t="str">
            <v>H</v>
          </cell>
          <cell r="E11576">
            <v>1.5</v>
          </cell>
          <cell r="F11576">
            <v>10.59</v>
          </cell>
          <cell r="G11576">
            <v>15.89</v>
          </cell>
        </row>
        <row r="11577">
          <cell r="A11577" t="str">
            <v>INSUMO</v>
          </cell>
          <cell r="B11577" t="str">
            <v>00010952</v>
          </cell>
          <cell r="C11577" t="str">
            <v>CANTONEIRA ACO ABAS IGUAIS (QUALQUER BITOLA) E = 1/8"</v>
          </cell>
          <cell r="D11577" t="str">
            <v>KG</v>
          </cell>
          <cell r="E11577">
            <v>8.26</v>
          </cell>
          <cell r="F11577">
            <v>2.82</v>
          </cell>
          <cell r="G11577">
            <v>23.29</v>
          </cell>
        </row>
        <row r="11578">
          <cell r="A11578" t="str">
            <v>INSUMO</v>
          </cell>
          <cell r="B11578" t="str">
            <v>00011026</v>
          </cell>
          <cell r="C11578" t="str">
            <v>CHAPA GALV PLANA 14GSG 1,994MM 16,020KG/M2</v>
          </cell>
          <cell r="D11578" t="str">
            <v>KG</v>
          </cell>
          <cell r="E11578">
            <v>15.28</v>
          </cell>
          <cell r="F11578">
            <v>4.6900000000000004</v>
          </cell>
          <cell r="G11578">
            <v>71.66</v>
          </cell>
        </row>
        <row r="11579">
          <cell r="A11579" t="str">
            <v>68054</v>
          </cell>
          <cell r="C11579" t="str">
            <v>SUBTOTAL</v>
          </cell>
          <cell r="G11579">
            <v>151.81</v>
          </cell>
        </row>
        <row r="11580">
          <cell r="C11580" t="str">
            <v>BDI</v>
          </cell>
          <cell r="E11580">
            <v>0.35</v>
          </cell>
          <cell r="G11580">
            <v>53.13</v>
          </cell>
        </row>
        <row r="11581">
          <cell r="C11581" t="str">
            <v>TOTAL</v>
          </cell>
          <cell r="G11581">
            <v>204.94</v>
          </cell>
        </row>
        <row r="11583">
          <cell r="A11583" t="str">
            <v>ESQV</v>
          </cell>
          <cell r="B11583" t="str">
            <v>74100/001</v>
          </cell>
          <cell r="C11583" t="str">
            <v>PORTAO DE FERRO COM VARA 1/2", COM REQUA DRO</v>
          </cell>
          <cell r="D11583" t="str">
            <v>M2</v>
          </cell>
        </row>
        <row r="11584">
          <cell r="A11584" t="str">
            <v>INSUMO</v>
          </cell>
          <cell r="B11584" t="str">
            <v>00000367</v>
          </cell>
          <cell r="C11584" t="str">
            <v>AREIA GROSSA - POSTO JAZIDA / FORNECEDOR (SEM FRETE)</v>
          </cell>
          <cell r="D11584" t="str">
            <v>M3</v>
          </cell>
          <cell r="E11584">
            <v>6.0999999999999999E-2</v>
          </cell>
          <cell r="F11584">
            <v>56</v>
          </cell>
          <cell r="G11584">
            <v>3.42</v>
          </cell>
        </row>
        <row r="11585">
          <cell r="A11585" t="str">
            <v>INSUMO</v>
          </cell>
          <cell r="B11585" t="str">
            <v>00001379</v>
          </cell>
          <cell r="C11585" t="str">
            <v>CIMENTO PORTLAND COMPOSTO CP II- 32</v>
          </cell>
          <cell r="D11585" t="str">
            <v>KG</v>
          </cell>
          <cell r="E11585">
            <v>4.83</v>
          </cell>
          <cell r="F11585">
            <v>0.46</v>
          </cell>
          <cell r="G11585">
            <v>2.2200000000000002</v>
          </cell>
        </row>
        <row r="11586">
          <cell r="A11586" t="str">
            <v>INSUMO</v>
          </cell>
          <cell r="B11586" t="str">
            <v>00004750</v>
          </cell>
          <cell r="C11586" t="str">
            <v>PEDREIRO</v>
          </cell>
          <cell r="D11586" t="str">
            <v>H</v>
          </cell>
          <cell r="E11586">
            <v>1.5</v>
          </cell>
          <cell r="F11586">
            <v>12.88</v>
          </cell>
          <cell r="G11586">
            <v>19.32</v>
          </cell>
        </row>
        <row r="11587">
          <cell r="A11587" t="str">
            <v>INSUMO</v>
          </cell>
          <cell r="B11587" t="str">
            <v>00004948</v>
          </cell>
          <cell r="C11587" t="str">
            <v>PORTAO FERRO C/ VARA 1/2" C/REQUADRO</v>
          </cell>
          <cell r="D11587" t="str">
            <v>M2</v>
          </cell>
          <cell r="E11587">
            <v>1</v>
          </cell>
          <cell r="F11587">
            <v>133.97999999999999</v>
          </cell>
          <cell r="G11587">
            <v>133.97999999999999</v>
          </cell>
        </row>
        <row r="11588">
          <cell r="A11588" t="str">
            <v>INSUMO</v>
          </cell>
          <cell r="B11588" t="str">
            <v>00006111</v>
          </cell>
          <cell r="C11588" t="str">
            <v>SERVENTE</v>
          </cell>
          <cell r="D11588" t="str">
            <v>H</v>
          </cell>
          <cell r="E11588">
            <v>1.5</v>
          </cell>
          <cell r="F11588">
            <v>10.59</v>
          </cell>
          <cell r="G11588">
            <v>15.89</v>
          </cell>
        </row>
        <row r="11589">
          <cell r="A11589" t="str">
            <v>74100/001</v>
          </cell>
          <cell r="C11589" t="str">
            <v>SUBTOTAL</v>
          </cell>
          <cell r="G11589">
            <v>174.82999999999998</v>
          </cell>
        </row>
        <row r="11590">
          <cell r="C11590" t="str">
            <v>BDI</v>
          </cell>
          <cell r="E11590">
            <v>0.35</v>
          </cell>
          <cell r="G11590">
            <v>61.19</v>
          </cell>
        </row>
        <row r="11591">
          <cell r="C11591" t="str">
            <v>TOTAL</v>
          </cell>
          <cell r="G11591">
            <v>236.01999999999998</v>
          </cell>
        </row>
        <row r="11593">
          <cell r="A11593" t="str">
            <v>ESQV</v>
          </cell>
          <cell r="B11593" t="str">
            <v>74238/002</v>
          </cell>
          <cell r="C11593" t="str">
            <v>PORTAO EM TELA ARAME GALVANIZADO N.12 MALHA 2" E MO LDURA EM TUBOS DE ACO COM DUAS FOLHAS DE ABRIR, INCLUSO FERRAGENS</v>
          </cell>
          <cell r="D11593" t="str">
            <v>M2</v>
          </cell>
        </row>
        <row r="11594">
          <cell r="A11594" t="str">
            <v>COMPOSICAO</v>
          </cell>
          <cell r="B11594" t="str">
            <v>6388</v>
          </cell>
          <cell r="C11594" t="str">
            <v>MAQUINA SOLDA ARCO 375A DIESEL 33CV CHP DIURNO EXCLUSIVE OPERADOR</v>
          </cell>
          <cell r="D11594" t="str">
            <v>H</v>
          </cell>
          <cell r="E11594">
            <v>3.82</v>
          </cell>
          <cell r="F11594">
            <v>36.69</v>
          </cell>
          <cell r="G11594">
            <v>140.16</v>
          </cell>
        </row>
        <row r="11595">
          <cell r="A11595" t="str">
            <v>COMPOSICAO</v>
          </cell>
          <cell r="B11595" t="str">
            <v>6389</v>
          </cell>
          <cell r="C11595" t="str">
            <v>MAQUINA SOLDA ARCO 375A DIESEL 33CV CHI DIURNO EXCLUSIVE OPERADOR</v>
          </cell>
          <cell r="D11595" t="str">
            <v>H</v>
          </cell>
          <cell r="E11595">
            <v>0.67</v>
          </cell>
          <cell r="F11595">
            <v>10.35</v>
          </cell>
          <cell r="G11595">
            <v>6.93</v>
          </cell>
        </row>
        <row r="11596">
          <cell r="A11596" t="str">
            <v>INSUMO</v>
          </cell>
          <cell r="B11596" t="str">
            <v>00006110</v>
          </cell>
          <cell r="C11596" t="str">
            <v>SERRALHEIRO</v>
          </cell>
          <cell r="D11596" t="str">
            <v>H</v>
          </cell>
          <cell r="E11596">
            <v>7</v>
          </cell>
          <cell r="F11596">
            <v>12.17</v>
          </cell>
          <cell r="G11596">
            <v>85.19</v>
          </cell>
        </row>
        <row r="11597">
          <cell r="A11597" t="str">
            <v>INSUMO</v>
          </cell>
          <cell r="B11597" t="str">
            <v>00006111</v>
          </cell>
          <cell r="C11597" t="str">
            <v>SERVENTE</v>
          </cell>
          <cell r="D11597" t="str">
            <v>H</v>
          </cell>
          <cell r="E11597">
            <v>11.5</v>
          </cell>
          <cell r="F11597">
            <v>10.59</v>
          </cell>
          <cell r="G11597">
            <v>121.79</v>
          </cell>
        </row>
        <row r="11598">
          <cell r="A11598" t="str">
            <v>INSUMO</v>
          </cell>
          <cell r="B11598" t="str">
            <v>00006160</v>
          </cell>
          <cell r="C11598" t="str">
            <v>SOLDADOR</v>
          </cell>
          <cell r="D11598" t="str">
            <v>H</v>
          </cell>
          <cell r="E11598">
            <v>4.5</v>
          </cell>
          <cell r="F11598">
            <v>21.72</v>
          </cell>
          <cell r="G11598">
            <v>97.74</v>
          </cell>
        </row>
        <row r="11599">
          <cell r="A11599" t="str">
            <v>INSUMO</v>
          </cell>
          <cell r="B11599" t="str">
            <v>00007167</v>
          </cell>
          <cell r="C11599" t="str">
            <v>TELA ARAME GALV FIO 14 BWG (2,11MM) MALHA 2" (5x5cm) QUADRADA OU LOSANGO H = 2,0M</v>
          </cell>
          <cell r="D11599" t="str">
            <v>M2</v>
          </cell>
          <cell r="E11599">
            <v>1.1000000000000001</v>
          </cell>
          <cell r="F11599">
            <v>8.65</v>
          </cell>
          <cell r="G11599">
            <v>9.52</v>
          </cell>
        </row>
        <row r="11600">
          <cell r="A11600" t="str">
            <v>INSUMO</v>
          </cell>
          <cell r="B11600" t="str">
            <v>00007697</v>
          </cell>
          <cell r="C11600" t="str">
            <v>TUBO ACO GALV C/ COSTURA DIN 2440/NBR 5580 CLASSE MEDIA DN 1.1/2" (40MM) E=3,25MM - 3,61KG/M</v>
          </cell>
          <cell r="D11600" t="str">
            <v>M</v>
          </cell>
          <cell r="E11600">
            <v>1.4318</v>
          </cell>
          <cell r="F11600">
            <v>27.9</v>
          </cell>
          <cell r="G11600">
            <v>39.950000000000003</v>
          </cell>
        </row>
        <row r="11601">
          <cell r="A11601" t="str">
            <v>INSUMO</v>
          </cell>
          <cell r="B11601" t="str">
            <v>00010997</v>
          </cell>
          <cell r="C11601" t="str">
            <v>ELETRODO AWS E-7018 (OK 48.04; WI 718) D=4MM (SOLDA ELETRICA)</v>
          </cell>
          <cell r="D11601" t="str">
            <v>KG</v>
          </cell>
          <cell r="E11601">
            <v>3.37</v>
          </cell>
          <cell r="F11601">
            <v>18</v>
          </cell>
          <cell r="G11601">
            <v>60.66</v>
          </cell>
        </row>
        <row r="11602">
          <cell r="A11602" t="str">
            <v>INSUMO</v>
          </cell>
          <cell r="B11602" t="str">
            <v>00021010</v>
          </cell>
          <cell r="C11602" t="str">
            <v>TUBO DE ACO GALVANIZADO COM COSTURA, NBR 5580, CLASSE LEVE, TAMANHO NOMINAL = 25, DE = 1", E = 2,65 MM, PESO = 2,11 KG/M</v>
          </cell>
          <cell r="D11602" t="str">
            <v>M</v>
          </cell>
          <cell r="E11602">
            <v>6.7407000000000004</v>
          </cell>
          <cell r="F11602">
            <v>17.16</v>
          </cell>
          <cell r="G11602">
            <v>115.67</v>
          </cell>
        </row>
        <row r="11603">
          <cell r="A11603" t="str">
            <v>74238/002</v>
          </cell>
          <cell r="C11603" t="str">
            <v>SUBTOTAL</v>
          </cell>
          <cell r="G11603">
            <v>677.6099999999999</v>
          </cell>
        </row>
        <row r="11604">
          <cell r="C11604" t="str">
            <v>BDI</v>
          </cell>
          <cell r="E11604">
            <v>0.35</v>
          </cell>
          <cell r="G11604">
            <v>237.16</v>
          </cell>
        </row>
        <row r="11605">
          <cell r="C11605" t="str">
            <v>TOTAL</v>
          </cell>
          <cell r="G11605">
            <v>914.76999999999987</v>
          </cell>
        </row>
        <row r="11607">
          <cell r="A11607" t="str">
            <v>ESQV</v>
          </cell>
          <cell r="B11607" t="str">
            <v>85188</v>
          </cell>
          <cell r="C11607" t="str">
            <v>PORTAO EM TUBO DE ACO GALVANIZADO DIN 2440/NBR 5580 , PAINEL UNICO, DIMENSOES 1,0X1,6M, INCLUSIVE CADEADO</v>
          </cell>
          <cell r="D11607" t="str">
            <v>UN</v>
          </cell>
        </row>
        <row r="11608">
          <cell r="A11608" t="str">
            <v>INSUMO</v>
          </cell>
          <cell r="B11608" t="str">
            <v>00000030</v>
          </cell>
          <cell r="C11608" t="str">
            <v>ACO CA-50 3/4" (19,05 MM)</v>
          </cell>
          <cell r="D11608" t="str">
            <v>KG</v>
          </cell>
          <cell r="E11608">
            <v>0.56000000000000005</v>
          </cell>
          <cell r="F11608">
            <v>3.34</v>
          </cell>
          <cell r="G11608">
            <v>1.87</v>
          </cell>
        </row>
        <row r="11609">
          <cell r="A11609" t="str">
            <v>INSUMO</v>
          </cell>
          <cell r="B11609" t="str">
            <v>00000555</v>
          </cell>
          <cell r="C11609" t="str">
            <v>BARRA FERRO RETANGULAR CHATA 1 X 1/4" - (1,2265KG/M)</v>
          </cell>
          <cell r="D11609" t="str">
            <v>M</v>
          </cell>
          <cell r="E11609">
            <v>1.6</v>
          </cell>
          <cell r="F11609">
            <v>4.3499999999999996</v>
          </cell>
          <cell r="G11609">
            <v>6.96</v>
          </cell>
        </row>
        <row r="11610">
          <cell r="A11610" t="str">
            <v>INSUMO</v>
          </cell>
          <cell r="B11610" t="str">
            <v>00005089</v>
          </cell>
          <cell r="C11610" t="str">
            <v>CADEADO ACO GRAFITADO OXIDADO ENVERNIZADO 45MM</v>
          </cell>
          <cell r="D11610" t="str">
            <v>UN</v>
          </cell>
          <cell r="E11610">
            <v>1</v>
          </cell>
          <cell r="F11610">
            <v>25.57</v>
          </cell>
          <cell r="G11610">
            <v>25.57</v>
          </cell>
        </row>
        <row r="11611">
          <cell r="A11611" t="str">
            <v>INSUMO</v>
          </cell>
          <cell r="B11611" t="str">
            <v>00006111</v>
          </cell>
          <cell r="C11611" t="str">
            <v>SERVENTE</v>
          </cell>
          <cell r="D11611" t="str">
            <v>H</v>
          </cell>
          <cell r="E11611">
            <v>6.2</v>
          </cell>
          <cell r="F11611">
            <v>10.59</v>
          </cell>
          <cell r="G11611">
            <v>65.66</v>
          </cell>
        </row>
        <row r="11612">
          <cell r="A11612" t="str">
            <v>INSUMO</v>
          </cell>
          <cell r="B11612" t="str">
            <v>00006160</v>
          </cell>
          <cell r="C11612" t="str">
            <v>SOLDADOR</v>
          </cell>
          <cell r="D11612" t="str">
            <v>H</v>
          </cell>
          <cell r="E11612">
            <v>6.2</v>
          </cell>
          <cell r="F11612">
            <v>21.72</v>
          </cell>
          <cell r="G11612">
            <v>134.66</v>
          </cell>
        </row>
        <row r="11613">
          <cell r="A11613" t="str">
            <v>INSUMO</v>
          </cell>
          <cell r="B11613" t="str">
            <v>00007691</v>
          </cell>
          <cell r="C11613" t="str">
            <v>TUBO ACO GALV C/ COSTURA DIN 2440/NBR 5580 CLASSE MEDIA DN 1/2" (15MM) E = 2,65MM - 1,22KG/M</v>
          </cell>
          <cell r="D11613" t="str">
            <v>M</v>
          </cell>
          <cell r="E11613">
            <v>9</v>
          </cell>
          <cell r="F11613">
            <v>9.4600000000000009</v>
          </cell>
          <cell r="G11613">
            <v>85.14</v>
          </cell>
        </row>
        <row r="11614">
          <cell r="A11614" t="str">
            <v>INSUMO</v>
          </cell>
          <cell r="B11614" t="str">
            <v>00010998</v>
          </cell>
          <cell r="C11614" t="str">
            <v>ELETRODO AWS E-6010 (0K 22.50; WI 610) D = 4MM ( SOLDA ELETRICA )</v>
          </cell>
          <cell r="D11614" t="str">
            <v>KG</v>
          </cell>
          <cell r="E11614">
            <v>0.3</v>
          </cell>
          <cell r="F11614">
            <v>18.62</v>
          </cell>
          <cell r="G11614">
            <v>5.59</v>
          </cell>
        </row>
        <row r="11615">
          <cell r="A11615" t="str">
            <v>INSUMO</v>
          </cell>
          <cell r="B11615" t="str">
            <v>00021010</v>
          </cell>
          <cell r="C11615" t="str">
            <v>TUBO DE ACO GALVANIZADO COM COSTURA, NBR 5580, CLASSE LEVE, TAMANHO NOMINAL = 25, DE = 1", E = 2,65 MM, PESO = 2,11 KG/M</v>
          </cell>
          <cell r="D11615" t="str">
            <v>M</v>
          </cell>
          <cell r="E11615">
            <v>8</v>
          </cell>
          <cell r="F11615">
            <v>17.16</v>
          </cell>
          <cell r="G11615">
            <v>137.28</v>
          </cell>
        </row>
        <row r="11616">
          <cell r="A11616" t="str">
            <v>85188</v>
          </cell>
          <cell r="C11616" t="str">
            <v>SUBTOTAL</v>
          </cell>
          <cell r="G11616">
            <v>462.73</v>
          </cell>
        </row>
        <row r="11617">
          <cell r="C11617" t="str">
            <v>BDI</v>
          </cell>
          <cell r="E11617">
            <v>0.35</v>
          </cell>
          <cell r="G11617">
            <v>161.96</v>
          </cell>
        </row>
        <row r="11618">
          <cell r="C11618" t="str">
            <v>TOTAL</v>
          </cell>
          <cell r="G11618">
            <v>624.69000000000005</v>
          </cell>
        </row>
        <row r="11620">
          <cell r="A11620" t="str">
            <v>ESQV</v>
          </cell>
          <cell r="B11620" t="str">
            <v>85189</v>
          </cell>
          <cell r="C11620" t="str">
            <v>PORTAO EM TUBO DE ACO GALVANIZADO DIN 2440/NBR 5580 , PAINEL UNICO, DIMENSOES 4,0X1,2M, INCLUSIVE CADEADO</v>
          </cell>
          <cell r="D11620" t="str">
            <v>UN</v>
          </cell>
        </row>
        <row r="11621">
          <cell r="A11621" t="str">
            <v>INSUMO</v>
          </cell>
          <cell r="B11621" t="str">
            <v>00000030</v>
          </cell>
          <cell r="C11621" t="str">
            <v>ACO CA-50 3/4" (19,05 MM)</v>
          </cell>
          <cell r="D11621" t="str">
            <v>KG</v>
          </cell>
          <cell r="E11621">
            <v>0.56000000000000005</v>
          </cell>
          <cell r="F11621">
            <v>3.34</v>
          </cell>
          <cell r="G11621">
            <v>1.87</v>
          </cell>
        </row>
        <row r="11622">
          <cell r="A11622" t="str">
            <v>INSUMO</v>
          </cell>
          <cell r="B11622" t="str">
            <v>00000555</v>
          </cell>
          <cell r="C11622" t="str">
            <v>BARRA FERRO RETANGULAR CHATA 1 X 1/4" - (1,2265KG/M)</v>
          </cell>
          <cell r="D11622" t="str">
            <v>M</v>
          </cell>
          <cell r="E11622">
            <v>1.2</v>
          </cell>
          <cell r="F11622">
            <v>4.3499999999999996</v>
          </cell>
          <cell r="G11622">
            <v>5.22</v>
          </cell>
        </row>
        <row r="11623">
          <cell r="A11623" t="str">
            <v>INSUMO</v>
          </cell>
          <cell r="B11623" t="str">
            <v>00005089</v>
          </cell>
          <cell r="C11623" t="str">
            <v>CADEADO ACO GRAFITADO OXIDADO ENVERNIZADO 45MM</v>
          </cell>
          <cell r="D11623" t="str">
            <v>UN</v>
          </cell>
          <cell r="E11623">
            <v>1</v>
          </cell>
          <cell r="F11623">
            <v>25.57</v>
          </cell>
          <cell r="G11623">
            <v>25.57</v>
          </cell>
        </row>
        <row r="11624">
          <cell r="A11624" t="str">
            <v>INSUMO</v>
          </cell>
          <cell r="B11624" t="str">
            <v>00006111</v>
          </cell>
          <cell r="C11624" t="str">
            <v>SERVENTE</v>
          </cell>
          <cell r="D11624" t="str">
            <v>H</v>
          </cell>
          <cell r="E11624">
            <v>10</v>
          </cell>
          <cell r="F11624">
            <v>10.59</v>
          </cell>
          <cell r="G11624">
            <v>105.9</v>
          </cell>
        </row>
        <row r="11625">
          <cell r="A11625" t="str">
            <v>INSUMO</v>
          </cell>
          <cell r="B11625" t="str">
            <v>00006160</v>
          </cell>
          <cell r="C11625" t="str">
            <v>SOLDADOR</v>
          </cell>
          <cell r="D11625" t="str">
            <v>H</v>
          </cell>
          <cell r="E11625">
            <v>10</v>
          </cell>
          <cell r="F11625">
            <v>21.72</v>
          </cell>
          <cell r="G11625">
            <v>217.2</v>
          </cell>
        </row>
        <row r="11626">
          <cell r="A11626" t="str">
            <v>INSUMO</v>
          </cell>
          <cell r="B11626" t="str">
            <v>00007691</v>
          </cell>
          <cell r="C11626" t="str">
            <v>TUBO ACO GALV C/ COSTURA DIN 2440/NBR 5580 CLASSE MEDIA DN 1/2" (15MM) E = 2,65MM - 1,22KG/M</v>
          </cell>
          <cell r="D11626" t="str">
            <v>M</v>
          </cell>
          <cell r="E11626">
            <v>28</v>
          </cell>
          <cell r="F11626">
            <v>9.4600000000000009</v>
          </cell>
          <cell r="G11626">
            <v>264.88</v>
          </cell>
        </row>
        <row r="11627">
          <cell r="A11627" t="str">
            <v>INSUMO</v>
          </cell>
          <cell r="B11627" t="str">
            <v>00007698</v>
          </cell>
          <cell r="C11627" t="str">
            <v>TUBO ACO GALV C/ COSTURA DIN 2440/NBR 5580 CLASSE MEDIA DN 1.1/4" (32MM) E=3,25MM - 3,14KG/M</v>
          </cell>
          <cell r="D11627" t="str">
            <v>M</v>
          </cell>
          <cell r="E11627">
            <v>13</v>
          </cell>
          <cell r="F11627">
            <v>25.27</v>
          </cell>
          <cell r="G11627">
            <v>328.51</v>
          </cell>
        </row>
        <row r="11628">
          <cell r="A11628" t="str">
            <v>INSUMO</v>
          </cell>
          <cell r="B11628" t="str">
            <v>00010998</v>
          </cell>
          <cell r="C11628" t="str">
            <v>ELETRODO AWS E-6010 (0K 22.50; WI 610) D = 4MM ( SOLDA ELETRICA )</v>
          </cell>
          <cell r="D11628" t="str">
            <v>KG</v>
          </cell>
          <cell r="E11628">
            <v>0.8</v>
          </cell>
          <cell r="F11628">
            <v>18.62</v>
          </cell>
          <cell r="G11628">
            <v>14.9</v>
          </cell>
        </row>
        <row r="11629">
          <cell r="A11629" t="str">
            <v>INSUMO</v>
          </cell>
          <cell r="B11629" t="str">
            <v>00021010</v>
          </cell>
          <cell r="C11629" t="str">
            <v>TUBO DE ACO GALVANIZADO COM COSTURA, NBR 5580, CLASSE LEVE, TAMANHO NOMINAL = 25, DE = 1", E = 2,65 MM, PESO = 2,11 KG/M</v>
          </cell>
          <cell r="D11629" t="str">
            <v>M</v>
          </cell>
          <cell r="E11629">
            <v>5</v>
          </cell>
          <cell r="F11629">
            <v>17.16</v>
          </cell>
          <cell r="G11629">
            <v>85.8</v>
          </cell>
        </row>
        <row r="11630">
          <cell r="A11630" t="str">
            <v>85189</v>
          </cell>
          <cell r="C11630" t="str">
            <v>SUBTOTAL</v>
          </cell>
          <cell r="G11630">
            <v>1049.8499999999999</v>
          </cell>
        </row>
        <row r="11631">
          <cell r="C11631" t="str">
            <v>BDI</v>
          </cell>
          <cell r="E11631">
            <v>0.35</v>
          </cell>
          <cell r="G11631">
            <v>367.45</v>
          </cell>
        </row>
        <row r="11632">
          <cell r="C11632" t="str">
            <v>TOTAL</v>
          </cell>
          <cell r="G11632">
            <v>1417.3</v>
          </cell>
        </row>
        <row r="11634">
          <cell r="A11634" t="str">
            <v>ESQV</v>
          </cell>
          <cell r="B11634" t="str">
            <v>85190</v>
          </cell>
          <cell r="C11634" t="str">
            <v>PORTAO PARA VEICULOS EM BARRAS DE FERRO RETANGULAR CHATA E TELA DE ARAME GALVANIZADO, FIO 8 BWG, MALHA QUADRADA 5X5CM, INCLUSIVE CADEADO E PI NTURA PVA EM PILARES DE APOIO DE CONCRETO</v>
          </cell>
          <cell r="D11634" t="str">
            <v>UN</v>
          </cell>
        </row>
        <row r="11635">
          <cell r="A11635" t="str">
            <v>COMPOSICAO</v>
          </cell>
          <cell r="B11635" t="str">
            <v>73406</v>
          </cell>
          <cell r="C11635" t="str">
            <v>CONCRETO FCK=15MPA (1:2,5:3) , INCLUIDO PREPARO MECANICO, LANCAMENTO E ADENSAMENTO.</v>
          </cell>
          <cell r="D11635" t="str">
            <v>M3</v>
          </cell>
          <cell r="E11635">
            <v>0.51900000000000002</v>
          </cell>
          <cell r="F11635">
            <v>379.73999999999995</v>
          </cell>
          <cell r="G11635">
            <v>197.09</v>
          </cell>
        </row>
        <row r="11636">
          <cell r="A11636" t="str">
            <v>COMPOSICAO</v>
          </cell>
          <cell r="B11636" t="str">
            <v>73410</v>
          </cell>
          <cell r="C11636" t="str">
            <v>FORMA PLANA P/VIGA, PILAR E PAREDE EM CHAPA RESINADA E= 10 MM</v>
          </cell>
          <cell r="D11636" t="str">
            <v>M2</v>
          </cell>
          <cell r="E11636">
            <v>6.84</v>
          </cell>
          <cell r="F11636">
            <v>47.83</v>
          </cell>
          <cell r="G11636">
            <v>327.16000000000003</v>
          </cell>
        </row>
        <row r="11637">
          <cell r="A11637" t="str">
            <v>COMPOSICAO</v>
          </cell>
          <cell r="B11637" t="str">
            <v>73415</v>
          </cell>
          <cell r="C11637" t="str">
            <v>PINTURA PVA, TRES DEMAOS</v>
          </cell>
          <cell r="D11637" t="str">
            <v>M2</v>
          </cell>
          <cell r="E11637">
            <v>3.9</v>
          </cell>
          <cell r="F11637">
            <v>12.27</v>
          </cell>
          <cell r="G11637">
            <v>47.85</v>
          </cell>
        </row>
        <row r="11638">
          <cell r="A11638" t="str">
            <v>COMPOSICAO</v>
          </cell>
          <cell r="B11638" t="str">
            <v>73426</v>
          </cell>
          <cell r="C11638" t="str">
            <v>PERFURACAO MANUAL DIAMETRO 20 CM (5 TF)</v>
          </cell>
          <cell r="D11638" t="str">
            <v>M</v>
          </cell>
          <cell r="E11638">
            <v>4.5</v>
          </cell>
          <cell r="F11638">
            <v>50.22</v>
          </cell>
          <cell r="G11638">
            <v>225.99</v>
          </cell>
        </row>
        <row r="11639">
          <cell r="A11639" t="str">
            <v>COMPOSICAO</v>
          </cell>
          <cell r="B11639" t="str">
            <v>73446</v>
          </cell>
          <cell r="C11639" t="str">
            <v>PINTURA DE SUPERFICIE C/TINTA GRAFITE</v>
          </cell>
          <cell r="D11639" t="str">
            <v>M2</v>
          </cell>
          <cell r="E11639">
            <v>13.6</v>
          </cell>
          <cell r="F11639">
            <v>13.56</v>
          </cell>
          <cell r="G11639">
            <v>184.42</v>
          </cell>
        </row>
        <row r="11640">
          <cell r="A11640" t="str">
            <v>COMPOSICAO</v>
          </cell>
          <cell r="B11640" t="str">
            <v>73481</v>
          </cell>
          <cell r="C11640" t="str">
            <v>ESCAVACAO MANUAL DE VALAS EM TERRA COMPACTA, PROF. DE 0 M &lt; H &lt;= 1 M</v>
          </cell>
          <cell r="D11640" t="str">
            <v>M3</v>
          </cell>
          <cell r="E11640">
            <v>0.28499999999999998</v>
          </cell>
          <cell r="F11640">
            <v>27</v>
          </cell>
          <cell r="G11640">
            <v>7.7</v>
          </cell>
        </row>
        <row r="11641">
          <cell r="A11641" t="str">
            <v>INSUMO</v>
          </cell>
          <cell r="B11641" t="str">
            <v>00000550</v>
          </cell>
          <cell r="C11641" t="str">
            <v>BARRA FERRO RETANGULAR CHATA QUALQUER BITOLA X E = 3/16"</v>
          </cell>
          <cell r="D11641" t="str">
            <v>KG</v>
          </cell>
          <cell r="E11641">
            <v>46</v>
          </cell>
          <cell r="F11641">
            <v>3.48</v>
          </cell>
          <cell r="G11641">
            <v>160.08000000000001</v>
          </cell>
        </row>
        <row r="11642">
          <cell r="A11642" t="str">
            <v>INSUMO</v>
          </cell>
          <cell r="B11642" t="str">
            <v>00000557</v>
          </cell>
          <cell r="C11642" t="str">
            <v>BARRA FERRO RETANGULAR CHATA 1 1/2 X 1/2" - (3,79 KG/M)</v>
          </cell>
          <cell r="D11642" t="str">
            <v>M</v>
          </cell>
          <cell r="E11642">
            <v>25.4</v>
          </cell>
          <cell r="F11642">
            <v>13.19</v>
          </cell>
          <cell r="G11642">
            <v>335.03</v>
          </cell>
        </row>
        <row r="11643">
          <cell r="A11643" t="str">
            <v>INSUMO</v>
          </cell>
          <cell r="B11643" t="str">
            <v>00004750</v>
          </cell>
          <cell r="C11643" t="str">
            <v>PEDREIRO</v>
          </cell>
          <cell r="D11643" t="str">
            <v>H</v>
          </cell>
          <cell r="E11643">
            <v>23.12</v>
          </cell>
          <cell r="F11643">
            <v>12.88</v>
          </cell>
          <cell r="G11643">
            <v>297.79000000000002</v>
          </cell>
        </row>
        <row r="11644">
          <cell r="A11644" t="str">
            <v>INSUMO</v>
          </cell>
          <cell r="B11644" t="str">
            <v>00005089</v>
          </cell>
          <cell r="C11644" t="str">
            <v>CADEADO ACO GRAFITADO OXIDADO ENVERNIZADO 45MM</v>
          </cell>
          <cell r="D11644" t="str">
            <v>UN</v>
          </cell>
          <cell r="E11644">
            <v>1</v>
          </cell>
          <cell r="F11644">
            <v>25.57</v>
          </cell>
          <cell r="G11644">
            <v>25.57</v>
          </cell>
        </row>
        <row r="11645">
          <cell r="A11645" t="str">
            <v>INSUMO</v>
          </cell>
          <cell r="B11645" t="str">
            <v>00006111</v>
          </cell>
          <cell r="C11645" t="str">
            <v>SERVENTE</v>
          </cell>
          <cell r="D11645" t="str">
            <v>H</v>
          </cell>
          <cell r="E11645">
            <v>11.56</v>
          </cell>
          <cell r="F11645">
            <v>10.59</v>
          </cell>
          <cell r="G11645">
            <v>122.42</v>
          </cell>
        </row>
        <row r="11646">
          <cell r="A11646" t="str">
            <v>INSUMO</v>
          </cell>
          <cell r="B11646" t="str">
            <v>00010932</v>
          </cell>
          <cell r="C11646" t="str">
            <v>TELA ARAME GALV FIO 8 BWG (4,19MM) MALHA 2" (5X5CM) QUADRADA OU LOSANGO H=2,0M</v>
          </cell>
          <cell r="D11646" t="str">
            <v>M2</v>
          </cell>
          <cell r="E11646">
            <v>6.8</v>
          </cell>
          <cell r="F11646">
            <v>36.159999999999997</v>
          </cell>
          <cell r="G11646">
            <v>245.89</v>
          </cell>
        </row>
        <row r="11647">
          <cell r="A11647" t="str">
            <v>85190</v>
          </cell>
          <cell r="C11647" t="str">
            <v>SUBTOTAL</v>
          </cell>
          <cell r="G11647">
            <v>2176.9899999999998</v>
          </cell>
        </row>
        <row r="11648">
          <cell r="C11648" t="str">
            <v>BDI</v>
          </cell>
          <cell r="E11648">
            <v>0.35</v>
          </cell>
          <cell r="G11648">
            <v>761.95</v>
          </cell>
        </row>
        <row r="11649">
          <cell r="C11649" t="str">
            <v>TOTAL</v>
          </cell>
          <cell r="G11649">
            <v>2938.9399999999996</v>
          </cell>
        </row>
        <row r="11651">
          <cell r="A11651" t="str">
            <v>ESQV</v>
          </cell>
          <cell r="B11651" t="str">
            <v>85191</v>
          </cell>
          <cell r="C11651" t="str">
            <v>PORTAO PARA PEDESTRES EM BARRAS DE FERRO RETANGULAR CHATA E TELA DE ARAME GALVANIZADO, FIO 8 BWG, MALHA QUADRADA 5X5CM, INCLUSIVE CADEADO E PINTURA PVA EM PILARES DE APOIO DE CONCRETO</v>
          </cell>
          <cell r="D11651" t="str">
            <v>UN</v>
          </cell>
        </row>
        <row r="11652">
          <cell r="A11652" t="str">
            <v>COMPOSICAO</v>
          </cell>
          <cell r="B11652" t="str">
            <v>73406</v>
          </cell>
          <cell r="C11652" t="str">
            <v>CONCRETO FCK=15MPA (1:2,5:3) , INCLUIDO PREPARO MECANICO, LANCAMENTO E ADENSAMENTO.</v>
          </cell>
          <cell r="D11652" t="str">
            <v>M3</v>
          </cell>
          <cell r="E11652">
            <v>0.27</v>
          </cell>
          <cell r="F11652">
            <v>379.73999999999995</v>
          </cell>
          <cell r="G11652">
            <v>102.53</v>
          </cell>
        </row>
        <row r="11653">
          <cell r="A11653" t="str">
            <v>COMPOSICAO</v>
          </cell>
          <cell r="B11653" t="str">
            <v>73410</v>
          </cell>
          <cell r="C11653" t="str">
            <v>FORMA PLANA P/VIGA, PILAR E PAREDE EM CHAPA RESINADA E= 10 MM</v>
          </cell>
          <cell r="D11653" t="str">
            <v>M2</v>
          </cell>
          <cell r="E11653">
            <v>4.5</v>
          </cell>
          <cell r="F11653">
            <v>47.83</v>
          </cell>
          <cell r="G11653">
            <v>215.24</v>
          </cell>
        </row>
        <row r="11654">
          <cell r="A11654" t="str">
            <v>COMPOSICAO</v>
          </cell>
          <cell r="B11654" t="str">
            <v>73415</v>
          </cell>
          <cell r="C11654" t="str">
            <v>PINTURA PVA, TRES DEMAOS</v>
          </cell>
          <cell r="D11654" t="str">
            <v>M2</v>
          </cell>
          <cell r="E11654">
            <v>3.9</v>
          </cell>
          <cell r="F11654">
            <v>12.27</v>
          </cell>
          <cell r="G11654">
            <v>47.85</v>
          </cell>
        </row>
        <row r="11655">
          <cell r="A11655" t="str">
            <v>COMPOSICAO</v>
          </cell>
          <cell r="B11655" t="str">
            <v>73426</v>
          </cell>
          <cell r="C11655" t="str">
            <v>PERFURACAO MANUAL DIAMETRO 20 CM (5 TF)</v>
          </cell>
          <cell r="D11655" t="str">
            <v>M</v>
          </cell>
          <cell r="E11655">
            <v>3</v>
          </cell>
          <cell r="F11655">
            <v>50.22</v>
          </cell>
          <cell r="G11655">
            <v>150.66</v>
          </cell>
        </row>
        <row r="11656">
          <cell r="A11656" t="str">
            <v>COMPOSICAO</v>
          </cell>
          <cell r="B11656" t="str">
            <v>73446</v>
          </cell>
          <cell r="C11656" t="str">
            <v>PINTURA DE SUPERFICIE C/TINTA GRAFITE</v>
          </cell>
          <cell r="D11656" t="str">
            <v>M2</v>
          </cell>
          <cell r="E11656">
            <v>3.4</v>
          </cell>
          <cell r="F11656">
            <v>13.56</v>
          </cell>
          <cell r="G11656">
            <v>46.1</v>
          </cell>
        </row>
        <row r="11657">
          <cell r="A11657" t="str">
            <v>COMPOSICAO</v>
          </cell>
          <cell r="B11657" t="str">
            <v>73447</v>
          </cell>
          <cell r="C11657" t="str">
            <v>ESCAVACAO MANUAL DE VALAS EM TERRA COMPACTA, PROF. 2 M &lt; H &lt;= 3 M</v>
          </cell>
          <cell r="D11657" t="str">
            <v>M3</v>
          </cell>
          <cell r="E11657">
            <v>3.5999999999999997E-2</v>
          </cell>
          <cell r="F11657">
            <v>36.54</v>
          </cell>
          <cell r="G11657">
            <v>1.32</v>
          </cell>
        </row>
        <row r="11658">
          <cell r="A11658" t="str">
            <v>INSUMO</v>
          </cell>
          <cell r="B11658" t="str">
            <v>00000550</v>
          </cell>
          <cell r="C11658" t="str">
            <v>BARRA FERRO RETANGULAR CHATA QUALQUER BITOLA X E = 3/16"</v>
          </cell>
          <cell r="D11658" t="str">
            <v>KG</v>
          </cell>
          <cell r="E11658">
            <v>17</v>
          </cell>
          <cell r="F11658">
            <v>3.48</v>
          </cell>
          <cell r="G11658">
            <v>59.16</v>
          </cell>
        </row>
        <row r="11659">
          <cell r="A11659" t="str">
            <v>INSUMO</v>
          </cell>
          <cell r="B11659" t="str">
            <v>00000557</v>
          </cell>
          <cell r="C11659" t="str">
            <v>BARRA FERRO RETANGULAR CHATA 1 1/2 X 1/2" - (3,79 KG/M)</v>
          </cell>
          <cell r="D11659" t="str">
            <v>M</v>
          </cell>
          <cell r="E11659">
            <v>7.4</v>
          </cell>
          <cell r="F11659">
            <v>13.19</v>
          </cell>
          <cell r="G11659">
            <v>97.61</v>
          </cell>
        </row>
        <row r="11660">
          <cell r="A11660" t="str">
            <v>INSUMO</v>
          </cell>
          <cell r="B11660" t="str">
            <v>00004750</v>
          </cell>
          <cell r="C11660" t="str">
            <v>PEDREIRO</v>
          </cell>
          <cell r="D11660" t="str">
            <v>H</v>
          </cell>
          <cell r="E11660">
            <v>5.78</v>
          </cell>
          <cell r="F11660">
            <v>12.88</v>
          </cell>
          <cell r="G11660">
            <v>74.45</v>
          </cell>
        </row>
        <row r="11661">
          <cell r="A11661" t="str">
            <v>INSUMO</v>
          </cell>
          <cell r="B11661" t="str">
            <v>00005089</v>
          </cell>
          <cell r="C11661" t="str">
            <v>CADEADO ACO GRAFITADO OXIDADO ENVERNIZADO 45MM</v>
          </cell>
          <cell r="D11661" t="str">
            <v>UN</v>
          </cell>
          <cell r="E11661">
            <v>1</v>
          </cell>
          <cell r="F11661">
            <v>25.57</v>
          </cell>
          <cell r="G11661">
            <v>25.57</v>
          </cell>
        </row>
        <row r="11662">
          <cell r="A11662" t="str">
            <v>INSUMO</v>
          </cell>
          <cell r="B11662" t="str">
            <v>00006111</v>
          </cell>
          <cell r="C11662" t="str">
            <v>SERVENTE</v>
          </cell>
          <cell r="D11662" t="str">
            <v>H</v>
          </cell>
          <cell r="E11662">
            <v>2.89</v>
          </cell>
          <cell r="F11662">
            <v>10.59</v>
          </cell>
          <cell r="G11662">
            <v>30.61</v>
          </cell>
        </row>
        <row r="11663">
          <cell r="A11663" t="str">
            <v>INSUMO</v>
          </cell>
          <cell r="B11663" t="str">
            <v>00010932</v>
          </cell>
          <cell r="C11663" t="str">
            <v>TELA ARAME GALV FIO 8 BWG (4,19MM) MALHA 2" (5X5CM) QUADRADA OU LOSANGO H=2,0M</v>
          </cell>
          <cell r="D11663" t="str">
            <v>M2</v>
          </cell>
          <cell r="E11663">
            <v>1.7</v>
          </cell>
          <cell r="F11663">
            <v>36.159999999999997</v>
          </cell>
          <cell r="G11663">
            <v>61.47</v>
          </cell>
        </row>
        <row r="11664">
          <cell r="A11664" t="str">
            <v>85191</v>
          </cell>
          <cell r="C11664" t="str">
            <v>SUBTOTAL</v>
          </cell>
          <cell r="G11664">
            <v>912.57000000000016</v>
          </cell>
        </row>
        <row r="11665">
          <cell r="C11665" t="str">
            <v>BDI</v>
          </cell>
          <cell r="E11665">
            <v>0.35</v>
          </cell>
          <cell r="G11665">
            <v>319.39999999999998</v>
          </cell>
        </row>
        <row r="11666">
          <cell r="C11666" t="str">
            <v>TOTAL</v>
          </cell>
          <cell r="G11666">
            <v>1231.9700000000003</v>
          </cell>
        </row>
        <row r="11668">
          <cell r="A11668" t="str">
            <v>ESQV</v>
          </cell>
          <cell r="B11668" t="str">
            <v>68052</v>
          </cell>
          <cell r="C11668" t="str">
            <v>JANELA BASCULANTE DE ALUMINIO</v>
          </cell>
          <cell r="D11668" t="str">
            <v>M2</v>
          </cell>
        </row>
        <row r="11669">
          <cell r="A11669" t="str">
            <v>COMPOSICAO</v>
          </cell>
          <cell r="B11669" t="str">
            <v>73449</v>
          </cell>
          <cell r="C11669" t="str">
            <v>ARGAMASSA CIMENTO/AREIA 1:4 - PREPARO MANUAL - P</v>
          </cell>
          <cell r="D11669" t="str">
            <v>M3</v>
          </cell>
          <cell r="E11669">
            <v>6.0000000000000001E-3</v>
          </cell>
          <cell r="F11669">
            <v>341.28999999999996</v>
          </cell>
          <cell r="G11669">
            <v>2.0499999999999998</v>
          </cell>
        </row>
        <row r="11670">
          <cell r="A11670" t="str">
            <v>INSUMO</v>
          </cell>
          <cell r="B11670" t="str">
            <v>00000581</v>
          </cell>
          <cell r="C11670" t="str">
            <v>BASCULANTE ALUMINIO 80 X 60CM - SERIE 25</v>
          </cell>
          <cell r="D11670" t="str">
            <v>M2</v>
          </cell>
          <cell r="E11670">
            <v>1</v>
          </cell>
          <cell r="F11670">
            <v>553.51</v>
          </cell>
          <cell r="G11670">
            <v>553.51</v>
          </cell>
        </row>
        <row r="11671">
          <cell r="A11671" t="str">
            <v>INSUMO</v>
          </cell>
          <cell r="B11671" t="str">
            <v>00004750</v>
          </cell>
          <cell r="C11671" t="str">
            <v>PEDREIRO</v>
          </cell>
          <cell r="D11671" t="str">
            <v>H</v>
          </cell>
          <cell r="E11671">
            <v>0.3</v>
          </cell>
          <cell r="F11671">
            <v>12.88</v>
          </cell>
          <cell r="G11671">
            <v>3.86</v>
          </cell>
        </row>
        <row r="11672">
          <cell r="A11672" t="str">
            <v>INSUMO</v>
          </cell>
          <cell r="B11672" t="str">
            <v>00006110</v>
          </cell>
          <cell r="C11672" t="str">
            <v>SERRALHEIRO</v>
          </cell>
          <cell r="D11672" t="str">
            <v>H</v>
          </cell>
          <cell r="E11672">
            <v>0.8</v>
          </cell>
          <cell r="F11672">
            <v>12.17</v>
          </cell>
          <cell r="G11672">
            <v>9.74</v>
          </cell>
        </row>
        <row r="11673">
          <cell r="A11673" t="str">
            <v>INSUMO</v>
          </cell>
          <cell r="B11673" t="str">
            <v>00006111</v>
          </cell>
          <cell r="C11673" t="str">
            <v>SERVENTE</v>
          </cell>
          <cell r="D11673" t="str">
            <v>H</v>
          </cell>
          <cell r="E11673">
            <v>1.2</v>
          </cell>
          <cell r="F11673">
            <v>10.59</v>
          </cell>
          <cell r="G11673">
            <v>12.71</v>
          </cell>
        </row>
        <row r="11674">
          <cell r="A11674" t="str">
            <v>68052</v>
          </cell>
          <cell r="C11674" t="str">
            <v>SUBTOTAL</v>
          </cell>
          <cell r="G11674">
            <v>581.87</v>
          </cell>
        </row>
        <row r="11675">
          <cell r="C11675" t="str">
            <v>BDI</v>
          </cell>
          <cell r="E11675">
            <v>0.35</v>
          </cell>
          <cell r="G11675">
            <v>203.65</v>
          </cell>
        </row>
        <row r="11676">
          <cell r="C11676" t="str">
            <v>TOTAL</v>
          </cell>
          <cell r="G11676">
            <v>785.52</v>
          </cell>
        </row>
        <row r="11678">
          <cell r="A11678" t="str">
            <v>ESQV</v>
          </cell>
          <cell r="B11678" t="str">
            <v>73809/001</v>
          </cell>
          <cell r="C11678" t="str">
            <v>JANELA DE ALUMINIO TIPO MAXIM AR, INCLUS O GUARNICOES E VIDRO FANTASIA</v>
          </cell>
          <cell r="D11678" t="str">
            <v>M2</v>
          </cell>
        </row>
        <row r="11679">
          <cell r="A11679" t="str">
            <v>INSUMO</v>
          </cell>
          <cell r="B11679" t="str">
            <v>00000367</v>
          </cell>
          <cell r="C11679" t="str">
            <v>AREIA GROSSA - POSTO JAZIDA / FORNECEDOR (SEM FRETE)</v>
          </cell>
          <cell r="D11679" t="str">
            <v>M3</v>
          </cell>
          <cell r="E11679">
            <v>5.0000000000000001E-3</v>
          </cell>
          <cell r="F11679">
            <v>56</v>
          </cell>
          <cell r="G11679">
            <v>0.28000000000000003</v>
          </cell>
        </row>
        <row r="11680">
          <cell r="A11680" t="str">
            <v>INSUMO</v>
          </cell>
          <cell r="B11680" t="str">
            <v>00000601</v>
          </cell>
          <cell r="C11680" t="str">
            <v>JANELA ALUMINIO MAXIM AR, SERIE 25, 90 X 110CM (INCLUSO GUARNIÇÃO E VIDRO FANTASIA)</v>
          </cell>
          <cell r="D11680" t="str">
            <v>M2</v>
          </cell>
          <cell r="E11680">
            <v>1.1000000000000001</v>
          </cell>
          <cell r="F11680">
            <v>545.22</v>
          </cell>
          <cell r="G11680">
            <v>599.74</v>
          </cell>
        </row>
        <row r="11681">
          <cell r="A11681" t="str">
            <v>INSUMO</v>
          </cell>
          <cell r="B11681" t="str">
            <v>00001379</v>
          </cell>
          <cell r="C11681" t="str">
            <v>CIMENTO PORTLAND COMPOSTO CP II- 32</v>
          </cell>
          <cell r="D11681" t="str">
            <v>KG</v>
          </cell>
          <cell r="E11681">
            <v>2.12</v>
          </cell>
          <cell r="F11681">
            <v>0.46</v>
          </cell>
          <cell r="G11681">
            <v>0.98</v>
          </cell>
        </row>
        <row r="11682">
          <cell r="A11682" t="str">
            <v>INSUMO</v>
          </cell>
          <cell r="B11682" t="str">
            <v>00004750</v>
          </cell>
          <cell r="C11682" t="str">
            <v>PEDREIRO</v>
          </cell>
          <cell r="D11682" t="str">
            <v>H</v>
          </cell>
          <cell r="E11682">
            <v>1</v>
          </cell>
          <cell r="F11682">
            <v>12.88</v>
          </cell>
          <cell r="G11682">
            <v>12.88</v>
          </cell>
        </row>
        <row r="11683">
          <cell r="A11683" t="str">
            <v>INSUMO</v>
          </cell>
          <cell r="B11683" t="str">
            <v>00006111</v>
          </cell>
          <cell r="C11683" t="str">
            <v>SERVENTE</v>
          </cell>
          <cell r="D11683" t="str">
            <v>H</v>
          </cell>
          <cell r="E11683">
            <v>1.1000000000000001</v>
          </cell>
          <cell r="F11683">
            <v>10.59</v>
          </cell>
          <cell r="G11683">
            <v>11.65</v>
          </cell>
        </row>
        <row r="11684">
          <cell r="A11684" t="str">
            <v>73809/001</v>
          </cell>
          <cell r="C11684" t="str">
            <v>SUBTOTAL</v>
          </cell>
          <cell r="G11684">
            <v>625.53</v>
          </cell>
        </row>
        <row r="11685">
          <cell r="C11685" t="str">
            <v>BDI</v>
          </cell>
          <cell r="E11685">
            <v>0.35</v>
          </cell>
          <cell r="G11685">
            <v>218.94</v>
          </cell>
        </row>
        <row r="11686">
          <cell r="C11686" t="str">
            <v>TOTAL</v>
          </cell>
          <cell r="G11686">
            <v>844.47</v>
          </cell>
        </row>
        <row r="11688">
          <cell r="A11688" t="str">
            <v>ESQV</v>
          </cell>
          <cell r="B11688" t="str">
            <v>74067/001</v>
          </cell>
          <cell r="C11688" t="str">
            <v>JANELA DE CORRER EM ALUMINIO, COM QUATRO FOLHAS PAR A VIDRO, DUAS FIXAS E DUAS MOVEIS, INCLUSO GUARNICAO E VIDRO LISO INCOLOR</v>
          </cell>
          <cell r="D11688" t="str">
            <v>M2</v>
          </cell>
        </row>
        <row r="11689">
          <cell r="A11689" t="str">
            <v>COMPOSICAO</v>
          </cell>
          <cell r="B11689" t="str">
            <v>73449</v>
          </cell>
          <cell r="C11689" t="str">
            <v>ARGAMASSA CIMENTO/AREIA 1:4 - PREPARO MANUAL - P</v>
          </cell>
          <cell r="D11689" t="str">
            <v>M3</v>
          </cell>
          <cell r="E11689">
            <v>6.0000000000000001E-3</v>
          </cell>
          <cell r="F11689">
            <v>341.28999999999996</v>
          </cell>
          <cell r="G11689">
            <v>2.0499999999999998</v>
          </cell>
        </row>
        <row r="11690">
          <cell r="A11690" t="str">
            <v>INSUMO</v>
          </cell>
          <cell r="B11690" t="str">
            <v>00000597</v>
          </cell>
          <cell r="C11690" t="str">
            <v>JANELA DE CORRER EM ALUMÍNIO, SÉRIE 25, SEM BANDEIRA, COM 4 FOLHAS PARA VIDRO, (DUAS FIXAS E DUAS MÓVEIS) 1,60 X 1,10 M (INCLUSO GUARNIÇÃO E VIDRO LISO INCOLOR)</v>
          </cell>
          <cell r="D11690" t="str">
            <v>M2</v>
          </cell>
          <cell r="E11690">
            <v>1</v>
          </cell>
          <cell r="F11690">
            <v>540.76</v>
          </cell>
          <cell r="G11690">
            <v>540.76</v>
          </cell>
        </row>
        <row r="11691">
          <cell r="A11691" t="str">
            <v>INSUMO</v>
          </cell>
          <cell r="B11691" t="str">
            <v>00004750</v>
          </cell>
          <cell r="C11691" t="str">
            <v>PEDREIRO</v>
          </cell>
          <cell r="D11691" t="str">
            <v>H</v>
          </cell>
          <cell r="E11691">
            <v>0.5</v>
          </cell>
          <cell r="F11691">
            <v>12.88</v>
          </cell>
          <cell r="G11691">
            <v>6.44</v>
          </cell>
        </row>
        <row r="11692">
          <cell r="A11692" t="str">
            <v>INSUMO</v>
          </cell>
          <cell r="B11692" t="str">
            <v>00006110</v>
          </cell>
          <cell r="C11692" t="str">
            <v>SERRALHEIRO</v>
          </cell>
          <cell r="D11692" t="str">
            <v>H</v>
          </cell>
          <cell r="E11692">
            <v>1.1000000000000001</v>
          </cell>
          <cell r="F11692">
            <v>12.17</v>
          </cell>
          <cell r="G11692">
            <v>13.39</v>
          </cell>
        </row>
        <row r="11693">
          <cell r="A11693" t="str">
            <v>INSUMO</v>
          </cell>
          <cell r="B11693" t="str">
            <v>00006111</v>
          </cell>
          <cell r="C11693" t="str">
            <v>SERVENTE</v>
          </cell>
          <cell r="D11693" t="str">
            <v>H</v>
          </cell>
          <cell r="E11693">
            <v>1.9</v>
          </cell>
          <cell r="F11693">
            <v>10.59</v>
          </cell>
          <cell r="G11693">
            <v>20.12</v>
          </cell>
        </row>
        <row r="11694">
          <cell r="A11694" t="str">
            <v>74067/001</v>
          </cell>
          <cell r="C11694" t="str">
            <v>SUBTOTAL</v>
          </cell>
          <cell r="G11694">
            <v>582.76</v>
          </cell>
        </row>
        <row r="11695">
          <cell r="C11695" t="str">
            <v>BDI</v>
          </cell>
          <cell r="E11695">
            <v>0.35</v>
          </cell>
          <cell r="G11695">
            <v>203.97</v>
          </cell>
        </row>
        <row r="11696">
          <cell r="C11696" t="str">
            <v>TOTAL</v>
          </cell>
          <cell r="G11696">
            <v>786.73</v>
          </cell>
        </row>
        <row r="11698">
          <cell r="A11698" t="str">
            <v>ESQV</v>
          </cell>
          <cell r="B11698" t="str">
            <v>74067/002</v>
          </cell>
          <cell r="C11698" t="str">
            <v>JANELA DE CORRER EM ALUMINIO, FOLHAS PARA VIDRO, CO M BANDEIRA, INCLUSO GUARNICAO E VIDRO LISO INCOLOR</v>
          </cell>
          <cell r="D11698" t="str">
            <v>M2</v>
          </cell>
        </row>
        <row r="11699">
          <cell r="A11699" t="str">
            <v>COMPOSICAO</v>
          </cell>
          <cell r="B11699" t="str">
            <v>73449</v>
          </cell>
          <cell r="C11699" t="str">
            <v>ARGAMASSA CIMENTO/AREIA 1:4 - PREPARO MANUAL - P</v>
          </cell>
          <cell r="D11699" t="str">
            <v>M3</v>
          </cell>
          <cell r="E11699">
            <v>6.0000000000000001E-3</v>
          </cell>
          <cell r="F11699">
            <v>341.28999999999996</v>
          </cell>
          <cell r="G11699">
            <v>2.0499999999999998</v>
          </cell>
        </row>
        <row r="11700">
          <cell r="A11700" t="str">
            <v>INSUMO</v>
          </cell>
          <cell r="B11700" t="str">
            <v>00000598</v>
          </cell>
          <cell r="C11700" t="str">
            <v>JANELA ALUMINIO CORRER SERIE 25 FOLHAS PARA VIDRO COM BANDEIRA ,160 X 110CM ( INCLUSO GUARNIÇÃO E VIDRO LISO INCOLOR)</v>
          </cell>
          <cell r="D11700" t="str">
            <v>M2</v>
          </cell>
          <cell r="E11700">
            <v>1</v>
          </cell>
          <cell r="F11700">
            <v>687.98</v>
          </cell>
          <cell r="G11700">
            <v>687.98</v>
          </cell>
        </row>
        <row r="11701">
          <cell r="A11701" t="str">
            <v>INSUMO</v>
          </cell>
          <cell r="B11701" t="str">
            <v>00004750</v>
          </cell>
          <cell r="C11701" t="str">
            <v>PEDREIRO</v>
          </cell>
          <cell r="D11701" t="str">
            <v>H</v>
          </cell>
          <cell r="E11701">
            <v>0.5</v>
          </cell>
          <cell r="F11701">
            <v>12.88</v>
          </cell>
          <cell r="G11701">
            <v>6.44</v>
          </cell>
        </row>
        <row r="11702">
          <cell r="A11702" t="str">
            <v>INSUMO</v>
          </cell>
          <cell r="B11702" t="str">
            <v>00006110</v>
          </cell>
          <cell r="C11702" t="str">
            <v>SERRALHEIRO</v>
          </cell>
          <cell r="D11702" t="str">
            <v>H</v>
          </cell>
          <cell r="E11702">
            <v>1.1000000000000001</v>
          </cell>
          <cell r="F11702">
            <v>12.17</v>
          </cell>
          <cell r="G11702">
            <v>13.39</v>
          </cell>
        </row>
        <row r="11703">
          <cell r="A11703" t="str">
            <v>INSUMO</v>
          </cell>
          <cell r="B11703" t="str">
            <v>00006111</v>
          </cell>
          <cell r="C11703" t="str">
            <v>SERVENTE</v>
          </cell>
          <cell r="D11703" t="str">
            <v>H</v>
          </cell>
          <cell r="E11703">
            <v>1.9</v>
          </cell>
          <cell r="F11703">
            <v>10.59</v>
          </cell>
          <cell r="G11703">
            <v>20.12</v>
          </cell>
        </row>
        <row r="11704">
          <cell r="A11704" t="str">
            <v>74067/002</v>
          </cell>
          <cell r="C11704" t="str">
            <v>SUBTOTAL</v>
          </cell>
          <cell r="G11704">
            <v>729.98</v>
          </cell>
        </row>
        <row r="11705">
          <cell r="C11705" t="str">
            <v>BDI</v>
          </cell>
          <cell r="E11705">
            <v>0.35</v>
          </cell>
          <cell r="G11705">
            <v>255.49</v>
          </cell>
        </row>
        <row r="11706">
          <cell r="C11706" t="str">
            <v>TOTAL</v>
          </cell>
          <cell r="G11706">
            <v>985.47</v>
          </cell>
        </row>
        <row r="11708">
          <cell r="A11708" t="str">
            <v>ESQV</v>
          </cell>
          <cell r="B11708" t="str">
            <v>74067/003</v>
          </cell>
          <cell r="C11708" t="str">
            <v>JANELA DE CORRER EM ALUMINIO, VENEZIANA, COM BANDEIRA</v>
          </cell>
          <cell r="D11708" t="str">
            <v>M2</v>
          </cell>
        </row>
        <row r="11709">
          <cell r="A11709" t="str">
            <v>COMPOSICAO</v>
          </cell>
          <cell r="B11709" t="str">
            <v>73449</v>
          </cell>
          <cell r="C11709" t="str">
            <v>ARGAMASSA CIMENTO/AREIA 1:4 - PREPARO MANUAL - P</v>
          </cell>
          <cell r="D11709" t="str">
            <v>M3</v>
          </cell>
          <cell r="E11709">
            <v>6.0000000000000001E-3</v>
          </cell>
          <cell r="F11709">
            <v>341.28999999999996</v>
          </cell>
          <cell r="G11709">
            <v>2.0499999999999998</v>
          </cell>
        </row>
        <row r="11710">
          <cell r="A11710" t="str">
            <v>INSUMO</v>
          </cell>
          <cell r="B11710" t="str">
            <v>00000596</v>
          </cell>
          <cell r="C11710" t="str">
            <v>JANELA ALUMINIO CORRER SERIE 25 VENEZIANA C/ BANDEIRA 160 X 110CM</v>
          </cell>
          <cell r="D11710" t="str">
            <v>M2</v>
          </cell>
          <cell r="E11710">
            <v>1</v>
          </cell>
          <cell r="F11710">
            <v>840.89</v>
          </cell>
          <cell r="G11710">
            <v>840.89</v>
          </cell>
        </row>
        <row r="11711">
          <cell r="A11711" t="str">
            <v>INSUMO</v>
          </cell>
          <cell r="B11711" t="str">
            <v>00004750</v>
          </cell>
          <cell r="C11711" t="str">
            <v>PEDREIRO</v>
          </cell>
          <cell r="D11711" t="str">
            <v>H</v>
          </cell>
          <cell r="E11711">
            <v>0.5</v>
          </cell>
          <cell r="F11711">
            <v>12.88</v>
          </cell>
          <cell r="G11711">
            <v>6.44</v>
          </cell>
        </row>
        <row r="11712">
          <cell r="A11712" t="str">
            <v>INSUMO</v>
          </cell>
          <cell r="B11712" t="str">
            <v>00006110</v>
          </cell>
          <cell r="C11712" t="str">
            <v>SERRALHEIRO</v>
          </cell>
          <cell r="D11712" t="str">
            <v>H</v>
          </cell>
          <cell r="E11712">
            <v>1.1000000000000001</v>
          </cell>
          <cell r="F11712">
            <v>12.17</v>
          </cell>
          <cell r="G11712">
            <v>13.39</v>
          </cell>
        </row>
        <row r="11713">
          <cell r="A11713" t="str">
            <v>INSUMO</v>
          </cell>
          <cell r="B11713" t="str">
            <v>00006111</v>
          </cell>
          <cell r="C11713" t="str">
            <v>SERVENTE</v>
          </cell>
          <cell r="D11713" t="str">
            <v>H</v>
          </cell>
          <cell r="E11713">
            <v>1.9</v>
          </cell>
          <cell r="F11713">
            <v>10.59</v>
          </cell>
          <cell r="G11713">
            <v>20.12</v>
          </cell>
        </row>
        <row r="11714">
          <cell r="A11714" t="str">
            <v>74067/003</v>
          </cell>
          <cell r="C11714" t="str">
            <v>SUBTOTAL</v>
          </cell>
          <cell r="G11714">
            <v>882.89</v>
          </cell>
        </row>
        <row r="11715">
          <cell r="C11715" t="str">
            <v>BDI</v>
          </cell>
          <cell r="E11715">
            <v>0.35</v>
          </cell>
          <cell r="G11715">
            <v>309.01</v>
          </cell>
        </row>
        <row r="11716">
          <cell r="C11716" t="str">
            <v>TOTAL</v>
          </cell>
          <cell r="G11716">
            <v>1191.9000000000001</v>
          </cell>
        </row>
        <row r="11718">
          <cell r="A11718" t="str">
            <v>ESQV</v>
          </cell>
          <cell r="B11718" t="str">
            <v>74067/004</v>
          </cell>
          <cell r="C11718" t="str">
            <v>JANELA DE CORRER EM ALUMINIO, VENEZIANA, SEM BANDEIRA</v>
          </cell>
          <cell r="D11718" t="str">
            <v>M2</v>
          </cell>
        </row>
        <row r="11719">
          <cell r="A11719" t="str">
            <v>COMPOSICAO</v>
          </cell>
          <cell r="B11719" t="str">
            <v>73449</v>
          </cell>
          <cell r="C11719" t="str">
            <v>ARGAMASSA CIMENTO/AREIA 1:4 - PREPARO MANUAL - P</v>
          </cell>
          <cell r="D11719" t="str">
            <v>M3</v>
          </cell>
          <cell r="E11719">
            <v>6.0000000000000001E-3</v>
          </cell>
          <cell r="F11719">
            <v>341.28999999999996</v>
          </cell>
          <cell r="G11719">
            <v>2.0499999999999998</v>
          </cell>
        </row>
        <row r="11720">
          <cell r="A11720" t="str">
            <v>INSUMO</v>
          </cell>
          <cell r="B11720" t="str">
            <v>00000595</v>
          </cell>
          <cell r="C11720" t="str">
            <v>JANELA ALUMINIO CORRER SERIE 25 VENEZIANA S/ BANDEIRA 160 X 110CM</v>
          </cell>
          <cell r="D11720" t="str">
            <v>M2</v>
          </cell>
          <cell r="E11720">
            <v>1</v>
          </cell>
          <cell r="F11720">
            <v>724.46</v>
          </cell>
          <cell r="G11720">
            <v>724.46</v>
          </cell>
        </row>
        <row r="11721">
          <cell r="A11721" t="str">
            <v>INSUMO</v>
          </cell>
          <cell r="B11721" t="str">
            <v>00004750</v>
          </cell>
          <cell r="C11721" t="str">
            <v>PEDREIRO</v>
          </cell>
          <cell r="D11721" t="str">
            <v>H</v>
          </cell>
          <cell r="E11721">
            <v>0.5</v>
          </cell>
          <cell r="F11721">
            <v>12.88</v>
          </cell>
          <cell r="G11721">
            <v>6.44</v>
          </cell>
        </row>
        <row r="11722">
          <cell r="A11722" t="str">
            <v>INSUMO</v>
          </cell>
          <cell r="B11722" t="str">
            <v>00006110</v>
          </cell>
          <cell r="C11722" t="str">
            <v>SERRALHEIRO</v>
          </cell>
          <cell r="D11722" t="str">
            <v>H</v>
          </cell>
          <cell r="E11722">
            <v>1.1000000000000001</v>
          </cell>
          <cell r="F11722">
            <v>12.17</v>
          </cell>
          <cell r="G11722">
            <v>13.39</v>
          </cell>
        </row>
        <row r="11723">
          <cell r="A11723" t="str">
            <v>INSUMO</v>
          </cell>
          <cell r="B11723" t="str">
            <v>00006111</v>
          </cell>
          <cell r="C11723" t="str">
            <v>SERVENTE</v>
          </cell>
          <cell r="D11723" t="str">
            <v>H</v>
          </cell>
          <cell r="E11723">
            <v>1.9</v>
          </cell>
          <cell r="F11723">
            <v>10.59</v>
          </cell>
          <cell r="G11723">
            <v>20.12</v>
          </cell>
        </row>
        <row r="11724">
          <cell r="A11724" t="str">
            <v>74067/004</v>
          </cell>
          <cell r="C11724" t="str">
            <v>SUBTOTAL</v>
          </cell>
          <cell r="G11724">
            <v>766.46</v>
          </cell>
        </row>
        <row r="11725">
          <cell r="C11725" t="str">
            <v>BDI</v>
          </cell>
          <cell r="E11725">
            <v>0.35</v>
          </cell>
          <cell r="G11725">
            <v>268.26</v>
          </cell>
        </row>
        <row r="11726">
          <cell r="C11726" t="str">
            <v>TOTAL</v>
          </cell>
          <cell r="G11726">
            <v>1034.72</v>
          </cell>
        </row>
        <row r="11728">
          <cell r="A11728" t="str">
            <v>ESQV</v>
          </cell>
          <cell r="B11728" t="str">
            <v>85010</v>
          </cell>
          <cell r="C11728" t="str">
            <v>CAIXILHO FIXO, DE ALUMINIO, PARA VIDRO</v>
          </cell>
          <cell r="D11728" t="str">
            <v>M2</v>
          </cell>
        </row>
        <row r="11729">
          <cell r="A11729" t="str">
            <v>COMPOSICAO</v>
          </cell>
          <cell r="B11729" t="str">
            <v>73449</v>
          </cell>
          <cell r="C11729" t="str">
            <v>ARGAMASSA CIMENTO/AREIA 1:4 - PREPARO MANUAL - P</v>
          </cell>
          <cell r="D11729" t="str">
            <v>M3</v>
          </cell>
          <cell r="E11729">
            <v>6.0000000000000001E-3</v>
          </cell>
          <cell r="F11729">
            <v>341.28999999999996</v>
          </cell>
          <cell r="G11729">
            <v>2.0499999999999998</v>
          </cell>
        </row>
        <row r="11730">
          <cell r="A11730" t="str">
            <v>INSUMO</v>
          </cell>
          <cell r="B11730" t="str">
            <v>00000599</v>
          </cell>
          <cell r="C11730" t="str">
            <v>CAIXILHO FIXO ALUMINIO SERIE 25 COMPLETO 60 X 80CM</v>
          </cell>
          <cell r="D11730" t="str">
            <v>M2</v>
          </cell>
          <cell r="E11730">
            <v>1</v>
          </cell>
          <cell r="F11730">
            <v>480.23</v>
          </cell>
          <cell r="G11730">
            <v>480.23</v>
          </cell>
        </row>
        <row r="11731">
          <cell r="A11731" t="str">
            <v>INSUMO</v>
          </cell>
          <cell r="B11731" t="str">
            <v>00004750</v>
          </cell>
          <cell r="C11731" t="str">
            <v>PEDREIRO</v>
          </cell>
          <cell r="D11731" t="str">
            <v>H</v>
          </cell>
          <cell r="E11731">
            <v>0.3</v>
          </cell>
          <cell r="F11731">
            <v>12.88</v>
          </cell>
          <cell r="G11731">
            <v>3.86</v>
          </cell>
        </row>
        <row r="11732">
          <cell r="A11732" t="str">
            <v>INSUMO</v>
          </cell>
          <cell r="B11732" t="str">
            <v>00006110</v>
          </cell>
          <cell r="C11732" t="str">
            <v>SERRALHEIRO</v>
          </cell>
          <cell r="D11732" t="str">
            <v>H</v>
          </cell>
          <cell r="E11732">
            <v>0.8</v>
          </cell>
          <cell r="F11732">
            <v>12.17</v>
          </cell>
          <cell r="G11732">
            <v>9.74</v>
          </cell>
        </row>
        <row r="11733">
          <cell r="A11733" t="str">
            <v>INSUMO</v>
          </cell>
          <cell r="B11733" t="str">
            <v>00006111</v>
          </cell>
          <cell r="C11733" t="str">
            <v>SERVENTE</v>
          </cell>
          <cell r="D11733" t="str">
            <v>H</v>
          </cell>
          <cell r="E11733">
            <v>1.2</v>
          </cell>
          <cell r="F11733">
            <v>10.59</v>
          </cell>
          <cell r="G11733">
            <v>12.71</v>
          </cell>
        </row>
        <row r="11734">
          <cell r="A11734" t="str">
            <v>85010</v>
          </cell>
          <cell r="C11734" t="str">
            <v>SUBTOTAL</v>
          </cell>
          <cell r="G11734">
            <v>508.59000000000003</v>
          </cell>
        </row>
        <row r="11735">
          <cell r="C11735" t="str">
            <v>BDI</v>
          </cell>
          <cell r="E11735">
            <v>0.35</v>
          </cell>
          <cell r="G11735">
            <v>178.01</v>
          </cell>
        </row>
        <row r="11736">
          <cell r="C11736" t="str">
            <v>TOTAL</v>
          </cell>
          <cell r="G11736">
            <v>686.6</v>
          </cell>
        </row>
        <row r="11738">
          <cell r="A11738" t="str">
            <v>ESQV</v>
          </cell>
          <cell r="B11738" t="str">
            <v>85014</v>
          </cell>
          <cell r="C11738" t="str">
            <v>CAIXILHO FIXO, DE ALUMINIO, COM TELA DE ME TAL FIO 12 MALHA 3X3CM</v>
          </cell>
          <cell r="D11738" t="str">
            <v>M2</v>
          </cell>
        </row>
        <row r="11739">
          <cell r="A11739" t="str">
            <v>COMPOSICAO</v>
          </cell>
          <cell r="B11739" t="str">
            <v>73449</v>
          </cell>
          <cell r="C11739" t="str">
            <v>ARGAMASSA CIMENTO/AREIA 1:4 - PREPARO MANUAL - P</v>
          </cell>
          <cell r="D11739" t="str">
            <v>M3</v>
          </cell>
          <cell r="E11739">
            <v>6.0000000000000001E-3</v>
          </cell>
          <cell r="F11739">
            <v>341.28999999999996</v>
          </cell>
          <cell r="G11739">
            <v>2.0499999999999998</v>
          </cell>
        </row>
        <row r="11740">
          <cell r="A11740" t="str">
            <v>INSUMO</v>
          </cell>
          <cell r="B11740" t="str">
            <v>00000599</v>
          </cell>
          <cell r="C11740" t="str">
            <v>CAIXILHO FIXO ALUMINIO SERIE 25 COMPLETO 60 X 80CM</v>
          </cell>
          <cell r="D11740" t="str">
            <v>M2</v>
          </cell>
          <cell r="E11740">
            <v>1</v>
          </cell>
          <cell r="F11740">
            <v>480.23</v>
          </cell>
          <cell r="G11740">
            <v>480.23</v>
          </cell>
        </row>
        <row r="11741">
          <cell r="A11741" t="str">
            <v>INSUMO</v>
          </cell>
          <cell r="B11741" t="str">
            <v>00004750</v>
          </cell>
          <cell r="C11741" t="str">
            <v>PEDREIRO</v>
          </cell>
          <cell r="D11741" t="str">
            <v>H</v>
          </cell>
          <cell r="E11741">
            <v>0.8</v>
          </cell>
          <cell r="F11741">
            <v>12.88</v>
          </cell>
          <cell r="G11741">
            <v>10.3</v>
          </cell>
        </row>
        <row r="11742">
          <cell r="A11742" t="str">
            <v>INSUMO</v>
          </cell>
          <cell r="B11742" t="str">
            <v>00006110</v>
          </cell>
          <cell r="C11742" t="str">
            <v>SERRALHEIRO</v>
          </cell>
          <cell r="D11742" t="str">
            <v>H</v>
          </cell>
          <cell r="E11742">
            <v>1.2</v>
          </cell>
          <cell r="F11742">
            <v>12.17</v>
          </cell>
          <cell r="G11742">
            <v>14.6</v>
          </cell>
        </row>
        <row r="11743">
          <cell r="A11743" t="str">
            <v>INSUMO</v>
          </cell>
          <cell r="B11743" t="str">
            <v>00006111</v>
          </cell>
          <cell r="C11743" t="str">
            <v>SERVENTE</v>
          </cell>
          <cell r="D11743" t="str">
            <v>H</v>
          </cell>
          <cell r="E11743">
            <v>2</v>
          </cell>
          <cell r="F11743">
            <v>10.59</v>
          </cell>
          <cell r="G11743">
            <v>21.18</v>
          </cell>
        </row>
        <row r="11744">
          <cell r="A11744" t="str">
            <v>INSUMO</v>
          </cell>
          <cell r="B11744" t="str">
            <v>00010936</v>
          </cell>
          <cell r="C11744" t="str">
            <v>TELA METAL REFORCADA FIO 12 BWG (2,77MM) MALHA QUADRADA 3 X 3CM</v>
          </cell>
          <cell r="D11744" t="str">
            <v>M2</v>
          </cell>
          <cell r="E11744">
            <v>1</v>
          </cell>
          <cell r="F11744">
            <v>28.6</v>
          </cell>
          <cell r="G11744">
            <v>28.6</v>
          </cell>
        </row>
        <row r="11745">
          <cell r="A11745" t="str">
            <v>85014</v>
          </cell>
          <cell r="C11745" t="str">
            <v>SUBTOTAL</v>
          </cell>
          <cell r="G11745">
            <v>556.96</v>
          </cell>
        </row>
        <row r="11746">
          <cell r="C11746" t="str">
            <v>BDI</v>
          </cell>
          <cell r="E11746">
            <v>0.35</v>
          </cell>
          <cell r="G11746">
            <v>194.94</v>
          </cell>
        </row>
        <row r="11747">
          <cell r="C11747" t="str">
            <v>TOTAL</v>
          </cell>
          <cell r="G11747">
            <v>751.90000000000009</v>
          </cell>
        </row>
        <row r="11749">
          <cell r="A11749" t="str">
            <v>ESQV</v>
          </cell>
          <cell r="B11749" t="str">
            <v>73908/001</v>
          </cell>
          <cell r="C11749" t="str">
            <v>CANTONEIRA DE ALUMINIO 2"X2", PARA PROTE CAO DE QUINA DE PAREDE</v>
          </cell>
          <cell r="D11749" t="str">
            <v>M</v>
          </cell>
        </row>
        <row r="11750">
          <cell r="A11750" t="str">
            <v>INSUMO</v>
          </cell>
          <cell r="B11750" t="str">
            <v>00000584</v>
          </cell>
          <cell r="C11750" t="str">
            <v>CANTONEIRA ALUMINIO ABAS IGUAIS 2" E = 1/8"</v>
          </cell>
          <cell r="D11750" t="str">
            <v>M</v>
          </cell>
          <cell r="E11750">
            <v>1</v>
          </cell>
          <cell r="F11750">
            <v>12.86</v>
          </cell>
          <cell r="G11750">
            <v>12.86</v>
          </cell>
        </row>
        <row r="11751">
          <cell r="A11751" t="str">
            <v>INSUMO</v>
          </cell>
          <cell r="B11751" t="str">
            <v>00004760</v>
          </cell>
          <cell r="C11751" t="str">
            <v>AZULEJISTA OU LADRILHISTA</v>
          </cell>
          <cell r="D11751" t="str">
            <v>H</v>
          </cell>
          <cell r="E11751">
            <v>0.6</v>
          </cell>
          <cell r="F11751">
            <v>11.71</v>
          </cell>
          <cell r="G11751">
            <v>7.03</v>
          </cell>
        </row>
        <row r="11752">
          <cell r="A11752" t="str">
            <v>INSUMO</v>
          </cell>
          <cell r="B11752" t="str">
            <v>00006111</v>
          </cell>
          <cell r="C11752" t="str">
            <v>SERVENTE</v>
          </cell>
          <cell r="D11752" t="str">
            <v>H</v>
          </cell>
          <cell r="E11752">
            <v>0.4</v>
          </cell>
          <cell r="F11752">
            <v>10.59</v>
          </cell>
          <cell r="G11752">
            <v>4.24</v>
          </cell>
        </row>
        <row r="11753">
          <cell r="A11753" t="str">
            <v>73908/001</v>
          </cell>
          <cell r="C11753" t="str">
            <v>SUBTOTAL</v>
          </cell>
          <cell r="G11753">
            <v>24.130000000000003</v>
          </cell>
        </row>
        <row r="11754">
          <cell r="C11754" t="str">
            <v>BDI</v>
          </cell>
          <cell r="E11754">
            <v>0.35</v>
          </cell>
          <cell r="G11754">
            <v>8.4499999999999993</v>
          </cell>
        </row>
        <row r="11755">
          <cell r="C11755" t="str">
            <v>TOTAL</v>
          </cell>
          <cell r="G11755">
            <v>32.58</v>
          </cell>
        </row>
        <row r="11757">
          <cell r="A11757" t="str">
            <v>ESQV</v>
          </cell>
          <cell r="B11757" t="str">
            <v>73908/002</v>
          </cell>
          <cell r="C11757" t="str">
            <v>CANTONEIRA DE ALUMINIO 1"X1, PARA PROTE CAO DE QUINA DE PAREDE</v>
          </cell>
          <cell r="D11757" t="str">
            <v>M</v>
          </cell>
        </row>
        <row r="11758">
          <cell r="A11758" t="str">
            <v>INSUMO</v>
          </cell>
          <cell r="B11758" t="str">
            <v>00000586</v>
          </cell>
          <cell r="C11758" t="str">
            <v>CANTONEIRA ALUMINIO ABAS IGUAIS 1" E = 3 /16"</v>
          </cell>
          <cell r="D11758" t="str">
            <v>M</v>
          </cell>
          <cell r="E11758">
            <v>1</v>
          </cell>
          <cell r="F11758">
            <v>6.53</v>
          </cell>
          <cell r="G11758">
            <v>6.53</v>
          </cell>
        </row>
        <row r="11759">
          <cell r="A11759" t="str">
            <v>INSUMO</v>
          </cell>
          <cell r="B11759" t="str">
            <v>00004760</v>
          </cell>
          <cell r="C11759" t="str">
            <v>AZULEJISTA OU LADRILHISTA</v>
          </cell>
          <cell r="D11759" t="str">
            <v>H</v>
          </cell>
          <cell r="E11759">
            <v>0.6</v>
          </cell>
          <cell r="F11759">
            <v>11.71</v>
          </cell>
          <cell r="G11759">
            <v>7.03</v>
          </cell>
        </row>
        <row r="11760">
          <cell r="A11760" t="str">
            <v>INSUMO</v>
          </cell>
          <cell r="B11760" t="str">
            <v>00006111</v>
          </cell>
          <cell r="C11760" t="str">
            <v>SERVENTE</v>
          </cell>
          <cell r="D11760" t="str">
            <v>H</v>
          </cell>
          <cell r="E11760">
            <v>0.4</v>
          </cell>
          <cell r="F11760">
            <v>10.59</v>
          </cell>
          <cell r="G11760">
            <v>4.24</v>
          </cell>
        </row>
        <row r="11761">
          <cell r="A11761" t="str">
            <v>73908/002</v>
          </cell>
          <cell r="C11761" t="str">
            <v>SUBTOTAL</v>
          </cell>
          <cell r="G11761">
            <v>17.8</v>
          </cell>
        </row>
        <row r="11762">
          <cell r="C11762" t="str">
            <v>BDI</v>
          </cell>
          <cell r="E11762">
            <v>0.35</v>
          </cell>
          <cell r="G11762">
            <v>6.23</v>
          </cell>
        </row>
        <row r="11763">
          <cell r="C11763" t="str">
            <v>TOTAL</v>
          </cell>
          <cell r="G11763">
            <v>24.03</v>
          </cell>
        </row>
        <row r="11765">
          <cell r="A11765" t="str">
            <v>ESQV</v>
          </cell>
          <cell r="B11765" t="str">
            <v>85015</v>
          </cell>
          <cell r="C11765" t="str">
            <v>CANTONEIRA DE MADEIRA 3,0X3,0X1,0CM</v>
          </cell>
          <cell r="D11765" t="str">
            <v>M</v>
          </cell>
        </row>
        <row r="11766">
          <cell r="A11766" t="str">
            <v>INSUMO</v>
          </cell>
          <cell r="B11766" t="str">
            <v>00001214</v>
          </cell>
          <cell r="C11766" t="str">
            <v>CARPINTEIRO DE ESQUADRIA</v>
          </cell>
          <cell r="D11766" t="str">
            <v>H</v>
          </cell>
          <cell r="E11766">
            <v>0.5</v>
          </cell>
          <cell r="F11766">
            <v>12.69</v>
          </cell>
          <cell r="G11766">
            <v>6.35</v>
          </cell>
        </row>
        <row r="11767">
          <cell r="A11767" t="str">
            <v>INSUMO</v>
          </cell>
          <cell r="B11767" t="str">
            <v>00004412</v>
          </cell>
          <cell r="C11767" t="str">
            <v>PECA DE MADEIRA DE LEI NATIVA/REGIONAL1 X 3 CM NAO APARELHADA</v>
          </cell>
          <cell r="D11767" t="str">
            <v>M</v>
          </cell>
          <cell r="E11767">
            <v>1.1000000000000001</v>
          </cell>
          <cell r="F11767">
            <v>0.65</v>
          </cell>
          <cell r="G11767">
            <v>0.72</v>
          </cell>
        </row>
        <row r="11768">
          <cell r="A11768" t="str">
            <v>INSUMO</v>
          </cell>
          <cell r="B11768" t="str">
            <v>00004458</v>
          </cell>
          <cell r="C11768" t="str">
            <v>PECA DE MADEIRA DE LEI NATIVA/REGIONAL 1 X 2 CM NAO APARELHADA</v>
          </cell>
          <cell r="D11768" t="str">
            <v>M</v>
          </cell>
          <cell r="E11768">
            <v>1.1000000000000001</v>
          </cell>
          <cell r="F11768">
            <v>0.44</v>
          </cell>
          <cell r="G11768">
            <v>0.48</v>
          </cell>
        </row>
        <row r="11769">
          <cell r="A11769" t="str">
            <v>INSUMO</v>
          </cell>
          <cell r="B11769" t="str">
            <v>00005067</v>
          </cell>
          <cell r="C11769" t="str">
            <v>PREGO POLIDO COM CABECA 16 X 24</v>
          </cell>
          <cell r="D11769" t="str">
            <v>KG</v>
          </cell>
          <cell r="E11769">
            <v>0.06</v>
          </cell>
          <cell r="F11769">
            <v>5.5</v>
          </cell>
          <cell r="G11769">
            <v>0.33</v>
          </cell>
        </row>
        <row r="11770">
          <cell r="A11770" t="str">
            <v>INSUMO</v>
          </cell>
          <cell r="B11770" t="str">
            <v>00006117</v>
          </cell>
          <cell r="C11770" t="str">
            <v>AJUDANTE DE CARPINTEIRO</v>
          </cell>
          <cell r="D11770" t="str">
            <v>H</v>
          </cell>
          <cell r="E11770">
            <v>0.5</v>
          </cell>
          <cell r="F11770">
            <v>9.68</v>
          </cell>
          <cell r="G11770">
            <v>4.84</v>
          </cell>
        </row>
        <row r="11771">
          <cell r="A11771" t="str">
            <v>85015</v>
          </cell>
          <cell r="C11771" t="str">
            <v>SUBTOTAL</v>
          </cell>
          <cell r="G11771">
            <v>12.719999999999999</v>
          </cell>
        </row>
        <row r="11772">
          <cell r="C11772" t="str">
            <v>BDI</v>
          </cell>
          <cell r="E11772">
            <v>0.35</v>
          </cell>
          <cell r="G11772">
            <v>4.45</v>
          </cell>
        </row>
        <row r="11773">
          <cell r="C11773" t="str">
            <v>TOTAL</v>
          </cell>
          <cell r="G11773">
            <v>17.169999999999998</v>
          </cell>
        </row>
        <row r="11775">
          <cell r="A11775" t="str">
            <v>ESQV</v>
          </cell>
          <cell r="B11775" t="str">
            <v>85016</v>
          </cell>
          <cell r="C11775" t="str">
            <v>CANTONEIRA DE MADEIRA COM LAMINADO MELAMIICO FOSCO 3,0X3,0X1,0CM</v>
          </cell>
          <cell r="D11775" t="str">
            <v>M</v>
          </cell>
        </row>
        <row r="11776">
          <cell r="A11776" t="str">
            <v>INSUMO</v>
          </cell>
          <cell r="B11776" t="str">
            <v>00001214</v>
          </cell>
          <cell r="C11776" t="str">
            <v>CARPINTEIRO DE ESQUADRIA</v>
          </cell>
          <cell r="D11776" t="str">
            <v>H</v>
          </cell>
          <cell r="E11776">
            <v>0.5</v>
          </cell>
          <cell r="F11776">
            <v>12.69</v>
          </cell>
          <cell r="G11776">
            <v>6.35</v>
          </cell>
        </row>
        <row r="11777">
          <cell r="A11777" t="str">
            <v>INSUMO</v>
          </cell>
          <cell r="B11777" t="str">
            <v>00001339</v>
          </cell>
          <cell r="C11777" t="str">
            <v>COLA FORMICA A BASE DE RESINAS SINTETICAS</v>
          </cell>
          <cell r="D11777" t="str">
            <v>KG</v>
          </cell>
          <cell r="E11777">
            <v>8.1000000000000003E-2</v>
          </cell>
          <cell r="F11777">
            <v>7.45</v>
          </cell>
          <cell r="G11777">
            <v>0.6</v>
          </cell>
        </row>
        <row r="11778">
          <cell r="A11778" t="str">
            <v>INSUMO</v>
          </cell>
          <cell r="B11778" t="str">
            <v>00001340</v>
          </cell>
          <cell r="C11778" t="str">
            <v>CHAPA LAMINADO MELAMINICO LISO FOSCO E = 1,3MM (1,25X3,08M)</v>
          </cell>
          <cell r="D11778" t="str">
            <v>M2</v>
          </cell>
          <cell r="E11778">
            <v>0.09</v>
          </cell>
          <cell r="F11778">
            <v>17.579999999999998</v>
          </cell>
          <cell r="G11778">
            <v>1.58</v>
          </cell>
        </row>
        <row r="11779">
          <cell r="A11779" t="str">
            <v>INSUMO</v>
          </cell>
          <cell r="B11779" t="str">
            <v>00004412</v>
          </cell>
          <cell r="C11779" t="str">
            <v>PECA DE MADEIRA DE LEI NATIVA/REGIONAL1 X 3 CM NAO APARELHADA</v>
          </cell>
          <cell r="D11779" t="str">
            <v>M</v>
          </cell>
          <cell r="E11779">
            <v>1.1000000000000001</v>
          </cell>
          <cell r="F11779">
            <v>0.65</v>
          </cell>
          <cell r="G11779">
            <v>0.72</v>
          </cell>
        </row>
        <row r="11780">
          <cell r="A11780" t="str">
            <v>INSUMO</v>
          </cell>
          <cell r="B11780" t="str">
            <v>00004458</v>
          </cell>
          <cell r="C11780" t="str">
            <v>PECA DE MADEIRA DE LEI NATIVA/REGIONAL 1 X 2 CM NAO APARELHADA</v>
          </cell>
          <cell r="D11780" t="str">
            <v>M</v>
          </cell>
          <cell r="E11780">
            <v>1.1000000000000001</v>
          </cell>
          <cell r="F11780">
            <v>0.44</v>
          </cell>
          <cell r="G11780">
            <v>0.48</v>
          </cell>
        </row>
        <row r="11781">
          <cell r="A11781" t="str">
            <v>INSUMO</v>
          </cell>
          <cell r="B11781" t="str">
            <v>00005067</v>
          </cell>
          <cell r="C11781" t="str">
            <v>PREGO POLIDO COM CABECA 16 X 24</v>
          </cell>
          <cell r="D11781" t="str">
            <v>KG</v>
          </cell>
          <cell r="E11781">
            <v>0.06</v>
          </cell>
          <cell r="F11781">
            <v>5.5</v>
          </cell>
          <cell r="G11781">
            <v>0.33</v>
          </cell>
        </row>
        <row r="11782">
          <cell r="A11782" t="str">
            <v>INSUMO</v>
          </cell>
          <cell r="B11782" t="str">
            <v>00006117</v>
          </cell>
          <cell r="C11782" t="str">
            <v>AJUDANTE DE CARPINTEIRO</v>
          </cell>
          <cell r="D11782" t="str">
            <v>H</v>
          </cell>
          <cell r="E11782">
            <v>0.52</v>
          </cell>
          <cell r="F11782">
            <v>9.68</v>
          </cell>
          <cell r="G11782">
            <v>5.03</v>
          </cell>
        </row>
        <row r="11783">
          <cell r="A11783" t="str">
            <v>INSUMO</v>
          </cell>
          <cell r="B11783" t="str">
            <v>00012868</v>
          </cell>
          <cell r="C11783" t="str">
            <v>MARCENEIRO</v>
          </cell>
          <cell r="D11783" t="str">
            <v>H</v>
          </cell>
          <cell r="E11783">
            <v>1.7000000000000001E-2</v>
          </cell>
          <cell r="F11783">
            <v>11.57</v>
          </cell>
          <cell r="G11783">
            <v>0.2</v>
          </cell>
        </row>
        <row r="11784">
          <cell r="A11784" t="str">
            <v>85016</v>
          </cell>
          <cell r="C11784" t="str">
            <v>SUBTOTAL</v>
          </cell>
          <cell r="G11784">
            <v>15.29</v>
          </cell>
        </row>
        <row r="11785">
          <cell r="C11785" t="str">
            <v>BDI</v>
          </cell>
          <cell r="E11785">
            <v>0.35</v>
          </cell>
          <cell r="G11785">
            <v>5.35</v>
          </cell>
        </row>
        <row r="11786">
          <cell r="C11786" t="str">
            <v>TOTAL</v>
          </cell>
          <cell r="G11786">
            <v>20.64</v>
          </cell>
        </row>
        <row r="11788">
          <cell r="A11788" t="str">
            <v>ESQV</v>
          </cell>
          <cell r="B11788" t="str">
            <v>85024</v>
          </cell>
          <cell r="C11788" t="str">
            <v>CANTONEIRA "L" EM FERRO GALVANIZADO 1X1/8"</v>
          </cell>
          <cell r="D11788" t="str">
            <v>M</v>
          </cell>
        </row>
        <row r="11789">
          <cell r="A11789" t="str">
            <v>COMPOSICAO</v>
          </cell>
          <cell r="B11789" t="str">
            <v>73449</v>
          </cell>
          <cell r="C11789" t="str">
            <v>ARGAMASSA CIMENTO/AREIA 1:4 - PREPARO MANUAL - P</v>
          </cell>
          <cell r="D11789" t="str">
            <v>M3</v>
          </cell>
          <cell r="E11789">
            <v>0.6</v>
          </cell>
          <cell r="F11789">
            <v>341.28999999999996</v>
          </cell>
          <cell r="G11789">
            <v>204.77</v>
          </cell>
        </row>
        <row r="11790">
          <cell r="A11790" t="str">
            <v>INSUMO</v>
          </cell>
          <cell r="B11790" t="str">
            <v>00000567</v>
          </cell>
          <cell r="C11790" t="str">
            <v>CANTONEIRA FERRO GALV 1" X 1/8" - (1,20KG/M)</v>
          </cell>
          <cell r="D11790" t="str">
            <v>M</v>
          </cell>
          <cell r="E11790">
            <v>1.1890000000000001</v>
          </cell>
          <cell r="F11790">
            <v>7.39</v>
          </cell>
          <cell r="G11790">
            <v>8.7899999999999991</v>
          </cell>
        </row>
        <row r="11791">
          <cell r="A11791" t="str">
            <v>INSUMO</v>
          </cell>
          <cell r="B11791" t="str">
            <v>00006110</v>
          </cell>
          <cell r="C11791" t="str">
            <v>SERRALHEIRO</v>
          </cell>
          <cell r="D11791" t="str">
            <v>H</v>
          </cell>
          <cell r="E11791">
            <v>0.8</v>
          </cell>
          <cell r="F11791">
            <v>12.17</v>
          </cell>
          <cell r="G11791">
            <v>9.74</v>
          </cell>
        </row>
        <row r="11792">
          <cell r="A11792" t="str">
            <v>INSUMO</v>
          </cell>
          <cell r="B11792" t="str">
            <v>00011962</v>
          </cell>
          <cell r="C11792" t="str">
            <v>PARAFUSO SEXTAVADO ZINCADO ROSCA INTEIRA 1/4" X 1/2"</v>
          </cell>
          <cell r="D11792" t="str">
            <v>UN</v>
          </cell>
          <cell r="E11792">
            <v>1.5</v>
          </cell>
          <cell r="F11792">
            <v>0.1</v>
          </cell>
          <cell r="G11792">
            <v>0.15</v>
          </cell>
        </row>
        <row r="11793">
          <cell r="A11793" t="str">
            <v>85024</v>
          </cell>
          <cell r="C11793" t="str">
            <v>SUBTOTAL</v>
          </cell>
          <cell r="G11793">
            <v>223.45000000000002</v>
          </cell>
        </row>
        <row r="11794">
          <cell r="C11794" t="str">
            <v>BDI</v>
          </cell>
          <cell r="E11794">
            <v>0.35</v>
          </cell>
          <cell r="G11794">
            <v>78.209999999999994</v>
          </cell>
        </row>
        <row r="11795">
          <cell r="C11795" t="str">
            <v>TOTAL</v>
          </cell>
          <cell r="G11795">
            <v>301.66000000000003</v>
          </cell>
        </row>
        <row r="11797">
          <cell r="A11797" t="str">
            <v>FOMA</v>
          </cell>
          <cell r="B11797" t="str">
            <v>74119/001</v>
          </cell>
          <cell r="C11797" t="str">
            <v>FORNECIMENTO E ASSENTAMENTO DE BRITA 2-D RENOS E FILTROS MM</v>
          </cell>
          <cell r="D11797" t="str">
            <v>M3</v>
          </cell>
        </row>
        <row r="11798">
          <cell r="A11798" t="str">
            <v>INSUMO</v>
          </cell>
          <cell r="B11798" t="str">
            <v>00004718</v>
          </cell>
          <cell r="C11798" t="str">
            <v>PEDRA BRITADA N. 2 - POSTO PEDREIRA / FORNECEDOR (SEM FRETE)</v>
          </cell>
          <cell r="D11798" t="str">
            <v>M3</v>
          </cell>
          <cell r="E11798">
            <v>1.05</v>
          </cell>
          <cell r="F11798">
            <v>53</v>
          </cell>
          <cell r="G11798">
            <v>55.65</v>
          </cell>
        </row>
        <row r="11799">
          <cell r="A11799" t="str">
            <v>INSUMO</v>
          </cell>
          <cell r="B11799" t="str">
            <v>00006111</v>
          </cell>
          <cell r="C11799" t="str">
            <v>SERVENTE</v>
          </cell>
          <cell r="D11799" t="str">
            <v>H</v>
          </cell>
          <cell r="E11799">
            <v>1</v>
          </cell>
          <cell r="F11799">
            <v>10.59</v>
          </cell>
          <cell r="G11799">
            <v>10.59</v>
          </cell>
        </row>
        <row r="11800">
          <cell r="A11800" t="str">
            <v>74119/001</v>
          </cell>
          <cell r="C11800" t="str">
            <v>SUBTOTAL</v>
          </cell>
          <cell r="G11800">
            <v>66.239999999999995</v>
          </cell>
        </row>
        <row r="11801">
          <cell r="C11801" t="str">
            <v>BDI</v>
          </cell>
          <cell r="E11801">
            <v>0.35</v>
          </cell>
          <cell r="G11801">
            <v>23.18</v>
          </cell>
        </row>
        <row r="11802">
          <cell r="C11802" t="str">
            <v>TOTAL</v>
          </cell>
          <cell r="G11802">
            <v>89.419999999999987</v>
          </cell>
        </row>
        <row r="11804">
          <cell r="A11804" t="str">
            <v>FUES</v>
          </cell>
          <cell r="B11804" t="str">
            <v>73713</v>
          </cell>
          <cell r="C11804" t="str">
            <v>ARRASAMENTO DE TUBULAO DE CONCRETO D=1,00 A 1,20M. (INCLUI ENCARREGADO).</v>
          </cell>
          <cell r="D11804" t="str">
            <v>UN</v>
          </cell>
        </row>
        <row r="11805">
          <cell r="A11805" t="str">
            <v>COMPOSICAO</v>
          </cell>
          <cell r="B11805" t="str">
            <v>73378</v>
          </cell>
          <cell r="C11805" t="str">
            <v>ROMPEDOR PNEUMATICO 32,6KG CONSUMO AR 38,8L (CP) S/OPERADOR PONTEIRA E MANGUEIRA- FREQUENCIA DE IMPACTO DE 1110 IMP/MIN</v>
          </cell>
          <cell r="D11805" t="str">
            <v>H</v>
          </cell>
          <cell r="E11805">
            <v>4.5</v>
          </cell>
          <cell r="F11805">
            <v>1.88</v>
          </cell>
          <cell r="G11805">
            <v>8.4600000000000009</v>
          </cell>
        </row>
        <row r="11806">
          <cell r="A11806" t="str">
            <v>COMPOSICAO</v>
          </cell>
          <cell r="B11806" t="str">
            <v>73388</v>
          </cell>
          <cell r="C11806" t="str">
            <v>COMPRESSOR AR PORTATIL/REBOCAVEL DESC 170PCM DIESEL 40CV (CP) PRESSAO DE TRABALHO DE 102PSI - EXCL OPERADOR</v>
          </cell>
          <cell r="D11806" t="str">
            <v>H</v>
          </cell>
          <cell r="E11806">
            <v>4.5</v>
          </cell>
          <cell r="F11806">
            <v>50.800000000000011</v>
          </cell>
          <cell r="G11806">
            <v>228.6</v>
          </cell>
        </row>
        <row r="11807">
          <cell r="A11807" t="str">
            <v>INSUMO</v>
          </cell>
          <cell r="B11807" t="str">
            <v>00004750</v>
          </cell>
          <cell r="C11807" t="str">
            <v>PEDREIRO</v>
          </cell>
          <cell r="D11807" t="str">
            <v>H</v>
          </cell>
          <cell r="E11807">
            <v>4.5</v>
          </cell>
          <cell r="F11807">
            <v>12.88</v>
          </cell>
          <cell r="G11807">
            <v>57.96</v>
          </cell>
        </row>
        <row r="11808">
          <cell r="A11808" t="str">
            <v>INSUMO</v>
          </cell>
          <cell r="B11808" t="str">
            <v>00006111</v>
          </cell>
          <cell r="C11808" t="str">
            <v>SERVENTE</v>
          </cell>
          <cell r="D11808" t="str">
            <v>H</v>
          </cell>
          <cell r="E11808">
            <v>4.5</v>
          </cell>
          <cell r="F11808">
            <v>10.59</v>
          </cell>
          <cell r="G11808">
            <v>47.66</v>
          </cell>
        </row>
        <row r="11809">
          <cell r="A11809" t="str">
            <v>73713</v>
          </cell>
          <cell r="C11809" t="str">
            <v>SUBTOTAL</v>
          </cell>
          <cell r="G11809">
            <v>342.67999999999995</v>
          </cell>
        </row>
        <row r="11810">
          <cell r="C11810" t="str">
            <v>BDI</v>
          </cell>
          <cell r="E11810">
            <v>0.35</v>
          </cell>
          <cell r="G11810">
            <v>119.94</v>
          </cell>
        </row>
        <row r="11811">
          <cell r="C11811" t="str">
            <v>TOTAL</v>
          </cell>
          <cell r="G11811">
            <v>462.61999999999995</v>
          </cell>
        </row>
        <row r="11813">
          <cell r="A11813" t="str">
            <v>FUES</v>
          </cell>
          <cell r="B11813" t="str">
            <v>73761/001</v>
          </cell>
          <cell r="C11813" t="str">
            <v>ARRASAMENTO DE TUBULAO DE CONCRETO D=0,8 0M.</v>
          </cell>
          <cell r="D11813" t="str">
            <v>UN</v>
          </cell>
        </row>
        <row r="11814">
          <cell r="A11814" t="str">
            <v>COMPOSICAO</v>
          </cell>
          <cell r="B11814" t="str">
            <v>73378</v>
          </cell>
          <cell r="C11814" t="str">
            <v>ROMPEDOR PNEUMATICO 32,6KG CONSUMO AR 38,8L (CP) S/OPERADOR PONTEIRA E MANGUEIRA- FREQUENCIA DE IMPACTO DE 1110 IMP/MIN</v>
          </cell>
          <cell r="D11814" t="str">
            <v>H</v>
          </cell>
          <cell r="E11814">
            <v>3</v>
          </cell>
          <cell r="F11814">
            <v>1.88</v>
          </cell>
          <cell r="G11814">
            <v>5.64</v>
          </cell>
        </row>
        <row r="11815">
          <cell r="A11815" t="str">
            <v>COMPOSICAO</v>
          </cell>
          <cell r="B11815" t="str">
            <v>73388</v>
          </cell>
          <cell r="C11815" t="str">
            <v>COMPRESSOR AR PORTATIL/REBOCAVEL DESC 170PCM DIESEL 40CV (CP) PRESSAO DE TRABALHO DE 102PSI - EXCL OPERADOR</v>
          </cell>
          <cell r="D11815" t="str">
            <v>H</v>
          </cell>
          <cell r="E11815">
            <v>3</v>
          </cell>
          <cell r="F11815">
            <v>50.800000000000011</v>
          </cell>
          <cell r="G11815">
            <v>152.4</v>
          </cell>
        </row>
        <row r="11816">
          <cell r="A11816" t="str">
            <v>INSUMO</v>
          </cell>
          <cell r="B11816" t="str">
            <v>00004750</v>
          </cell>
          <cell r="C11816" t="str">
            <v>PEDREIRO</v>
          </cell>
          <cell r="D11816" t="str">
            <v>H</v>
          </cell>
          <cell r="E11816">
            <v>3</v>
          </cell>
          <cell r="F11816">
            <v>12.88</v>
          </cell>
          <cell r="G11816">
            <v>38.64</v>
          </cell>
        </row>
        <row r="11817">
          <cell r="A11817" t="str">
            <v>INSUMO</v>
          </cell>
          <cell r="B11817" t="str">
            <v>00006111</v>
          </cell>
          <cell r="C11817" t="str">
            <v>SERVENTE</v>
          </cell>
          <cell r="D11817" t="str">
            <v>H</v>
          </cell>
          <cell r="E11817">
            <v>3</v>
          </cell>
          <cell r="F11817">
            <v>10.59</v>
          </cell>
          <cell r="G11817">
            <v>31.77</v>
          </cell>
        </row>
        <row r="11818">
          <cell r="A11818" t="str">
            <v>73761/001</v>
          </cell>
          <cell r="C11818" t="str">
            <v>SUBTOTAL</v>
          </cell>
          <cell r="G11818">
            <v>228.45000000000002</v>
          </cell>
        </row>
        <row r="11819">
          <cell r="C11819" t="str">
            <v>BDI</v>
          </cell>
          <cell r="E11819">
            <v>0.35</v>
          </cell>
          <cell r="G11819">
            <v>79.959999999999994</v>
          </cell>
        </row>
        <row r="11820">
          <cell r="C11820" t="str">
            <v>TOTAL</v>
          </cell>
          <cell r="G11820">
            <v>308.41000000000003</v>
          </cell>
        </row>
        <row r="11822">
          <cell r="A11822" t="str">
            <v>FUES</v>
          </cell>
          <cell r="B11822" t="str">
            <v>73761/002</v>
          </cell>
          <cell r="C11822" t="str">
            <v>ARRASAMENTO DE TUBULAO DE CONCRETO D=1,2 5 A 1,40M.</v>
          </cell>
          <cell r="D11822" t="str">
            <v>UN</v>
          </cell>
        </row>
        <row r="11823">
          <cell r="A11823" t="str">
            <v>COMPOSICAO</v>
          </cell>
          <cell r="B11823" t="str">
            <v>73378</v>
          </cell>
          <cell r="C11823" t="str">
            <v>ROMPEDOR PNEUMATICO 32,6KG CONSUMO AR 38,8L (CP) S/OPERADOR PONTEIRA E MANGUEIRA- FREQUENCIA DE IMPACTO DE 1110 IMP/MIN</v>
          </cell>
          <cell r="D11823" t="str">
            <v>H</v>
          </cell>
          <cell r="E11823">
            <v>5.2</v>
          </cell>
          <cell r="F11823">
            <v>1.88</v>
          </cell>
          <cell r="G11823">
            <v>9.7799999999999994</v>
          </cell>
        </row>
        <row r="11824">
          <cell r="A11824" t="str">
            <v>COMPOSICAO</v>
          </cell>
          <cell r="B11824" t="str">
            <v>73388</v>
          </cell>
          <cell r="C11824" t="str">
            <v>COMPRESSOR AR PORTATIL/REBOCAVEL DESC 170PCM DIESEL 40CV (CP) PRESSAO DE TRABALHO DE 102PSI - EXCL OPERADOR</v>
          </cell>
          <cell r="D11824" t="str">
            <v>H</v>
          </cell>
          <cell r="E11824">
            <v>5.2</v>
          </cell>
          <cell r="F11824">
            <v>50.800000000000011</v>
          </cell>
          <cell r="G11824">
            <v>264.16000000000003</v>
          </cell>
        </row>
        <row r="11825">
          <cell r="A11825" t="str">
            <v>INSUMO</v>
          </cell>
          <cell r="B11825" t="str">
            <v>00004750</v>
          </cell>
          <cell r="C11825" t="str">
            <v>PEDREIRO</v>
          </cell>
          <cell r="D11825" t="str">
            <v>H</v>
          </cell>
          <cell r="E11825">
            <v>5.2</v>
          </cell>
          <cell r="F11825">
            <v>12.88</v>
          </cell>
          <cell r="G11825">
            <v>66.98</v>
          </cell>
        </row>
        <row r="11826">
          <cell r="A11826" t="str">
            <v>INSUMO</v>
          </cell>
          <cell r="B11826" t="str">
            <v>00006111</v>
          </cell>
          <cell r="C11826" t="str">
            <v>SERVENTE</v>
          </cell>
          <cell r="D11826" t="str">
            <v>H</v>
          </cell>
          <cell r="E11826">
            <v>5.2</v>
          </cell>
          <cell r="F11826">
            <v>10.59</v>
          </cell>
          <cell r="G11826">
            <v>55.07</v>
          </cell>
        </row>
        <row r="11827">
          <cell r="A11827" t="str">
            <v>73761/002</v>
          </cell>
          <cell r="C11827" t="str">
            <v>SUBTOTAL</v>
          </cell>
          <cell r="G11827">
            <v>395.99</v>
          </cell>
        </row>
        <row r="11828">
          <cell r="C11828" t="str">
            <v>BDI</v>
          </cell>
          <cell r="E11828">
            <v>0.35</v>
          </cell>
          <cell r="G11828">
            <v>138.6</v>
          </cell>
        </row>
        <row r="11829">
          <cell r="C11829" t="str">
            <v>TOTAL</v>
          </cell>
          <cell r="G11829">
            <v>534.59</v>
          </cell>
        </row>
        <row r="11831">
          <cell r="A11831" t="str">
            <v>FUES</v>
          </cell>
          <cell r="B11831" t="str">
            <v>73761/003</v>
          </cell>
          <cell r="C11831" t="str">
            <v>ARRASAMENTO DE TUBULAO DE CONCRETO D=1,4 5 A 1,60M.</v>
          </cell>
          <cell r="D11831" t="str">
            <v>UN</v>
          </cell>
        </row>
        <row r="11832">
          <cell r="A11832" t="str">
            <v>COMPOSICAO</v>
          </cell>
          <cell r="B11832" t="str">
            <v>73378</v>
          </cell>
          <cell r="C11832" t="str">
            <v>ROMPEDOR PNEUMATICO 32,6KG CONSUMO AR 38,8L (CP) S/OPERADOR PONTEIRA E MANGUEIRA- FREQUENCIA DE IMPACTO DE 1110 IMP/MIN</v>
          </cell>
          <cell r="D11832" t="str">
            <v>H</v>
          </cell>
          <cell r="E11832">
            <v>6</v>
          </cell>
          <cell r="F11832">
            <v>1.88</v>
          </cell>
          <cell r="G11832">
            <v>11.28</v>
          </cell>
        </row>
        <row r="11833">
          <cell r="A11833" t="str">
            <v>COMPOSICAO</v>
          </cell>
          <cell r="B11833" t="str">
            <v>73388</v>
          </cell>
          <cell r="C11833" t="str">
            <v>COMPRESSOR AR PORTATIL/REBOCAVEL DESC 170PCM DIESEL 40CV (CP) PRESSAO DE TRABALHO DE 102PSI - EXCL OPERADOR</v>
          </cell>
          <cell r="D11833" t="str">
            <v>H</v>
          </cell>
          <cell r="E11833">
            <v>6</v>
          </cell>
          <cell r="F11833">
            <v>50.800000000000011</v>
          </cell>
          <cell r="G11833">
            <v>304.8</v>
          </cell>
        </row>
        <row r="11834">
          <cell r="A11834" t="str">
            <v>INSUMO</v>
          </cell>
          <cell r="B11834" t="str">
            <v>00004750</v>
          </cell>
          <cell r="C11834" t="str">
            <v>PEDREIRO</v>
          </cell>
          <cell r="D11834" t="str">
            <v>H</v>
          </cell>
          <cell r="E11834">
            <v>6</v>
          </cell>
          <cell r="F11834">
            <v>12.88</v>
          </cell>
          <cell r="G11834">
            <v>77.28</v>
          </cell>
        </row>
        <row r="11835">
          <cell r="A11835" t="str">
            <v>INSUMO</v>
          </cell>
          <cell r="B11835" t="str">
            <v>00006111</v>
          </cell>
          <cell r="C11835" t="str">
            <v>SERVENTE</v>
          </cell>
          <cell r="D11835" t="str">
            <v>H</v>
          </cell>
          <cell r="E11835">
            <v>6</v>
          </cell>
          <cell r="F11835">
            <v>10.59</v>
          </cell>
          <cell r="G11835">
            <v>63.54</v>
          </cell>
        </row>
        <row r="11836">
          <cell r="A11836" t="str">
            <v>73761/003</v>
          </cell>
          <cell r="C11836" t="str">
            <v>SUBTOTAL</v>
          </cell>
          <cell r="G11836">
            <v>456.90000000000003</v>
          </cell>
        </row>
        <row r="11837">
          <cell r="C11837" t="str">
            <v>BDI</v>
          </cell>
          <cell r="E11837">
            <v>0.35</v>
          </cell>
          <cell r="G11837">
            <v>159.91999999999999</v>
          </cell>
        </row>
        <row r="11838">
          <cell r="C11838" t="str">
            <v>TOTAL</v>
          </cell>
          <cell r="G11838">
            <v>616.82000000000005</v>
          </cell>
        </row>
        <row r="11840">
          <cell r="A11840" t="str">
            <v>FUES</v>
          </cell>
          <cell r="B11840" t="str">
            <v>73761/004</v>
          </cell>
          <cell r="C11840" t="str">
            <v>ARRASAMENTO DE TUBULAO DE CONCRETO D=1,6 5 A 2,00M.</v>
          </cell>
          <cell r="D11840" t="str">
            <v>UN</v>
          </cell>
        </row>
        <row r="11841">
          <cell r="A11841" t="str">
            <v>COMPOSICAO</v>
          </cell>
          <cell r="B11841" t="str">
            <v>73378</v>
          </cell>
          <cell r="C11841" t="str">
            <v>ROMPEDOR PNEUMATICO 32,6KG CONSUMO AR 38,8L (CP) S/OPERADOR PONTEIRA E MANGUEIRA- FREQUENCIA DE IMPACTO DE 1110 IMP/MIN</v>
          </cell>
          <cell r="D11841" t="str">
            <v>H</v>
          </cell>
          <cell r="E11841">
            <v>7.5</v>
          </cell>
          <cell r="F11841">
            <v>1.88</v>
          </cell>
          <cell r="G11841">
            <v>14.1</v>
          </cell>
        </row>
        <row r="11842">
          <cell r="A11842" t="str">
            <v>COMPOSICAO</v>
          </cell>
          <cell r="B11842" t="str">
            <v>73388</v>
          </cell>
          <cell r="C11842" t="str">
            <v>COMPRESSOR AR PORTATIL/REBOCAVEL DESC 170PCM DIESEL 40CV (CP) PRESSAO DE TRABALHO DE 102PSI - EXCL OPERADOR</v>
          </cell>
          <cell r="D11842" t="str">
            <v>H</v>
          </cell>
          <cell r="E11842">
            <v>7.5</v>
          </cell>
          <cell r="F11842">
            <v>50.800000000000011</v>
          </cell>
          <cell r="G11842">
            <v>381</v>
          </cell>
        </row>
        <row r="11843">
          <cell r="A11843" t="str">
            <v>INSUMO</v>
          </cell>
          <cell r="B11843" t="str">
            <v>00004750</v>
          </cell>
          <cell r="C11843" t="str">
            <v>PEDREIRO</v>
          </cell>
          <cell r="D11843" t="str">
            <v>H</v>
          </cell>
          <cell r="E11843">
            <v>7.5</v>
          </cell>
          <cell r="F11843">
            <v>12.88</v>
          </cell>
          <cell r="G11843">
            <v>96.6</v>
          </cell>
        </row>
        <row r="11844">
          <cell r="A11844" t="str">
            <v>INSUMO</v>
          </cell>
          <cell r="B11844" t="str">
            <v>00006111</v>
          </cell>
          <cell r="C11844" t="str">
            <v>SERVENTE</v>
          </cell>
          <cell r="D11844" t="str">
            <v>H</v>
          </cell>
          <cell r="E11844">
            <v>7.5</v>
          </cell>
          <cell r="F11844">
            <v>10.59</v>
          </cell>
          <cell r="G11844">
            <v>79.430000000000007</v>
          </cell>
        </row>
        <row r="11845">
          <cell r="A11845" t="str">
            <v>73761/004</v>
          </cell>
          <cell r="C11845" t="str">
            <v>SUBTOTAL</v>
          </cell>
          <cell r="G11845">
            <v>571.13000000000011</v>
          </cell>
        </row>
        <row r="11846">
          <cell r="C11846" t="str">
            <v>BDI</v>
          </cell>
          <cell r="E11846">
            <v>0.35</v>
          </cell>
          <cell r="G11846">
            <v>199.9</v>
          </cell>
        </row>
        <row r="11847">
          <cell r="C11847" t="str">
            <v>TOTAL</v>
          </cell>
          <cell r="G11847">
            <v>771.03000000000009</v>
          </cell>
        </row>
        <row r="11849">
          <cell r="A11849" t="str">
            <v>FUES</v>
          </cell>
          <cell r="B11849" t="str">
            <v>73761/005</v>
          </cell>
          <cell r="C11849" t="str">
            <v>ARRASAMENTO DE TUBULAO DE CONCRETO D=2,1 0 A 2,50M.</v>
          </cell>
          <cell r="D11849" t="str">
            <v>UN</v>
          </cell>
        </row>
        <row r="11850">
          <cell r="A11850" t="str">
            <v>COMPOSICAO</v>
          </cell>
          <cell r="B11850" t="str">
            <v>73378</v>
          </cell>
          <cell r="C11850" t="str">
            <v>ROMPEDOR PNEUMATICO 32,6KG CONSUMO AR 38,8L (CP) S/OPERADOR PONTEIRA E MANGUEIRA- FREQUENCIA DE IMPACTO DE 1110 IMP/MIN</v>
          </cell>
          <cell r="D11850" t="str">
            <v>H</v>
          </cell>
          <cell r="E11850">
            <v>9.3000000000000007</v>
          </cell>
          <cell r="F11850">
            <v>1.88</v>
          </cell>
          <cell r="G11850">
            <v>17.48</v>
          </cell>
        </row>
        <row r="11851">
          <cell r="A11851" t="str">
            <v>COMPOSICAO</v>
          </cell>
          <cell r="B11851" t="str">
            <v>73388</v>
          </cell>
          <cell r="C11851" t="str">
            <v>COMPRESSOR AR PORTATIL/REBOCAVEL DESC 170PCM DIESEL 40CV (CP) PRESSAO DE TRABALHO DE 102PSI - EXCL OPERADOR</v>
          </cell>
          <cell r="D11851" t="str">
            <v>H</v>
          </cell>
          <cell r="E11851">
            <v>9.3000000000000007</v>
          </cell>
          <cell r="F11851">
            <v>50.800000000000011</v>
          </cell>
          <cell r="G11851">
            <v>472.44</v>
          </cell>
        </row>
        <row r="11852">
          <cell r="A11852" t="str">
            <v>INSUMO</v>
          </cell>
          <cell r="B11852" t="str">
            <v>00004750</v>
          </cell>
          <cell r="C11852" t="str">
            <v>PEDREIRO</v>
          </cell>
          <cell r="D11852" t="str">
            <v>H</v>
          </cell>
          <cell r="E11852">
            <v>9.3000000000000007</v>
          </cell>
          <cell r="F11852">
            <v>12.88</v>
          </cell>
          <cell r="G11852">
            <v>119.78</v>
          </cell>
        </row>
        <row r="11853">
          <cell r="A11853" t="str">
            <v>INSUMO</v>
          </cell>
          <cell r="B11853" t="str">
            <v>00006111</v>
          </cell>
          <cell r="C11853" t="str">
            <v>SERVENTE</v>
          </cell>
          <cell r="D11853" t="str">
            <v>H</v>
          </cell>
          <cell r="E11853">
            <v>9.3000000000000007</v>
          </cell>
          <cell r="F11853">
            <v>10.59</v>
          </cell>
          <cell r="G11853">
            <v>98.49</v>
          </cell>
        </row>
        <row r="11854">
          <cell r="A11854" t="str">
            <v>73761/005</v>
          </cell>
          <cell r="C11854" t="str">
            <v>SUBTOTAL</v>
          </cell>
          <cell r="G11854">
            <v>708.19</v>
          </cell>
        </row>
        <row r="11855">
          <cell r="C11855" t="str">
            <v>BDI</v>
          </cell>
          <cell r="E11855">
            <v>0.35</v>
          </cell>
          <cell r="G11855">
            <v>247.87</v>
          </cell>
        </row>
        <row r="11856">
          <cell r="C11856" t="str">
            <v>TOTAL</v>
          </cell>
          <cell r="G11856">
            <v>956.06000000000006</v>
          </cell>
        </row>
        <row r="11858">
          <cell r="A11858" t="str">
            <v>FUES</v>
          </cell>
          <cell r="B11858" t="str">
            <v>79475</v>
          </cell>
          <cell r="C11858" t="str">
            <v>ESCAVACAO MANUAL CAMPO ABERTO P/TUBULAO - FUSTE E/OU BASE (PARA TODAS AS PROFUNDIDADES)</v>
          </cell>
          <cell r="D11858" t="str">
            <v>M3</v>
          </cell>
        </row>
        <row r="11859">
          <cell r="A11859" t="str">
            <v>INSUMO</v>
          </cell>
          <cell r="B11859" t="str">
            <v>00004752</v>
          </cell>
          <cell r="C11859" t="str">
            <v>POCEIRO</v>
          </cell>
          <cell r="D11859" t="str">
            <v>H</v>
          </cell>
          <cell r="E11859">
            <v>10</v>
          </cell>
          <cell r="F11859">
            <v>14.03</v>
          </cell>
          <cell r="G11859">
            <v>140.30000000000001</v>
          </cell>
        </row>
        <row r="11860">
          <cell r="A11860" t="str">
            <v>INSUMO</v>
          </cell>
          <cell r="B11860" t="str">
            <v>00006111</v>
          </cell>
          <cell r="C11860" t="str">
            <v>SERVENTE</v>
          </cell>
          <cell r="D11860" t="str">
            <v>H</v>
          </cell>
          <cell r="E11860">
            <v>10</v>
          </cell>
          <cell r="F11860">
            <v>10.59</v>
          </cell>
          <cell r="G11860">
            <v>105.9</v>
          </cell>
        </row>
        <row r="11861">
          <cell r="A11861" t="str">
            <v>79475</v>
          </cell>
          <cell r="C11861" t="str">
            <v>SUBTOTAL</v>
          </cell>
          <cell r="G11861">
            <v>246.20000000000002</v>
          </cell>
        </row>
        <row r="11862">
          <cell r="C11862" t="str">
            <v>BDI</v>
          </cell>
          <cell r="E11862">
            <v>0.35</v>
          </cell>
          <cell r="G11862">
            <v>86.17</v>
          </cell>
        </row>
        <row r="11863">
          <cell r="C11863" t="str">
            <v>TOTAL</v>
          </cell>
          <cell r="G11863">
            <v>332.37</v>
          </cell>
        </row>
        <row r="11865">
          <cell r="A11865" t="str">
            <v>FUES</v>
          </cell>
          <cell r="B11865" t="str">
            <v>72819</v>
          </cell>
          <cell r="C11865" t="str">
            <v>ESTACA A TRADO (BROCA) DIAMETRO 30CM EM CO NCRETO ARMADO MOLDADA IN-LOCO, 20 MPA</v>
          </cell>
          <cell r="D11865" t="str">
            <v>M</v>
          </cell>
        </row>
        <row r="11866">
          <cell r="A11866" t="str">
            <v>COMPOSICAO</v>
          </cell>
          <cell r="B11866" t="str">
            <v>73972/002</v>
          </cell>
          <cell r="C11866" t="str">
            <v>CONCRETO FCK=20MPA, VIRADO EM BETONEIRA, SEM LANCAMENTO</v>
          </cell>
          <cell r="D11866" t="str">
            <v>M3</v>
          </cell>
          <cell r="E11866">
            <v>7.0599999999999996E-2</v>
          </cell>
          <cell r="F11866">
            <v>320.8</v>
          </cell>
          <cell r="G11866">
            <v>22.65</v>
          </cell>
        </row>
        <row r="11867">
          <cell r="A11867" t="str">
            <v>INSUMO</v>
          </cell>
          <cell r="B11867" t="str">
            <v>00000033</v>
          </cell>
          <cell r="C11867" t="str">
            <v>ACO CA-50 5/16" (7,94 MM)</v>
          </cell>
          <cell r="D11867" t="str">
            <v>KG</v>
          </cell>
          <cell r="E11867">
            <v>1.4112</v>
          </cell>
          <cell r="F11867">
            <v>3.69</v>
          </cell>
          <cell r="G11867">
            <v>5.21</v>
          </cell>
        </row>
        <row r="11868">
          <cell r="A11868" t="str">
            <v>INSUMO</v>
          </cell>
          <cell r="B11868" t="str">
            <v>00000337</v>
          </cell>
          <cell r="C11868" t="str">
            <v>ARAME PRETO RECOZIDO, PARA ARMACAO DE FERRAGEM, N. 18, D = 1,25 MM (0,01 KGM)</v>
          </cell>
          <cell r="D11868" t="str">
            <v>KG</v>
          </cell>
          <cell r="E11868">
            <v>2.8799999999999999E-2</v>
          </cell>
          <cell r="F11868">
            <v>6.67</v>
          </cell>
          <cell r="G11868">
            <v>0.19</v>
          </cell>
        </row>
        <row r="11869">
          <cell r="A11869" t="str">
            <v>INSUMO</v>
          </cell>
          <cell r="B11869" t="str">
            <v>00000378</v>
          </cell>
          <cell r="C11869" t="str">
            <v>ARMADOR</v>
          </cell>
          <cell r="D11869" t="str">
            <v>H</v>
          </cell>
          <cell r="E11869">
            <v>0.1152</v>
          </cell>
          <cell r="F11869">
            <v>12.88</v>
          </cell>
          <cell r="G11869">
            <v>1.48</v>
          </cell>
        </row>
        <row r="11870">
          <cell r="A11870" t="str">
            <v>INSUMO</v>
          </cell>
          <cell r="B11870" t="str">
            <v>00004750</v>
          </cell>
          <cell r="C11870" t="str">
            <v>PEDREIRO</v>
          </cell>
          <cell r="D11870" t="str">
            <v>H</v>
          </cell>
          <cell r="E11870">
            <v>0.36</v>
          </cell>
          <cell r="F11870">
            <v>12.88</v>
          </cell>
          <cell r="G11870">
            <v>4.6399999999999997</v>
          </cell>
        </row>
        <row r="11871">
          <cell r="A11871" t="str">
            <v>INSUMO</v>
          </cell>
          <cell r="B11871" t="str">
            <v>00006111</v>
          </cell>
          <cell r="C11871" t="str">
            <v>SERVENTE</v>
          </cell>
          <cell r="D11871" t="str">
            <v>H</v>
          </cell>
          <cell r="E11871">
            <v>3.2854100000000002</v>
          </cell>
          <cell r="F11871">
            <v>10.59</v>
          </cell>
          <cell r="G11871">
            <v>34.79</v>
          </cell>
        </row>
        <row r="11872">
          <cell r="A11872" t="str">
            <v>INSUMO</v>
          </cell>
          <cell r="B11872" t="str">
            <v>00006114</v>
          </cell>
          <cell r="C11872" t="str">
            <v>AJUDANTE DE ARMADOR</v>
          </cell>
          <cell r="D11872" t="str">
            <v>H</v>
          </cell>
          <cell r="E11872">
            <v>0.1152</v>
          </cell>
          <cell r="F11872">
            <v>9.68</v>
          </cell>
          <cell r="G11872">
            <v>1.1200000000000001</v>
          </cell>
        </row>
        <row r="11873">
          <cell r="A11873" t="str">
            <v>72819</v>
          </cell>
          <cell r="C11873" t="str">
            <v>SUBTOTAL</v>
          </cell>
          <cell r="G11873">
            <v>70.080000000000013</v>
          </cell>
        </row>
        <row r="11874">
          <cell r="C11874" t="str">
            <v>BDI</v>
          </cell>
          <cell r="E11874">
            <v>0.35</v>
          </cell>
          <cell r="G11874">
            <v>24.53</v>
          </cell>
        </row>
        <row r="11875">
          <cell r="C11875" t="str">
            <v>TOTAL</v>
          </cell>
          <cell r="G11875">
            <v>94.610000000000014</v>
          </cell>
        </row>
        <row r="11877">
          <cell r="A11877" t="str">
            <v>FUES</v>
          </cell>
          <cell r="B11877" t="str">
            <v>72820</v>
          </cell>
          <cell r="C11877" t="str">
            <v>CORTE E PREPARO EM CABECA DE ESTACA</v>
          </cell>
          <cell r="D11877" t="str">
            <v>UN</v>
          </cell>
        </row>
        <row r="11878">
          <cell r="A11878" t="str">
            <v>INSUMO</v>
          </cell>
          <cell r="B11878" t="str">
            <v>00004750</v>
          </cell>
          <cell r="C11878" t="str">
            <v>PEDREIRO</v>
          </cell>
          <cell r="D11878" t="str">
            <v>H</v>
          </cell>
          <cell r="E11878">
            <v>0.25</v>
          </cell>
          <cell r="F11878">
            <v>12.88</v>
          </cell>
          <cell r="G11878">
            <v>3.22</v>
          </cell>
        </row>
        <row r="11879">
          <cell r="A11879" t="str">
            <v>INSUMO</v>
          </cell>
          <cell r="B11879" t="str">
            <v>00006111</v>
          </cell>
          <cell r="C11879" t="str">
            <v>SERVENTE</v>
          </cell>
          <cell r="D11879" t="str">
            <v>H</v>
          </cell>
          <cell r="E11879">
            <v>2.5</v>
          </cell>
          <cell r="F11879">
            <v>10.59</v>
          </cell>
          <cell r="G11879">
            <v>26.48</v>
          </cell>
        </row>
        <row r="11880">
          <cell r="A11880" t="str">
            <v>72820</v>
          </cell>
          <cell r="C11880" t="str">
            <v>SUBTOTAL</v>
          </cell>
          <cell r="G11880">
            <v>29.7</v>
          </cell>
        </row>
        <row r="11881">
          <cell r="C11881" t="str">
            <v>BDI</v>
          </cell>
          <cell r="E11881">
            <v>0.35</v>
          </cell>
          <cell r="G11881">
            <v>10.4</v>
          </cell>
        </row>
        <row r="11882">
          <cell r="C11882" t="str">
            <v>TOTAL</v>
          </cell>
          <cell r="G11882">
            <v>40.1</v>
          </cell>
        </row>
        <row r="11884">
          <cell r="A11884" t="str">
            <v>FUES</v>
          </cell>
          <cell r="B11884" t="str">
            <v>74122/001</v>
          </cell>
          <cell r="C11884" t="str">
            <v>ESTACA PRE-MOLDADA CONCRETO ARMADO 20 T, INCLUSIVE CRAVACAO/EMENDAS.</v>
          </cell>
          <cell r="D11884" t="str">
            <v>M</v>
          </cell>
        </row>
        <row r="11885">
          <cell r="A11885" t="str">
            <v>INSUMO</v>
          </cell>
          <cell r="B11885" t="str">
            <v>00002763</v>
          </cell>
          <cell r="C11885" t="str">
            <v>ESTACA DE CONCRETO MACICA PARA CARGA DE 20 T, INCLUSIVE A CRAVACAO E EMENDAS, EXCETO O SERVICO DE SONDAGEM</v>
          </cell>
          <cell r="D11885" t="str">
            <v>M</v>
          </cell>
          <cell r="E11885">
            <v>1.08</v>
          </cell>
          <cell r="F11885">
            <v>71</v>
          </cell>
          <cell r="G11885">
            <v>76.680000000000007</v>
          </cell>
        </row>
        <row r="11886">
          <cell r="A11886" t="str">
            <v>INSUMO</v>
          </cell>
          <cell r="B11886" t="str">
            <v>00006111</v>
          </cell>
          <cell r="C11886" t="str">
            <v>SERVENTE</v>
          </cell>
          <cell r="D11886" t="str">
            <v>H</v>
          </cell>
          <cell r="E11886">
            <v>0.4</v>
          </cell>
          <cell r="F11886">
            <v>10.59</v>
          </cell>
          <cell r="G11886">
            <v>4.24</v>
          </cell>
        </row>
        <row r="11887">
          <cell r="A11887" t="str">
            <v>74122/001</v>
          </cell>
          <cell r="C11887" t="str">
            <v>SUBTOTAL</v>
          </cell>
          <cell r="G11887">
            <v>80.92</v>
          </cell>
        </row>
        <row r="11888">
          <cell r="C11888" t="str">
            <v>BDI</v>
          </cell>
          <cell r="E11888">
            <v>0.35</v>
          </cell>
          <cell r="G11888">
            <v>28.32</v>
          </cell>
        </row>
        <row r="11889">
          <cell r="C11889" t="str">
            <v>TOTAL</v>
          </cell>
          <cell r="G11889">
            <v>109.24000000000001</v>
          </cell>
        </row>
        <row r="11891">
          <cell r="A11891" t="str">
            <v>FUES</v>
          </cell>
          <cell r="B11891" t="str">
            <v>74156/001</v>
          </cell>
          <cell r="C11891" t="str">
            <v>ESTACA A TRADO(BROCA) D=25CM C/CONCRETO FCK=15MPA+20KG ACO/M3 MOLD.IN-LOCO</v>
          </cell>
          <cell r="D11891" t="str">
            <v>M</v>
          </cell>
        </row>
        <row r="11892">
          <cell r="A11892" t="str">
            <v>COMPOSICAO</v>
          </cell>
          <cell r="B11892" t="str">
            <v>6045</v>
          </cell>
          <cell r="C11892" t="str">
            <v>CONCRETO FCK=15MPA, PREPARO COM BETONEIRA, SEM LANCAMENTO</v>
          </cell>
          <cell r="D11892" t="str">
            <v>M3</v>
          </cell>
          <cell r="E11892">
            <v>0.05</v>
          </cell>
          <cell r="F11892">
            <v>294.83999999999997</v>
          </cell>
          <cell r="G11892">
            <v>14.74</v>
          </cell>
        </row>
        <row r="11893">
          <cell r="A11893" t="str">
            <v>INSUMO</v>
          </cell>
          <cell r="B11893" t="str">
            <v>00000033</v>
          </cell>
          <cell r="C11893" t="str">
            <v>ACO CA-50 5/16" (7,94 MM)</v>
          </cell>
          <cell r="D11893" t="str">
            <v>KG</v>
          </cell>
          <cell r="E11893">
            <v>0.98</v>
          </cell>
          <cell r="F11893">
            <v>3.69</v>
          </cell>
          <cell r="G11893">
            <v>3.62</v>
          </cell>
        </row>
        <row r="11894">
          <cell r="A11894" t="str">
            <v>INSUMO</v>
          </cell>
          <cell r="B11894" t="str">
            <v>00000337</v>
          </cell>
          <cell r="C11894" t="str">
            <v>ARAME PRETO RECOZIDO, PARA ARMACAO DE FERRAGEM, N. 18, D = 1,25 MM (0,01 KGM)</v>
          </cell>
          <cell r="D11894" t="str">
            <v>KG</v>
          </cell>
          <cell r="E11894">
            <v>0.02</v>
          </cell>
          <cell r="F11894">
            <v>6.67</v>
          </cell>
          <cell r="G11894">
            <v>0.13</v>
          </cell>
        </row>
        <row r="11895">
          <cell r="A11895" t="str">
            <v>INSUMO</v>
          </cell>
          <cell r="B11895" t="str">
            <v>00000378</v>
          </cell>
          <cell r="C11895" t="str">
            <v>ARMADOR</v>
          </cell>
          <cell r="D11895" t="str">
            <v>H</v>
          </cell>
          <cell r="E11895">
            <v>0.08</v>
          </cell>
          <cell r="F11895">
            <v>12.88</v>
          </cell>
          <cell r="G11895">
            <v>1.03</v>
          </cell>
        </row>
        <row r="11896">
          <cell r="A11896" t="str">
            <v>INSUMO</v>
          </cell>
          <cell r="B11896" t="str">
            <v>00004750</v>
          </cell>
          <cell r="C11896" t="str">
            <v>PEDREIRO</v>
          </cell>
          <cell r="D11896" t="str">
            <v>H</v>
          </cell>
          <cell r="E11896">
            <v>0.25</v>
          </cell>
          <cell r="F11896">
            <v>12.88</v>
          </cell>
          <cell r="G11896">
            <v>3.22</v>
          </cell>
        </row>
        <row r="11897">
          <cell r="A11897" t="str">
            <v>INSUMO</v>
          </cell>
          <cell r="B11897" t="str">
            <v>00006111</v>
          </cell>
          <cell r="C11897" t="str">
            <v>SERVENTE</v>
          </cell>
          <cell r="D11897" t="str">
            <v>H</v>
          </cell>
          <cell r="E11897">
            <v>2.1</v>
          </cell>
          <cell r="F11897">
            <v>10.59</v>
          </cell>
          <cell r="G11897">
            <v>22.24</v>
          </cell>
        </row>
        <row r="11898">
          <cell r="A11898" t="str">
            <v>74156/001</v>
          </cell>
          <cell r="C11898" t="str">
            <v>SUBTOTAL</v>
          </cell>
          <cell r="G11898">
            <v>44.98</v>
          </cell>
        </row>
        <row r="11899">
          <cell r="C11899" t="str">
            <v>BDI</v>
          </cell>
          <cell r="E11899">
            <v>0.35</v>
          </cell>
          <cell r="G11899">
            <v>15.74</v>
          </cell>
        </row>
        <row r="11900">
          <cell r="C11900" t="str">
            <v>TOTAL</v>
          </cell>
          <cell r="G11900">
            <v>60.72</v>
          </cell>
        </row>
        <row r="11902">
          <cell r="A11902" t="str">
            <v>FUES</v>
          </cell>
          <cell r="B11902" t="str">
            <v>74156/002</v>
          </cell>
          <cell r="C11902" t="str">
            <v>ESTACA A TRADO (BROCA) DIAMETRO = 25 CM, EM CONCRET O MOLDADO IN LOCO, 15 MPA, SEM ARMACAO.</v>
          </cell>
          <cell r="D11902" t="str">
            <v>M</v>
          </cell>
        </row>
        <row r="11903">
          <cell r="A11903" t="str">
            <v>COMPOSICAO</v>
          </cell>
          <cell r="B11903" t="str">
            <v>6045</v>
          </cell>
          <cell r="C11903" t="str">
            <v>CONCRETO FCK=15MPA, PREPARO COM BETONEIRA, SEM LANCAMENTO</v>
          </cell>
          <cell r="D11903" t="str">
            <v>M3</v>
          </cell>
          <cell r="E11903">
            <v>0.05</v>
          </cell>
          <cell r="F11903">
            <v>294.83999999999997</v>
          </cell>
          <cell r="G11903">
            <v>14.74</v>
          </cell>
        </row>
        <row r="11904">
          <cell r="A11904" t="str">
            <v>INSUMO</v>
          </cell>
          <cell r="B11904" t="str">
            <v>00004750</v>
          </cell>
          <cell r="C11904" t="str">
            <v>PEDREIRO</v>
          </cell>
          <cell r="D11904" t="str">
            <v>H</v>
          </cell>
          <cell r="E11904">
            <v>0.25</v>
          </cell>
          <cell r="F11904">
            <v>12.88</v>
          </cell>
          <cell r="G11904">
            <v>3.22</v>
          </cell>
        </row>
        <row r="11905">
          <cell r="A11905" t="str">
            <v>INSUMO</v>
          </cell>
          <cell r="B11905" t="str">
            <v>00006111</v>
          </cell>
          <cell r="C11905" t="str">
            <v>SERVENTE</v>
          </cell>
          <cell r="D11905" t="str">
            <v>H</v>
          </cell>
          <cell r="E11905">
            <v>2.1</v>
          </cell>
          <cell r="F11905">
            <v>10.59</v>
          </cell>
          <cell r="G11905">
            <v>22.24</v>
          </cell>
        </row>
        <row r="11906">
          <cell r="A11906" t="str">
            <v>74156/002</v>
          </cell>
          <cell r="C11906" t="str">
            <v>SUBTOTAL</v>
          </cell>
          <cell r="G11906">
            <v>40.200000000000003</v>
          </cell>
        </row>
        <row r="11907">
          <cell r="C11907" t="str">
            <v>BDI</v>
          </cell>
          <cell r="E11907">
            <v>0.35</v>
          </cell>
          <cell r="G11907">
            <v>14.07</v>
          </cell>
        </row>
        <row r="11908">
          <cell r="C11908" t="str">
            <v>TOTAL</v>
          </cell>
          <cell r="G11908">
            <v>54.27</v>
          </cell>
        </row>
        <row r="11910">
          <cell r="A11910" t="str">
            <v>FUES</v>
          </cell>
          <cell r="B11910" t="str">
            <v>74156/003</v>
          </cell>
          <cell r="C11910" t="str">
            <v>ESTACA A TRADO (BROCA) DIAMETRO = 20 CM, EM CONCRET O MOLDADO IN LOCO, 15 MPA, SEM ARMACAO.</v>
          </cell>
          <cell r="D11910" t="str">
            <v>M</v>
          </cell>
        </row>
        <row r="11911">
          <cell r="A11911" t="str">
            <v>COMPOSICAO</v>
          </cell>
          <cell r="B11911" t="str">
            <v>6045</v>
          </cell>
          <cell r="C11911" t="str">
            <v>CONCRETO FCK=15MPA, PREPARO COM BETONEIRA, SEM LANCAMENTO</v>
          </cell>
          <cell r="D11911" t="str">
            <v>M3</v>
          </cell>
          <cell r="E11911">
            <v>3.1415899999999997E-2</v>
          </cell>
          <cell r="F11911">
            <v>294.83999999999997</v>
          </cell>
          <cell r="G11911">
            <v>9.26</v>
          </cell>
        </row>
        <row r="11912">
          <cell r="A11912" t="str">
            <v>INSUMO</v>
          </cell>
          <cell r="B11912" t="str">
            <v>00004750</v>
          </cell>
          <cell r="C11912" t="str">
            <v>PEDREIRO</v>
          </cell>
          <cell r="D11912" t="str">
            <v>H</v>
          </cell>
          <cell r="E11912">
            <v>0.25</v>
          </cell>
          <cell r="F11912">
            <v>12.88</v>
          </cell>
          <cell r="G11912">
            <v>3.22</v>
          </cell>
        </row>
        <row r="11913">
          <cell r="A11913" t="str">
            <v>INSUMO</v>
          </cell>
          <cell r="B11913" t="str">
            <v>00006111</v>
          </cell>
          <cell r="C11913" t="str">
            <v>SERVENTE</v>
          </cell>
          <cell r="D11913" t="str">
            <v>H</v>
          </cell>
          <cell r="E11913">
            <v>2.1</v>
          </cell>
          <cell r="F11913">
            <v>10.59</v>
          </cell>
          <cell r="G11913">
            <v>22.24</v>
          </cell>
        </row>
        <row r="11914">
          <cell r="A11914" t="str">
            <v>74156/003</v>
          </cell>
          <cell r="C11914" t="str">
            <v>SUBTOTAL</v>
          </cell>
          <cell r="G11914">
            <v>34.72</v>
          </cell>
        </row>
        <row r="11915">
          <cell r="C11915" t="str">
            <v>BDI</v>
          </cell>
          <cell r="E11915">
            <v>0.35</v>
          </cell>
          <cell r="G11915">
            <v>12.15</v>
          </cell>
        </row>
        <row r="11916">
          <cell r="C11916" t="str">
            <v>TOTAL</v>
          </cell>
          <cell r="G11916">
            <v>46.87</v>
          </cell>
        </row>
        <row r="11918">
          <cell r="A11918" t="str">
            <v>FUES</v>
          </cell>
          <cell r="B11918" t="str">
            <v>79501/001</v>
          </cell>
          <cell r="C11918" t="str">
            <v>FORNECIMENTO DE PERFIL DUPLO"I"OU"H" ATE 8"INCL EME NDA LONG O CUSTO JAESTA MULTIPLICADO POR 2(DOIS).</v>
          </cell>
          <cell r="D11918" t="str">
            <v>KG</v>
          </cell>
        </row>
        <row r="11919">
          <cell r="A11919" t="str">
            <v>INSUMO</v>
          </cell>
          <cell r="B11919" t="str">
            <v>00000001</v>
          </cell>
          <cell r="C11919" t="str">
            <v>ACETILENO (CILINDRO DE 5 A 9 KG)</v>
          </cell>
          <cell r="D11919" t="str">
            <v>KG</v>
          </cell>
          <cell r="E11919">
            <v>1.6999999999999999E-3</v>
          </cell>
          <cell r="F11919">
            <v>29.28</v>
          </cell>
          <cell r="G11919">
            <v>0.05</v>
          </cell>
        </row>
        <row r="11920">
          <cell r="A11920" t="str">
            <v>INSUMO</v>
          </cell>
          <cell r="B11920" t="str">
            <v>00000002</v>
          </cell>
          <cell r="C11920" t="str">
            <v>OXIGENIO</v>
          </cell>
          <cell r="D11920" t="str">
            <v>M3</v>
          </cell>
          <cell r="E11920">
            <v>1.4999999999999999E-2</v>
          </cell>
          <cell r="F11920">
            <v>11.29</v>
          </cell>
          <cell r="G11920">
            <v>0.17</v>
          </cell>
        </row>
        <row r="11921">
          <cell r="A11921" t="str">
            <v>INSUMO</v>
          </cell>
          <cell r="B11921" t="str">
            <v>00004766</v>
          </cell>
          <cell r="C11921" t="str">
            <v>PERFIL ACO ESTRUTURAL "I" - 6" X 3 3/8" (QUALQUER ESPESSURA)</v>
          </cell>
          <cell r="D11921" t="str">
            <v>KG</v>
          </cell>
          <cell r="E11921">
            <v>2.1</v>
          </cell>
          <cell r="F11921">
            <v>3.06</v>
          </cell>
          <cell r="G11921">
            <v>6.43</v>
          </cell>
        </row>
        <row r="11922">
          <cell r="A11922" t="str">
            <v>INSUMO</v>
          </cell>
          <cell r="B11922" t="str">
            <v>00006111</v>
          </cell>
          <cell r="C11922" t="str">
            <v>SERVENTE</v>
          </cell>
          <cell r="D11922" t="str">
            <v>H</v>
          </cell>
          <cell r="E11922">
            <v>2.3E-2</v>
          </cell>
          <cell r="F11922">
            <v>10.59</v>
          </cell>
          <cell r="G11922">
            <v>0.24</v>
          </cell>
        </row>
        <row r="11923">
          <cell r="A11923" t="str">
            <v>INSUMO</v>
          </cell>
          <cell r="B11923" t="str">
            <v>00006160</v>
          </cell>
          <cell r="C11923" t="str">
            <v>SOLDADOR</v>
          </cell>
          <cell r="D11923" t="str">
            <v>H</v>
          </cell>
          <cell r="E11923">
            <v>4.5999999999999999E-2</v>
          </cell>
          <cell r="F11923">
            <v>21.72</v>
          </cell>
          <cell r="G11923">
            <v>1</v>
          </cell>
        </row>
        <row r="11924">
          <cell r="A11924" t="str">
            <v>INSUMO</v>
          </cell>
          <cell r="B11924" t="str">
            <v>00010999</v>
          </cell>
          <cell r="C11924" t="str">
            <v>ELETRODO AWS E-6013 (OK 46.00; WI 613) D = 4MM ( SOLDA ELETRICA )</v>
          </cell>
          <cell r="D11924" t="str">
            <v>KG</v>
          </cell>
          <cell r="E11924">
            <v>7.0000000000000007E-2</v>
          </cell>
          <cell r="F11924">
            <v>16.34</v>
          </cell>
          <cell r="G11924">
            <v>1.1399999999999999</v>
          </cell>
        </row>
        <row r="11925">
          <cell r="A11925" t="str">
            <v>79501/001</v>
          </cell>
          <cell r="C11925" t="str">
            <v>SUBTOTAL</v>
          </cell>
          <cell r="G11925">
            <v>9.0299999999999994</v>
          </cell>
        </row>
        <row r="11926">
          <cell r="C11926" t="str">
            <v>BDI</v>
          </cell>
          <cell r="E11926">
            <v>0.35</v>
          </cell>
          <cell r="G11926">
            <v>3.16</v>
          </cell>
        </row>
        <row r="11927">
          <cell r="C11927" t="str">
            <v>TOTAL</v>
          </cell>
          <cell r="G11927">
            <v>12.19</v>
          </cell>
        </row>
        <row r="11929">
          <cell r="A11929" t="str">
            <v>FUES</v>
          </cell>
          <cell r="B11929" t="str">
            <v>79501/002</v>
          </cell>
          <cell r="C11929" t="str">
            <v>FORNECIMENTO PERFIL DUPLO"I"OU"H" 8"ATE 12" INCL EM ENDA LONG O CUSTO JA ESTA MULTIPLICADO POR 2(DOIS).</v>
          </cell>
          <cell r="D11929" t="str">
            <v>KG</v>
          </cell>
        </row>
        <row r="11930">
          <cell r="A11930" t="str">
            <v>INSUMO</v>
          </cell>
          <cell r="B11930" t="str">
            <v>00000001</v>
          </cell>
          <cell r="C11930" t="str">
            <v>ACETILENO (CILINDRO DE 5 A 9 KG)</v>
          </cell>
          <cell r="D11930" t="str">
            <v>KG</v>
          </cell>
          <cell r="E11930">
            <v>6.9999999999999994E-5</v>
          </cell>
          <cell r="F11930">
            <v>29.28</v>
          </cell>
          <cell r="G11930">
            <v>0</v>
          </cell>
        </row>
        <row r="11931">
          <cell r="A11931" t="str">
            <v>INSUMO</v>
          </cell>
          <cell r="B11931" t="str">
            <v>00000002</v>
          </cell>
          <cell r="C11931" t="str">
            <v>OXIGENIO</v>
          </cell>
          <cell r="D11931" t="str">
            <v>M3</v>
          </cell>
          <cell r="E11931">
            <v>6.0000000000000001E-3</v>
          </cell>
          <cell r="F11931">
            <v>11.29</v>
          </cell>
          <cell r="G11931">
            <v>7.0000000000000007E-2</v>
          </cell>
        </row>
        <row r="11932">
          <cell r="A11932" t="str">
            <v>INSUMO</v>
          </cell>
          <cell r="B11932" t="str">
            <v>00000242</v>
          </cell>
          <cell r="C11932" t="str">
            <v>AJUDANTE ESPECIALIZADO</v>
          </cell>
          <cell r="D11932" t="str">
            <v>H</v>
          </cell>
          <cell r="E11932">
            <v>1E-3</v>
          </cell>
          <cell r="F11932">
            <v>11.52</v>
          </cell>
          <cell r="G11932">
            <v>0.01</v>
          </cell>
        </row>
        <row r="11933">
          <cell r="A11933" t="str">
            <v>INSUMO</v>
          </cell>
          <cell r="B11933" t="str">
            <v>00004774</v>
          </cell>
          <cell r="C11933" t="str">
            <v>PERFIL ACO ESTRUTURAL "I" - 12" X 5 1/4" (QUALQUER ESPESSURA)</v>
          </cell>
          <cell r="D11933" t="str">
            <v>KG</v>
          </cell>
          <cell r="E11933">
            <v>2.1</v>
          </cell>
          <cell r="F11933">
            <v>3.84</v>
          </cell>
          <cell r="G11933">
            <v>8.06</v>
          </cell>
        </row>
        <row r="11934">
          <cell r="A11934" t="str">
            <v>INSUMO</v>
          </cell>
          <cell r="B11934" t="str">
            <v>00006160</v>
          </cell>
          <cell r="C11934" t="str">
            <v>SOLDADOR</v>
          </cell>
          <cell r="D11934" t="str">
            <v>H</v>
          </cell>
          <cell r="E11934">
            <v>0.02</v>
          </cell>
          <cell r="F11934">
            <v>21.72</v>
          </cell>
          <cell r="G11934">
            <v>0.43</v>
          </cell>
        </row>
        <row r="11935">
          <cell r="A11935" t="str">
            <v>INSUMO</v>
          </cell>
          <cell r="B11935" t="str">
            <v>00010999</v>
          </cell>
          <cell r="C11935" t="str">
            <v>ELETRODO AWS E-6013 (OK 46.00; WI 613) D = 4MM ( SOLDA ELETRICA )</v>
          </cell>
          <cell r="D11935" t="str">
            <v>KG</v>
          </cell>
          <cell r="E11935">
            <v>0.03</v>
          </cell>
          <cell r="F11935">
            <v>16.34</v>
          </cell>
          <cell r="G11935">
            <v>0.49</v>
          </cell>
        </row>
        <row r="11936">
          <cell r="A11936" t="str">
            <v>79501/002</v>
          </cell>
          <cell r="C11936" t="str">
            <v>SUBTOTAL</v>
          </cell>
          <cell r="G11936">
            <v>9.06</v>
          </cell>
        </row>
        <row r="11937">
          <cell r="C11937" t="str">
            <v>BDI</v>
          </cell>
          <cell r="E11937">
            <v>0.35</v>
          </cell>
          <cell r="G11937">
            <v>3.17</v>
          </cell>
        </row>
        <row r="11938">
          <cell r="C11938" t="str">
            <v>TOTAL</v>
          </cell>
          <cell r="G11938">
            <v>12.23</v>
          </cell>
        </row>
        <row r="11940">
          <cell r="A11940" t="str">
            <v>FUES</v>
          </cell>
          <cell r="B11940" t="str">
            <v>83494</v>
          </cell>
          <cell r="C11940" t="str">
            <v>ESTACA TP FRANKI D=35 CM P/CARGA 55 T S/BA TE ESTACA</v>
          </cell>
          <cell r="D11940" t="str">
            <v>M</v>
          </cell>
        </row>
        <row r="11941">
          <cell r="A11941" t="str">
            <v>INSUMO</v>
          </cell>
          <cell r="B11941" t="str">
            <v>00000021</v>
          </cell>
          <cell r="C11941" t="str">
            <v>ACO CA-25 5/8" (15,87 MM)</v>
          </cell>
          <cell r="D11941" t="str">
            <v>KG</v>
          </cell>
          <cell r="E11941">
            <v>6.8</v>
          </cell>
          <cell r="F11941">
            <v>3.62</v>
          </cell>
          <cell r="G11941">
            <v>24.62</v>
          </cell>
        </row>
        <row r="11942">
          <cell r="A11942" t="str">
            <v>INSUMO</v>
          </cell>
          <cell r="B11942" t="str">
            <v>00000022</v>
          </cell>
          <cell r="C11942" t="str">
            <v>ACO CA-25 1/4" (6,35 MM)</v>
          </cell>
          <cell r="D11942" t="str">
            <v>KG</v>
          </cell>
          <cell r="E11942">
            <v>1</v>
          </cell>
          <cell r="F11942">
            <v>3.95</v>
          </cell>
          <cell r="G11942">
            <v>3.95</v>
          </cell>
        </row>
        <row r="11943">
          <cell r="A11943" t="str">
            <v>INSUMO</v>
          </cell>
          <cell r="B11943" t="str">
            <v>00000242</v>
          </cell>
          <cell r="C11943" t="str">
            <v>AJUDANTE ESPECIALIZADO</v>
          </cell>
          <cell r="D11943" t="str">
            <v>H</v>
          </cell>
          <cell r="E11943">
            <v>0.62</v>
          </cell>
          <cell r="F11943">
            <v>11.52</v>
          </cell>
          <cell r="G11943">
            <v>7.14</v>
          </cell>
        </row>
        <row r="11944">
          <cell r="A11944" t="str">
            <v>INSUMO</v>
          </cell>
          <cell r="B11944" t="str">
            <v>00000337</v>
          </cell>
          <cell r="C11944" t="str">
            <v>ARAME PRETO RECOZIDO, PARA ARMACAO DE FERRAGEM, N. 18, D = 1,25 MM (0,01 KGM)</v>
          </cell>
          <cell r="D11944" t="str">
            <v>KG</v>
          </cell>
          <cell r="E11944">
            <v>0.1</v>
          </cell>
          <cell r="F11944">
            <v>6.67</v>
          </cell>
          <cell r="G11944">
            <v>0.67</v>
          </cell>
        </row>
        <row r="11945">
          <cell r="A11945" t="str">
            <v>INSUMO</v>
          </cell>
          <cell r="B11945" t="str">
            <v>00000370</v>
          </cell>
          <cell r="C11945" t="str">
            <v>AREIA MEDIA - POSTO JAZIDA / FORNECEDOR (SEM FRETE)</v>
          </cell>
          <cell r="D11945" t="str">
            <v>M3</v>
          </cell>
          <cell r="E11945">
            <v>7.0000000000000007E-2</v>
          </cell>
          <cell r="F11945">
            <v>55.5</v>
          </cell>
          <cell r="G11945">
            <v>3.89</v>
          </cell>
        </row>
        <row r="11946">
          <cell r="A11946" t="str">
            <v>INSUMO</v>
          </cell>
          <cell r="B11946" t="str">
            <v>00000378</v>
          </cell>
          <cell r="C11946" t="str">
            <v>ARMADOR</v>
          </cell>
          <cell r="D11946" t="str">
            <v>H</v>
          </cell>
          <cell r="E11946">
            <v>0.62</v>
          </cell>
          <cell r="F11946">
            <v>12.88</v>
          </cell>
          <cell r="G11946">
            <v>7.99</v>
          </cell>
        </row>
        <row r="11947">
          <cell r="A11947" t="str">
            <v>INSUMO</v>
          </cell>
          <cell r="B11947" t="str">
            <v>00001379</v>
          </cell>
          <cell r="C11947" t="str">
            <v>CIMENTO PORTLAND COMPOSTO CP II- 32</v>
          </cell>
          <cell r="D11947" t="str">
            <v>KG</v>
          </cell>
          <cell r="E11947">
            <v>35</v>
          </cell>
          <cell r="F11947">
            <v>0.46</v>
          </cell>
          <cell r="G11947">
            <v>16.100000000000001</v>
          </cell>
        </row>
        <row r="11948">
          <cell r="A11948" t="str">
            <v>INSUMO</v>
          </cell>
          <cell r="B11948" t="str">
            <v>00002783</v>
          </cell>
          <cell r="C11948" t="str">
            <v>ESTACA CONCRETO TIPO 'FRANKI' D = 350MM - 55T</v>
          </cell>
          <cell r="D11948" t="str">
            <v>M</v>
          </cell>
          <cell r="E11948">
            <v>1</v>
          </cell>
          <cell r="F11948">
            <v>118.33</v>
          </cell>
          <cell r="G11948">
            <v>118.33</v>
          </cell>
        </row>
        <row r="11949">
          <cell r="A11949" t="str">
            <v>INSUMO</v>
          </cell>
          <cell r="B11949" t="str">
            <v>00004718</v>
          </cell>
          <cell r="C11949" t="str">
            <v>PEDRA BRITADA N. 2 - POSTO PEDREIRA / FORNECEDOR (SEM FRETE)</v>
          </cell>
          <cell r="D11949" t="str">
            <v>M3</v>
          </cell>
          <cell r="E11949">
            <v>0.14000000000000001</v>
          </cell>
          <cell r="F11949">
            <v>53</v>
          </cell>
          <cell r="G11949">
            <v>7.42</v>
          </cell>
        </row>
        <row r="11950">
          <cell r="A11950" t="str">
            <v>INSUMO</v>
          </cell>
          <cell r="B11950" t="str">
            <v>00006111</v>
          </cell>
          <cell r="C11950" t="str">
            <v>SERVENTE</v>
          </cell>
          <cell r="D11950" t="str">
            <v>H</v>
          </cell>
          <cell r="E11950">
            <v>0.21</v>
          </cell>
          <cell r="F11950">
            <v>10.59</v>
          </cell>
          <cell r="G11950">
            <v>2.2200000000000002</v>
          </cell>
        </row>
        <row r="11951">
          <cell r="A11951" t="str">
            <v>83494</v>
          </cell>
          <cell r="C11951" t="str">
            <v>SUBTOTAL</v>
          </cell>
          <cell r="G11951">
            <v>192.32999999999998</v>
          </cell>
        </row>
        <row r="11952">
          <cell r="C11952" t="str">
            <v>BDI</v>
          </cell>
          <cell r="E11952">
            <v>0.35</v>
          </cell>
          <cell r="G11952">
            <v>67.319999999999993</v>
          </cell>
        </row>
        <row r="11953">
          <cell r="C11953" t="str">
            <v>TOTAL</v>
          </cell>
          <cell r="G11953">
            <v>259.64999999999998</v>
          </cell>
        </row>
        <row r="11955">
          <cell r="A11955" t="str">
            <v>FUES</v>
          </cell>
          <cell r="B11955" t="str">
            <v>83495</v>
          </cell>
          <cell r="C11955" t="str">
            <v>ESTACA TP FRANKI D=40 CM P/CARGA 75T S/BAT E ESTACA</v>
          </cell>
          <cell r="D11955" t="str">
            <v>M</v>
          </cell>
        </row>
        <row r="11956">
          <cell r="A11956" t="str">
            <v>INSUMO</v>
          </cell>
          <cell r="B11956" t="str">
            <v>00000021</v>
          </cell>
          <cell r="C11956" t="str">
            <v>ACO CA-25 5/8" (15,87 MM)</v>
          </cell>
          <cell r="D11956" t="str">
            <v>KG</v>
          </cell>
          <cell r="E11956">
            <v>6.8</v>
          </cell>
          <cell r="F11956">
            <v>3.62</v>
          </cell>
          <cell r="G11956">
            <v>24.62</v>
          </cell>
        </row>
        <row r="11957">
          <cell r="A11957" t="str">
            <v>INSUMO</v>
          </cell>
          <cell r="B11957" t="str">
            <v>00000022</v>
          </cell>
          <cell r="C11957" t="str">
            <v>ACO CA-25 1/4" (6,35 MM)</v>
          </cell>
          <cell r="D11957" t="str">
            <v>KG</v>
          </cell>
          <cell r="E11957">
            <v>1.1000000000000001</v>
          </cell>
          <cell r="F11957">
            <v>3.95</v>
          </cell>
          <cell r="G11957">
            <v>4.3499999999999996</v>
          </cell>
        </row>
        <row r="11958">
          <cell r="A11958" t="str">
            <v>INSUMO</v>
          </cell>
          <cell r="B11958" t="str">
            <v>00000242</v>
          </cell>
          <cell r="C11958" t="str">
            <v>AJUDANTE ESPECIALIZADO</v>
          </cell>
          <cell r="D11958" t="str">
            <v>H</v>
          </cell>
          <cell r="E11958">
            <v>0.63</v>
          </cell>
          <cell r="F11958">
            <v>11.52</v>
          </cell>
          <cell r="G11958">
            <v>7.26</v>
          </cell>
        </row>
        <row r="11959">
          <cell r="A11959" t="str">
            <v>INSUMO</v>
          </cell>
          <cell r="B11959" t="str">
            <v>00000337</v>
          </cell>
          <cell r="C11959" t="str">
            <v>ARAME PRETO RECOZIDO, PARA ARMACAO DE FERRAGEM, N. 18, D = 1,25 MM (0,01 KGM)</v>
          </cell>
          <cell r="D11959" t="str">
            <v>KG</v>
          </cell>
          <cell r="E11959">
            <v>0.12</v>
          </cell>
          <cell r="F11959">
            <v>6.67</v>
          </cell>
          <cell r="G11959">
            <v>0.8</v>
          </cell>
        </row>
        <row r="11960">
          <cell r="A11960" t="str">
            <v>INSUMO</v>
          </cell>
          <cell r="B11960" t="str">
            <v>00000370</v>
          </cell>
          <cell r="C11960" t="str">
            <v>AREIA MEDIA - POSTO JAZIDA / FORNECEDOR (SEM FRETE)</v>
          </cell>
          <cell r="D11960" t="str">
            <v>M3</v>
          </cell>
          <cell r="E11960">
            <v>0.09</v>
          </cell>
          <cell r="F11960">
            <v>55.5</v>
          </cell>
          <cell r="G11960">
            <v>5</v>
          </cell>
        </row>
        <row r="11961">
          <cell r="A11961" t="str">
            <v>INSUMO</v>
          </cell>
          <cell r="B11961" t="str">
            <v>00000378</v>
          </cell>
          <cell r="C11961" t="str">
            <v>ARMADOR</v>
          </cell>
          <cell r="D11961" t="str">
            <v>H</v>
          </cell>
          <cell r="E11961">
            <v>0.63</v>
          </cell>
          <cell r="F11961">
            <v>12.88</v>
          </cell>
          <cell r="G11961">
            <v>8.11</v>
          </cell>
        </row>
        <row r="11962">
          <cell r="A11962" t="str">
            <v>INSUMO</v>
          </cell>
          <cell r="B11962" t="str">
            <v>00001379</v>
          </cell>
          <cell r="C11962" t="str">
            <v>CIMENTO PORTLAND COMPOSTO CP II- 32</v>
          </cell>
          <cell r="D11962" t="str">
            <v>KG</v>
          </cell>
          <cell r="E11962">
            <v>50</v>
          </cell>
          <cell r="F11962">
            <v>0.46</v>
          </cell>
          <cell r="G11962">
            <v>23</v>
          </cell>
        </row>
        <row r="11963">
          <cell r="A11963" t="str">
            <v>INSUMO</v>
          </cell>
          <cell r="B11963" t="str">
            <v>00002786</v>
          </cell>
          <cell r="C11963" t="str">
            <v>ESTACA CONCRETO TIPO 'FRANKI' D = 400MM - 75T</v>
          </cell>
          <cell r="D11963" t="str">
            <v>M</v>
          </cell>
          <cell r="E11963">
            <v>1</v>
          </cell>
          <cell r="F11963">
            <v>136.74</v>
          </cell>
          <cell r="G11963">
            <v>136.74</v>
          </cell>
        </row>
        <row r="11964">
          <cell r="A11964" t="str">
            <v>INSUMO</v>
          </cell>
          <cell r="B11964" t="str">
            <v>00004718</v>
          </cell>
          <cell r="C11964" t="str">
            <v>PEDRA BRITADA N. 2 - POSTO PEDREIRA / FORNECEDOR (SEM FRETE)</v>
          </cell>
          <cell r="D11964" t="str">
            <v>M3</v>
          </cell>
          <cell r="E11964">
            <v>0.18</v>
          </cell>
          <cell r="F11964">
            <v>53</v>
          </cell>
          <cell r="G11964">
            <v>9.5399999999999991</v>
          </cell>
        </row>
        <row r="11965">
          <cell r="A11965" t="str">
            <v>INSUMO</v>
          </cell>
          <cell r="B11965" t="str">
            <v>00006111</v>
          </cell>
          <cell r="C11965" t="str">
            <v>SERVENTE</v>
          </cell>
          <cell r="D11965" t="str">
            <v>H</v>
          </cell>
          <cell r="E11965">
            <v>0.21</v>
          </cell>
          <cell r="F11965">
            <v>10.59</v>
          </cell>
          <cell r="G11965">
            <v>2.2200000000000002</v>
          </cell>
        </row>
        <row r="11966">
          <cell r="A11966" t="str">
            <v>83495</v>
          </cell>
          <cell r="C11966" t="str">
            <v>SUBTOTAL</v>
          </cell>
          <cell r="G11966">
            <v>221.64</v>
          </cell>
        </row>
        <row r="11967">
          <cell r="C11967" t="str">
            <v>BDI</v>
          </cell>
          <cell r="E11967">
            <v>0.35</v>
          </cell>
          <cell r="G11967">
            <v>77.569999999999993</v>
          </cell>
        </row>
        <row r="11968">
          <cell r="C11968" t="str">
            <v>TOTAL</v>
          </cell>
          <cell r="G11968">
            <v>299.20999999999998</v>
          </cell>
        </row>
        <row r="11970">
          <cell r="A11970" t="str">
            <v>FUES</v>
          </cell>
          <cell r="B11970" t="str">
            <v>83498</v>
          </cell>
          <cell r="C11970" t="str">
            <v>ESTACA TP FRANKI D=52 CM P/CARGA 130T S/BA TE ESTACA</v>
          </cell>
          <cell r="D11970" t="str">
            <v>M</v>
          </cell>
        </row>
        <row r="11971">
          <cell r="A11971" t="str">
            <v>INSUMO</v>
          </cell>
          <cell r="B11971" t="str">
            <v>00000019</v>
          </cell>
          <cell r="C11971" t="str">
            <v>ACO CA-25 3/4" (19,05 MM)</v>
          </cell>
          <cell r="D11971" t="str">
            <v>KG</v>
          </cell>
          <cell r="E11971">
            <v>10.3</v>
          </cell>
          <cell r="F11971">
            <v>3.43</v>
          </cell>
          <cell r="G11971">
            <v>35.33</v>
          </cell>
        </row>
        <row r="11972">
          <cell r="A11972" t="str">
            <v>INSUMO</v>
          </cell>
          <cell r="B11972" t="str">
            <v>00000022</v>
          </cell>
          <cell r="C11972" t="str">
            <v>ACO CA-25 1/4" (6,35 MM)</v>
          </cell>
          <cell r="D11972" t="str">
            <v>KG</v>
          </cell>
          <cell r="E11972">
            <v>2</v>
          </cell>
          <cell r="F11972">
            <v>3.95</v>
          </cell>
          <cell r="G11972">
            <v>7.9</v>
          </cell>
        </row>
        <row r="11973">
          <cell r="A11973" t="str">
            <v>INSUMO</v>
          </cell>
          <cell r="B11973" t="str">
            <v>00000242</v>
          </cell>
          <cell r="C11973" t="str">
            <v>AJUDANTE ESPECIALIZADO</v>
          </cell>
          <cell r="D11973" t="str">
            <v>H</v>
          </cell>
          <cell r="E11973">
            <v>0.98</v>
          </cell>
          <cell r="F11973">
            <v>11.52</v>
          </cell>
          <cell r="G11973">
            <v>11.29</v>
          </cell>
        </row>
        <row r="11974">
          <cell r="A11974" t="str">
            <v>INSUMO</v>
          </cell>
          <cell r="B11974" t="str">
            <v>00000337</v>
          </cell>
          <cell r="C11974" t="str">
            <v>ARAME PRETO RECOZIDO, PARA ARMACAO DE FERRAGEM, N. 18, D = 1,25 MM (0,01 KGM)</v>
          </cell>
          <cell r="D11974" t="str">
            <v>KG</v>
          </cell>
          <cell r="E11974">
            <v>0.13</v>
          </cell>
          <cell r="F11974">
            <v>6.67</v>
          </cell>
          <cell r="G11974">
            <v>0.87</v>
          </cell>
        </row>
        <row r="11975">
          <cell r="A11975" t="str">
            <v>INSUMO</v>
          </cell>
          <cell r="B11975" t="str">
            <v>00000370</v>
          </cell>
          <cell r="C11975" t="str">
            <v>AREIA MEDIA - POSTO JAZIDA / FORNECEDOR (SEM FRETE)</v>
          </cell>
          <cell r="D11975" t="str">
            <v>M3</v>
          </cell>
          <cell r="E11975">
            <v>0.14000000000000001</v>
          </cell>
          <cell r="F11975">
            <v>55.5</v>
          </cell>
          <cell r="G11975">
            <v>7.77</v>
          </cell>
        </row>
        <row r="11976">
          <cell r="A11976" t="str">
            <v>INSUMO</v>
          </cell>
          <cell r="B11976" t="str">
            <v>00000378</v>
          </cell>
          <cell r="C11976" t="str">
            <v>ARMADOR</v>
          </cell>
          <cell r="D11976" t="str">
            <v>H</v>
          </cell>
          <cell r="E11976">
            <v>0.98</v>
          </cell>
          <cell r="F11976">
            <v>12.88</v>
          </cell>
          <cell r="G11976">
            <v>12.62</v>
          </cell>
        </row>
        <row r="11977">
          <cell r="A11977" t="str">
            <v>INSUMO</v>
          </cell>
          <cell r="B11977" t="str">
            <v>00001379</v>
          </cell>
          <cell r="C11977" t="str">
            <v>CIMENTO PORTLAND COMPOSTO CP II- 32</v>
          </cell>
          <cell r="D11977" t="str">
            <v>KG</v>
          </cell>
          <cell r="E11977">
            <v>75</v>
          </cell>
          <cell r="F11977">
            <v>0.46</v>
          </cell>
          <cell r="G11977">
            <v>34.5</v>
          </cell>
        </row>
        <row r="11978">
          <cell r="A11978" t="str">
            <v>INSUMO</v>
          </cell>
          <cell r="B11978" t="str">
            <v>00002785</v>
          </cell>
          <cell r="C11978" t="str">
            <v>ESTACA CONCRETO TIPO 'FRANKI' D = 520MM - 130T</v>
          </cell>
          <cell r="D11978" t="str">
            <v>M</v>
          </cell>
          <cell r="E11978">
            <v>1</v>
          </cell>
          <cell r="F11978">
            <v>249.81</v>
          </cell>
          <cell r="G11978">
            <v>249.81</v>
          </cell>
        </row>
        <row r="11979">
          <cell r="A11979" t="str">
            <v>INSUMO</v>
          </cell>
          <cell r="B11979" t="str">
            <v>00004718</v>
          </cell>
          <cell r="C11979" t="str">
            <v>PEDRA BRITADA N. 2 - POSTO PEDREIRA / FORNECEDOR (SEM FRETE)</v>
          </cell>
          <cell r="D11979" t="str">
            <v>M3</v>
          </cell>
          <cell r="E11979">
            <v>0.3</v>
          </cell>
          <cell r="F11979">
            <v>53</v>
          </cell>
          <cell r="G11979">
            <v>15.9</v>
          </cell>
        </row>
        <row r="11980">
          <cell r="A11980" t="str">
            <v>83498</v>
          </cell>
          <cell r="C11980" t="str">
            <v>SUBTOTAL</v>
          </cell>
          <cell r="G11980">
            <v>375.99</v>
          </cell>
        </row>
        <row r="11981">
          <cell r="C11981" t="str">
            <v>BDI</v>
          </cell>
          <cell r="E11981">
            <v>0.35</v>
          </cell>
          <cell r="G11981">
            <v>131.6</v>
          </cell>
        </row>
        <row r="11982">
          <cell r="C11982" t="str">
            <v>TOTAL</v>
          </cell>
          <cell r="G11982">
            <v>507.59000000000003</v>
          </cell>
        </row>
        <row r="11984">
          <cell r="A11984" t="str">
            <v>FUES</v>
          </cell>
          <cell r="B11984" t="str">
            <v>83500</v>
          </cell>
          <cell r="C11984" t="str">
            <v>ESTACA TP FRANKI D=60 CM P/CARGA 170T S/BA TE ESTACA</v>
          </cell>
          <cell r="D11984" t="str">
            <v>M</v>
          </cell>
        </row>
        <row r="11985">
          <cell r="A11985" t="str">
            <v>INSUMO</v>
          </cell>
          <cell r="B11985" t="str">
            <v>00000022</v>
          </cell>
          <cell r="C11985" t="str">
            <v>ACO CA-25 1/4" (6,35 MM)</v>
          </cell>
          <cell r="D11985" t="str">
            <v>KG</v>
          </cell>
          <cell r="E11985">
            <v>2.2999999999999998</v>
          </cell>
          <cell r="F11985">
            <v>3.95</v>
          </cell>
          <cell r="G11985">
            <v>9.09</v>
          </cell>
        </row>
        <row r="11986">
          <cell r="A11986" t="str">
            <v>INSUMO</v>
          </cell>
          <cell r="B11986" t="str">
            <v>00000024</v>
          </cell>
          <cell r="C11986" t="str">
            <v>ACO CA-25 7/8" (22,22 MM)</v>
          </cell>
          <cell r="D11986" t="str">
            <v>KG</v>
          </cell>
          <cell r="E11986">
            <v>13.9</v>
          </cell>
          <cell r="F11986">
            <v>3.33</v>
          </cell>
          <cell r="G11986">
            <v>46.29</v>
          </cell>
        </row>
        <row r="11987">
          <cell r="A11987" t="str">
            <v>INSUMO</v>
          </cell>
          <cell r="B11987" t="str">
            <v>00000242</v>
          </cell>
          <cell r="C11987" t="str">
            <v>AJUDANTE ESPECIALIZADO</v>
          </cell>
          <cell r="D11987" t="str">
            <v>H</v>
          </cell>
          <cell r="E11987">
            <v>1.29</v>
          </cell>
          <cell r="F11987">
            <v>11.52</v>
          </cell>
          <cell r="G11987">
            <v>14.86</v>
          </cell>
        </row>
        <row r="11988">
          <cell r="A11988" t="str">
            <v>INSUMO</v>
          </cell>
          <cell r="B11988" t="str">
            <v>00000337</v>
          </cell>
          <cell r="C11988" t="str">
            <v>ARAME PRETO RECOZIDO, PARA ARMACAO DE FERRAGEM, N. 18, D = 1,25 MM (0,01 KGM)</v>
          </cell>
          <cell r="D11988" t="str">
            <v>KG</v>
          </cell>
          <cell r="E11988">
            <v>0.2</v>
          </cell>
          <cell r="F11988">
            <v>6.67</v>
          </cell>
          <cell r="G11988">
            <v>1.33</v>
          </cell>
        </row>
        <row r="11989">
          <cell r="A11989" t="str">
            <v>INSUMO</v>
          </cell>
          <cell r="B11989" t="str">
            <v>00000370</v>
          </cell>
          <cell r="C11989" t="str">
            <v>AREIA MEDIA - POSTO JAZIDA / FORNECEDOR (SEM FRETE)</v>
          </cell>
          <cell r="D11989" t="str">
            <v>M3</v>
          </cell>
          <cell r="E11989">
            <v>0.18</v>
          </cell>
          <cell r="F11989">
            <v>55.5</v>
          </cell>
          <cell r="G11989">
            <v>9.99</v>
          </cell>
        </row>
        <row r="11990">
          <cell r="A11990" t="str">
            <v>INSUMO</v>
          </cell>
          <cell r="B11990" t="str">
            <v>00000378</v>
          </cell>
          <cell r="C11990" t="str">
            <v>ARMADOR</v>
          </cell>
          <cell r="D11990" t="str">
            <v>H</v>
          </cell>
          <cell r="E11990">
            <v>1.29</v>
          </cell>
          <cell r="F11990">
            <v>12.88</v>
          </cell>
          <cell r="G11990">
            <v>16.62</v>
          </cell>
        </row>
        <row r="11991">
          <cell r="A11991" t="str">
            <v>INSUMO</v>
          </cell>
          <cell r="B11991" t="str">
            <v>00001379</v>
          </cell>
          <cell r="C11991" t="str">
            <v>CIMENTO PORTLAND COMPOSTO CP II- 32</v>
          </cell>
          <cell r="D11991" t="str">
            <v>KG</v>
          </cell>
          <cell r="E11991">
            <v>100</v>
          </cell>
          <cell r="F11991">
            <v>0.46</v>
          </cell>
          <cell r="G11991">
            <v>46</v>
          </cell>
        </row>
        <row r="11992">
          <cell r="A11992" t="str">
            <v>INSUMO</v>
          </cell>
          <cell r="B11992" t="str">
            <v>00002781</v>
          </cell>
          <cell r="C11992" t="str">
            <v>ESTACA CONCRETO TIPO 'FRANKI' D = 600MM - 170T</v>
          </cell>
          <cell r="D11992" t="str">
            <v>M</v>
          </cell>
          <cell r="E11992">
            <v>1</v>
          </cell>
          <cell r="F11992">
            <v>289.26</v>
          </cell>
          <cell r="G11992">
            <v>289.26</v>
          </cell>
        </row>
        <row r="11993">
          <cell r="A11993" t="str">
            <v>INSUMO</v>
          </cell>
          <cell r="B11993" t="str">
            <v>00004718</v>
          </cell>
          <cell r="C11993" t="str">
            <v>PEDRA BRITADA N. 2 - POSTO PEDREIRA / FORNECEDOR (SEM FRETE)</v>
          </cell>
          <cell r="D11993" t="str">
            <v>M3</v>
          </cell>
          <cell r="E11993">
            <v>0.4</v>
          </cell>
          <cell r="F11993">
            <v>53</v>
          </cell>
          <cell r="G11993">
            <v>21.2</v>
          </cell>
        </row>
        <row r="11994">
          <cell r="A11994" t="str">
            <v>INSUMO</v>
          </cell>
          <cell r="B11994" t="str">
            <v>00006111</v>
          </cell>
          <cell r="C11994" t="str">
            <v>SERVENTE</v>
          </cell>
          <cell r="D11994" t="str">
            <v>H</v>
          </cell>
          <cell r="E11994">
            <v>0.43</v>
          </cell>
          <cell r="F11994">
            <v>10.59</v>
          </cell>
          <cell r="G11994">
            <v>4.55</v>
          </cell>
        </row>
        <row r="11995">
          <cell r="A11995" t="str">
            <v>83500</v>
          </cell>
          <cell r="C11995" t="str">
            <v>SUBTOTAL</v>
          </cell>
          <cell r="G11995">
            <v>459.19</v>
          </cell>
        </row>
        <row r="11996">
          <cell r="C11996" t="str">
            <v>BDI</v>
          </cell>
          <cell r="E11996">
            <v>0.35</v>
          </cell>
          <cell r="G11996">
            <v>160.72</v>
          </cell>
        </row>
        <row r="11997">
          <cell r="C11997" t="str">
            <v>TOTAL</v>
          </cell>
          <cell r="G11997">
            <v>619.91</v>
          </cell>
        </row>
        <row r="11999">
          <cell r="A11999" t="str">
            <v>FUES</v>
          </cell>
          <cell r="B11999" t="str">
            <v>83501</v>
          </cell>
          <cell r="C11999" t="str">
            <v>ESTACA CONCRETO ARMADO CENTRIFUGADO D=20 CM, 25 A 30T INCL CRAVACAO/EMENDAS</v>
          </cell>
          <cell r="D11999" t="str">
            <v>M</v>
          </cell>
        </row>
        <row r="12000">
          <cell r="A12000" t="str">
            <v>INSUMO</v>
          </cell>
          <cell r="B12000" t="str">
            <v>00002771</v>
          </cell>
          <cell r="C12000" t="str">
            <v>ESTACA CONCRETO ARMADO CENTRIFUGADO D = 20CM INCLUSIVE CRAVACAO E EMENDAS 25 A 30T</v>
          </cell>
          <cell r="D12000" t="str">
            <v>M</v>
          </cell>
          <cell r="E12000">
            <v>1.08</v>
          </cell>
          <cell r="F12000">
            <v>85.73</v>
          </cell>
          <cell r="G12000">
            <v>92.59</v>
          </cell>
        </row>
        <row r="12001">
          <cell r="A12001" t="str">
            <v>INSUMO</v>
          </cell>
          <cell r="B12001" t="str">
            <v>00006111</v>
          </cell>
          <cell r="C12001" t="str">
            <v>SERVENTE</v>
          </cell>
          <cell r="D12001" t="str">
            <v>H</v>
          </cell>
          <cell r="E12001">
            <v>0.4</v>
          </cell>
          <cell r="F12001">
            <v>10.59</v>
          </cell>
          <cell r="G12001">
            <v>4.24</v>
          </cell>
        </row>
        <row r="12002">
          <cell r="A12002" t="str">
            <v>83501</v>
          </cell>
          <cell r="C12002" t="str">
            <v>SUBTOTAL</v>
          </cell>
          <cell r="G12002">
            <v>96.83</v>
          </cell>
        </row>
        <row r="12003">
          <cell r="C12003" t="str">
            <v>BDI</v>
          </cell>
          <cell r="E12003">
            <v>0.35</v>
          </cell>
          <cell r="G12003">
            <v>33.89</v>
          </cell>
        </row>
        <row r="12004">
          <cell r="C12004" t="str">
            <v>TOTAL</v>
          </cell>
          <cell r="G12004">
            <v>130.72</v>
          </cell>
        </row>
        <row r="12006">
          <cell r="A12006" t="str">
            <v>FUES</v>
          </cell>
          <cell r="B12006" t="str">
            <v>83502</v>
          </cell>
          <cell r="C12006" t="str">
            <v>ESTACA CONCRETO ARMADO CENTRIFUGADO D=28 CM INCLUSIVE CRAVACAO E SERVENTE</v>
          </cell>
          <cell r="D12006" t="str">
            <v>M</v>
          </cell>
        </row>
        <row r="12007">
          <cell r="A12007" t="str">
            <v>INSUMO</v>
          </cell>
          <cell r="B12007" t="str">
            <v>00002766</v>
          </cell>
          <cell r="C12007" t="str">
            <v>ESTACA CONCRETO ARMADO CENTRIFUGADO D = 28CM INCLUSIVE CRAVACAO E EMENDAS 30 A 40T</v>
          </cell>
          <cell r="D12007" t="str">
            <v>M</v>
          </cell>
          <cell r="E12007">
            <v>1.08</v>
          </cell>
          <cell r="F12007">
            <v>96.24</v>
          </cell>
          <cell r="G12007">
            <v>103.94</v>
          </cell>
        </row>
        <row r="12008">
          <cell r="A12008" t="str">
            <v>INSUMO</v>
          </cell>
          <cell r="B12008" t="str">
            <v>00006111</v>
          </cell>
          <cell r="C12008" t="str">
            <v>SERVENTE</v>
          </cell>
          <cell r="D12008" t="str">
            <v>H</v>
          </cell>
          <cell r="E12008">
            <v>0.4</v>
          </cell>
          <cell r="F12008">
            <v>10.59</v>
          </cell>
          <cell r="G12008">
            <v>4.24</v>
          </cell>
        </row>
        <row r="12009">
          <cell r="A12009" t="str">
            <v>83502</v>
          </cell>
          <cell r="C12009" t="str">
            <v>SUBTOTAL</v>
          </cell>
          <cell r="G12009">
            <v>108.17999999999999</v>
          </cell>
        </row>
        <row r="12010">
          <cell r="C12010" t="str">
            <v>BDI</v>
          </cell>
          <cell r="E12010">
            <v>0.35</v>
          </cell>
          <cell r="G12010">
            <v>37.86</v>
          </cell>
        </row>
        <row r="12011">
          <cell r="C12011" t="str">
            <v>TOTAL</v>
          </cell>
          <cell r="G12011">
            <v>146.04</v>
          </cell>
        </row>
        <row r="12013">
          <cell r="A12013" t="str">
            <v>FUES</v>
          </cell>
          <cell r="B12013" t="str">
            <v>83503</v>
          </cell>
          <cell r="C12013" t="str">
            <v>ESTACA CONCRETO ARMADO CENTRIFUGADO D=33 CM, 60 A 75T, INCL CRAVACAO/EMENDAS</v>
          </cell>
          <cell r="D12013" t="str">
            <v>M</v>
          </cell>
        </row>
        <row r="12014">
          <cell r="A12014" t="str">
            <v>INSUMO</v>
          </cell>
          <cell r="B12014" t="str">
            <v>00002772</v>
          </cell>
          <cell r="C12014" t="str">
            <v>ESTACA CONCRETO ARMADO CENTRIFUGADO D = 33CM INCLUSIVE CRAVACAO E EMENDAS 60 A 75T</v>
          </cell>
          <cell r="D12014" t="str">
            <v>M</v>
          </cell>
          <cell r="E12014">
            <v>1.08</v>
          </cell>
          <cell r="F12014">
            <v>150.02000000000001</v>
          </cell>
          <cell r="G12014">
            <v>162.02000000000001</v>
          </cell>
        </row>
        <row r="12015">
          <cell r="A12015" t="str">
            <v>INSUMO</v>
          </cell>
          <cell r="B12015" t="str">
            <v>00006111</v>
          </cell>
          <cell r="C12015" t="str">
            <v>SERVENTE</v>
          </cell>
          <cell r="D12015" t="str">
            <v>H</v>
          </cell>
          <cell r="E12015">
            <v>0.4</v>
          </cell>
          <cell r="F12015">
            <v>10.59</v>
          </cell>
          <cell r="G12015">
            <v>4.24</v>
          </cell>
        </row>
        <row r="12016">
          <cell r="A12016" t="str">
            <v>83503</v>
          </cell>
          <cell r="C12016" t="str">
            <v>SUBTOTAL</v>
          </cell>
          <cell r="G12016">
            <v>166.26000000000002</v>
          </cell>
        </row>
        <row r="12017">
          <cell r="C12017" t="str">
            <v>BDI</v>
          </cell>
          <cell r="E12017">
            <v>0.35</v>
          </cell>
          <cell r="G12017">
            <v>58.19</v>
          </cell>
        </row>
        <row r="12018">
          <cell r="C12018" t="str">
            <v>TOTAL</v>
          </cell>
          <cell r="G12018">
            <v>224.45000000000002</v>
          </cell>
        </row>
        <row r="12020">
          <cell r="A12020" t="str">
            <v>FUES</v>
          </cell>
          <cell r="B12020" t="str">
            <v>83504</v>
          </cell>
          <cell r="C12020" t="str">
            <v>ESTACA CONCRETO ARMADO CENTRIFUGADO D=38 CM, 75 A 90 T, INCL CRAVACAO/EMENDAS</v>
          </cell>
          <cell r="D12020" t="str">
            <v>M</v>
          </cell>
        </row>
        <row r="12021">
          <cell r="A12021" t="str">
            <v>INSUMO</v>
          </cell>
          <cell r="B12021" t="str">
            <v>00002773</v>
          </cell>
          <cell r="C12021" t="str">
            <v>ESTACA CONCRETO ARMADO CENTRIFUGADO D = 38CM INCLUSIVE CRAVACAO E EMENDAS 75 A 90T</v>
          </cell>
          <cell r="D12021" t="str">
            <v>M</v>
          </cell>
          <cell r="E12021">
            <v>1.08</v>
          </cell>
          <cell r="F12021">
            <v>184.07</v>
          </cell>
          <cell r="G12021">
            <v>198.8</v>
          </cell>
        </row>
        <row r="12022">
          <cell r="A12022" t="str">
            <v>INSUMO</v>
          </cell>
          <cell r="B12022" t="str">
            <v>00006111</v>
          </cell>
          <cell r="C12022" t="str">
            <v>SERVENTE</v>
          </cell>
          <cell r="D12022" t="str">
            <v>H</v>
          </cell>
          <cell r="E12022">
            <v>0.4</v>
          </cell>
          <cell r="F12022">
            <v>10.59</v>
          </cell>
          <cell r="G12022">
            <v>4.24</v>
          </cell>
        </row>
        <row r="12023">
          <cell r="A12023" t="str">
            <v>83504</v>
          </cell>
          <cell r="C12023" t="str">
            <v>SUBTOTAL</v>
          </cell>
          <cell r="G12023">
            <v>203.04000000000002</v>
          </cell>
        </row>
        <row r="12024">
          <cell r="C12024" t="str">
            <v>BDI</v>
          </cell>
          <cell r="E12024">
            <v>0.35</v>
          </cell>
          <cell r="G12024">
            <v>71.06</v>
          </cell>
        </row>
        <row r="12025">
          <cell r="C12025" t="str">
            <v>TOTAL</v>
          </cell>
          <cell r="G12025">
            <v>274.10000000000002</v>
          </cell>
        </row>
        <row r="12027">
          <cell r="A12027" t="str">
            <v>FUES</v>
          </cell>
          <cell r="B12027" t="str">
            <v>83505</v>
          </cell>
          <cell r="C12027" t="str">
            <v>ESTACA CONCRETO ARMADO CENTRIFUGADO D=42 CM, 90 A 115T, INCL CRAVACAO/EMENDAS</v>
          </cell>
          <cell r="D12027" t="str">
            <v>M</v>
          </cell>
        </row>
        <row r="12028">
          <cell r="A12028" t="str">
            <v>INSUMO</v>
          </cell>
          <cell r="B12028" t="str">
            <v>00002764</v>
          </cell>
          <cell r="C12028" t="str">
            <v>ESTACA CONCRETO ARMADO CENTRIFUGADO D = 42CM INCLUSIVE CRAVACAO E EMENDAS 90 A 115T</v>
          </cell>
          <cell r="D12028" t="str">
            <v>M</v>
          </cell>
          <cell r="E12028">
            <v>1.08</v>
          </cell>
          <cell r="F12028">
            <v>223.52</v>
          </cell>
          <cell r="G12028">
            <v>241.4</v>
          </cell>
        </row>
        <row r="12029">
          <cell r="A12029" t="str">
            <v>INSUMO</v>
          </cell>
          <cell r="B12029" t="str">
            <v>00006111</v>
          </cell>
          <cell r="C12029" t="str">
            <v>SERVENTE</v>
          </cell>
          <cell r="D12029" t="str">
            <v>H</v>
          </cell>
          <cell r="E12029">
            <v>0.4</v>
          </cell>
          <cell r="F12029">
            <v>10.59</v>
          </cell>
          <cell r="G12029">
            <v>4.24</v>
          </cell>
        </row>
        <row r="12030">
          <cell r="A12030" t="str">
            <v>83505</v>
          </cell>
          <cell r="C12030" t="str">
            <v>SUBTOTAL</v>
          </cell>
          <cell r="G12030">
            <v>245.64000000000001</v>
          </cell>
        </row>
        <row r="12031">
          <cell r="C12031" t="str">
            <v>BDI</v>
          </cell>
          <cell r="E12031">
            <v>0.35</v>
          </cell>
          <cell r="G12031">
            <v>85.97</v>
          </cell>
        </row>
        <row r="12032">
          <cell r="C12032" t="str">
            <v>TOTAL</v>
          </cell>
          <cell r="G12032">
            <v>331.61</v>
          </cell>
        </row>
        <row r="12034">
          <cell r="A12034" t="str">
            <v>FUES</v>
          </cell>
          <cell r="B12034" t="str">
            <v>83506</v>
          </cell>
          <cell r="C12034" t="str">
            <v>ESTACA CONCRETO ARMADO CENTRIFUGADO D=60 CM INCLUSIVE CRAVACAO E SERVENTE</v>
          </cell>
          <cell r="D12034" t="str">
            <v>M</v>
          </cell>
        </row>
        <row r="12035">
          <cell r="A12035" t="str">
            <v>INSUMO</v>
          </cell>
          <cell r="B12035" t="str">
            <v>00002765</v>
          </cell>
          <cell r="C12035" t="str">
            <v>ESTACA CONCRETO ARMADO CENTRIFUGADO D = 60CM INCLUSIVE CRAVACAO E EMENDAS 170 A 230T</v>
          </cell>
          <cell r="D12035" t="str">
            <v>M</v>
          </cell>
          <cell r="E12035">
            <v>1.08</v>
          </cell>
          <cell r="F12035">
            <v>353.69</v>
          </cell>
          <cell r="G12035">
            <v>381.99</v>
          </cell>
        </row>
        <row r="12036">
          <cell r="A12036" t="str">
            <v>INSUMO</v>
          </cell>
          <cell r="B12036" t="str">
            <v>00006111</v>
          </cell>
          <cell r="C12036" t="str">
            <v>SERVENTE</v>
          </cell>
          <cell r="D12036" t="str">
            <v>H</v>
          </cell>
          <cell r="E12036">
            <v>0.4</v>
          </cell>
          <cell r="F12036">
            <v>10.59</v>
          </cell>
          <cell r="G12036">
            <v>4.24</v>
          </cell>
        </row>
        <row r="12037">
          <cell r="A12037" t="str">
            <v>83506</v>
          </cell>
          <cell r="C12037" t="str">
            <v>SUBTOTAL</v>
          </cell>
          <cell r="G12037">
            <v>386.23</v>
          </cell>
        </row>
        <row r="12038">
          <cell r="C12038" t="str">
            <v>BDI</v>
          </cell>
          <cell r="E12038">
            <v>0.35</v>
          </cell>
          <cell r="G12038">
            <v>135.18</v>
          </cell>
        </row>
        <row r="12039">
          <cell r="C12039" t="str">
            <v>TOTAL</v>
          </cell>
          <cell r="G12039">
            <v>521.41000000000008</v>
          </cell>
        </row>
        <row r="12041">
          <cell r="A12041" t="str">
            <v>FUES</v>
          </cell>
          <cell r="B12041" t="str">
            <v>83508</v>
          </cell>
          <cell r="C12041" t="str">
            <v>ESTACA PREMOLDADA CONCRETO ARMADO 25T INCL CRAVACAO/EMENDAS</v>
          </cell>
          <cell r="D12041" t="str">
            <v>M</v>
          </cell>
        </row>
        <row r="12042">
          <cell r="A12042" t="str">
            <v>INSUMO</v>
          </cell>
          <cell r="B12042" t="str">
            <v>00002774</v>
          </cell>
          <cell r="C12042" t="str">
            <v>ESTACA CONCRETO PRE-MOLDADO INCLUSIVE CRAVACAO E EMENDAS 16 X 16CM - 25T</v>
          </cell>
          <cell r="D12042" t="str">
            <v>M</v>
          </cell>
          <cell r="E12042">
            <v>1.08</v>
          </cell>
          <cell r="F12042">
            <v>74.760000000000005</v>
          </cell>
          <cell r="G12042">
            <v>80.739999999999995</v>
          </cell>
        </row>
        <row r="12043">
          <cell r="A12043" t="str">
            <v>INSUMO</v>
          </cell>
          <cell r="B12043" t="str">
            <v>00006111</v>
          </cell>
          <cell r="C12043" t="str">
            <v>SERVENTE</v>
          </cell>
          <cell r="D12043" t="str">
            <v>H</v>
          </cell>
          <cell r="E12043">
            <v>0.4</v>
          </cell>
          <cell r="F12043">
            <v>10.59</v>
          </cell>
          <cell r="G12043">
            <v>4.24</v>
          </cell>
        </row>
        <row r="12044">
          <cell r="A12044" t="str">
            <v>83508</v>
          </cell>
          <cell r="C12044" t="str">
            <v>SUBTOTAL</v>
          </cell>
          <cell r="G12044">
            <v>84.97999999999999</v>
          </cell>
        </row>
        <row r="12045">
          <cell r="C12045" t="str">
            <v>BDI</v>
          </cell>
          <cell r="E12045">
            <v>0.35</v>
          </cell>
          <cell r="G12045">
            <v>29.74</v>
          </cell>
        </row>
        <row r="12046">
          <cell r="C12046" t="str">
            <v>TOTAL</v>
          </cell>
          <cell r="G12046">
            <v>114.71999999999998</v>
          </cell>
        </row>
        <row r="12048">
          <cell r="A12048" t="str">
            <v>FUES</v>
          </cell>
          <cell r="B12048" t="str">
            <v>83509</v>
          </cell>
          <cell r="C12048" t="str">
            <v>ESTACA PREMOLDADA CONCRETO ARMADO 32T INCL CRAVACAO/EMENDAS</v>
          </cell>
          <cell r="D12048" t="str">
            <v>M</v>
          </cell>
        </row>
        <row r="12049">
          <cell r="A12049" t="str">
            <v>INSUMO</v>
          </cell>
          <cell r="B12049" t="str">
            <v>00002775</v>
          </cell>
          <cell r="C12049" t="str">
            <v>ESTACA CONCRETO PRE-MOLDADO INCLUSIVE CRAVACAO E EMENDAS 18 X 18CM - 32T</v>
          </cell>
          <cell r="D12049" t="str">
            <v>M</v>
          </cell>
          <cell r="E12049">
            <v>1.08</v>
          </cell>
          <cell r="F12049">
            <v>94.67</v>
          </cell>
          <cell r="G12049">
            <v>102.24</v>
          </cell>
        </row>
        <row r="12050">
          <cell r="A12050" t="str">
            <v>INSUMO</v>
          </cell>
          <cell r="B12050" t="str">
            <v>00006111</v>
          </cell>
          <cell r="C12050" t="str">
            <v>SERVENTE</v>
          </cell>
          <cell r="D12050" t="str">
            <v>H</v>
          </cell>
          <cell r="E12050">
            <v>0.4</v>
          </cell>
          <cell r="F12050">
            <v>10.59</v>
          </cell>
          <cell r="G12050">
            <v>4.24</v>
          </cell>
        </row>
        <row r="12051">
          <cell r="A12051" t="str">
            <v>83509</v>
          </cell>
          <cell r="C12051" t="str">
            <v>SUBTOTAL</v>
          </cell>
          <cell r="G12051">
            <v>106.47999999999999</v>
          </cell>
        </row>
        <row r="12052">
          <cell r="C12052" t="str">
            <v>BDI</v>
          </cell>
          <cell r="E12052">
            <v>0.35</v>
          </cell>
          <cell r="G12052">
            <v>37.270000000000003</v>
          </cell>
        </row>
        <row r="12053">
          <cell r="C12053" t="str">
            <v>TOTAL</v>
          </cell>
          <cell r="G12053">
            <v>143.75</v>
          </cell>
        </row>
        <row r="12055">
          <cell r="A12055" t="str">
            <v>FUES</v>
          </cell>
          <cell r="B12055" t="str">
            <v>83510</v>
          </cell>
          <cell r="C12055" t="str">
            <v>ESTACA PREMOLDADA CONCRETO ARMADO 38T INCL CRAVACAO/EMENDAS</v>
          </cell>
          <cell r="D12055" t="str">
            <v>M</v>
          </cell>
        </row>
        <row r="12056">
          <cell r="A12056" t="str">
            <v>INSUMO</v>
          </cell>
          <cell r="B12056" t="str">
            <v>00006111</v>
          </cell>
          <cell r="C12056" t="str">
            <v>SERVENTE</v>
          </cell>
          <cell r="D12056" t="str">
            <v>H</v>
          </cell>
          <cell r="E12056">
            <v>0.4</v>
          </cell>
          <cell r="F12056">
            <v>10.59</v>
          </cell>
          <cell r="G12056">
            <v>4.24</v>
          </cell>
        </row>
        <row r="12057">
          <cell r="A12057" t="str">
            <v>INSUMO</v>
          </cell>
          <cell r="B12057" t="str">
            <v>00011413</v>
          </cell>
          <cell r="C12057" t="str">
            <v>ESTACA CONCRETO PRE-MOLDADO INCLUSIVE CRAVACAO E EMENDAS 35T</v>
          </cell>
          <cell r="D12057" t="str">
            <v>M</v>
          </cell>
          <cell r="E12057">
            <v>1.08</v>
          </cell>
          <cell r="F12057">
            <v>100.71</v>
          </cell>
          <cell r="G12057">
            <v>108.77</v>
          </cell>
        </row>
        <row r="12058">
          <cell r="A12058" t="str">
            <v>83510</v>
          </cell>
          <cell r="C12058" t="str">
            <v>SUBTOTAL</v>
          </cell>
          <cell r="G12058">
            <v>113.00999999999999</v>
          </cell>
        </row>
        <row r="12059">
          <cell r="C12059" t="str">
            <v>BDI</v>
          </cell>
          <cell r="E12059">
            <v>0.35</v>
          </cell>
          <cell r="G12059">
            <v>39.549999999999997</v>
          </cell>
        </row>
        <row r="12060">
          <cell r="C12060" t="str">
            <v>TOTAL</v>
          </cell>
          <cell r="G12060">
            <v>152.56</v>
          </cell>
        </row>
        <row r="12062">
          <cell r="A12062" t="str">
            <v>FUES</v>
          </cell>
          <cell r="B12062" t="str">
            <v>83511</v>
          </cell>
          <cell r="C12062" t="str">
            <v>ESTACA PREMOLDADA CONCRETO ARMADO 50T INCL CRAVACAO/EMENDAS</v>
          </cell>
          <cell r="D12062" t="str">
            <v>M</v>
          </cell>
        </row>
        <row r="12063">
          <cell r="A12063" t="str">
            <v>INSUMO</v>
          </cell>
          <cell r="B12063" t="str">
            <v>00002778</v>
          </cell>
          <cell r="C12063" t="str">
            <v>ESTACA CONCRETO PRE-MOLDADO INCLUSIVE CRAVACAO E EMENDAS 23 X 23CM - 50T</v>
          </cell>
          <cell r="D12063" t="str">
            <v>M</v>
          </cell>
          <cell r="E12063">
            <v>1.08</v>
          </cell>
          <cell r="F12063">
            <v>130.16999999999999</v>
          </cell>
          <cell r="G12063">
            <v>140.58000000000001</v>
          </cell>
        </row>
        <row r="12064">
          <cell r="A12064" t="str">
            <v>INSUMO</v>
          </cell>
          <cell r="B12064" t="str">
            <v>00006111</v>
          </cell>
          <cell r="C12064" t="str">
            <v>SERVENTE</v>
          </cell>
          <cell r="D12064" t="str">
            <v>H</v>
          </cell>
          <cell r="E12064">
            <v>0.4</v>
          </cell>
          <cell r="F12064">
            <v>10.59</v>
          </cell>
          <cell r="G12064">
            <v>4.24</v>
          </cell>
        </row>
        <row r="12065">
          <cell r="A12065" t="str">
            <v>83511</v>
          </cell>
          <cell r="C12065" t="str">
            <v>SUBTOTAL</v>
          </cell>
          <cell r="G12065">
            <v>144.82000000000002</v>
          </cell>
        </row>
        <row r="12066">
          <cell r="C12066" t="str">
            <v>BDI</v>
          </cell>
          <cell r="E12066">
            <v>0.35</v>
          </cell>
          <cell r="G12066">
            <v>50.69</v>
          </cell>
        </row>
        <row r="12067">
          <cell r="C12067" t="str">
            <v>TOTAL</v>
          </cell>
          <cell r="G12067">
            <v>195.51000000000002</v>
          </cell>
        </row>
        <row r="12069">
          <cell r="A12069" t="str">
            <v>FUES</v>
          </cell>
          <cell r="B12069" t="str">
            <v>83512</v>
          </cell>
          <cell r="C12069" t="str">
            <v>ESTACA PREMOLDADA CONCRETO ARMADO 62T INCL CRAVACAO/EMENDAS</v>
          </cell>
          <cell r="D12069" t="str">
            <v>M</v>
          </cell>
        </row>
        <row r="12070">
          <cell r="A12070" t="str">
            <v>INSUMO</v>
          </cell>
          <cell r="B12070" t="str">
            <v>00002776</v>
          </cell>
          <cell r="C12070" t="str">
            <v>ESTACA CONCRETO PRE-MOLDADO INCLUSIVE CRAVACAO E EMENDAS 26 X 26CM - 62T</v>
          </cell>
          <cell r="D12070" t="str">
            <v>M</v>
          </cell>
          <cell r="E12070">
            <v>1.08</v>
          </cell>
          <cell r="F12070">
            <v>142.26</v>
          </cell>
          <cell r="G12070">
            <v>153.63999999999999</v>
          </cell>
        </row>
        <row r="12071">
          <cell r="A12071" t="str">
            <v>INSUMO</v>
          </cell>
          <cell r="B12071" t="str">
            <v>00006111</v>
          </cell>
          <cell r="C12071" t="str">
            <v>SERVENTE</v>
          </cell>
          <cell r="D12071" t="str">
            <v>H</v>
          </cell>
          <cell r="E12071">
            <v>0.4</v>
          </cell>
          <cell r="F12071">
            <v>10.59</v>
          </cell>
          <cell r="G12071">
            <v>4.24</v>
          </cell>
        </row>
        <row r="12072">
          <cell r="A12072" t="str">
            <v>83512</v>
          </cell>
          <cell r="C12072" t="str">
            <v>SUBTOTAL</v>
          </cell>
          <cell r="G12072">
            <v>157.88</v>
          </cell>
        </row>
        <row r="12073">
          <cell r="C12073" t="str">
            <v>BDI</v>
          </cell>
          <cell r="E12073">
            <v>0.35</v>
          </cell>
          <cell r="G12073">
            <v>55.26</v>
          </cell>
        </row>
        <row r="12074">
          <cell r="C12074" t="str">
            <v>TOTAL</v>
          </cell>
          <cell r="G12074">
            <v>213.14</v>
          </cell>
        </row>
        <row r="12076">
          <cell r="A12076" t="str">
            <v>FUES</v>
          </cell>
          <cell r="B12076" t="str">
            <v>73692</v>
          </cell>
          <cell r="C12076" t="str">
            <v>LASTRO DE AREIA MEDIA</v>
          </cell>
          <cell r="D12076" t="str">
            <v>M3</v>
          </cell>
        </row>
        <row r="12077">
          <cell r="A12077" t="str">
            <v>INSUMO</v>
          </cell>
          <cell r="B12077" t="str">
            <v>00000370</v>
          </cell>
          <cell r="C12077" t="str">
            <v>AREIA MEDIA - POSTO JAZIDA / FORNECEDOR (SEM FRETE)</v>
          </cell>
          <cell r="D12077" t="str">
            <v>M3</v>
          </cell>
          <cell r="E12077">
            <v>1.1499999999999999</v>
          </cell>
          <cell r="F12077">
            <v>55.5</v>
          </cell>
          <cell r="G12077">
            <v>63.83</v>
          </cell>
        </row>
        <row r="12078">
          <cell r="A12078" t="str">
            <v>INSUMO</v>
          </cell>
          <cell r="B12078" t="str">
            <v>00006111</v>
          </cell>
          <cell r="C12078" t="str">
            <v>SERVENTE</v>
          </cell>
          <cell r="D12078" t="str">
            <v>H</v>
          </cell>
          <cell r="E12078">
            <v>2</v>
          </cell>
          <cell r="F12078">
            <v>10.59</v>
          </cell>
          <cell r="G12078">
            <v>21.18</v>
          </cell>
        </row>
        <row r="12079">
          <cell r="A12079" t="str">
            <v>73692</v>
          </cell>
          <cell r="C12079" t="str">
            <v>SUBTOTAL</v>
          </cell>
          <cell r="G12079">
            <v>85.009999999999991</v>
          </cell>
        </row>
        <row r="12080">
          <cell r="C12080" t="str">
            <v>BDI</v>
          </cell>
          <cell r="E12080">
            <v>0.35</v>
          </cell>
          <cell r="G12080">
            <v>29.75</v>
          </cell>
        </row>
        <row r="12081">
          <cell r="C12081" t="str">
            <v>TOTAL</v>
          </cell>
          <cell r="G12081">
            <v>114.75999999999999</v>
          </cell>
        </row>
        <row r="12083">
          <cell r="A12083" t="str">
            <v>FUES</v>
          </cell>
          <cell r="B12083" t="str">
            <v>74164/004</v>
          </cell>
          <cell r="C12083" t="str">
            <v>LASTRO DE BRITA</v>
          </cell>
          <cell r="D12083" t="str">
            <v>M3</v>
          </cell>
        </row>
        <row r="12084">
          <cell r="A12084" t="str">
            <v>INSUMO</v>
          </cell>
          <cell r="B12084" t="str">
            <v>00004718</v>
          </cell>
          <cell r="C12084" t="str">
            <v>PEDRA BRITADA N. 2 - POSTO PEDREIRA / FORNECEDOR (SEM FRETE)</v>
          </cell>
          <cell r="D12084" t="str">
            <v>M3</v>
          </cell>
          <cell r="E12084">
            <v>1.05</v>
          </cell>
          <cell r="F12084">
            <v>53</v>
          </cell>
          <cell r="G12084">
            <v>55.65</v>
          </cell>
        </row>
        <row r="12085">
          <cell r="A12085" t="str">
            <v>INSUMO</v>
          </cell>
          <cell r="B12085" t="str">
            <v>00006111</v>
          </cell>
          <cell r="C12085" t="str">
            <v>SERVENTE</v>
          </cell>
          <cell r="D12085" t="str">
            <v>H</v>
          </cell>
          <cell r="E12085">
            <v>2</v>
          </cell>
          <cell r="F12085">
            <v>10.59</v>
          </cell>
          <cell r="G12085">
            <v>21.18</v>
          </cell>
        </row>
        <row r="12086">
          <cell r="A12086" t="str">
            <v>74164/004</v>
          </cell>
          <cell r="C12086" t="str">
            <v>SUBTOTAL</v>
          </cell>
          <cell r="G12086">
            <v>76.83</v>
          </cell>
        </row>
        <row r="12087">
          <cell r="C12087" t="str">
            <v>BDI</v>
          </cell>
          <cell r="E12087">
            <v>0.35</v>
          </cell>
          <cell r="G12087">
            <v>26.89</v>
          </cell>
        </row>
        <row r="12088">
          <cell r="C12088" t="str">
            <v>TOTAL</v>
          </cell>
          <cell r="G12088">
            <v>103.72</v>
          </cell>
        </row>
        <row r="12090">
          <cell r="A12090" t="str">
            <v>FUES</v>
          </cell>
          <cell r="B12090" t="str">
            <v>83532</v>
          </cell>
          <cell r="C12090" t="str">
            <v>LASTRO DE CONCRETO, PREPARO MECANICO</v>
          </cell>
          <cell r="D12090" t="str">
            <v>M3</v>
          </cell>
        </row>
        <row r="12091">
          <cell r="A12091" t="str">
            <v>COMPOSICAO</v>
          </cell>
          <cell r="B12091" t="str">
            <v>5652</v>
          </cell>
          <cell r="C12091" t="str">
            <v>CONCRETO NAO ESTRUTURAL, CONSUMO 150KG/M3, PREPARO COM BETONEIRA, SEM LANCAMENTO</v>
          </cell>
          <cell r="D12091" t="str">
            <v>M3</v>
          </cell>
          <cell r="E12091">
            <v>1</v>
          </cell>
          <cell r="F12091">
            <v>213.60999999999999</v>
          </cell>
          <cell r="G12091">
            <v>213.61</v>
          </cell>
        </row>
        <row r="12092">
          <cell r="A12092" t="str">
            <v>INSUMO</v>
          </cell>
          <cell r="B12092" t="str">
            <v>00004750</v>
          </cell>
          <cell r="C12092" t="str">
            <v>PEDREIRO</v>
          </cell>
          <cell r="D12092" t="str">
            <v>H</v>
          </cell>
          <cell r="E12092">
            <v>8.33</v>
          </cell>
          <cell r="F12092">
            <v>12.88</v>
          </cell>
          <cell r="G12092">
            <v>107.29</v>
          </cell>
        </row>
        <row r="12093">
          <cell r="A12093" t="str">
            <v>INSUMO</v>
          </cell>
          <cell r="B12093" t="str">
            <v>00006111</v>
          </cell>
          <cell r="C12093" t="str">
            <v>SERVENTE</v>
          </cell>
          <cell r="D12093" t="str">
            <v>H</v>
          </cell>
          <cell r="E12093">
            <v>16.670000000000002</v>
          </cell>
          <cell r="F12093">
            <v>10.59</v>
          </cell>
          <cell r="G12093">
            <v>176.54</v>
          </cell>
        </row>
        <row r="12094">
          <cell r="A12094" t="str">
            <v>83532</v>
          </cell>
          <cell r="C12094" t="str">
            <v>SUBTOTAL</v>
          </cell>
          <cell r="G12094">
            <v>497.44000000000005</v>
          </cell>
        </row>
        <row r="12095">
          <cell r="C12095" t="str">
            <v>BDI</v>
          </cell>
          <cell r="E12095">
            <v>0.35</v>
          </cell>
          <cell r="G12095">
            <v>174.1</v>
          </cell>
        </row>
        <row r="12096">
          <cell r="C12096" t="str">
            <v>TOTAL</v>
          </cell>
          <cell r="G12096">
            <v>671.54000000000008</v>
          </cell>
        </row>
        <row r="12098">
          <cell r="A12098" t="str">
            <v>FUES</v>
          </cell>
          <cell r="B12098" t="str">
            <v>83534</v>
          </cell>
          <cell r="C12098" t="str">
            <v>LASTRO DE CONCRETO, PREPARO MECANICO, INCL USO ADITIVO IMPERMEABILIZANTE</v>
          </cell>
          <cell r="D12098" t="str">
            <v>M3</v>
          </cell>
        </row>
        <row r="12099">
          <cell r="A12099" t="str">
            <v>COMPOSICAO</v>
          </cell>
          <cell r="B12099" t="str">
            <v>5652</v>
          </cell>
          <cell r="C12099" t="str">
            <v>CONCRETO NAO ESTRUTURAL, CONSUMO 150KG/M3, PREPARO COM BETONEIRA, SEM LANCAMENTO</v>
          </cell>
          <cell r="D12099" t="str">
            <v>M3</v>
          </cell>
          <cell r="E12099">
            <v>1</v>
          </cell>
          <cell r="F12099">
            <v>213.60999999999999</v>
          </cell>
          <cell r="G12099">
            <v>213.61</v>
          </cell>
        </row>
        <row r="12100">
          <cell r="A12100" t="str">
            <v>INSUMO</v>
          </cell>
          <cell r="B12100" t="str">
            <v>00004750</v>
          </cell>
          <cell r="C12100" t="str">
            <v>PEDREIRO</v>
          </cell>
          <cell r="D12100" t="str">
            <v>H</v>
          </cell>
          <cell r="E12100">
            <v>8.33</v>
          </cell>
          <cell r="F12100">
            <v>12.88</v>
          </cell>
          <cell r="G12100">
            <v>107.29</v>
          </cell>
        </row>
        <row r="12101">
          <cell r="A12101" t="str">
            <v>INSUMO</v>
          </cell>
          <cell r="B12101" t="str">
            <v>00006111</v>
          </cell>
          <cell r="C12101" t="str">
            <v>SERVENTE</v>
          </cell>
          <cell r="D12101" t="str">
            <v>H</v>
          </cell>
          <cell r="E12101">
            <v>16.670000000000002</v>
          </cell>
          <cell r="F12101">
            <v>10.59</v>
          </cell>
          <cell r="G12101">
            <v>176.54</v>
          </cell>
        </row>
        <row r="12102">
          <cell r="A12102" t="str">
            <v>INSUMO</v>
          </cell>
          <cell r="B12102" t="str">
            <v>00007325</v>
          </cell>
          <cell r="C12102" t="str">
            <v>ADITIVO IMPERMEABILIZANTE PARA CONCRETO E ARGAMASSA</v>
          </cell>
          <cell r="D12102" t="str">
            <v>KG</v>
          </cell>
          <cell r="E12102">
            <v>20</v>
          </cell>
          <cell r="F12102">
            <v>6.02</v>
          </cell>
          <cell r="G12102">
            <v>120.4</v>
          </cell>
        </row>
        <row r="12103">
          <cell r="A12103" t="str">
            <v>83534</v>
          </cell>
          <cell r="C12103" t="str">
            <v>SUBTOTAL</v>
          </cell>
          <cell r="G12103">
            <v>617.84</v>
          </cell>
        </row>
        <row r="12104">
          <cell r="C12104" t="str">
            <v>BDI</v>
          </cell>
          <cell r="E12104">
            <v>0.35</v>
          </cell>
          <cell r="G12104">
            <v>216.24</v>
          </cell>
        </row>
        <row r="12105">
          <cell r="C12105" t="str">
            <v>TOTAL</v>
          </cell>
          <cell r="G12105">
            <v>834.08</v>
          </cell>
        </row>
        <row r="12107">
          <cell r="A12107" t="str">
            <v>FUES</v>
          </cell>
          <cell r="B12107" t="str">
            <v>5651</v>
          </cell>
          <cell r="C12107" t="str">
            <v>FORMA TABUA PARA CONCRETO EM FUNDACAO C/ REAPROVEITAMENTO 5X</v>
          </cell>
          <cell r="D12107" t="str">
            <v>M2</v>
          </cell>
        </row>
        <row r="12108">
          <cell r="A12108" t="str">
            <v>INSUMO</v>
          </cell>
          <cell r="B12108" t="str">
            <v>00001213</v>
          </cell>
          <cell r="C12108" t="str">
            <v>CARPINTEIRO DE FORMAS</v>
          </cell>
          <cell r="D12108" t="str">
            <v>H</v>
          </cell>
          <cell r="E12108">
            <v>0.9</v>
          </cell>
          <cell r="F12108">
            <v>12.88</v>
          </cell>
          <cell r="G12108">
            <v>11.59</v>
          </cell>
        </row>
        <row r="12109">
          <cell r="A12109" t="str">
            <v>INSUMO</v>
          </cell>
          <cell r="B12109" t="str">
            <v>00002692</v>
          </cell>
          <cell r="C12109" t="str">
            <v>DESMOLDANTE PARA FORMA DE MADEIRA</v>
          </cell>
          <cell r="D12109" t="str">
            <v>L</v>
          </cell>
          <cell r="E12109">
            <v>0.1</v>
          </cell>
          <cell r="F12109">
            <v>9.16</v>
          </cell>
          <cell r="G12109">
            <v>0.92</v>
          </cell>
        </row>
        <row r="12110">
          <cell r="A12110" t="str">
            <v>INSUMO</v>
          </cell>
          <cell r="B12110" t="str">
            <v>00004491</v>
          </cell>
          <cell r="C12110" t="str">
            <v>PECA DE MADEIRA NATIVA / REGIONAL 7,5 X 7,5CM (3X3) NAO APARELHADA (P/FORMA)</v>
          </cell>
          <cell r="D12110" t="str">
            <v>M</v>
          </cell>
          <cell r="E12110">
            <v>0.27500000000000002</v>
          </cell>
          <cell r="F12110">
            <v>4.68</v>
          </cell>
          <cell r="G12110">
            <v>1.29</v>
          </cell>
        </row>
        <row r="12111">
          <cell r="A12111" t="str">
            <v>INSUMO</v>
          </cell>
          <cell r="B12111" t="str">
            <v>00004502</v>
          </cell>
          <cell r="C12111" t="str">
            <v>PECA DE MADEIRA NATIVA/REGIONAL 2,5 X 5CM (1X2") NAO APARELHADA (SARRAFO P/FORMA)</v>
          </cell>
          <cell r="D12111" t="str">
            <v>M</v>
          </cell>
          <cell r="E12111">
            <v>0.24</v>
          </cell>
          <cell r="F12111">
            <v>1.65</v>
          </cell>
          <cell r="G12111">
            <v>0.4</v>
          </cell>
        </row>
        <row r="12112">
          <cell r="A12112" t="str">
            <v>INSUMO</v>
          </cell>
          <cell r="B12112" t="str">
            <v>00005061</v>
          </cell>
          <cell r="C12112" t="str">
            <v>PREGO POLIDO COM CABECA 18 X 27</v>
          </cell>
          <cell r="D12112" t="str">
            <v>KG</v>
          </cell>
          <cell r="E12112">
            <v>0.15</v>
          </cell>
          <cell r="F12112">
            <v>5.35</v>
          </cell>
          <cell r="G12112">
            <v>0.8</v>
          </cell>
        </row>
        <row r="12113">
          <cell r="A12113" t="str">
            <v>INSUMO</v>
          </cell>
          <cell r="B12113" t="str">
            <v>00006117</v>
          </cell>
          <cell r="C12113" t="str">
            <v>AJUDANTE DE CARPINTEIRO</v>
          </cell>
          <cell r="D12113" t="str">
            <v>H</v>
          </cell>
          <cell r="E12113">
            <v>0.22500000000000001</v>
          </cell>
          <cell r="F12113">
            <v>9.68</v>
          </cell>
          <cell r="G12113">
            <v>2.1800000000000002</v>
          </cell>
        </row>
        <row r="12114">
          <cell r="A12114" t="str">
            <v>INSUMO</v>
          </cell>
          <cell r="B12114" t="str">
            <v>00006189</v>
          </cell>
          <cell r="C12114" t="str">
            <v>TABUA MADEIRA 2A QUALIDADE 2,5 X 30,0CM (1 X 12") NAO APARELHADA</v>
          </cell>
          <cell r="D12114" t="str">
            <v>M</v>
          </cell>
          <cell r="E12114">
            <v>0.79200000000000004</v>
          </cell>
          <cell r="F12114">
            <v>8.2899999999999991</v>
          </cell>
          <cell r="G12114">
            <v>6.57</v>
          </cell>
        </row>
        <row r="12115">
          <cell r="A12115" t="str">
            <v>5651</v>
          </cell>
          <cell r="C12115" t="str">
            <v>SUBTOTAL</v>
          </cell>
          <cell r="G12115">
            <v>23.750000000000004</v>
          </cell>
        </row>
        <row r="12116">
          <cell r="C12116" t="str">
            <v>BDI</v>
          </cell>
          <cell r="E12116">
            <v>0.35</v>
          </cell>
          <cell r="G12116">
            <v>8.31</v>
          </cell>
        </row>
        <row r="12117">
          <cell r="C12117" t="str">
            <v>TOTAL</v>
          </cell>
          <cell r="G12117">
            <v>32.06</v>
          </cell>
        </row>
        <row r="12119">
          <cell r="A12119" t="str">
            <v>FUES</v>
          </cell>
          <cell r="B12119" t="str">
            <v>5970</v>
          </cell>
          <cell r="C12119" t="str">
            <v>FORMA TABUA PARA CONCRETO EM FUNDACAO, C/ R EAPROVEITAMENTO 2X.</v>
          </cell>
          <cell r="D12119" t="str">
            <v>M2</v>
          </cell>
        </row>
        <row r="12120">
          <cell r="A12120" t="str">
            <v>INSUMO</v>
          </cell>
          <cell r="B12120" t="str">
            <v>00001213</v>
          </cell>
          <cell r="C12120" t="str">
            <v>CARPINTEIRO DE FORMAS</v>
          </cell>
          <cell r="D12120" t="str">
            <v>H</v>
          </cell>
          <cell r="E12120">
            <v>1</v>
          </cell>
          <cell r="F12120">
            <v>12.88</v>
          </cell>
          <cell r="G12120">
            <v>12.88</v>
          </cell>
        </row>
        <row r="12121">
          <cell r="A12121" t="str">
            <v>INSUMO</v>
          </cell>
          <cell r="B12121" t="str">
            <v>00004491</v>
          </cell>
          <cell r="C12121" t="str">
            <v>PECA DE MADEIRA NATIVA / REGIONAL 7,5 X 7,5CM (3X3) NAO APARELHADA (P/FORMA)</v>
          </cell>
          <cell r="D12121" t="str">
            <v>M</v>
          </cell>
          <cell r="E12121">
            <v>0.56999999999999995</v>
          </cell>
          <cell r="F12121">
            <v>4.68</v>
          </cell>
          <cell r="G12121">
            <v>2.67</v>
          </cell>
        </row>
        <row r="12122">
          <cell r="A12122" t="str">
            <v>INSUMO</v>
          </cell>
          <cell r="B12122" t="str">
            <v>00004506</v>
          </cell>
          <cell r="C12122" t="str">
            <v>PECA DE MADEIRANATIVA/REGIONAL 2,5 X 10CM (1X4") NAO APARELHADA (SARRAFO P/FORMA)</v>
          </cell>
          <cell r="D12122" t="str">
            <v>M</v>
          </cell>
          <cell r="E12122">
            <v>0.27</v>
          </cell>
          <cell r="F12122">
            <v>2.9</v>
          </cell>
          <cell r="G12122">
            <v>0.78</v>
          </cell>
        </row>
        <row r="12123">
          <cell r="A12123" t="str">
            <v>INSUMO</v>
          </cell>
          <cell r="B12123" t="str">
            <v>00005061</v>
          </cell>
          <cell r="C12123" t="str">
            <v>PREGO POLIDO COM CABECA 18 X 27</v>
          </cell>
          <cell r="D12123" t="str">
            <v>KG</v>
          </cell>
          <cell r="E12123">
            <v>0.15</v>
          </cell>
          <cell r="F12123">
            <v>5.35</v>
          </cell>
          <cell r="G12123">
            <v>0.8</v>
          </cell>
        </row>
        <row r="12124">
          <cell r="A12124" t="str">
            <v>INSUMO</v>
          </cell>
          <cell r="B12124" t="str">
            <v>00006117</v>
          </cell>
          <cell r="C12124" t="str">
            <v>AJUDANTE DE CARPINTEIRO</v>
          </cell>
          <cell r="D12124" t="str">
            <v>H</v>
          </cell>
          <cell r="E12124">
            <v>1</v>
          </cell>
          <cell r="F12124">
            <v>9.68</v>
          </cell>
          <cell r="G12124">
            <v>9.68</v>
          </cell>
        </row>
        <row r="12125">
          <cell r="A12125" t="str">
            <v>INSUMO</v>
          </cell>
          <cell r="B12125" t="str">
            <v>00006189</v>
          </cell>
          <cell r="C12125" t="str">
            <v>TABUA MADEIRA 2A QUALIDADE 2,5 X 30,0CM (1 X 12") NAO APARELHADA</v>
          </cell>
          <cell r="D12125" t="str">
            <v>M</v>
          </cell>
          <cell r="E12125">
            <v>1.585</v>
          </cell>
          <cell r="F12125">
            <v>8.2899999999999991</v>
          </cell>
          <cell r="G12125">
            <v>13.14</v>
          </cell>
        </row>
        <row r="12126">
          <cell r="A12126" t="str">
            <v>5970</v>
          </cell>
          <cell r="C12126" t="str">
            <v>SUBTOTAL</v>
          </cell>
          <cell r="G12126">
            <v>39.950000000000003</v>
          </cell>
        </row>
        <row r="12127">
          <cell r="C12127" t="str">
            <v>BDI</v>
          </cell>
          <cell r="E12127">
            <v>0.35</v>
          </cell>
          <cell r="G12127">
            <v>13.98</v>
          </cell>
        </row>
        <row r="12128">
          <cell r="C12128" t="str">
            <v>TOTAL</v>
          </cell>
          <cell r="G12128">
            <v>53.930000000000007</v>
          </cell>
        </row>
        <row r="12130">
          <cell r="A12130" t="str">
            <v>FUES</v>
          </cell>
          <cell r="B12130" t="str">
            <v>73653</v>
          </cell>
          <cell r="C12130" t="str">
            <v>FORMAS TIPO SANDUICHE COM TABUAS, 30 APROV EITAMENTOS</v>
          </cell>
          <cell r="D12130" t="str">
            <v>M2</v>
          </cell>
        </row>
        <row r="12131">
          <cell r="A12131" t="str">
            <v>INSUMO</v>
          </cell>
          <cell r="B12131" t="str">
            <v>00000335</v>
          </cell>
          <cell r="C12131" t="str">
            <v>ARAME GALVANIZADO 10 BWG - 3,40MM - 71,30 G/M</v>
          </cell>
          <cell r="D12131" t="str">
            <v>KG</v>
          </cell>
          <cell r="E12131">
            <v>0.06</v>
          </cell>
          <cell r="F12131">
            <v>6.01</v>
          </cell>
          <cell r="G12131">
            <v>0.36</v>
          </cell>
        </row>
        <row r="12132">
          <cell r="A12132" t="str">
            <v>INSUMO</v>
          </cell>
          <cell r="B12132" t="str">
            <v>00001213</v>
          </cell>
          <cell r="C12132" t="str">
            <v>CARPINTEIRO DE FORMAS</v>
          </cell>
          <cell r="D12132" t="str">
            <v>H</v>
          </cell>
          <cell r="E12132">
            <v>0.4</v>
          </cell>
          <cell r="F12132">
            <v>12.88</v>
          </cell>
          <cell r="G12132">
            <v>5.15</v>
          </cell>
        </row>
        <row r="12133">
          <cell r="A12133" t="str">
            <v>INSUMO</v>
          </cell>
          <cell r="B12133" t="str">
            <v>00006111</v>
          </cell>
          <cell r="C12133" t="str">
            <v>SERVENTE</v>
          </cell>
          <cell r="D12133" t="str">
            <v>H</v>
          </cell>
          <cell r="E12133">
            <v>0.4</v>
          </cell>
          <cell r="F12133">
            <v>10.59</v>
          </cell>
          <cell r="G12133">
            <v>4.24</v>
          </cell>
        </row>
        <row r="12134">
          <cell r="A12134" t="str">
            <v>INSUMO</v>
          </cell>
          <cell r="B12134" t="str">
            <v>00006189</v>
          </cell>
          <cell r="C12134" t="str">
            <v>TABUA MADEIRA 2A QUALIDADE 2,5 X 30,0CM (1 X 12") NAO APARELHADA</v>
          </cell>
          <cell r="D12134" t="str">
            <v>M</v>
          </cell>
          <cell r="E12134">
            <v>0.17</v>
          </cell>
          <cell r="F12134">
            <v>8.2899999999999991</v>
          </cell>
          <cell r="G12134">
            <v>1.41</v>
          </cell>
        </row>
        <row r="12135">
          <cell r="A12135" t="str">
            <v>73653</v>
          </cell>
          <cell r="C12135" t="str">
            <v>SUBTOTAL</v>
          </cell>
          <cell r="G12135">
            <v>11.16</v>
          </cell>
        </row>
        <row r="12136">
          <cell r="C12136" t="str">
            <v>BDI</v>
          </cell>
          <cell r="E12136">
            <v>0.35</v>
          </cell>
          <cell r="G12136">
            <v>3.91</v>
          </cell>
        </row>
        <row r="12137">
          <cell r="C12137" t="str">
            <v>TOTAL</v>
          </cell>
          <cell r="G12137">
            <v>15.07</v>
          </cell>
        </row>
        <row r="12139">
          <cell r="A12139" t="str">
            <v>FUES</v>
          </cell>
          <cell r="B12139" t="str">
            <v>73685</v>
          </cell>
          <cell r="C12139" t="str">
            <v>EXECUCAO DE CIMBRAMENTO PARA ESCORAMENTO DE FORM ELEVADAS DE MADEIRA (LAJES E VIGAS), ACIMA DE 3,30 M DE PE DIREITO, COM PONTALETES (8,0 X 8,0 CM) DE MADEIRA DE LEI 1A QUALIDADE E PECAS DE MADEIRA DE 2,5 X 10,0 CM DE 2A QUALIDADE, NAO APARELHADA.</v>
          </cell>
          <cell r="D12139" t="str">
            <v>M3</v>
          </cell>
        </row>
        <row r="12140">
          <cell r="A12140" t="str">
            <v>INSUMO</v>
          </cell>
          <cell r="B12140" t="str">
            <v>00001213</v>
          </cell>
          <cell r="C12140" t="str">
            <v>CARPINTEIRO DE FORMAS</v>
          </cell>
          <cell r="D12140" t="str">
            <v>H</v>
          </cell>
          <cell r="E12140">
            <v>0.5</v>
          </cell>
          <cell r="F12140">
            <v>12.88</v>
          </cell>
          <cell r="G12140">
            <v>6.44</v>
          </cell>
        </row>
        <row r="12141">
          <cell r="A12141" t="str">
            <v>INSUMO</v>
          </cell>
          <cell r="B12141" t="str">
            <v>00004431</v>
          </cell>
          <cell r="C12141" t="str">
            <v>PECA DE MADEIRA DE LEI NATIVA/REGIONAL *8 X 8* CM NAO APARELHADA</v>
          </cell>
          <cell r="D12141" t="str">
            <v>M</v>
          </cell>
          <cell r="E12141">
            <v>0.92</v>
          </cell>
          <cell r="F12141">
            <v>14.1</v>
          </cell>
          <cell r="G12141">
            <v>12.97</v>
          </cell>
        </row>
        <row r="12142">
          <cell r="A12142" t="str">
            <v>INSUMO</v>
          </cell>
          <cell r="B12142" t="str">
            <v>00004506</v>
          </cell>
          <cell r="C12142" t="str">
            <v>PECA DE MADEIRANATIVA/REGIONAL 2,5 X 10CM (1X4") NAO APARELHADA (SARRAFO P/FORMA)</v>
          </cell>
          <cell r="D12142" t="str">
            <v>M</v>
          </cell>
          <cell r="E12142">
            <v>0.3</v>
          </cell>
          <cell r="F12142">
            <v>2.9</v>
          </cell>
          <cell r="G12142">
            <v>0.87</v>
          </cell>
        </row>
        <row r="12143">
          <cell r="A12143" t="str">
            <v>INSUMO</v>
          </cell>
          <cell r="B12143" t="str">
            <v>00005075</v>
          </cell>
          <cell r="C12143" t="str">
            <v>PREGO POLIDO COM CABECA 18 X 30</v>
          </cell>
          <cell r="D12143" t="str">
            <v>KG</v>
          </cell>
          <cell r="E12143">
            <v>0.12</v>
          </cell>
          <cell r="F12143">
            <v>4.9800000000000004</v>
          </cell>
          <cell r="G12143">
            <v>0.6</v>
          </cell>
        </row>
        <row r="12144">
          <cell r="A12144" t="str">
            <v>INSUMO</v>
          </cell>
          <cell r="B12144" t="str">
            <v>00006117</v>
          </cell>
          <cell r="C12144" t="str">
            <v>AJUDANTE DE CARPINTEIRO</v>
          </cell>
          <cell r="D12144" t="str">
            <v>H</v>
          </cell>
          <cell r="E12144">
            <v>0.5</v>
          </cell>
          <cell r="F12144">
            <v>9.68</v>
          </cell>
          <cell r="G12144">
            <v>4.84</v>
          </cell>
        </row>
        <row r="12145">
          <cell r="A12145" t="str">
            <v>73685</v>
          </cell>
          <cell r="C12145" t="str">
            <v>SUBTOTAL</v>
          </cell>
          <cell r="G12145">
            <v>25.720000000000002</v>
          </cell>
        </row>
        <row r="12146">
          <cell r="C12146" t="str">
            <v>BDI</v>
          </cell>
          <cell r="E12146">
            <v>0.35</v>
          </cell>
          <cell r="G12146">
            <v>9</v>
          </cell>
        </row>
        <row r="12147">
          <cell r="C12147" t="str">
            <v>TOTAL</v>
          </cell>
          <cell r="G12147">
            <v>34.72</v>
          </cell>
        </row>
        <row r="12149">
          <cell r="A12149" t="str">
            <v>FUES</v>
          </cell>
          <cell r="B12149" t="str">
            <v>73820/001</v>
          </cell>
          <cell r="C12149" t="str">
            <v>FORMA CURVA EM CHAPA DE MADEIRA COMPENSADA RESINADA 21 MM, PARA ESTRUTURAS DE CONCRETO.</v>
          </cell>
          <cell r="D12149" t="str">
            <v>M2</v>
          </cell>
        </row>
        <row r="12150">
          <cell r="A12150" t="str">
            <v>INSUMO</v>
          </cell>
          <cell r="B12150" t="str">
            <v>00001213</v>
          </cell>
          <cell r="C12150" t="str">
            <v>CARPINTEIRO DE FORMAS</v>
          </cell>
          <cell r="D12150" t="str">
            <v>H</v>
          </cell>
          <cell r="E12150">
            <v>1.5</v>
          </cell>
          <cell r="F12150">
            <v>12.88</v>
          </cell>
          <cell r="G12150">
            <v>19.32</v>
          </cell>
        </row>
        <row r="12151">
          <cell r="A12151" t="str">
            <v>INSUMO</v>
          </cell>
          <cell r="B12151" t="str">
            <v>00001359</v>
          </cell>
          <cell r="C12151" t="str">
            <v>CHAPA MADEIRA COMPENSADA RESINADA 2,2 X 1,1M X 20MM P/ FORMA CONCRETO</v>
          </cell>
          <cell r="D12151" t="str">
            <v>UN</v>
          </cell>
          <cell r="E12151">
            <v>0.1033058</v>
          </cell>
          <cell r="F12151">
            <v>57.05</v>
          </cell>
          <cell r="G12151">
            <v>5.89</v>
          </cell>
        </row>
        <row r="12152">
          <cell r="A12152" t="str">
            <v>INSUMO</v>
          </cell>
          <cell r="B12152" t="str">
            <v>00002692</v>
          </cell>
          <cell r="C12152" t="str">
            <v>DESMOLDANTE PARA FORMA DE MADEIRA</v>
          </cell>
          <cell r="D12152" t="str">
            <v>L</v>
          </cell>
          <cell r="E12152">
            <v>0.2</v>
          </cell>
          <cell r="F12152">
            <v>9.16</v>
          </cell>
          <cell r="G12152">
            <v>1.83</v>
          </cell>
        </row>
        <row r="12153">
          <cell r="A12153" t="str">
            <v>INSUMO</v>
          </cell>
          <cell r="B12153" t="str">
            <v>00004506</v>
          </cell>
          <cell r="C12153" t="str">
            <v>PECA DE MADEIRANATIVA/REGIONAL 2,5 X 10CM (1X4") NAO APARELHADA (SARRAFO P/FORMA)</v>
          </cell>
          <cell r="D12153" t="str">
            <v>M</v>
          </cell>
          <cell r="E12153">
            <v>0.77</v>
          </cell>
          <cell r="F12153">
            <v>2.9</v>
          </cell>
          <cell r="G12153">
            <v>2.23</v>
          </cell>
        </row>
        <row r="12154">
          <cell r="A12154" t="str">
            <v>INSUMO</v>
          </cell>
          <cell r="B12154" t="str">
            <v>00005069</v>
          </cell>
          <cell r="C12154" t="str">
            <v>PREGO POLIDO COM CABECA 17 X 27</v>
          </cell>
          <cell r="D12154" t="str">
            <v>KG</v>
          </cell>
          <cell r="E12154">
            <v>0.22</v>
          </cell>
          <cell r="F12154">
            <v>4.95</v>
          </cell>
          <cell r="G12154">
            <v>1.0900000000000001</v>
          </cell>
        </row>
        <row r="12155">
          <cell r="A12155" t="str">
            <v>INSUMO</v>
          </cell>
          <cell r="B12155" t="str">
            <v>00006117</v>
          </cell>
          <cell r="C12155" t="str">
            <v>AJUDANTE DE CARPINTEIRO</v>
          </cell>
          <cell r="D12155" t="str">
            <v>H</v>
          </cell>
          <cell r="E12155">
            <v>0.375</v>
          </cell>
          <cell r="F12155">
            <v>9.68</v>
          </cell>
          <cell r="G12155">
            <v>3.63</v>
          </cell>
        </row>
        <row r="12156">
          <cell r="A12156" t="str">
            <v>73820/001</v>
          </cell>
          <cell r="C12156" t="str">
            <v>SUBTOTAL</v>
          </cell>
          <cell r="G12156">
            <v>33.99</v>
          </cell>
        </row>
        <row r="12157">
          <cell r="C12157" t="str">
            <v>BDI</v>
          </cell>
          <cell r="E12157">
            <v>0.35</v>
          </cell>
          <cell r="G12157">
            <v>11.9</v>
          </cell>
        </row>
        <row r="12158">
          <cell r="C12158" t="str">
            <v>TOTAL</v>
          </cell>
          <cell r="G12158">
            <v>45.89</v>
          </cell>
        </row>
        <row r="12160">
          <cell r="A12160" t="str">
            <v>FUES</v>
          </cell>
          <cell r="B12160" t="str">
            <v>73821/001</v>
          </cell>
          <cell r="C12160" t="str">
            <v>FORMA CURVA EM TABUA 3A P/VIGA, PILAR E PAREDE.</v>
          </cell>
          <cell r="D12160" t="str">
            <v>M2</v>
          </cell>
        </row>
        <row r="12161">
          <cell r="A12161" t="str">
            <v>INSUMO</v>
          </cell>
          <cell r="B12161" t="str">
            <v>00001213</v>
          </cell>
          <cell r="C12161" t="str">
            <v>CARPINTEIRO DE FORMAS</v>
          </cell>
          <cell r="D12161" t="str">
            <v>H</v>
          </cell>
          <cell r="E12161">
            <v>2</v>
          </cell>
          <cell r="F12161">
            <v>12.88</v>
          </cell>
          <cell r="G12161">
            <v>25.76</v>
          </cell>
        </row>
        <row r="12162">
          <cell r="A12162" t="str">
            <v>INSUMO</v>
          </cell>
          <cell r="B12162" t="str">
            <v>00002692</v>
          </cell>
          <cell r="C12162" t="str">
            <v>DESMOLDANTE PARA FORMA DE MADEIRA</v>
          </cell>
          <cell r="D12162" t="str">
            <v>L</v>
          </cell>
          <cell r="E12162">
            <v>0.2</v>
          </cell>
          <cell r="F12162">
            <v>9.16</v>
          </cell>
          <cell r="G12162">
            <v>1.83</v>
          </cell>
        </row>
        <row r="12163">
          <cell r="A12163" t="str">
            <v>INSUMO</v>
          </cell>
          <cell r="B12163" t="str">
            <v>00004491</v>
          </cell>
          <cell r="C12163" t="str">
            <v>PECA DE MADEIRA NATIVA / REGIONAL 7,5 X 7,5CM (3X3) NAO APARELHADA (P/FORMA)</v>
          </cell>
          <cell r="D12163" t="str">
            <v>M</v>
          </cell>
          <cell r="E12163">
            <v>2.86</v>
          </cell>
          <cell r="F12163">
            <v>4.68</v>
          </cell>
          <cell r="G12163">
            <v>13.38</v>
          </cell>
        </row>
        <row r="12164">
          <cell r="A12164" t="str">
            <v>INSUMO</v>
          </cell>
          <cell r="B12164" t="str">
            <v>00004515</v>
          </cell>
          <cell r="C12164" t="str">
            <v>PECA DE MADEIRA NATIVA/REGIONAL 7,5 X 10CM NÃO APARELHADA (P/ESCORAMENTO)</v>
          </cell>
          <cell r="D12164" t="str">
            <v>M</v>
          </cell>
          <cell r="E12164">
            <v>0.66</v>
          </cell>
          <cell r="F12164">
            <v>7.18</v>
          </cell>
          <cell r="G12164">
            <v>4.74</v>
          </cell>
        </row>
        <row r="12165">
          <cell r="A12165" t="str">
            <v>INSUMO</v>
          </cell>
          <cell r="B12165" t="str">
            <v>00005069</v>
          </cell>
          <cell r="C12165" t="str">
            <v>PREGO POLIDO COM CABECA 17 X 27</v>
          </cell>
          <cell r="D12165" t="str">
            <v>KG</v>
          </cell>
          <cell r="E12165">
            <v>0.25</v>
          </cell>
          <cell r="F12165">
            <v>4.95</v>
          </cell>
          <cell r="G12165">
            <v>1.24</v>
          </cell>
        </row>
        <row r="12166">
          <cell r="A12166" t="str">
            <v>INSUMO</v>
          </cell>
          <cell r="B12166" t="str">
            <v>00006111</v>
          </cell>
          <cell r="C12166" t="str">
            <v>SERVENTE</v>
          </cell>
          <cell r="D12166" t="str">
            <v>H</v>
          </cell>
          <cell r="E12166">
            <v>2</v>
          </cell>
          <cell r="F12166">
            <v>10.59</v>
          </cell>
          <cell r="G12166">
            <v>21.18</v>
          </cell>
        </row>
        <row r="12167">
          <cell r="A12167" t="str">
            <v>INSUMO</v>
          </cell>
          <cell r="B12167" t="str">
            <v>00006189</v>
          </cell>
          <cell r="C12167" t="str">
            <v>TABUA MADEIRA 2A QUALIDADE 2,5 X 30,0CM (1 X 12") NAO APARELHADA</v>
          </cell>
          <cell r="D12167" t="str">
            <v>M</v>
          </cell>
          <cell r="E12167">
            <v>2.2000000000000002</v>
          </cell>
          <cell r="F12167">
            <v>8.2899999999999991</v>
          </cell>
          <cell r="G12167">
            <v>18.239999999999998</v>
          </cell>
        </row>
        <row r="12168">
          <cell r="A12168" t="str">
            <v>73821/001</v>
          </cell>
          <cell r="C12168" t="str">
            <v>SUBTOTAL</v>
          </cell>
          <cell r="G12168">
            <v>86.37</v>
          </cell>
        </row>
        <row r="12169">
          <cell r="C12169" t="str">
            <v>BDI</v>
          </cell>
          <cell r="E12169">
            <v>0.35</v>
          </cell>
          <cell r="G12169">
            <v>30.23</v>
          </cell>
        </row>
        <row r="12170">
          <cell r="C12170" t="str">
            <v>TOTAL</v>
          </cell>
          <cell r="G12170">
            <v>116.60000000000001</v>
          </cell>
        </row>
        <row r="12172">
          <cell r="A12172" t="str">
            <v>FUES</v>
          </cell>
          <cell r="B12172" t="str">
            <v>74007/001</v>
          </cell>
          <cell r="C12172" t="str">
            <v>FORMA TABUA P/ CONCRETO EM FUNDACAO C/ R EAPROVEITAMENTO 10 X.</v>
          </cell>
          <cell r="D12172" t="str">
            <v>M2</v>
          </cell>
        </row>
        <row r="12173">
          <cell r="A12173" t="str">
            <v>INSUMO</v>
          </cell>
          <cell r="B12173" t="str">
            <v>00001213</v>
          </cell>
          <cell r="C12173" t="str">
            <v>CARPINTEIRO DE FORMAS</v>
          </cell>
          <cell r="D12173" t="str">
            <v>H</v>
          </cell>
          <cell r="E12173">
            <v>0.75</v>
          </cell>
          <cell r="F12173">
            <v>12.88</v>
          </cell>
          <cell r="G12173">
            <v>9.66</v>
          </cell>
        </row>
        <row r="12174">
          <cell r="A12174" t="str">
            <v>INSUMO</v>
          </cell>
          <cell r="B12174" t="str">
            <v>00002692</v>
          </cell>
          <cell r="C12174" t="str">
            <v>DESMOLDANTE PARA FORMA DE MADEIRA</v>
          </cell>
          <cell r="D12174" t="str">
            <v>L</v>
          </cell>
          <cell r="E12174">
            <v>0.1</v>
          </cell>
          <cell r="F12174">
            <v>9.16</v>
          </cell>
          <cell r="G12174">
            <v>0.92</v>
          </cell>
        </row>
        <row r="12175">
          <cell r="A12175" t="str">
            <v>INSUMO</v>
          </cell>
          <cell r="B12175" t="str">
            <v>00004491</v>
          </cell>
          <cell r="C12175" t="str">
            <v>PECA DE MADEIRA NATIVA / REGIONAL 7,5 X 7,5CM (3X3) NAO APARELHADA (P/FORMA)</v>
          </cell>
          <cell r="D12175" t="str">
            <v>M</v>
          </cell>
          <cell r="E12175">
            <v>0.28499999999999998</v>
          </cell>
          <cell r="F12175">
            <v>4.68</v>
          </cell>
          <cell r="G12175">
            <v>1.33</v>
          </cell>
        </row>
        <row r="12176">
          <cell r="A12176" t="str">
            <v>INSUMO</v>
          </cell>
          <cell r="B12176" t="str">
            <v>00004517</v>
          </cell>
          <cell r="C12176" t="str">
            <v>PECA DE MADEIRA NATIVA/REGIONAL 2,5 X 7,0 CM (SARRAFO-P/FORMA)</v>
          </cell>
          <cell r="D12176" t="str">
            <v>M</v>
          </cell>
          <cell r="E12176">
            <v>0.27</v>
          </cell>
          <cell r="F12176">
            <v>1.35</v>
          </cell>
          <cell r="G12176">
            <v>0.36</v>
          </cell>
        </row>
        <row r="12177">
          <cell r="A12177" t="str">
            <v>INSUMO</v>
          </cell>
          <cell r="B12177" t="str">
            <v>00005061</v>
          </cell>
          <cell r="C12177" t="str">
            <v>PREGO POLIDO COM CABECA 18 X 27</v>
          </cell>
          <cell r="D12177" t="str">
            <v>KG</v>
          </cell>
          <cell r="E12177">
            <v>0.15</v>
          </cell>
          <cell r="F12177">
            <v>5.35</v>
          </cell>
          <cell r="G12177">
            <v>0.8</v>
          </cell>
        </row>
        <row r="12178">
          <cell r="A12178" t="str">
            <v>INSUMO</v>
          </cell>
          <cell r="B12178" t="str">
            <v>00006117</v>
          </cell>
          <cell r="C12178" t="str">
            <v>AJUDANTE DE CARPINTEIRO</v>
          </cell>
          <cell r="D12178" t="str">
            <v>H</v>
          </cell>
          <cell r="E12178">
            <v>0.1875</v>
          </cell>
          <cell r="F12178">
            <v>9.68</v>
          </cell>
          <cell r="G12178">
            <v>1.82</v>
          </cell>
        </row>
        <row r="12179">
          <cell r="A12179" t="str">
            <v>INSUMO</v>
          </cell>
          <cell r="B12179" t="str">
            <v>00006189</v>
          </cell>
          <cell r="C12179" t="str">
            <v>TABUA MADEIRA 2A QUALIDADE 2,5 X 30,0CM (1 X 12") NAO APARELHADA</v>
          </cell>
          <cell r="D12179" t="str">
            <v>M</v>
          </cell>
          <cell r="E12179">
            <v>0.495</v>
          </cell>
          <cell r="F12179">
            <v>8.2899999999999991</v>
          </cell>
          <cell r="G12179">
            <v>4.0999999999999996</v>
          </cell>
        </row>
        <row r="12180">
          <cell r="A12180" t="str">
            <v>74007/001</v>
          </cell>
          <cell r="C12180" t="str">
            <v>SUBTOTAL</v>
          </cell>
          <cell r="G12180">
            <v>18.990000000000002</v>
          </cell>
        </row>
        <row r="12181">
          <cell r="C12181" t="str">
            <v>BDI</v>
          </cell>
          <cell r="E12181">
            <v>0.35</v>
          </cell>
          <cell r="G12181">
            <v>6.65</v>
          </cell>
        </row>
        <row r="12182">
          <cell r="C12182" t="str">
            <v>TOTAL</v>
          </cell>
          <cell r="G12182">
            <v>25.64</v>
          </cell>
        </row>
        <row r="12184">
          <cell r="A12184" t="str">
            <v>FUES</v>
          </cell>
          <cell r="B12184" t="str">
            <v>74007/002</v>
          </cell>
          <cell r="C12184" t="str">
            <v>FORMA TABUAS MADEIRA 3A P/ PECAS CONCRET O ARM, REAPR 2X, INCL MONTAGEM E DESMONTAGEM.</v>
          </cell>
          <cell r="D12184" t="str">
            <v>M2</v>
          </cell>
        </row>
        <row r="12185">
          <cell r="A12185" t="str">
            <v>INSUMO</v>
          </cell>
          <cell r="B12185" t="str">
            <v>00001213</v>
          </cell>
          <cell r="C12185" t="str">
            <v>CARPINTEIRO DE FORMAS</v>
          </cell>
          <cell r="D12185" t="str">
            <v>H</v>
          </cell>
          <cell r="E12185">
            <v>1.45</v>
          </cell>
          <cell r="F12185">
            <v>12.88</v>
          </cell>
          <cell r="G12185">
            <v>18.68</v>
          </cell>
        </row>
        <row r="12186">
          <cell r="A12186" t="str">
            <v>INSUMO</v>
          </cell>
          <cell r="B12186" t="str">
            <v>00004491</v>
          </cell>
          <cell r="C12186" t="str">
            <v>PECA DE MADEIRA NATIVA / REGIONAL 7,5 X 7,5CM (3X3) NAO APARELHADA (P/FORMA)</v>
          </cell>
          <cell r="D12186" t="str">
            <v>M</v>
          </cell>
          <cell r="E12186">
            <v>0.55000000000000004</v>
          </cell>
          <cell r="F12186">
            <v>4.68</v>
          </cell>
          <cell r="G12186">
            <v>2.57</v>
          </cell>
        </row>
        <row r="12187">
          <cell r="A12187" t="str">
            <v>INSUMO</v>
          </cell>
          <cell r="B12187" t="str">
            <v>00005075</v>
          </cell>
          <cell r="C12187" t="str">
            <v>PREGO POLIDO COM CABECA 18 X 30</v>
          </cell>
          <cell r="D12187" t="str">
            <v>KG</v>
          </cell>
          <cell r="E12187">
            <v>0.1</v>
          </cell>
          <cell r="F12187">
            <v>4.9800000000000004</v>
          </cell>
          <cell r="G12187">
            <v>0.5</v>
          </cell>
        </row>
        <row r="12188">
          <cell r="A12188" t="str">
            <v>INSUMO</v>
          </cell>
          <cell r="B12188" t="str">
            <v>00006117</v>
          </cell>
          <cell r="C12188" t="str">
            <v>AJUDANTE DE CARPINTEIRO</v>
          </cell>
          <cell r="D12188" t="str">
            <v>H</v>
          </cell>
          <cell r="E12188">
            <v>0.36249999999999999</v>
          </cell>
          <cell r="F12188">
            <v>9.68</v>
          </cell>
          <cell r="G12188">
            <v>3.51</v>
          </cell>
        </row>
        <row r="12189">
          <cell r="A12189" t="str">
            <v>INSUMO</v>
          </cell>
          <cell r="B12189" t="str">
            <v>00006189</v>
          </cell>
          <cell r="C12189" t="str">
            <v>TABUA MADEIRA 2A QUALIDADE 2,5 X 30,0CM (1 X 12") NAO APARELHADA</v>
          </cell>
          <cell r="D12189" t="str">
            <v>M</v>
          </cell>
          <cell r="E12189">
            <v>1.05</v>
          </cell>
          <cell r="F12189">
            <v>8.2899999999999991</v>
          </cell>
          <cell r="G12189">
            <v>8.6999999999999993</v>
          </cell>
        </row>
        <row r="12190">
          <cell r="A12190" t="str">
            <v>INSUMO</v>
          </cell>
          <cell r="B12190" t="str">
            <v>00010567</v>
          </cell>
          <cell r="C12190" t="str">
            <v>TABUA MADEIRA 3A QUALIDADE 2,5 X 23,0CM (1 X 9") NAO APARELHADA</v>
          </cell>
          <cell r="D12190" t="str">
            <v>M</v>
          </cell>
          <cell r="E12190">
            <v>1.4</v>
          </cell>
          <cell r="F12190">
            <v>5.62</v>
          </cell>
          <cell r="G12190">
            <v>7.87</v>
          </cell>
        </row>
        <row r="12191">
          <cell r="A12191" t="str">
            <v>74007/002</v>
          </cell>
          <cell r="C12191" t="str">
            <v>SUBTOTAL</v>
          </cell>
          <cell r="G12191">
            <v>41.829999999999991</v>
          </cell>
        </row>
        <row r="12192">
          <cell r="C12192" t="str">
            <v>BDI</v>
          </cell>
          <cell r="E12192">
            <v>0.35</v>
          </cell>
          <cell r="G12192">
            <v>14.64</v>
          </cell>
        </row>
        <row r="12193">
          <cell r="C12193" t="str">
            <v>TOTAL</v>
          </cell>
          <cell r="G12193">
            <v>56.469999999999992</v>
          </cell>
        </row>
        <row r="12195">
          <cell r="A12195" t="str">
            <v>FUES</v>
          </cell>
          <cell r="B12195" t="str">
            <v>74074/004</v>
          </cell>
          <cell r="C12195" t="str">
            <v>FORMA TABUA P/CONCRETO EM FUNDACAO S/REA PROVEITAMENTO</v>
          </cell>
          <cell r="D12195" t="str">
            <v>M2</v>
          </cell>
        </row>
        <row r="12196">
          <cell r="A12196" t="str">
            <v>INSUMO</v>
          </cell>
          <cell r="B12196" t="str">
            <v>00001213</v>
          </cell>
          <cell r="C12196" t="str">
            <v>CARPINTEIRO DE FORMAS</v>
          </cell>
          <cell r="D12196" t="str">
            <v>H</v>
          </cell>
          <cell r="E12196">
            <v>1.3</v>
          </cell>
          <cell r="F12196">
            <v>12.88</v>
          </cell>
          <cell r="G12196">
            <v>16.739999999999998</v>
          </cell>
        </row>
        <row r="12197">
          <cell r="A12197" t="str">
            <v>INSUMO</v>
          </cell>
          <cell r="B12197" t="str">
            <v>00004506</v>
          </cell>
          <cell r="C12197" t="str">
            <v>PECA DE MADEIRANATIVA/REGIONAL 2,5 X 10CM (1X4") NAO APARELHADA (SARRAFO P/FORMA)</v>
          </cell>
          <cell r="D12197" t="str">
            <v>M</v>
          </cell>
          <cell r="E12197">
            <v>3.5</v>
          </cell>
          <cell r="F12197">
            <v>2.9</v>
          </cell>
          <cell r="G12197">
            <v>10.15</v>
          </cell>
        </row>
        <row r="12198">
          <cell r="A12198" t="str">
            <v>INSUMO</v>
          </cell>
          <cell r="B12198" t="str">
            <v>00005061</v>
          </cell>
          <cell r="C12198" t="str">
            <v>PREGO POLIDO COM CABECA 18 X 27</v>
          </cell>
          <cell r="D12198" t="str">
            <v>KG</v>
          </cell>
          <cell r="E12198">
            <v>0.15</v>
          </cell>
          <cell r="F12198">
            <v>5.35</v>
          </cell>
          <cell r="G12198">
            <v>0.8</v>
          </cell>
        </row>
        <row r="12199">
          <cell r="A12199" t="str">
            <v>INSUMO</v>
          </cell>
          <cell r="B12199" t="str">
            <v>00006117</v>
          </cell>
          <cell r="C12199" t="str">
            <v>AJUDANTE DE CARPINTEIRO</v>
          </cell>
          <cell r="D12199" t="str">
            <v>H</v>
          </cell>
          <cell r="E12199">
            <v>0.32500000000000001</v>
          </cell>
          <cell r="F12199">
            <v>9.68</v>
          </cell>
          <cell r="G12199">
            <v>3.15</v>
          </cell>
        </row>
        <row r="12200">
          <cell r="A12200" t="str">
            <v>INSUMO</v>
          </cell>
          <cell r="B12200" t="str">
            <v>00006189</v>
          </cell>
          <cell r="C12200" t="str">
            <v>TABUA MADEIRA 2A QUALIDADE 2,5 X 30,0CM (1 X 12") NAO APARELHADA</v>
          </cell>
          <cell r="D12200" t="str">
            <v>M</v>
          </cell>
          <cell r="E12200">
            <v>3.4870000000000001</v>
          </cell>
          <cell r="F12200">
            <v>8.2899999999999991</v>
          </cell>
          <cell r="G12200">
            <v>28.91</v>
          </cell>
        </row>
        <row r="12201">
          <cell r="A12201" t="str">
            <v>74074/004</v>
          </cell>
          <cell r="C12201" t="str">
            <v>SUBTOTAL</v>
          </cell>
          <cell r="G12201">
            <v>59.75</v>
          </cell>
        </row>
        <row r="12202">
          <cell r="C12202" t="str">
            <v>BDI</v>
          </cell>
          <cell r="E12202">
            <v>0.35</v>
          </cell>
          <cell r="G12202">
            <v>20.91</v>
          </cell>
        </row>
        <row r="12203">
          <cell r="C12203" t="str">
            <v>TOTAL</v>
          </cell>
          <cell r="G12203">
            <v>80.66</v>
          </cell>
        </row>
        <row r="12205">
          <cell r="A12205" t="str">
            <v>FUES</v>
          </cell>
          <cell r="B12205" t="str">
            <v>74076/001</v>
          </cell>
          <cell r="C12205" t="str">
            <v>FORMA TABUA P/ CONCRETO EM FUNDACAO RADI ER C/ REAPROVEITAMENTO 3X.</v>
          </cell>
          <cell r="D12205" t="str">
            <v>M2</v>
          </cell>
        </row>
        <row r="12206">
          <cell r="A12206" t="str">
            <v>INSUMO</v>
          </cell>
          <cell r="B12206" t="str">
            <v>00001213</v>
          </cell>
          <cell r="C12206" t="str">
            <v>CARPINTEIRO DE FORMAS</v>
          </cell>
          <cell r="D12206" t="str">
            <v>H</v>
          </cell>
          <cell r="E12206">
            <v>1.0669999999999999</v>
          </cell>
          <cell r="F12206">
            <v>12.88</v>
          </cell>
          <cell r="G12206">
            <v>13.74</v>
          </cell>
        </row>
        <row r="12207">
          <cell r="A12207" t="str">
            <v>INSUMO</v>
          </cell>
          <cell r="B12207" t="str">
            <v>00004506</v>
          </cell>
          <cell r="C12207" t="str">
            <v>PECA DE MADEIRANATIVA/REGIONAL 2,5 X 10CM (1X4") NAO APARELHADA (SARRAFO P/FORMA)</v>
          </cell>
          <cell r="D12207" t="str">
            <v>M</v>
          </cell>
          <cell r="E12207">
            <v>0.93</v>
          </cell>
          <cell r="F12207">
            <v>2.9</v>
          </cell>
          <cell r="G12207">
            <v>2.7</v>
          </cell>
        </row>
        <row r="12208">
          <cell r="A12208" t="str">
            <v>INSUMO</v>
          </cell>
          <cell r="B12208" t="str">
            <v>00005061</v>
          </cell>
          <cell r="C12208" t="str">
            <v>PREGO POLIDO COM CABECA 18 X 27</v>
          </cell>
          <cell r="D12208" t="str">
            <v>KG</v>
          </cell>
          <cell r="E12208">
            <v>3.0000000000000001E-3</v>
          </cell>
          <cell r="F12208">
            <v>5.35</v>
          </cell>
          <cell r="G12208">
            <v>0.02</v>
          </cell>
        </row>
        <row r="12209">
          <cell r="A12209" t="str">
            <v>INSUMO</v>
          </cell>
          <cell r="B12209" t="str">
            <v>00006117</v>
          </cell>
          <cell r="C12209" t="str">
            <v>AJUDANTE DE CARPINTEIRO</v>
          </cell>
          <cell r="D12209" t="str">
            <v>H</v>
          </cell>
          <cell r="E12209">
            <v>0.27</v>
          </cell>
          <cell r="F12209">
            <v>9.68</v>
          </cell>
          <cell r="G12209">
            <v>2.61</v>
          </cell>
        </row>
        <row r="12210">
          <cell r="A12210" t="str">
            <v>INSUMO</v>
          </cell>
          <cell r="B12210" t="str">
            <v>00006189</v>
          </cell>
          <cell r="C12210" t="str">
            <v>TABUA MADEIRA 2A QUALIDADE 2,5 X 30,0CM (1 X 12") NAO APARELHADA</v>
          </cell>
          <cell r="D12210" t="str">
            <v>M</v>
          </cell>
          <cell r="E12210">
            <v>1.32</v>
          </cell>
          <cell r="F12210">
            <v>8.2899999999999991</v>
          </cell>
          <cell r="G12210">
            <v>10.94</v>
          </cell>
        </row>
        <row r="12211">
          <cell r="A12211" t="str">
            <v>74076/001</v>
          </cell>
          <cell r="C12211" t="str">
            <v>SUBTOTAL</v>
          </cell>
          <cell r="G12211">
            <v>30.009999999999998</v>
          </cell>
        </row>
        <row r="12212">
          <cell r="C12212" t="str">
            <v>BDI</v>
          </cell>
          <cell r="E12212">
            <v>0.35</v>
          </cell>
          <cell r="G12212">
            <v>10.5</v>
          </cell>
        </row>
        <row r="12213">
          <cell r="C12213" t="str">
            <v>TOTAL</v>
          </cell>
          <cell r="G12213">
            <v>40.51</v>
          </cell>
        </row>
        <row r="12215">
          <cell r="A12215" t="str">
            <v>FUES</v>
          </cell>
          <cell r="B12215" t="str">
            <v>74076/002</v>
          </cell>
          <cell r="C12215" t="str">
            <v>FORMA TABUA P/ CONCRETO EM FUNDACAO RADI ER C/ REAPROVEITAMENTO 5X.</v>
          </cell>
          <cell r="D12215" t="str">
            <v>M2</v>
          </cell>
        </row>
        <row r="12216">
          <cell r="A12216" t="str">
            <v>INSUMO</v>
          </cell>
          <cell r="B12216" t="str">
            <v>00001213</v>
          </cell>
          <cell r="C12216" t="str">
            <v>CARPINTEIRO DE FORMAS</v>
          </cell>
          <cell r="D12216" t="str">
            <v>H</v>
          </cell>
          <cell r="E12216">
            <v>0.88</v>
          </cell>
          <cell r="F12216">
            <v>12.88</v>
          </cell>
          <cell r="G12216">
            <v>11.33</v>
          </cell>
        </row>
        <row r="12217">
          <cell r="A12217" t="str">
            <v>INSUMO</v>
          </cell>
          <cell r="B12217" t="str">
            <v>00004506</v>
          </cell>
          <cell r="C12217" t="str">
            <v>PECA DE MADEIRANATIVA/REGIONAL 2,5 X 10CM (1X4") NAO APARELHADA (SARRAFO P/FORMA)</v>
          </cell>
          <cell r="D12217" t="str">
            <v>M</v>
          </cell>
          <cell r="E12217">
            <v>0.56000000000000005</v>
          </cell>
          <cell r="F12217">
            <v>2.9</v>
          </cell>
          <cell r="G12217">
            <v>1.62</v>
          </cell>
        </row>
        <row r="12218">
          <cell r="A12218" t="str">
            <v>INSUMO</v>
          </cell>
          <cell r="B12218" t="str">
            <v>00005061</v>
          </cell>
          <cell r="C12218" t="str">
            <v>PREGO POLIDO COM CABECA 18 X 27</v>
          </cell>
          <cell r="D12218" t="str">
            <v>KG</v>
          </cell>
          <cell r="E12218">
            <v>3.0000000000000001E-3</v>
          </cell>
          <cell r="F12218">
            <v>5.35</v>
          </cell>
          <cell r="G12218">
            <v>0.02</v>
          </cell>
        </row>
        <row r="12219">
          <cell r="A12219" t="str">
            <v>INSUMO</v>
          </cell>
          <cell r="B12219" t="str">
            <v>00006117</v>
          </cell>
          <cell r="C12219" t="str">
            <v>AJUDANTE DE CARPINTEIRO</v>
          </cell>
          <cell r="D12219" t="str">
            <v>H</v>
          </cell>
          <cell r="E12219">
            <v>0.22</v>
          </cell>
          <cell r="F12219">
            <v>9.68</v>
          </cell>
          <cell r="G12219">
            <v>2.13</v>
          </cell>
        </row>
        <row r="12220">
          <cell r="A12220" t="str">
            <v>INSUMO</v>
          </cell>
          <cell r="B12220" t="str">
            <v>00006189</v>
          </cell>
          <cell r="C12220" t="str">
            <v>TABUA MADEIRA 2A QUALIDADE 2,5 X 30,0CM (1 X 12") NAO APARELHADA</v>
          </cell>
          <cell r="D12220" t="str">
            <v>M</v>
          </cell>
          <cell r="E12220">
            <v>0.79200000000000004</v>
          </cell>
          <cell r="F12220">
            <v>8.2899999999999991</v>
          </cell>
          <cell r="G12220">
            <v>6.57</v>
          </cell>
        </row>
        <row r="12221">
          <cell r="A12221" t="str">
            <v>74076/002</v>
          </cell>
          <cell r="C12221" t="str">
            <v>SUBTOTAL</v>
          </cell>
          <cell r="G12221">
            <v>21.669999999999998</v>
          </cell>
        </row>
        <row r="12222">
          <cell r="C12222" t="str">
            <v>BDI</v>
          </cell>
          <cell r="E12222">
            <v>0.35</v>
          </cell>
          <cell r="G12222">
            <v>7.58</v>
          </cell>
        </row>
        <row r="12223">
          <cell r="C12223" t="str">
            <v>TOTAL</v>
          </cell>
          <cell r="G12223">
            <v>29.25</v>
          </cell>
        </row>
        <row r="12225">
          <cell r="A12225" t="str">
            <v>FUES</v>
          </cell>
          <cell r="B12225" t="str">
            <v>74076/003</v>
          </cell>
          <cell r="C12225" t="str">
            <v>FORMA TABUA P/ CONCRETO EM FUNDACAO RADI ER C/ REAPROVEITAMENTO 10X.</v>
          </cell>
          <cell r="D12225" t="str">
            <v>M2</v>
          </cell>
        </row>
        <row r="12226">
          <cell r="A12226" t="str">
            <v>INSUMO</v>
          </cell>
          <cell r="B12226" t="str">
            <v>00001213</v>
          </cell>
          <cell r="C12226" t="str">
            <v>CARPINTEIRO DE FORMAS</v>
          </cell>
          <cell r="D12226" t="str">
            <v>H</v>
          </cell>
          <cell r="E12226">
            <v>0.74</v>
          </cell>
          <cell r="F12226">
            <v>12.88</v>
          </cell>
          <cell r="G12226">
            <v>9.5299999999999994</v>
          </cell>
        </row>
        <row r="12227">
          <cell r="A12227" t="str">
            <v>INSUMO</v>
          </cell>
          <cell r="B12227" t="str">
            <v>00004506</v>
          </cell>
          <cell r="C12227" t="str">
            <v>PECA DE MADEIRANATIVA/REGIONAL 2,5 X 10CM (1X4") NAO APARELHADA (SARRAFO P/FORMA)</v>
          </cell>
          <cell r="D12227" t="str">
            <v>M</v>
          </cell>
          <cell r="E12227">
            <v>0.28000000000000003</v>
          </cell>
          <cell r="F12227">
            <v>2.9</v>
          </cell>
          <cell r="G12227">
            <v>0.81</v>
          </cell>
        </row>
        <row r="12228">
          <cell r="A12228" t="str">
            <v>INSUMO</v>
          </cell>
          <cell r="B12228" t="str">
            <v>00005061</v>
          </cell>
          <cell r="C12228" t="str">
            <v>PREGO POLIDO COM CABECA 18 X 27</v>
          </cell>
          <cell r="D12228" t="str">
            <v>KG</v>
          </cell>
          <cell r="E12228">
            <v>3.0000000000000001E-3</v>
          </cell>
          <cell r="F12228">
            <v>5.35</v>
          </cell>
          <cell r="G12228">
            <v>0.02</v>
          </cell>
        </row>
        <row r="12229">
          <cell r="A12229" t="str">
            <v>INSUMO</v>
          </cell>
          <cell r="B12229" t="str">
            <v>00006117</v>
          </cell>
          <cell r="C12229" t="str">
            <v>AJUDANTE DE CARPINTEIRO</v>
          </cell>
          <cell r="D12229" t="str">
            <v>H</v>
          </cell>
          <cell r="E12229">
            <v>0.185</v>
          </cell>
          <cell r="F12229">
            <v>9.68</v>
          </cell>
          <cell r="G12229">
            <v>1.79</v>
          </cell>
        </row>
        <row r="12230">
          <cell r="A12230" t="str">
            <v>INSUMO</v>
          </cell>
          <cell r="B12230" t="str">
            <v>00006189</v>
          </cell>
          <cell r="C12230" t="str">
            <v>TABUA MADEIRA 2A QUALIDADE 2,5 X 30,0CM (1 X 12") NAO APARELHADA</v>
          </cell>
          <cell r="D12230" t="str">
            <v>M</v>
          </cell>
          <cell r="E12230">
            <v>0.39600000000000002</v>
          </cell>
          <cell r="F12230">
            <v>8.2899999999999991</v>
          </cell>
          <cell r="G12230">
            <v>3.28</v>
          </cell>
        </row>
        <row r="12231">
          <cell r="A12231" t="str">
            <v>74076/003</v>
          </cell>
          <cell r="C12231" t="str">
            <v>SUBTOTAL</v>
          </cell>
          <cell r="G12231">
            <v>15.429999999999998</v>
          </cell>
        </row>
        <row r="12232">
          <cell r="C12232" t="str">
            <v>BDI</v>
          </cell>
          <cell r="E12232">
            <v>0.35</v>
          </cell>
          <cell r="G12232">
            <v>5.4</v>
          </cell>
        </row>
        <row r="12233">
          <cell r="C12233" t="str">
            <v>TOTAL</v>
          </cell>
          <cell r="G12233">
            <v>20.83</v>
          </cell>
        </row>
        <row r="12235">
          <cell r="A12235" t="str">
            <v>FUES</v>
          </cell>
          <cell r="B12235" t="str">
            <v>74107/001</v>
          </cell>
          <cell r="C12235" t="str">
            <v>ESCORAMENTO DE LAJE PRE-MOLDADA</v>
          </cell>
          <cell r="D12235" t="str">
            <v>M2</v>
          </cell>
        </row>
        <row r="12236">
          <cell r="A12236" t="str">
            <v>INSUMO</v>
          </cell>
          <cell r="B12236" t="str">
            <v>00001213</v>
          </cell>
          <cell r="C12236" t="str">
            <v>CARPINTEIRO DE FORMAS</v>
          </cell>
          <cell r="D12236" t="str">
            <v>H</v>
          </cell>
          <cell r="E12236">
            <v>0.5</v>
          </cell>
          <cell r="F12236">
            <v>12.88</v>
          </cell>
          <cell r="G12236">
            <v>6.44</v>
          </cell>
        </row>
        <row r="12237">
          <cell r="A12237" t="str">
            <v>INSUMO</v>
          </cell>
          <cell r="B12237" t="str">
            <v>00004433</v>
          </cell>
          <cell r="C12237" t="str">
            <v>PECA DE MADEIRA DE LEI *7,5 X 7,5* CM, NÃO APARELHADA, (P/TELHADO, ESTRUTURAS PERMANENTES)</v>
          </cell>
          <cell r="D12237" t="str">
            <v>M</v>
          </cell>
          <cell r="E12237">
            <v>0.35</v>
          </cell>
          <cell r="F12237">
            <v>12.36</v>
          </cell>
          <cell r="G12237">
            <v>4.33</v>
          </cell>
        </row>
        <row r="12238">
          <cell r="A12238" t="str">
            <v>INSUMO</v>
          </cell>
          <cell r="B12238" t="str">
            <v>00005061</v>
          </cell>
          <cell r="C12238" t="str">
            <v>PREGO POLIDO COM CABECA 18 X 27</v>
          </cell>
          <cell r="D12238" t="str">
            <v>KG</v>
          </cell>
          <cell r="E12238">
            <v>0.05</v>
          </cell>
          <cell r="F12238">
            <v>5.35</v>
          </cell>
          <cell r="G12238">
            <v>0.27</v>
          </cell>
        </row>
        <row r="12239">
          <cell r="A12239" t="str">
            <v>INSUMO</v>
          </cell>
          <cell r="B12239" t="str">
            <v>00006117</v>
          </cell>
          <cell r="C12239" t="str">
            <v>AJUDANTE DE CARPINTEIRO</v>
          </cell>
          <cell r="D12239" t="str">
            <v>H</v>
          </cell>
          <cell r="E12239">
            <v>0.7</v>
          </cell>
          <cell r="F12239">
            <v>9.68</v>
          </cell>
          <cell r="G12239">
            <v>6.78</v>
          </cell>
        </row>
        <row r="12240">
          <cell r="A12240" t="str">
            <v>INSUMO</v>
          </cell>
          <cell r="B12240" t="str">
            <v>00006189</v>
          </cell>
          <cell r="C12240" t="str">
            <v>TABUA MADEIRA 2A QUALIDADE 2,5 X 30,0CM (1 X 12") NAO APARELHADA</v>
          </cell>
          <cell r="D12240" t="str">
            <v>M</v>
          </cell>
          <cell r="E12240">
            <v>0.23</v>
          </cell>
          <cell r="F12240">
            <v>8.2899999999999991</v>
          </cell>
          <cell r="G12240">
            <v>1.91</v>
          </cell>
        </row>
        <row r="12241">
          <cell r="A12241" t="str">
            <v>74107/001</v>
          </cell>
          <cell r="C12241" t="str">
            <v>SUBTOTAL</v>
          </cell>
          <cell r="G12241">
            <v>19.73</v>
          </cell>
        </row>
        <row r="12242">
          <cell r="C12242" t="str">
            <v>BDI</v>
          </cell>
          <cell r="E12242">
            <v>0.35</v>
          </cell>
          <cell r="G12242">
            <v>6.91</v>
          </cell>
        </row>
        <row r="12243">
          <cell r="C12243" t="str">
            <v>TOTAL</v>
          </cell>
          <cell r="G12243">
            <v>26.64</v>
          </cell>
        </row>
        <row r="12245">
          <cell r="A12245" t="str">
            <v>FUES</v>
          </cell>
          <cell r="B12245" t="str">
            <v>83515</v>
          </cell>
          <cell r="C12245" t="str">
            <v>ESCORAMENTO FORMAS DE H=3,30 A 3,50 M, COM MADEIRA 3A QUALIDADE, NAO APARELHADA, APROVEITAMENTO TABUAS 3X E PRUMOS 4X</v>
          </cell>
          <cell r="D12245" t="str">
            <v>M3</v>
          </cell>
        </row>
        <row r="12246">
          <cell r="A12246" t="str">
            <v>INSUMO</v>
          </cell>
          <cell r="B12246" t="str">
            <v>00001213</v>
          </cell>
          <cell r="C12246" t="str">
            <v>CARPINTEIRO DE FORMAS</v>
          </cell>
          <cell r="D12246" t="str">
            <v>H</v>
          </cell>
          <cell r="E12246">
            <v>0.18525</v>
          </cell>
          <cell r="F12246">
            <v>12.88</v>
          </cell>
          <cell r="G12246">
            <v>2.39</v>
          </cell>
        </row>
        <row r="12247">
          <cell r="A12247" t="str">
            <v>INSUMO</v>
          </cell>
          <cell r="B12247" t="str">
            <v>00004448</v>
          </cell>
          <cell r="C12247" t="str">
            <v>PECA DE MADEIRA NATIVA/REGIONAL 7,5 X 12,50 CM (3X5") NAO APARELHADA (P/FORMA)</v>
          </cell>
          <cell r="D12247" t="str">
            <v>M</v>
          </cell>
          <cell r="E12247">
            <v>0.17874999999999999</v>
          </cell>
          <cell r="F12247">
            <v>8.5500000000000007</v>
          </cell>
          <cell r="G12247">
            <v>1.53</v>
          </cell>
        </row>
        <row r="12248">
          <cell r="A12248" t="str">
            <v>INSUMO</v>
          </cell>
          <cell r="B12248" t="str">
            <v>00005075</v>
          </cell>
          <cell r="C12248" t="str">
            <v>PREGO POLIDO COM CABECA 18 X 30</v>
          </cell>
          <cell r="D12248" t="str">
            <v>KG</v>
          </cell>
          <cell r="E12248">
            <v>7.8E-2</v>
          </cell>
          <cell r="F12248">
            <v>4.9800000000000004</v>
          </cell>
          <cell r="G12248">
            <v>0.39</v>
          </cell>
        </row>
        <row r="12249">
          <cell r="A12249" t="str">
            <v>INSUMO</v>
          </cell>
          <cell r="B12249" t="str">
            <v>00006111</v>
          </cell>
          <cell r="C12249" t="str">
            <v>SERVENTE</v>
          </cell>
          <cell r="D12249" t="str">
            <v>H</v>
          </cell>
          <cell r="E12249">
            <v>0.18525</v>
          </cell>
          <cell r="F12249">
            <v>10.59</v>
          </cell>
          <cell r="G12249">
            <v>1.96</v>
          </cell>
        </row>
        <row r="12250">
          <cell r="A12250" t="str">
            <v>INSUMO</v>
          </cell>
          <cell r="B12250" t="str">
            <v>00006189</v>
          </cell>
          <cell r="C12250" t="str">
            <v>TABUA MADEIRA 2A QUALIDADE 2,5 X 30,0CM (1 X 12") NAO APARELHADA</v>
          </cell>
          <cell r="D12250" t="str">
            <v>M</v>
          </cell>
          <cell r="E12250">
            <v>0.377</v>
          </cell>
          <cell r="F12250">
            <v>8.2899999999999991</v>
          </cell>
          <cell r="G12250">
            <v>3.13</v>
          </cell>
        </row>
        <row r="12251">
          <cell r="A12251" t="str">
            <v>83515</v>
          </cell>
          <cell r="C12251" t="str">
            <v>SUBTOTAL</v>
          </cell>
          <cell r="G12251">
            <v>9.3999999999999986</v>
          </cell>
        </row>
        <row r="12252">
          <cell r="C12252" t="str">
            <v>BDI</v>
          </cell>
          <cell r="E12252">
            <v>0.35</v>
          </cell>
          <cell r="G12252">
            <v>3.29</v>
          </cell>
        </row>
        <row r="12253">
          <cell r="C12253" t="str">
            <v>TOTAL</v>
          </cell>
          <cell r="G12253">
            <v>12.689999999999998</v>
          </cell>
        </row>
        <row r="12255">
          <cell r="A12255" t="str">
            <v>FUES</v>
          </cell>
          <cell r="B12255" t="str">
            <v>83516</v>
          </cell>
          <cell r="C12255" t="str">
            <v>ESCORAMENTO FORMAS H=3,50 A 4,00 M, COM MADEIRA DE 3A QUALIDADE, NAO APARELHADA, APROVEITAMENTO TABUAS 3X E PRUMOS 4X.</v>
          </cell>
          <cell r="D12255" t="str">
            <v>M3</v>
          </cell>
        </row>
        <row r="12256">
          <cell r="A12256" t="str">
            <v>INSUMO</v>
          </cell>
          <cell r="B12256" t="str">
            <v>00001213</v>
          </cell>
          <cell r="C12256" t="str">
            <v>CARPINTEIRO DE FORMAS</v>
          </cell>
          <cell r="D12256" t="str">
            <v>H</v>
          </cell>
          <cell r="E12256">
            <v>0.21375</v>
          </cell>
          <cell r="F12256">
            <v>12.88</v>
          </cell>
          <cell r="G12256">
            <v>2.75</v>
          </cell>
        </row>
        <row r="12257">
          <cell r="A12257" t="str">
            <v>INSUMO</v>
          </cell>
          <cell r="B12257" t="str">
            <v>00004448</v>
          </cell>
          <cell r="C12257" t="str">
            <v>PECA DE MADEIRA NATIVA/REGIONAL 7,5 X 12,50 CM (3X5") NAO APARELHADA (P/FORMA)</v>
          </cell>
          <cell r="D12257" t="str">
            <v>M</v>
          </cell>
          <cell r="E12257">
            <v>0.20624999999999999</v>
          </cell>
          <cell r="F12257">
            <v>8.5500000000000007</v>
          </cell>
          <cell r="G12257">
            <v>1.76</v>
          </cell>
        </row>
        <row r="12258">
          <cell r="A12258" t="str">
            <v>INSUMO</v>
          </cell>
          <cell r="B12258" t="str">
            <v>00005075</v>
          </cell>
          <cell r="C12258" t="str">
            <v>PREGO POLIDO COM CABECA 18 X 30</v>
          </cell>
          <cell r="D12258" t="str">
            <v>KG</v>
          </cell>
          <cell r="E12258">
            <v>0.09</v>
          </cell>
          <cell r="F12258">
            <v>4.9800000000000004</v>
          </cell>
          <cell r="G12258">
            <v>0.45</v>
          </cell>
        </row>
        <row r="12259">
          <cell r="A12259" t="str">
            <v>INSUMO</v>
          </cell>
          <cell r="B12259" t="str">
            <v>00006111</v>
          </cell>
          <cell r="C12259" t="str">
            <v>SERVENTE</v>
          </cell>
          <cell r="D12259" t="str">
            <v>H</v>
          </cell>
          <cell r="E12259">
            <v>0.21375</v>
          </cell>
          <cell r="F12259">
            <v>10.59</v>
          </cell>
          <cell r="G12259">
            <v>2.2599999999999998</v>
          </cell>
        </row>
        <row r="12260">
          <cell r="A12260" t="str">
            <v>INSUMO</v>
          </cell>
          <cell r="B12260" t="str">
            <v>00006189</v>
          </cell>
          <cell r="C12260" t="str">
            <v>TABUA MADEIRA 2A QUALIDADE 2,5 X 30,0CM (1 X 12") NAO APARELHADA</v>
          </cell>
          <cell r="D12260" t="str">
            <v>M</v>
          </cell>
          <cell r="E12260">
            <v>0.435</v>
          </cell>
          <cell r="F12260">
            <v>8.2899999999999991</v>
          </cell>
          <cell r="G12260">
            <v>3.61</v>
          </cell>
        </row>
        <row r="12261">
          <cell r="A12261" t="str">
            <v>83516</v>
          </cell>
          <cell r="C12261" t="str">
            <v>SUBTOTAL</v>
          </cell>
          <cell r="G12261">
            <v>10.83</v>
          </cell>
        </row>
        <row r="12262">
          <cell r="C12262" t="str">
            <v>BDI</v>
          </cell>
          <cell r="E12262">
            <v>0.35</v>
          </cell>
          <cell r="G12262">
            <v>3.79</v>
          </cell>
        </row>
        <row r="12263">
          <cell r="C12263" t="str">
            <v>TOTAL</v>
          </cell>
          <cell r="G12263">
            <v>14.620000000000001</v>
          </cell>
        </row>
        <row r="12265">
          <cell r="A12265" t="str">
            <v>FUES</v>
          </cell>
          <cell r="B12265" t="str">
            <v>84214</v>
          </cell>
          <cell r="C12265" t="str">
            <v>FORMA PARA ESTRUTURAS DE CONCRETO (PILAR, VIGA E LA JE) EM CHAPA DE MADEIRA COMPENSADA RESINADA, DE 1,10 X 2,20, ESPESSURA = 12 MM, 02 UTI LIZACOES. (FABRICACAO, MONTAGEM E DESMONTAGEM)</v>
          </cell>
          <cell r="D12265" t="str">
            <v>M2</v>
          </cell>
        </row>
        <row r="12266">
          <cell r="A12266" t="str">
            <v>INSUMO</v>
          </cell>
          <cell r="B12266" t="str">
            <v>00001213</v>
          </cell>
          <cell r="C12266" t="str">
            <v>CARPINTEIRO DE FORMAS</v>
          </cell>
          <cell r="D12266" t="str">
            <v>H</v>
          </cell>
          <cell r="E12266">
            <v>1.1100000000000001</v>
          </cell>
          <cell r="F12266">
            <v>12.88</v>
          </cell>
          <cell r="G12266">
            <v>14.3</v>
          </cell>
        </row>
        <row r="12267">
          <cell r="A12267" t="str">
            <v>INSUMO</v>
          </cell>
          <cell r="B12267" t="str">
            <v>00001357</v>
          </cell>
          <cell r="C12267" t="str">
            <v>CHAPA MADEIRA COMPENSADA RESINADA 2,2 X 1,1M (12MM) P/ FORMA CONCRETO</v>
          </cell>
          <cell r="D12267" t="str">
            <v>UN</v>
          </cell>
          <cell r="E12267">
            <v>0.2495</v>
          </cell>
          <cell r="F12267">
            <v>33.53</v>
          </cell>
          <cell r="G12267">
            <v>8.3699999999999992</v>
          </cell>
        </row>
        <row r="12268">
          <cell r="A12268" t="str">
            <v>INSUMO</v>
          </cell>
          <cell r="B12268" t="str">
            <v>00002692</v>
          </cell>
          <cell r="C12268" t="str">
            <v>DESMOLDANTE PARA FORMA DE MADEIRA</v>
          </cell>
          <cell r="D12268" t="str">
            <v>L</v>
          </cell>
          <cell r="E12268">
            <v>6.0000000000000001E-3</v>
          </cell>
          <cell r="F12268">
            <v>9.16</v>
          </cell>
          <cell r="G12268">
            <v>0.05</v>
          </cell>
        </row>
        <row r="12269">
          <cell r="A12269" t="str">
            <v>INSUMO</v>
          </cell>
          <cell r="B12269" t="str">
            <v>00004491</v>
          </cell>
          <cell r="C12269" t="str">
            <v>PECA DE MADEIRA NATIVA / REGIONAL 7,5 X 7,5CM (3X3) NAO APARELHADA (P/FORMA)</v>
          </cell>
          <cell r="D12269" t="str">
            <v>M</v>
          </cell>
          <cell r="E12269">
            <v>1.49</v>
          </cell>
          <cell r="F12269">
            <v>4.68</v>
          </cell>
          <cell r="G12269">
            <v>6.97</v>
          </cell>
        </row>
        <row r="12270">
          <cell r="A12270" t="str">
            <v>INSUMO</v>
          </cell>
          <cell r="B12270" t="str">
            <v>00004506</v>
          </cell>
          <cell r="C12270" t="str">
            <v>PECA DE MADEIRANATIVA/REGIONAL 2,5 X 10CM (1X4") NAO APARELHADA (SARRAFO P/FORMA)</v>
          </cell>
          <cell r="D12270" t="str">
            <v>M</v>
          </cell>
          <cell r="E12270">
            <v>0.78</v>
          </cell>
          <cell r="F12270">
            <v>2.9</v>
          </cell>
          <cell r="G12270">
            <v>2.2599999999999998</v>
          </cell>
        </row>
        <row r="12271">
          <cell r="A12271" t="str">
            <v>INSUMO</v>
          </cell>
          <cell r="B12271" t="str">
            <v>00005068</v>
          </cell>
          <cell r="C12271" t="str">
            <v>PREGO POLIDO COM CABECA 17 X 21</v>
          </cell>
          <cell r="D12271" t="str">
            <v>KG</v>
          </cell>
          <cell r="E12271">
            <v>0.28000000000000003</v>
          </cell>
          <cell r="F12271">
            <v>5.26</v>
          </cell>
          <cell r="G12271">
            <v>1.47</v>
          </cell>
        </row>
        <row r="12272">
          <cell r="A12272" t="str">
            <v>INSUMO</v>
          </cell>
          <cell r="B12272" t="str">
            <v>00006117</v>
          </cell>
          <cell r="C12272" t="str">
            <v>AJUDANTE DE CARPINTEIRO</v>
          </cell>
          <cell r="D12272" t="str">
            <v>H</v>
          </cell>
          <cell r="E12272">
            <v>0.28000000000000003</v>
          </cell>
          <cell r="F12272">
            <v>9.68</v>
          </cell>
          <cell r="G12272">
            <v>2.71</v>
          </cell>
        </row>
        <row r="12273">
          <cell r="A12273" t="str">
            <v>INSUMO</v>
          </cell>
          <cell r="B12273" t="str">
            <v>00006189</v>
          </cell>
          <cell r="C12273" t="str">
            <v>TABUA MADEIRA 2A QUALIDADE 2,5 X 30,0CM (1 X 12") NAO APARELHADA</v>
          </cell>
          <cell r="D12273" t="str">
            <v>M</v>
          </cell>
          <cell r="E12273">
            <v>0.44</v>
          </cell>
          <cell r="F12273">
            <v>8.2899999999999991</v>
          </cell>
          <cell r="G12273">
            <v>3.65</v>
          </cell>
        </row>
        <row r="12274">
          <cell r="A12274" t="str">
            <v>84214</v>
          </cell>
          <cell r="C12274" t="str">
            <v>SUBTOTAL</v>
          </cell>
          <cell r="G12274">
            <v>39.78</v>
          </cell>
        </row>
        <row r="12275">
          <cell r="C12275" t="str">
            <v>BDI</v>
          </cell>
          <cell r="E12275">
            <v>0.35</v>
          </cell>
          <cell r="G12275">
            <v>13.92</v>
          </cell>
        </row>
        <row r="12276">
          <cell r="C12276" t="str">
            <v>TOTAL</v>
          </cell>
          <cell r="G12276">
            <v>53.7</v>
          </cell>
        </row>
        <row r="12278">
          <cell r="A12278" t="str">
            <v>FUES</v>
          </cell>
          <cell r="B12278" t="str">
            <v>84215</v>
          </cell>
          <cell r="C12278" t="str">
            <v>FORMA PARA ESTRUTURAS DE CONCRETO (PILAR, VIGA E LA JE) EM CHAPA DE MADEIRA COMPENSADA RESINADA, DE 1,10 X 2,20, ESPESSURA = 12 MM, 03 UTI LIZACOES. (FABRICACAO, MONTAGEM E DESMONTAGEM)</v>
          </cell>
          <cell r="D12278" t="str">
            <v>M2</v>
          </cell>
        </row>
        <row r="12279">
          <cell r="A12279" t="str">
            <v>INSUMO</v>
          </cell>
          <cell r="B12279" t="str">
            <v>00001213</v>
          </cell>
          <cell r="C12279" t="str">
            <v>CARPINTEIRO DE FORMAS</v>
          </cell>
          <cell r="D12279" t="str">
            <v>H</v>
          </cell>
          <cell r="E12279">
            <v>0.91</v>
          </cell>
          <cell r="F12279">
            <v>12.88</v>
          </cell>
          <cell r="G12279">
            <v>11.72</v>
          </cell>
        </row>
        <row r="12280">
          <cell r="A12280" t="str">
            <v>INSUMO</v>
          </cell>
          <cell r="B12280" t="str">
            <v>00001357</v>
          </cell>
          <cell r="C12280" t="str">
            <v>CHAPA MADEIRA COMPENSADA RESINADA 2,2 X 1,1M (12MM) P/ FORMA CONCRETO</v>
          </cell>
          <cell r="D12280" t="str">
            <v>UN</v>
          </cell>
          <cell r="E12280">
            <v>0.17419999999999999</v>
          </cell>
          <cell r="F12280">
            <v>33.53</v>
          </cell>
          <cell r="G12280">
            <v>5.84</v>
          </cell>
        </row>
        <row r="12281">
          <cell r="A12281" t="str">
            <v>INSUMO</v>
          </cell>
          <cell r="B12281" t="str">
            <v>00002692</v>
          </cell>
          <cell r="C12281" t="str">
            <v>DESMOLDANTE PARA FORMA DE MADEIRA</v>
          </cell>
          <cell r="D12281" t="str">
            <v>L</v>
          </cell>
          <cell r="E12281">
            <v>6.0000000000000001E-3</v>
          </cell>
          <cell r="F12281">
            <v>9.16</v>
          </cell>
          <cell r="G12281">
            <v>0.05</v>
          </cell>
        </row>
        <row r="12282">
          <cell r="A12282" t="str">
            <v>INSUMO</v>
          </cell>
          <cell r="B12282" t="str">
            <v>00004491</v>
          </cell>
          <cell r="C12282" t="str">
            <v>PECA DE MADEIRA NATIVA / REGIONAL 7,5 X 7,5CM (3X3) NAO APARELHADA (P/FORMA)</v>
          </cell>
          <cell r="D12282" t="str">
            <v>M</v>
          </cell>
          <cell r="E12282">
            <v>1.04</v>
          </cell>
          <cell r="F12282">
            <v>4.68</v>
          </cell>
          <cell r="G12282">
            <v>4.87</v>
          </cell>
        </row>
        <row r="12283">
          <cell r="A12283" t="str">
            <v>INSUMO</v>
          </cell>
          <cell r="B12283" t="str">
            <v>00004506</v>
          </cell>
          <cell r="C12283" t="str">
            <v>PECA DE MADEIRANATIVA/REGIONAL 2,5 X 10CM (1X4") NAO APARELHADA (SARRAFO P/FORMA)</v>
          </cell>
          <cell r="D12283" t="str">
            <v>M</v>
          </cell>
          <cell r="E12283">
            <v>0.55000000000000004</v>
          </cell>
          <cell r="F12283">
            <v>2.9</v>
          </cell>
          <cell r="G12283">
            <v>1.6</v>
          </cell>
        </row>
        <row r="12284">
          <cell r="A12284" t="str">
            <v>INSUMO</v>
          </cell>
          <cell r="B12284" t="str">
            <v>00005068</v>
          </cell>
          <cell r="C12284" t="str">
            <v>PREGO POLIDO COM CABECA 17 X 21</v>
          </cell>
          <cell r="D12284" t="str">
            <v>KG</v>
          </cell>
          <cell r="E12284">
            <v>0.27</v>
          </cell>
          <cell r="F12284">
            <v>5.26</v>
          </cell>
          <cell r="G12284">
            <v>1.42</v>
          </cell>
        </row>
        <row r="12285">
          <cell r="A12285" t="str">
            <v>INSUMO</v>
          </cell>
          <cell r="B12285" t="str">
            <v>00006117</v>
          </cell>
          <cell r="C12285" t="str">
            <v>AJUDANTE DE CARPINTEIRO</v>
          </cell>
          <cell r="D12285" t="str">
            <v>H</v>
          </cell>
          <cell r="E12285">
            <v>0.23</v>
          </cell>
          <cell r="F12285">
            <v>9.68</v>
          </cell>
          <cell r="G12285">
            <v>2.23</v>
          </cell>
        </row>
        <row r="12286">
          <cell r="A12286" t="str">
            <v>INSUMO</v>
          </cell>
          <cell r="B12286" t="str">
            <v>00006189</v>
          </cell>
          <cell r="C12286" t="str">
            <v>TABUA MADEIRA 2A QUALIDADE 2,5 X 30,0CM (1 X 12") NAO APARELHADA</v>
          </cell>
          <cell r="D12286" t="str">
            <v>M</v>
          </cell>
          <cell r="E12286">
            <v>0.31</v>
          </cell>
          <cell r="F12286">
            <v>8.2899999999999991</v>
          </cell>
          <cell r="G12286">
            <v>2.57</v>
          </cell>
        </row>
        <row r="12287">
          <cell r="A12287" t="str">
            <v>84215</v>
          </cell>
          <cell r="C12287" t="str">
            <v>SUBTOTAL</v>
          </cell>
          <cell r="G12287">
            <v>30.300000000000008</v>
          </cell>
        </row>
        <row r="12288">
          <cell r="C12288" t="str">
            <v>BDI</v>
          </cell>
          <cell r="E12288">
            <v>0.35</v>
          </cell>
          <cell r="G12288">
            <v>10.61</v>
          </cell>
        </row>
        <row r="12289">
          <cell r="C12289" t="str">
            <v>TOTAL</v>
          </cell>
          <cell r="G12289">
            <v>40.910000000000011</v>
          </cell>
        </row>
        <row r="12291">
          <cell r="A12291" t="str">
            <v>FUES</v>
          </cell>
          <cell r="B12291" t="str">
            <v>84216</v>
          </cell>
          <cell r="C12291" t="str">
            <v>FORMA PARA ESTRUTURAS DE CONCRETO (PILAR, VIGA E LA JE) EM CHAPA DE MADEIRA COMPENSADA RESINADA, DE 1,10 X 2,20, ESPESSURA = 12 MM, 05 UTI LIZACOES. (FABRICACAO, MONTAGEM E DESMONTAGEM)</v>
          </cell>
          <cell r="D12291" t="str">
            <v>M2</v>
          </cell>
        </row>
        <row r="12292">
          <cell r="A12292" t="str">
            <v>INSUMO</v>
          </cell>
          <cell r="B12292" t="str">
            <v>00001213</v>
          </cell>
          <cell r="C12292" t="str">
            <v>CARPINTEIRO DE FORMAS</v>
          </cell>
          <cell r="D12292" t="str">
            <v>H</v>
          </cell>
          <cell r="E12292">
            <v>0.75</v>
          </cell>
          <cell r="F12292">
            <v>12.88</v>
          </cell>
          <cell r="G12292">
            <v>9.66</v>
          </cell>
        </row>
        <row r="12293">
          <cell r="A12293" t="str">
            <v>INSUMO</v>
          </cell>
          <cell r="B12293" t="str">
            <v>00001357</v>
          </cell>
          <cell r="C12293" t="str">
            <v>CHAPA MADEIRA COMPENSADA RESINADA 2,2 X 1,1M (12MM) P/ FORMA CONCRETO</v>
          </cell>
          <cell r="D12293" t="str">
            <v>UN</v>
          </cell>
          <cell r="E12293">
            <v>0.114</v>
          </cell>
          <cell r="F12293">
            <v>33.53</v>
          </cell>
          <cell r="G12293">
            <v>3.82</v>
          </cell>
        </row>
        <row r="12294">
          <cell r="A12294" t="str">
            <v>INSUMO</v>
          </cell>
          <cell r="B12294" t="str">
            <v>00002692</v>
          </cell>
          <cell r="C12294" t="str">
            <v>DESMOLDANTE PARA FORMA DE MADEIRA</v>
          </cell>
          <cell r="D12294" t="str">
            <v>L</v>
          </cell>
          <cell r="E12294">
            <v>6.0000000000000001E-3</v>
          </cell>
          <cell r="F12294">
            <v>9.16</v>
          </cell>
          <cell r="G12294">
            <v>0.05</v>
          </cell>
        </row>
        <row r="12295">
          <cell r="A12295" t="str">
            <v>INSUMO</v>
          </cell>
          <cell r="B12295" t="str">
            <v>00004491</v>
          </cell>
          <cell r="C12295" t="str">
            <v>PECA DE MADEIRA NATIVA / REGIONAL 7,5 X 7,5CM (3X3) NAO APARELHADA (P/FORMA)</v>
          </cell>
          <cell r="D12295" t="str">
            <v>M</v>
          </cell>
          <cell r="E12295">
            <v>0.68</v>
          </cell>
          <cell r="F12295">
            <v>4.68</v>
          </cell>
          <cell r="G12295">
            <v>3.18</v>
          </cell>
        </row>
        <row r="12296">
          <cell r="A12296" t="str">
            <v>INSUMO</v>
          </cell>
          <cell r="B12296" t="str">
            <v>00004506</v>
          </cell>
          <cell r="C12296" t="str">
            <v>PECA DE MADEIRANATIVA/REGIONAL 2,5 X 10CM (1X4") NAO APARELHADA (SARRAFO P/FORMA)</v>
          </cell>
          <cell r="D12296" t="str">
            <v>M</v>
          </cell>
          <cell r="E12296">
            <v>0.36</v>
          </cell>
          <cell r="F12296">
            <v>2.9</v>
          </cell>
          <cell r="G12296">
            <v>1.04</v>
          </cell>
        </row>
        <row r="12297">
          <cell r="A12297" t="str">
            <v>INSUMO</v>
          </cell>
          <cell r="B12297" t="str">
            <v>00005068</v>
          </cell>
          <cell r="C12297" t="str">
            <v>PREGO POLIDO COM CABECA 17 X 21</v>
          </cell>
          <cell r="D12297" t="str">
            <v>KG</v>
          </cell>
          <cell r="E12297">
            <v>0.26</v>
          </cell>
          <cell r="F12297">
            <v>5.26</v>
          </cell>
          <cell r="G12297">
            <v>1.37</v>
          </cell>
        </row>
        <row r="12298">
          <cell r="A12298" t="str">
            <v>INSUMO</v>
          </cell>
          <cell r="B12298" t="str">
            <v>00006117</v>
          </cell>
          <cell r="C12298" t="str">
            <v>AJUDANTE DE CARPINTEIRO</v>
          </cell>
          <cell r="D12298" t="str">
            <v>H</v>
          </cell>
          <cell r="E12298">
            <v>0.19</v>
          </cell>
          <cell r="F12298">
            <v>9.68</v>
          </cell>
          <cell r="G12298">
            <v>1.84</v>
          </cell>
        </row>
        <row r="12299">
          <cell r="A12299" t="str">
            <v>INSUMO</v>
          </cell>
          <cell r="B12299" t="str">
            <v>00006189</v>
          </cell>
          <cell r="C12299" t="str">
            <v>TABUA MADEIRA 2A QUALIDADE 2,5 X 30,0CM (1 X 12") NAO APARELHADA</v>
          </cell>
          <cell r="D12299" t="str">
            <v>M</v>
          </cell>
          <cell r="E12299">
            <v>0.2</v>
          </cell>
          <cell r="F12299">
            <v>8.2899999999999991</v>
          </cell>
          <cell r="G12299">
            <v>1.66</v>
          </cell>
        </row>
        <row r="12300">
          <cell r="A12300" t="str">
            <v>84216</v>
          </cell>
          <cell r="C12300" t="str">
            <v>SUBTOTAL</v>
          </cell>
          <cell r="G12300">
            <v>22.62</v>
          </cell>
        </row>
        <row r="12301">
          <cell r="C12301" t="str">
            <v>BDI</v>
          </cell>
          <cell r="E12301">
            <v>0.35</v>
          </cell>
          <cell r="G12301">
            <v>7.92</v>
          </cell>
        </row>
        <row r="12302">
          <cell r="C12302" t="str">
            <v>TOTAL</v>
          </cell>
          <cell r="G12302">
            <v>30.54</v>
          </cell>
        </row>
        <row r="12304">
          <cell r="A12304" t="str">
            <v>FUES</v>
          </cell>
          <cell r="B12304" t="str">
            <v>84217</v>
          </cell>
          <cell r="C12304" t="str">
            <v>FORMA PARA ESTRUTURAS DE CONCRETO (PILAR, VIGA E LA JE) EM CHAPA DE MADEIRA COMPENSADA PLASTIFICADA, DE 1,10 X 2,20, ESPESSURA = 12 MM, 02 UTILIZACOES. (FABRICACAO, MONTAGEM E DESMONTAGEM - EXCLUSIVE ESCORAMENTO)</v>
          </cell>
          <cell r="D12304" t="str">
            <v>M2</v>
          </cell>
        </row>
        <row r="12305">
          <cell r="A12305" t="str">
            <v>INSUMO</v>
          </cell>
          <cell r="B12305" t="str">
            <v>00001213</v>
          </cell>
          <cell r="C12305" t="str">
            <v>CARPINTEIRO DE FORMAS</v>
          </cell>
          <cell r="D12305" t="str">
            <v>H</v>
          </cell>
          <cell r="E12305">
            <v>1.1100000000000001</v>
          </cell>
          <cell r="F12305">
            <v>12.88</v>
          </cell>
          <cell r="G12305">
            <v>14.3</v>
          </cell>
        </row>
        <row r="12306">
          <cell r="A12306" t="str">
            <v>INSUMO</v>
          </cell>
          <cell r="B12306" t="str">
            <v>00001347</v>
          </cell>
          <cell r="C12306" t="str">
            <v>CHAPA DE MADEIRA COMPENSADA PARA FORMAS DE CONCRETO ARMADO, PLASTIFICADA EM AMBAS AS FACES, E = *12* MM, DE *1,10 X 2,20* M</v>
          </cell>
          <cell r="D12306" t="str">
            <v>M2</v>
          </cell>
          <cell r="E12306">
            <v>0.59</v>
          </cell>
          <cell r="F12306">
            <v>21.98</v>
          </cell>
          <cell r="G12306">
            <v>12.97</v>
          </cell>
        </row>
        <row r="12307">
          <cell r="A12307" t="str">
            <v>INSUMO</v>
          </cell>
          <cell r="B12307" t="str">
            <v>00002692</v>
          </cell>
          <cell r="C12307" t="str">
            <v>DESMOLDANTE PARA FORMA DE MADEIRA</v>
          </cell>
          <cell r="D12307" t="str">
            <v>L</v>
          </cell>
          <cell r="E12307">
            <v>6.0000000000000001E-3</v>
          </cell>
          <cell r="F12307">
            <v>9.16</v>
          </cell>
          <cell r="G12307">
            <v>0.05</v>
          </cell>
        </row>
        <row r="12308">
          <cell r="A12308" t="str">
            <v>INSUMO</v>
          </cell>
          <cell r="B12308" t="str">
            <v>00004491</v>
          </cell>
          <cell r="C12308" t="str">
            <v>PECA DE MADEIRA NATIVA / REGIONAL 7,5 X 7,5CM (3X3) NAO APARELHADA (P/FORMA)</v>
          </cell>
          <cell r="D12308" t="str">
            <v>M</v>
          </cell>
          <cell r="E12308">
            <v>1.45</v>
          </cell>
          <cell r="F12308">
            <v>4.68</v>
          </cell>
          <cell r="G12308">
            <v>6.79</v>
          </cell>
        </row>
        <row r="12309">
          <cell r="A12309" t="str">
            <v>INSUMO</v>
          </cell>
          <cell r="B12309" t="str">
            <v>00004506</v>
          </cell>
          <cell r="C12309" t="str">
            <v>PECA DE MADEIRANATIVA/REGIONAL 2,5 X 10CM (1X4") NAO APARELHADA (SARRAFO P/FORMA)</v>
          </cell>
          <cell r="D12309" t="str">
            <v>M</v>
          </cell>
          <cell r="E12309">
            <v>0.76</v>
          </cell>
          <cell r="F12309">
            <v>2.9</v>
          </cell>
          <cell r="G12309">
            <v>2.2000000000000002</v>
          </cell>
        </row>
        <row r="12310">
          <cell r="A12310" t="str">
            <v>INSUMO</v>
          </cell>
          <cell r="B12310" t="str">
            <v>00005068</v>
          </cell>
          <cell r="C12310" t="str">
            <v>PREGO POLIDO COM CABECA 17 X 21</v>
          </cell>
          <cell r="D12310" t="str">
            <v>KG</v>
          </cell>
          <cell r="E12310">
            <v>0.28000000000000003</v>
          </cell>
          <cell r="F12310">
            <v>5.26</v>
          </cell>
          <cell r="G12310">
            <v>1.47</v>
          </cell>
        </row>
        <row r="12311">
          <cell r="A12311" t="str">
            <v>INSUMO</v>
          </cell>
          <cell r="B12311" t="str">
            <v>00006117</v>
          </cell>
          <cell r="C12311" t="str">
            <v>AJUDANTE DE CARPINTEIRO</v>
          </cell>
          <cell r="D12311" t="str">
            <v>H</v>
          </cell>
          <cell r="E12311">
            <v>0.28000000000000003</v>
          </cell>
          <cell r="F12311">
            <v>9.68</v>
          </cell>
          <cell r="G12311">
            <v>2.71</v>
          </cell>
        </row>
        <row r="12312">
          <cell r="A12312" t="str">
            <v>INSUMO</v>
          </cell>
          <cell r="B12312" t="str">
            <v>00006189</v>
          </cell>
          <cell r="C12312" t="str">
            <v>TABUA MADEIRA 2A QUALIDADE 2,5 X 30,0CM (1 X 12") NAO APARELHADA</v>
          </cell>
          <cell r="D12312" t="str">
            <v>M</v>
          </cell>
          <cell r="E12312">
            <v>0.43</v>
          </cell>
          <cell r="F12312">
            <v>8.2899999999999991</v>
          </cell>
          <cell r="G12312">
            <v>3.56</v>
          </cell>
        </row>
        <row r="12313">
          <cell r="A12313" t="str">
            <v>84217</v>
          </cell>
          <cell r="C12313" t="str">
            <v>SUBTOTAL</v>
          </cell>
          <cell r="G12313">
            <v>44.050000000000011</v>
          </cell>
        </row>
        <row r="12314">
          <cell r="C12314" t="str">
            <v>BDI</v>
          </cell>
          <cell r="E12314">
            <v>0.35</v>
          </cell>
          <cell r="G12314">
            <v>15.42</v>
          </cell>
        </row>
        <row r="12315">
          <cell r="C12315" t="str">
            <v>TOTAL</v>
          </cell>
          <cell r="G12315">
            <v>59.470000000000013</v>
          </cell>
        </row>
        <row r="12317">
          <cell r="A12317" t="str">
            <v>FUES</v>
          </cell>
          <cell r="B12317" t="str">
            <v>84218</v>
          </cell>
          <cell r="C12317" t="str">
            <v>FORMA PARA ESTRUTURAS DE CONCRETO (PILAR, VIGA E LA JE) EM CHAPA DE MADEIRA COMPENSADA PLASTIFICADA, DE 1,10 X 2,20, ESPESSURA = 12 MM, 03 UTILIZACOES. (FABRICACAO, MONTAGEM E DESMONTAGEM - EXCLUSIVE ESCORAMENTO)</v>
          </cell>
          <cell r="D12317" t="str">
            <v>M2</v>
          </cell>
        </row>
        <row r="12318">
          <cell r="A12318" t="str">
            <v>INSUMO</v>
          </cell>
          <cell r="B12318" t="str">
            <v>00001213</v>
          </cell>
          <cell r="C12318" t="str">
            <v>CARPINTEIRO DE FORMAS</v>
          </cell>
          <cell r="D12318" t="str">
            <v>H</v>
          </cell>
          <cell r="E12318">
            <v>0.91</v>
          </cell>
          <cell r="F12318">
            <v>12.88</v>
          </cell>
          <cell r="G12318">
            <v>11.72</v>
          </cell>
        </row>
        <row r="12319">
          <cell r="A12319" t="str">
            <v>INSUMO</v>
          </cell>
          <cell r="B12319" t="str">
            <v>00001347</v>
          </cell>
          <cell r="C12319" t="str">
            <v>CHAPA DE MADEIRA COMPENSADA PARA FORMAS DE CONCRETO ARMADO, PLASTIFICADA EM AMBAS AS FACES, E = *12* MM, DE *1,10 X 2,20* M</v>
          </cell>
          <cell r="D12319" t="str">
            <v>M2</v>
          </cell>
          <cell r="E12319">
            <v>0.4</v>
          </cell>
          <cell r="F12319">
            <v>21.98</v>
          </cell>
          <cell r="G12319">
            <v>8.7899999999999991</v>
          </cell>
        </row>
        <row r="12320">
          <cell r="A12320" t="str">
            <v>INSUMO</v>
          </cell>
          <cell r="B12320" t="str">
            <v>00002692</v>
          </cell>
          <cell r="C12320" t="str">
            <v>DESMOLDANTE PARA FORMA DE MADEIRA</v>
          </cell>
          <cell r="D12320" t="str">
            <v>L</v>
          </cell>
          <cell r="E12320">
            <v>6.0000000000000001E-3</v>
          </cell>
          <cell r="F12320">
            <v>9.16</v>
          </cell>
          <cell r="G12320">
            <v>0.05</v>
          </cell>
        </row>
        <row r="12321">
          <cell r="A12321" t="str">
            <v>INSUMO</v>
          </cell>
          <cell r="B12321" t="str">
            <v>00004491</v>
          </cell>
          <cell r="C12321" t="str">
            <v>PECA DE MADEIRA NATIVA / REGIONAL 7,5 X 7,5CM (3X3) NAO APARELHADA (P/FORMA)</v>
          </cell>
          <cell r="D12321" t="str">
            <v>M</v>
          </cell>
          <cell r="E12321">
            <v>0.99</v>
          </cell>
          <cell r="F12321">
            <v>4.68</v>
          </cell>
          <cell r="G12321">
            <v>4.63</v>
          </cell>
        </row>
        <row r="12322">
          <cell r="A12322" t="str">
            <v>INSUMO</v>
          </cell>
          <cell r="B12322" t="str">
            <v>00004506</v>
          </cell>
          <cell r="C12322" t="str">
            <v>PECA DE MADEIRANATIVA/REGIONAL 2,5 X 10CM (1X4") NAO APARELHADA (SARRAFO P/FORMA)</v>
          </cell>
          <cell r="D12322" t="str">
            <v>M</v>
          </cell>
          <cell r="E12322">
            <v>0.52</v>
          </cell>
          <cell r="F12322">
            <v>2.9</v>
          </cell>
          <cell r="G12322">
            <v>1.51</v>
          </cell>
        </row>
        <row r="12323">
          <cell r="A12323" t="str">
            <v>INSUMO</v>
          </cell>
          <cell r="B12323" t="str">
            <v>00005068</v>
          </cell>
          <cell r="C12323" t="str">
            <v>PREGO POLIDO COM CABECA 17 X 21</v>
          </cell>
          <cell r="D12323" t="str">
            <v>KG</v>
          </cell>
          <cell r="E12323">
            <v>0.27</v>
          </cell>
          <cell r="F12323">
            <v>5.26</v>
          </cell>
          <cell r="G12323">
            <v>1.42</v>
          </cell>
        </row>
        <row r="12324">
          <cell r="A12324" t="str">
            <v>INSUMO</v>
          </cell>
          <cell r="B12324" t="str">
            <v>00006117</v>
          </cell>
          <cell r="C12324" t="str">
            <v>AJUDANTE DE CARPINTEIRO</v>
          </cell>
          <cell r="D12324" t="str">
            <v>H</v>
          </cell>
          <cell r="E12324">
            <v>0.23</v>
          </cell>
          <cell r="F12324">
            <v>9.68</v>
          </cell>
          <cell r="G12324">
            <v>2.23</v>
          </cell>
        </row>
        <row r="12325">
          <cell r="A12325" t="str">
            <v>INSUMO</v>
          </cell>
          <cell r="B12325" t="str">
            <v>00006189</v>
          </cell>
          <cell r="C12325" t="str">
            <v>TABUA MADEIRA 2A QUALIDADE 2,5 X 30,0CM (1 X 12") NAO APARELHADA</v>
          </cell>
          <cell r="D12325" t="str">
            <v>M</v>
          </cell>
          <cell r="E12325">
            <v>0.28999999999999998</v>
          </cell>
          <cell r="F12325">
            <v>8.2899999999999991</v>
          </cell>
          <cell r="G12325">
            <v>2.4</v>
          </cell>
        </row>
        <row r="12326">
          <cell r="A12326" t="str">
            <v>84218</v>
          </cell>
          <cell r="C12326" t="str">
            <v>SUBTOTAL</v>
          </cell>
          <cell r="G12326">
            <v>32.75</v>
          </cell>
        </row>
        <row r="12327">
          <cell r="C12327" t="str">
            <v>BDI</v>
          </cell>
          <cell r="E12327">
            <v>0.35</v>
          </cell>
          <cell r="G12327">
            <v>11.46</v>
          </cell>
        </row>
        <row r="12328">
          <cell r="C12328" t="str">
            <v>TOTAL</v>
          </cell>
          <cell r="G12328">
            <v>44.21</v>
          </cell>
        </row>
        <row r="12330">
          <cell r="A12330" t="str">
            <v>FUES</v>
          </cell>
          <cell r="B12330" t="str">
            <v>84219</v>
          </cell>
          <cell r="C12330" t="str">
            <v>FORMA PARA ESTRUTURAS DE CONCRETO (PILAR, VIGA E LA JE) EM CHAPA DE MADEIRA COMPENSADA PLASTIFICADA, DE 1,10 X 2,20, ESPESSURA = 12 MM, 05 UTILIZACOES. (FABRICACAO, MONTAGEM E DESMONTAGEM - EXCLUSIVE ESCORAMENTO)</v>
          </cell>
          <cell r="D12330" t="str">
            <v>M2</v>
          </cell>
        </row>
        <row r="12331">
          <cell r="A12331" t="str">
            <v>INSUMO</v>
          </cell>
          <cell r="B12331" t="str">
            <v>00001213</v>
          </cell>
          <cell r="C12331" t="str">
            <v>CARPINTEIRO DE FORMAS</v>
          </cell>
          <cell r="D12331" t="str">
            <v>H</v>
          </cell>
          <cell r="E12331">
            <v>0.75</v>
          </cell>
          <cell r="F12331">
            <v>12.88</v>
          </cell>
          <cell r="G12331">
            <v>9.66</v>
          </cell>
        </row>
        <row r="12332">
          <cell r="A12332" t="str">
            <v>INSUMO</v>
          </cell>
          <cell r="B12332" t="str">
            <v>00001347</v>
          </cell>
          <cell r="C12332" t="str">
            <v>CHAPA DE MADEIRA COMPENSADA PARA FORMAS DE CONCRETO ARMADO, PLASTIFICADA EM AMBAS AS FACES, E = *12* MM, DE *1,10 X 2,20* M</v>
          </cell>
          <cell r="D12332" t="str">
            <v>M2</v>
          </cell>
          <cell r="E12332">
            <v>0.25</v>
          </cell>
          <cell r="F12332">
            <v>21.98</v>
          </cell>
          <cell r="G12332">
            <v>5.5</v>
          </cell>
        </row>
        <row r="12333">
          <cell r="A12333" t="str">
            <v>INSUMO</v>
          </cell>
          <cell r="B12333" t="str">
            <v>00002692</v>
          </cell>
          <cell r="C12333" t="str">
            <v>DESMOLDANTE PARA FORMA DE MADEIRA</v>
          </cell>
          <cell r="D12333" t="str">
            <v>L</v>
          </cell>
          <cell r="E12333">
            <v>6.0000000000000001E-3</v>
          </cell>
          <cell r="F12333">
            <v>9.16</v>
          </cell>
          <cell r="G12333">
            <v>0.05</v>
          </cell>
        </row>
        <row r="12334">
          <cell r="A12334" t="str">
            <v>INSUMO</v>
          </cell>
          <cell r="B12334" t="str">
            <v>00004491</v>
          </cell>
          <cell r="C12334" t="str">
            <v>PECA DE MADEIRA NATIVA / REGIONAL 7,5 X 7,5CM (3X3) NAO APARELHADA (P/FORMA)</v>
          </cell>
          <cell r="D12334" t="str">
            <v>M</v>
          </cell>
          <cell r="E12334">
            <v>0.62</v>
          </cell>
          <cell r="F12334">
            <v>4.68</v>
          </cell>
          <cell r="G12334">
            <v>2.9</v>
          </cell>
        </row>
        <row r="12335">
          <cell r="A12335" t="str">
            <v>INSUMO</v>
          </cell>
          <cell r="B12335" t="str">
            <v>00004506</v>
          </cell>
          <cell r="C12335" t="str">
            <v>PECA DE MADEIRANATIVA/REGIONAL 2,5 X 10CM (1X4") NAO APARELHADA (SARRAFO P/FORMA)</v>
          </cell>
          <cell r="D12335" t="str">
            <v>M</v>
          </cell>
          <cell r="E12335">
            <v>0.33</v>
          </cell>
          <cell r="F12335">
            <v>2.9</v>
          </cell>
          <cell r="G12335">
            <v>0.96</v>
          </cell>
        </row>
        <row r="12336">
          <cell r="A12336" t="str">
            <v>INSUMO</v>
          </cell>
          <cell r="B12336" t="str">
            <v>00005068</v>
          </cell>
          <cell r="C12336" t="str">
            <v>PREGO POLIDO COM CABECA 17 X 21</v>
          </cell>
          <cell r="D12336" t="str">
            <v>KG</v>
          </cell>
          <cell r="E12336">
            <v>0.26</v>
          </cell>
          <cell r="F12336">
            <v>5.26</v>
          </cell>
          <cell r="G12336">
            <v>1.37</v>
          </cell>
        </row>
        <row r="12337">
          <cell r="A12337" t="str">
            <v>INSUMO</v>
          </cell>
          <cell r="B12337" t="str">
            <v>00006117</v>
          </cell>
          <cell r="C12337" t="str">
            <v>AJUDANTE DE CARPINTEIRO</v>
          </cell>
          <cell r="D12337" t="str">
            <v>H</v>
          </cell>
          <cell r="E12337">
            <v>0.19</v>
          </cell>
          <cell r="F12337">
            <v>9.68</v>
          </cell>
          <cell r="G12337">
            <v>1.84</v>
          </cell>
        </row>
        <row r="12338">
          <cell r="A12338" t="str">
            <v>INSUMO</v>
          </cell>
          <cell r="B12338" t="str">
            <v>00006189</v>
          </cell>
          <cell r="C12338" t="str">
            <v>TABUA MADEIRA 2A QUALIDADE 2,5 X 30,0CM (1 X 12") NAO APARELHADA</v>
          </cell>
          <cell r="D12338" t="str">
            <v>M</v>
          </cell>
          <cell r="E12338">
            <v>0.18</v>
          </cell>
          <cell r="F12338">
            <v>8.2899999999999991</v>
          </cell>
          <cell r="G12338">
            <v>1.49</v>
          </cell>
        </row>
        <row r="12339">
          <cell r="A12339" t="str">
            <v>84219</v>
          </cell>
          <cell r="C12339" t="str">
            <v>SUBTOTAL</v>
          </cell>
          <cell r="G12339">
            <v>23.77</v>
          </cell>
        </row>
        <row r="12340">
          <cell r="C12340" t="str">
            <v>BDI</v>
          </cell>
          <cell r="E12340">
            <v>0.35</v>
          </cell>
          <cell r="G12340">
            <v>8.32</v>
          </cell>
        </row>
        <row r="12341">
          <cell r="C12341" t="str">
            <v>TOTAL</v>
          </cell>
          <cell r="G12341">
            <v>32.090000000000003</v>
          </cell>
        </row>
        <row r="12343">
          <cell r="A12343" t="str">
            <v>FUES</v>
          </cell>
          <cell r="B12343" t="str">
            <v>84220</v>
          </cell>
          <cell r="C12343" t="str">
            <v>FORMA PARA ESTRUTURAS DE CONCRETO (PILAR, VIGA E LA JE) EM CHAPA DE MADEIRA COMPENSADA PLASTIFICADA, DE 1,10 X 2,20, ESPESSURA = 12 MM, 08 UTILIZACOES. (FABRICACAO, MONTAGEM E DESMONTAGEM - EXCLUSIVE ESCORAMENTO)</v>
          </cell>
          <cell r="D12343" t="str">
            <v>M2</v>
          </cell>
        </row>
        <row r="12344">
          <cell r="A12344" t="str">
            <v>INSUMO</v>
          </cell>
          <cell r="B12344" t="str">
            <v>00001213</v>
          </cell>
          <cell r="C12344" t="str">
            <v>CARPINTEIRO DE FORMAS</v>
          </cell>
          <cell r="D12344" t="str">
            <v>H</v>
          </cell>
          <cell r="E12344">
            <v>0.66</v>
          </cell>
          <cell r="F12344">
            <v>12.88</v>
          </cell>
          <cell r="G12344">
            <v>8.5</v>
          </cell>
        </row>
        <row r="12345">
          <cell r="A12345" t="str">
            <v>INSUMO</v>
          </cell>
          <cell r="B12345" t="str">
            <v>00001347</v>
          </cell>
          <cell r="C12345" t="str">
            <v>CHAPA DE MADEIRA COMPENSADA PARA FORMAS DE CONCRETO ARMADO, PLASTIFICADA EM AMBAS AS FACES, E = *12* MM, DE *1,10 X 2,20* M</v>
          </cell>
          <cell r="D12345" t="str">
            <v>M2</v>
          </cell>
          <cell r="E12345">
            <v>0.19</v>
          </cell>
          <cell r="F12345">
            <v>21.98</v>
          </cell>
          <cell r="G12345">
            <v>4.18</v>
          </cell>
        </row>
        <row r="12346">
          <cell r="A12346" t="str">
            <v>INSUMO</v>
          </cell>
          <cell r="B12346" t="str">
            <v>00002692</v>
          </cell>
          <cell r="C12346" t="str">
            <v>DESMOLDANTE PARA FORMA DE MADEIRA</v>
          </cell>
          <cell r="D12346" t="str">
            <v>L</v>
          </cell>
          <cell r="E12346">
            <v>6.0000000000000001E-3</v>
          </cell>
          <cell r="F12346">
            <v>9.16</v>
          </cell>
          <cell r="G12346">
            <v>0.05</v>
          </cell>
        </row>
        <row r="12347">
          <cell r="A12347" t="str">
            <v>INSUMO</v>
          </cell>
          <cell r="B12347" t="str">
            <v>00004491</v>
          </cell>
          <cell r="C12347" t="str">
            <v>PECA DE MADEIRA NATIVA / REGIONAL 7,5 X 7,5CM (3X3) NAO APARELHADA (P/FORMA)</v>
          </cell>
          <cell r="D12347" t="str">
            <v>M</v>
          </cell>
          <cell r="E12347">
            <v>0.48</v>
          </cell>
          <cell r="F12347">
            <v>4.68</v>
          </cell>
          <cell r="G12347">
            <v>2.25</v>
          </cell>
        </row>
        <row r="12348">
          <cell r="A12348" t="str">
            <v>INSUMO</v>
          </cell>
          <cell r="B12348" t="str">
            <v>00004506</v>
          </cell>
          <cell r="C12348" t="str">
            <v>PECA DE MADEIRANATIVA/REGIONAL 2,5 X 10CM (1X4") NAO APARELHADA (SARRAFO P/FORMA)</v>
          </cell>
          <cell r="D12348" t="str">
            <v>M</v>
          </cell>
          <cell r="E12348">
            <v>0.25</v>
          </cell>
          <cell r="F12348">
            <v>2.9</v>
          </cell>
          <cell r="G12348">
            <v>0.73</v>
          </cell>
        </row>
        <row r="12349">
          <cell r="A12349" t="str">
            <v>INSUMO</v>
          </cell>
          <cell r="B12349" t="str">
            <v>00005068</v>
          </cell>
          <cell r="C12349" t="str">
            <v>PREGO POLIDO COM CABECA 17 X 21</v>
          </cell>
          <cell r="D12349" t="str">
            <v>KG</v>
          </cell>
          <cell r="E12349">
            <v>0.26</v>
          </cell>
          <cell r="F12349">
            <v>5.26</v>
          </cell>
          <cell r="G12349">
            <v>1.37</v>
          </cell>
        </row>
        <row r="12350">
          <cell r="A12350" t="str">
            <v>INSUMO</v>
          </cell>
          <cell r="B12350" t="str">
            <v>00006117</v>
          </cell>
          <cell r="C12350" t="str">
            <v>AJUDANTE DE CARPINTEIRO</v>
          </cell>
          <cell r="D12350" t="str">
            <v>H</v>
          </cell>
          <cell r="E12350">
            <v>0.16</v>
          </cell>
          <cell r="F12350">
            <v>9.68</v>
          </cell>
          <cell r="G12350">
            <v>1.55</v>
          </cell>
        </row>
        <row r="12351">
          <cell r="A12351" t="str">
            <v>INSUMO</v>
          </cell>
          <cell r="B12351" t="str">
            <v>00006189</v>
          </cell>
          <cell r="C12351" t="str">
            <v>TABUA MADEIRA 2A QUALIDADE 2,5 X 30,0CM (1 X 12") NAO APARELHADA</v>
          </cell>
          <cell r="D12351" t="str">
            <v>M</v>
          </cell>
          <cell r="E12351">
            <v>0.14000000000000001</v>
          </cell>
          <cell r="F12351">
            <v>8.2899999999999991</v>
          </cell>
          <cell r="G12351">
            <v>1.1599999999999999</v>
          </cell>
        </row>
        <row r="12352">
          <cell r="A12352" t="str">
            <v>84220</v>
          </cell>
          <cell r="C12352" t="str">
            <v>SUBTOTAL</v>
          </cell>
          <cell r="G12352">
            <v>19.790000000000003</v>
          </cell>
        </row>
        <row r="12353">
          <cell r="C12353" t="str">
            <v>BDI</v>
          </cell>
          <cell r="E12353">
            <v>0.35</v>
          </cell>
          <cell r="G12353">
            <v>6.93</v>
          </cell>
        </row>
        <row r="12354">
          <cell r="C12354" t="str">
            <v>TOTAL</v>
          </cell>
          <cell r="G12354">
            <v>26.720000000000002</v>
          </cell>
        </row>
        <row r="12356">
          <cell r="A12356" t="str">
            <v>FUES</v>
          </cell>
          <cell r="B12356" t="str">
            <v>84221</v>
          </cell>
          <cell r="C12356" t="str">
            <v>FORMA PARA ESTRUTURAS DE CONCRETO (PILAR, VIGA E LA JE) EM CHAPA DE MADEIRA COMPENSADA PLASTIFICADA, DE 1,10 X 2,20, ESPESSURA = 18 MM, 02 UTILIZACOES. (FABRICACAO, MONTAGEM E DESMONTAGEM - EXCLUSIVE ESCORAMENTO)</v>
          </cell>
          <cell r="D12356" t="str">
            <v>M2</v>
          </cell>
        </row>
        <row r="12357">
          <cell r="A12357" t="str">
            <v>INSUMO</v>
          </cell>
          <cell r="B12357" t="str">
            <v>00001213</v>
          </cell>
          <cell r="C12357" t="str">
            <v>CARPINTEIRO DE FORMAS</v>
          </cell>
          <cell r="D12357" t="str">
            <v>H</v>
          </cell>
          <cell r="E12357">
            <v>1.44</v>
          </cell>
          <cell r="F12357">
            <v>12.88</v>
          </cell>
          <cell r="G12357">
            <v>18.55</v>
          </cell>
        </row>
        <row r="12358">
          <cell r="A12358" t="str">
            <v>INSUMO</v>
          </cell>
          <cell r="B12358" t="str">
            <v>00001345</v>
          </cell>
          <cell r="C12358" t="str">
            <v>CHAPA MADEIRA COMPENSADA PLASTIFICADA 2,2 X 1,1M X 18MM P/ FORMA CONCRETO</v>
          </cell>
          <cell r="D12358" t="str">
            <v>M2</v>
          </cell>
          <cell r="E12358">
            <v>0.56000000000000005</v>
          </cell>
          <cell r="F12358">
            <v>29.62</v>
          </cell>
          <cell r="G12358">
            <v>16.59</v>
          </cell>
        </row>
        <row r="12359">
          <cell r="A12359" t="str">
            <v>INSUMO</v>
          </cell>
          <cell r="B12359" t="str">
            <v>00002692</v>
          </cell>
          <cell r="C12359" t="str">
            <v>DESMOLDANTE PARA FORMA DE MADEIRA</v>
          </cell>
          <cell r="D12359" t="str">
            <v>L</v>
          </cell>
          <cell r="E12359">
            <v>6.0000000000000001E-3</v>
          </cell>
          <cell r="F12359">
            <v>9.16</v>
          </cell>
          <cell r="G12359">
            <v>0.05</v>
          </cell>
        </row>
        <row r="12360">
          <cell r="A12360" t="str">
            <v>INSUMO</v>
          </cell>
          <cell r="B12360" t="str">
            <v>00004491</v>
          </cell>
          <cell r="C12360" t="str">
            <v>PECA DE MADEIRA NATIVA / REGIONAL 7,5 X 7,5CM (3X3) NAO APARELHADA (P/FORMA)</v>
          </cell>
          <cell r="D12360" t="str">
            <v>M</v>
          </cell>
          <cell r="E12360">
            <v>2.31</v>
          </cell>
          <cell r="F12360">
            <v>4.68</v>
          </cell>
          <cell r="G12360">
            <v>10.81</v>
          </cell>
        </row>
        <row r="12361">
          <cell r="A12361" t="str">
            <v>INSUMO</v>
          </cell>
          <cell r="B12361" t="str">
            <v>00004506</v>
          </cell>
          <cell r="C12361" t="str">
            <v>PECA DE MADEIRANATIVA/REGIONAL 2,5 X 10CM (1X4") NAO APARELHADA (SARRAFO P/FORMA)</v>
          </cell>
          <cell r="D12361" t="str">
            <v>M</v>
          </cell>
          <cell r="E12361">
            <v>3.37</v>
          </cell>
          <cell r="F12361">
            <v>2.9</v>
          </cell>
          <cell r="G12361">
            <v>9.77</v>
          </cell>
        </row>
        <row r="12362">
          <cell r="A12362" t="str">
            <v>INSUMO</v>
          </cell>
          <cell r="B12362" t="str">
            <v>00005068</v>
          </cell>
          <cell r="C12362" t="str">
            <v>PREGO POLIDO COM CABECA 17 X 21</v>
          </cell>
          <cell r="D12362" t="str">
            <v>KG</v>
          </cell>
          <cell r="E12362">
            <v>0.28999999999999998</v>
          </cell>
          <cell r="F12362">
            <v>5.26</v>
          </cell>
          <cell r="G12362">
            <v>1.53</v>
          </cell>
        </row>
        <row r="12363">
          <cell r="A12363" t="str">
            <v>INSUMO</v>
          </cell>
          <cell r="B12363" t="str">
            <v>00006117</v>
          </cell>
          <cell r="C12363" t="str">
            <v>AJUDANTE DE CARPINTEIRO</v>
          </cell>
          <cell r="D12363" t="str">
            <v>H</v>
          </cell>
          <cell r="E12363">
            <v>0.36</v>
          </cell>
          <cell r="F12363">
            <v>9.68</v>
          </cell>
          <cell r="G12363">
            <v>3.48</v>
          </cell>
        </row>
        <row r="12364">
          <cell r="A12364" t="str">
            <v>84221</v>
          </cell>
          <cell r="C12364" t="str">
            <v>SUBTOTAL</v>
          </cell>
          <cell r="G12364">
            <v>60.779999999999994</v>
          </cell>
        </row>
        <row r="12365">
          <cell r="C12365" t="str">
            <v>BDI</v>
          </cell>
          <cell r="E12365">
            <v>0.35</v>
          </cell>
          <cell r="G12365">
            <v>21.27</v>
          </cell>
        </row>
        <row r="12366">
          <cell r="C12366" t="str">
            <v>TOTAL</v>
          </cell>
          <cell r="G12366">
            <v>82.05</v>
          </cell>
        </row>
        <row r="12368">
          <cell r="A12368" t="str">
            <v>FUES</v>
          </cell>
          <cell r="B12368" t="str">
            <v>84222</v>
          </cell>
          <cell r="C12368" t="str">
            <v>FORMA PARA ESTRUTURAS DE CONCRETO (PILAR, VIGA E LA JE) EM CHAPA DE MADEIRA COMPENSADA PLASTIFICADA, DE 1,10 X 2,20, ESPESSURA = 18 MM, 03 UTILIZACOES. (FABRICACAO, MONTAGEM E DESMONTAGEM - EXCLUSIVE ESCORAMENTO)</v>
          </cell>
          <cell r="D12368" t="str">
            <v>M2</v>
          </cell>
        </row>
        <row r="12369">
          <cell r="A12369" t="str">
            <v>INSUMO</v>
          </cell>
          <cell r="B12369" t="str">
            <v>00001213</v>
          </cell>
          <cell r="C12369" t="str">
            <v>CARPINTEIRO DE FORMAS</v>
          </cell>
          <cell r="D12369" t="str">
            <v>H</v>
          </cell>
          <cell r="E12369">
            <v>1.21</v>
          </cell>
          <cell r="F12369">
            <v>12.88</v>
          </cell>
          <cell r="G12369">
            <v>15.58</v>
          </cell>
        </row>
        <row r="12370">
          <cell r="A12370" t="str">
            <v>INSUMO</v>
          </cell>
          <cell r="B12370" t="str">
            <v>00001345</v>
          </cell>
          <cell r="C12370" t="str">
            <v>CHAPA MADEIRA COMPENSADA PLASTIFICADA 2,2 X 1,1M X 18MM P/ FORMA CONCRETO</v>
          </cell>
          <cell r="D12370" t="str">
            <v>M2</v>
          </cell>
          <cell r="E12370">
            <v>0.38</v>
          </cell>
          <cell r="F12370">
            <v>29.62</v>
          </cell>
          <cell r="G12370">
            <v>11.26</v>
          </cell>
        </row>
        <row r="12371">
          <cell r="A12371" t="str">
            <v>INSUMO</v>
          </cell>
          <cell r="B12371" t="str">
            <v>00002692</v>
          </cell>
          <cell r="C12371" t="str">
            <v>DESMOLDANTE PARA FORMA DE MADEIRA</v>
          </cell>
          <cell r="D12371" t="str">
            <v>L</v>
          </cell>
          <cell r="E12371">
            <v>6.0000000000000001E-3</v>
          </cell>
          <cell r="F12371">
            <v>9.16</v>
          </cell>
          <cell r="G12371">
            <v>0.05</v>
          </cell>
        </row>
        <row r="12372">
          <cell r="A12372" t="str">
            <v>INSUMO</v>
          </cell>
          <cell r="B12372" t="str">
            <v>00004491</v>
          </cell>
          <cell r="C12372" t="str">
            <v>PECA DE MADEIRA NATIVA / REGIONAL 7,5 X 7,5CM (3X3) NAO APARELHADA (P/FORMA)</v>
          </cell>
          <cell r="D12372" t="str">
            <v>M</v>
          </cell>
          <cell r="E12372">
            <v>1.57</v>
          </cell>
          <cell r="F12372">
            <v>4.68</v>
          </cell>
          <cell r="G12372">
            <v>7.35</v>
          </cell>
        </row>
        <row r="12373">
          <cell r="A12373" t="str">
            <v>INSUMO</v>
          </cell>
          <cell r="B12373" t="str">
            <v>00004506</v>
          </cell>
          <cell r="C12373" t="str">
            <v>PECA DE MADEIRANATIVA/REGIONAL 2,5 X 10CM (1X4") NAO APARELHADA (SARRAFO P/FORMA)</v>
          </cell>
          <cell r="D12373" t="str">
            <v>M</v>
          </cell>
          <cell r="E12373">
            <v>2.29</v>
          </cell>
          <cell r="F12373">
            <v>2.9</v>
          </cell>
          <cell r="G12373">
            <v>6.64</v>
          </cell>
        </row>
        <row r="12374">
          <cell r="A12374" t="str">
            <v>INSUMO</v>
          </cell>
          <cell r="B12374" t="str">
            <v>00005068</v>
          </cell>
          <cell r="C12374" t="str">
            <v>PREGO POLIDO COM CABECA 17 X 21</v>
          </cell>
          <cell r="D12374" t="str">
            <v>KG</v>
          </cell>
          <cell r="E12374">
            <v>0.25</v>
          </cell>
          <cell r="F12374">
            <v>5.26</v>
          </cell>
          <cell r="G12374">
            <v>1.32</v>
          </cell>
        </row>
        <row r="12375">
          <cell r="A12375" t="str">
            <v>INSUMO</v>
          </cell>
          <cell r="B12375" t="str">
            <v>00006117</v>
          </cell>
          <cell r="C12375" t="str">
            <v>AJUDANTE DE CARPINTEIRO</v>
          </cell>
          <cell r="D12375" t="str">
            <v>H</v>
          </cell>
          <cell r="E12375">
            <v>0.3</v>
          </cell>
          <cell r="F12375">
            <v>9.68</v>
          </cell>
          <cell r="G12375">
            <v>2.9</v>
          </cell>
        </row>
        <row r="12376">
          <cell r="A12376" t="str">
            <v>84222</v>
          </cell>
          <cell r="C12376" t="str">
            <v>SUBTOTAL</v>
          </cell>
          <cell r="G12376">
            <v>45.1</v>
          </cell>
        </row>
        <row r="12377">
          <cell r="C12377" t="str">
            <v>BDI</v>
          </cell>
          <cell r="E12377">
            <v>0.35</v>
          </cell>
          <cell r="G12377">
            <v>15.79</v>
          </cell>
        </row>
        <row r="12378">
          <cell r="C12378" t="str">
            <v>TOTAL</v>
          </cell>
          <cell r="G12378">
            <v>60.89</v>
          </cell>
        </row>
        <row r="12380">
          <cell r="A12380" t="str">
            <v>FUES</v>
          </cell>
          <cell r="B12380" t="str">
            <v>84223</v>
          </cell>
          <cell r="C12380" t="str">
            <v>FORMA PARA ESTRUTURAS DE CONCRETO (PILAR, VIGA E LA JE) EM CHAPA DE MADEIRA COMPENSADA PLASTIFICADA, DE 1,10 X 2,20, ESPESSURA = 18 MM, 05 UTILIZACOES. (FABRICACAO, MONTAGEM E DESMONTAGEM - EXCLUSIVE ESCORAMENTO)</v>
          </cell>
          <cell r="D12380" t="str">
            <v>M2</v>
          </cell>
        </row>
        <row r="12381">
          <cell r="A12381" t="str">
            <v>INSUMO</v>
          </cell>
          <cell r="B12381" t="str">
            <v>00001213</v>
          </cell>
          <cell r="C12381" t="str">
            <v>CARPINTEIRO DE FORMAS</v>
          </cell>
          <cell r="D12381" t="str">
            <v>H</v>
          </cell>
          <cell r="E12381">
            <v>1.02</v>
          </cell>
          <cell r="F12381">
            <v>12.88</v>
          </cell>
          <cell r="G12381">
            <v>13.14</v>
          </cell>
        </row>
        <row r="12382">
          <cell r="A12382" t="str">
            <v>INSUMO</v>
          </cell>
          <cell r="B12382" t="str">
            <v>00001345</v>
          </cell>
          <cell r="C12382" t="str">
            <v>CHAPA MADEIRA COMPENSADA PLASTIFICADA 2,2 X 1,1M X 18MM P/ FORMA CONCRETO</v>
          </cell>
          <cell r="D12382" t="str">
            <v>M2</v>
          </cell>
          <cell r="E12382">
            <v>0.24</v>
          </cell>
          <cell r="F12382">
            <v>29.62</v>
          </cell>
          <cell r="G12382">
            <v>7.11</v>
          </cell>
        </row>
        <row r="12383">
          <cell r="A12383" t="str">
            <v>INSUMO</v>
          </cell>
          <cell r="B12383" t="str">
            <v>00002692</v>
          </cell>
          <cell r="C12383" t="str">
            <v>DESMOLDANTE PARA FORMA DE MADEIRA</v>
          </cell>
          <cell r="D12383" t="str">
            <v>L</v>
          </cell>
          <cell r="E12383">
            <v>6.0000000000000001E-3</v>
          </cell>
          <cell r="F12383">
            <v>9.16</v>
          </cell>
          <cell r="G12383">
            <v>0.05</v>
          </cell>
        </row>
        <row r="12384">
          <cell r="A12384" t="str">
            <v>INSUMO</v>
          </cell>
          <cell r="B12384" t="str">
            <v>00004491</v>
          </cell>
          <cell r="C12384" t="str">
            <v>PECA DE MADEIRA NATIVA / REGIONAL 7,5 X 7,5CM (3X3) NAO APARELHADA (P/FORMA)</v>
          </cell>
          <cell r="D12384" t="str">
            <v>M</v>
          </cell>
          <cell r="E12384">
            <v>0.98</v>
          </cell>
          <cell r="F12384">
            <v>4.68</v>
          </cell>
          <cell r="G12384">
            <v>4.59</v>
          </cell>
        </row>
        <row r="12385">
          <cell r="A12385" t="str">
            <v>INSUMO</v>
          </cell>
          <cell r="B12385" t="str">
            <v>00004506</v>
          </cell>
          <cell r="C12385" t="str">
            <v>PECA DE MADEIRANATIVA/REGIONAL 2,5 X 10CM (1X4") NAO APARELHADA (SARRAFO P/FORMA)</v>
          </cell>
          <cell r="D12385" t="str">
            <v>M</v>
          </cell>
          <cell r="E12385">
            <v>1.43</v>
          </cell>
          <cell r="F12385">
            <v>2.9</v>
          </cell>
          <cell r="G12385">
            <v>4.1500000000000004</v>
          </cell>
        </row>
        <row r="12386">
          <cell r="A12386" t="str">
            <v>INSUMO</v>
          </cell>
          <cell r="B12386" t="str">
            <v>00005068</v>
          </cell>
          <cell r="C12386" t="str">
            <v>PREGO POLIDO COM CABECA 17 X 21</v>
          </cell>
          <cell r="D12386" t="str">
            <v>KG</v>
          </cell>
          <cell r="E12386">
            <v>0.23</v>
          </cell>
          <cell r="F12386">
            <v>5.26</v>
          </cell>
          <cell r="G12386">
            <v>1.21</v>
          </cell>
        </row>
        <row r="12387">
          <cell r="A12387" t="str">
            <v>INSUMO</v>
          </cell>
          <cell r="B12387" t="str">
            <v>00006117</v>
          </cell>
          <cell r="C12387" t="str">
            <v>AJUDANTE DE CARPINTEIRO</v>
          </cell>
          <cell r="D12387" t="str">
            <v>H</v>
          </cell>
          <cell r="E12387">
            <v>0.26</v>
          </cell>
          <cell r="F12387">
            <v>9.68</v>
          </cell>
          <cell r="G12387">
            <v>2.52</v>
          </cell>
        </row>
        <row r="12388">
          <cell r="A12388" t="str">
            <v>84223</v>
          </cell>
          <cell r="C12388" t="str">
            <v>SUBTOTAL</v>
          </cell>
          <cell r="G12388">
            <v>32.770000000000003</v>
          </cell>
        </row>
        <row r="12389">
          <cell r="C12389" t="str">
            <v>BDI</v>
          </cell>
          <cell r="E12389">
            <v>0.35</v>
          </cell>
          <cell r="G12389">
            <v>11.47</v>
          </cell>
        </row>
        <row r="12390">
          <cell r="C12390" t="str">
            <v>TOTAL</v>
          </cell>
          <cell r="G12390">
            <v>44.24</v>
          </cell>
        </row>
        <row r="12392">
          <cell r="A12392" t="str">
            <v>FUES</v>
          </cell>
          <cell r="B12392" t="str">
            <v>84224</v>
          </cell>
          <cell r="C12392" t="str">
            <v>FORMA PARA ESTRUTURAS DE CONCRETO (PILAR, VIGA E LA JE) EM CHAPA DE MADEIRA COMPENSADA PLASTIFICADA, DE 1,10 X 2,20, ESPESSURA = 18 MM, 08 UTILIZACOES. (FABRICACAO, MONTAGEM E DESMONTAGEM - EXCLUSIVE ESCORAMENTO)</v>
          </cell>
          <cell r="D12392" t="str">
            <v>M2</v>
          </cell>
        </row>
        <row r="12393">
          <cell r="A12393" t="str">
            <v>INSUMO</v>
          </cell>
          <cell r="B12393" t="str">
            <v>00001213</v>
          </cell>
          <cell r="C12393" t="str">
            <v>CARPINTEIRO DE FORMAS</v>
          </cell>
          <cell r="D12393" t="str">
            <v>H</v>
          </cell>
          <cell r="E12393">
            <v>0.92</v>
          </cell>
          <cell r="F12393">
            <v>12.88</v>
          </cell>
          <cell r="G12393">
            <v>11.85</v>
          </cell>
        </row>
        <row r="12394">
          <cell r="A12394" t="str">
            <v>INSUMO</v>
          </cell>
          <cell r="B12394" t="str">
            <v>00001345</v>
          </cell>
          <cell r="C12394" t="str">
            <v>CHAPA MADEIRA COMPENSADA PLASTIFICADA 2,2 X 1,1M X 18MM P/ FORMA CONCRETO</v>
          </cell>
          <cell r="D12394" t="str">
            <v>M2</v>
          </cell>
          <cell r="E12394">
            <v>0.16</v>
          </cell>
          <cell r="F12394">
            <v>29.62</v>
          </cell>
          <cell r="G12394">
            <v>4.74</v>
          </cell>
        </row>
        <row r="12395">
          <cell r="A12395" t="str">
            <v>INSUMO</v>
          </cell>
          <cell r="B12395" t="str">
            <v>00002692</v>
          </cell>
          <cell r="C12395" t="str">
            <v>DESMOLDANTE PARA FORMA DE MADEIRA</v>
          </cell>
          <cell r="D12395" t="str">
            <v>L</v>
          </cell>
          <cell r="E12395">
            <v>6.0000000000000001E-3</v>
          </cell>
          <cell r="F12395">
            <v>9.16</v>
          </cell>
          <cell r="G12395">
            <v>0.05</v>
          </cell>
        </row>
        <row r="12396">
          <cell r="A12396" t="str">
            <v>INSUMO</v>
          </cell>
          <cell r="B12396" t="str">
            <v>00004491</v>
          </cell>
          <cell r="C12396" t="str">
            <v>PECA DE MADEIRA NATIVA / REGIONAL 7,5 X 7,5CM (3X3) NAO APARELHADA (P/FORMA)</v>
          </cell>
          <cell r="D12396" t="str">
            <v>M</v>
          </cell>
          <cell r="E12396">
            <v>0.67</v>
          </cell>
          <cell r="F12396">
            <v>4.68</v>
          </cell>
          <cell r="G12396">
            <v>3.14</v>
          </cell>
        </row>
        <row r="12397">
          <cell r="A12397" t="str">
            <v>INSUMO</v>
          </cell>
          <cell r="B12397" t="str">
            <v>00004506</v>
          </cell>
          <cell r="C12397" t="str">
            <v>PECA DE MADEIRANATIVA/REGIONAL 2,5 X 10CM (1X4") NAO APARELHADA (SARRAFO P/FORMA)</v>
          </cell>
          <cell r="D12397" t="str">
            <v>M</v>
          </cell>
          <cell r="E12397">
            <v>0.97</v>
          </cell>
          <cell r="F12397">
            <v>2.9</v>
          </cell>
          <cell r="G12397">
            <v>2.81</v>
          </cell>
        </row>
        <row r="12398">
          <cell r="A12398" t="str">
            <v>INSUMO</v>
          </cell>
          <cell r="B12398" t="str">
            <v>00005068</v>
          </cell>
          <cell r="C12398" t="str">
            <v>PREGO POLIDO COM CABECA 17 X 21</v>
          </cell>
          <cell r="D12398" t="str">
            <v>KG</v>
          </cell>
          <cell r="E12398">
            <v>0.21</v>
          </cell>
          <cell r="F12398">
            <v>5.26</v>
          </cell>
          <cell r="G12398">
            <v>1.1000000000000001</v>
          </cell>
        </row>
        <row r="12399">
          <cell r="A12399" t="str">
            <v>INSUMO</v>
          </cell>
          <cell r="B12399" t="str">
            <v>00006117</v>
          </cell>
          <cell r="C12399" t="str">
            <v>AJUDANTE DE CARPINTEIRO</v>
          </cell>
          <cell r="D12399" t="str">
            <v>H</v>
          </cell>
          <cell r="E12399">
            <v>0.23</v>
          </cell>
          <cell r="F12399">
            <v>9.68</v>
          </cell>
          <cell r="G12399">
            <v>2.23</v>
          </cell>
        </row>
        <row r="12400">
          <cell r="A12400" t="str">
            <v>84224</v>
          </cell>
          <cell r="C12400" t="str">
            <v>SUBTOTAL</v>
          </cell>
          <cell r="G12400">
            <v>25.92</v>
          </cell>
        </row>
        <row r="12401">
          <cell r="C12401" t="str">
            <v>BDI</v>
          </cell>
          <cell r="E12401">
            <v>0.35</v>
          </cell>
          <cell r="G12401">
            <v>9.07</v>
          </cell>
        </row>
        <row r="12402">
          <cell r="C12402" t="str">
            <v>TOTAL</v>
          </cell>
          <cell r="G12402">
            <v>34.99</v>
          </cell>
        </row>
        <row r="12404">
          <cell r="A12404" t="str">
            <v>FUES</v>
          </cell>
          <cell r="B12404" t="str">
            <v>73771/001</v>
          </cell>
          <cell r="C12404" t="str">
            <v>PROTENSAO DE TIRANTES DE BARRA DE ACO CA -50 EXCL MATERIAIS</v>
          </cell>
          <cell r="D12404" t="str">
            <v>UN</v>
          </cell>
        </row>
        <row r="12405">
          <cell r="A12405" t="str">
            <v>INSUMO</v>
          </cell>
          <cell r="B12405" t="str">
            <v>00006111</v>
          </cell>
          <cell r="C12405" t="str">
            <v>SERVENTE</v>
          </cell>
          <cell r="D12405" t="str">
            <v>H</v>
          </cell>
          <cell r="E12405">
            <v>1</v>
          </cell>
          <cell r="F12405">
            <v>10.59</v>
          </cell>
          <cell r="G12405">
            <v>10.59</v>
          </cell>
        </row>
        <row r="12406">
          <cell r="A12406" t="str">
            <v>INSUMO</v>
          </cell>
          <cell r="B12406" t="str">
            <v>00006173</v>
          </cell>
          <cell r="C12406" t="str">
            <v>SONDADOR</v>
          </cell>
          <cell r="D12406" t="str">
            <v>H</v>
          </cell>
          <cell r="E12406">
            <v>0.23799999999999999</v>
          </cell>
          <cell r="F12406">
            <v>16.62</v>
          </cell>
          <cell r="G12406">
            <v>3.96</v>
          </cell>
        </row>
        <row r="12407">
          <cell r="A12407" t="str">
            <v>73771/001</v>
          </cell>
          <cell r="C12407" t="str">
            <v>SUBTOTAL</v>
          </cell>
          <cell r="G12407">
            <v>14.55</v>
          </cell>
        </row>
        <row r="12408">
          <cell r="C12408" t="str">
            <v>BDI</v>
          </cell>
          <cell r="E12408">
            <v>0.35</v>
          </cell>
          <cell r="G12408">
            <v>5.09</v>
          </cell>
        </row>
        <row r="12409">
          <cell r="C12409" t="str">
            <v>TOTAL</v>
          </cell>
          <cell r="G12409">
            <v>19.64</v>
          </cell>
        </row>
        <row r="12411">
          <cell r="A12411" t="str">
            <v>FUES</v>
          </cell>
          <cell r="B12411" t="str">
            <v>73942/001</v>
          </cell>
          <cell r="C12411" t="str">
            <v>ARMACAO DE ACO CA-60 DIAM.7,0 A 8,0MM - FORNECIMENT O / CORTE (C/ PERDA DE 10%) / DOBRA / COLOCACAO.</v>
          </cell>
          <cell r="D12411" t="str">
            <v>KG</v>
          </cell>
        </row>
        <row r="12412">
          <cell r="A12412" t="str">
            <v>INSUMO</v>
          </cell>
          <cell r="B12412" t="str">
            <v>00000042</v>
          </cell>
          <cell r="C12412" t="str">
            <v>ACO CA-60 - 7,0MM</v>
          </cell>
          <cell r="D12412" t="str">
            <v>KG</v>
          </cell>
          <cell r="E12412">
            <v>1.1000000000000001</v>
          </cell>
          <cell r="F12412">
            <v>3.88</v>
          </cell>
          <cell r="G12412">
            <v>4.2699999999999996</v>
          </cell>
        </row>
        <row r="12413">
          <cell r="A12413" t="str">
            <v>INSUMO</v>
          </cell>
          <cell r="B12413" t="str">
            <v>00000337</v>
          </cell>
          <cell r="C12413" t="str">
            <v>ARAME PRETO RECOZIDO, PARA ARMACAO DE FERRAGEM, N. 18, D = 1,25 MM (0,01 KGM)</v>
          </cell>
          <cell r="D12413" t="str">
            <v>KG</v>
          </cell>
          <cell r="E12413">
            <v>0.02</v>
          </cell>
          <cell r="F12413">
            <v>6.67</v>
          </cell>
          <cell r="G12413">
            <v>0.13</v>
          </cell>
        </row>
        <row r="12414">
          <cell r="A12414" t="str">
            <v>INSUMO</v>
          </cell>
          <cell r="B12414" t="str">
            <v>00000378</v>
          </cell>
          <cell r="C12414" t="str">
            <v>ARMADOR</v>
          </cell>
          <cell r="D12414" t="str">
            <v>H</v>
          </cell>
          <cell r="E12414">
            <v>7.0000000000000007E-2</v>
          </cell>
          <cell r="F12414">
            <v>12.88</v>
          </cell>
          <cell r="G12414">
            <v>0.9</v>
          </cell>
        </row>
        <row r="12415">
          <cell r="A12415" t="str">
            <v>INSUMO</v>
          </cell>
          <cell r="B12415" t="str">
            <v>00006111</v>
          </cell>
          <cell r="C12415" t="str">
            <v>SERVENTE</v>
          </cell>
          <cell r="D12415" t="str">
            <v>H</v>
          </cell>
          <cell r="E12415">
            <v>7.0000000000000007E-2</v>
          </cell>
          <cell r="F12415">
            <v>10.59</v>
          </cell>
          <cell r="G12415">
            <v>0.74</v>
          </cell>
        </row>
        <row r="12416">
          <cell r="A12416" t="str">
            <v>73942/001</v>
          </cell>
          <cell r="C12416" t="str">
            <v>SUBTOTAL</v>
          </cell>
          <cell r="G12416">
            <v>6.04</v>
          </cell>
        </row>
        <row r="12417">
          <cell r="C12417" t="str">
            <v>BDI</v>
          </cell>
          <cell r="E12417">
            <v>0.35</v>
          </cell>
          <cell r="G12417">
            <v>2.11</v>
          </cell>
        </row>
        <row r="12418">
          <cell r="C12418" t="str">
            <v>TOTAL</v>
          </cell>
          <cell r="G12418">
            <v>8.15</v>
          </cell>
        </row>
        <row r="12420">
          <cell r="A12420" t="str">
            <v>FUES</v>
          </cell>
          <cell r="B12420" t="str">
            <v>73942/002</v>
          </cell>
          <cell r="C12420" t="str">
            <v>ARMACAO DE ACO CA-60 DIAM. 3,4 A 6,0MM.- FORNECIMEN TO / CORTE (C/PERDA DE 10%) / DOBRA / COLOCAÇÃO.</v>
          </cell>
          <cell r="D12420" t="str">
            <v>KG</v>
          </cell>
        </row>
        <row r="12421">
          <cell r="A12421" t="str">
            <v>INSUMO</v>
          </cell>
          <cell r="B12421" t="str">
            <v>00000039</v>
          </cell>
          <cell r="C12421" t="str">
            <v>ACO CA-60 - 5,0MM</v>
          </cell>
          <cell r="D12421" t="str">
            <v>KG</v>
          </cell>
          <cell r="E12421">
            <v>1.1000000000000001</v>
          </cell>
          <cell r="F12421">
            <v>3.98</v>
          </cell>
          <cell r="G12421">
            <v>4.38</v>
          </cell>
        </row>
        <row r="12422">
          <cell r="A12422" t="str">
            <v>INSUMO</v>
          </cell>
          <cell r="B12422" t="str">
            <v>00000337</v>
          </cell>
          <cell r="C12422" t="str">
            <v>ARAME PRETO RECOZIDO, PARA ARMACAO DE FERRAGEM, N. 18, D = 1,25 MM (0,01 KGM)</v>
          </cell>
          <cell r="D12422" t="str">
            <v>KG</v>
          </cell>
          <cell r="E12422">
            <v>0.02</v>
          </cell>
          <cell r="F12422">
            <v>6.67</v>
          </cell>
          <cell r="G12422">
            <v>0.13</v>
          </cell>
        </row>
        <row r="12423">
          <cell r="A12423" t="str">
            <v>INSUMO</v>
          </cell>
          <cell r="B12423" t="str">
            <v>00000378</v>
          </cell>
          <cell r="C12423" t="str">
            <v>ARMADOR</v>
          </cell>
          <cell r="D12423" t="str">
            <v>H</v>
          </cell>
          <cell r="E12423">
            <v>0.1</v>
          </cell>
          <cell r="F12423">
            <v>12.88</v>
          </cell>
          <cell r="G12423">
            <v>1.29</v>
          </cell>
        </row>
        <row r="12424">
          <cell r="A12424" t="str">
            <v>INSUMO</v>
          </cell>
          <cell r="B12424" t="str">
            <v>00006111</v>
          </cell>
          <cell r="C12424" t="str">
            <v>SERVENTE</v>
          </cell>
          <cell r="D12424" t="str">
            <v>H</v>
          </cell>
          <cell r="E12424">
            <v>0.1</v>
          </cell>
          <cell r="F12424">
            <v>10.59</v>
          </cell>
          <cell r="G12424">
            <v>1.06</v>
          </cell>
        </row>
        <row r="12425">
          <cell r="A12425" t="str">
            <v>73942/002</v>
          </cell>
          <cell r="C12425" t="str">
            <v>SUBTOTAL</v>
          </cell>
          <cell r="G12425">
            <v>6.8599999999999994</v>
          </cell>
        </row>
        <row r="12426">
          <cell r="C12426" t="str">
            <v>BDI</v>
          </cell>
          <cell r="E12426">
            <v>0.35</v>
          </cell>
          <cell r="G12426">
            <v>2.4</v>
          </cell>
        </row>
        <row r="12427">
          <cell r="C12427" t="str">
            <v>TOTAL</v>
          </cell>
          <cell r="G12427">
            <v>9.26</v>
          </cell>
        </row>
        <row r="12429">
          <cell r="A12429" t="str">
            <v>FUES</v>
          </cell>
          <cell r="B12429" t="str">
            <v>73990/001</v>
          </cell>
          <cell r="C12429" t="str">
            <v>ARMACAO ACO CA-50 P/1,0M3 DE CONCRETO</v>
          </cell>
          <cell r="D12429" t="str">
            <v>UN</v>
          </cell>
        </row>
        <row r="12430">
          <cell r="A12430" t="str">
            <v>INSUMO</v>
          </cell>
          <cell r="B12430" t="str">
            <v>00000027</v>
          </cell>
          <cell r="C12430" t="str">
            <v>ACO CA-50 5/8" (15,87 MM)</v>
          </cell>
          <cell r="D12430" t="str">
            <v>KG</v>
          </cell>
          <cell r="E12430">
            <v>55</v>
          </cell>
          <cell r="F12430">
            <v>3.44</v>
          </cell>
          <cell r="G12430">
            <v>189.2</v>
          </cell>
        </row>
        <row r="12431">
          <cell r="A12431" t="str">
            <v>INSUMO</v>
          </cell>
          <cell r="B12431" t="str">
            <v>00000033</v>
          </cell>
          <cell r="C12431" t="str">
            <v>ACO CA-50 5/16" (7,94 MM)</v>
          </cell>
          <cell r="D12431" t="str">
            <v>KG</v>
          </cell>
          <cell r="E12431">
            <v>22</v>
          </cell>
          <cell r="F12431">
            <v>3.69</v>
          </cell>
          <cell r="G12431">
            <v>81.180000000000007</v>
          </cell>
        </row>
        <row r="12432">
          <cell r="A12432" t="str">
            <v>INSUMO</v>
          </cell>
          <cell r="B12432" t="str">
            <v>00000337</v>
          </cell>
          <cell r="C12432" t="str">
            <v>ARAME PRETO RECOZIDO, PARA ARMACAO DE FERRAGEM, N. 18, D = 1,25 MM (0,01 KGM)</v>
          </cell>
          <cell r="D12432" t="str">
            <v>KG</v>
          </cell>
          <cell r="E12432">
            <v>2.5</v>
          </cell>
          <cell r="F12432">
            <v>6.67</v>
          </cell>
          <cell r="G12432">
            <v>16.68</v>
          </cell>
        </row>
        <row r="12433">
          <cell r="A12433" t="str">
            <v>INSUMO</v>
          </cell>
          <cell r="B12433" t="str">
            <v>00000378</v>
          </cell>
          <cell r="C12433" t="str">
            <v>ARMADOR</v>
          </cell>
          <cell r="D12433" t="str">
            <v>H</v>
          </cell>
          <cell r="E12433">
            <v>7</v>
          </cell>
          <cell r="F12433">
            <v>12.88</v>
          </cell>
          <cell r="G12433">
            <v>90.16</v>
          </cell>
        </row>
        <row r="12434">
          <cell r="A12434" t="str">
            <v>INSUMO</v>
          </cell>
          <cell r="B12434" t="str">
            <v>00006111</v>
          </cell>
          <cell r="C12434" t="str">
            <v>SERVENTE</v>
          </cell>
          <cell r="D12434" t="str">
            <v>H</v>
          </cell>
          <cell r="E12434">
            <v>7</v>
          </cell>
          <cell r="F12434">
            <v>10.59</v>
          </cell>
          <cell r="G12434">
            <v>74.13</v>
          </cell>
        </row>
        <row r="12435">
          <cell r="A12435" t="str">
            <v>73990/001</v>
          </cell>
          <cell r="C12435" t="str">
            <v>SUBTOTAL</v>
          </cell>
          <cell r="G12435">
            <v>451.35</v>
          </cell>
        </row>
        <row r="12436">
          <cell r="C12436" t="str">
            <v>BDI</v>
          </cell>
          <cell r="E12436">
            <v>0.35</v>
          </cell>
          <cell r="G12436">
            <v>157.97</v>
          </cell>
        </row>
        <row r="12437">
          <cell r="C12437" t="str">
            <v>TOTAL</v>
          </cell>
          <cell r="G12437">
            <v>609.32000000000005</v>
          </cell>
        </row>
        <row r="12439">
          <cell r="A12439" t="str">
            <v>FUES</v>
          </cell>
          <cell r="B12439" t="str">
            <v>73994/001</v>
          </cell>
          <cell r="C12439" t="str">
            <v>ARMACAO EM TELA DE ACO SOLDADA NERVURADA Q-138, ACO CA-60, 4,2MM, MALHA 10X10CM</v>
          </cell>
          <cell r="D12439" t="str">
            <v>KG</v>
          </cell>
        </row>
        <row r="12440">
          <cell r="A12440" t="str">
            <v>INSUMO</v>
          </cell>
          <cell r="B12440" t="str">
            <v>00000337</v>
          </cell>
          <cell r="C12440" t="str">
            <v>ARAME PRETO RECOZIDO, PARA ARMACAO DE FERRAGEM, N. 18, D = 1,25 MM (0,01 KGM)</v>
          </cell>
          <cell r="D12440" t="str">
            <v>KG</v>
          </cell>
          <cell r="E12440">
            <v>1.03E-2</v>
          </cell>
          <cell r="F12440">
            <v>6.67</v>
          </cell>
          <cell r="G12440">
            <v>7.0000000000000007E-2</v>
          </cell>
        </row>
        <row r="12441">
          <cell r="A12441" t="str">
            <v>INSUMO</v>
          </cell>
          <cell r="B12441" t="str">
            <v>00000378</v>
          </cell>
          <cell r="C12441" t="str">
            <v>ARMADOR</v>
          </cell>
          <cell r="D12441" t="str">
            <v>H</v>
          </cell>
          <cell r="E12441">
            <v>0.02</v>
          </cell>
          <cell r="F12441">
            <v>12.88</v>
          </cell>
          <cell r="G12441">
            <v>0.26</v>
          </cell>
        </row>
        <row r="12442">
          <cell r="A12442" t="str">
            <v>INSUMO</v>
          </cell>
          <cell r="B12442" t="str">
            <v>00006111</v>
          </cell>
          <cell r="C12442" t="str">
            <v>SERVENTE</v>
          </cell>
          <cell r="D12442" t="str">
            <v>H</v>
          </cell>
          <cell r="E12442">
            <v>0.04</v>
          </cell>
          <cell r="F12442">
            <v>10.59</v>
          </cell>
          <cell r="G12442">
            <v>0.42</v>
          </cell>
        </row>
        <row r="12443">
          <cell r="A12443" t="str">
            <v>INSUMO</v>
          </cell>
          <cell r="B12443" t="str">
            <v>00007154</v>
          </cell>
          <cell r="C12443" t="str">
            <v>TELA ACO SOLDADA NERVURADA CA-60, Q-138, (2,20 KG/M2), DIÂMETRO DO FIO=4,2MM, LARGURA=2,45 X 120 METROS DE COMPRIMENTO, ESPAÇAMENTO DA MALHA = 10 X 10 CM</v>
          </cell>
          <cell r="D12443" t="str">
            <v>KG</v>
          </cell>
          <cell r="E12443">
            <v>1.03</v>
          </cell>
          <cell r="F12443">
            <v>5.12</v>
          </cell>
          <cell r="G12443">
            <v>5.27</v>
          </cell>
        </row>
        <row r="12444">
          <cell r="A12444" t="str">
            <v>73994/001</v>
          </cell>
          <cell r="C12444" t="str">
            <v>SUBTOTAL</v>
          </cell>
          <cell r="G12444">
            <v>6.02</v>
          </cell>
        </row>
        <row r="12445">
          <cell r="C12445" t="str">
            <v>BDI</v>
          </cell>
          <cell r="E12445">
            <v>0.35</v>
          </cell>
          <cell r="G12445">
            <v>2.11</v>
          </cell>
        </row>
        <row r="12446">
          <cell r="C12446" t="str">
            <v>TOTAL</v>
          </cell>
          <cell r="G12446">
            <v>8.129999999999999</v>
          </cell>
        </row>
        <row r="12448">
          <cell r="A12448" t="str">
            <v>FUES</v>
          </cell>
          <cell r="B12448" t="str">
            <v>74254/001</v>
          </cell>
          <cell r="C12448" t="str">
            <v>ARMACAO ACO CA-50 DIAM.16,0 (5/8) À 25,0MM (1) - FO RNECIMENTO/ CORTE(PERDA DE 10%) / DOBRA / COLOCAÇÃO.</v>
          </cell>
          <cell r="D12448" t="str">
            <v>KG</v>
          </cell>
        </row>
        <row r="12449">
          <cell r="A12449" t="str">
            <v>INSUMO</v>
          </cell>
          <cell r="B12449" t="str">
            <v>00000030</v>
          </cell>
          <cell r="C12449" t="str">
            <v>ACO CA-50 3/4" (19,05 MM)</v>
          </cell>
          <cell r="D12449" t="str">
            <v>KG</v>
          </cell>
          <cell r="E12449">
            <v>1.1000000000000001</v>
          </cell>
          <cell r="F12449">
            <v>3.34</v>
          </cell>
          <cell r="G12449">
            <v>3.67</v>
          </cell>
        </row>
        <row r="12450">
          <cell r="A12450" t="str">
            <v>INSUMO</v>
          </cell>
          <cell r="B12450" t="str">
            <v>00000337</v>
          </cell>
          <cell r="C12450" t="str">
            <v>ARAME PRETO RECOZIDO, PARA ARMACAO DE FERRAGEM, N. 18, D = 1,25 MM (0,01 KGM)</v>
          </cell>
          <cell r="D12450" t="str">
            <v>KG</v>
          </cell>
          <cell r="E12450">
            <v>0.03</v>
          </cell>
          <cell r="F12450">
            <v>6.67</v>
          </cell>
          <cell r="G12450">
            <v>0.2</v>
          </cell>
        </row>
        <row r="12451">
          <cell r="A12451" t="str">
            <v>INSUMO</v>
          </cell>
          <cell r="B12451" t="str">
            <v>00000378</v>
          </cell>
          <cell r="C12451" t="str">
            <v>ARMADOR</v>
          </cell>
          <cell r="D12451" t="str">
            <v>H</v>
          </cell>
          <cell r="E12451">
            <v>7.0000000000000007E-2</v>
          </cell>
          <cell r="F12451">
            <v>12.88</v>
          </cell>
          <cell r="G12451">
            <v>0.9</v>
          </cell>
        </row>
        <row r="12452">
          <cell r="A12452" t="str">
            <v>INSUMO</v>
          </cell>
          <cell r="B12452" t="str">
            <v>00006114</v>
          </cell>
          <cell r="C12452" t="str">
            <v>AJUDANTE DE ARMADOR</v>
          </cell>
          <cell r="D12452" t="str">
            <v>H</v>
          </cell>
          <cell r="E12452">
            <v>7.0000000000000007E-2</v>
          </cell>
          <cell r="F12452">
            <v>9.68</v>
          </cell>
          <cell r="G12452">
            <v>0.68</v>
          </cell>
        </row>
        <row r="12453">
          <cell r="A12453" t="str">
            <v>74254/001</v>
          </cell>
          <cell r="C12453" t="str">
            <v>SUBTOTAL</v>
          </cell>
          <cell r="G12453">
            <v>5.45</v>
          </cell>
        </row>
        <row r="12454">
          <cell r="C12454" t="str">
            <v>BDI</v>
          </cell>
          <cell r="E12454">
            <v>0.35</v>
          </cell>
          <cell r="G12454">
            <v>1.91</v>
          </cell>
        </row>
        <row r="12455">
          <cell r="C12455" t="str">
            <v>TOTAL</v>
          </cell>
          <cell r="G12455">
            <v>7.36</v>
          </cell>
        </row>
        <row r="12457">
          <cell r="A12457" t="str">
            <v>FUES</v>
          </cell>
          <cell r="B12457" t="str">
            <v>74254/002</v>
          </cell>
          <cell r="C12457" t="str">
            <v>ARMACAO ACO CA-50, DIAM. 6,3 (1/4) À 12,5MM(1/2) -F ORNECIMENTO/ CORTE(PERDA DE 10%) / DOBRA / COLOCAÇÃO.</v>
          </cell>
          <cell r="D12457" t="str">
            <v>KG</v>
          </cell>
        </row>
        <row r="12458">
          <cell r="A12458" t="str">
            <v>INSUMO</v>
          </cell>
          <cell r="B12458" t="str">
            <v>00000034</v>
          </cell>
          <cell r="C12458" t="str">
            <v>ACO CA-50 3/8" (9,52 MM)</v>
          </cell>
          <cell r="D12458" t="str">
            <v>KG</v>
          </cell>
          <cell r="E12458">
            <v>1.1000000000000001</v>
          </cell>
          <cell r="F12458">
            <v>3.49</v>
          </cell>
          <cell r="G12458">
            <v>3.84</v>
          </cell>
        </row>
        <row r="12459">
          <cell r="A12459" t="str">
            <v>INSUMO</v>
          </cell>
          <cell r="B12459" t="str">
            <v>00000337</v>
          </cell>
          <cell r="C12459" t="str">
            <v>ARAME PRETO RECOZIDO, PARA ARMACAO DE FERRAGEM, N. 18, D = 1,25 MM (0,01 KGM)</v>
          </cell>
          <cell r="D12459" t="str">
            <v>KG</v>
          </cell>
          <cell r="E12459">
            <v>0.03</v>
          </cell>
          <cell r="F12459">
            <v>6.67</v>
          </cell>
          <cell r="G12459">
            <v>0.2</v>
          </cell>
        </row>
        <row r="12460">
          <cell r="A12460" t="str">
            <v>INSUMO</v>
          </cell>
          <cell r="B12460" t="str">
            <v>00000378</v>
          </cell>
          <cell r="C12460" t="str">
            <v>ARMADOR</v>
          </cell>
          <cell r="D12460" t="str">
            <v>H</v>
          </cell>
          <cell r="E12460">
            <v>0.1</v>
          </cell>
          <cell r="F12460">
            <v>12.88</v>
          </cell>
          <cell r="G12460">
            <v>1.29</v>
          </cell>
        </row>
        <row r="12461">
          <cell r="A12461" t="str">
            <v>INSUMO</v>
          </cell>
          <cell r="B12461" t="str">
            <v>00006114</v>
          </cell>
          <cell r="C12461" t="str">
            <v>AJUDANTE DE ARMADOR</v>
          </cell>
          <cell r="D12461" t="str">
            <v>H</v>
          </cell>
          <cell r="E12461">
            <v>0.1</v>
          </cell>
          <cell r="F12461">
            <v>9.68</v>
          </cell>
          <cell r="G12461">
            <v>0.97</v>
          </cell>
        </row>
        <row r="12462">
          <cell r="A12462" t="str">
            <v>74254/002</v>
          </cell>
          <cell r="C12462" t="str">
            <v>SUBTOTAL</v>
          </cell>
          <cell r="G12462">
            <v>6.3</v>
          </cell>
        </row>
        <row r="12463">
          <cell r="C12463" t="str">
            <v>BDI</v>
          </cell>
          <cell r="E12463">
            <v>0.35</v>
          </cell>
          <cell r="G12463">
            <v>2.21</v>
          </cell>
        </row>
        <row r="12464">
          <cell r="C12464" t="str">
            <v>TOTAL</v>
          </cell>
          <cell r="G12464">
            <v>8.51</v>
          </cell>
        </row>
        <row r="12466">
          <cell r="A12466" t="str">
            <v>FUES</v>
          </cell>
          <cell r="B12466" t="str">
            <v>79504/001</v>
          </cell>
          <cell r="C12466" t="str">
            <v>TIRANTES P/PROTENSAO E ANCORAGEM EM ROCH A C/ 6 FIOS ACO DURO 8MM .</v>
          </cell>
          <cell r="D12466" t="str">
            <v>M</v>
          </cell>
        </row>
        <row r="12467">
          <cell r="A12467" t="str">
            <v>INSUMO</v>
          </cell>
          <cell r="B12467" t="str">
            <v>00000038</v>
          </cell>
          <cell r="C12467" t="str">
            <v>ACO CA-60 - 8,0MM</v>
          </cell>
          <cell r="D12467" t="str">
            <v>KG</v>
          </cell>
          <cell r="E12467">
            <v>3.84</v>
          </cell>
          <cell r="F12467">
            <v>3.93</v>
          </cell>
          <cell r="G12467">
            <v>15.09</v>
          </cell>
        </row>
        <row r="12468">
          <cell r="A12468" t="str">
            <v>INSUMO</v>
          </cell>
          <cell r="B12468" t="str">
            <v>00000378</v>
          </cell>
          <cell r="C12468" t="str">
            <v>ARMADOR</v>
          </cell>
          <cell r="D12468" t="str">
            <v>H</v>
          </cell>
          <cell r="E12468">
            <v>1.246875</v>
          </cell>
          <cell r="F12468">
            <v>12.88</v>
          </cell>
          <cell r="G12468">
            <v>16.059999999999999</v>
          </cell>
        </row>
        <row r="12469">
          <cell r="A12469" t="str">
            <v>79504/001</v>
          </cell>
          <cell r="C12469" t="str">
            <v>SUBTOTAL</v>
          </cell>
          <cell r="G12469">
            <v>31.15</v>
          </cell>
        </row>
        <row r="12470">
          <cell r="C12470" t="str">
            <v>BDI</v>
          </cell>
          <cell r="E12470">
            <v>0.35</v>
          </cell>
          <cell r="G12470">
            <v>10.9</v>
          </cell>
        </row>
        <row r="12471">
          <cell r="C12471" t="str">
            <v>TOTAL</v>
          </cell>
          <cell r="G12471">
            <v>42.05</v>
          </cell>
        </row>
        <row r="12473">
          <cell r="A12473" t="str">
            <v>FUES</v>
          </cell>
          <cell r="B12473" t="str">
            <v>79504/002</v>
          </cell>
          <cell r="C12473" t="str">
            <v>TIRANTES P/PROTENSAO E ANCORAGEM EM ROCH A C/ 8 FIOS ACO DURO 8MM .</v>
          </cell>
          <cell r="D12473" t="str">
            <v>M</v>
          </cell>
        </row>
        <row r="12474">
          <cell r="A12474" t="str">
            <v>INSUMO</v>
          </cell>
          <cell r="B12474" t="str">
            <v>00000038</v>
          </cell>
          <cell r="C12474" t="str">
            <v>ACO CA-60 - 8,0MM</v>
          </cell>
          <cell r="D12474" t="str">
            <v>KG</v>
          </cell>
          <cell r="E12474">
            <v>5.12</v>
          </cell>
          <cell r="F12474">
            <v>3.93</v>
          </cell>
          <cell r="G12474">
            <v>20.12</v>
          </cell>
        </row>
        <row r="12475">
          <cell r="A12475" t="str">
            <v>INSUMO</v>
          </cell>
          <cell r="B12475" t="str">
            <v>00000378</v>
          </cell>
          <cell r="C12475" t="str">
            <v>ARMADOR</v>
          </cell>
          <cell r="D12475" t="str">
            <v>H</v>
          </cell>
          <cell r="E12475">
            <v>1.246875</v>
          </cell>
          <cell r="F12475">
            <v>12.88</v>
          </cell>
          <cell r="G12475">
            <v>16.059999999999999</v>
          </cell>
        </row>
        <row r="12476">
          <cell r="A12476" t="str">
            <v>79504/002</v>
          </cell>
          <cell r="C12476" t="str">
            <v>SUBTOTAL</v>
          </cell>
          <cell r="G12476">
            <v>36.18</v>
          </cell>
        </row>
        <row r="12477">
          <cell r="C12477" t="str">
            <v>BDI</v>
          </cell>
          <cell r="E12477">
            <v>0.35</v>
          </cell>
          <cell r="G12477">
            <v>12.66</v>
          </cell>
        </row>
        <row r="12478">
          <cell r="C12478" t="str">
            <v>TOTAL</v>
          </cell>
          <cell r="G12478">
            <v>48.84</v>
          </cell>
        </row>
        <row r="12480">
          <cell r="A12480" t="str">
            <v>FUES</v>
          </cell>
          <cell r="B12480" t="str">
            <v>79504/003</v>
          </cell>
          <cell r="C12480" t="str">
            <v>TIRANTES P/PROTENSAO E ANCORAGEM EM ROCH A C/10 FIOS ACO DURO 8MM .</v>
          </cell>
          <cell r="D12480" t="str">
            <v>M</v>
          </cell>
        </row>
        <row r="12481">
          <cell r="A12481" t="str">
            <v>INSUMO</v>
          </cell>
          <cell r="B12481" t="str">
            <v>00000038</v>
          </cell>
          <cell r="C12481" t="str">
            <v>ACO CA-60 - 8,0MM</v>
          </cell>
          <cell r="D12481" t="str">
            <v>KG</v>
          </cell>
          <cell r="E12481">
            <v>6.4</v>
          </cell>
          <cell r="F12481">
            <v>3.93</v>
          </cell>
          <cell r="G12481">
            <v>25.15</v>
          </cell>
        </row>
        <row r="12482">
          <cell r="A12482" t="str">
            <v>INSUMO</v>
          </cell>
          <cell r="B12482" t="str">
            <v>00000378</v>
          </cell>
          <cell r="C12482" t="str">
            <v>ARMADOR</v>
          </cell>
          <cell r="D12482" t="str">
            <v>H</v>
          </cell>
          <cell r="E12482">
            <v>1.246875</v>
          </cell>
          <cell r="F12482">
            <v>12.88</v>
          </cell>
          <cell r="G12482">
            <v>16.059999999999999</v>
          </cell>
        </row>
        <row r="12483">
          <cell r="A12483" t="str">
            <v>79504/003</v>
          </cell>
          <cell r="C12483" t="str">
            <v>SUBTOTAL</v>
          </cell>
          <cell r="G12483">
            <v>41.209999999999994</v>
          </cell>
        </row>
        <row r="12484">
          <cell r="C12484" t="str">
            <v>BDI</v>
          </cell>
          <cell r="E12484">
            <v>0.35</v>
          </cell>
          <cell r="G12484">
            <v>14.42</v>
          </cell>
        </row>
        <row r="12485">
          <cell r="C12485" t="str">
            <v>TOTAL</v>
          </cell>
          <cell r="G12485">
            <v>55.629999999999995</v>
          </cell>
        </row>
        <row r="12487">
          <cell r="A12487" t="str">
            <v>FUES</v>
          </cell>
          <cell r="B12487" t="str">
            <v>79504/004</v>
          </cell>
          <cell r="C12487" t="str">
            <v>TIRANTES P/PROTENSAO E ANCORAGEM EM ROCH A C/12 FIOS ACO DURO 8MM .</v>
          </cell>
          <cell r="D12487" t="str">
            <v>M</v>
          </cell>
        </row>
        <row r="12488">
          <cell r="A12488" t="str">
            <v>INSUMO</v>
          </cell>
          <cell r="B12488" t="str">
            <v>00000038</v>
          </cell>
          <cell r="C12488" t="str">
            <v>ACO CA-60 - 8,0MM</v>
          </cell>
          <cell r="D12488" t="str">
            <v>KG</v>
          </cell>
          <cell r="E12488">
            <v>7.68</v>
          </cell>
          <cell r="F12488">
            <v>3.93</v>
          </cell>
          <cell r="G12488">
            <v>30.18</v>
          </cell>
        </row>
        <row r="12489">
          <cell r="A12489" t="str">
            <v>INSUMO</v>
          </cell>
          <cell r="B12489" t="str">
            <v>00000378</v>
          </cell>
          <cell r="C12489" t="str">
            <v>ARMADOR</v>
          </cell>
          <cell r="D12489" t="str">
            <v>H</v>
          </cell>
          <cell r="E12489">
            <v>1.246875</v>
          </cell>
          <cell r="F12489">
            <v>12.88</v>
          </cell>
          <cell r="G12489">
            <v>16.059999999999999</v>
          </cell>
        </row>
        <row r="12490">
          <cell r="A12490" t="str">
            <v>79504/004</v>
          </cell>
          <cell r="C12490" t="str">
            <v>SUBTOTAL</v>
          </cell>
          <cell r="G12490">
            <v>46.239999999999995</v>
          </cell>
        </row>
        <row r="12491">
          <cell r="C12491" t="str">
            <v>BDI</v>
          </cell>
          <cell r="E12491">
            <v>0.35</v>
          </cell>
          <cell r="G12491">
            <v>16.18</v>
          </cell>
        </row>
        <row r="12492">
          <cell r="C12492" t="str">
            <v>TOTAL</v>
          </cell>
          <cell r="G12492">
            <v>62.419999999999995</v>
          </cell>
        </row>
        <row r="12494">
          <cell r="A12494" t="str">
            <v>FUES</v>
          </cell>
          <cell r="B12494" t="str">
            <v>79504/005</v>
          </cell>
          <cell r="C12494" t="str">
            <v>TIRANTE PROTENDIDO P/ ANCORAGEM EM SOLO C/ 6 FIOS ACO DURO 8MM, INCLUSIVE PROTEÇÃO ANTICORR0SIVA.</v>
          </cell>
          <cell r="D12494" t="str">
            <v>M</v>
          </cell>
        </row>
        <row r="12495">
          <cell r="A12495" t="str">
            <v>INSUMO</v>
          </cell>
          <cell r="B12495" t="str">
            <v>00000038</v>
          </cell>
          <cell r="C12495" t="str">
            <v>ACO CA-60 - 8,0MM</v>
          </cell>
          <cell r="D12495" t="str">
            <v>KG</v>
          </cell>
          <cell r="E12495">
            <v>3.84</v>
          </cell>
          <cell r="F12495">
            <v>3.93</v>
          </cell>
          <cell r="G12495">
            <v>15.09</v>
          </cell>
        </row>
        <row r="12496">
          <cell r="A12496" t="str">
            <v>INSUMO</v>
          </cell>
          <cell r="B12496" t="str">
            <v>00000378</v>
          </cell>
          <cell r="C12496" t="str">
            <v>ARMADOR</v>
          </cell>
          <cell r="D12496" t="str">
            <v>H</v>
          </cell>
          <cell r="E12496">
            <v>1.575</v>
          </cell>
          <cell r="F12496">
            <v>12.88</v>
          </cell>
          <cell r="G12496">
            <v>20.29</v>
          </cell>
        </row>
        <row r="12497">
          <cell r="A12497" t="str">
            <v>INSUMO</v>
          </cell>
          <cell r="B12497" t="str">
            <v>00009835</v>
          </cell>
          <cell r="C12497" t="str">
            <v>TUBO PVC SERIE NORMAL - ESGOTO PREDIAL DN 40MM - NBR 5688</v>
          </cell>
          <cell r="D12497" t="str">
            <v>M</v>
          </cell>
          <cell r="E12497">
            <v>1.02</v>
          </cell>
          <cell r="F12497">
            <v>2.95</v>
          </cell>
          <cell r="G12497">
            <v>3.01</v>
          </cell>
        </row>
        <row r="12498">
          <cell r="A12498" t="str">
            <v>79504/005</v>
          </cell>
          <cell r="C12498" t="str">
            <v>SUBTOTAL</v>
          </cell>
          <cell r="G12498">
            <v>38.389999999999993</v>
          </cell>
        </row>
        <row r="12499">
          <cell r="C12499" t="str">
            <v>BDI</v>
          </cell>
          <cell r="E12499">
            <v>0.35</v>
          </cell>
          <cell r="G12499">
            <v>13.44</v>
          </cell>
        </row>
        <row r="12500">
          <cell r="C12500" t="str">
            <v>TOTAL</v>
          </cell>
          <cell r="G12500">
            <v>51.829999999999991</v>
          </cell>
        </row>
        <row r="12502">
          <cell r="A12502" t="str">
            <v>FUES</v>
          </cell>
          <cell r="B12502" t="str">
            <v>79504/006</v>
          </cell>
          <cell r="C12502" t="str">
            <v>TIRANTES P/PROTENSAO E ANCORAGEM EM SOLO TRECHO LIV RE C/ 8 FIOS ACO DURO 8MM INCLUSIVE PROTECAO ANTICORROSIVA.</v>
          </cell>
          <cell r="D12502" t="str">
            <v>M</v>
          </cell>
        </row>
        <row r="12503">
          <cell r="A12503" t="str">
            <v>INSUMO</v>
          </cell>
          <cell r="B12503" t="str">
            <v>00000038</v>
          </cell>
          <cell r="C12503" t="str">
            <v>ACO CA-60 - 8,0MM</v>
          </cell>
          <cell r="D12503" t="str">
            <v>KG</v>
          </cell>
          <cell r="E12503">
            <v>5.12</v>
          </cell>
          <cell r="F12503">
            <v>3.93</v>
          </cell>
          <cell r="G12503">
            <v>20.12</v>
          </cell>
        </row>
        <row r="12504">
          <cell r="A12504" t="str">
            <v>INSUMO</v>
          </cell>
          <cell r="B12504" t="str">
            <v>00000378</v>
          </cell>
          <cell r="C12504" t="str">
            <v>ARMADOR</v>
          </cell>
          <cell r="D12504" t="str">
            <v>H</v>
          </cell>
          <cell r="E12504">
            <v>1.575</v>
          </cell>
          <cell r="F12504">
            <v>12.88</v>
          </cell>
          <cell r="G12504">
            <v>20.29</v>
          </cell>
        </row>
        <row r="12505">
          <cell r="A12505" t="str">
            <v>INSUMO</v>
          </cell>
          <cell r="B12505" t="str">
            <v>00009835</v>
          </cell>
          <cell r="C12505" t="str">
            <v>TUBO PVC SERIE NORMAL - ESGOTO PREDIAL DN 40MM - NBR 5688</v>
          </cell>
          <cell r="D12505" t="str">
            <v>M</v>
          </cell>
          <cell r="E12505">
            <v>1.02</v>
          </cell>
          <cell r="F12505">
            <v>2.95</v>
          </cell>
          <cell r="G12505">
            <v>3.01</v>
          </cell>
        </row>
        <row r="12506">
          <cell r="A12506" t="str">
            <v>79504/006</v>
          </cell>
          <cell r="C12506" t="str">
            <v>SUBTOTAL</v>
          </cell>
          <cell r="G12506">
            <v>43.419999999999995</v>
          </cell>
        </row>
        <row r="12507">
          <cell r="C12507" t="str">
            <v>BDI</v>
          </cell>
          <cell r="E12507">
            <v>0.35</v>
          </cell>
          <cell r="G12507">
            <v>15.2</v>
          </cell>
        </row>
        <row r="12508">
          <cell r="C12508" t="str">
            <v>TOTAL</v>
          </cell>
          <cell r="G12508">
            <v>58.61999999999999</v>
          </cell>
        </row>
        <row r="12510">
          <cell r="A12510" t="str">
            <v>FUES</v>
          </cell>
          <cell r="B12510" t="str">
            <v>79504/007</v>
          </cell>
          <cell r="C12510" t="str">
            <v>TIRANTES P/PROTENSAO E ANCORAGEM EM SOLO TRECHO LIV RE C/10 FIOS ACO DURO 8MM INCLUSIVE PROTECAO ANTICORROSIVA.</v>
          </cell>
          <cell r="D12510" t="str">
            <v>M</v>
          </cell>
        </row>
        <row r="12511">
          <cell r="A12511" t="str">
            <v>INSUMO</v>
          </cell>
          <cell r="B12511" t="str">
            <v>00000038</v>
          </cell>
          <cell r="C12511" t="str">
            <v>ACO CA-60 - 8,0MM</v>
          </cell>
          <cell r="D12511" t="str">
            <v>KG</v>
          </cell>
          <cell r="E12511">
            <v>6.4</v>
          </cell>
          <cell r="F12511">
            <v>3.93</v>
          </cell>
          <cell r="G12511">
            <v>25.15</v>
          </cell>
        </row>
        <row r="12512">
          <cell r="A12512" t="str">
            <v>INSUMO</v>
          </cell>
          <cell r="B12512" t="str">
            <v>00000378</v>
          </cell>
          <cell r="C12512" t="str">
            <v>ARMADOR</v>
          </cell>
          <cell r="D12512" t="str">
            <v>H</v>
          </cell>
          <cell r="E12512">
            <v>1.575</v>
          </cell>
          <cell r="F12512">
            <v>12.88</v>
          </cell>
          <cell r="G12512">
            <v>20.29</v>
          </cell>
        </row>
        <row r="12513">
          <cell r="A12513" t="str">
            <v>INSUMO</v>
          </cell>
          <cell r="B12513" t="str">
            <v>00009835</v>
          </cell>
          <cell r="C12513" t="str">
            <v>TUBO PVC SERIE NORMAL - ESGOTO PREDIAL DN 40MM - NBR 5688</v>
          </cell>
          <cell r="D12513" t="str">
            <v>M</v>
          </cell>
          <cell r="E12513">
            <v>1.02</v>
          </cell>
          <cell r="F12513">
            <v>2.95</v>
          </cell>
          <cell r="G12513">
            <v>3.01</v>
          </cell>
        </row>
        <row r="12514">
          <cell r="A12514" t="str">
            <v>79504/007</v>
          </cell>
          <cell r="C12514" t="str">
            <v>SUBTOTAL</v>
          </cell>
          <cell r="G12514">
            <v>48.449999999999996</v>
          </cell>
        </row>
        <row r="12515">
          <cell r="C12515" t="str">
            <v>BDI</v>
          </cell>
          <cell r="E12515">
            <v>0.35</v>
          </cell>
          <cell r="G12515">
            <v>16.96</v>
          </cell>
        </row>
        <row r="12516">
          <cell r="C12516" t="str">
            <v>TOTAL</v>
          </cell>
          <cell r="G12516">
            <v>65.41</v>
          </cell>
        </row>
        <row r="12518">
          <cell r="A12518" t="str">
            <v>FUES</v>
          </cell>
          <cell r="B12518" t="str">
            <v>79504/008</v>
          </cell>
          <cell r="C12518" t="str">
            <v>TIRANTES P/PROTENSAO E ANCORAGEM EM SOLO TRECHO LIV RE C/16 FIOS ACO DURO 8MM INCLUSIVE PROTECAO ANTICORROSIVA.</v>
          </cell>
          <cell r="D12518" t="str">
            <v>M</v>
          </cell>
        </row>
        <row r="12519">
          <cell r="A12519" t="str">
            <v>INSUMO</v>
          </cell>
          <cell r="B12519" t="str">
            <v>00000038</v>
          </cell>
          <cell r="C12519" t="str">
            <v>ACO CA-60 - 8,0MM</v>
          </cell>
          <cell r="D12519" t="str">
            <v>KG</v>
          </cell>
          <cell r="E12519">
            <v>10.4</v>
          </cell>
          <cell r="F12519">
            <v>3.93</v>
          </cell>
          <cell r="G12519">
            <v>40.869999999999997</v>
          </cell>
        </row>
        <row r="12520">
          <cell r="A12520" t="str">
            <v>INSUMO</v>
          </cell>
          <cell r="B12520" t="str">
            <v>00000378</v>
          </cell>
          <cell r="C12520" t="str">
            <v>ARMADOR</v>
          </cell>
          <cell r="D12520" t="str">
            <v>H</v>
          </cell>
          <cell r="E12520">
            <v>1.575</v>
          </cell>
          <cell r="F12520">
            <v>12.88</v>
          </cell>
          <cell r="G12520">
            <v>20.29</v>
          </cell>
        </row>
        <row r="12521">
          <cell r="A12521" t="str">
            <v>INSUMO</v>
          </cell>
          <cell r="B12521" t="str">
            <v>00009835</v>
          </cell>
          <cell r="C12521" t="str">
            <v>TUBO PVC SERIE NORMAL - ESGOTO PREDIAL DN 40MM - NBR 5688</v>
          </cell>
          <cell r="D12521" t="str">
            <v>M</v>
          </cell>
          <cell r="E12521">
            <v>1.02</v>
          </cell>
          <cell r="F12521">
            <v>2.95</v>
          </cell>
          <cell r="G12521">
            <v>3.01</v>
          </cell>
        </row>
        <row r="12522">
          <cell r="A12522" t="str">
            <v>79504/008</v>
          </cell>
          <cell r="C12522" t="str">
            <v>SUBTOTAL</v>
          </cell>
          <cell r="G12522">
            <v>64.17</v>
          </cell>
        </row>
        <row r="12523">
          <cell r="C12523" t="str">
            <v>BDI</v>
          </cell>
          <cell r="E12523">
            <v>0.35</v>
          </cell>
          <cell r="G12523">
            <v>22.46</v>
          </cell>
        </row>
        <row r="12524">
          <cell r="C12524" t="str">
            <v>TOTAL</v>
          </cell>
          <cell r="G12524">
            <v>86.63</v>
          </cell>
        </row>
        <row r="12526">
          <cell r="A12526" t="str">
            <v>FUES</v>
          </cell>
          <cell r="B12526" t="str">
            <v>79504/009</v>
          </cell>
          <cell r="C12526" t="str">
            <v>TIRANTES P/PROTENSAO E ANCORAGEM EM SOLO TRECHO ANCOR C/ 6 FIOS ACO DURO 8MM , INCLUSIVE PROTECAO ANTICORROSIVA.</v>
          </cell>
          <cell r="D12526" t="str">
            <v>M</v>
          </cell>
        </row>
        <row r="12527">
          <cell r="A12527" t="str">
            <v>INSUMO</v>
          </cell>
          <cell r="B12527" t="str">
            <v>00000038</v>
          </cell>
          <cell r="C12527" t="str">
            <v>ACO CA-60 - 8,0MM</v>
          </cell>
          <cell r="D12527" t="str">
            <v>KG</v>
          </cell>
          <cell r="E12527">
            <v>3.84</v>
          </cell>
          <cell r="F12527">
            <v>3.93</v>
          </cell>
          <cell r="G12527">
            <v>15.09</v>
          </cell>
        </row>
        <row r="12528">
          <cell r="A12528" t="str">
            <v>INSUMO</v>
          </cell>
          <cell r="B12528" t="str">
            <v>00000378</v>
          </cell>
          <cell r="C12528" t="str">
            <v>ARMADOR</v>
          </cell>
          <cell r="D12528" t="str">
            <v>H</v>
          </cell>
          <cell r="E12528">
            <v>4.2</v>
          </cell>
          <cell r="F12528">
            <v>12.88</v>
          </cell>
          <cell r="G12528">
            <v>54.1</v>
          </cell>
        </row>
        <row r="12529">
          <cell r="A12529" t="str">
            <v>INSUMO</v>
          </cell>
          <cell r="B12529" t="str">
            <v>00009835</v>
          </cell>
          <cell r="C12529" t="str">
            <v>TUBO PVC SERIE NORMAL - ESGOTO PREDIAL DN 40MM - NBR 5688</v>
          </cell>
          <cell r="D12529" t="str">
            <v>M</v>
          </cell>
          <cell r="E12529">
            <v>1.5606</v>
          </cell>
          <cell r="F12529">
            <v>2.95</v>
          </cell>
          <cell r="G12529">
            <v>4.5999999999999996</v>
          </cell>
        </row>
        <row r="12530">
          <cell r="A12530" t="str">
            <v>79504/009</v>
          </cell>
          <cell r="C12530" t="str">
            <v>SUBTOTAL</v>
          </cell>
          <cell r="G12530">
            <v>73.789999999999992</v>
          </cell>
        </row>
        <row r="12531">
          <cell r="C12531" t="str">
            <v>BDI</v>
          </cell>
          <cell r="E12531">
            <v>0.35</v>
          </cell>
          <cell r="G12531">
            <v>25.83</v>
          </cell>
        </row>
        <row r="12532">
          <cell r="C12532" t="str">
            <v>TOTAL</v>
          </cell>
          <cell r="G12532">
            <v>99.61999999999999</v>
          </cell>
        </row>
        <row r="12534">
          <cell r="A12534" t="str">
            <v>FUES</v>
          </cell>
          <cell r="B12534" t="str">
            <v>79504/010</v>
          </cell>
          <cell r="C12534" t="str">
            <v>TIRANTES P/PROTENSAO E ANCORAGEM EM SOLO TRECHO ANCOR C/ 8 FIOS ACO DURO 8MM , INCLUSIVE PROTECAO ANTICORROSIVA.</v>
          </cell>
          <cell r="D12534" t="str">
            <v>M</v>
          </cell>
        </row>
        <row r="12535">
          <cell r="A12535" t="str">
            <v>INSUMO</v>
          </cell>
          <cell r="B12535" t="str">
            <v>00000038</v>
          </cell>
          <cell r="C12535" t="str">
            <v>ACO CA-60 - 8,0MM</v>
          </cell>
          <cell r="D12535" t="str">
            <v>KG</v>
          </cell>
          <cell r="E12535">
            <v>5.12</v>
          </cell>
          <cell r="F12535">
            <v>3.93</v>
          </cell>
          <cell r="G12535">
            <v>20.12</v>
          </cell>
        </row>
        <row r="12536">
          <cell r="A12536" t="str">
            <v>INSUMO</v>
          </cell>
          <cell r="B12536" t="str">
            <v>00000378</v>
          </cell>
          <cell r="C12536" t="str">
            <v>ARMADOR</v>
          </cell>
          <cell r="D12536" t="str">
            <v>H</v>
          </cell>
          <cell r="E12536">
            <v>4.2</v>
          </cell>
          <cell r="F12536">
            <v>12.88</v>
          </cell>
          <cell r="G12536">
            <v>54.1</v>
          </cell>
        </row>
        <row r="12537">
          <cell r="A12537" t="str">
            <v>INSUMO</v>
          </cell>
          <cell r="B12537" t="str">
            <v>00009835</v>
          </cell>
          <cell r="C12537" t="str">
            <v>TUBO PVC SERIE NORMAL - ESGOTO PREDIAL DN 40MM - NBR 5688</v>
          </cell>
          <cell r="D12537" t="str">
            <v>M</v>
          </cell>
          <cell r="E12537">
            <v>1.5606</v>
          </cell>
          <cell r="F12537">
            <v>2.95</v>
          </cell>
          <cell r="G12537">
            <v>4.5999999999999996</v>
          </cell>
        </row>
        <row r="12538">
          <cell r="A12538" t="str">
            <v>79504/010</v>
          </cell>
          <cell r="C12538" t="str">
            <v>SUBTOTAL</v>
          </cell>
          <cell r="G12538">
            <v>78.819999999999993</v>
          </cell>
        </row>
        <row r="12539">
          <cell r="C12539" t="str">
            <v>BDI</v>
          </cell>
          <cell r="E12539">
            <v>0.35</v>
          </cell>
          <cell r="G12539">
            <v>27.59</v>
          </cell>
        </row>
        <row r="12540">
          <cell r="C12540" t="str">
            <v>TOTAL</v>
          </cell>
          <cell r="G12540">
            <v>106.41</v>
          </cell>
        </row>
        <row r="12542">
          <cell r="A12542" t="str">
            <v>FUES</v>
          </cell>
          <cell r="B12542" t="str">
            <v>79504/011</v>
          </cell>
          <cell r="C12542" t="str">
            <v>TIRANTES P/PROTENSAO E ANCORAGEM EM SOL O TRECHO ANCOR C/10 FIOS ACO DURO 8MM .</v>
          </cell>
          <cell r="D12542" t="str">
            <v>M</v>
          </cell>
        </row>
        <row r="12543">
          <cell r="A12543" t="str">
            <v>INSUMO</v>
          </cell>
          <cell r="B12543" t="str">
            <v>00000038</v>
          </cell>
          <cell r="C12543" t="str">
            <v>ACO CA-60 - 8,0MM</v>
          </cell>
          <cell r="D12543" t="str">
            <v>KG</v>
          </cell>
          <cell r="E12543">
            <v>6.4</v>
          </cell>
          <cell r="F12543">
            <v>3.93</v>
          </cell>
          <cell r="G12543">
            <v>25.15</v>
          </cell>
        </row>
        <row r="12544">
          <cell r="A12544" t="str">
            <v>INSUMO</v>
          </cell>
          <cell r="B12544" t="str">
            <v>00000378</v>
          </cell>
          <cell r="C12544" t="str">
            <v>ARMADOR</v>
          </cell>
          <cell r="D12544" t="str">
            <v>H</v>
          </cell>
          <cell r="E12544">
            <v>4.2</v>
          </cell>
          <cell r="F12544">
            <v>12.88</v>
          </cell>
          <cell r="G12544">
            <v>54.1</v>
          </cell>
        </row>
        <row r="12545">
          <cell r="A12545" t="str">
            <v>INSUMO</v>
          </cell>
          <cell r="B12545" t="str">
            <v>00009835</v>
          </cell>
          <cell r="C12545" t="str">
            <v>TUBO PVC SERIE NORMAL - ESGOTO PREDIAL DN 40MM - NBR 5688</v>
          </cell>
          <cell r="D12545" t="str">
            <v>M</v>
          </cell>
          <cell r="E12545">
            <v>1.5606</v>
          </cell>
          <cell r="F12545">
            <v>2.95</v>
          </cell>
          <cell r="G12545">
            <v>4.5999999999999996</v>
          </cell>
        </row>
        <row r="12546">
          <cell r="A12546" t="str">
            <v>79504/011</v>
          </cell>
          <cell r="C12546" t="str">
            <v>SUBTOTAL</v>
          </cell>
          <cell r="G12546">
            <v>83.85</v>
          </cell>
        </row>
        <row r="12547">
          <cell r="C12547" t="str">
            <v>BDI</v>
          </cell>
          <cell r="E12547">
            <v>0.35</v>
          </cell>
          <cell r="G12547">
            <v>29.35</v>
          </cell>
        </row>
        <row r="12548">
          <cell r="C12548" t="str">
            <v>TOTAL</v>
          </cell>
          <cell r="G12548">
            <v>113.19999999999999</v>
          </cell>
        </row>
        <row r="12550">
          <cell r="A12550" t="str">
            <v>FUES</v>
          </cell>
          <cell r="B12550" t="str">
            <v>79504/012</v>
          </cell>
          <cell r="C12550" t="str">
            <v>TIRANTES P/PROTENSAO E ANCORAGEM EM SOL O TRECHO ANCOR C/16 FIOS ACO DURO 8MM .</v>
          </cell>
          <cell r="D12550" t="str">
            <v>M</v>
          </cell>
        </row>
        <row r="12551">
          <cell r="A12551" t="str">
            <v>INSUMO</v>
          </cell>
          <cell r="B12551" t="str">
            <v>00000038</v>
          </cell>
          <cell r="C12551" t="str">
            <v>ACO CA-60 - 8,0MM</v>
          </cell>
          <cell r="D12551" t="str">
            <v>KG</v>
          </cell>
          <cell r="E12551">
            <v>10.4</v>
          </cell>
          <cell r="F12551">
            <v>3.93</v>
          </cell>
          <cell r="G12551">
            <v>40.869999999999997</v>
          </cell>
        </row>
        <row r="12552">
          <cell r="A12552" t="str">
            <v>INSUMO</v>
          </cell>
          <cell r="B12552" t="str">
            <v>00000378</v>
          </cell>
          <cell r="C12552" t="str">
            <v>ARMADOR</v>
          </cell>
          <cell r="D12552" t="str">
            <v>H</v>
          </cell>
          <cell r="E12552">
            <v>4.2</v>
          </cell>
          <cell r="F12552">
            <v>12.88</v>
          </cell>
          <cell r="G12552">
            <v>54.1</v>
          </cell>
        </row>
        <row r="12553">
          <cell r="A12553" t="str">
            <v>INSUMO</v>
          </cell>
          <cell r="B12553" t="str">
            <v>00009835</v>
          </cell>
          <cell r="C12553" t="str">
            <v>TUBO PVC SERIE NORMAL - ESGOTO PREDIAL DN 40MM - NBR 5688</v>
          </cell>
          <cell r="D12553" t="str">
            <v>M</v>
          </cell>
          <cell r="E12553">
            <v>1.5606</v>
          </cell>
          <cell r="F12553">
            <v>2.95</v>
          </cell>
          <cell r="G12553">
            <v>4.5999999999999996</v>
          </cell>
        </row>
        <row r="12554">
          <cell r="A12554" t="str">
            <v>79504/012</v>
          </cell>
          <cell r="C12554" t="str">
            <v>SUBTOTAL</v>
          </cell>
          <cell r="G12554">
            <v>99.57</v>
          </cell>
        </row>
        <row r="12555">
          <cell r="C12555" t="str">
            <v>BDI</v>
          </cell>
          <cell r="E12555">
            <v>0.35</v>
          </cell>
          <cell r="G12555">
            <v>34.85</v>
          </cell>
        </row>
        <row r="12556">
          <cell r="C12556" t="str">
            <v>TOTAL</v>
          </cell>
          <cell r="G12556">
            <v>134.41999999999999</v>
          </cell>
        </row>
        <row r="12558">
          <cell r="A12558" t="str">
            <v>FUES</v>
          </cell>
          <cell r="B12558" t="str">
            <v>85662</v>
          </cell>
          <cell r="C12558" t="str">
            <v>ARMACAO EM TELA DE ACO SOLDADA NERVURADA Q-92, ACO CA-60, 4,2MM, MALHA 15X15CM</v>
          </cell>
          <cell r="D12558" t="str">
            <v>M2</v>
          </cell>
        </row>
        <row r="12559">
          <cell r="A12559" t="str">
            <v>INSUMO</v>
          </cell>
          <cell r="B12559" t="str">
            <v>00000337</v>
          </cell>
          <cell r="C12559" t="str">
            <v>ARAME PRETO RECOZIDO, PARA ARMACAO DE FERRAGEM, N. 18, D = 1,25 MM (0,01 KGM)</v>
          </cell>
          <cell r="D12559" t="str">
            <v>KG</v>
          </cell>
          <cell r="E12559">
            <v>1.4999999999999999E-2</v>
          </cell>
          <cell r="F12559">
            <v>6.67</v>
          </cell>
          <cell r="G12559">
            <v>0.1</v>
          </cell>
        </row>
        <row r="12560">
          <cell r="A12560" t="str">
            <v>INSUMO</v>
          </cell>
          <cell r="B12560" t="str">
            <v>00000378</v>
          </cell>
          <cell r="C12560" t="str">
            <v>ARMADOR</v>
          </cell>
          <cell r="D12560" t="str">
            <v>H</v>
          </cell>
          <cell r="E12560">
            <v>0.03</v>
          </cell>
          <cell r="F12560">
            <v>12.88</v>
          </cell>
          <cell r="G12560">
            <v>0.39</v>
          </cell>
        </row>
        <row r="12561">
          <cell r="A12561" t="str">
            <v>INSUMO</v>
          </cell>
          <cell r="B12561" t="str">
            <v>00006111</v>
          </cell>
          <cell r="C12561" t="str">
            <v>SERVENTE</v>
          </cell>
          <cell r="D12561" t="str">
            <v>H</v>
          </cell>
          <cell r="E12561">
            <v>0.06</v>
          </cell>
          <cell r="F12561">
            <v>10.59</v>
          </cell>
          <cell r="G12561">
            <v>0.64</v>
          </cell>
        </row>
        <row r="12562">
          <cell r="A12562" t="str">
            <v>INSUMO</v>
          </cell>
          <cell r="B12562" t="str">
            <v>00021141</v>
          </cell>
          <cell r="C12562" t="str">
            <v>TELA ACO SOLDADA NERVURADA CA - 60, Q-92 (1,48 KG/M2), DIÂMETRO DO FIO = 4,2 MM, LARGURA =2,45 X 60 METROS DE COMPRIMENTO, ESPAÇAMENTO DA MALHA = 15X15CM CMS</v>
          </cell>
          <cell r="D12562" t="str">
            <v>M2</v>
          </cell>
          <cell r="E12562">
            <v>1.03</v>
          </cell>
          <cell r="F12562">
            <v>7.81</v>
          </cell>
          <cell r="G12562">
            <v>8.0399999999999991</v>
          </cell>
        </row>
        <row r="12563">
          <cell r="A12563" t="str">
            <v>85662</v>
          </cell>
          <cell r="C12563" t="str">
            <v>SUBTOTAL</v>
          </cell>
          <cell r="G12563">
            <v>9.1699999999999982</v>
          </cell>
        </row>
        <row r="12564">
          <cell r="C12564" t="str">
            <v>BDI</v>
          </cell>
          <cell r="E12564">
            <v>0.35</v>
          </cell>
          <cell r="G12564">
            <v>3.21</v>
          </cell>
        </row>
        <row r="12565">
          <cell r="C12565" t="str">
            <v>TOTAL</v>
          </cell>
          <cell r="G12565">
            <v>12.379999999999999</v>
          </cell>
        </row>
        <row r="12567">
          <cell r="A12567" t="str">
            <v>FUES</v>
          </cell>
          <cell r="B12567" t="str">
            <v>5652</v>
          </cell>
          <cell r="C12567" t="str">
            <v>CONCRETO NAO ESTRUTURAL, CONSUMO 150KG/M3, PREPARO COM BETONEIRA, SEM LANCAMENTO</v>
          </cell>
          <cell r="D12567" t="str">
            <v>M3</v>
          </cell>
        </row>
        <row r="12568">
          <cell r="A12568" t="str">
            <v>INSUMO</v>
          </cell>
          <cell r="B12568" t="str">
            <v>00000370</v>
          </cell>
          <cell r="C12568" t="str">
            <v>AREIA MEDIA - POSTO JAZIDA / FORNECEDOR (SEM FRETE)</v>
          </cell>
          <cell r="D12568" t="str">
            <v>M3</v>
          </cell>
          <cell r="E12568">
            <v>0.49</v>
          </cell>
          <cell r="F12568">
            <v>55.5</v>
          </cell>
          <cell r="G12568">
            <v>27.2</v>
          </cell>
        </row>
        <row r="12569">
          <cell r="A12569" t="str">
            <v>INSUMO</v>
          </cell>
          <cell r="B12569" t="str">
            <v>00000643</v>
          </cell>
          <cell r="C12569" t="str">
            <v>BETONEIRA 320L DIESEL 5,5HP S/ CARREGADOR MECANICO</v>
          </cell>
          <cell r="D12569" t="str">
            <v>H</v>
          </cell>
          <cell r="E12569">
            <v>0.65</v>
          </cell>
          <cell r="F12569">
            <v>2.97</v>
          </cell>
          <cell r="G12569">
            <v>1.93</v>
          </cell>
        </row>
        <row r="12570">
          <cell r="A12570" t="str">
            <v>INSUMO</v>
          </cell>
          <cell r="B12570" t="str">
            <v>00001379</v>
          </cell>
          <cell r="C12570" t="str">
            <v>CIMENTO PORTLAND COMPOSTO CP II- 32</v>
          </cell>
          <cell r="D12570" t="str">
            <v>KG</v>
          </cell>
          <cell r="E12570">
            <v>150</v>
          </cell>
          <cell r="F12570">
            <v>0.46</v>
          </cell>
          <cell r="G12570">
            <v>69</v>
          </cell>
        </row>
        <row r="12571">
          <cell r="A12571" t="str">
            <v>INSUMO</v>
          </cell>
          <cell r="B12571" t="str">
            <v>00004718</v>
          </cell>
          <cell r="C12571" t="str">
            <v>PEDRA BRITADA N. 2 - POSTO PEDREIRA / FORNECEDOR (SEM FRETE)</v>
          </cell>
          <cell r="D12571" t="str">
            <v>M3</v>
          </cell>
          <cell r="E12571">
            <v>0.98</v>
          </cell>
          <cell r="F12571">
            <v>53</v>
          </cell>
          <cell r="G12571">
            <v>51.94</v>
          </cell>
        </row>
        <row r="12572">
          <cell r="A12572" t="str">
            <v>INSUMO</v>
          </cell>
          <cell r="B12572" t="str">
            <v>00006111</v>
          </cell>
          <cell r="C12572" t="str">
            <v>SERVENTE</v>
          </cell>
          <cell r="D12572" t="str">
            <v>H</v>
          </cell>
          <cell r="E12572">
            <v>6</v>
          </cell>
          <cell r="F12572">
            <v>10.59</v>
          </cell>
          <cell r="G12572">
            <v>63.54</v>
          </cell>
        </row>
        <row r="12573">
          <cell r="A12573" t="str">
            <v>5652</v>
          </cell>
          <cell r="C12573" t="str">
            <v>SUBTOTAL</v>
          </cell>
          <cell r="G12573">
            <v>213.60999999999999</v>
          </cell>
        </row>
        <row r="12574">
          <cell r="C12574" t="str">
            <v>BDI</v>
          </cell>
          <cell r="E12574">
            <v>0.35</v>
          </cell>
          <cell r="G12574">
            <v>74.760000000000005</v>
          </cell>
        </row>
        <row r="12575">
          <cell r="C12575" t="str">
            <v>TOTAL</v>
          </cell>
          <cell r="G12575">
            <v>288.37</v>
          </cell>
        </row>
        <row r="12577">
          <cell r="A12577" t="str">
            <v>FUES</v>
          </cell>
          <cell r="B12577" t="str">
            <v>6042</v>
          </cell>
          <cell r="C12577" t="str">
            <v>CONCRETO NAO ESTRUTURAL, CONSUMO 210KG/M3, PREPARO COM BETONEIRA, SEM LANCAMENTO</v>
          </cell>
          <cell r="D12577" t="str">
            <v>M3</v>
          </cell>
        </row>
        <row r="12578">
          <cell r="A12578" t="str">
            <v>INSUMO</v>
          </cell>
          <cell r="B12578" t="str">
            <v>00000367</v>
          </cell>
          <cell r="C12578" t="str">
            <v>AREIA GROSSA - POSTO JAZIDA / FORNECEDOR (SEM FRETE)</v>
          </cell>
          <cell r="D12578" t="str">
            <v>M3</v>
          </cell>
          <cell r="E12578">
            <v>0.57999999999999996</v>
          </cell>
          <cell r="F12578">
            <v>56</v>
          </cell>
          <cell r="G12578">
            <v>32.479999999999997</v>
          </cell>
        </row>
        <row r="12579">
          <cell r="A12579" t="str">
            <v>INSUMO</v>
          </cell>
          <cell r="B12579" t="str">
            <v>00001379</v>
          </cell>
          <cell r="C12579" t="str">
            <v>CIMENTO PORTLAND COMPOSTO CP II- 32</v>
          </cell>
          <cell r="D12579" t="str">
            <v>KG</v>
          </cell>
          <cell r="E12579">
            <v>210</v>
          </cell>
          <cell r="F12579">
            <v>0.46</v>
          </cell>
          <cell r="G12579">
            <v>96.6</v>
          </cell>
        </row>
        <row r="12580">
          <cell r="A12580" t="str">
            <v>INSUMO</v>
          </cell>
          <cell r="B12580" t="str">
            <v>00004718</v>
          </cell>
          <cell r="C12580" t="str">
            <v>PEDRA BRITADA N. 2 - POSTO PEDREIRA / FORNECEDOR (SEM FRETE)</v>
          </cell>
          <cell r="D12580" t="str">
            <v>M3</v>
          </cell>
          <cell r="E12580">
            <v>0.95</v>
          </cell>
          <cell r="F12580">
            <v>53</v>
          </cell>
          <cell r="G12580">
            <v>50.35</v>
          </cell>
        </row>
        <row r="12581">
          <cell r="A12581" t="str">
            <v>INSUMO</v>
          </cell>
          <cell r="B12581" t="str">
            <v>00006111</v>
          </cell>
          <cell r="C12581" t="str">
            <v>SERVENTE</v>
          </cell>
          <cell r="D12581" t="str">
            <v>H</v>
          </cell>
          <cell r="E12581">
            <v>6</v>
          </cell>
          <cell r="F12581">
            <v>10.59</v>
          </cell>
          <cell r="G12581">
            <v>63.54</v>
          </cell>
        </row>
        <row r="12582">
          <cell r="A12582" t="str">
            <v>INSUMO</v>
          </cell>
          <cell r="B12582" t="str">
            <v>00010532</v>
          </cell>
          <cell r="C12582" t="str">
            <v>BETONEIRA DE 320 A 600 LITROS COM CARREGADOR E MOTOR ELETRICO TRIFASICO (LOCACAO)</v>
          </cell>
          <cell r="D12582" t="str">
            <v>H</v>
          </cell>
          <cell r="E12582">
            <v>0.71399999999999997</v>
          </cell>
          <cell r="F12582">
            <v>0.99</v>
          </cell>
          <cell r="G12582">
            <v>0.71</v>
          </cell>
        </row>
        <row r="12583">
          <cell r="A12583" t="str">
            <v>6042</v>
          </cell>
          <cell r="C12583" t="str">
            <v>SUBTOTAL</v>
          </cell>
          <cell r="G12583">
            <v>243.67999999999998</v>
          </cell>
        </row>
        <row r="12584">
          <cell r="C12584" t="str">
            <v>BDI</v>
          </cell>
          <cell r="E12584">
            <v>0.35</v>
          </cell>
          <cell r="G12584">
            <v>85.29</v>
          </cell>
        </row>
        <row r="12585">
          <cell r="C12585" t="str">
            <v>TOTAL</v>
          </cell>
          <cell r="G12585">
            <v>328.96999999999997</v>
          </cell>
        </row>
        <row r="12587">
          <cell r="A12587" t="str">
            <v>FUES</v>
          </cell>
          <cell r="B12587" t="str">
            <v>6045</v>
          </cell>
          <cell r="C12587" t="str">
            <v>CONCRETO FCK=15MPA, PREPARO COM BETONEIRA, SEM LANCAMENTO</v>
          </cell>
          <cell r="D12587" t="str">
            <v>M3</v>
          </cell>
        </row>
        <row r="12588">
          <cell r="A12588" t="str">
            <v>INSUMO</v>
          </cell>
          <cell r="B12588" t="str">
            <v>00000367</v>
          </cell>
          <cell r="C12588" t="str">
            <v>AREIA GROSSA - POSTO JAZIDA / FORNECEDOR (SEM FRETE)</v>
          </cell>
          <cell r="D12588" t="str">
            <v>M3</v>
          </cell>
          <cell r="E12588">
            <v>0.91259999999999997</v>
          </cell>
          <cell r="F12588">
            <v>56</v>
          </cell>
          <cell r="G12588">
            <v>51.11</v>
          </cell>
        </row>
        <row r="12589">
          <cell r="A12589" t="str">
            <v>INSUMO</v>
          </cell>
          <cell r="B12589" t="str">
            <v>00001379</v>
          </cell>
          <cell r="C12589" t="str">
            <v>CIMENTO PORTLAND COMPOSTO CP II- 32</v>
          </cell>
          <cell r="D12589" t="str">
            <v>KG</v>
          </cell>
          <cell r="E12589">
            <v>293</v>
          </cell>
          <cell r="F12589">
            <v>0.46</v>
          </cell>
          <cell r="G12589">
            <v>134.78</v>
          </cell>
        </row>
        <row r="12590">
          <cell r="A12590" t="str">
            <v>INSUMO</v>
          </cell>
          <cell r="B12590" t="str">
            <v>00004718</v>
          </cell>
          <cell r="C12590" t="str">
            <v>PEDRA BRITADA N. 2 - POSTO PEDREIRA / FORNECEDOR (SEM FRETE)</v>
          </cell>
          <cell r="D12590" t="str">
            <v>M3</v>
          </cell>
          <cell r="E12590">
            <v>0.627</v>
          </cell>
          <cell r="F12590">
            <v>53</v>
          </cell>
          <cell r="G12590">
            <v>33.229999999999997</v>
          </cell>
        </row>
        <row r="12591">
          <cell r="A12591" t="str">
            <v>INSUMO</v>
          </cell>
          <cell r="B12591" t="str">
            <v>00004721</v>
          </cell>
          <cell r="C12591" t="str">
            <v>PEDRA BRITADA N. 1 - POSTO PEDREIRA / FORNECEDOR (SEM FRETE)</v>
          </cell>
          <cell r="D12591" t="str">
            <v>M3</v>
          </cell>
          <cell r="E12591">
            <v>0.20899999999999999</v>
          </cell>
          <cell r="F12591">
            <v>54.87</v>
          </cell>
          <cell r="G12591">
            <v>11.47</v>
          </cell>
        </row>
        <row r="12592">
          <cell r="A12592" t="str">
            <v>INSUMO</v>
          </cell>
          <cell r="B12592" t="str">
            <v>00006111</v>
          </cell>
          <cell r="C12592" t="str">
            <v>SERVENTE</v>
          </cell>
          <cell r="D12592" t="str">
            <v>H</v>
          </cell>
          <cell r="E12592">
            <v>6</v>
          </cell>
          <cell r="F12592">
            <v>10.59</v>
          </cell>
          <cell r="G12592">
            <v>63.54</v>
          </cell>
        </row>
        <row r="12593">
          <cell r="A12593" t="str">
            <v>INSUMO</v>
          </cell>
          <cell r="B12593" t="str">
            <v>00010532</v>
          </cell>
          <cell r="C12593" t="str">
            <v>BETONEIRA DE 320 A 600 LITROS COM CARREGADOR E MOTOR ELETRICO TRIFASICO (LOCACAO)</v>
          </cell>
          <cell r="D12593" t="str">
            <v>H</v>
          </cell>
          <cell r="E12593">
            <v>0.71399999999999997</v>
          </cell>
          <cell r="F12593">
            <v>0.99</v>
          </cell>
          <cell r="G12593">
            <v>0.71</v>
          </cell>
        </row>
        <row r="12594">
          <cell r="A12594" t="str">
            <v>6045</v>
          </cell>
          <cell r="C12594" t="str">
            <v>SUBTOTAL</v>
          </cell>
          <cell r="G12594">
            <v>294.83999999999997</v>
          </cell>
        </row>
        <row r="12595">
          <cell r="C12595" t="str">
            <v>BDI</v>
          </cell>
          <cell r="E12595">
            <v>0.35</v>
          </cell>
          <cell r="G12595">
            <v>103.19</v>
          </cell>
        </row>
        <row r="12596">
          <cell r="C12596" t="str">
            <v>TOTAL</v>
          </cell>
          <cell r="G12596">
            <v>398.03</v>
          </cell>
        </row>
        <row r="12598">
          <cell r="A12598" t="str">
            <v>FUES</v>
          </cell>
          <cell r="B12598" t="str">
            <v>40780</v>
          </cell>
          <cell r="C12598" t="str">
            <v>REGULARIZACAO DE SUPERFICIE DE CONC. APARE NTE</v>
          </cell>
          <cell r="D12598" t="str">
            <v>M2</v>
          </cell>
        </row>
        <row r="12599">
          <cell r="A12599" t="str">
            <v>INSUMO</v>
          </cell>
          <cell r="B12599" t="str">
            <v>00000134</v>
          </cell>
          <cell r="C12599" t="str">
            <v>ARGAMASSA AUTONIVELANTE PARA GROUTEAMENTO EM GERAL SIKAGROUT OU EQUIVALENTE</v>
          </cell>
          <cell r="D12599" t="str">
            <v>KG</v>
          </cell>
          <cell r="E12599">
            <v>0.15</v>
          </cell>
          <cell r="F12599">
            <v>1.81</v>
          </cell>
          <cell r="G12599">
            <v>0.27</v>
          </cell>
        </row>
        <row r="12600">
          <cell r="A12600" t="str">
            <v>INSUMO</v>
          </cell>
          <cell r="B12600" t="str">
            <v>00001379</v>
          </cell>
          <cell r="C12600" t="str">
            <v>CIMENTO PORTLAND COMPOSTO CP II- 32</v>
          </cell>
          <cell r="D12600" t="str">
            <v>KG</v>
          </cell>
          <cell r="E12600">
            <v>0.15</v>
          </cell>
          <cell r="F12600">
            <v>0.46</v>
          </cell>
          <cell r="G12600">
            <v>7.0000000000000007E-2</v>
          </cell>
        </row>
        <row r="12601">
          <cell r="A12601" t="str">
            <v>INSUMO</v>
          </cell>
          <cell r="B12601" t="str">
            <v>00004750</v>
          </cell>
          <cell r="C12601" t="str">
            <v>PEDREIRO</v>
          </cell>
          <cell r="D12601" t="str">
            <v>H</v>
          </cell>
          <cell r="E12601">
            <v>0.3</v>
          </cell>
          <cell r="F12601">
            <v>12.88</v>
          </cell>
          <cell r="G12601">
            <v>3.86</v>
          </cell>
        </row>
        <row r="12602">
          <cell r="A12602" t="str">
            <v>INSUMO</v>
          </cell>
          <cell r="B12602" t="str">
            <v>00006111</v>
          </cell>
          <cell r="C12602" t="str">
            <v>SERVENTE</v>
          </cell>
          <cell r="D12602" t="str">
            <v>H</v>
          </cell>
          <cell r="E12602">
            <v>0.2</v>
          </cell>
          <cell r="F12602">
            <v>10.59</v>
          </cell>
          <cell r="G12602">
            <v>2.12</v>
          </cell>
        </row>
        <row r="12603">
          <cell r="A12603" t="str">
            <v>40780</v>
          </cell>
          <cell r="C12603" t="str">
            <v>SUBTOTAL</v>
          </cell>
          <cell r="G12603">
            <v>6.32</v>
          </cell>
        </row>
        <row r="12604">
          <cell r="C12604" t="str">
            <v>BDI</v>
          </cell>
          <cell r="E12604">
            <v>0.35</v>
          </cell>
          <cell r="G12604">
            <v>2.21</v>
          </cell>
        </row>
        <row r="12605">
          <cell r="C12605" t="str">
            <v>TOTAL</v>
          </cell>
          <cell r="G12605">
            <v>8.5300000000000011</v>
          </cell>
        </row>
        <row r="12607">
          <cell r="A12607" t="str">
            <v>FUES</v>
          </cell>
          <cell r="B12607" t="str">
            <v>73406</v>
          </cell>
          <cell r="C12607" t="str">
            <v>CONCRETO FCK=15MPA (1:2,5:3) , INCLUIDO PR EPARO MECANICO, LANCAMENTO E ADENSAMENTO.</v>
          </cell>
          <cell r="D12607" t="str">
            <v>M3</v>
          </cell>
        </row>
        <row r="12608">
          <cell r="A12608" t="str">
            <v>INSUMO</v>
          </cell>
          <cell r="B12608" t="str">
            <v>00000370</v>
          </cell>
          <cell r="C12608" t="str">
            <v>AREIA MEDIA - POSTO JAZIDA / FORNECEDOR (SEM FRETE)</v>
          </cell>
          <cell r="D12608" t="str">
            <v>M3</v>
          </cell>
          <cell r="E12608">
            <v>0.7</v>
          </cell>
          <cell r="F12608">
            <v>55.5</v>
          </cell>
          <cell r="G12608">
            <v>38.85</v>
          </cell>
        </row>
        <row r="12609">
          <cell r="A12609" t="str">
            <v>INSUMO</v>
          </cell>
          <cell r="B12609" t="str">
            <v>00001379</v>
          </cell>
          <cell r="C12609" t="str">
            <v>CIMENTO PORTLAND COMPOSTO CP II- 32</v>
          </cell>
          <cell r="D12609" t="str">
            <v>KG</v>
          </cell>
          <cell r="E12609">
            <v>325</v>
          </cell>
          <cell r="F12609">
            <v>0.46</v>
          </cell>
          <cell r="G12609">
            <v>149.5</v>
          </cell>
        </row>
        <row r="12610">
          <cell r="A12610" t="str">
            <v>INSUMO</v>
          </cell>
          <cell r="B12610" t="str">
            <v>00004221</v>
          </cell>
          <cell r="C12610" t="str">
            <v>OLEO DIESEL COMBUSTIVEL COMUM</v>
          </cell>
          <cell r="D12610" t="str">
            <v>L</v>
          </cell>
          <cell r="E12610">
            <v>0.96479999999999999</v>
          </cell>
          <cell r="F12610">
            <v>2.59</v>
          </cell>
          <cell r="G12610">
            <v>2.5</v>
          </cell>
        </row>
        <row r="12611">
          <cell r="A12611" t="str">
            <v>INSUMO</v>
          </cell>
          <cell r="B12611" t="str">
            <v>00004222</v>
          </cell>
          <cell r="C12611" t="str">
            <v>GASOLINA COMUM</v>
          </cell>
          <cell r="D12611" t="str">
            <v>L</v>
          </cell>
          <cell r="E12611">
            <v>6.88E-2</v>
          </cell>
          <cell r="F12611">
            <v>2.84</v>
          </cell>
          <cell r="G12611">
            <v>0.2</v>
          </cell>
        </row>
        <row r="12612">
          <cell r="A12612" t="str">
            <v>INSUMO</v>
          </cell>
          <cell r="B12612" t="str">
            <v>00004718</v>
          </cell>
          <cell r="C12612" t="str">
            <v>PEDRA BRITADA N. 2 - POSTO PEDREIRA / FORNECEDOR (SEM FRETE)</v>
          </cell>
          <cell r="D12612" t="str">
            <v>M3</v>
          </cell>
          <cell r="E12612">
            <v>0.76600000000000001</v>
          </cell>
          <cell r="F12612">
            <v>53</v>
          </cell>
          <cell r="G12612">
            <v>40.6</v>
          </cell>
        </row>
        <row r="12613">
          <cell r="A12613" t="str">
            <v>INSUMO</v>
          </cell>
          <cell r="B12613" t="str">
            <v>00004750</v>
          </cell>
          <cell r="C12613" t="str">
            <v>PEDREIRO</v>
          </cell>
          <cell r="D12613" t="str">
            <v>H</v>
          </cell>
          <cell r="E12613">
            <v>4</v>
          </cell>
          <cell r="F12613">
            <v>12.88</v>
          </cell>
          <cell r="G12613">
            <v>51.52</v>
          </cell>
        </row>
        <row r="12614">
          <cell r="A12614" t="str">
            <v>INSUMO</v>
          </cell>
          <cell r="B12614" t="str">
            <v>00006111</v>
          </cell>
          <cell r="C12614" t="str">
            <v>SERVENTE</v>
          </cell>
          <cell r="D12614" t="str">
            <v>H</v>
          </cell>
          <cell r="E12614">
            <v>9</v>
          </cell>
          <cell r="F12614">
            <v>10.59</v>
          </cell>
          <cell r="G12614">
            <v>95.31</v>
          </cell>
        </row>
        <row r="12615">
          <cell r="A12615" t="str">
            <v>INSUMO</v>
          </cell>
          <cell r="B12615" t="str">
            <v>00010537</v>
          </cell>
          <cell r="C12615" t="str">
            <v>BETONEIRA 320 LITROS, SEM CARREGADOR, MOTOR A DIESEL DE 5,5 HP</v>
          </cell>
          <cell r="D12615" t="str">
            <v>UN</v>
          </cell>
          <cell r="E12615">
            <v>1.916E-4</v>
          </cell>
          <cell r="F12615">
            <v>6301.61</v>
          </cell>
          <cell r="G12615">
            <v>1.21</v>
          </cell>
        </row>
        <row r="12616">
          <cell r="A12616" t="str">
            <v>INSUMO</v>
          </cell>
          <cell r="B12616" t="str">
            <v>00011652</v>
          </cell>
          <cell r="C12616" t="str">
            <v>VIBRADOR DE IMERSAO, DIAMETRO DE 25 MM, COM MOTOR A GASOLINA DE 3,5 HP</v>
          </cell>
          <cell r="D12616" t="str">
            <v>UN</v>
          </cell>
          <cell r="E12616">
            <v>1.98E-5</v>
          </cell>
          <cell r="F12616">
            <v>2750</v>
          </cell>
          <cell r="G12616">
            <v>0.05</v>
          </cell>
        </row>
        <row r="12617">
          <cell r="A12617" t="str">
            <v>73406</v>
          </cell>
          <cell r="C12617" t="str">
            <v>SUBTOTAL</v>
          </cell>
          <cell r="G12617">
            <v>379.73999999999995</v>
          </cell>
        </row>
        <row r="12618">
          <cell r="C12618" t="str">
            <v>BDI</v>
          </cell>
          <cell r="E12618">
            <v>0.35</v>
          </cell>
          <cell r="G12618">
            <v>132.91</v>
          </cell>
        </row>
        <row r="12619">
          <cell r="C12619" t="str">
            <v>TOTAL</v>
          </cell>
          <cell r="G12619">
            <v>512.65</v>
          </cell>
        </row>
        <row r="12621">
          <cell r="A12621" t="str">
            <v>FUES</v>
          </cell>
          <cell r="B12621" t="str">
            <v>73972/001</v>
          </cell>
          <cell r="C12621" t="str">
            <v>CONCRETO FCK=25MPA, VIRADO EM BETONEIRA, SEM LANCAMENTO</v>
          </cell>
          <cell r="D12621" t="str">
            <v>M3</v>
          </cell>
        </row>
        <row r="12622">
          <cell r="A12622" t="str">
            <v>INSUMO</v>
          </cell>
          <cell r="B12622" t="str">
            <v>00000370</v>
          </cell>
          <cell r="C12622" t="str">
            <v>AREIA MEDIA - POSTO JAZIDA / FORNECEDOR (SEM FRETE)</v>
          </cell>
          <cell r="D12622" t="str">
            <v>M3</v>
          </cell>
          <cell r="E12622">
            <v>0.8669</v>
          </cell>
          <cell r="F12622">
            <v>55.5</v>
          </cell>
          <cell r="G12622">
            <v>48.11</v>
          </cell>
        </row>
        <row r="12623">
          <cell r="A12623" t="str">
            <v>INSUMO</v>
          </cell>
          <cell r="B12623" t="str">
            <v>00001379</v>
          </cell>
          <cell r="C12623" t="str">
            <v>CIMENTO PORTLAND COMPOSTO CP II- 32</v>
          </cell>
          <cell r="D12623" t="str">
            <v>KG</v>
          </cell>
          <cell r="E12623">
            <v>349</v>
          </cell>
          <cell r="F12623">
            <v>0.46</v>
          </cell>
          <cell r="G12623">
            <v>160.54</v>
          </cell>
        </row>
        <row r="12624">
          <cell r="A12624" t="str">
            <v>INSUMO</v>
          </cell>
          <cell r="B12624" t="str">
            <v>00004243</v>
          </cell>
          <cell r="C12624" t="str">
            <v>OPERADOR DE BETONEIRA ( CAMINHÃO)</v>
          </cell>
          <cell r="D12624" t="str">
            <v>H</v>
          </cell>
          <cell r="E12624">
            <v>1.8335999999999999</v>
          </cell>
          <cell r="F12624">
            <v>19.64</v>
          </cell>
          <cell r="G12624">
            <v>36.01</v>
          </cell>
        </row>
        <row r="12625">
          <cell r="A12625" t="str">
            <v>INSUMO</v>
          </cell>
          <cell r="B12625" t="str">
            <v>00004718</v>
          </cell>
          <cell r="C12625" t="str">
            <v>PEDRA BRITADA N. 2 - POSTO PEDREIRA / FORNECEDOR (SEM FRETE)</v>
          </cell>
          <cell r="D12625" t="str">
            <v>M3</v>
          </cell>
          <cell r="E12625">
            <v>0.20899999999999999</v>
          </cell>
          <cell r="F12625">
            <v>53</v>
          </cell>
          <cell r="G12625">
            <v>11.08</v>
          </cell>
        </row>
        <row r="12626">
          <cell r="A12626" t="str">
            <v>INSUMO</v>
          </cell>
          <cell r="B12626" t="str">
            <v>00004721</v>
          </cell>
          <cell r="C12626" t="str">
            <v>PEDRA BRITADA N. 1 - POSTO PEDREIRA / FORNECEDOR (SEM FRETE)</v>
          </cell>
          <cell r="D12626" t="str">
            <v>M3</v>
          </cell>
          <cell r="E12626">
            <v>0.627</v>
          </cell>
          <cell r="F12626">
            <v>54.87</v>
          </cell>
          <cell r="G12626">
            <v>34.4</v>
          </cell>
        </row>
        <row r="12627">
          <cell r="A12627" t="str">
            <v>INSUMO</v>
          </cell>
          <cell r="B12627" t="str">
            <v>00006111</v>
          </cell>
          <cell r="C12627" t="str">
            <v>SERVENTE</v>
          </cell>
          <cell r="D12627" t="str">
            <v>H</v>
          </cell>
          <cell r="E12627">
            <v>3.2378</v>
          </cell>
          <cell r="F12627">
            <v>10.59</v>
          </cell>
          <cell r="G12627">
            <v>34.29</v>
          </cell>
        </row>
        <row r="12628">
          <cell r="A12628" t="str">
            <v>INSUMO</v>
          </cell>
          <cell r="B12628" t="str">
            <v>00010533</v>
          </cell>
          <cell r="C12628" t="str">
            <v>BETONEIRA 580L ELETRICA TRIFASICA 7,5HP C/ CARREGADOR MECANICO</v>
          </cell>
          <cell r="D12628" t="str">
            <v>H</v>
          </cell>
          <cell r="E12628">
            <v>1.8335999999999999</v>
          </cell>
          <cell r="F12628">
            <v>3.3</v>
          </cell>
          <cell r="G12628">
            <v>6.05</v>
          </cell>
        </row>
        <row r="12629">
          <cell r="A12629" t="str">
            <v>73972/001</v>
          </cell>
          <cell r="C12629" t="str">
            <v>SUBTOTAL</v>
          </cell>
          <cell r="G12629">
            <v>330.48</v>
          </cell>
        </row>
        <row r="12630">
          <cell r="C12630" t="str">
            <v>BDI</v>
          </cell>
          <cell r="E12630">
            <v>0.35</v>
          </cell>
          <cell r="G12630">
            <v>115.67</v>
          </cell>
        </row>
        <row r="12631">
          <cell r="C12631" t="str">
            <v>TOTAL</v>
          </cell>
          <cell r="G12631">
            <v>446.15000000000003</v>
          </cell>
        </row>
        <row r="12633">
          <cell r="A12633" t="str">
            <v>FUES</v>
          </cell>
          <cell r="B12633" t="str">
            <v>73972/002</v>
          </cell>
          <cell r="C12633" t="str">
            <v>CONCRETO FCK=20MPA, VIRADO EM BETONEIRA, SEM LANCAMENTO</v>
          </cell>
          <cell r="D12633" t="str">
            <v>M3</v>
          </cell>
        </row>
        <row r="12634">
          <cell r="A12634" t="str">
            <v>INSUMO</v>
          </cell>
          <cell r="B12634" t="str">
            <v>00000370</v>
          </cell>
          <cell r="C12634" t="str">
            <v>AREIA MEDIA - POSTO JAZIDA / FORNECEDOR (SEM FRETE)</v>
          </cell>
          <cell r="D12634" t="str">
            <v>M3</v>
          </cell>
          <cell r="E12634">
            <v>0.89039999999999997</v>
          </cell>
          <cell r="F12634">
            <v>55.5</v>
          </cell>
          <cell r="G12634">
            <v>49.42</v>
          </cell>
        </row>
        <row r="12635">
          <cell r="A12635" t="str">
            <v>INSUMO</v>
          </cell>
          <cell r="B12635" t="str">
            <v>00001379</v>
          </cell>
          <cell r="C12635" t="str">
            <v>CIMENTO PORTLAND COMPOSTO CP II- 32</v>
          </cell>
          <cell r="D12635" t="str">
            <v>KG</v>
          </cell>
          <cell r="E12635">
            <v>320</v>
          </cell>
          <cell r="F12635">
            <v>0.46</v>
          </cell>
          <cell r="G12635">
            <v>147.19999999999999</v>
          </cell>
        </row>
        <row r="12636">
          <cell r="A12636" t="str">
            <v>INSUMO</v>
          </cell>
          <cell r="B12636" t="str">
            <v>00004230</v>
          </cell>
          <cell r="C12636" t="str">
            <v>OPERADOR DE MAQUINAS E EQUIPAMENTOS</v>
          </cell>
          <cell r="D12636" t="str">
            <v>H</v>
          </cell>
          <cell r="E12636">
            <v>1.8335999999999999</v>
          </cell>
          <cell r="F12636">
            <v>20.71</v>
          </cell>
          <cell r="G12636">
            <v>37.97</v>
          </cell>
        </row>
        <row r="12637">
          <cell r="A12637" t="str">
            <v>INSUMO</v>
          </cell>
          <cell r="B12637" t="str">
            <v>00004721</v>
          </cell>
          <cell r="C12637" t="str">
            <v>PEDRA BRITADA N. 1 - POSTO PEDREIRA / FORNECEDOR (SEM FRETE)</v>
          </cell>
          <cell r="D12637" t="str">
            <v>M3</v>
          </cell>
          <cell r="E12637">
            <v>0.83599999999999997</v>
          </cell>
          <cell r="F12637">
            <v>54.87</v>
          </cell>
          <cell r="G12637">
            <v>45.87</v>
          </cell>
        </row>
        <row r="12638">
          <cell r="A12638" t="str">
            <v>INSUMO</v>
          </cell>
          <cell r="B12638" t="str">
            <v>00006111</v>
          </cell>
          <cell r="C12638" t="str">
            <v>SERVENTE</v>
          </cell>
          <cell r="D12638" t="str">
            <v>H</v>
          </cell>
          <cell r="E12638">
            <v>3.2378</v>
          </cell>
          <cell r="F12638">
            <v>10.59</v>
          </cell>
          <cell r="G12638">
            <v>34.29</v>
          </cell>
        </row>
        <row r="12639">
          <cell r="A12639" t="str">
            <v>INSUMO</v>
          </cell>
          <cell r="B12639" t="str">
            <v>00010533</v>
          </cell>
          <cell r="C12639" t="str">
            <v>BETONEIRA 580L ELETRICA TRIFASICA 7,5HP C/ CARREGADOR MECANICO</v>
          </cell>
          <cell r="D12639" t="str">
            <v>H</v>
          </cell>
          <cell r="E12639">
            <v>1.8335999999999999</v>
          </cell>
          <cell r="F12639">
            <v>3.3</v>
          </cell>
          <cell r="G12639">
            <v>6.05</v>
          </cell>
        </row>
        <row r="12640">
          <cell r="A12640" t="str">
            <v>73972/002</v>
          </cell>
          <cell r="C12640" t="str">
            <v>SUBTOTAL</v>
          </cell>
          <cell r="G12640">
            <v>320.8</v>
          </cell>
        </row>
        <row r="12641">
          <cell r="C12641" t="str">
            <v>BDI</v>
          </cell>
          <cell r="E12641">
            <v>0.35</v>
          </cell>
          <cell r="G12641">
            <v>112.28</v>
          </cell>
        </row>
        <row r="12642">
          <cell r="C12642" t="str">
            <v>TOTAL</v>
          </cell>
          <cell r="G12642">
            <v>433.08000000000004</v>
          </cell>
        </row>
        <row r="12644">
          <cell r="A12644" t="str">
            <v>FUES</v>
          </cell>
          <cell r="B12644" t="str">
            <v>73983/001</v>
          </cell>
          <cell r="C12644" t="str">
            <v>CONCRETO FCK=15MPA, VIRADO EM BETONEIRA, SEM LANCAMENTO, COM IMPERMEABILIZANTE</v>
          </cell>
          <cell r="D12644" t="str">
            <v>M3</v>
          </cell>
        </row>
        <row r="12645">
          <cell r="A12645" t="str">
            <v>INSUMO</v>
          </cell>
          <cell r="B12645" t="str">
            <v>00000123</v>
          </cell>
          <cell r="C12645" t="str">
            <v>IMPERMEABILIZANTE DE PEGA NORMAL PARA ARGAMASSAS</v>
          </cell>
          <cell r="D12645" t="str">
            <v>L</v>
          </cell>
          <cell r="E12645">
            <v>8</v>
          </cell>
          <cell r="F12645">
            <v>3.45</v>
          </cell>
          <cell r="G12645">
            <v>27.6</v>
          </cell>
        </row>
        <row r="12646">
          <cell r="A12646" t="str">
            <v>INSUMO</v>
          </cell>
          <cell r="B12646" t="str">
            <v>00000367</v>
          </cell>
          <cell r="C12646" t="str">
            <v>AREIA GROSSA - POSTO JAZIDA / FORNECEDOR (SEM FRETE)</v>
          </cell>
          <cell r="D12646" t="str">
            <v>M3</v>
          </cell>
          <cell r="E12646">
            <v>0.91259999999999997</v>
          </cell>
          <cell r="F12646">
            <v>56</v>
          </cell>
          <cell r="G12646">
            <v>51.11</v>
          </cell>
        </row>
        <row r="12647">
          <cell r="A12647" t="str">
            <v>INSUMO</v>
          </cell>
          <cell r="B12647" t="str">
            <v>00001379</v>
          </cell>
          <cell r="C12647" t="str">
            <v>CIMENTO PORTLAND COMPOSTO CP II- 32</v>
          </cell>
          <cell r="D12647" t="str">
            <v>KG</v>
          </cell>
          <cell r="E12647">
            <v>293</v>
          </cell>
          <cell r="F12647">
            <v>0.46</v>
          </cell>
          <cell r="G12647">
            <v>134.78</v>
          </cell>
        </row>
        <row r="12648">
          <cell r="A12648" t="str">
            <v>INSUMO</v>
          </cell>
          <cell r="B12648" t="str">
            <v>00004718</v>
          </cell>
          <cell r="C12648" t="str">
            <v>PEDRA BRITADA N. 2 - POSTO PEDREIRA / FORNECEDOR (SEM FRETE)</v>
          </cell>
          <cell r="D12648" t="str">
            <v>M3</v>
          </cell>
          <cell r="E12648">
            <v>0.627</v>
          </cell>
          <cell r="F12648">
            <v>53</v>
          </cell>
          <cell r="G12648">
            <v>33.229999999999997</v>
          </cell>
        </row>
        <row r="12649">
          <cell r="A12649" t="str">
            <v>INSUMO</v>
          </cell>
          <cell r="B12649" t="str">
            <v>00004721</v>
          </cell>
          <cell r="C12649" t="str">
            <v>PEDRA BRITADA N. 1 - POSTO PEDREIRA / FORNECEDOR (SEM FRETE)</v>
          </cell>
          <cell r="D12649" t="str">
            <v>M3</v>
          </cell>
          <cell r="E12649">
            <v>0.20899999999999999</v>
          </cell>
          <cell r="F12649">
            <v>54.87</v>
          </cell>
          <cell r="G12649">
            <v>11.47</v>
          </cell>
        </row>
        <row r="12650">
          <cell r="A12650" t="str">
            <v>INSUMO</v>
          </cell>
          <cell r="B12650" t="str">
            <v>00006111</v>
          </cell>
          <cell r="C12650" t="str">
            <v>SERVENTE</v>
          </cell>
          <cell r="D12650" t="str">
            <v>H</v>
          </cell>
          <cell r="E12650">
            <v>6</v>
          </cell>
          <cell r="F12650">
            <v>10.59</v>
          </cell>
          <cell r="G12650">
            <v>63.54</v>
          </cell>
        </row>
        <row r="12651">
          <cell r="A12651" t="str">
            <v>INSUMO</v>
          </cell>
          <cell r="B12651" t="str">
            <v>00010532</v>
          </cell>
          <cell r="C12651" t="str">
            <v>BETONEIRA DE 320 A 600 LITROS COM CARREGADOR E MOTOR ELETRICO TRIFASICO (LOCACAO)</v>
          </cell>
          <cell r="D12651" t="str">
            <v>H</v>
          </cell>
          <cell r="E12651">
            <v>0.71399999999999997</v>
          </cell>
          <cell r="F12651">
            <v>0.99</v>
          </cell>
          <cell r="G12651">
            <v>0.71</v>
          </cell>
        </row>
        <row r="12652">
          <cell r="A12652" t="str">
            <v>73983/001</v>
          </cell>
          <cell r="C12652" t="str">
            <v>SUBTOTAL</v>
          </cell>
          <cell r="G12652">
            <v>322.44</v>
          </cell>
        </row>
        <row r="12653">
          <cell r="C12653" t="str">
            <v>BDI</v>
          </cell>
          <cell r="E12653">
            <v>0.35</v>
          </cell>
          <cell r="G12653">
            <v>112.85</v>
          </cell>
        </row>
        <row r="12654">
          <cell r="C12654" t="str">
            <v>TOTAL</v>
          </cell>
          <cell r="G12654">
            <v>435.28999999999996</v>
          </cell>
        </row>
        <row r="12656">
          <cell r="A12656" t="str">
            <v>FUES</v>
          </cell>
          <cell r="B12656" t="str">
            <v>74004/003</v>
          </cell>
          <cell r="C12656" t="str">
            <v>CONCRETO GROUT, PREPARADO NO LOCAL, LANC ADO E ADENSADO</v>
          </cell>
          <cell r="D12656" t="str">
            <v>M3</v>
          </cell>
        </row>
        <row r="12657">
          <cell r="A12657" t="str">
            <v>INSUMO</v>
          </cell>
          <cell r="B12657" t="str">
            <v>00000370</v>
          </cell>
          <cell r="C12657" t="str">
            <v>AREIA MEDIA - POSTO JAZIDA / FORNECEDOR (SEM FRETE)</v>
          </cell>
          <cell r="D12657" t="str">
            <v>M3</v>
          </cell>
          <cell r="E12657">
            <v>0.84099999999999997</v>
          </cell>
          <cell r="F12657">
            <v>55.5</v>
          </cell>
          <cell r="G12657">
            <v>46.68</v>
          </cell>
        </row>
        <row r="12658">
          <cell r="A12658" t="str">
            <v>INSUMO</v>
          </cell>
          <cell r="B12658" t="str">
            <v>00001379</v>
          </cell>
          <cell r="C12658" t="str">
            <v>CIMENTO PORTLAND COMPOSTO CP II- 32</v>
          </cell>
          <cell r="D12658" t="str">
            <v>KG</v>
          </cell>
          <cell r="E12658">
            <v>311</v>
          </cell>
          <cell r="F12658">
            <v>0.46</v>
          </cell>
          <cell r="G12658">
            <v>143.06</v>
          </cell>
        </row>
        <row r="12659">
          <cell r="A12659" t="str">
            <v>INSUMO</v>
          </cell>
          <cell r="B12659" t="str">
            <v>00004720</v>
          </cell>
          <cell r="C12659" t="str">
            <v>PEDRA BRITADA N. 0 PEDRISCO OU CASCALHINHO - POSTO PEDREIRA / FORNECEDOR (SEM FRETE)</v>
          </cell>
          <cell r="D12659" t="str">
            <v>M3</v>
          </cell>
          <cell r="E12659">
            <v>0.435</v>
          </cell>
          <cell r="F12659">
            <v>54.53</v>
          </cell>
          <cell r="G12659">
            <v>23.72</v>
          </cell>
        </row>
        <row r="12660">
          <cell r="A12660" t="str">
            <v>INSUMO</v>
          </cell>
          <cell r="B12660" t="str">
            <v>00004750</v>
          </cell>
          <cell r="C12660" t="str">
            <v>PEDREIRO</v>
          </cell>
          <cell r="D12660" t="str">
            <v>H</v>
          </cell>
          <cell r="E12660">
            <v>5</v>
          </cell>
          <cell r="F12660">
            <v>12.88</v>
          </cell>
          <cell r="G12660">
            <v>64.400000000000006</v>
          </cell>
        </row>
        <row r="12661">
          <cell r="A12661" t="str">
            <v>INSUMO</v>
          </cell>
          <cell r="B12661" t="str">
            <v>00006111</v>
          </cell>
          <cell r="C12661" t="str">
            <v>SERVENTE</v>
          </cell>
          <cell r="D12661" t="str">
            <v>H</v>
          </cell>
          <cell r="E12661">
            <v>10</v>
          </cell>
          <cell r="F12661">
            <v>10.59</v>
          </cell>
          <cell r="G12661">
            <v>105.9</v>
          </cell>
        </row>
        <row r="12662">
          <cell r="A12662" t="str">
            <v>INSUMO</v>
          </cell>
          <cell r="B12662" t="str">
            <v>00010532</v>
          </cell>
          <cell r="C12662" t="str">
            <v>BETONEIRA DE 320 A 600 LITROS COM CARREGADOR E MOTOR ELETRICO TRIFASICO (LOCACAO)</v>
          </cell>
          <cell r="D12662" t="str">
            <v>H</v>
          </cell>
          <cell r="E12662">
            <v>0.65</v>
          </cell>
          <cell r="F12662">
            <v>0.99</v>
          </cell>
          <cell r="G12662">
            <v>0.64</v>
          </cell>
        </row>
        <row r="12663">
          <cell r="A12663" t="str">
            <v>74004/003</v>
          </cell>
          <cell r="C12663" t="str">
            <v>SUBTOTAL</v>
          </cell>
          <cell r="G12663">
            <v>384.4</v>
          </cell>
        </row>
        <row r="12664">
          <cell r="C12664" t="str">
            <v>BDI</v>
          </cell>
          <cell r="E12664">
            <v>0.35</v>
          </cell>
          <cell r="G12664">
            <v>134.54</v>
          </cell>
        </row>
        <row r="12665">
          <cell r="C12665" t="str">
            <v>TOTAL</v>
          </cell>
          <cell r="G12665">
            <v>518.93999999999994</v>
          </cell>
        </row>
        <row r="12667">
          <cell r="A12667" t="str">
            <v>FUES</v>
          </cell>
          <cell r="B12667" t="str">
            <v>74115/001</v>
          </cell>
          <cell r="C12667" t="str">
            <v>EXECUÇÃO DE LASTRO EM CONCRETO (1:2,5:6) , PREPARO MANUAL</v>
          </cell>
          <cell r="D12667" t="str">
            <v>M3</v>
          </cell>
        </row>
        <row r="12668">
          <cell r="A12668" t="str">
            <v>INSUMO</v>
          </cell>
          <cell r="B12668" t="str">
            <v>00000367</v>
          </cell>
          <cell r="C12668" t="str">
            <v>AREIA GROSSA - POSTO JAZIDA / FORNECEDOR (SEM FRETE)</v>
          </cell>
          <cell r="D12668" t="str">
            <v>M3</v>
          </cell>
          <cell r="E12668">
            <v>0.42699999999999999</v>
          </cell>
          <cell r="F12668">
            <v>56</v>
          </cell>
          <cell r="G12668">
            <v>23.91</v>
          </cell>
        </row>
        <row r="12669">
          <cell r="A12669" t="str">
            <v>INSUMO</v>
          </cell>
          <cell r="B12669" t="str">
            <v>00001379</v>
          </cell>
          <cell r="C12669" t="str">
            <v>CIMENTO PORTLAND COMPOSTO CP II- 32</v>
          </cell>
          <cell r="D12669" t="str">
            <v>KG</v>
          </cell>
          <cell r="E12669">
            <v>189</v>
          </cell>
          <cell r="F12669">
            <v>0.46</v>
          </cell>
          <cell r="G12669">
            <v>86.94</v>
          </cell>
        </row>
        <row r="12670">
          <cell r="A12670" t="str">
            <v>INSUMO</v>
          </cell>
          <cell r="B12670" t="str">
            <v>00004718</v>
          </cell>
          <cell r="C12670" t="str">
            <v>PEDRA BRITADA N. 2 - POSTO PEDREIRA / FORNECEDOR (SEM FRETE)</v>
          </cell>
          <cell r="D12670" t="str">
            <v>M3</v>
          </cell>
          <cell r="E12670">
            <v>0.50700000000000001</v>
          </cell>
          <cell r="F12670">
            <v>53</v>
          </cell>
          <cell r="G12670">
            <v>26.87</v>
          </cell>
        </row>
        <row r="12671">
          <cell r="A12671" t="str">
            <v>INSUMO</v>
          </cell>
          <cell r="B12671" t="str">
            <v>00004721</v>
          </cell>
          <cell r="C12671" t="str">
            <v>PEDRA BRITADA N. 1 - POSTO PEDREIRA / FORNECEDOR (SEM FRETE)</v>
          </cell>
          <cell r="D12671" t="str">
            <v>M3</v>
          </cell>
          <cell r="E12671">
            <v>0.50700000000000001</v>
          </cell>
          <cell r="F12671">
            <v>54.87</v>
          </cell>
          <cell r="G12671">
            <v>27.82</v>
          </cell>
        </row>
        <row r="12672">
          <cell r="A12672" t="str">
            <v>INSUMO</v>
          </cell>
          <cell r="B12672" t="str">
            <v>00004750</v>
          </cell>
          <cell r="C12672" t="str">
            <v>PEDREIRO</v>
          </cell>
          <cell r="D12672" t="str">
            <v>H</v>
          </cell>
          <cell r="E12672">
            <v>2</v>
          </cell>
          <cell r="F12672">
            <v>12.88</v>
          </cell>
          <cell r="G12672">
            <v>25.76</v>
          </cell>
        </row>
        <row r="12673">
          <cell r="A12673" t="str">
            <v>INSUMO</v>
          </cell>
          <cell r="B12673" t="str">
            <v>00006111</v>
          </cell>
          <cell r="C12673" t="str">
            <v>SERVENTE</v>
          </cell>
          <cell r="D12673" t="str">
            <v>H</v>
          </cell>
          <cell r="E12673">
            <v>10</v>
          </cell>
          <cell r="F12673">
            <v>10.59</v>
          </cell>
          <cell r="G12673">
            <v>105.9</v>
          </cell>
        </row>
        <row r="12674">
          <cell r="A12674" t="str">
            <v>74115/001</v>
          </cell>
          <cell r="C12674" t="str">
            <v>SUBTOTAL</v>
          </cell>
          <cell r="G12674">
            <v>297.2</v>
          </cell>
        </row>
        <row r="12675">
          <cell r="C12675" t="str">
            <v>BDI</v>
          </cell>
          <cell r="E12675">
            <v>0.35</v>
          </cell>
          <cell r="G12675">
            <v>104.02</v>
          </cell>
        </row>
        <row r="12676">
          <cell r="C12676" t="str">
            <v>TOTAL</v>
          </cell>
          <cell r="G12676">
            <v>401.21999999999997</v>
          </cell>
        </row>
        <row r="12678">
          <cell r="A12678" t="str">
            <v>FUES</v>
          </cell>
          <cell r="B12678" t="str">
            <v>74138/001</v>
          </cell>
          <cell r="C12678" t="str">
            <v>CONCRETO USINADO BOMBEADO FCK=15MPA, INC LUSIVE LANCAMENTO E ADENSAMENTO</v>
          </cell>
          <cell r="D12678" t="str">
            <v>M3</v>
          </cell>
        </row>
        <row r="12679">
          <cell r="A12679" t="str">
            <v>INSUMO</v>
          </cell>
          <cell r="B12679" t="str">
            <v>00000378</v>
          </cell>
          <cell r="C12679" t="str">
            <v>ARMADOR</v>
          </cell>
          <cell r="D12679" t="str">
            <v>H</v>
          </cell>
          <cell r="E12679">
            <v>0.6</v>
          </cell>
          <cell r="F12679">
            <v>12.88</v>
          </cell>
          <cell r="G12679">
            <v>7.73</v>
          </cell>
        </row>
        <row r="12680">
          <cell r="A12680" t="str">
            <v>INSUMO</v>
          </cell>
          <cell r="B12680" t="str">
            <v>00001213</v>
          </cell>
          <cell r="C12680" t="str">
            <v>CARPINTEIRO DE FORMAS</v>
          </cell>
          <cell r="D12680" t="str">
            <v>H</v>
          </cell>
          <cell r="E12680">
            <v>0.6</v>
          </cell>
          <cell r="F12680">
            <v>12.88</v>
          </cell>
          <cell r="G12680">
            <v>7.73</v>
          </cell>
        </row>
        <row r="12681">
          <cell r="A12681" t="str">
            <v>INSUMO</v>
          </cell>
          <cell r="B12681" t="str">
            <v>00001523</v>
          </cell>
          <cell r="C12681" t="str">
            <v>CONCRETO USINADO BOMBEADO FCK = 15,0MPA</v>
          </cell>
          <cell r="D12681" t="str">
            <v>M3</v>
          </cell>
          <cell r="E12681">
            <v>1.05</v>
          </cell>
          <cell r="F12681">
            <v>248.96</v>
          </cell>
          <cell r="G12681">
            <v>261.41000000000003</v>
          </cell>
        </row>
        <row r="12682">
          <cell r="A12682" t="str">
            <v>INSUMO</v>
          </cell>
          <cell r="B12682" t="str">
            <v>00004750</v>
          </cell>
          <cell r="C12682" t="str">
            <v>PEDREIRO</v>
          </cell>
          <cell r="D12682" t="str">
            <v>H</v>
          </cell>
          <cell r="E12682">
            <v>0.6</v>
          </cell>
          <cell r="F12682">
            <v>12.88</v>
          </cell>
          <cell r="G12682">
            <v>7.73</v>
          </cell>
        </row>
        <row r="12683">
          <cell r="A12683" t="str">
            <v>INSUMO</v>
          </cell>
          <cell r="B12683" t="str">
            <v>00006111</v>
          </cell>
          <cell r="C12683" t="str">
            <v>SERVENTE</v>
          </cell>
          <cell r="D12683" t="str">
            <v>H</v>
          </cell>
          <cell r="E12683">
            <v>1.6</v>
          </cell>
          <cell r="F12683">
            <v>10.59</v>
          </cell>
          <cell r="G12683">
            <v>16.940000000000001</v>
          </cell>
        </row>
        <row r="12684">
          <cell r="A12684" t="str">
            <v>INSUMO</v>
          </cell>
          <cell r="B12684" t="str">
            <v>00010485</v>
          </cell>
          <cell r="C12684" t="str">
            <v>VIBRADOR DE IMERSAO C/ MOTOR ELETRICO 2HP MONOFASICO QUALQUER DIAM C/ MANGOTE</v>
          </cell>
          <cell r="D12684" t="str">
            <v>H</v>
          </cell>
          <cell r="E12684">
            <v>0.3</v>
          </cell>
          <cell r="F12684">
            <v>1</v>
          </cell>
          <cell r="G12684">
            <v>0.3</v>
          </cell>
        </row>
        <row r="12685">
          <cell r="A12685" t="str">
            <v>74138/001</v>
          </cell>
          <cell r="C12685" t="str">
            <v>SUBTOTAL</v>
          </cell>
          <cell r="G12685">
            <v>301.84000000000003</v>
          </cell>
        </row>
        <row r="12686">
          <cell r="C12686" t="str">
            <v>BDI</v>
          </cell>
          <cell r="E12686">
            <v>0.35</v>
          </cell>
          <cell r="G12686">
            <v>105.64</v>
          </cell>
        </row>
        <row r="12687">
          <cell r="C12687" t="str">
            <v>TOTAL</v>
          </cell>
          <cell r="G12687">
            <v>407.48</v>
          </cell>
        </row>
        <row r="12689">
          <cell r="A12689" t="str">
            <v>FUES</v>
          </cell>
          <cell r="B12689" t="str">
            <v>74138/002</v>
          </cell>
          <cell r="C12689" t="str">
            <v>CONCRETO USINADO BOMBEADO FCK=20MPA, INC LUSIVE LANCAMENTO E ADENSAMENTO</v>
          </cell>
          <cell r="D12689" t="str">
            <v>M3</v>
          </cell>
        </row>
        <row r="12690">
          <cell r="A12690" t="str">
            <v>INSUMO</v>
          </cell>
          <cell r="B12690" t="str">
            <v>00000378</v>
          </cell>
          <cell r="C12690" t="str">
            <v>ARMADOR</v>
          </cell>
          <cell r="D12690" t="str">
            <v>H</v>
          </cell>
          <cell r="E12690">
            <v>0.6</v>
          </cell>
          <cell r="F12690">
            <v>12.88</v>
          </cell>
          <cell r="G12690">
            <v>7.73</v>
          </cell>
        </row>
        <row r="12691">
          <cell r="A12691" t="str">
            <v>INSUMO</v>
          </cell>
          <cell r="B12691" t="str">
            <v>00001213</v>
          </cell>
          <cell r="C12691" t="str">
            <v>CARPINTEIRO DE FORMAS</v>
          </cell>
          <cell r="D12691" t="str">
            <v>H</v>
          </cell>
          <cell r="E12691">
            <v>0.6</v>
          </cell>
          <cell r="F12691">
            <v>12.88</v>
          </cell>
          <cell r="G12691">
            <v>7.73</v>
          </cell>
        </row>
        <row r="12692">
          <cell r="A12692" t="str">
            <v>INSUMO</v>
          </cell>
          <cell r="B12692" t="str">
            <v>00001524</v>
          </cell>
          <cell r="C12692" t="str">
            <v>CONCRETO USINADO BOMBEADO FCK = 20,0 MPA</v>
          </cell>
          <cell r="D12692" t="str">
            <v>M3</v>
          </cell>
          <cell r="E12692">
            <v>1.05</v>
          </cell>
          <cell r="F12692">
            <v>262.42</v>
          </cell>
          <cell r="G12692">
            <v>275.54000000000002</v>
          </cell>
        </row>
        <row r="12693">
          <cell r="A12693" t="str">
            <v>INSUMO</v>
          </cell>
          <cell r="B12693" t="str">
            <v>00004750</v>
          </cell>
          <cell r="C12693" t="str">
            <v>PEDREIRO</v>
          </cell>
          <cell r="D12693" t="str">
            <v>H</v>
          </cell>
          <cell r="E12693">
            <v>0.6</v>
          </cell>
          <cell r="F12693">
            <v>12.88</v>
          </cell>
          <cell r="G12693">
            <v>7.73</v>
          </cell>
        </row>
        <row r="12694">
          <cell r="A12694" t="str">
            <v>INSUMO</v>
          </cell>
          <cell r="B12694" t="str">
            <v>00006111</v>
          </cell>
          <cell r="C12694" t="str">
            <v>SERVENTE</v>
          </cell>
          <cell r="D12694" t="str">
            <v>H</v>
          </cell>
          <cell r="E12694">
            <v>1.6</v>
          </cell>
          <cell r="F12694">
            <v>10.59</v>
          </cell>
          <cell r="G12694">
            <v>16.940000000000001</v>
          </cell>
        </row>
        <row r="12695">
          <cell r="A12695" t="str">
            <v>INSUMO</v>
          </cell>
          <cell r="B12695" t="str">
            <v>00010485</v>
          </cell>
          <cell r="C12695" t="str">
            <v>VIBRADOR DE IMERSAO C/ MOTOR ELETRICO 2HP MONOFASICO QUALQUER DIAM C/ MANGOTE</v>
          </cell>
          <cell r="D12695" t="str">
            <v>H</v>
          </cell>
          <cell r="E12695">
            <v>0.3</v>
          </cell>
          <cell r="F12695">
            <v>1</v>
          </cell>
          <cell r="G12695">
            <v>0.3</v>
          </cell>
        </row>
        <row r="12696">
          <cell r="A12696" t="str">
            <v>74138/002</v>
          </cell>
          <cell r="C12696" t="str">
            <v>SUBTOTAL</v>
          </cell>
          <cell r="G12696">
            <v>315.97000000000003</v>
          </cell>
        </row>
        <row r="12697">
          <cell r="C12697" t="str">
            <v>BDI</v>
          </cell>
          <cell r="E12697">
            <v>0.35</v>
          </cell>
          <cell r="G12697">
            <v>110.59</v>
          </cell>
        </row>
        <row r="12698">
          <cell r="C12698" t="str">
            <v>TOTAL</v>
          </cell>
          <cell r="G12698">
            <v>426.56000000000006</v>
          </cell>
        </row>
        <row r="12700">
          <cell r="A12700" t="str">
            <v>FUES</v>
          </cell>
          <cell r="B12700" t="str">
            <v>74138/003</v>
          </cell>
          <cell r="C12700" t="str">
            <v>CONCRETO USINADO BOMBEADO FCK=25MPA, INC LUSIVE LANCAMENTO E ADENSAMENTO</v>
          </cell>
          <cell r="D12700" t="str">
            <v>M3</v>
          </cell>
        </row>
        <row r="12701">
          <cell r="A12701" t="str">
            <v>INSUMO</v>
          </cell>
          <cell r="B12701" t="str">
            <v>00000378</v>
          </cell>
          <cell r="C12701" t="str">
            <v>ARMADOR</v>
          </cell>
          <cell r="D12701" t="str">
            <v>H</v>
          </cell>
          <cell r="E12701">
            <v>0.6</v>
          </cell>
          <cell r="F12701">
            <v>12.88</v>
          </cell>
          <cell r="G12701">
            <v>7.73</v>
          </cell>
        </row>
        <row r="12702">
          <cell r="A12702" t="str">
            <v>INSUMO</v>
          </cell>
          <cell r="B12702" t="str">
            <v>00001213</v>
          </cell>
          <cell r="C12702" t="str">
            <v>CARPINTEIRO DE FORMAS</v>
          </cell>
          <cell r="D12702" t="str">
            <v>H</v>
          </cell>
          <cell r="E12702">
            <v>0.6</v>
          </cell>
          <cell r="F12702">
            <v>12.88</v>
          </cell>
          <cell r="G12702">
            <v>7.73</v>
          </cell>
        </row>
        <row r="12703">
          <cell r="A12703" t="str">
            <v>INSUMO</v>
          </cell>
          <cell r="B12703" t="str">
            <v>00001527</v>
          </cell>
          <cell r="C12703" t="str">
            <v>CONCRETO USINADO BOMBEADO FCK = 25,0 MPA</v>
          </cell>
          <cell r="D12703" t="str">
            <v>M3</v>
          </cell>
          <cell r="E12703">
            <v>1.05</v>
          </cell>
          <cell r="F12703">
            <v>282.61</v>
          </cell>
          <cell r="G12703">
            <v>296.74</v>
          </cell>
        </row>
        <row r="12704">
          <cell r="A12704" t="str">
            <v>INSUMO</v>
          </cell>
          <cell r="B12704" t="str">
            <v>00004750</v>
          </cell>
          <cell r="C12704" t="str">
            <v>PEDREIRO</v>
          </cell>
          <cell r="D12704" t="str">
            <v>H</v>
          </cell>
          <cell r="E12704">
            <v>0.6</v>
          </cell>
          <cell r="F12704">
            <v>12.88</v>
          </cell>
          <cell r="G12704">
            <v>7.73</v>
          </cell>
        </row>
        <row r="12705">
          <cell r="A12705" t="str">
            <v>INSUMO</v>
          </cell>
          <cell r="B12705" t="str">
            <v>00006111</v>
          </cell>
          <cell r="C12705" t="str">
            <v>SERVENTE</v>
          </cell>
          <cell r="D12705" t="str">
            <v>H</v>
          </cell>
          <cell r="E12705">
            <v>1.6</v>
          </cell>
          <cell r="F12705">
            <v>10.59</v>
          </cell>
          <cell r="G12705">
            <v>16.940000000000001</v>
          </cell>
        </row>
        <row r="12706">
          <cell r="A12706" t="str">
            <v>INSUMO</v>
          </cell>
          <cell r="B12706" t="str">
            <v>00010485</v>
          </cell>
          <cell r="C12706" t="str">
            <v>VIBRADOR DE IMERSAO C/ MOTOR ELETRICO 2HP MONOFASICO QUALQUER DIAM C/ MANGOTE</v>
          </cell>
          <cell r="D12706" t="str">
            <v>H</v>
          </cell>
          <cell r="E12706">
            <v>0.3</v>
          </cell>
          <cell r="F12706">
            <v>1</v>
          </cell>
          <cell r="G12706">
            <v>0.3</v>
          </cell>
        </row>
        <row r="12707">
          <cell r="A12707" t="str">
            <v>74138/003</v>
          </cell>
          <cell r="C12707" t="str">
            <v>SUBTOTAL</v>
          </cell>
          <cell r="G12707">
            <v>337.17</v>
          </cell>
        </row>
        <row r="12708">
          <cell r="C12708" t="str">
            <v>BDI</v>
          </cell>
          <cell r="E12708">
            <v>0.35</v>
          </cell>
          <cell r="G12708">
            <v>118.01</v>
          </cell>
        </row>
        <row r="12709">
          <cell r="C12709" t="str">
            <v>TOTAL</v>
          </cell>
          <cell r="G12709">
            <v>455.18</v>
          </cell>
        </row>
        <row r="12711">
          <cell r="A12711" t="str">
            <v>FUES</v>
          </cell>
          <cell r="B12711" t="str">
            <v>74138/004</v>
          </cell>
          <cell r="C12711" t="str">
            <v>CONCRETO USINADO BOMBEADO FCK=30MPA, INC LUSIVE LANCAMENTO E ADENSAMENTO</v>
          </cell>
          <cell r="D12711" t="str">
            <v>M3</v>
          </cell>
        </row>
        <row r="12712">
          <cell r="A12712" t="str">
            <v>INSUMO</v>
          </cell>
          <cell r="B12712" t="str">
            <v>00000378</v>
          </cell>
          <cell r="C12712" t="str">
            <v>ARMADOR</v>
          </cell>
          <cell r="D12712" t="str">
            <v>H</v>
          </cell>
          <cell r="E12712">
            <v>0.6</v>
          </cell>
          <cell r="F12712">
            <v>12.88</v>
          </cell>
          <cell r="G12712">
            <v>7.73</v>
          </cell>
        </row>
        <row r="12713">
          <cell r="A12713" t="str">
            <v>INSUMO</v>
          </cell>
          <cell r="B12713" t="str">
            <v>00001213</v>
          </cell>
          <cell r="C12713" t="str">
            <v>CARPINTEIRO DE FORMAS</v>
          </cell>
          <cell r="D12713" t="str">
            <v>H</v>
          </cell>
          <cell r="E12713">
            <v>0.6</v>
          </cell>
          <cell r="F12713">
            <v>12.88</v>
          </cell>
          <cell r="G12713">
            <v>7.73</v>
          </cell>
        </row>
        <row r="12714">
          <cell r="A12714" t="str">
            <v>INSUMO</v>
          </cell>
          <cell r="B12714" t="str">
            <v>00001525</v>
          </cell>
          <cell r="C12714" t="str">
            <v>CONCRETO USINADO BOMBEADO FCK = 30,0 MPA</v>
          </cell>
          <cell r="D12714" t="str">
            <v>M3</v>
          </cell>
          <cell r="E12714">
            <v>1.05</v>
          </cell>
          <cell r="F12714">
            <v>308.31</v>
          </cell>
          <cell r="G12714">
            <v>323.73</v>
          </cell>
        </row>
        <row r="12715">
          <cell r="A12715" t="str">
            <v>INSUMO</v>
          </cell>
          <cell r="B12715" t="str">
            <v>00004750</v>
          </cell>
          <cell r="C12715" t="str">
            <v>PEDREIRO</v>
          </cell>
          <cell r="D12715" t="str">
            <v>H</v>
          </cell>
          <cell r="E12715">
            <v>0.6</v>
          </cell>
          <cell r="F12715">
            <v>12.88</v>
          </cell>
          <cell r="G12715">
            <v>7.73</v>
          </cell>
        </row>
        <row r="12716">
          <cell r="A12716" t="str">
            <v>INSUMO</v>
          </cell>
          <cell r="B12716" t="str">
            <v>00006111</v>
          </cell>
          <cell r="C12716" t="str">
            <v>SERVENTE</v>
          </cell>
          <cell r="D12716" t="str">
            <v>H</v>
          </cell>
          <cell r="E12716">
            <v>1.6</v>
          </cell>
          <cell r="F12716">
            <v>10.59</v>
          </cell>
          <cell r="G12716">
            <v>16.940000000000001</v>
          </cell>
        </row>
        <row r="12717">
          <cell r="A12717" t="str">
            <v>INSUMO</v>
          </cell>
          <cell r="B12717" t="str">
            <v>00010485</v>
          </cell>
          <cell r="C12717" t="str">
            <v>VIBRADOR DE IMERSAO C/ MOTOR ELETRICO 2HP MONOFASICO QUALQUER DIAM C/ MANGOTE</v>
          </cell>
          <cell r="D12717" t="str">
            <v>H</v>
          </cell>
          <cell r="E12717">
            <v>0.3</v>
          </cell>
          <cell r="F12717">
            <v>1</v>
          </cell>
          <cell r="G12717">
            <v>0.3</v>
          </cell>
        </row>
        <row r="12718">
          <cell r="A12718" t="str">
            <v>74138/004</v>
          </cell>
          <cell r="C12718" t="str">
            <v>SUBTOTAL</v>
          </cell>
          <cell r="G12718">
            <v>364.16</v>
          </cell>
        </row>
        <row r="12719">
          <cell r="C12719" t="str">
            <v>BDI</v>
          </cell>
          <cell r="E12719">
            <v>0.35</v>
          </cell>
          <cell r="G12719">
            <v>127.46</v>
          </cell>
        </row>
        <row r="12720">
          <cell r="C12720" t="str">
            <v>TOTAL</v>
          </cell>
          <cell r="G12720">
            <v>491.62</v>
          </cell>
        </row>
        <row r="12722">
          <cell r="A12722" t="str">
            <v>FUES</v>
          </cell>
          <cell r="B12722" t="str">
            <v>74138/005</v>
          </cell>
          <cell r="C12722" t="str">
            <v>CONCRETO USINADO BOMBEADO FCK=35MPA, INC LUSIVE LANCAMENTO E ADENSAMENTO</v>
          </cell>
          <cell r="D12722" t="str">
            <v>M3</v>
          </cell>
        </row>
        <row r="12723">
          <cell r="A12723" t="str">
            <v>INSUMO</v>
          </cell>
          <cell r="B12723" t="str">
            <v>00000378</v>
          </cell>
          <cell r="C12723" t="str">
            <v>ARMADOR</v>
          </cell>
          <cell r="D12723" t="str">
            <v>H</v>
          </cell>
          <cell r="E12723">
            <v>0.6</v>
          </cell>
          <cell r="F12723">
            <v>12.88</v>
          </cell>
          <cell r="G12723">
            <v>7.73</v>
          </cell>
        </row>
        <row r="12724">
          <cell r="A12724" t="str">
            <v>INSUMO</v>
          </cell>
          <cell r="B12724" t="str">
            <v>00001213</v>
          </cell>
          <cell r="C12724" t="str">
            <v>CARPINTEIRO DE FORMAS</v>
          </cell>
          <cell r="D12724" t="str">
            <v>H</v>
          </cell>
          <cell r="E12724">
            <v>0.6</v>
          </cell>
          <cell r="F12724">
            <v>12.88</v>
          </cell>
          <cell r="G12724">
            <v>7.73</v>
          </cell>
        </row>
        <row r="12725">
          <cell r="A12725" t="str">
            <v>INSUMO</v>
          </cell>
          <cell r="B12725" t="str">
            <v>00004750</v>
          </cell>
          <cell r="C12725" t="str">
            <v>PEDREIRO</v>
          </cell>
          <cell r="D12725" t="str">
            <v>H</v>
          </cell>
          <cell r="E12725">
            <v>0.6</v>
          </cell>
          <cell r="F12725">
            <v>12.88</v>
          </cell>
          <cell r="G12725">
            <v>7.73</v>
          </cell>
        </row>
        <row r="12726">
          <cell r="A12726" t="str">
            <v>INSUMO</v>
          </cell>
          <cell r="B12726" t="str">
            <v>00006111</v>
          </cell>
          <cell r="C12726" t="str">
            <v>SERVENTE</v>
          </cell>
          <cell r="D12726" t="str">
            <v>H</v>
          </cell>
          <cell r="E12726">
            <v>1.6</v>
          </cell>
          <cell r="F12726">
            <v>10.59</v>
          </cell>
          <cell r="G12726">
            <v>16.940000000000001</v>
          </cell>
        </row>
        <row r="12727">
          <cell r="A12727" t="str">
            <v>INSUMO</v>
          </cell>
          <cell r="B12727" t="str">
            <v>00010485</v>
          </cell>
          <cell r="C12727" t="str">
            <v>VIBRADOR DE IMERSAO C/ MOTOR ELETRICO 2HP MONOFASICO QUALQUER DIAM C/ MANGOTE</v>
          </cell>
          <cell r="D12727" t="str">
            <v>H</v>
          </cell>
          <cell r="E12727">
            <v>0.3</v>
          </cell>
          <cell r="F12727">
            <v>1</v>
          </cell>
          <cell r="G12727">
            <v>0.3</v>
          </cell>
        </row>
        <row r="12728">
          <cell r="A12728" t="str">
            <v>INSUMO</v>
          </cell>
          <cell r="B12728" t="str">
            <v>00011145</v>
          </cell>
          <cell r="C12728" t="str">
            <v>CONCRETO USINADO BOMBEADO FCK = 35,0 MPA</v>
          </cell>
          <cell r="D12728" t="str">
            <v>M3</v>
          </cell>
          <cell r="E12728">
            <v>1.05</v>
          </cell>
          <cell r="F12728">
            <v>322.95</v>
          </cell>
          <cell r="G12728">
            <v>339.1</v>
          </cell>
        </row>
        <row r="12729">
          <cell r="A12729" t="str">
            <v>74138/005</v>
          </cell>
          <cell r="C12729" t="str">
            <v>SUBTOTAL</v>
          </cell>
          <cell r="G12729">
            <v>379.53000000000003</v>
          </cell>
        </row>
        <row r="12730">
          <cell r="C12730" t="str">
            <v>BDI</v>
          </cell>
          <cell r="E12730">
            <v>0.35</v>
          </cell>
          <cell r="G12730">
            <v>132.84</v>
          </cell>
        </row>
        <row r="12731">
          <cell r="C12731" t="str">
            <v>TOTAL</v>
          </cell>
          <cell r="G12731">
            <v>512.37</v>
          </cell>
        </row>
        <row r="12733">
          <cell r="A12733" t="str">
            <v>FUES</v>
          </cell>
          <cell r="B12733" t="str">
            <v>74157/003</v>
          </cell>
          <cell r="C12733" t="str">
            <v>LANCAMENTO/APLICACAO MANUAL DE CONCRETOEM ESTRUTURAS</v>
          </cell>
          <cell r="D12733" t="str">
            <v>M3</v>
          </cell>
        </row>
        <row r="12734">
          <cell r="A12734" t="str">
            <v>INSUMO</v>
          </cell>
          <cell r="B12734" t="str">
            <v>00004750</v>
          </cell>
          <cell r="C12734" t="str">
            <v>PEDREIRO</v>
          </cell>
          <cell r="D12734" t="str">
            <v>H</v>
          </cell>
          <cell r="E12734">
            <v>0.6</v>
          </cell>
          <cell r="F12734">
            <v>12.88</v>
          </cell>
          <cell r="G12734">
            <v>7.73</v>
          </cell>
        </row>
        <row r="12735">
          <cell r="A12735" t="str">
            <v>INSUMO</v>
          </cell>
          <cell r="B12735" t="str">
            <v>00006111</v>
          </cell>
          <cell r="C12735" t="str">
            <v>SERVENTE</v>
          </cell>
          <cell r="D12735" t="str">
            <v>H</v>
          </cell>
          <cell r="E12735">
            <v>1.6</v>
          </cell>
          <cell r="F12735">
            <v>10.59</v>
          </cell>
          <cell r="G12735">
            <v>16.940000000000001</v>
          </cell>
        </row>
        <row r="12736">
          <cell r="A12736" t="str">
            <v>INSUMO</v>
          </cell>
          <cell r="B12736" t="str">
            <v>00010485</v>
          </cell>
          <cell r="C12736" t="str">
            <v>VIBRADOR DE IMERSAO C/ MOTOR ELETRICO 2HP MONOFASICO QUALQUER DIAM C/ MANGOTE</v>
          </cell>
          <cell r="D12736" t="str">
            <v>H</v>
          </cell>
          <cell r="E12736">
            <v>0.3</v>
          </cell>
          <cell r="F12736">
            <v>1</v>
          </cell>
          <cell r="G12736">
            <v>0.3</v>
          </cell>
        </row>
        <row r="12737">
          <cell r="A12737" t="str">
            <v>74157/003</v>
          </cell>
          <cell r="C12737" t="str">
            <v>SUBTOTAL</v>
          </cell>
          <cell r="G12737">
            <v>24.970000000000002</v>
          </cell>
        </row>
        <row r="12738">
          <cell r="C12738" t="str">
            <v>BDI</v>
          </cell>
          <cell r="E12738">
            <v>0.35</v>
          </cell>
          <cell r="G12738">
            <v>8.74</v>
          </cell>
        </row>
        <row r="12739">
          <cell r="C12739" t="str">
            <v>TOTAL</v>
          </cell>
          <cell r="G12739">
            <v>33.71</v>
          </cell>
        </row>
        <row r="12741">
          <cell r="A12741" t="str">
            <v>FUES</v>
          </cell>
          <cell r="B12741" t="str">
            <v>74157/004</v>
          </cell>
          <cell r="C12741" t="str">
            <v>LANCAMENTO/APLICACAO MANUAL DE CONCRETOEM FUNDACOES</v>
          </cell>
          <cell r="D12741" t="str">
            <v>M3</v>
          </cell>
        </row>
        <row r="12742">
          <cell r="A12742" t="str">
            <v>INSUMO</v>
          </cell>
          <cell r="B12742" t="str">
            <v>00004750</v>
          </cell>
          <cell r="C12742" t="str">
            <v>PEDREIRO</v>
          </cell>
          <cell r="D12742" t="str">
            <v>H</v>
          </cell>
          <cell r="E12742">
            <v>0.6</v>
          </cell>
          <cell r="F12742">
            <v>12.88</v>
          </cell>
          <cell r="G12742">
            <v>7.73</v>
          </cell>
        </row>
        <row r="12743">
          <cell r="A12743" t="str">
            <v>INSUMO</v>
          </cell>
          <cell r="B12743" t="str">
            <v>00006111</v>
          </cell>
          <cell r="C12743" t="str">
            <v>SERVENTE</v>
          </cell>
          <cell r="D12743" t="str">
            <v>H</v>
          </cell>
          <cell r="E12743">
            <v>1.6</v>
          </cell>
          <cell r="F12743">
            <v>10.59</v>
          </cell>
          <cell r="G12743">
            <v>16.940000000000001</v>
          </cell>
        </row>
        <row r="12744">
          <cell r="A12744" t="str">
            <v>INSUMO</v>
          </cell>
          <cell r="B12744" t="str">
            <v>00010485</v>
          </cell>
          <cell r="C12744" t="str">
            <v>VIBRADOR DE IMERSAO C/ MOTOR ELETRICO 2HP MONOFASICO QUALQUER DIAM C/ MANGOTE</v>
          </cell>
          <cell r="D12744" t="str">
            <v>H</v>
          </cell>
          <cell r="E12744">
            <v>0.3</v>
          </cell>
          <cell r="F12744">
            <v>1</v>
          </cell>
          <cell r="G12744">
            <v>0.3</v>
          </cell>
        </row>
        <row r="12745">
          <cell r="A12745" t="str">
            <v>74157/004</v>
          </cell>
          <cell r="C12745" t="str">
            <v>SUBTOTAL</v>
          </cell>
          <cell r="G12745">
            <v>24.970000000000002</v>
          </cell>
        </row>
        <row r="12746">
          <cell r="C12746" t="str">
            <v>BDI</v>
          </cell>
          <cell r="E12746">
            <v>0.35</v>
          </cell>
          <cell r="G12746">
            <v>8.74</v>
          </cell>
        </row>
        <row r="12747">
          <cell r="C12747" t="str">
            <v>TOTAL</v>
          </cell>
          <cell r="G12747">
            <v>33.71</v>
          </cell>
        </row>
        <row r="12749">
          <cell r="A12749" t="str">
            <v>FUES</v>
          </cell>
          <cell r="B12749" t="str">
            <v>74141/001</v>
          </cell>
          <cell r="C12749" t="str">
            <v>LAJE PRE-MOLD BETA 11 P/1KN/M2 VAOS 4,40M/INCL VIGO TAS TIJOLOS ARMADURA NEGATIVA CAPEAMENTO 3CM CONCRETO 20MPA ESCORAMENTO MATERI E MAO DE OBRA.</v>
          </cell>
          <cell r="D12749" t="str">
            <v>M2</v>
          </cell>
        </row>
        <row r="12750">
          <cell r="A12750" t="str">
            <v>COMPOSICAO</v>
          </cell>
          <cell r="B12750" t="str">
            <v>73972/002</v>
          </cell>
          <cell r="C12750" t="str">
            <v>CONCRETO FCK=20MPA, VIRADO EM BETONEIRA, SEM LANCAMENTO</v>
          </cell>
          <cell r="D12750" t="str">
            <v>M3</v>
          </cell>
          <cell r="E12750">
            <v>3.5000000000000003E-2</v>
          </cell>
          <cell r="F12750">
            <v>320.8</v>
          </cell>
          <cell r="G12750">
            <v>11.23</v>
          </cell>
        </row>
        <row r="12751">
          <cell r="A12751" t="str">
            <v>COMPOSICAO</v>
          </cell>
          <cell r="B12751" t="str">
            <v>74157/003</v>
          </cell>
          <cell r="C12751" t="str">
            <v>LANCAMENTO/APLICACAO MANUAL DE CONCRETO EM ESTRUTURAS</v>
          </cell>
          <cell r="D12751" t="str">
            <v>M3</v>
          </cell>
          <cell r="E12751">
            <v>3.5000000000000003E-2</v>
          </cell>
          <cell r="F12751">
            <v>24.970000000000002</v>
          </cell>
          <cell r="G12751">
            <v>0.87</v>
          </cell>
        </row>
        <row r="12752">
          <cell r="A12752" t="str">
            <v>INSUMO</v>
          </cell>
          <cell r="B12752" t="str">
            <v>00001213</v>
          </cell>
          <cell r="C12752" t="str">
            <v>CARPINTEIRO DE FORMAS</v>
          </cell>
          <cell r="D12752" t="str">
            <v>H</v>
          </cell>
          <cell r="E12752">
            <v>0.16</v>
          </cell>
          <cell r="F12752">
            <v>12.88</v>
          </cell>
          <cell r="G12752">
            <v>2.06</v>
          </cell>
        </row>
        <row r="12753">
          <cell r="A12753" t="str">
            <v>INSUMO</v>
          </cell>
          <cell r="B12753" t="str">
            <v>00003741</v>
          </cell>
          <cell r="C12753" t="str">
            <v>LAJE PRE-MOLDADA DE FORRO CONVENCIONAL SOBRECARGA 100KG/M2 VAO ATE 4,50M</v>
          </cell>
          <cell r="D12753" t="str">
            <v>M2</v>
          </cell>
          <cell r="E12753">
            <v>1</v>
          </cell>
          <cell r="F12753">
            <v>27.31</v>
          </cell>
          <cell r="G12753">
            <v>27.31</v>
          </cell>
        </row>
        <row r="12754">
          <cell r="A12754" t="str">
            <v>INSUMO</v>
          </cell>
          <cell r="B12754" t="str">
            <v>00004491</v>
          </cell>
          <cell r="C12754" t="str">
            <v>PECA DE MADEIRA NATIVA / REGIONAL 7,5 X 7,5CM (3X3) NAO APARELHADA (P/FORMA)</v>
          </cell>
          <cell r="D12754" t="str">
            <v>M</v>
          </cell>
          <cell r="E12754">
            <v>1.1000000000000001</v>
          </cell>
          <cell r="F12754">
            <v>4.68</v>
          </cell>
          <cell r="G12754">
            <v>5.15</v>
          </cell>
        </row>
        <row r="12755">
          <cell r="A12755" t="str">
            <v>INSUMO</v>
          </cell>
          <cell r="B12755" t="str">
            <v>00004750</v>
          </cell>
          <cell r="C12755" t="str">
            <v>PEDREIRO</v>
          </cell>
          <cell r="D12755" t="str">
            <v>H</v>
          </cell>
          <cell r="E12755">
            <v>0.3</v>
          </cell>
          <cell r="F12755">
            <v>12.88</v>
          </cell>
          <cell r="G12755">
            <v>3.86</v>
          </cell>
        </row>
        <row r="12756">
          <cell r="A12756" t="str">
            <v>INSUMO</v>
          </cell>
          <cell r="B12756" t="str">
            <v>00005075</v>
          </cell>
          <cell r="C12756" t="str">
            <v>PREGO POLIDO COM CABECA 18 X 30</v>
          </cell>
          <cell r="D12756" t="str">
            <v>KG</v>
          </cell>
          <cell r="E12756">
            <v>0.02</v>
          </cell>
          <cell r="F12756">
            <v>4.9800000000000004</v>
          </cell>
          <cell r="G12756">
            <v>0.1</v>
          </cell>
        </row>
        <row r="12757">
          <cell r="A12757" t="str">
            <v>INSUMO</v>
          </cell>
          <cell r="B12757" t="str">
            <v>00006111</v>
          </cell>
          <cell r="C12757" t="str">
            <v>SERVENTE</v>
          </cell>
          <cell r="D12757" t="str">
            <v>H</v>
          </cell>
          <cell r="E12757">
            <v>0.8</v>
          </cell>
          <cell r="F12757">
            <v>10.59</v>
          </cell>
          <cell r="G12757">
            <v>8.4700000000000006</v>
          </cell>
        </row>
        <row r="12758">
          <cell r="A12758" t="str">
            <v>INSUMO</v>
          </cell>
          <cell r="B12758" t="str">
            <v>00006189</v>
          </cell>
          <cell r="C12758" t="str">
            <v>TABUA MADEIRA 2A QUALIDADE 2,5 X 30,0CM (1 X 12") NAO APARELHADA</v>
          </cell>
          <cell r="D12758" t="str">
            <v>M</v>
          </cell>
          <cell r="E12758">
            <v>0.3</v>
          </cell>
          <cell r="F12758">
            <v>8.2899999999999991</v>
          </cell>
          <cell r="G12758">
            <v>2.4900000000000002</v>
          </cell>
        </row>
        <row r="12759">
          <cell r="A12759" t="str">
            <v>74141/001</v>
          </cell>
          <cell r="C12759" t="str">
            <v>SUBTOTAL</v>
          </cell>
          <cell r="G12759">
            <v>61.54</v>
          </cell>
        </row>
        <row r="12760">
          <cell r="C12760" t="str">
            <v>BDI</v>
          </cell>
          <cell r="E12760">
            <v>0.35</v>
          </cell>
          <cell r="G12760">
            <v>21.54</v>
          </cell>
        </row>
        <row r="12761">
          <cell r="C12761" t="str">
            <v>TOTAL</v>
          </cell>
          <cell r="G12761">
            <v>83.08</v>
          </cell>
        </row>
        <row r="12763">
          <cell r="A12763" t="str">
            <v>FUES</v>
          </cell>
          <cell r="B12763" t="str">
            <v>74141/002</v>
          </cell>
          <cell r="C12763" t="str">
            <v>LAJE PRE-MOLD BETA 12 P/3,5KN/M2 VAO 4,1M INCL VIGO TAS TIJOLOS ARMADU-RA NEGATIVA CAPEAMENTO 3CM CONCRETO 15MPA ESCORAMENTO MATERIAES MAO DE OBRA.</v>
          </cell>
          <cell r="D12763" t="str">
            <v>M2</v>
          </cell>
        </row>
        <row r="12764">
          <cell r="A12764" t="str">
            <v>COMPOSICAO</v>
          </cell>
          <cell r="B12764" t="str">
            <v>6045</v>
          </cell>
          <cell r="C12764" t="str">
            <v>CONCRETO FCK=15MPA, PREPARO COM BETONEIRA, SEM LANCAMENTO</v>
          </cell>
          <cell r="D12764" t="str">
            <v>M3</v>
          </cell>
          <cell r="E12764">
            <v>4.4999999999999998E-2</v>
          </cell>
          <cell r="F12764">
            <v>294.83999999999997</v>
          </cell>
          <cell r="G12764">
            <v>13.27</v>
          </cell>
        </row>
        <row r="12765">
          <cell r="A12765" t="str">
            <v>COMPOSICAO</v>
          </cell>
          <cell r="B12765" t="str">
            <v>74157/003</v>
          </cell>
          <cell r="C12765" t="str">
            <v>LANCAMENTO/APLICACAO MANUAL DE CONCRETO EM ESTRUTURAS</v>
          </cell>
          <cell r="D12765" t="str">
            <v>M3</v>
          </cell>
          <cell r="E12765">
            <v>4.4999999999999998E-2</v>
          </cell>
          <cell r="F12765">
            <v>24.970000000000002</v>
          </cell>
          <cell r="G12765">
            <v>1.1200000000000001</v>
          </cell>
        </row>
        <row r="12766">
          <cell r="A12766" t="str">
            <v>INSUMO</v>
          </cell>
          <cell r="B12766" t="str">
            <v>00001213</v>
          </cell>
          <cell r="C12766" t="str">
            <v>CARPINTEIRO DE FORMAS</v>
          </cell>
          <cell r="D12766" t="str">
            <v>H</v>
          </cell>
          <cell r="E12766">
            <v>0.19</v>
          </cell>
          <cell r="F12766">
            <v>12.88</v>
          </cell>
          <cell r="G12766">
            <v>2.4500000000000002</v>
          </cell>
        </row>
        <row r="12767">
          <cell r="A12767" t="str">
            <v>INSUMO</v>
          </cell>
          <cell r="B12767" t="str">
            <v>00003747</v>
          </cell>
          <cell r="C12767" t="str">
            <v>LAJE PRE-MOLDADA DE PISO CONVENCIONAL SOBRECARGA 350KG/M2 VAO ATE 3,50M</v>
          </cell>
          <cell r="D12767" t="str">
            <v>M2</v>
          </cell>
          <cell r="E12767">
            <v>1</v>
          </cell>
          <cell r="F12767">
            <v>31.07</v>
          </cell>
          <cell r="G12767">
            <v>31.07</v>
          </cell>
        </row>
        <row r="12768">
          <cell r="A12768" t="str">
            <v>INSUMO</v>
          </cell>
          <cell r="B12768" t="str">
            <v>00004491</v>
          </cell>
          <cell r="C12768" t="str">
            <v>PECA DE MADEIRA NATIVA / REGIONAL 7,5 X 7,5CM (3X3) NAO APARELHADA (P/FORMA)</v>
          </cell>
          <cell r="D12768" t="str">
            <v>M</v>
          </cell>
          <cell r="E12768">
            <v>1.1000000000000001</v>
          </cell>
          <cell r="F12768">
            <v>4.68</v>
          </cell>
          <cell r="G12768">
            <v>5.15</v>
          </cell>
        </row>
        <row r="12769">
          <cell r="A12769" t="str">
            <v>INSUMO</v>
          </cell>
          <cell r="B12769" t="str">
            <v>00004750</v>
          </cell>
          <cell r="C12769" t="str">
            <v>PEDREIRO</v>
          </cell>
          <cell r="D12769" t="str">
            <v>H</v>
          </cell>
          <cell r="E12769">
            <v>0.35</v>
          </cell>
          <cell r="F12769">
            <v>12.88</v>
          </cell>
          <cell r="G12769">
            <v>4.51</v>
          </cell>
        </row>
        <row r="12770">
          <cell r="A12770" t="str">
            <v>INSUMO</v>
          </cell>
          <cell r="B12770" t="str">
            <v>00005075</v>
          </cell>
          <cell r="C12770" t="str">
            <v>PREGO POLIDO COM CABECA 18 X 30</v>
          </cell>
          <cell r="D12770" t="str">
            <v>KG</v>
          </cell>
          <cell r="E12770">
            <v>0.02</v>
          </cell>
          <cell r="F12770">
            <v>4.9800000000000004</v>
          </cell>
          <cell r="G12770">
            <v>0.1</v>
          </cell>
        </row>
        <row r="12771">
          <cell r="A12771" t="str">
            <v>INSUMO</v>
          </cell>
          <cell r="B12771" t="str">
            <v>00006111</v>
          </cell>
          <cell r="C12771" t="str">
            <v>SERVENTE</v>
          </cell>
          <cell r="D12771" t="str">
            <v>H</v>
          </cell>
          <cell r="E12771">
            <v>0.85</v>
          </cell>
          <cell r="F12771">
            <v>10.59</v>
          </cell>
          <cell r="G12771">
            <v>9</v>
          </cell>
        </row>
        <row r="12772">
          <cell r="A12772" t="str">
            <v>INSUMO</v>
          </cell>
          <cell r="B12772" t="str">
            <v>00006189</v>
          </cell>
          <cell r="C12772" t="str">
            <v>TABUA MADEIRA 2A QUALIDADE 2,5 X 30,0CM (1 X 12") NAO APARELHADA</v>
          </cell>
          <cell r="D12772" t="str">
            <v>M</v>
          </cell>
          <cell r="E12772">
            <v>0.3</v>
          </cell>
          <cell r="F12772">
            <v>8.2899999999999991</v>
          </cell>
          <cell r="G12772">
            <v>2.4900000000000002</v>
          </cell>
        </row>
        <row r="12773">
          <cell r="A12773" t="str">
            <v>74141/002</v>
          </cell>
          <cell r="C12773" t="str">
            <v>SUBTOTAL</v>
          </cell>
          <cell r="G12773">
            <v>69.159999999999982</v>
          </cell>
        </row>
        <row r="12774">
          <cell r="C12774" t="str">
            <v>BDI</v>
          </cell>
          <cell r="E12774">
            <v>0.35</v>
          </cell>
          <cell r="G12774">
            <v>24.21</v>
          </cell>
        </row>
        <row r="12775">
          <cell r="C12775" t="str">
            <v>TOTAL</v>
          </cell>
          <cell r="G12775">
            <v>93.369999999999976</v>
          </cell>
        </row>
        <row r="12777">
          <cell r="A12777" t="str">
            <v>FUES</v>
          </cell>
          <cell r="B12777" t="str">
            <v>74141/003</v>
          </cell>
          <cell r="C12777" t="str">
            <v>LAJE PRE-MOLD BETA 16 P/3,5KN/M2 VAO 5,2M INCL VIGO TAS TIJOLOS ARMADU-RA NEGATIVA CAPEAMENTO 3CM CONCRETO 15MPA ESCORAMENTO MATERI E MAO DE OBRA.</v>
          </cell>
          <cell r="D12777" t="str">
            <v>M2</v>
          </cell>
        </row>
        <row r="12778">
          <cell r="A12778" t="str">
            <v>COMPOSICAO</v>
          </cell>
          <cell r="B12778" t="str">
            <v>6045</v>
          </cell>
          <cell r="C12778" t="str">
            <v>CONCRETO FCK=15MPA, PREPARO COM BETONEIRA, SEM LANCAMENTO</v>
          </cell>
          <cell r="D12778" t="str">
            <v>M3</v>
          </cell>
          <cell r="E12778">
            <v>5.5E-2</v>
          </cell>
          <cell r="F12778">
            <v>294.83999999999997</v>
          </cell>
          <cell r="G12778">
            <v>16.22</v>
          </cell>
        </row>
        <row r="12779">
          <cell r="A12779" t="str">
            <v>COMPOSICAO</v>
          </cell>
          <cell r="B12779" t="str">
            <v>74157/003</v>
          </cell>
          <cell r="C12779" t="str">
            <v>LANCAMENTO/APLICACAO MANUAL DE CONCRETO EM ESTRUTURAS</v>
          </cell>
          <cell r="D12779" t="str">
            <v>M3</v>
          </cell>
          <cell r="E12779">
            <v>5.5E-2</v>
          </cell>
          <cell r="F12779">
            <v>24.970000000000002</v>
          </cell>
          <cell r="G12779">
            <v>1.37</v>
          </cell>
        </row>
        <row r="12780">
          <cell r="A12780" t="str">
            <v>INSUMO</v>
          </cell>
          <cell r="B12780" t="str">
            <v>00001213</v>
          </cell>
          <cell r="C12780" t="str">
            <v>CARPINTEIRO DE FORMAS</v>
          </cell>
          <cell r="D12780" t="str">
            <v>H</v>
          </cell>
          <cell r="E12780">
            <v>0.25</v>
          </cell>
          <cell r="F12780">
            <v>12.88</v>
          </cell>
          <cell r="G12780">
            <v>3.22</v>
          </cell>
        </row>
        <row r="12781">
          <cell r="A12781" t="str">
            <v>INSUMO</v>
          </cell>
          <cell r="B12781" t="str">
            <v>00003738</v>
          </cell>
          <cell r="C12781" t="str">
            <v>LAJE PRE-MOLDADA DE PISO CONVENCIONAL SOBRECARGA 350KG/M2 VAO ATE 5,00M</v>
          </cell>
          <cell r="D12781" t="str">
            <v>M2</v>
          </cell>
          <cell r="E12781">
            <v>1</v>
          </cell>
          <cell r="F12781">
            <v>33.799999999999997</v>
          </cell>
          <cell r="G12781">
            <v>33.799999999999997</v>
          </cell>
        </row>
        <row r="12782">
          <cell r="A12782" t="str">
            <v>INSUMO</v>
          </cell>
          <cell r="B12782" t="str">
            <v>00004491</v>
          </cell>
          <cell r="C12782" t="str">
            <v>PECA DE MADEIRA NATIVA / REGIONAL 7,5 X 7,5CM (3X3) NAO APARELHADA (P/FORMA)</v>
          </cell>
          <cell r="D12782" t="str">
            <v>M</v>
          </cell>
          <cell r="E12782">
            <v>1.1000000000000001</v>
          </cell>
          <cell r="F12782">
            <v>4.68</v>
          </cell>
          <cell r="G12782">
            <v>5.15</v>
          </cell>
        </row>
        <row r="12783">
          <cell r="A12783" t="str">
            <v>INSUMO</v>
          </cell>
          <cell r="B12783" t="str">
            <v>00004750</v>
          </cell>
          <cell r="C12783" t="str">
            <v>PEDREIRO</v>
          </cell>
          <cell r="D12783" t="str">
            <v>H</v>
          </cell>
          <cell r="E12783">
            <v>0.4</v>
          </cell>
          <cell r="F12783">
            <v>12.88</v>
          </cell>
          <cell r="G12783">
            <v>5.15</v>
          </cell>
        </row>
        <row r="12784">
          <cell r="A12784" t="str">
            <v>INSUMO</v>
          </cell>
          <cell r="B12784" t="str">
            <v>00005075</v>
          </cell>
          <cell r="C12784" t="str">
            <v>PREGO POLIDO COM CABECA 18 X 30</v>
          </cell>
          <cell r="D12784" t="str">
            <v>KG</v>
          </cell>
          <cell r="E12784">
            <v>0.02</v>
          </cell>
          <cell r="F12784">
            <v>4.9800000000000004</v>
          </cell>
          <cell r="G12784">
            <v>0.1</v>
          </cell>
        </row>
        <row r="12785">
          <cell r="A12785" t="str">
            <v>INSUMO</v>
          </cell>
          <cell r="B12785" t="str">
            <v>00006111</v>
          </cell>
          <cell r="C12785" t="str">
            <v>SERVENTE</v>
          </cell>
          <cell r="D12785" t="str">
            <v>H</v>
          </cell>
          <cell r="E12785">
            <v>0.9</v>
          </cell>
          <cell r="F12785">
            <v>10.59</v>
          </cell>
          <cell r="G12785">
            <v>9.5299999999999994</v>
          </cell>
        </row>
        <row r="12786">
          <cell r="A12786" t="str">
            <v>INSUMO</v>
          </cell>
          <cell r="B12786" t="str">
            <v>00006189</v>
          </cell>
          <cell r="C12786" t="str">
            <v>TABUA MADEIRA 2A QUALIDADE 2,5 X 30,0CM (1 X 12") NAO APARELHADA</v>
          </cell>
          <cell r="D12786" t="str">
            <v>M</v>
          </cell>
          <cell r="E12786">
            <v>0.3</v>
          </cell>
          <cell r="F12786">
            <v>8.2899999999999991</v>
          </cell>
          <cell r="G12786">
            <v>2.4900000000000002</v>
          </cell>
        </row>
        <row r="12787">
          <cell r="A12787" t="str">
            <v>74141/003</v>
          </cell>
          <cell r="C12787" t="str">
            <v>SUBTOTAL</v>
          </cell>
          <cell r="G12787">
            <v>77.029999999999987</v>
          </cell>
        </row>
        <row r="12788">
          <cell r="C12788" t="str">
            <v>BDI</v>
          </cell>
          <cell r="E12788">
            <v>0.35</v>
          </cell>
          <cell r="G12788">
            <v>26.96</v>
          </cell>
        </row>
        <row r="12789">
          <cell r="C12789" t="str">
            <v>TOTAL</v>
          </cell>
          <cell r="G12789">
            <v>103.98999999999998</v>
          </cell>
        </row>
        <row r="12791">
          <cell r="A12791" t="str">
            <v>FUES</v>
          </cell>
          <cell r="B12791" t="str">
            <v>74141/004</v>
          </cell>
          <cell r="C12791" t="str">
            <v>LAJE PRE-MOLD BETA 20 P/3,5KN/M2 VAO 6,2M INCL VIGO TAS TIJOLOS ARMADU-RA NEGATIVA CAPEAMENTO 3CM CONCRETO 15MPA ESCORAMENTO MATERI E MAO DE OBRA.</v>
          </cell>
          <cell r="D12791" t="str">
            <v>M2</v>
          </cell>
        </row>
        <row r="12792">
          <cell r="A12792" t="str">
            <v>COMPOSICAO</v>
          </cell>
          <cell r="B12792" t="str">
            <v>6045</v>
          </cell>
          <cell r="C12792" t="str">
            <v>CONCRETO FCK=15MPA, PREPARO COM BETONEIRA, SEM LANCAMENTO</v>
          </cell>
          <cell r="D12792" t="str">
            <v>M3</v>
          </cell>
          <cell r="E12792">
            <v>6.7000000000000004E-2</v>
          </cell>
          <cell r="F12792">
            <v>294.83999999999997</v>
          </cell>
          <cell r="G12792">
            <v>19.75</v>
          </cell>
        </row>
        <row r="12793">
          <cell r="A12793" t="str">
            <v>COMPOSICAO</v>
          </cell>
          <cell r="B12793" t="str">
            <v>74157/003</v>
          </cell>
          <cell r="C12793" t="str">
            <v>LANCAMENTO/APLICACAO MANUAL DE CONCRETO EM ESTRUTURAS</v>
          </cell>
          <cell r="D12793" t="str">
            <v>M3</v>
          </cell>
          <cell r="E12793">
            <v>6.7000000000000004E-2</v>
          </cell>
          <cell r="F12793">
            <v>24.970000000000002</v>
          </cell>
          <cell r="G12793">
            <v>1.67</v>
          </cell>
        </row>
        <row r="12794">
          <cell r="A12794" t="str">
            <v>INSUMO</v>
          </cell>
          <cell r="B12794" t="str">
            <v>00001213</v>
          </cell>
          <cell r="C12794" t="str">
            <v>CARPINTEIRO DE FORMAS</v>
          </cell>
          <cell r="D12794" t="str">
            <v>H</v>
          </cell>
          <cell r="E12794">
            <v>0.25</v>
          </cell>
          <cell r="F12794">
            <v>12.88</v>
          </cell>
          <cell r="G12794">
            <v>3.22</v>
          </cell>
        </row>
        <row r="12795">
          <cell r="A12795" t="str">
            <v>INSUMO</v>
          </cell>
          <cell r="B12795" t="str">
            <v>00003746</v>
          </cell>
          <cell r="C12795" t="str">
            <v>LAJE PRE-MOLDADA DE PISO TRELICADA C/ H=16CM P/ APOIO SIMPLES SOBRECARGA 200KG/M2 VAO LIVRE ATE 6,00M</v>
          </cell>
          <cell r="D12795" t="str">
            <v>M2</v>
          </cell>
          <cell r="E12795">
            <v>1</v>
          </cell>
          <cell r="F12795">
            <v>51.83</v>
          </cell>
          <cell r="G12795">
            <v>51.83</v>
          </cell>
        </row>
        <row r="12796">
          <cell r="A12796" t="str">
            <v>INSUMO</v>
          </cell>
          <cell r="B12796" t="str">
            <v>00004491</v>
          </cell>
          <cell r="C12796" t="str">
            <v>PECA DE MADEIRA NATIVA / REGIONAL 7,5 X 7,5CM (3X3) NAO APARELHADA (P/FORMA)</v>
          </cell>
          <cell r="D12796" t="str">
            <v>M</v>
          </cell>
          <cell r="E12796">
            <v>1.1000000000000001</v>
          </cell>
          <cell r="F12796">
            <v>4.68</v>
          </cell>
          <cell r="G12796">
            <v>5.15</v>
          </cell>
        </row>
        <row r="12797">
          <cell r="A12797" t="str">
            <v>INSUMO</v>
          </cell>
          <cell r="B12797" t="str">
            <v>00004750</v>
          </cell>
          <cell r="C12797" t="str">
            <v>PEDREIRO</v>
          </cell>
          <cell r="D12797" t="str">
            <v>H</v>
          </cell>
          <cell r="E12797">
            <v>0.45</v>
          </cell>
          <cell r="F12797">
            <v>12.88</v>
          </cell>
          <cell r="G12797">
            <v>5.8</v>
          </cell>
        </row>
        <row r="12798">
          <cell r="A12798" t="str">
            <v>INSUMO</v>
          </cell>
          <cell r="B12798" t="str">
            <v>00005075</v>
          </cell>
          <cell r="C12798" t="str">
            <v>PREGO POLIDO COM CABECA 18 X 30</v>
          </cell>
          <cell r="D12798" t="str">
            <v>KG</v>
          </cell>
          <cell r="E12798">
            <v>0.02</v>
          </cell>
          <cell r="F12798">
            <v>4.9800000000000004</v>
          </cell>
          <cell r="G12798">
            <v>0.1</v>
          </cell>
        </row>
        <row r="12799">
          <cell r="A12799" t="str">
            <v>INSUMO</v>
          </cell>
          <cell r="B12799" t="str">
            <v>00006111</v>
          </cell>
          <cell r="C12799" t="str">
            <v>SERVENTE</v>
          </cell>
          <cell r="D12799" t="str">
            <v>H</v>
          </cell>
          <cell r="E12799">
            <v>0.9</v>
          </cell>
          <cell r="F12799">
            <v>10.59</v>
          </cell>
          <cell r="G12799">
            <v>9.5299999999999994</v>
          </cell>
        </row>
        <row r="12800">
          <cell r="A12800" t="str">
            <v>INSUMO</v>
          </cell>
          <cell r="B12800" t="str">
            <v>00006189</v>
          </cell>
          <cell r="C12800" t="str">
            <v>TABUA MADEIRA 2A QUALIDADE 2,5 X 30,0CM (1 X 12") NAO APARELHADA</v>
          </cell>
          <cell r="D12800" t="str">
            <v>M</v>
          </cell>
          <cell r="E12800">
            <v>0.3</v>
          </cell>
          <cell r="F12800">
            <v>8.2899999999999991</v>
          </cell>
          <cell r="G12800">
            <v>2.4900000000000002</v>
          </cell>
        </row>
        <row r="12801">
          <cell r="A12801" t="str">
            <v>74141/004</v>
          </cell>
          <cell r="C12801" t="str">
            <v>SUBTOTAL</v>
          </cell>
          <cell r="G12801">
            <v>99.539999999999992</v>
          </cell>
        </row>
        <row r="12802">
          <cell r="C12802" t="str">
            <v>BDI</v>
          </cell>
          <cell r="E12802">
            <v>0.35</v>
          </cell>
          <cell r="G12802">
            <v>34.840000000000003</v>
          </cell>
        </row>
        <row r="12803">
          <cell r="C12803" t="str">
            <v>TOTAL</v>
          </cell>
          <cell r="G12803">
            <v>134.38</v>
          </cell>
        </row>
        <row r="12805">
          <cell r="A12805" t="str">
            <v>FUES</v>
          </cell>
          <cell r="B12805" t="str">
            <v>74202/001</v>
          </cell>
          <cell r="C12805" t="str">
            <v>LAJE PRE-MOLDADA P/FORRO, SOBRECARGA 100KG/M2, VAOS ATE 3,50M/E=8CM, C/LAJOTAS E CAP.C/CONC FCK=20MPA, 3CM, INTER-EIXO 38CM, C/ESCOR AMENTO (REAPR.3X) E FERRAGEM NEGATIVA</v>
          </cell>
          <cell r="D12805" t="str">
            <v>M2</v>
          </cell>
        </row>
        <row r="12806">
          <cell r="A12806" t="str">
            <v>COMPOSICAO</v>
          </cell>
          <cell r="B12806" t="str">
            <v>73972/002</v>
          </cell>
          <cell r="C12806" t="str">
            <v>CONCRETO FCK=20MPA, VIRADO EM BETONEIRA, SEM LANCAMENTO</v>
          </cell>
          <cell r="D12806" t="str">
            <v>M3</v>
          </cell>
          <cell r="E12806">
            <v>3.3000000000000002E-2</v>
          </cell>
          <cell r="F12806">
            <v>320.8</v>
          </cell>
          <cell r="G12806">
            <v>10.59</v>
          </cell>
        </row>
        <row r="12807">
          <cell r="A12807" t="str">
            <v>COMPOSICAO</v>
          </cell>
          <cell r="B12807" t="str">
            <v>74157/003</v>
          </cell>
          <cell r="C12807" t="str">
            <v>LANCAMENTO/APLICACAO MANUAL DE CONCRETO EM ESTRUTURAS</v>
          </cell>
          <cell r="D12807" t="str">
            <v>M3</v>
          </cell>
          <cell r="E12807">
            <v>3.3000000000000002E-2</v>
          </cell>
          <cell r="F12807">
            <v>24.970000000000002</v>
          </cell>
          <cell r="G12807">
            <v>0.82</v>
          </cell>
        </row>
        <row r="12808">
          <cell r="A12808" t="str">
            <v>INSUMO</v>
          </cell>
          <cell r="B12808" t="str">
            <v>00000039</v>
          </cell>
          <cell r="C12808" t="str">
            <v>ACO CA-60 - 5,0MM</v>
          </cell>
          <cell r="D12808" t="str">
            <v>KG</v>
          </cell>
          <cell r="E12808">
            <v>0.47099999999999997</v>
          </cell>
          <cell r="F12808">
            <v>3.98</v>
          </cell>
          <cell r="G12808">
            <v>1.87</v>
          </cell>
        </row>
        <row r="12809">
          <cell r="A12809" t="str">
            <v>INSUMO</v>
          </cell>
          <cell r="B12809" t="str">
            <v>00001213</v>
          </cell>
          <cell r="C12809" t="str">
            <v>CARPINTEIRO DE FORMAS</v>
          </cell>
          <cell r="D12809" t="str">
            <v>H</v>
          </cell>
          <cell r="E12809">
            <v>0.16</v>
          </cell>
          <cell r="F12809">
            <v>12.88</v>
          </cell>
          <cell r="G12809">
            <v>2.06</v>
          </cell>
        </row>
        <row r="12810">
          <cell r="A12810" t="str">
            <v>INSUMO</v>
          </cell>
          <cell r="B12810" t="str">
            <v>00003736</v>
          </cell>
          <cell r="C12810" t="str">
            <v>LAJE PRE-MOLDADA (LAJOTAS + VIGOTAS) PARA FORRO CONVENCIONAL, SOBRECARGA DE 100 KG/M2, VAO ATE 4,00 M (SEM COLOCACAO)</v>
          </cell>
          <cell r="D12810" t="str">
            <v>M2</v>
          </cell>
          <cell r="E12810">
            <v>1</v>
          </cell>
          <cell r="F12810">
            <v>23.9</v>
          </cell>
          <cell r="G12810">
            <v>23.9</v>
          </cell>
        </row>
        <row r="12811">
          <cell r="A12811" t="str">
            <v>INSUMO</v>
          </cell>
          <cell r="B12811" t="str">
            <v>00004491</v>
          </cell>
          <cell r="C12811" t="str">
            <v>PECA DE MADEIRA NATIVA / REGIONAL 7,5 X 7,5CM (3X3) NAO APARELHADA (P/FORMA)</v>
          </cell>
          <cell r="D12811" t="str">
            <v>M</v>
          </cell>
          <cell r="E12811">
            <v>0.28999999999999998</v>
          </cell>
          <cell r="F12811">
            <v>4.68</v>
          </cell>
          <cell r="G12811">
            <v>1.36</v>
          </cell>
        </row>
        <row r="12812">
          <cell r="A12812" t="str">
            <v>INSUMO</v>
          </cell>
          <cell r="B12812" t="str">
            <v>00004750</v>
          </cell>
          <cell r="C12812" t="str">
            <v>PEDREIRO</v>
          </cell>
          <cell r="D12812" t="str">
            <v>H</v>
          </cell>
          <cell r="E12812">
            <v>0.35</v>
          </cell>
          <cell r="F12812">
            <v>12.88</v>
          </cell>
          <cell r="G12812">
            <v>4.51</v>
          </cell>
        </row>
        <row r="12813">
          <cell r="A12813" t="str">
            <v>INSUMO</v>
          </cell>
          <cell r="B12813" t="str">
            <v>00005061</v>
          </cell>
          <cell r="C12813" t="str">
            <v>PREGO POLIDO COM CABECA 18 X 27</v>
          </cell>
          <cell r="D12813" t="str">
            <v>KG</v>
          </cell>
          <cell r="E12813">
            <v>0.03</v>
          </cell>
          <cell r="F12813">
            <v>5.35</v>
          </cell>
          <cell r="G12813">
            <v>0.16</v>
          </cell>
        </row>
        <row r="12814">
          <cell r="A12814" t="str">
            <v>INSUMO</v>
          </cell>
          <cell r="B12814" t="str">
            <v>00006111</v>
          </cell>
          <cell r="C12814" t="str">
            <v>SERVENTE</v>
          </cell>
          <cell r="D12814" t="str">
            <v>H</v>
          </cell>
          <cell r="E12814">
            <v>0.36</v>
          </cell>
          <cell r="F12814">
            <v>10.59</v>
          </cell>
          <cell r="G12814">
            <v>3.81</v>
          </cell>
        </row>
        <row r="12815">
          <cell r="A12815" t="str">
            <v>INSUMO</v>
          </cell>
          <cell r="B12815" t="str">
            <v>00006117</v>
          </cell>
          <cell r="C12815" t="str">
            <v>AJUDANTE DE CARPINTEIRO</v>
          </cell>
          <cell r="D12815" t="str">
            <v>H</v>
          </cell>
          <cell r="E12815">
            <v>0.16</v>
          </cell>
          <cell r="F12815">
            <v>9.68</v>
          </cell>
          <cell r="G12815">
            <v>1.55</v>
          </cell>
        </row>
        <row r="12816">
          <cell r="A12816" t="str">
            <v>INSUMO</v>
          </cell>
          <cell r="B12816" t="str">
            <v>00006189</v>
          </cell>
          <cell r="C12816" t="str">
            <v>TABUA MADEIRA 2A QUALIDADE 2,5 X 30,0CM (1 X 12") NAO APARELHADA</v>
          </cell>
          <cell r="D12816" t="str">
            <v>M</v>
          </cell>
          <cell r="E12816">
            <v>0.17</v>
          </cell>
          <cell r="F12816">
            <v>8.2899999999999991</v>
          </cell>
          <cell r="G12816">
            <v>1.41</v>
          </cell>
        </row>
        <row r="12817">
          <cell r="A12817" t="str">
            <v>74202/001</v>
          </cell>
          <cell r="C12817" t="str">
            <v>SUBTOTAL</v>
          </cell>
          <cell r="G12817">
            <v>52.039999999999992</v>
          </cell>
        </row>
        <row r="12818">
          <cell r="C12818" t="str">
            <v>BDI</v>
          </cell>
          <cell r="E12818">
            <v>0.35</v>
          </cell>
          <cell r="G12818">
            <v>18.21</v>
          </cell>
        </row>
        <row r="12819">
          <cell r="C12819" t="str">
            <v>TOTAL</v>
          </cell>
          <cell r="G12819">
            <v>70.25</v>
          </cell>
        </row>
        <row r="12821">
          <cell r="A12821" t="str">
            <v>FUES</v>
          </cell>
          <cell r="B12821" t="str">
            <v>74202/002</v>
          </cell>
          <cell r="C12821" t="str">
            <v>LAJE PRE-MOLDADA P/PISO, SOBRECARGA 200KG/M2, VAOS ATE 3,50M/E=8CM, C/LAJOTAS E CAP.C/CONC FCK=20MPA, 4CM, INTER-EIXO 38CM, C/ESCOR AMENTO (REAPR.3X) E FERRAGEM NEGATIVA</v>
          </cell>
          <cell r="D12821" t="str">
            <v>M2</v>
          </cell>
        </row>
        <row r="12822">
          <cell r="A12822" t="str">
            <v>COMPOSICAO</v>
          </cell>
          <cell r="B12822" t="str">
            <v>73972/002</v>
          </cell>
          <cell r="C12822" t="str">
            <v>CONCRETO FCK=20MPA, VIRADO EM BETONEIRA, SEM LANCAMENTO</v>
          </cell>
          <cell r="D12822" t="str">
            <v>M3</v>
          </cell>
          <cell r="E12822">
            <v>4.2999999999999997E-2</v>
          </cell>
          <cell r="F12822">
            <v>320.8</v>
          </cell>
          <cell r="G12822">
            <v>13.79</v>
          </cell>
        </row>
        <row r="12823">
          <cell r="A12823" t="str">
            <v>COMPOSICAO</v>
          </cell>
          <cell r="B12823" t="str">
            <v>74157/003</v>
          </cell>
          <cell r="C12823" t="str">
            <v>LANCAMENTO/APLICACAO MANUAL DE CONCRETO EM ESTRUTURAS</v>
          </cell>
          <cell r="D12823" t="str">
            <v>M3</v>
          </cell>
          <cell r="E12823">
            <v>4.2999999999999997E-2</v>
          </cell>
          <cell r="F12823">
            <v>24.970000000000002</v>
          </cell>
          <cell r="G12823">
            <v>1.07</v>
          </cell>
        </row>
        <row r="12824">
          <cell r="A12824" t="str">
            <v>INSUMO</v>
          </cell>
          <cell r="B12824" t="str">
            <v>00000039</v>
          </cell>
          <cell r="C12824" t="str">
            <v>ACO CA-60 - 5,0MM</v>
          </cell>
          <cell r="D12824" t="str">
            <v>KG</v>
          </cell>
          <cell r="E12824">
            <v>0.47099999999999997</v>
          </cell>
          <cell r="F12824">
            <v>3.98</v>
          </cell>
          <cell r="G12824">
            <v>1.87</v>
          </cell>
        </row>
        <row r="12825">
          <cell r="A12825" t="str">
            <v>INSUMO</v>
          </cell>
          <cell r="B12825" t="str">
            <v>00001213</v>
          </cell>
          <cell r="C12825" t="str">
            <v>CARPINTEIRO DE FORMAS</v>
          </cell>
          <cell r="D12825" t="str">
            <v>H</v>
          </cell>
          <cell r="E12825">
            <v>0.16</v>
          </cell>
          <cell r="F12825">
            <v>12.88</v>
          </cell>
          <cell r="G12825">
            <v>2.06</v>
          </cell>
        </row>
        <row r="12826">
          <cell r="A12826" t="str">
            <v>INSUMO</v>
          </cell>
          <cell r="B12826" t="str">
            <v>00003743</v>
          </cell>
          <cell r="C12826" t="str">
            <v>LAJE PRE-MOLDADA DE PISO CONVENCIONAL SOBRECARGA 200KG/M2 VAO ATE 3,50M</v>
          </cell>
          <cell r="D12826" t="str">
            <v>M2</v>
          </cell>
          <cell r="E12826">
            <v>1</v>
          </cell>
          <cell r="F12826">
            <v>25.61</v>
          </cell>
          <cell r="G12826">
            <v>25.61</v>
          </cell>
        </row>
        <row r="12827">
          <cell r="A12827" t="str">
            <v>INSUMO</v>
          </cell>
          <cell r="B12827" t="str">
            <v>00004491</v>
          </cell>
          <cell r="C12827" t="str">
            <v>PECA DE MADEIRA NATIVA / REGIONAL 7,5 X 7,5CM (3X3) NAO APARELHADA (P/FORMA)</v>
          </cell>
          <cell r="D12827" t="str">
            <v>M</v>
          </cell>
          <cell r="E12827">
            <v>0.28999999999999998</v>
          </cell>
          <cell r="F12827">
            <v>4.68</v>
          </cell>
          <cell r="G12827">
            <v>1.36</v>
          </cell>
        </row>
        <row r="12828">
          <cell r="A12828" t="str">
            <v>INSUMO</v>
          </cell>
          <cell r="B12828" t="str">
            <v>00004750</v>
          </cell>
          <cell r="C12828" t="str">
            <v>PEDREIRO</v>
          </cell>
          <cell r="D12828" t="str">
            <v>H</v>
          </cell>
          <cell r="E12828">
            <v>0.4</v>
          </cell>
          <cell r="F12828">
            <v>12.88</v>
          </cell>
          <cell r="G12828">
            <v>5.15</v>
          </cell>
        </row>
        <row r="12829">
          <cell r="A12829" t="str">
            <v>INSUMO</v>
          </cell>
          <cell r="B12829" t="str">
            <v>00005061</v>
          </cell>
          <cell r="C12829" t="str">
            <v>PREGO POLIDO COM CABECA 18 X 27</v>
          </cell>
          <cell r="D12829" t="str">
            <v>KG</v>
          </cell>
          <cell r="E12829">
            <v>0.03</v>
          </cell>
          <cell r="F12829">
            <v>5.35</v>
          </cell>
          <cell r="G12829">
            <v>0.16</v>
          </cell>
        </row>
        <row r="12830">
          <cell r="A12830" t="str">
            <v>INSUMO</v>
          </cell>
          <cell r="B12830" t="str">
            <v>00006111</v>
          </cell>
          <cell r="C12830" t="str">
            <v>SERVENTE</v>
          </cell>
          <cell r="D12830" t="str">
            <v>H</v>
          </cell>
          <cell r="E12830">
            <v>0.44</v>
          </cell>
          <cell r="F12830">
            <v>10.59</v>
          </cell>
          <cell r="G12830">
            <v>4.66</v>
          </cell>
        </row>
        <row r="12831">
          <cell r="A12831" t="str">
            <v>INSUMO</v>
          </cell>
          <cell r="B12831" t="str">
            <v>00006117</v>
          </cell>
          <cell r="C12831" t="str">
            <v>AJUDANTE DE CARPINTEIRO</v>
          </cell>
          <cell r="D12831" t="str">
            <v>H</v>
          </cell>
          <cell r="E12831">
            <v>0.16</v>
          </cell>
          <cell r="F12831">
            <v>9.68</v>
          </cell>
          <cell r="G12831">
            <v>1.55</v>
          </cell>
        </row>
        <row r="12832">
          <cell r="A12832" t="str">
            <v>INSUMO</v>
          </cell>
          <cell r="B12832" t="str">
            <v>00006189</v>
          </cell>
          <cell r="C12832" t="str">
            <v>TABUA MADEIRA 2A QUALIDADE 2,5 X 30,0CM (1 X 12") NAO APARELHADA</v>
          </cell>
          <cell r="D12832" t="str">
            <v>M</v>
          </cell>
          <cell r="E12832">
            <v>0.17</v>
          </cell>
          <cell r="F12832">
            <v>8.2899999999999991</v>
          </cell>
          <cell r="G12832">
            <v>1.41</v>
          </cell>
        </row>
        <row r="12833">
          <cell r="A12833" t="str">
            <v>74202/002</v>
          </cell>
          <cell r="C12833" t="str">
            <v>SUBTOTAL</v>
          </cell>
          <cell r="G12833">
            <v>58.689999999999984</v>
          </cell>
        </row>
        <row r="12834">
          <cell r="C12834" t="str">
            <v>BDI</v>
          </cell>
          <cell r="E12834">
            <v>0.35</v>
          </cell>
          <cell r="G12834">
            <v>20.54</v>
          </cell>
        </row>
        <row r="12835">
          <cell r="C12835" t="str">
            <v>TOTAL</v>
          </cell>
          <cell r="G12835">
            <v>79.22999999999999</v>
          </cell>
        </row>
        <row r="12837">
          <cell r="A12837" t="str">
            <v>FUES</v>
          </cell>
          <cell r="B12837" t="str">
            <v>6122</v>
          </cell>
          <cell r="C12837" t="str">
            <v>EMBASAMENTO C/PEDRA ARGAMASSADA UTILIZANDOARG.CIM/AREIA 1:4</v>
          </cell>
          <cell r="D12837" t="str">
            <v>M3</v>
          </cell>
        </row>
        <row r="12838">
          <cell r="A12838" t="str">
            <v>COMPOSICAO</v>
          </cell>
          <cell r="B12838" t="str">
            <v>73455</v>
          </cell>
          <cell r="C12838" t="str">
            <v>ARGAMASSA CIMENTO/AREIA 1:4 - PREPARO MECANICO</v>
          </cell>
          <cell r="D12838" t="str">
            <v>M3</v>
          </cell>
          <cell r="E12838">
            <v>0.3</v>
          </cell>
          <cell r="F12838">
            <v>291.58</v>
          </cell>
          <cell r="G12838">
            <v>87.47</v>
          </cell>
        </row>
        <row r="12839">
          <cell r="A12839" t="str">
            <v>INSUMO</v>
          </cell>
          <cell r="B12839" t="str">
            <v>00004730</v>
          </cell>
          <cell r="C12839" t="str">
            <v>PEDRA-DE-MÃO OU PEDRA RACHÃO P/ MURO ARRIMO/FUNDAÇÃO/ENROCAMENTO ETC - POSTO PEDREIRA / FORNECEDOR (SEM FRETE)</v>
          </cell>
          <cell r="D12839" t="str">
            <v>M3</v>
          </cell>
          <cell r="E12839">
            <v>1.1000000000000001</v>
          </cell>
          <cell r="F12839">
            <v>42.95</v>
          </cell>
          <cell r="G12839">
            <v>47.25</v>
          </cell>
        </row>
        <row r="12840">
          <cell r="A12840" t="str">
            <v>INSUMO</v>
          </cell>
          <cell r="B12840" t="str">
            <v>00004750</v>
          </cell>
          <cell r="C12840" t="str">
            <v>PEDREIRO</v>
          </cell>
          <cell r="D12840" t="str">
            <v>H</v>
          </cell>
          <cell r="E12840">
            <v>6</v>
          </cell>
          <cell r="F12840">
            <v>12.88</v>
          </cell>
          <cell r="G12840">
            <v>77.28</v>
          </cell>
        </row>
        <row r="12841">
          <cell r="A12841" t="str">
            <v>INSUMO</v>
          </cell>
          <cell r="B12841" t="str">
            <v>00006111</v>
          </cell>
          <cell r="C12841" t="str">
            <v>SERVENTE</v>
          </cell>
          <cell r="D12841" t="str">
            <v>H</v>
          </cell>
          <cell r="E12841">
            <v>6</v>
          </cell>
          <cell r="F12841">
            <v>10.59</v>
          </cell>
          <cell r="G12841">
            <v>63.54</v>
          </cell>
        </row>
        <row r="12842">
          <cell r="A12842" t="str">
            <v>6122</v>
          </cell>
          <cell r="C12842" t="str">
            <v>SUBTOTAL</v>
          </cell>
          <cell r="G12842">
            <v>275.54000000000002</v>
          </cell>
        </row>
        <row r="12843">
          <cell r="C12843" t="str">
            <v>BDI</v>
          </cell>
          <cell r="E12843">
            <v>0.35</v>
          </cell>
          <cell r="G12843">
            <v>96.44</v>
          </cell>
        </row>
        <row r="12844">
          <cell r="C12844" t="str">
            <v>TOTAL</v>
          </cell>
          <cell r="G12844">
            <v>371.98</v>
          </cell>
        </row>
        <row r="12846">
          <cell r="A12846" t="str">
            <v>FUES</v>
          </cell>
          <cell r="B12846" t="str">
            <v>73817/001</v>
          </cell>
          <cell r="C12846" t="str">
            <v>EMBASAMENTO DE MATERIAL GRANULAR - PO DE PEDRA</v>
          </cell>
          <cell r="D12846" t="str">
            <v>M3</v>
          </cell>
        </row>
        <row r="12847">
          <cell r="A12847" t="str">
            <v>INSUMO</v>
          </cell>
          <cell r="B12847" t="str">
            <v>00004741</v>
          </cell>
          <cell r="C12847" t="str">
            <v>PÓ-DE-PEDRA - POSTO PEDREIRA / FORNECEDOR (SEM FRETE)</v>
          </cell>
          <cell r="D12847" t="str">
            <v>M3</v>
          </cell>
          <cell r="E12847">
            <v>1.1499999999999999</v>
          </cell>
          <cell r="F12847">
            <v>44.31</v>
          </cell>
          <cell r="G12847">
            <v>50.96</v>
          </cell>
        </row>
        <row r="12848">
          <cell r="A12848" t="str">
            <v>INSUMO</v>
          </cell>
          <cell r="B12848" t="str">
            <v>00006111</v>
          </cell>
          <cell r="C12848" t="str">
            <v>SERVENTE</v>
          </cell>
          <cell r="D12848" t="str">
            <v>H</v>
          </cell>
          <cell r="E12848">
            <v>1.3</v>
          </cell>
          <cell r="F12848">
            <v>10.59</v>
          </cell>
          <cell r="G12848">
            <v>13.77</v>
          </cell>
        </row>
        <row r="12849">
          <cell r="A12849" t="str">
            <v>73817/001</v>
          </cell>
          <cell r="C12849" t="str">
            <v>SUBTOTAL</v>
          </cell>
          <cell r="G12849">
            <v>64.73</v>
          </cell>
        </row>
        <row r="12850">
          <cell r="C12850" t="str">
            <v>BDI</v>
          </cell>
          <cell r="E12850">
            <v>0.35</v>
          </cell>
          <cell r="G12850">
            <v>22.66</v>
          </cell>
        </row>
        <row r="12851">
          <cell r="C12851" t="str">
            <v>TOTAL</v>
          </cell>
          <cell r="G12851">
            <v>87.39</v>
          </cell>
        </row>
        <row r="12853">
          <cell r="A12853" t="str">
            <v>FUES</v>
          </cell>
          <cell r="B12853" t="str">
            <v>73817/002</v>
          </cell>
          <cell r="C12853" t="str">
            <v>EMBASAMENTO DE MATERIAL GRANULAR - RACHAO</v>
          </cell>
          <cell r="D12853" t="str">
            <v>M3</v>
          </cell>
        </row>
        <row r="12854">
          <cell r="A12854" t="str">
            <v>INSUMO</v>
          </cell>
          <cell r="B12854" t="str">
            <v>00004730</v>
          </cell>
          <cell r="C12854" t="str">
            <v>PEDRA-DE-MÃO OU PEDRA RACHÃO P/ MURO ARRIMO/FUNDAÇÃO/ENROCAMENTO ETC - POSTO PEDREIRA / FORNECEDOR (SEM FRETE)</v>
          </cell>
          <cell r="D12854" t="str">
            <v>M3</v>
          </cell>
          <cell r="E12854">
            <v>1.2</v>
          </cell>
          <cell r="F12854">
            <v>42.95</v>
          </cell>
          <cell r="G12854">
            <v>51.54</v>
          </cell>
        </row>
        <row r="12855">
          <cell r="A12855" t="str">
            <v>INSUMO</v>
          </cell>
          <cell r="B12855" t="str">
            <v>00006111</v>
          </cell>
          <cell r="C12855" t="str">
            <v>SERVENTE</v>
          </cell>
          <cell r="D12855" t="str">
            <v>H</v>
          </cell>
          <cell r="E12855">
            <v>2.5</v>
          </cell>
          <cell r="F12855">
            <v>10.59</v>
          </cell>
          <cell r="G12855">
            <v>26.48</v>
          </cell>
        </row>
        <row r="12856">
          <cell r="A12856" t="str">
            <v>73817/002</v>
          </cell>
          <cell r="C12856" t="str">
            <v>SUBTOTAL</v>
          </cell>
          <cell r="G12856">
            <v>78.02</v>
          </cell>
        </row>
        <row r="12857">
          <cell r="C12857" t="str">
            <v>BDI</v>
          </cell>
          <cell r="E12857">
            <v>0.35</v>
          </cell>
          <cell r="G12857">
            <v>27.31</v>
          </cell>
        </row>
        <row r="12858">
          <cell r="C12858" t="str">
            <v>TOTAL</v>
          </cell>
          <cell r="G12858">
            <v>105.33</v>
          </cell>
        </row>
        <row r="12860">
          <cell r="A12860" t="str">
            <v>FUES</v>
          </cell>
          <cell r="B12860" t="str">
            <v>74078/001</v>
          </cell>
          <cell r="C12860" t="str">
            <v>AGULHAMENTO FUNDO DE VALAS C/MACO 30KG P EDRA-DE-MAO H=10CM</v>
          </cell>
          <cell r="D12860" t="str">
            <v>M2</v>
          </cell>
        </row>
        <row r="12861">
          <cell r="A12861" t="str">
            <v>INSUMO</v>
          </cell>
          <cell r="B12861" t="str">
            <v>00004730</v>
          </cell>
          <cell r="C12861" t="str">
            <v>PEDRA-DE-MÃO OU PEDRA RACHÃO P/ MURO ARRIMO/FUNDAÇÃO/ENROCAMENTO ETC - POSTO PEDREIRA / FORNECEDOR (SEM FRETE)</v>
          </cell>
          <cell r="D12861" t="str">
            <v>M3</v>
          </cell>
          <cell r="E12861">
            <v>0.1</v>
          </cell>
          <cell r="F12861">
            <v>42.95</v>
          </cell>
          <cell r="G12861">
            <v>4.3</v>
          </cell>
        </row>
        <row r="12862">
          <cell r="A12862" t="str">
            <v>INSUMO</v>
          </cell>
          <cell r="B12862" t="str">
            <v>00006111</v>
          </cell>
          <cell r="C12862" t="str">
            <v>SERVENTE</v>
          </cell>
          <cell r="D12862" t="str">
            <v>H</v>
          </cell>
          <cell r="E12862">
            <v>1.5</v>
          </cell>
          <cell r="F12862">
            <v>10.59</v>
          </cell>
          <cell r="G12862">
            <v>15.89</v>
          </cell>
        </row>
        <row r="12863">
          <cell r="A12863" t="str">
            <v>74078/001</v>
          </cell>
          <cell r="C12863" t="str">
            <v>SUBTOTAL</v>
          </cell>
          <cell r="G12863">
            <v>20.190000000000001</v>
          </cell>
        </row>
        <row r="12864">
          <cell r="C12864" t="str">
            <v>BDI</v>
          </cell>
          <cell r="E12864">
            <v>0.35</v>
          </cell>
          <cell r="G12864">
            <v>7.07</v>
          </cell>
        </row>
        <row r="12865">
          <cell r="C12865" t="str">
            <v>TOTAL</v>
          </cell>
          <cell r="G12865">
            <v>27.26</v>
          </cell>
        </row>
        <row r="12867">
          <cell r="A12867" t="str">
            <v>FUES</v>
          </cell>
          <cell r="B12867" t="str">
            <v>74078/002</v>
          </cell>
          <cell r="C12867" t="str">
            <v>AGULHAMENTO FUNDO DE VALAS C/MACO 30KG P EDRA-DE-MAO H=5CM</v>
          </cell>
          <cell r="D12867" t="str">
            <v>M2</v>
          </cell>
        </row>
        <row r="12868">
          <cell r="A12868" t="str">
            <v>INSUMO</v>
          </cell>
          <cell r="B12868" t="str">
            <v>00004730</v>
          </cell>
          <cell r="C12868" t="str">
            <v>PEDRA-DE-MÃO OU PEDRA RACHÃO P/ MURO ARRIMO/FUNDAÇÃO/ENROCAMENTO ETC - POSTO PEDREIRA / FORNECEDOR (SEM FRETE)</v>
          </cell>
          <cell r="D12868" t="str">
            <v>M3</v>
          </cell>
          <cell r="E12868">
            <v>0.05</v>
          </cell>
          <cell r="F12868">
            <v>42.95</v>
          </cell>
          <cell r="G12868">
            <v>2.15</v>
          </cell>
        </row>
        <row r="12869">
          <cell r="A12869" t="str">
            <v>INSUMO</v>
          </cell>
          <cell r="B12869" t="str">
            <v>00006111</v>
          </cell>
          <cell r="C12869" t="str">
            <v>SERVENTE</v>
          </cell>
          <cell r="D12869" t="str">
            <v>H</v>
          </cell>
          <cell r="E12869">
            <v>0.75</v>
          </cell>
          <cell r="F12869">
            <v>10.59</v>
          </cell>
          <cell r="G12869">
            <v>7.94</v>
          </cell>
        </row>
        <row r="12870">
          <cell r="A12870" t="str">
            <v>74078/002</v>
          </cell>
          <cell r="C12870" t="str">
            <v>SUBTOTAL</v>
          </cell>
          <cell r="G12870">
            <v>10.09</v>
          </cell>
        </row>
        <row r="12871">
          <cell r="C12871" t="str">
            <v>BDI</v>
          </cell>
          <cell r="E12871">
            <v>0.35</v>
          </cell>
          <cell r="G12871">
            <v>3.53</v>
          </cell>
        </row>
        <row r="12872">
          <cell r="C12872" t="str">
            <v>TOTAL</v>
          </cell>
          <cell r="G12872">
            <v>13.62</v>
          </cell>
        </row>
        <row r="12874">
          <cell r="A12874" t="str">
            <v>FUES</v>
          </cell>
          <cell r="B12874" t="str">
            <v>83518</v>
          </cell>
          <cell r="C12874" t="str">
            <v>ALVENARIA EMBASAMENTO E=20 CM BLOCO CONCRETO</v>
          </cell>
          <cell r="D12874" t="str">
            <v>M3</v>
          </cell>
        </row>
        <row r="12875">
          <cell r="A12875" t="str">
            <v>COMPOSICAO</v>
          </cell>
          <cell r="B12875" t="str">
            <v>73449</v>
          </cell>
          <cell r="C12875" t="str">
            <v>ARGAMASSA CIMENTO/AREIA 1:4 - PREPARO MANUAL - P</v>
          </cell>
          <cell r="D12875" t="str">
            <v>M3</v>
          </cell>
          <cell r="E12875">
            <v>7.0000000000000007E-2</v>
          </cell>
          <cell r="F12875">
            <v>341.28999999999996</v>
          </cell>
          <cell r="G12875">
            <v>23.89</v>
          </cell>
        </row>
        <row r="12876">
          <cell r="A12876" t="str">
            <v>INSUMO</v>
          </cell>
          <cell r="B12876" t="str">
            <v>00000654</v>
          </cell>
          <cell r="C12876" t="str">
            <v>BLOCO VEDACAO CONCRETO 19 X 19 X 39CM (CLASSE D - NBR 6136/07)</v>
          </cell>
          <cell r="D12876" t="str">
            <v>UN</v>
          </cell>
          <cell r="E12876">
            <v>62.5</v>
          </cell>
          <cell r="F12876">
            <v>2.12</v>
          </cell>
          <cell r="G12876">
            <v>132.5</v>
          </cell>
        </row>
        <row r="12877">
          <cell r="A12877" t="str">
            <v>INSUMO</v>
          </cell>
          <cell r="B12877" t="str">
            <v>00004750</v>
          </cell>
          <cell r="C12877" t="str">
            <v>PEDREIRO</v>
          </cell>
          <cell r="D12877" t="str">
            <v>H</v>
          </cell>
          <cell r="E12877">
            <v>3.7</v>
          </cell>
          <cell r="F12877">
            <v>12.88</v>
          </cell>
          <cell r="G12877">
            <v>47.66</v>
          </cell>
        </row>
        <row r="12878">
          <cell r="A12878" t="str">
            <v>INSUMO</v>
          </cell>
          <cell r="B12878" t="str">
            <v>00006111</v>
          </cell>
          <cell r="C12878" t="str">
            <v>SERVENTE</v>
          </cell>
          <cell r="D12878" t="str">
            <v>H</v>
          </cell>
          <cell r="E12878">
            <v>3.7</v>
          </cell>
          <cell r="F12878">
            <v>10.59</v>
          </cell>
          <cell r="G12878">
            <v>39.18</v>
          </cell>
        </row>
        <row r="12879">
          <cell r="A12879" t="str">
            <v>83518</v>
          </cell>
          <cell r="C12879" t="str">
            <v>SUBTOTAL</v>
          </cell>
          <cell r="G12879">
            <v>243.23</v>
          </cell>
        </row>
        <row r="12880">
          <cell r="C12880" t="str">
            <v>BDI</v>
          </cell>
          <cell r="E12880">
            <v>0.35</v>
          </cell>
          <cell r="G12880">
            <v>85.13</v>
          </cell>
        </row>
        <row r="12881">
          <cell r="C12881" t="str">
            <v>TOTAL</v>
          </cell>
          <cell r="G12881">
            <v>328.36</v>
          </cell>
        </row>
        <row r="12883">
          <cell r="A12883" t="str">
            <v>FUES</v>
          </cell>
          <cell r="B12883" t="str">
            <v>83519</v>
          </cell>
          <cell r="C12883" t="str">
            <v>ALVENARIA EMBASAMENTO TIJOLO CERAMICO FURADO 10X20X20 CM</v>
          </cell>
          <cell r="D12883" t="str">
            <v>M3</v>
          </cell>
        </row>
        <row r="12884">
          <cell r="A12884" t="str">
            <v>COMPOSICAO</v>
          </cell>
          <cell r="B12884" t="str">
            <v>73449</v>
          </cell>
          <cell r="C12884" t="str">
            <v>ARGAMASSA CIMENTO/AREIA 1:4 - PREPARO MANUAL - P</v>
          </cell>
          <cell r="D12884" t="str">
            <v>M3</v>
          </cell>
          <cell r="E12884">
            <v>0.17</v>
          </cell>
          <cell r="F12884">
            <v>341.28999999999996</v>
          </cell>
          <cell r="G12884">
            <v>58.02</v>
          </cell>
        </row>
        <row r="12885">
          <cell r="A12885" t="str">
            <v>INSUMO</v>
          </cell>
          <cell r="B12885" t="str">
            <v>00004750</v>
          </cell>
          <cell r="C12885" t="str">
            <v>PEDREIRO</v>
          </cell>
          <cell r="D12885" t="str">
            <v>H</v>
          </cell>
          <cell r="E12885">
            <v>7.5</v>
          </cell>
          <cell r="F12885">
            <v>12.88</v>
          </cell>
          <cell r="G12885">
            <v>96.6</v>
          </cell>
        </row>
        <row r="12886">
          <cell r="A12886" t="str">
            <v>INSUMO</v>
          </cell>
          <cell r="B12886" t="str">
            <v>00006111</v>
          </cell>
          <cell r="C12886" t="str">
            <v>SERVENTE</v>
          </cell>
          <cell r="D12886" t="str">
            <v>H</v>
          </cell>
          <cell r="E12886">
            <v>7.5</v>
          </cell>
          <cell r="F12886">
            <v>10.59</v>
          </cell>
          <cell r="G12886">
            <v>79.430000000000007</v>
          </cell>
        </row>
        <row r="12887">
          <cell r="A12887" t="str">
            <v>INSUMO</v>
          </cell>
          <cell r="B12887" t="str">
            <v>00007271</v>
          </cell>
          <cell r="C12887" t="str">
            <v>BLOCO CERÂMICO VEDAÇÃO 8 FUROS - 9 X 19 X 19 CM</v>
          </cell>
          <cell r="D12887" t="str">
            <v>UN</v>
          </cell>
          <cell r="E12887">
            <v>250</v>
          </cell>
          <cell r="F12887">
            <v>0.71</v>
          </cell>
          <cell r="G12887">
            <v>177.5</v>
          </cell>
        </row>
        <row r="12888">
          <cell r="A12888" t="str">
            <v>83519</v>
          </cell>
          <cell r="C12888" t="str">
            <v>SUBTOTAL</v>
          </cell>
          <cell r="G12888">
            <v>411.55</v>
          </cell>
        </row>
        <row r="12889">
          <cell r="C12889" t="str">
            <v>BDI</v>
          </cell>
          <cell r="E12889">
            <v>0.35</v>
          </cell>
          <cell r="G12889">
            <v>144.04</v>
          </cell>
        </row>
        <row r="12890">
          <cell r="C12890" t="str">
            <v>TOTAL</v>
          </cell>
          <cell r="G12890">
            <v>555.59</v>
          </cell>
        </row>
        <row r="12892">
          <cell r="A12892" t="str">
            <v>FUES</v>
          </cell>
          <cell r="B12892" t="str">
            <v>68328</v>
          </cell>
          <cell r="C12892" t="str">
            <v>JUNTA DE DILATACAO COM ISOPOR 10 MM</v>
          </cell>
          <cell r="D12892" t="str">
            <v>M2</v>
          </cell>
        </row>
        <row r="12893">
          <cell r="A12893" t="str">
            <v>INSUMO</v>
          </cell>
          <cell r="B12893" t="str">
            <v>00003767</v>
          </cell>
          <cell r="C12893" t="str">
            <v>LIXA P/ PAREDE OU MADEIRA</v>
          </cell>
          <cell r="D12893" t="str">
            <v>UN</v>
          </cell>
          <cell r="E12893">
            <v>0.1</v>
          </cell>
          <cell r="F12893">
            <v>0.48</v>
          </cell>
          <cell r="G12893">
            <v>0.05</v>
          </cell>
        </row>
        <row r="12894">
          <cell r="A12894" t="str">
            <v>INSUMO</v>
          </cell>
          <cell r="B12894" t="str">
            <v>00004783</v>
          </cell>
          <cell r="C12894" t="str">
            <v>PINTOR</v>
          </cell>
          <cell r="D12894" t="str">
            <v>H</v>
          </cell>
          <cell r="E12894">
            <v>5.6300000000000003E-2</v>
          </cell>
          <cell r="F12894">
            <v>13.58</v>
          </cell>
          <cell r="G12894">
            <v>0.76</v>
          </cell>
        </row>
        <row r="12895">
          <cell r="A12895" t="str">
            <v>INSUMO</v>
          </cell>
          <cell r="B12895" t="str">
            <v>00006111</v>
          </cell>
          <cell r="C12895" t="str">
            <v>SERVENTE</v>
          </cell>
          <cell r="D12895" t="str">
            <v>H</v>
          </cell>
          <cell r="E12895">
            <v>5.5800000000000002E-2</v>
          </cell>
          <cell r="F12895">
            <v>10.59</v>
          </cell>
          <cell r="G12895">
            <v>0.59</v>
          </cell>
        </row>
        <row r="12896">
          <cell r="A12896" t="str">
            <v>INSUMO</v>
          </cell>
          <cell r="B12896" t="str">
            <v>00011615</v>
          </cell>
          <cell r="C12896" t="str">
            <v>ISOPOR E = 1CM - PLACA 100X50CM P/ JUNTA DILATACAO</v>
          </cell>
          <cell r="D12896" t="str">
            <v>M2</v>
          </cell>
          <cell r="E12896">
            <v>1.05</v>
          </cell>
          <cell r="F12896">
            <v>3.58</v>
          </cell>
          <cell r="G12896">
            <v>3.76</v>
          </cell>
        </row>
        <row r="12897">
          <cell r="A12897" t="str">
            <v>INSUMO</v>
          </cell>
          <cell r="B12897" t="str">
            <v>00011849</v>
          </cell>
          <cell r="C12897" t="str">
            <v>COLA BRANCA</v>
          </cell>
          <cell r="D12897" t="str">
            <v>L</v>
          </cell>
          <cell r="E12897">
            <v>0.62419999999999998</v>
          </cell>
          <cell r="F12897">
            <v>8.6999999999999993</v>
          </cell>
          <cell r="G12897">
            <v>5.43</v>
          </cell>
        </row>
        <row r="12898">
          <cell r="A12898" t="str">
            <v>68328</v>
          </cell>
          <cell r="C12898" t="str">
            <v>SUBTOTAL</v>
          </cell>
          <cell r="G12898">
            <v>10.59</v>
          </cell>
        </row>
        <row r="12899">
          <cell r="C12899" t="str">
            <v>BDI</v>
          </cell>
          <cell r="E12899">
            <v>0.35</v>
          </cell>
          <cell r="G12899">
            <v>3.71</v>
          </cell>
        </row>
        <row r="12900">
          <cell r="C12900" t="str">
            <v>TOTAL</v>
          </cell>
          <cell r="G12900">
            <v>14.3</v>
          </cell>
        </row>
        <row r="12902">
          <cell r="A12902" t="str">
            <v>FUES</v>
          </cell>
          <cell r="B12902" t="str">
            <v>73898/001</v>
          </cell>
          <cell r="C12902" t="str">
            <v>JUNTA DE DILATACAO ELASTICA (PVC) O-220/ 6 PRESSAO ATE 30 MCA</v>
          </cell>
          <cell r="D12902" t="str">
            <v>M</v>
          </cell>
        </row>
        <row r="12903">
          <cell r="A12903" t="str">
            <v>INSUMO</v>
          </cell>
          <cell r="B12903" t="str">
            <v>00000378</v>
          </cell>
          <cell r="C12903" t="str">
            <v>ARMADOR</v>
          </cell>
          <cell r="D12903" t="str">
            <v>H</v>
          </cell>
          <cell r="E12903">
            <v>0.12</v>
          </cell>
          <cell r="F12903">
            <v>12.88</v>
          </cell>
          <cell r="G12903">
            <v>1.55</v>
          </cell>
        </row>
        <row r="12904">
          <cell r="A12904" t="str">
            <v>INSUMO</v>
          </cell>
          <cell r="B12904" t="str">
            <v>00003681</v>
          </cell>
          <cell r="C12904" t="str">
            <v>JUNTA DILATACAO ELASTICA (PVC) P/ CONCRETO (FUGENBAND) O-220/6 PRESSAO ATE 30 MCA</v>
          </cell>
          <cell r="D12904" t="str">
            <v>M</v>
          </cell>
          <cell r="E12904">
            <v>1.05</v>
          </cell>
          <cell r="F12904">
            <v>234.91</v>
          </cell>
          <cell r="G12904">
            <v>246.66</v>
          </cell>
        </row>
        <row r="12905">
          <cell r="A12905" t="str">
            <v>INSUMO</v>
          </cell>
          <cell r="B12905" t="str">
            <v>00006111</v>
          </cell>
          <cell r="C12905" t="str">
            <v>SERVENTE</v>
          </cell>
          <cell r="D12905" t="str">
            <v>H</v>
          </cell>
          <cell r="E12905">
            <v>0.12</v>
          </cell>
          <cell r="F12905">
            <v>10.59</v>
          </cell>
          <cell r="G12905">
            <v>1.27</v>
          </cell>
        </row>
        <row r="12906">
          <cell r="A12906" t="str">
            <v>73898/001</v>
          </cell>
          <cell r="C12906" t="str">
            <v>SUBTOTAL</v>
          </cell>
          <cell r="G12906">
            <v>249.48000000000002</v>
          </cell>
        </row>
        <row r="12907">
          <cell r="C12907" t="str">
            <v>BDI</v>
          </cell>
          <cell r="E12907">
            <v>0.35</v>
          </cell>
          <cell r="G12907">
            <v>87.32</v>
          </cell>
        </row>
        <row r="12908">
          <cell r="C12908" t="str">
            <v>TOTAL</v>
          </cell>
          <cell r="G12908">
            <v>336.8</v>
          </cell>
        </row>
        <row r="12910">
          <cell r="A12910" t="str">
            <v>FUES</v>
          </cell>
          <cell r="B12910" t="str">
            <v>74121/001</v>
          </cell>
          <cell r="C12910" t="str">
            <v>JUNTA DE DILATACAO PARA IMPERMEABILIZACAO, COM SELA NTE ELASTICO MONOCOMPONENTE A BASE DE POLIURETANO, DIMENSOES 1X1CM.</v>
          </cell>
          <cell r="D12910" t="str">
            <v>M</v>
          </cell>
        </row>
        <row r="12911">
          <cell r="A12911" t="str">
            <v>INSUMO</v>
          </cell>
          <cell r="B12911" t="str">
            <v>00000142</v>
          </cell>
          <cell r="C12911" t="str">
            <v>SELANTE ELÁSTICO MONOCOMPONENTE À BASE DE POLIURETANO SIKAFLEX 1A PLUS OU EQUIVALENTE</v>
          </cell>
          <cell r="D12911" t="str">
            <v>310ML</v>
          </cell>
          <cell r="E12911">
            <v>0.33400000000000002</v>
          </cell>
          <cell r="F12911">
            <v>48.66</v>
          </cell>
          <cell r="G12911">
            <v>16.25</v>
          </cell>
        </row>
        <row r="12912">
          <cell r="A12912" t="str">
            <v>INSUMO</v>
          </cell>
          <cell r="B12912" t="str">
            <v>00004750</v>
          </cell>
          <cell r="C12912" t="str">
            <v>PEDREIRO</v>
          </cell>
          <cell r="D12912" t="str">
            <v>H</v>
          </cell>
          <cell r="E12912">
            <v>0.4</v>
          </cell>
          <cell r="F12912">
            <v>12.88</v>
          </cell>
          <cell r="G12912">
            <v>5.15</v>
          </cell>
        </row>
        <row r="12913">
          <cell r="A12913" t="str">
            <v>INSUMO</v>
          </cell>
          <cell r="B12913" t="str">
            <v>00006111</v>
          </cell>
          <cell r="C12913" t="str">
            <v>SERVENTE</v>
          </cell>
          <cell r="D12913" t="str">
            <v>H</v>
          </cell>
          <cell r="E12913">
            <v>0.1</v>
          </cell>
          <cell r="F12913">
            <v>10.59</v>
          </cell>
          <cell r="G12913">
            <v>1.06</v>
          </cell>
        </row>
        <row r="12914">
          <cell r="A12914" t="str">
            <v>74121/001</v>
          </cell>
          <cell r="C12914" t="str">
            <v>SUBTOTAL</v>
          </cell>
          <cell r="G12914">
            <v>22.459999999999997</v>
          </cell>
        </row>
        <row r="12915">
          <cell r="C12915" t="str">
            <v>BDI</v>
          </cell>
          <cell r="E12915">
            <v>0.35</v>
          </cell>
          <cell r="G12915">
            <v>7.86</v>
          </cell>
        </row>
        <row r="12916">
          <cell r="C12916" t="str">
            <v>TOTAL</v>
          </cell>
          <cell r="G12916">
            <v>30.319999999999997</v>
          </cell>
        </row>
        <row r="12918">
          <cell r="A12918" t="str">
            <v>FUES</v>
          </cell>
          <cell r="B12918" t="str">
            <v>79471</v>
          </cell>
          <cell r="C12918" t="str">
            <v>PINTURA ADESIVA P/ CONCRETO, A BASE DE RES INA EPOXI ( SIKADUR 32 )</v>
          </cell>
          <cell r="D12918" t="str">
            <v>KG</v>
          </cell>
        </row>
        <row r="12919">
          <cell r="A12919" t="str">
            <v>INSUMO</v>
          </cell>
          <cell r="B12919" t="str">
            <v>00000156</v>
          </cell>
          <cell r="C12919" t="str">
            <v>ADESIVO ESTRUTURAL À BASE DE RESINA EPOXI SIKADUR 32 OU EQUIVALENTE</v>
          </cell>
          <cell r="D12919" t="str">
            <v>KG</v>
          </cell>
          <cell r="E12919">
            <v>1.1000000000000001</v>
          </cell>
          <cell r="F12919">
            <v>55.58</v>
          </cell>
          <cell r="G12919">
            <v>61.14</v>
          </cell>
        </row>
        <row r="12920">
          <cell r="A12920" t="str">
            <v>INSUMO</v>
          </cell>
          <cell r="B12920" t="str">
            <v>00004750</v>
          </cell>
          <cell r="C12920" t="str">
            <v>PEDREIRO</v>
          </cell>
          <cell r="D12920" t="str">
            <v>H</v>
          </cell>
          <cell r="E12920">
            <v>0.35</v>
          </cell>
          <cell r="F12920">
            <v>12.88</v>
          </cell>
          <cell r="G12920">
            <v>4.51</v>
          </cell>
        </row>
        <row r="12921">
          <cell r="A12921" t="str">
            <v>INSUMO</v>
          </cell>
          <cell r="B12921" t="str">
            <v>00006111</v>
          </cell>
          <cell r="C12921" t="str">
            <v>SERVENTE</v>
          </cell>
          <cell r="D12921" t="str">
            <v>H</v>
          </cell>
          <cell r="E12921">
            <v>0.35</v>
          </cell>
          <cell r="F12921">
            <v>10.59</v>
          </cell>
          <cell r="G12921">
            <v>3.71</v>
          </cell>
        </row>
        <row r="12922">
          <cell r="A12922" t="str">
            <v>79471</v>
          </cell>
          <cell r="C12922" t="str">
            <v>SUBTOTAL</v>
          </cell>
          <cell r="G12922">
            <v>69.36</v>
          </cell>
        </row>
        <row r="12923">
          <cell r="C12923" t="str">
            <v>BDI</v>
          </cell>
          <cell r="E12923">
            <v>0.35</v>
          </cell>
          <cell r="G12923">
            <v>24.28</v>
          </cell>
        </row>
        <row r="12924">
          <cell r="C12924" t="str">
            <v>TOTAL</v>
          </cell>
          <cell r="G12924">
            <v>93.64</v>
          </cell>
        </row>
        <row r="12926">
          <cell r="A12926" t="str">
            <v>FUES</v>
          </cell>
          <cell r="B12926" t="str">
            <v>74200/001</v>
          </cell>
          <cell r="C12926" t="str">
            <v>VERGA 10X10CM EM CONCRETO PRÉ-MOLDADO FCK=20MPA (PREPARO COM BETONEIRA) AÇO CA60, BITOLA FINA, INCLUSIVE FORMAS TABUA 3A.</v>
          </cell>
          <cell r="D12926" t="str">
            <v>M</v>
          </cell>
        </row>
        <row r="12927">
          <cell r="A12927" t="str">
            <v>COMPOSICAO</v>
          </cell>
          <cell r="B12927" t="str">
            <v>73942/001</v>
          </cell>
          <cell r="C12927" t="str">
            <v>ARMACAO DE ACO CA-60 DIAM.7,0 A 8,0MM - FORNECIMENTO / CORTE (C/ PERDA DE 10%) / DOBRA / COLOCACAO.</v>
          </cell>
          <cell r="D12927" t="str">
            <v>KG</v>
          </cell>
          <cell r="E12927">
            <v>0.72</v>
          </cell>
          <cell r="F12927">
            <v>6.04</v>
          </cell>
          <cell r="G12927">
            <v>4.3499999999999996</v>
          </cell>
        </row>
        <row r="12928">
          <cell r="A12928" t="str">
            <v>COMPOSICAO</v>
          </cell>
          <cell r="B12928" t="str">
            <v>73972/002</v>
          </cell>
          <cell r="C12928" t="str">
            <v>CONCRETO FCK=20MPA, VIRADO EM BETONEIRA, SEM LANCAMENTO</v>
          </cell>
          <cell r="D12928" t="str">
            <v>M3</v>
          </cell>
          <cell r="E12928">
            <v>0.01</v>
          </cell>
          <cell r="F12928">
            <v>320.8</v>
          </cell>
          <cell r="G12928">
            <v>3.21</v>
          </cell>
        </row>
        <row r="12929">
          <cell r="A12929" t="str">
            <v>INSUMO</v>
          </cell>
          <cell r="B12929" t="str">
            <v>00001213</v>
          </cell>
          <cell r="C12929" t="str">
            <v>CARPINTEIRO DE FORMAS</v>
          </cell>
          <cell r="D12929" t="str">
            <v>H</v>
          </cell>
          <cell r="E12929">
            <v>7.4999999999999997E-2</v>
          </cell>
          <cell r="F12929">
            <v>12.88</v>
          </cell>
          <cell r="G12929">
            <v>0.97</v>
          </cell>
        </row>
        <row r="12930">
          <cell r="A12930" t="str">
            <v>INSUMO</v>
          </cell>
          <cell r="B12930" t="str">
            <v>00004750</v>
          </cell>
          <cell r="C12930" t="str">
            <v>PEDREIRO</v>
          </cell>
          <cell r="D12930" t="str">
            <v>H</v>
          </cell>
          <cell r="E12930">
            <v>0.02</v>
          </cell>
          <cell r="F12930">
            <v>12.88</v>
          </cell>
          <cell r="G12930">
            <v>0.26</v>
          </cell>
        </row>
        <row r="12931">
          <cell r="A12931" t="str">
            <v>INSUMO</v>
          </cell>
          <cell r="B12931" t="str">
            <v>00005069</v>
          </cell>
          <cell r="C12931" t="str">
            <v>PREGO POLIDO COM CABECA 17 X 27</v>
          </cell>
          <cell r="D12931" t="str">
            <v>KG</v>
          </cell>
          <cell r="E12931">
            <v>0.01</v>
          </cell>
          <cell r="F12931">
            <v>4.95</v>
          </cell>
          <cell r="G12931">
            <v>0.05</v>
          </cell>
        </row>
        <row r="12932">
          <cell r="A12932" t="str">
            <v>INSUMO</v>
          </cell>
          <cell r="B12932" t="str">
            <v>00006111</v>
          </cell>
          <cell r="C12932" t="str">
            <v>SERVENTE</v>
          </cell>
          <cell r="D12932" t="str">
            <v>H</v>
          </cell>
          <cell r="E12932">
            <v>0.06</v>
          </cell>
          <cell r="F12932">
            <v>10.59</v>
          </cell>
          <cell r="G12932">
            <v>0.64</v>
          </cell>
        </row>
        <row r="12933">
          <cell r="A12933" t="str">
            <v>INSUMO</v>
          </cell>
          <cell r="B12933" t="str">
            <v>00006117</v>
          </cell>
          <cell r="C12933" t="str">
            <v>AJUDANTE DE CARPINTEIRO</v>
          </cell>
          <cell r="D12933" t="str">
            <v>H</v>
          </cell>
          <cell r="E12933">
            <v>0.123</v>
          </cell>
          <cell r="F12933">
            <v>9.68</v>
          </cell>
          <cell r="G12933">
            <v>1.19</v>
          </cell>
        </row>
        <row r="12934">
          <cell r="A12934" t="str">
            <v>INSUMO</v>
          </cell>
          <cell r="B12934" t="str">
            <v>00006189</v>
          </cell>
          <cell r="C12934" t="str">
            <v>TABUA MADEIRA 2A QUALIDADE 2,5 X 30,0CM (1 X 12") NAO APARELHADA</v>
          </cell>
          <cell r="D12934" t="str">
            <v>M</v>
          </cell>
          <cell r="E12934">
            <v>0.22189999999999999</v>
          </cell>
          <cell r="F12934">
            <v>8.2899999999999991</v>
          </cell>
          <cell r="G12934">
            <v>1.84</v>
          </cell>
        </row>
        <row r="12935">
          <cell r="A12935" t="str">
            <v>74200/001</v>
          </cell>
          <cell r="C12935" t="str">
            <v>SUBTOTAL</v>
          </cell>
          <cell r="G12935">
            <v>12.51</v>
          </cell>
        </row>
        <row r="12936">
          <cell r="C12936" t="str">
            <v>BDI</v>
          </cell>
          <cell r="E12936">
            <v>0.35</v>
          </cell>
          <cell r="G12936">
            <v>4.38</v>
          </cell>
        </row>
        <row r="12937">
          <cell r="C12937" t="str">
            <v>TOTAL</v>
          </cell>
          <cell r="G12937">
            <v>16.89</v>
          </cell>
        </row>
        <row r="12939">
          <cell r="A12939" t="str">
            <v>FUES</v>
          </cell>
          <cell r="B12939" t="str">
            <v>83901</v>
          </cell>
          <cell r="C12939" t="str">
            <v>VERGAS 10X10 CM, PREMOLDADAS C/ CONCRETO FCK=15 MPA (PREPARO MECANICO), ACO CA-50 COM FORMAS TABUA DE PINHO 3A</v>
          </cell>
          <cell r="D12939" t="str">
            <v>M</v>
          </cell>
        </row>
        <row r="12940">
          <cell r="A12940" t="str">
            <v>COMPOSICAO</v>
          </cell>
          <cell r="B12940" t="str">
            <v>6045</v>
          </cell>
          <cell r="C12940" t="str">
            <v>CONCRETO FCK=15MPA, PREPARO COM BETONEIRA, SEM LANCAMENTO</v>
          </cell>
          <cell r="D12940" t="str">
            <v>M3</v>
          </cell>
          <cell r="E12940">
            <v>0.01</v>
          </cell>
          <cell r="F12940">
            <v>294.83999999999997</v>
          </cell>
          <cell r="G12940">
            <v>2.95</v>
          </cell>
        </row>
        <row r="12941">
          <cell r="A12941" t="str">
            <v>COMPOSICAO</v>
          </cell>
          <cell r="B12941" t="str">
            <v>74254/002</v>
          </cell>
          <cell r="C12941" t="str">
            <v>ARMACAO ACO CA-50, DIAM. 6,3 (1/4) À 12,5MM(1/2) -FORNECIMENTO/ CORTE(PERDA DE 10%) / DOBRA / COLOCAÇÃO.</v>
          </cell>
          <cell r="D12941" t="str">
            <v>KG</v>
          </cell>
          <cell r="E12941">
            <v>0.72</v>
          </cell>
          <cell r="F12941">
            <v>6.3</v>
          </cell>
          <cell r="G12941">
            <v>4.54</v>
          </cell>
        </row>
        <row r="12942">
          <cell r="A12942" t="str">
            <v>INSUMO</v>
          </cell>
          <cell r="B12942" t="str">
            <v>00001213</v>
          </cell>
          <cell r="C12942" t="str">
            <v>CARPINTEIRO DE FORMAS</v>
          </cell>
          <cell r="D12942" t="str">
            <v>H</v>
          </cell>
          <cell r="E12942">
            <v>7.4999999999999997E-2</v>
          </cell>
          <cell r="F12942">
            <v>12.88</v>
          </cell>
          <cell r="G12942">
            <v>0.97</v>
          </cell>
        </row>
        <row r="12943">
          <cell r="A12943" t="str">
            <v>INSUMO</v>
          </cell>
          <cell r="B12943" t="str">
            <v>00004750</v>
          </cell>
          <cell r="C12943" t="str">
            <v>PEDREIRO</v>
          </cell>
          <cell r="D12943" t="str">
            <v>H</v>
          </cell>
          <cell r="E12943">
            <v>0.02</v>
          </cell>
          <cell r="F12943">
            <v>12.88</v>
          </cell>
          <cell r="G12943">
            <v>0.26</v>
          </cell>
        </row>
        <row r="12944">
          <cell r="A12944" t="str">
            <v>INSUMO</v>
          </cell>
          <cell r="B12944" t="str">
            <v>00005069</v>
          </cell>
          <cell r="C12944" t="str">
            <v>PREGO POLIDO COM CABECA 17 X 27</v>
          </cell>
          <cell r="D12944" t="str">
            <v>KG</v>
          </cell>
          <cell r="E12944">
            <v>0.01</v>
          </cell>
          <cell r="F12944">
            <v>4.95</v>
          </cell>
          <cell r="G12944">
            <v>0.05</v>
          </cell>
        </row>
        <row r="12945">
          <cell r="A12945" t="str">
            <v>INSUMO</v>
          </cell>
          <cell r="B12945" t="str">
            <v>00006111</v>
          </cell>
          <cell r="C12945" t="str">
            <v>SERVENTE</v>
          </cell>
          <cell r="D12945" t="str">
            <v>H</v>
          </cell>
          <cell r="E12945">
            <v>0.06</v>
          </cell>
          <cell r="F12945">
            <v>10.59</v>
          </cell>
          <cell r="G12945">
            <v>0.64</v>
          </cell>
        </row>
        <row r="12946">
          <cell r="A12946" t="str">
            <v>INSUMO</v>
          </cell>
          <cell r="B12946" t="str">
            <v>00006117</v>
          </cell>
          <cell r="C12946" t="str">
            <v>AJUDANTE DE CARPINTEIRO</v>
          </cell>
          <cell r="D12946" t="str">
            <v>H</v>
          </cell>
          <cell r="E12946">
            <v>0.123</v>
          </cell>
          <cell r="F12946">
            <v>9.68</v>
          </cell>
          <cell r="G12946">
            <v>1.19</v>
          </cell>
        </row>
        <row r="12947">
          <cell r="A12947" t="str">
            <v>INSUMO</v>
          </cell>
          <cell r="B12947" t="str">
            <v>00006189</v>
          </cell>
          <cell r="C12947" t="str">
            <v>TABUA MADEIRA 2A QUALIDADE 2,5 X 30,0CM (1 X 12") NAO APARELHADA</v>
          </cell>
          <cell r="D12947" t="str">
            <v>M</v>
          </cell>
          <cell r="E12947">
            <v>0.22189999999999999</v>
          </cell>
          <cell r="F12947">
            <v>8.2899999999999991</v>
          </cell>
          <cell r="G12947">
            <v>1.84</v>
          </cell>
        </row>
        <row r="12948">
          <cell r="A12948" t="str">
            <v>83901</v>
          </cell>
          <cell r="C12948" t="str">
            <v>SUBTOTAL</v>
          </cell>
          <cell r="G12948">
            <v>12.440000000000001</v>
          </cell>
        </row>
        <row r="12949">
          <cell r="C12949" t="str">
            <v>BDI</v>
          </cell>
          <cell r="E12949">
            <v>0.35</v>
          </cell>
          <cell r="G12949">
            <v>4.3499999999999996</v>
          </cell>
        </row>
        <row r="12950">
          <cell r="C12950" t="str">
            <v>TOTAL</v>
          </cell>
          <cell r="G12950">
            <v>16.79</v>
          </cell>
        </row>
        <row r="12952">
          <cell r="A12952" t="str">
            <v>FUES</v>
          </cell>
          <cell r="B12952" t="str">
            <v>71623</v>
          </cell>
          <cell r="C12952" t="str">
            <v>CHAPIM DE CONCRETO APARENTE COM ACABAMENTO DESEMPADO, FORMA DE COMPENSADO PLASTIFICADO (MADEIRIT) DE 14 X 10 CM, FUNDIDO NO LOCAL.</v>
          </cell>
          <cell r="D12952" t="str">
            <v>M</v>
          </cell>
        </row>
        <row r="12953">
          <cell r="A12953" t="str">
            <v>COMPOSICAO</v>
          </cell>
          <cell r="B12953" t="str">
            <v>6045</v>
          </cell>
          <cell r="C12953" t="str">
            <v>CONCRETO FCK=15MPA, PREPARO COM BETONEIRA, SEM LANCAMENTO</v>
          </cell>
          <cell r="D12953" t="str">
            <v>M3</v>
          </cell>
          <cell r="E12953">
            <v>1.4E-2</v>
          </cell>
          <cell r="F12953">
            <v>294.83999999999997</v>
          </cell>
          <cell r="G12953">
            <v>4.13</v>
          </cell>
        </row>
        <row r="12954">
          <cell r="A12954" t="str">
            <v>INSUMO</v>
          </cell>
          <cell r="B12954" t="str">
            <v>00000337</v>
          </cell>
          <cell r="C12954" t="str">
            <v>ARAME PRETO RECOZIDO, PARA ARMACAO DE FERRAGEM, N. 18, D = 1,25 MM (0,01 KGM)</v>
          </cell>
          <cell r="D12954" t="str">
            <v>KG</v>
          </cell>
          <cell r="E12954">
            <v>0.02</v>
          </cell>
          <cell r="F12954">
            <v>6.67</v>
          </cell>
          <cell r="G12954">
            <v>0.13</v>
          </cell>
        </row>
        <row r="12955">
          <cell r="A12955" t="str">
            <v>INSUMO</v>
          </cell>
          <cell r="B12955" t="str">
            <v>00001213</v>
          </cell>
          <cell r="C12955" t="str">
            <v>CARPINTEIRO DE FORMAS</v>
          </cell>
          <cell r="D12955" t="str">
            <v>H</v>
          </cell>
          <cell r="E12955">
            <v>0.13</v>
          </cell>
          <cell r="F12955">
            <v>12.88</v>
          </cell>
          <cell r="G12955">
            <v>1.67</v>
          </cell>
        </row>
        <row r="12956">
          <cell r="A12956" t="str">
            <v>INSUMO</v>
          </cell>
          <cell r="B12956" t="str">
            <v>00001346</v>
          </cell>
          <cell r="C12956" t="str">
            <v>CHAPA MADEIRA COMPENSADA PLASTIFICADA 2,2 X 1,1M X 10MM P/ FORMA CONCRETO</v>
          </cell>
          <cell r="D12956" t="str">
            <v>M2</v>
          </cell>
          <cell r="E12956">
            <v>0.2</v>
          </cell>
          <cell r="F12956">
            <v>18.920000000000002</v>
          </cell>
          <cell r="G12956">
            <v>3.78</v>
          </cell>
        </row>
        <row r="12957">
          <cell r="A12957" t="str">
            <v>INSUMO</v>
          </cell>
          <cell r="B12957" t="str">
            <v>00004750</v>
          </cell>
          <cell r="C12957" t="str">
            <v>PEDREIRO</v>
          </cell>
          <cell r="D12957" t="str">
            <v>H</v>
          </cell>
          <cell r="E12957">
            <v>0.3</v>
          </cell>
          <cell r="F12957">
            <v>12.88</v>
          </cell>
          <cell r="G12957">
            <v>3.86</v>
          </cell>
        </row>
        <row r="12958">
          <cell r="A12958" t="str">
            <v>INSUMO</v>
          </cell>
          <cell r="B12958" t="str">
            <v>00005075</v>
          </cell>
          <cell r="C12958" t="str">
            <v>PREGO POLIDO COM CABECA 18 X 30</v>
          </cell>
          <cell r="D12958" t="str">
            <v>KG</v>
          </cell>
          <cell r="E12958">
            <v>0.02</v>
          </cell>
          <cell r="F12958">
            <v>4.9800000000000004</v>
          </cell>
          <cell r="G12958">
            <v>0.1</v>
          </cell>
        </row>
        <row r="12959">
          <cell r="A12959" t="str">
            <v>INSUMO</v>
          </cell>
          <cell r="B12959" t="str">
            <v>00006111</v>
          </cell>
          <cell r="C12959" t="str">
            <v>SERVENTE</v>
          </cell>
          <cell r="D12959" t="str">
            <v>H</v>
          </cell>
          <cell r="E12959">
            <v>0.45</v>
          </cell>
          <cell r="F12959">
            <v>10.59</v>
          </cell>
          <cell r="G12959">
            <v>4.7699999999999996</v>
          </cell>
        </row>
        <row r="12960">
          <cell r="A12960" t="str">
            <v>INSUMO</v>
          </cell>
          <cell r="B12960" t="str">
            <v>00006189</v>
          </cell>
          <cell r="C12960" t="str">
            <v>TABUA MADEIRA 2A QUALIDADE 2,5 X 30,0CM (1 X 12") NAO APARELHADA</v>
          </cell>
          <cell r="D12960" t="str">
            <v>M</v>
          </cell>
          <cell r="E12960">
            <v>0.13</v>
          </cell>
          <cell r="F12960">
            <v>8.2899999999999991</v>
          </cell>
          <cell r="G12960">
            <v>1.08</v>
          </cell>
        </row>
        <row r="12961">
          <cell r="A12961" t="str">
            <v>INSUMO</v>
          </cell>
          <cell r="B12961" t="str">
            <v>00010567</v>
          </cell>
          <cell r="C12961" t="str">
            <v>TABUA MADEIRA 3A QUALIDADE 2,5 X 23,0CM (1 X 9") NAO APARELHADA</v>
          </cell>
          <cell r="D12961" t="str">
            <v>M</v>
          </cell>
          <cell r="E12961">
            <v>0.18</v>
          </cell>
          <cell r="F12961">
            <v>5.62</v>
          </cell>
          <cell r="G12961">
            <v>1.01</v>
          </cell>
        </row>
        <row r="12962">
          <cell r="A12962" t="str">
            <v>71623</v>
          </cell>
          <cell r="C12962" t="str">
            <v>SUBTOTAL</v>
          </cell>
          <cell r="G12962">
            <v>20.529999999999998</v>
          </cell>
        </row>
        <row r="12963">
          <cell r="C12963" t="str">
            <v>BDI</v>
          </cell>
          <cell r="E12963">
            <v>0.35</v>
          </cell>
          <cell r="G12963">
            <v>7.19</v>
          </cell>
        </row>
        <row r="12964">
          <cell r="C12964" t="str">
            <v>TOTAL</v>
          </cell>
          <cell r="G12964">
            <v>27.72</v>
          </cell>
        </row>
        <row r="12966">
          <cell r="A12966" t="str">
            <v>FUES</v>
          </cell>
          <cell r="B12966" t="str">
            <v>74144/002</v>
          </cell>
          <cell r="C12966" t="str">
            <v>SUPORTE APOIO CAIXA D AGUA BARROTES MADE IRA DE 1</v>
          </cell>
          <cell r="D12966" t="str">
            <v>UN</v>
          </cell>
        </row>
        <row r="12967">
          <cell r="A12967" t="str">
            <v>INSUMO</v>
          </cell>
          <cell r="B12967" t="str">
            <v>00004433</v>
          </cell>
          <cell r="C12967" t="str">
            <v>PECA DE MADEIRA DE LEI *7,5 X 7,5* CM, NÃO APARELHADA, (P/TELHADO, ESTRUTURAS PERMANENTES)</v>
          </cell>
          <cell r="D12967" t="str">
            <v>M</v>
          </cell>
          <cell r="E12967">
            <v>2</v>
          </cell>
          <cell r="F12967">
            <v>12.36</v>
          </cell>
          <cell r="G12967">
            <v>24.72</v>
          </cell>
        </row>
        <row r="12968">
          <cell r="A12968" t="str">
            <v>74144/002</v>
          </cell>
          <cell r="C12968" t="str">
            <v>SUBTOTAL</v>
          </cell>
          <cell r="G12968">
            <v>24.72</v>
          </cell>
        </row>
        <row r="12969">
          <cell r="C12969" t="str">
            <v>BDI</v>
          </cell>
          <cell r="E12969">
            <v>0.35</v>
          </cell>
          <cell r="G12969">
            <v>8.65</v>
          </cell>
        </row>
        <row r="12970">
          <cell r="C12970" t="str">
            <v>TOTAL</v>
          </cell>
          <cell r="G12970">
            <v>33.369999999999997</v>
          </cell>
        </row>
        <row r="12972">
          <cell r="A12972" t="str">
            <v>FUES</v>
          </cell>
          <cell r="B12972" t="str">
            <v>83513</v>
          </cell>
          <cell r="C12972" t="str">
            <v>FORNECIMENTO DE PERFIL SIMPLES "I" OU "H" ATE 8" INCLUSIVE PERDAS</v>
          </cell>
          <cell r="D12972" t="str">
            <v>KG</v>
          </cell>
        </row>
        <row r="12973">
          <cell r="A12973" t="str">
            <v>INSUMO</v>
          </cell>
          <cell r="B12973" t="str">
            <v>00000001</v>
          </cell>
          <cell r="C12973" t="str">
            <v>ACETILENO (CILINDRO DE 5 A 9 KG)</v>
          </cell>
          <cell r="D12973" t="str">
            <v>KG</v>
          </cell>
          <cell r="E12973">
            <v>8.4999999999999995E-4</v>
          </cell>
          <cell r="F12973">
            <v>29.28</v>
          </cell>
          <cell r="G12973">
            <v>0.02</v>
          </cell>
        </row>
        <row r="12974">
          <cell r="A12974" t="str">
            <v>INSUMO</v>
          </cell>
          <cell r="B12974" t="str">
            <v>00000002</v>
          </cell>
          <cell r="C12974" t="str">
            <v>OXIGENIO</v>
          </cell>
          <cell r="D12974" t="str">
            <v>M3</v>
          </cell>
          <cell r="E12974">
            <v>7.4999999999999997E-3</v>
          </cell>
          <cell r="F12974">
            <v>11.29</v>
          </cell>
          <cell r="G12974">
            <v>0.08</v>
          </cell>
        </row>
        <row r="12975">
          <cell r="A12975" t="str">
            <v>INSUMO</v>
          </cell>
          <cell r="B12975" t="str">
            <v>00000242</v>
          </cell>
          <cell r="C12975" t="str">
            <v>AJUDANTE ESPECIALIZADO</v>
          </cell>
          <cell r="D12975" t="str">
            <v>H</v>
          </cell>
          <cell r="E12975">
            <v>1.15E-2</v>
          </cell>
          <cell r="F12975">
            <v>11.52</v>
          </cell>
          <cell r="G12975">
            <v>0.13</v>
          </cell>
        </row>
        <row r="12976">
          <cell r="A12976" t="str">
            <v>INSUMO</v>
          </cell>
          <cell r="B12976" t="str">
            <v>00004766</v>
          </cell>
          <cell r="C12976" t="str">
            <v>PERFIL ACO ESTRUTURAL "I" - 6" X 3 3/8" (QUALQUER ESPESSURA)</v>
          </cell>
          <cell r="D12976" t="str">
            <v>KG</v>
          </cell>
          <cell r="E12976">
            <v>1.05</v>
          </cell>
          <cell r="F12976">
            <v>3.06</v>
          </cell>
          <cell r="G12976">
            <v>3.21</v>
          </cell>
        </row>
        <row r="12977">
          <cell r="A12977" t="str">
            <v>INSUMO</v>
          </cell>
          <cell r="B12977" t="str">
            <v>00006160</v>
          </cell>
          <cell r="C12977" t="str">
            <v>SOLDADOR</v>
          </cell>
          <cell r="D12977" t="str">
            <v>H</v>
          </cell>
          <cell r="E12977">
            <v>2.3E-2</v>
          </cell>
          <cell r="F12977">
            <v>21.72</v>
          </cell>
          <cell r="G12977">
            <v>0.5</v>
          </cell>
        </row>
        <row r="12978">
          <cell r="A12978" t="str">
            <v>INSUMO</v>
          </cell>
          <cell r="B12978" t="str">
            <v>00010999</v>
          </cell>
          <cell r="C12978" t="str">
            <v>ELETRODO AWS E-6013 (OK 46.00; WI 613) D = 4MM ( SOLDA ELETRICA )</v>
          </cell>
          <cell r="D12978" t="str">
            <v>KG</v>
          </cell>
          <cell r="E12978">
            <v>3.5000000000000003E-2</v>
          </cell>
          <cell r="F12978">
            <v>16.34</v>
          </cell>
          <cell r="G12978">
            <v>0.56999999999999995</v>
          </cell>
        </row>
        <row r="12979">
          <cell r="A12979" t="str">
            <v>83513</v>
          </cell>
          <cell r="C12979" t="str">
            <v>SUBTOTAL</v>
          </cell>
          <cell r="G12979">
            <v>4.51</v>
          </cell>
        </row>
        <row r="12980">
          <cell r="C12980" t="str">
            <v>BDI</v>
          </cell>
          <cell r="E12980">
            <v>0.35</v>
          </cell>
          <cell r="G12980">
            <v>1.58</v>
          </cell>
        </row>
        <row r="12981">
          <cell r="C12981" t="str">
            <v>TOTAL</v>
          </cell>
          <cell r="G12981">
            <v>6.09</v>
          </cell>
        </row>
        <row r="12983">
          <cell r="A12983" t="str">
            <v>FUES</v>
          </cell>
          <cell r="B12983" t="str">
            <v>83514</v>
          </cell>
          <cell r="C12983" t="str">
            <v>FORNECIMENTO DE PERFIL SIMPLES "I" OU "H" 8 A 12" INCLUSIVE PERDAS</v>
          </cell>
          <cell r="D12983" t="str">
            <v>KG</v>
          </cell>
        </row>
        <row r="12984">
          <cell r="A12984" t="str">
            <v>INSUMO</v>
          </cell>
          <cell r="B12984" t="str">
            <v>00000001</v>
          </cell>
          <cell r="C12984" t="str">
            <v>ACETILENO (CILINDRO DE 5 A 9 KG)</v>
          </cell>
          <cell r="D12984" t="str">
            <v>KG</v>
          </cell>
          <cell r="E12984">
            <v>3.4999999999999997E-5</v>
          </cell>
          <cell r="F12984">
            <v>29.28</v>
          </cell>
          <cell r="G12984">
            <v>0</v>
          </cell>
        </row>
        <row r="12985">
          <cell r="A12985" t="str">
            <v>INSUMO</v>
          </cell>
          <cell r="B12985" t="str">
            <v>00000002</v>
          </cell>
          <cell r="C12985" t="str">
            <v>OXIGENIO</v>
          </cell>
          <cell r="D12985" t="str">
            <v>M3</v>
          </cell>
          <cell r="E12985">
            <v>3.0000000000000001E-3</v>
          </cell>
          <cell r="F12985">
            <v>11.29</v>
          </cell>
          <cell r="G12985">
            <v>0.03</v>
          </cell>
        </row>
        <row r="12986">
          <cell r="A12986" t="str">
            <v>INSUMO</v>
          </cell>
          <cell r="B12986" t="str">
            <v>00000242</v>
          </cell>
          <cell r="C12986" t="str">
            <v>AJUDANTE ESPECIALIZADO</v>
          </cell>
          <cell r="D12986" t="str">
            <v>H</v>
          </cell>
          <cell r="E12986">
            <v>5.0000000000000001E-4</v>
          </cell>
          <cell r="F12986">
            <v>11.52</v>
          </cell>
          <cell r="G12986">
            <v>0.01</v>
          </cell>
        </row>
        <row r="12987">
          <cell r="A12987" t="str">
            <v>INSUMO</v>
          </cell>
          <cell r="B12987" t="str">
            <v>00004774</v>
          </cell>
          <cell r="C12987" t="str">
            <v>PERFIL ACO ESTRUTURAL "I" - 12" X 5 1/4" (QUALQUER ESPESSURA)</v>
          </cell>
          <cell r="D12987" t="str">
            <v>KG</v>
          </cell>
          <cell r="E12987">
            <v>1.05</v>
          </cell>
          <cell r="F12987">
            <v>3.84</v>
          </cell>
          <cell r="G12987">
            <v>4.03</v>
          </cell>
        </row>
        <row r="12988">
          <cell r="A12988" t="str">
            <v>INSUMO</v>
          </cell>
          <cell r="B12988" t="str">
            <v>00006160</v>
          </cell>
          <cell r="C12988" t="str">
            <v>SOLDADOR</v>
          </cell>
          <cell r="D12988" t="str">
            <v>H</v>
          </cell>
          <cell r="E12988">
            <v>0.01</v>
          </cell>
          <cell r="F12988">
            <v>21.72</v>
          </cell>
          <cell r="G12988">
            <v>0.22</v>
          </cell>
        </row>
        <row r="12989">
          <cell r="A12989" t="str">
            <v>INSUMO</v>
          </cell>
          <cell r="B12989" t="str">
            <v>00010999</v>
          </cell>
          <cell r="C12989" t="str">
            <v>ELETRODO AWS E-6013 (OK 46.00; WI 613) D = 4MM ( SOLDA ELETRICA )</v>
          </cell>
          <cell r="D12989" t="str">
            <v>KG</v>
          </cell>
          <cell r="E12989">
            <v>1.4999999999999999E-2</v>
          </cell>
          <cell r="F12989">
            <v>16.34</v>
          </cell>
          <cell r="G12989">
            <v>0.25</v>
          </cell>
        </row>
        <row r="12990">
          <cell r="A12990" t="str">
            <v>83514</v>
          </cell>
          <cell r="C12990" t="str">
            <v>SUBTOTAL</v>
          </cell>
          <cell r="G12990">
            <v>4.54</v>
          </cell>
        </row>
        <row r="12991">
          <cell r="C12991" t="str">
            <v>BDI</v>
          </cell>
          <cell r="E12991">
            <v>0.35</v>
          </cell>
          <cell r="G12991">
            <v>1.59</v>
          </cell>
        </row>
        <row r="12992">
          <cell r="C12992" t="str">
            <v>TOTAL</v>
          </cell>
          <cell r="G12992">
            <v>6.13</v>
          </cell>
        </row>
        <row r="12994">
          <cell r="A12994" t="str">
            <v>FUES</v>
          </cell>
          <cell r="B12994" t="str">
            <v>84153</v>
          </cell>
          <cell r="C12994" t="str">
            <v>APARELHO DE APOIO NEOPRENE NAO FRETADO (1, 4KG/DM3)</v>
          </cell>
          <cell r="D12994" t="str">
            <v>KG</v>
          </cell>
        </row>
        <row r="12995">
          <cell r="A12995" t="str">
            <v>INSUMO</v>
          </cell>
          <cell r="B12995" t="str">
            <v>00000134</v>
          </cell>
          <cell r="C12995" t="str">
            <v>ARGAMASSA AUTONIVELANTE PARA GROUTEAMENTO EM GERAL SIKAGROUT OU EQUIVALENTE</v>
          </cell>
          <cell r="D12995" t="str">
            <v>KG</v>
          </cell>
          <cell r="E12995">
            <v>1.464</v>
          </cell>
          <cell r="F12995">
            <v>1.81</v>
          </cell>
          <cell r="G12995">
            <v>2.65</v>
          </cell>
        </row>
        <row r="12996">
          <cell r="A12996" t="str">
            <v>INSUMO</v>
          </cell>
          <cell r="B12996" t="str">
            <v>00004750</v>
          </cell>
          <cell r="C12996" t="str">
            <v>PEDREIRO</v>
          </cell>
          <cell r="D12996" t="str">
            <v>H</v>
          </cell>
          <cell r="E12996">
            <v>0.11</v>
          </cell>
          <cell r="F12996">
            <v>12.88</v>
          </cell>
          <cell r="G12996">
            <v>1.42</v>
          </cell>
        </row>
        <row r="12997">
          <cell r="A12997" t="str">
            <v>INSUMO</v>
          </cell>
          <cell r="B12997" t="str">
            <v>00011615</v>
          </cell>
          <cell r="C12997" t="str">
            <v>ISOPOR E = 1CM - PLACA 100X50CM P/ JUNTA DILATACAO</v>
          </cell>
          <cell r="D12997" t="str">
            <v>M2</v>
          </cell>
          <cell r="E12997">
            <v>1.068E-2</v>
          </cell>
          <cell r="F12997">
            <v>3.58</v>
          </cell>
          <cell r="G12997">
            <v>0.04</v>
          </cell>
        </row>
        <row r="12998">
          <cell r="A12998" t="str">
            <v>INSUMO</v>
          </cell>
          <cell r="B12998" t="str">
            <v>00012889</v>
          </cell>
          <cell r="C12998" t="str">
            <v>APARELHO APOIO ESTRUTURAL DE NEOPRENE NAO FRETADO</v>
          </cell>
          <cell r="D12998" t="str">
            <v>DM3</v>
          </cell>
          <cell r="E12998">
            <v>1</v>
          </cell>
          <cell r="F12998">
            <v>42.4</v>
          </cell>
          <cell r="G12998">
            <v>42.4</v>
          </cell>
        </row>
        <row r="12999">
          <cell r="A12999" t="str">
            <v>84153</v>
          </cell>
          <cell r="C12999" t="str">
            <v>SUBTOTAL</v>
          </cell>
          <cell r="G12999">
            <v>46.51</v>
          </cell>
        </row>
        <row r="13000">
          <cell r="C13000" t="str">
            <v>BDI</v>
          </cell>
          <cell r="E13000">
            <v>0.35</v>
          </cell>
          <cell r="G13000">
            <v>16.28</v>
          </cell>
        </row>
        <row r="13001">
          <cell r="C13001" t="str">
            <v>TOTAL</v>
          </cell>
          <cell r="G13001">
            <v>62.79</v>
          </cell>
        </row>
        <row r="13003">
          <cell r="A13003" t="str">
            <v>FUES</v>
          </cell>
          <cell r="B13003" t="str">
            <v>84154</v>
          </cell>
          <cell r="C13003" t="str">
            <v>APARELHO APOIO NEOPRENE FRETADO</v>
          </cell>
          <cell r="D13003" t="str">
            <v>DM3</v>
          </cell>
        </row>
        <row r="13004">
          <cell r="A13004" t="str">
            <v>INSUMO</v>
          </cell>
          <cell r="B13004" t="str">
            <v>00000134</v>
          </cell>
          <cell r="C13004" t="str">
            <v>ARGAMASSA AUTONIVELANTE PARA GROUTEAMENTO EM GERAL SIKAGROUT OU EQUIVALENTE</v>
          </cell>
          <cell r="D13004" t="str">
            <v>KG</v>
          </cell>
          <cell r="E13004">
            <v>1.464</v>
          </cell>
          <cell r="F13004">
            <v>1.81</v>
          </cell>
          <cell r="G13004">
            <v>2.65</v>
          </cell>
        </row>
        <row r="13005">
          <cell r="A13005" t="str">
            <v>INSUMO</v>
          </cell>
          <cell r="B13005" t="str">
            <v>00004750</v>
          </cell>
          <cell r="C13005" t="str">
            <v>PEDREIRO</v>
          </cell>
          <cell r="D13005" t="str">
            <v>H</v>
          </cell>
          <cell r="E13005">
            <v>0.11</v>
          </cell>
          <cell r="F13005">
            <v>12.88</v>
          </cell>
          <cell r="G13005">
            <v>1.42</v>
          </cell>
        </row>
        <row r="13006">
          <cell r="A13006" t="str">
            <v>INSUMO</v>
          </cell>
          <cell r="B13006" t="str">
            <v>00011615</v>
          </cell>
          <cell r="C13006" t="str">
            <v>ISOPOR E = 1CM - PLACA 100X50CM P/ JUNTA DILATACAO</v>
          </cell>
          <cell r="D13006" t="str">
            <v>M2</v>
          </cell>
          <cell r="E13006">
            <v>1.068E-2</v>
          </cell>
          <cell r="F13006">
            <v>3.58</v>
          </cell>
          <cell r="G13006">
            <v>0.04</v>
          </cell>
        </row>
        <row r="13007">
          <cell r="A13007" t="str">
            <v>INSUMO</v>
          </cell>
          <cell r="B13007" t="str">
            <v>00012888</v>
          </cell>
          <cell r="C13007" t="str">
            <v>APARELHO APOIO ESTRUTURAL DE NEOPRENE FRETADO</v>
          </cell>
          <cell r="D13007" t="str">
            <v>DM3</v>
          </cell>
          <cell r="E13007">
            <v>1</v>
          </cell>
          <cell r="F13007">
            <v>99.78</v>
          </cell>
          <cell r="G13007">
            <v>99.78</v>
          </cell>
        </row>
        <row r="13008">
          <cell r="A13008" t="str">
            <v>84154</v>
          </cell>
          <cell r="C13008" t="str">
            <v>SUBTOTAL</v>
          </cell>
          <cell r="G13008">
            <v>103.89</v>
          </cell>
        </row>
        <row r="13009">
          <cell r="C13009" t="str">
            <v>BDI</v>
          </cell>
          <cell r="E13009">
            <v>0.35</v>
          </cell>
          <cell r="G13009">
            <v>36.36</v>
          </cell>
        </row>
        <row r="13010">
          <cell r="C13010" t="str">
            <v>TOTAL</v>
          </cell>
          <cell r="G13010">
            <v>140.25</v>
          </cell>
        </row>
        <row r="13012">
          <cell r="A13012" t="str">
            <v>FUES</v>
          </cell>
          <cell r="B13012" t="str">
            <v>85233</v>
          </cell>
          <cell r="C13012" t="str">
            <v>ESCADA EM CONCRETO ARMADO, FCK = 15 MPA, M OLDADA IN LOCO</v>
          </cell>
          <cell r="D13012" t="str">
            <v>M3</v>
          </cell>
        </row>
        <row r="13013">
          <cell r="A13013" t="str">
            <v>COMPOSICAO</v>
          </cell>
          <cell r="B13013" t="str">
            <v>6045</v>
          </cell>
          <cell r="C13013" t="str">
            <v>CONCRETO FCK=15MPA, PREPARO COM BETONEIRA, SEM LANCAMENTO</v>
          </cell>
          <cell r="D13013" t="str">
            <v>M3</v>
          </cell>
          <cell r="E13013">
            <v>1</v>
          </cell>
          <cell r="F13013">
            <v>294.83999999999997</v>
          </cell>
          <cell r="G13013">
            <v>294.83999999999997</v>
          </cell>
        </row>
        <row r="13014">
          <cell r="A13014" t="str">
            <v>COMPOSICAO</v>
          </cell>
          <cell r="B13014" t="str">
            <v>74007/002</v>
          </cell>
          <cell r="C13014" t="str">
            <v>FORMA TABUAS MADEIRA 3A P/ PECAS CONCRETO ARM, REAPR 2X, INCL MONTAGEM E DESMONTAGEM.</v>
          </cell>
          <cell r="D13014" t="str">
            <v>M2</v>
          </cell>
          <cell r="E13014">
            <v>12</v>
          </cell>
          <cell r="F13014">
            <v>41.829999999999991</v>
          </cell>
          <cell r="G13014">
            <v>501.96</v>
          </cell>
        </row>
        <row r="13015">
          <cell r="A13015" t="str">
            <v>COMPOSICAO</v>
          </cell>
          <cell r="B13015" t="str">
            <v>74157/003</v>
          </cell>
          <cell r="C13015" t="str">
            <v>LANCAMENTO/APLICACAO MANUAL DE CONCRETO EM ESTRUTURAS</v>
          </cell>
          <cell r="D13015" t="str">
            <v>M3</v>
          </cell>
          <cell r="E13015">
            <v>1</v>
          </cell>
          <cell r="F13015">
            <v>24.970000000000002</v>
          </cell>
          <cell r="G13015">
            <v>24.97</v>
          </cell>
        </row>
        <row r="13016">
          <cell r="A13016" t="str">
            <v>COMPOSICAO</v>
          </cell>
          <cell r="B13016" t="str">
            <v>74254/002</v>
          </cell>
          <cell r="C13016" t="str">
            <v>ARMACAO ACO CA-50, DIAM. 6,3 (1/4) À 12,5MM(1/2) -FORNECIMENTO/ CORTE(PERDA DE 10%) / DOBRA / COLOCAÇÃO.</v>
          </cell>
          <cell r="D13016" t="str">
            <v>KG</v>
          </cell>
          <cell r="E13016">
            <v>80</v>
          </cell>
          <cell r="F13016">
            <v>6.3</v>
          </cell>
          <cell r="G13016">
            <v>504</v>
          </cell>
        </row>
        <row r="13017">
          <cell r="A13017" t="str">
            <v>85233</v>
          </cell>
          <cell r="C13017" t="str">
            <v>SUBTOTAL</v>
          </cell>
          <cell r="G13017">
            <v>1325.77</v>
          </cell>
        </row>
        <row r="13018">
          <cell r="C13018" t="str">
            <v>BDI</v>
          </cell>
          <cell r="E13018">
            <v>0.35</v>
          </cell>
          <cell r="G13018">
            <v>464.02</v>
          </cell>
        </row>
        <row r="13019">
          <cell r="C13019" t="str">
            <v>TOTAL</v>
          </cell>
          <cell r="G13019">
            <v>1789.79</v>
          </cell>
        </row>
        <row r="13021">
          <cell r="A13021" t="str">
            <v>IMPE</v>
          </cell>
          <cell r="B13021" t="str">
            <v>5968</v>
          </cell>
          <cell r="C13021" t="str">
            <v>IMPERMEABILIZACAO DE SUPERFICIE COM ARGAMASSA DE CI MENTO E AREIA (MEDIA), TRACO 1:3, COM ADITIVO IMPERMEABILIZANTE, E=2CM.</v>
          </cell>
          <cell r="D13021" t="str">
            <v>M2</v>
          </cell>
        </row>
        <row r="13022">
          <cell r="A13022" t="str">
            <v>COMPOSICAO</v>
          </cell>
          <cell r="B13022" t="str">
            <v>6011</v>
          </cell>
          <cell r="C13022" t="str">
            <v>ARGAMASSA TRACO 1:3 (CIMENTO E AREIA MEDIA PENEIRADA), PREPARO MECANICO</v>
          </cell>
          <cell r="D13022" t="str">
            <v>M3</v>
          </cell>
          <cell r="E13022">
            <v>0.02</v>
          </cell>
          <cell r="F13022">
            <v>480.59999999999997</v>
          </cell>
          <cell r="G13022">
            <v>9.61</v>
          </cell>
        </row>
        <row r="13023">
          <cell r="A13023" t="str">
            <v>INSUMO</v>
          </cell>
          <cell r="B13023" t="str">
            <v>00004750</v>
          </cell>
          <cell r="C13023" t="str">
            <v>PEDREIRO</v>
          </cell>
          <cell r="D13023" t="str">
            <v>H</v>
          </cell>
          <cell r="E13023">
            <v>0.75</v>
          </cell>
          <cell r="F13023">
            <v>12.88</v>
          </cell>
          <cell r="G13023">
            <v>9.66</v>
          </cell>
        </row>
        <row r="13024">
          <cell r="A13024" t="str">
            <v>INSUMO</v>
          </cell>
          <cell r="B13024" t="str">
            <v>00006111</v>
          </cell>
          <cell r="C13024" t="str">
            <v>SERVENTE</v>
          </cell>
          <cell r="D13024" t="str">
            <v>H</v>
          </cell>
          <cell r="E13024">
            <v>0.75</v>
          </cell>
          <cell r="F13024">
            <v>10.59</v>
          </cell>
          <cell r="G13024">
            <v>7.94</v>
          </cell>
        </row>
        <row r="13025">
          <cell r="A13025" t="str">
            <v>INSUMO</v>
          </cell>
          <cell r="B13025" t="str">
            <v>00007325</v>
          </cell>
          <cell r="C13025" t="str">
            <v>ADITIVO IMPERMEABILIZANTE PARA CONCRETO E ARGAMASSA</v>
          </cell>
          <cell r="D13025" t="str">
            <v>KG</v>
          </cell>
          <cell r="E13025">
            <v>0.37840000000000001</v>
          </cell>
          <cell r="F13025">
            <v>6.02</v>
          </cell>
          <cell r="G13025">
            <v>2.2799999999999998</v>
          </cell>
        </row>
        <row r="13026">
          <cell r="A13026" t="str">
            <v>5968</v>
          </cell>
          <cell r="C13026" t="str">
            <v>SUBTOTAL</v>
          </cell>
          <cell r="G13026">
            <v>29.490000000000002</v>
          </cell>
        </row>
        <row r="13027">
          <cell r="C13027" t="str">
            <v>BDI</v>
          </cell>
          <cell r="E13027">
            <v>0.35</v>
          </cell>
          <cell r="G13027">
            <v>10.32</v>
          </cell>
        </row>
        <row r="13028">
          <cell r="C13028" t="str">
            <v>TOTAL</v>
          </cell>
          <cell r="G13028">
            <v>39.81</v>
          </cell>
        </row>
        <row r="13030">
          <cell r="A13030" t="str">
            <v>IMPE</v>
          </cell>
          <cell r="B13030" t="str">
            <v>6130</v>
          </cell>
          <cell r="C13030" t="str">
            <v>IMPERMEABILIZACAO DE SUPERFICIE COM ARGAMASSA DE CI MENTO E AREIA (GROSSA), TRACO 1:4, COM ADITIVO IMPERMEABILIZANTE, E=2,5CM</v>
          </cell>
          <cell r="D13030" t="str">
            <v>M2</v>
          </cell>
        </row>
        <row r="13031">
          <cell r="A13031" t="str">
            <v>COMPOSICAO</v>
          </cell>
          <cell r="B13031" t="str">
            <v>73455</v>
          </cell>
          <cell r="C13031" t="str">
            <v>ARGAMASSA CIMENTO/AREIA 1:4 - PREPARO MECANICO</v>
          </cell>
          <cell r="D13031" t="str">
            <v>M3</v>
          </cell>
          <cell r="E13031">
            <v>2.5000000000000001E-2</v>
          </cell>
          <cell r="F13031">
            <v>291.58</v>
          </cell>
          <cell r="G13031">
            <v>7.29</v>
          </cell>
        </row>
        <row r="13032">
          <cell r="A13032" t="str">
            <v>INSUMO</v>
          </cell>
          <cell r="B13032" t="str">
            <v>00001379</v>
          </cell>
          <cell r="C13032" t="str">
            <v>CIMENTO PORTLAND COMPOSTO CP II- 32</v>
          </cell>
          <cell r="D13032" t="str">
            <v>KG</v>
          </cell>
          <cell r="E13032">
            <v>1.5</v>
          </cell>
          <cell r="F13032">
            <v>0.46</v>
          </cell>
          <cell r="G13032">
            <v>0.69</v>
          </cell>
        </row>
        <row r="13033">
          <cell r="A13033" t="str">
            <v>INSUMO</v>
          </cell>
          <cell r="B13033" t="str">
            <v>00004750</v>
          </cell>
          <cell r="C13033" t="str">
            <v>PEDREIRO</v>
          </cell>
          <cell r="D13033" t="str">
            <v>H</v>
          </cell>
          <cell r="E13033">
            <v>0.25</v>
          </cell>
          <cell r="F13033">
            <v>12.88</v>
          </cell>
          <cell r="G13033">
            <v>3.22</v>
          </cell>
        </row>
        <row r="13034">
          <cell r="A13034" t="str">
            <v>INSUMO</v>
          </cell>
          <cell r="B13034" t="str">
            <v>00006111</v>
          </cell>
          <cell r="C13034" t="str">
            <v>SERVENTE</v>
          </cell>
          <cell r="D13034" t="str">
            <v>H</v>
          </cell>
          <cell r="E13034">
            <v>0.35</v>
          </cell>
          <cell r="F13034">
            <v>10.59</v>
          </cell>
          <cell r="G13034">
            <v>3.71</v>
          </cell>
        </row>
        <row r="13035">
          <cell r="A13035" t="str">
            <v>INSUMO</v>
          </cell>
          <cell r="B13035" t="str">
            <v>00007325</v>
          </cell>
          <cell r="C13035" t="str">
            <v>ADITIVO IMPERMEABILIZANTE PARA CONCRETO E ARGAMASSA</v>
          </cell>
          <cell r="D13035" t="str">
            <v>KG</v>
          </cell>
          <cell r="E13035">
            <v>0.35</v>
          </cell>
          <cell r="F13035">
            <v>6.02</v>
          </cell>
          <cell r="G13035">
            <v>2.11</v>
          </cell>
        </row>
        <row r="13036">
          <cell r="A13036" t="str">
            <v>6130</v>
          </cell>
          <cell r="C13036" t="str">
            <v>SUBTOTAL</v>
          </cell>
          <cell r="G13036">
            <v>17.02</v>
          </cell>
        </row>
        <row r="13037">
          <cell r="C13037" t="str">
            <v>BDI</v>
          </cell>
          <cell r="E13037">
            <v>0.35</v>
          </cell>
          <cell r="G13037">
            <v>5.96</v>
          </cell>
        </row>
        <row r="13038">
          <cell r="C13038" t="str">
            <v>TOTAL</v>
          </cell>
          <cell r="G13038">
            <v>22.98</v>
          </cell>
        </row>
        <row r="13040">
          <cell r="A13040" t="str">
            <v>IMPE</v>
          </cell>
          <cell r="B13040" t="str">
            <v>74000/001</v>
          </cell>
          <cell r="C13040" t="str">
            <v>IMPERMEABILIZACAO DE SUPERFICIE COM ARMAGASSA DE CI MENTO E AREIA (GROSSA), TRACO 1:3, COM ADITIVO IMPERMEABILIZANTE, E=2,5CM.</v>
          </cell>
          <cell r="D13040" t="str">
            <v>M2</v>
          </cell>
        </row>
        <row r="13041">
          <cell r="A13041" t="str">
            <v>COMPOSICAO</v>
          </cell>
          <cell r="B13041" t="str">
            <v>6013</v>
          </cell>
          <cell r="C13041" t="str">
            <v>ARGAMASSA TRACO 1:3 (CIMENTO E AREIA GROSSA NAO PENEIRADA), PREPARO MECANICO</v>
          </cell>
          <cell r="D13041" t="str">
            <v>M3</v>
          </cell>
          <cell r="E13041">
            <v>2.5000000000000001E-2</v>
          </cell>
          <cell r="F13041">
            <v>354.46000000000004</v>
          </cell>
          <cell r="G13041">
            <v>8.86</v>
          </cell>
        </row>
        <row r="13042">
          <cell r="A13042" t="str">
            <v>INSUMO</v>
          </cell>
          <cell r="B13042" t="str">
            <v>00004750</v>
          </cell>
          <cell r="C13042" t="str">
            <v>PEDREIRO</v>
          </cell>
          <cell r="D13042" t="str">
            <v>H</v>
          </cell>
          <cell r="E13042">
            <v>0.9</v>
          </cell>
          <cell r="F13042">
            <v>12.88</v>
          </cell>
          <cell r="G13042">
            <v>11.59</v>
          </cell>
        </row>
        <row r="13043">
          <cell r="A13043" t="str">
            <v>INSUMO</v>
          </cell>
          <cell r="B13043" t="str">
            <v>00006111</v>
          </cell>
          <cell r="C13043" t="str">
            <v>SERVENTE</v>
          </cell>
          <cell r="D13043" t="str">
            <v>H</v>
          </cell>
          <cell r="E13043">
            <v>1.4</v>
          </cell>
          <cell r="F13043">
            <v>10.59</v>
          </cell>
          <cell r="G13043">
            <v>14.83</v>
          </cell>
        </row>
        <row r="13044">
          <cell r="A13044" t="str">
            <v>INSUMO</v>
          </cell>
          <cell r="B13044" t="str">
            <v>00007325</v>
          </cell>
          <cell r="C13044" t="str">
            <v>ADITIVO IMPERMEABILIZANTE PARA CONCRETO E ARGAMASSA</v>
          </cell>
          <cell r="D13044" t="str">
            <v>KG</v>
          </cell>
          <cell r="E13044">
            <v>0.52</v>
          </cell>
          <cell r="F13044">
            <v>6.02</v>
          </cell>
          <cell r="G13044">
            <v>3.13</v>
          </cell>
        </row>
        <row r="13045">
          <cell r="A13045" t="str">
            <v>74000/001</v>
          </cell>
          <cell r="C13045" t="str">
            <v>SUBTOTAL</v>
          </cell>
          <cell r="G13045">
            <v>38.410000000000004</v>
          </cell>
        </row>
        <row r="13046">
          <cell r="C13046" t="str">
            <v>BDI</v>
          </cell>
          <cell r="E13046">
            <v>0.35</v>
          </cell>
          <cell r="G13046">
            <v>13.44</v>
          </cell>
        </row>
        <row r="13047">
          <cell r="C13047" t="str">
            <v>TOTAL</v>
          </cell>
          <cell r="G13047">
            <v>51.85</v>
          </cell>
        </row>
        <row r="13049">
          <cell r="A13049" t="str">
            <v>IMPE</v>
          </cell>
          <cell r="B13049" t="str">
            <v>83731</v>
          </cell>
          <cell r="C13049" t="str">
            <v>IMPERMEABILIZACAO DE SUPERFICIE COM ARGAMASSA DE CI MENTO E AREIA, TRACO 1:3, COM ADITIVO IMPERMEABILIZANTE, E=3 CM</v>
          </cell>
          <cell r="D13049" t="str">
            <v>M2</v>
          </cell>
        </row>
        <row r="13050">
          <cell r="A13050" t="str">
            <v>COMPOSICAO</v>
          </cell>
          <cell r="B13050" t="str">
            <v>73548</v>
          </cell>
          <cell r="C13050" t="str">
            <v>ARGAMASSA TRACO 1:3 (CIMENTO E AREIA), PREPARO MANUAL, INCLUSO ADITIVO IMPERMEABILIZANTE</v>
          </cell>
          <cell r="D13050" t="str">
            <v>M3</v>
          </cell>
          <cell r="E13050">
            <v>0.03</v>
          </cell>
          <cell r="F13050">
            <v>449.56</v>
          </cell>
          <cell r="G13050">
            <v>13.49</v>
          </cell>
        </row>
        <row r="13051">
          <cell r="A13051" t="str">
            <v>INSUMO</v>
          </cell>
          <cell r="B13051" t="str">
            <v>00004750</v>
          </cell>
          <cell r="C13051" t="str">
            <v>PEDREIRO</v>
          </cell>
          <cell r="D13051" t="str">
            <v>H</v>
          </cell>
          <cell r="E13051">
            <v>0.75</v>
          </cell>
          <cell r="F13051">
            <v>12.88</v>
          </cell>
          <cell r="G13051">
            <v>9.66</v>
          </cell>
        </row>
        <row r="13052">
          <cell r="A13052" t="str">
            <v>INSUMO</v>
          </cell>
          <cell r="B13052" t="str">
            <v>00006111</v>
          </cell>
          <cell r="C13052" t="str">
            <v>SERVENTE</v>
          </cell>
          <cell r="D13052" t="str">
            <v>H</v>
          </cell>
          <cell r="E13052">
            <v>0.75</v>
          </cell>
          <cell r="F13052">
            <v>10.59</v>
          </cell>
          <cell r="G13052">
            <v>7.94</v>
          </cell>
        </row>
        <row r="13053">
          <cell r="A13053" t="str">
            <v>83731</v>
          </cell>
          <cell r="C13053" t="str">
            <v>SUBTOTAL</v>
          </cell>
          <cell r="G13053">
            <v>31.09</v>
          </cell>
        </row>
        <row r="13054">
          <cell r="C13054" t="str">
            <v>BDI</v>
          </cell>
          <cell r="E13054">
            <v>0.35</v>
          </cell>
          <cell r="G13054">
            <v>10.88</v>
          </cell>
        </row>
        <row r="13055">
          <cell r="C13055" t="str">
            <v>TOTAL</v>
          </cell>
          <cell r="G13055">
            <v>41.97</v>
          </cell>
        </row>
        <row r="13057">
          <cell r="A13057" t="str">
            <v>IMPE</v>
          </cell>
          <cell r="B13057" t="str">
            <v>83732</v>
          </cell>
          <cell r="C13057" t="str">
            <v>IMPERMEABILIZACAO DE SUPERFICIE COM ARGAMASSA DE CI MENTO E AREIA, TRACO 1:3, COM ADITIVO IMPERMEABILIZANTE, E=1,5 CM</v>
          </cell>
          <cell r="D13057" t="str">
            <v>M2</v>
          </cell>
        </row>
        <row r="13058">
          <cell r="A13058" t="str">
            <v>COMPOSICAO</v>
          </cell>
          <cell r="B13058" t="str">
            <v>73548</v>
          </cell>
          <cell r="C13058" t="str">
            <v>ARGAMASSA TRACO 1:3 (CIMENTO E AREIA), PREPARO MANUAL, INCLUSO ADITIVO IMPERMEABILIZANTE</v>
          </cell>
          <cell r="D13058" t="str">
            <v>M3</v>
          </cell>
          <cell r="E13058">
            <v>0.01</v>
          </cell>
          <cell r="F13058">
            <v>449.56</v>
          </cell>
          <cell r="G13058">
            <v>4.5</v>
          </cell>
        </row>
        <row r="13059">
          <cell r="A13059" t="str">
            <v>INSUMO</v>
          </cell>
          <cell r="B13059" t="str">
            <v>00004750</v>
          </cell>
          <cell r="C13059" t="str">
            <v>PEDREIRO</v>
          </cell>
          <cell r="D13059" t="str">
            <v>H</v>
          </cell>
          <cell r="E13059">
            <v>0.75</v>
          </cell>
          <cell r="F13059">
            <v>12.88</v>
          </cell>
          <cell r="G13059">
            <v>9.66</v>
          </cell>
        </row>
        <row r="13060">
          <cell r="A13060" t="str">
            <v>INSUMO</v>
          </cell>
          <cell r="B13060" t="str">
            <v>00006111</v>
          </cell>
          <cell r="C13060" t="str">
            <v>SERVENTE</v>
          </cell>
          <cell r="D13060" t="str">
            <v>H</v>
          </cell>
          <cell r="E13060">
            <v>0.75</v>
          </cell>
          <cell r="F13060">
            <v>10.59</v>
          </cell>
          <cell r="G13060">
            <v>7.94</v>
          </cell>
        </row>
        <row r="13061">
          <cell r="A13061" t="str">
            <v>83732</v>
          </cell>
          <cell r="C13061" t="str">
            <v>SUBTOTAL</v>
          </cell>
          <cell r="G13061">
            <v>22.1</v>
          </cell>
        </row>
        <row r="13062">
          <cell r="C13062" t="str">
            <v>BDI</v>
          </cell>
          <cell r="E13062">
            <v>0.35</v>
          </cell>
          <cell r="G13062">
            <v>7.74</v>
          </cell>
        </row>
        <row r="13063">
          <cell r="C13063" t="str">
            <v>TOTAL</v>
          </cell>
          <cell r="G13063">
            <v>29.840000000000003</v>
          </cell>
        </row>
        <row r="13065">
          <cell r="A13065" t="str">
            <v>IMPE</v>
          </cell>
          <cell r="B13065" t="str">
            <v>83733</v>
          </cell>
          <cell r="C13065" t="str">
            <v>IMPERMEABILIZACAO DE SUPERFICIE COM ARGAMASSA DE CI MENTO E AREIA (GROSSA), TRACO 1:4, COM ADITIVO IMPERMEABILIZANTE, E=2 CM</v>
          </cell>
          <cell r="D13065" t="str">
            <v>M2</v>
          </cell>
        </row>
        <row r="13066">
          <cell r="A13066" t="str">
            <v>COMPOSICAO</v>
          </cell>
          <cell r="B13066" t="str">
            <v>73549</v>
          </cell>
          <cell r="C13066" t="str">
            <v>ARGAMASSA TRACO 1:4 (CIMENTO E AREIA), PREPARO MANUAL, INCLUSO ADITIVO IMPERMEABILIZANTE</v>
          </cell>
          <cell r="D13066" t="str">
            <v>M3</v>
          </cell>
          <cell r="E13066">
            <v>0.02</v>
          </cell>
          <cell r="F13066">
            <v>461.69000000000005</v>
          </cell>
          <cell r="G13066">
            <v>9.23</v>
          </cell>
        </row>
        <row r="13067">
          <cell r="A13067" t="str">
            <v>INSUMO</v>
          </cell>
          <cell r="B13067" t="str">
            <v>00004750</v>
          </cell>
          <cell r="C13067" t="str">
            <v>PEDREIRO</v>
          </cell>
          <cell r="D13067" t="str">
            <v>H</v>
          </cell>
          <cell r="E13067">
            <v>0.75</v>
          </cell>
          <cell r="F13067">
            <v>12.88</v>
          </cell>
          <cell r="G13067">
            <v>9.66</v>
          </cell>
        </row>
        <row r="13068">
          <cell r="A13068" t="str">
            <v>INSUMO</v>
          </cell>
          <cell r="B13068" t="str">
            <v>00006111</v>
          </cell>
          <cell r="C13068" t="str">
            <v>SERVENTE</v>
          </cell>
          <cell r="D13068" t="str">
            <v>H</v>
          </cell>
          <cell r="E13068">
            <v>0.75</v>
          </cell>
          <cell r="F13068">
            <v>10.59</v>
          </cell>
          <cell r="G13068">
            <v>7.94</v>
          </cell>
        </row>
        <row r="13069">
          <cell r="A13069" t="str">
            <v>83733</v>
          </cell>
          <cell r="C13069" t="str">
            <v>SUBTOTAL</v>
          </cell>
          <cell r="G13069">
            <v>26.830000000000002</v>
          </cell>
        </row>
        <row r="13070">
          <cell r="C13070" t="str">
            <v>BDI</v>
          </cell>
          <cell r="E13070">
            <v>0.35</v>
          </cell>
          <cell r="G13070">
            <v>9.39</v>
          </cell>
        </row>
        <row r="13071">
          <cell r="C13071" t="str">
            <v>TOTAL</v>
          </cell>
          <cell r="G13071">
            <v>36.22</v>
          </cell>
        </row>
        <row r="13073">
          <cell r="A13073" t="str">
            <v>IMPE</v>
          </cell>
          <cell r="B13073" t="str">
            <v>83735</v>
          </cell>
          <cell r="C13073" t="str">
            <v>IMPERMEABILIZACAO DE SUPERFICIE COM CIMENTO IMPERME ABILIZANTE DE PEGA ULTRA RAPIDA, TRACO 1:1, E=0,5 CM</v>
          </cell>
          <cell r="D13073" t="str">
            <v>M2</v>
          </cell>
        </row>
        <row r="13074">
          <cell r="A13074" t="str">
            <v>INSUMO</v>
          </cell>
          <cell r="B13074" t="str">
            <v>00000126</v>
          </cell>
          <cell r="C13074" t="str">
            <v>IMPERMEABILIZANTE ACELERADOR DE PEGA PARA ARGAMASSA</v>
          </cell>
          <cell r="D13074" t="str">
            <v>L</v>
          </cell>
          <cell r="E13074">
            <v>3</v>
          </cell>
          <cell r="F13074">
            <v>6.64</v>
          </cell>
          <cell r="G13074">
            <v>19.920000000000002</v>
          </cell>
        </row>
        <row r="13075">
          <cell r="A13075" t="str">
            <v>INSUMO</v>
          </cell>
          <cell r="B13075" t="str">
            <v>00001379</v>
          </cell>
          <cell r="C13075" t="str">
            <v>CIMENTO PORTLAND COMPOSTO CP II- 32</v>
          </cell>
          <cell r="D13075" t="str">
            <v>KG</v>
          </cell>
          <cell r="E13075">
            <v>3</v>
          </cell>
          <cell r="F13075">
            <v>0.46</v>
          </cell>
          <cell r="G13075">
            <v>1.38</v>
          </cell>
        </row>
        <row r="13076">
          <cell r="A13076" t="str">
            <v>INSUMO</v>
          </cell>
          <cell r="B13076" t="str">
            <v>00004750</v>
          </cell>
          <cell r="C13076" t="str">
            <v>PEDREIRO</v>
          </cell>
          <cell r="D13076" t="str">
            <v>H</v>
          </cell>
          <cell r="E13076">
            <v>0.6</v>
          </cell>
          <cell r="F13076">
            <v>12.88</v>
          </cell>
          <cell r="G13076">
            <v>7.73</v>
          </cell>
        </row>
        <row r="13077">
          <cell r="A13077" t="str">
            <v>INSUMO</v>
          </cell>
          <cell r="B13077" t="str">
            <v>00006111</v>
          </cell>
          <cell r="C13077" t="str">
            <v>SERVENTE</v>
          </cell>
          <cell r="D13077" t="str">
            <v>H</v>
          </cell>
          <cell r="E13077">
            <v>0.6</v>
          </cell>
          <cell r="F13077">
            <v>10.59</v>
          </cell>
          <cell r="G13077">
            <v>6.35</v>
          </cell>
        </row>
        <row r="13078">
          <cell r="A13078" t="str">
            <v>83735</v>
          </cell>
          <cell r="C13078" t="str">
            <v>SUBTOTAL</v>
          </cell>
          <cell r="G13078">
            <v>35.380000000000003</v>
          </cell>
        </row>
        <row r="13079">
          <cell r="C13079" t="str">
            <v>BDI</v>
          </cell>
          <cell r="E13079">
            <v>0.35</v>
          </cell>
          <cell r="G13079">
            <v>12.38</v>
          </cell>
        </row>
        <row r="13080">
          <cell r="C13080" t="str">
            <v>TOTAL</v>
          </cell>
          <cell r="G13080">
            <v>47.760000000000005</v>
          </cell>
        </row>
        <row r="13082">
          <cell r="A13082" t="str">
            <v>IMPE</v>
          </cell>
          <cell r="B13082" t="str">
            <v>68053</v>
          </cell>
          <cell r="C13082" t="str">
            <v>FORNECIMENTO/INSTALACAO LONA PLASTICA PRETA, PARA I MPERMEABILIZACAO, ESPESSURA 150 MICRAS.</v>
          </cell>
          <cell r="D13082" t="str">
            <v>M2</v>
          </cell>
        </row>
        <row r="13083">
          <cell r="A13083" t="str">
            <v>INSUMO</v>
          </cell>
          <cell r="B13083" t="str">
            <v>00003777</v>
          </cell>
          <cell r="C13083" t="str">
            <v>LONA PLASTICA, COR PRETA, ESPESSURA DE 150 MICRAS</v>
          </cell>
          <cell r="D13083" t="str">
            <v>M2</v>
          </cell>
          <cell r="E13083">
            <v>1.1000000000000001</v>
          </cell>
          <cell r="F13083">
            <v>0.93</v>
          </cell>
          <cell r="G13083">
            <v>1.02</v>
          </cell>
        </row>
        <row r="13084">
          <cell r="A13084" t="str">
            <v>INSUMO</v>
          </cell>
          <cell r="B13084" t="str">
            <v>00012873</v>
          </cell>
          <cell r="C13084" t="str">
            <v>IMPERMEABILIZADOR</v>
          </cell>
          <cell r="D13084" t="str">
            <v>H</v>
          </cell>
          <cell r="E13084">
            <v>0.2</v>
          </cell>
          <cell r="F13084">
            <v>13.55</v>
          </cell>
          <cell r="G13084">
            <v>2.71</v>
          </cell>
        </row>
        <row r="13085">
          <cell r="A13085" t="str">
            <v>68053</v>
          </cell>
          <cell r="C13085" t="str">
            <v>SUBTOTAL</v>
          </cell>
          <cell r="G13085">
            <v>3.73</v>
          </cell>
        </row>
        <row r="13086">
          <cell r="C13086" t="str">
            <v>BDI</v>
          </cell>
          <cell r="E13086">
            <v>0.35</v>
          </cell>
          <cell r="G13086">
            <v>1.31</v>
          </cell>
        </row>
        <row r="13087">
          <cell r="C13087" t="str">
            <v>TOTAL</v>
          </cell>
          <cell r="G13087">
            <v>5.04</v>
          </cell>
        </row>
        <row r="13089">
          <cell r="A13089" t="str">
            <v>IMPE</v>
          </cell>
          <cell r="B13089" t="str">
            <v>73753/001</v>
          </cell>
          <cell r="C13089" t="str">
            <v>IMPERMEABILIZACAO DE SUPERFICIE COM MANTA ASFALTICA PROTEGIDA COM FILME DE ALUMINIO GOFRADO (DE ESPESSURA 0,8MM), INCLUSA APLICACAO DE EMULSAO ASFALTICA, E=3MM.</v>
          </cell>
          <cell r="D13089" t="str">
            <v>M2</v>
          </cell>
        </row>
        <row r="13090">
          <cell r="A13090" t="str">
            <v>INSUMO</v>
          </cell>
          <cell r="B13090" t="str">
            <v>00006111</v>
          </cell>
          <cell r="C13090" t="str">
            <v>SERVENTE</v>
          </cell>
          <cell r="D13090" t="str">
            <v>H</v>
          </cell>
          <cell r="E13090">
            <v>1.18</v>
          </cell>
          <cell r="F13090">
            <v>10.59</v>
          </cell>
          <cell r="G13090">
            <v>12.5</v>
          </cell>
        </row>
        <row r="13091">
          <cell r="A13091" t="str">
            <v>INSUMO</v>
          </cell>
          <cell r="B13091" t="str">
            <v>00007331</v>
          </cell>
          <cell r="C13091" t="str">
            <v>EMULSAO ASFALTICA COM ELASTOMERO</v>
          </cell>
          <cell r="D13091" t="str">
            <v>KG</v>
          </cell>
          <cell r="E13091">
            <v>0.1108</v>
          </cell>
          <cell r="F13091">
            <v>10.49</v>
          </cell>
          <cell r="G13091">
            <v>1.1599999999999999</v>
          </cell>
        </row>
        <row r="13092">
          <cell r="A13092" t="str">
            <v>INSUMO</v>
          </cell>
          <cell r="B13092" t="str">
            <v>00011621</v>
          </cell>
          <cell r="C13092" t="str">
            <v>MANTA IMPERMEABILIZANTE A BASE DE ASFALTO MODIFICADO C/ ELASTOMEROS DESBS TIPO TORODIM ALUMINIO E = 3MM VIAPOL OU EQUIV</v>
          </cell>
          <cell r="D13092" t="str">
            <v>M2</v>
          </cell>
          <cell r="E13092">
            <v>1.1000000000000001</v>
          </cell>
          <cell r="F13092">
            <v>28.49</v>
          </cell>
          <cell r="G13092">
            <v>31.34</v>
          </cell>
        </row>
        <row r="13093">
          <cell r="A13093" t="str">
            <v>INSUMO</v>
          </cell>
          <cell r="B13093" t="str">
            <v>00012873</v>
          </cell>
          <cell r="C13093" t="str">
            <v>IMPERMEABILIZADOR</v>
          </cell>
          <cell r="D13093" t="str">
            <v>H</v>
          </cell>
          <cell r="E13093">
            <v>1</v>
          </cell>
          <cell r="F13093">
            <v>13.55</v>
          </cell>
          <cell r="G13093">
            <v>13.55</v>
          </cell>
        </row>
        <row r="13094">
          <cell r="A13094" t="str">
            <v>73753/001</v>
          </cell>
          <cell r="C13094" t="str">
            <v>SUBTOTAL</v>
          </cell>
          <cell r="G13094">
            <v>58.55</v>
          </cell>
        </row>
        <row r="13095">
          <cell r="C13095" t="str">
            <v>BDI</v>
          </cell>
          <cell r="E13095">
            <v>0.35</v>
          </cell>
          <cell r="G13095">
            <v>20.49</v>
          </cell>
        </row>
        <row r="13096">
          <cell r="C13096" t="str">
            <v>TOTAL</v>
          </cell>
          <cell r="G13096">
            <v>79.039999999999992</v>
          </cell>
        </row>
        <row r="13098">
          <cell r="A13098" t="str">
            <v>IMPE</v>
          </cell>
          <cell r="B13098" t="str">
            <v>73753/002</v>
          </cell>
          <cell r="C13098" t="str">
            <v>IMPERMEABILIZACAO DE SUPERFICIE COM MANTA BUTILICA, INCLUSAS CINTA DE CALDEACAO E COLA ADESIVA, E=0,8MM.</v>
          </cell>
          <cell r="D13098" t="str">
            <v>M2</v>
          </cell>
        </row>
        <row r="13099">
          <cell r="A13099" t="str">
            <v>INSUMO</v>
          </cell>
          <cell r="B13099" t="str">
            <v>00004022</v>
          </cell>
          <cell r="C13099" t="str">
            <v>MANTA BUTILICA E = 0,8 MM</v>
          </cell>
          <cell r="D13099" t="str">
            <v>M2</v>
          </cell>
          <cell r="E13099">
            <v>1.1499999999999999</v>
          </cell>
          <cell r="F13099">
            <v>48.5</v>
          </cell>
          <cell r="G13099">
            <v>55.78</v>
          </cell>
        </row>
        <row r="13100">
          <cell r="A13100" t="str">
            <v>INSUMO</v>
          </cell>
          <cell r="B13100" t="str">
            <v>00006111</v>
          </cell>
          <cell r="C13100" t="str">
            <v>SERVENTE</v>
          </cell>
          <cell r="D13100" t="str">
            <v>H</v>
          </cell>
          <cell r="E13100">
            <v>1.2</v>
          </cell>
          <cell r="F13100">
            <v>10.59</v>
          </cell>
          <cell r="G13100">
            <v>12.71</v>
          </cell>
        </row>
        <row r="13101">
          <cell r="A13101" t="str">
            <v>INSUMO</v>
          </cell>
          <cell r="B13101" t="str">
            <v>00011601</v>
          </cell>
          <cell r="C13101" t="str">
            <v>COLA ADESIVA P/ MANTA BUTILICA</v>
          </cell>
          <cell r="D13101" t="str">
            <v>L</v>
          </cell>
          <cell r="E13101">
            <v>0.22</v>
          </cell>
          <cell r="F13101">
            <v>24.85</v>
          </cell>
          <cell r="G13101">
            <v>5.47</v>
          </cell>
        </row>
        <row r="13102">
          <cell r="A13102" t="str">
            <v>INSUMO</v>
          </cell>
          <cell r="B13102" t="str">
            <v>00011619</v>
          </cell>
          <cell r="C13102" t="str">
            <v>FITA OU CINTA DE CALDEACAO P/ MANTA BUTILICA</v>
          </cell>
          <cell r="D13102" t="str">
            <v>M</v>
          </cell>
          <cell r="E13102">
            <v>2.2000000000000002</v>
          </cell>
          <cell r="F13102">
            <v>2.4300000000000002</v>
          </cell>
          <cell r="G13102">
            <v>5.35</v>
          </cell>
        </row>
        <row r="13103">
          <cell r="A13103" t="str">
            <v>INSUMO</v>
          </cell>
          <cell r="B13103" t="str">
            <v>00012873</v>
          </cell>
          <cell r="C13103" t="str">
            <v>IMPERMEABILIZADOR</v>
          </cell>
          <cell r="D13103" t="str">
            <v>H</v>
          </cell>
          <cell r="E13103">
            <v>1.2</v>
          </cell>
          <cell r="F13103">
            <v>13.55</v>
          </cell>
          <cell r="G13103">
            <v>16.260000000000002</v>
          </cell>
        </row>
        <row r="13104">
          <cell r="A13104" t="str">
            <v>73753/002</v>
          </cell>
          <cell r="C13104" t="str">
            <v>SUBTOTAL</v>
          </cell>
          <cell r="G13104">
            <v>95.570000000000007</v>
          </cell>
        </row>
        <row r="13105">
          <cell r="C13105" t="str">
            <v>BDI</v>
          </cell>
          <cell r="E13105">
            <v>0.35</v>
          </cell>
          <cell r="G13105">
            <v>33.450000000000003</v>
          </cell>
        </row>
        <row r="13106">
          <cell r="C13106" t="str">
            <v>TOTAL</v>
          </cell>
          <cell r="G13106">
            <v>129.02000000000001</v>
          </cell>
        </row>
        <row r="13108">
          <cell r="A13108" t="str">
            <v>IMPE</v>
          </cell>
          <cell r="B13108" t="str">
            <v>74033/001</v>
          </cell>
          <cell r="C13108" t="str">
            <v>IMPERMEABILIZACAO DE SUPERFICIE COM GEOMEMBRANA (MANTA TERMOPLASTICA LISA) TIPO PEAD, E=2MM.</v>
          </cell>
          <cell r="D13108" t="str">
            <v>M2</v>
          </cell>
        </row>
        <row r="13109">
          <cell r="A13109" t="str">
            <v>INSUMO</v>
          </cell>
          <cell r="B13109" t="str">
            <v>00004750</v>
          </cell>
          <cell r="C13109" t="str">
            <v>PEDREIRO</v>
          </cell>
          <cell r="D13109" t="str">
            <v>H</v>
          </cell>
          <cell r="E13109">
            <v>0.2</v>
          </cell>
          <cell r="F13109">
            <v>12.88</v>
          </cell>
          <cell r="G13109">
            <v>2.58</v>
          </cell>
        </row>
        <row r="13110">
          <cell r="A13110" t="str">
            <v>INSUMO</v>
          </cell>
          <cell r="B13110" t="str">
            <v>00006111</v>
          </cell>
          <cell r="C13110" t="str">
            <v>SERVENTE</v>
          </cell>
          <cell r="D13110" t="str">
            <v>H</v>
          </cell>
          <cell r="E13110">
            <v>0.2</v>
          </cell>
          <cell r="F13110">
            <v>10.59</v>
          </cell>
          <cell r="G13110">
            <v>2.12</v>
          </cell>
        </row>
        <row r="13111">
          <cell r="A13111" t="str">
            <v>INSUMO</v>
          </cell>
          <cell r="B13111" t="str">
            <v>00025865</v>
          </cell>
          <cell r="C13111" t="str">
            <v>MANTA TERMOPLÁSTICA, PEAD, GEOMEMBRANA LISA, E = 2,00 MM, NBR 15352</v>
          </cell>
          <cell r="D13111" t="str">
            <v>M2</v>
          </cell>
          <cell r="E13111">
            <v>1.05</v>
          </cell>
          <cell r="F13111">
            <v>15.27</v>
          </cell>
          <cell r="G13111">
            <v>16.03</v>
          </cell>
        </row>
        <row r="13112">
          <cell r="A13112" t="str">
            <v>74033/001</v>
          </cell>
          <cell r="C13112" t="str">
            <v>SUBTOTAL</v>
          </cell>
          <cell r="G13112">
            <v>20.73</v>
          </cell>
        </row>
        <row r="13113">
          <cell r="C13113" t="str">
            <v>BDI</v>
          </cell>
          <cell r="E13113">
            <v>0.35</v>
          </cell>
          <cell r="G13113">
            <v>7.26</v>
          </cell>
        </row>
        <row r="13114">
          <cell r="C13114" t="str">
            <v>TOTAL</v>
          </cell>
          <cell r="G13114">
            <v>27.990000000000002</v>
          </cell>
        </row>
        <row r="13116">
          <cell r="A13116" t="str">
            <v>IMPE</v>
          </cell>
          <cell r="B13116" t="str">
            <v>83737</v>
          </cell>
          <cell r="C13116" t="str">
            <v>IMPERMEABILIZACAO DE SUPERFICIE COM MANTA ASFALTICA (COM POLIMEROS TIPO APP), E=3 MM</v>
          </cell>
          <cell r="D13116" t="str">
            <v>M2</v>
          </cell>
        </row>
        <row r="13117">
          <cell r="A13117" t="str">
            <v>INSUMO</v>
          </cell>
          <cell r="B13117" t="str">
            <v>00000242</v>
          </cell>
          <cell r="C13117" t="str">
            <v>AJUDANTE ESPECIALIZADO</v>
          </cell>
          <cell r="D13117" t="str">
            <v>H</v>
          </cell>
          <cell r="E13117">
            <v>0.3</v>
          </cell>
          <cell r="F13117">
            <v>11.52</v>
          </cell>
          <cell r="G13117">
            <v>3.46</v>
          </cell>
        </row>
        <row r="13118">
          <cell r="A13118" t="str">
            <v>INSUMO</v>
          </cell>
          <cell r="B13118" t="str">
            <v>00000512</v>
          </cell>
          <cell r="C13118" t="str">
            <v>PRIMER TP ADEFLEX 612 ASFALTOS VITORIA OU EQUIV</v>
          </cell>
          <cell r="D13118" t="str">
            <v>KG</v>
          </cell>
          <cell r="E13118">
            <v>0.5</v>
          </cell>
          <cell r="F13118">
            <v>13.64</v>
          </cell>
          <cell r="G13118">
            <v>6.82</v>
          </cell>
        </row>
        <row r="13119">
          <cell r="A13119" t="str">
            <v>INSUMO</v>
          </cell>
          <cell r="B13119" t="str">
            <v>00004014</v>
          </cell>
          <cell r="C13119" t="str">
            <v>MANTA IMPERMEABILIZANTE A BASE DE ASFALTO MODIFICADO C/ POLIMEROS DE APP TIPO TORODIM APP 3MM VIAPOL OU EQUIV</v>
          </cell>
          <cell r="D13119" t="str">
            <v>M2</v>
          </cell>
          <cell r="E13119">
            <v>1.1000000000000001</v>
          </cell>
          <cell r="F13119">
            <v>25.83</v>
          </cell>
          <cell r="G13119">
            <v>28.41</v>
          </cell>
        </row>
        <row r="13120">
          <cell r="A13120" t="str">
            <v>INSUMO</v>
          </cell>
          <cell r="B13120" t="str">
            <v>00006111</v>
          </cell>
          <cell r="C13120" t="str">
            <v>SERVENTE</v>
          </cell>
          <cell r="D13120" t="str">
            <v>H</v>
          </cell>
          <cell r="E13120">
            <v>0.3</v>
          </cell>
          <cell r="F13120">
            <v>10.59</v>
          </cell>
          <cell r="G13120">
            <v>3.18</v>
          </cell>
        </row>
        <row r="13121">
          <cell r="A13121" t="str">
            <v>INSUMO</v>
          </cell>
          <cell r="B13121" t="str">
            <v>00011625</v>
          </cell>
          <cell r="C13121" t="str">
            <v>TINTA PRIMARIA BETUMINOSA EM SUSPENSAO AQUOSA</v>
          </cell>
          <cell r="D13121" t="str">
            <v>KG</v>
          </cell>
          <cell r="E13121">
            <v>0.6</v>
          </cell>
          <cell r="F13121">
            <v>5.26</v>
          </cell>
          <cell r="G13121">
            <v>3.16</v>
          </cell>
        </row>
        <row r="13122">
          <cell r="A13122" t="str">
            <v>INSUMO</v>
          </cell>
          <cell r="B13122" t="str">
            <v>00012873</v>
          </cell>
          <cell r="C13122" t="str">
            <v>IMPERMEABILIZADOR</v>
          </cell>
          <cell r="D13122" t="str">
            <v>H</v>
          </cell>
          <cell r="E13122">
            <v>0.3</v>
          </cell>
          <cell r="F13122">
            <v>13.55</v>
          </cell>
          <cell r="G13122">
            <v>4.07</v>
          </cell>
        </row>
        <row r="13123">
          <cell r="A13123" t="str">
            <v>83737</v>
          </cell>
          <cell r="C13123" t="str">
            <v>SUBTOTAL</v>
          </cell>
          <cell r="G13123">
            <v>49.1</v>
          </cell>
        </row>
        <row r="13124">
          <cell r="C13124" t="str">
            <v>BDI</v>
          </cell>
          <cell r="E13124">
            <v>0.35</v>
          </cell>
          <cell r="G13124">
            <v>17.190000000000001</v>
          </cell>
        </row>
        <row r="13125">
          <cell r="C13125" t="str">
            <v>TOTAL</v>
          </cell>
          <cell r="G13125">
            <v>66.290000000000006</v>
          </cell>
        </row>
        <row r="13127">
          <cell r="A13127" t="str">
            <v>IMPE</v>
          </cell>
          <cell r="B13127" t="str">
            <v>83738</v>
          </cell>
          <cell r="C13127" t="str">
            <v>IMPERMEABILIZACAO DE SUPERFICIE COM MANTA ASFALTICA (COM POLIMEROS TIPO APP), E=4 MM</v>
          </cell>
          <cell r="D13127" t="str">
            <v>M2</v>
          </cell>
        </row>
        <row r="13128">
          <cell r="A13128" t="str">
            <v>INSUMO</v>
          </cell>
          <cell r="B13128" t="str">
            <v>00000242</v>
          </cell>
          <cell r="C13128" t="str">
            <v>AJUDANTE ESPECIALIZADO</v>
          </cell>
          <cell r="D13128" t="str">
            <v>H</v>
          </cell>
          <cell r="E13128">
            <v>0.45</v>
          </cell>
          <cell r="F13128">
            <v>11.52</v>
          </cell>
          <cell r="G13128">
            <v>5.18</v>
          </cell>
        </row>
        <row r="13129">
          <cell r="A13129" t="str">
            <v>INSUMO</v>
          </cell>
          <cell r="B13129" t="str">
            <v>00000512</v>
          </cell>
          <cell r="C13129" t="str">
            <v>PRIMER TP ADEFLEX 612 ASFALTOS VITORIA OU EQUIV</v>
          </cell>
          <cell r="D13129" t="str">
            <v>KG</v>
          </cell>
          <cell r="E13129">
            <v>0.5</v>
          </cell>
          <cell r="F13129">
            <v>13.64</v>
          </cell>
          <cell r="G13129">
            <v>6.82</v>
          </cell>
        </row>
        <row r="13130">
          <cell r="A13130" t="str">
            <v>INSUMO</v>
          </cell>
          <cell r="B13130" t="str">
            <v>00004015</v>
          </cell>
          <cell r="C13130" t="str">
            <v>MANTA IMPERMEABILIZANTE A BASE DE ASFALTO MODIFICADO C/ POLIMEROS DE APP TIPO TORODIM 4MM VIAPOL OU EQUIV</v>
          </cell>
          <cell r="D13130" t="str">
            <v>M2</v>
          </cell>
          <cell r="E13130">
            <v>1.1000000000000001</v>
          </cell>
          <cell r="F13130">
            <v>29.84</v>
          </cell>
          <cell r="G13130">
            <v>32.82</v>
          </cell>
        </row>
        <row r="13131">
          <cell r="A13131" t="str">
            <v>INSUMO</v>
          </cell>
          <cell r="B13131" t="str">
            <v>00006111</v>
          </cell>
          <cell r="C13131" t="str">
            <v>SERVENTE</v>
          </cell>
          <cell r="D13131" t="str">
            <v>H</v>
          </cell>
          <cell r="E13131">
            <v>0.3</v>
          </cell>
          <cell r="F13131">
            <v>10.59</v>
          </cell>
          <cell r="G13131">
            <v>3.18</v>
          </cell>
        </row>
        <row r="13132">
          <cell r="A13132" t="str">
            <v>INSUMO</v>
          </cell>
          <cell r="B13132" t="str">
            <v>00011625</v>
          </cell>
          <cell r="C13132" t="str">
            <v>TINTA PRIMARIA BETUMINOSA EM SUSPENSAO AQUOSA</v>
          </cell>
          <cell r="D13132" t="str">
            <v>KG</v>
          </cell>
          <cell r="E13132">
            <v>0.6</v>
          </cell>
          <cell r="F13132">
            <v>5.26</v>
          </cell>
          <cell r="G13132">
            <v>3.16</v>
          </cell>
        </row>
        <row r="13133">
          <cell r="A13133" t="str">
            <v>INSUMO</v>
          </cell>
          <cell r="B13133" t="str">
            <v>00012873</v>
          </cell>
          <cell r="C13133" t="str">
            <v>IMPERMEABILIZADOR</v>
          </cell>
          <cell r="D13133" t="str">
            <v>H</v>
          </cell>
          <cell r="E13133">
            <v>0.45</v>
          </cell>
          <cell r="F13133">
            <v>13.55</v>
          </cell>
          <cell r="G13133">
            <v>6.1</v>
          </cell>
        </row>
        <row r="13134">
          <cell r="A13134" t="str">
            <v>83738</v>
          </cell>
          <cell r="C13134" t="str">
            <v>SUBTOTAL</v>
          </cell>
          <cell r="G13134">
            <v>57.26</v>
          </cell>
        </row>
        <row r="13135">
          <cell r="C13135" t="str">
            <v>BDI</v>
          </cell>
          <cell r="E13135">
            <v>0.35</v>
          </cell>
          <cell r="G13135">
            <v>20.04</v>
          </cell>
        </row>
        <row r="13136">
          <cell r="C13136" t="str">
            <v>TOTAL</v>
          </cell>
          <cell r="G13136">
            <v>77.3</v>
          </cell>
        </row>
        <row r="13138">
          <cell r="A13138" t="str">
            <v>IMPE</v>
          </cell>
          <cell r="B13138" t="str">
            <v>83740</v>
          </cell>
          <cell r="C13138" t="str">
            <v>IMPERMEABILIZACAO COM FELTRO ASFALTICO BET UMINADO, NUM 15</v>
          </cell>
          <cell r="D13138" t="str">
            <v>M2</v>
          </cell>
        </row>
        <row r="13139">
          <cell r="A13139" t="str">
            <v>INSUMO</v>
          </cell>
          <cell r="B13139" t="str">
            <v>00000242</v>
          </cell>
          <cell r="C13139" t="str">
            <v>AJUDANTE ESPECIALIZADO</v>
          </cell>
          <cell r="D13139" t="str">
            <v>H</v>
          </cell>
          <cell r="E13139">
            <v>0.7</v>
          </cell>
          <cell r="F13139">
            <v>11.52</v>
          </cell>
          <cell r="G13139">
            <v>8.06</v>
          </cell>
        </row>
        <row r="13140">
          <cell r="A13140" t="str">
            <v>INSUMO</v>
          </cell>
          <cell r="B13140" t="str">
            <v>00004033</v>
          </cell>
          <cell r="C13140" t="str">
            <v>FELTRO ASFALTICO 15 LIBRAS TIPO VITFELTRO 15, ASFALTOS VITORIA OU EQUIV</v>
          </cell>
          <cell r="D13140" t="str">
            <v>M2</v>
          </cell>
          <cell r="E13140">
            <v>1.1000000000000001</v>
          </cell>
          <cell r="F13140">
            <v>11.8</v>
          </cell>
          <cell r="G13140">
            <v>12.98</v>
          </cell>
        </row>
        <row r="13141">
          <cell r="A13141" t="str">
            <v>INSUMO</v>
          </cell>
          <cell r="B13141" t="str">
            <v>00012873</v>
          </cell>
          <cell r="C13141" t="str">
            <v>IMPERMEABILIZADOR</v>
          </cell>
          <cell r="D13141" t="str">
            <v>H</v>
          </cell>
          <cell r="E13141">
            <v>0.6</v>
          </cell>
          <cell r="F13141">
            <v>13.55</v>
          </cell>
          <cell r="G13141">
            <v>8.1300000000000008</v>
          </cell>
        </row>
        <row r="13142">
          <cell r="A13142" t="str">
            <v>83740</v>
          </cell>
          <cell r="C13142" t="str">
            <v>SUBTOTAL</v>
          </cell>
          <cell r="G13142">
            <v>29.17</v>
          </cell>
        </row>
        <row r="13143">
          <cell r="C13143" t="str">
            <v>BDI</v>
          </cell>
          <cell r="E13143">
            <v>0.35</v>
          </cell>
          <cell r="G13143">
            <v>10.210000000000001</v>
          </cell>
        </row>
        <row r="13144">
          <cell r="C13144" t="str">
            <v>TOTAL</v>
          </cell>
          <cell r="G13144">
            <v>39.380000000000003</v>
          </cell>
        </row>
        <row r="13146">
          <cell r="A13146" t="str">
            <v>IMPE</v>
          </cell>
          <cell r="B13146" t="str">
            <v>73929/001</v>
          </cell>
          <cell r="C13146" t="str">
            <v>IMPERMEABILIZACAO DE SUPERFICIE COM CIMENTO ESPECIA L CRISTALIZANTE COM ADESIVO LIQUIDO DE ALTA PERFORMANCE A BASE DE RESINA ACR˝LICA, UMA DEM AO.</v>
          </cell>
          <cell r="D13146" t="str">
            <v>M2</v>
          </cell>
        </row>
        <row r="13147">
          <cell r="A13147" t="str">
            <v>INSUMO</v>
          </cell>
          <cell r="B13147" t="str">
            <v>00000625</v>
          </cell>
          <cell r="C13147" t="str">
            <v>BASE CIMENTO CRISTALIZANTE TIPO DENVERLIT OU SIMILAR</v>
          </cell>
          <cell r="D13147" t="str">
            <v>KG</v>
          </cell>
          <cell r="E13147">
            <v>2</v>
          </cell>
          <cell r="F13147">
            <v>2.4700000000000002</v>
          </cell>
          <cell r="G13147">
            <v>4.9400000000000004</v>
          </cell>
        </row>
        <row r="13148">
          <cell r="A13148" t="str">
            <v>INSUMO</v>
          </cell>
          <cell r="B13148" t="str">
            <v>00000627</v>
          </cell>
          <cell r="C13148" t="str">
            <v>EMULSAO ADESIVA BASE PVA/ACRILICA DENVERFIX - DENVER</v>
          </cell>
          <cell r="D13148" t="str">
            <v>KG</v>
          </cell>
          <cell r="E13148">
            <v>0.08</v>
          </cell>
          <cell r="F13148">
            <v>10.26</v>
          </cell>
          <cell r="G13148">
            <v>0.82</v>
          </cell>
        </row>
        <row r="13149">
          <cell r="A13149" t="str">
            <v>INSUMO</v>
          </cell>
          <cell r="B13149" t="str">
            <v>00012873</v>
          </cell>
          <cell r="C13149" t="str">
            <v>IMPERMEABILIZADOR</v>
          </cell>
          <cell r="D13149" t="str">
            <v>H</v>
          </cell>
          <cell r="E13149">
            <v>1</v>
          </cell>
          <cell r="F13149">
            <v>13.55</v>
          </cell>
          <cell r="G13149">
            <v>13.55</v>
          </cell>
        </row>
        <row r="13150">
          <cell r="A13150" t="str">
            <v>73929/001</v>
          </cell>
          <cell r="C13150" t="str">
            <v>SUBTOTAL</v>
          </cell>
          <cell r="G13150">
            <v>19.310000000000002</v>
          </cell>
        </row>
        <row r="13151">
          <cell r="C13151" t="str">
            <v>BDI</v>
          </cell>
          <cell r="E13151">
            <v>0.35</v>
          </cell>
          <cell r="G13151">
            <v>6.76</v>
          </cell>
        </row>
        <row r="13152">
          <cell r="C13152" t="str">
            <v>TOTAL</v>
          </cell>
          <cell r="G13152">
            <v>26.07</v>
          </cell>
        </row>
        <row r="13154">
          <cell r="A13154" t="str">
            <v>IMPE</v>
          </cell>
          <cell r="B13154" t="str">
            <v>73929/003</v>
          </cell>
          <cell r="C13154" t="str">
            <v>IMPERMEABILIZACAO DE SUPERFICIE COM EMUL SAO ACRILICA E SELADOR.</v>
          </cell>
          <cell r="D13154" t="str">
            <v>M2</v>
          </cell>
        </row>
        <row r="13155">
          <cell r="A13155" t="str">
            <v>INSUMO</v>
          </cell>
          <cell r="B13155" t="str">
            <v>00001372</v>
          </cell>
          <cell r="C13155" t="str">
            <v>EMULSAO ADESIVA A BASE DE ACRILICO TP KZ HEYDI OU EQUIV</v>
          </cell>
          <cell r="D13155" t="str">
            <v>KG</v>
          </cell>
          <cell r="E13155">
            <v>0.15</v>
          </cell>
          <cell r="F13155">
            <v>12.25</v>
          </cell>
          <cell r="G13155">
            <v>1.84</v>
          </cell>
        </row>
        <row r="13156">
          <cell r="A13156" t="str">
            <v>INSUMO</v>
          </cell>
          <cell r="B13156" t="str">
            <v>00001373</v>
          </cell>
          <cell r="C13156" t="str">
            <v>SELADOR MINERAL BASE SILICATOS P/ TRATAM. ESPECIAL (SISTEMA IMPERMEAB)HEY'DI VIAPOL</v>
          </cell>
          <cell r="D13156" t="str">
            <v>6KG</v>
          </cell>
          <cell r="E13156">
            <v>0.12</v>
          </cell>
          <cell r="F13156">
            <v>35.9</v>
          </cell>
          <cell r="G13156">
            <v>4.3099999999999996</v>
          </cell>
        </row>
        <row r="13157">
          <cell r="A13157" t="str">
            <v>INSUMO</v>
          </cell>
          <cell r="B13157" t="str">
            <v>00001374</v>
          </cell>
          <cell r="C13157" t="str">
            <v>PO 1 P/ TRATAM ESPECIAL (SIST IMPERM) CIMENTO ESPECIAL PEGA RAPIDA HEY'DI, VIAPOL OU EQUIV</v>
          </cell>
          <cell r="D13157" t="str">
            <v>KG</v>
          </cell>
          <cell r="E13157">
            <v>1.5</v>
          </cell>
          <cell r="F13157">
            <v>3.54</v>
          </cell>
          <cell r="G13157">
            <v>5.31</v>
          </cell>
        </row>
        <row r="13158">
          <cell r="A13158" t="str">
            <v>INSUMO</v>
          </cell>
          <cell r="B13158" t="str">
            <v>00001375</v>
          </cell>
          <cell r="C13158" t="str">
            <v>PO 2 P/ TRATAM ESPECIAL (SIST IMPERM) CIMENTO ESPECIAL PEGA ULTRA RAPIDA HEY'DI, VIAPOL OU EQUIV</v>
          </cell>
          <cell r="D13158" t="str">
            <v>KG</v>
          </cell>
          <cell r="E13158">
            <v>1.6</v>
          </cell>
          <cell r="F13158">
            <v>8.57</v>
          </cell>
          <cell r="G13158">
            <v>13.71</v>
          </cell>
        </row>
        <row r="13159">
          <cell r="A13159" t="str">
            <v>INSUMO</v>
          </cell>
          <cell r="B13159" t="str">
            <v>00012873</v>
          </cell>
          <cell r="C13159" t="str">
            <v>IMPERMEABILIZADOR</v>
          </cell>
          <cell r="D13159" t="str">
            <v>H</v>
          </cell>
          <cell r="E13159">
            <v>1.6</v>
          </cell>
          <cell r="F13159">
            <v>13.55</v>
          </cell>
          <cell r="G13159">
            <v>21.68</v>
          </cell>
        </row>
        <row r="13160">
          <cell r="A13160" t="str">
            <v>73929/003</v>
          </cell>
          <cell r="C13160" t="str">
            <v>SUBTOTAL</v>
          </cell>
          <cell r="G13160">
            <v>46.85</v>
          </cell>
        </row>
        <row r="13161">
          <cell r="C13161" t="str">
            <v>BDI</v>
          </cell>
          <cell r="E13161">
            <v>0.35</v>
          </cell>
          <cell r="G13161">
            <v>16.399999999999999</v>
          </cell>
        </row>
        <row r="13162">
          <cell r="C13162" t="str">
            <v>TOTAL</v>
          </cell>
          <cell r="G13162">
            <v>63.25</v>
          </cell>
        </row>
        <row r="13164">
          <cell r="A13164" t="str">
            <v>IMPE</v>
          </cell>
          <cell r="B13164" t="str">
            <v>73929/004</v>
          </cell>
          <cell r="C13164" t="str">
            <v>IMPERMEABILIZACAO DE ESTRUTURAS ENTERRADAS COM CIMNTO CRISTALIZANTE E EMULSAO ADESIVA, ATE 7M DE PROFUNDIDADE.</v>
          </cell>
          <cell r="D13164" t="str">
            <v>M2</v>
          </cell>
        </row>
        <row r="13165">
          <cell r="A13165" t="str">
            <v>INSUMO</v>
          </cell>
          <cell r="B13165" t="str">
            <v>00001371</v>
          </cell>
          <cell r="C13165" t="str">
            <v>IMPERMEABILIZANTE A BASE DE CIMENTOS ESPECIAIS E ADITIVOS MINERAIS, MONO COMPONENTE (SEM EMULSAO ADESIVA)</v>
          </cell>
          <cell r="D13165" t="str">
            <v>KG</v>
          </cell>
          <cell r="E13165">
            <v>3</v>
          </cell>
          <cell r="F13165">
            <v>2.12</v>
          </cell>
          <cell r="G13165">
            <v>6.36</v>
          </cell>
        </row>
        <row r="13166">
          <cell r="A13166" t="str">
            <v>INSUMO</v>
          </cell>
          <cell r="B13166" t="str">
            <v>00001372</v>
          </cell>
          <cell r="C13166" t="str">
            <v>EMULSAO ADESIVA A BASE DE ACRILICO TP KZ HEYDI OU EQUIV</v>
          </cell>
          <cell r="D13166" t="str">
            <v>KG</v>
          </cell>
          <cell r="E13166">
            <v>0.3</v>
          </cell>
          <cell r="F13166">
            <v>12.25</v>
          </cell>
          <cell r="G13166">
            <v>3.68</v>
          </cell>
        </row>
        <row r="13167">
          <cell r="A13167" t="str">
            <v>INSUMO</v>
          </cell>
          <cell r="B13167" t="str">
            <v>00012873</v>
          </cell>
          <cell r="C13167" t="str">
            <v>IMPERMEABILIZADOR</v>
          </cell>
          <cell r="D13167" t="str">
            <v>H</v>
          </cell>
          <cell r="E13167">
            <v>2</v>
          </cell>
          <cell r="F13167">
            <v>13.55</v>
          </cell>
          <cell r="G13167">
            <v>27.1</v>
          </cell>
        </row>
        <row r="13168">
          <cell r="A13168" t="str">
            <v>73929/004</v>
          </cell>
          <cell r="C13168" t="str">
            <v>SUBTOTAL</v>
          </cell>
          <cell r="G13168">
            <v>37.14</v>
          </cell>
        </row>
        <row r="13169">
          <cell r="C13169" t="str">
            <v>BDI</v>
          </cell>
          <cell r="E13169">
            <v>0.35</v>
          </cell>
          <cell r="G13169">
            <v>13</v>
          </cell>
        </row>
        <row r="13170">
          <cell r="C13170" t="str">
            <v>TOTAL</v>
          </cell>
          <cell r="G13170">
            <v>50.14</v>
          </cell>
        </row>
        <row r="13172">
          <cell r="A13172" t="str">
            <v>IMPE</v>
          </cell>
          <cell r="B13172" t="str">
            <v>6225</v>
          </cell>
          <cell r="C13172" t="str">
            <v>IMPERMEABILIZACAO DE CALHAS/LAJES DESCOBERTAS, COM EMULSAO ASFALTICA COM ELASTOMEROS, 3 DEMAOS</v>
          </cell>
          <cell r="D13172" t="str">
            <v>M2</v>
          </cell>
        </row>
        <row r="13173">
          <cell r="A13173" t="str">
            <v>INSUMO</v>
          </cell>
          <cell r="B13173" t="str">
            <v>00000626</v>
          </cell>
          <cell r="C13173" t="str">
            <v>EMULSAO ASFALTICA COM ELASTOMEROS PARA IMPERMEABILIZACAO</v>
          </cell>
          <cell r="D13173" t="str">
            <v>KG</v>
          </cell>
          <cell r="E13173">
            <v>1.02</v>
          </cell>
          <cell r="F13173">
            <v>7.43</v>
          </cell>
          <cell r="G13173">
            <v>7.58</v>
          </cell>
        </row>
        <row r="13174">
          <cell r="A13174" t="str">
            <v>INSUMO</v>
          </cell>
          <cell r="B13174" t="str">
            <v>00004750</v>
          </cell>
          <cell r="C13174" t="str">
            <v>PEDREIRO</v>
          </cell>
          <cell r="D13174" t="str">
            <v>H</v>
          </cell>
          <cell r="E13174">
            <v>1</v>
          </cell>
          <cell r="F13174">
            <v>12.88</v>
          </cell>
          <cell r="G13174">
            <v>12.88</v>
          </cell>
        </row>
        <row r="13175">
          <cell r="A13175" t="str">
            <v>INSUMO</v>
          </cell>
          <cell r="B13175" t="str">
            <v>00006111</v>
          </cell>
          <cell r="C13175" t="str">
            <v>SERVENTE</v>
          </cell>
          <cell r="D13175" t="str">
            <v>H</v>
          </cell>
          <cell r="E13175">
            <v>0.4</v>
          </cell>
          <cell r="F13175">
            <v>10.59</v>
          </cell>
          <cell r="G13175">
            <v>4.24</v>
          </cell>
        </row>
        <row r="13176">
          <cell r="A13176" t="str">
            <v>6225</v>
          </cell>
          <cell r="C13176" t="str">
            <v>SUBTOTAL</v>
          </cell>
          <cell r="G13176">
            <v>24.700000000000003</v>
          </cell>
        </row>
        <row r="13177">
          <cell r="C13177" t="str">
            <v>BDI</v>
          </cell>
          <cell r="E13177">
            <v>0.35</v>
          </cell>
          <cell r="G13177">
            <v>8.65</v>
          </cell>
        </row>
        <row r="13178">
          <cell r="C13178" t="str">
            <v>TOTAL</v>
          </cell>
          <cell r="G13178">
            <v>33.35</v>
          </cell>
        </row>
        <row r="13180">
          <cell r="A13180" t="str">
            <v>IMPE</v>
          </cell>
          <cell r="B13180" t="str">
            <v>72075</v>
          </cell>
          <cell r="C13180" t="str">
            <v>IMPERMEABILIZACAO DE SUPERFICIE COM REVEST IMENTO BICOMPONENTE SEMI FLEXIVEL.</v>
          </cell>
          <cell r="D13180" t="str">
            <v>M2</v>
          </cell>
        </row>
        <row r="13181">
          <cell r="A13181" t="str">
            <v>INSUMO</v>
          </cell>
          <cell r="B13181" t="str">
            <v>00000116</v>
          </cell>
          <cell r="C13181" t="str">
            <v>REVESTIMENTO IMPERMEABILIZANTE SEMI-FLEXIVEL BI-COMPONENTE</v>
          </cell>
          <cell r="D13181" t="str">
            <v>KG</v>
          </cell>
          <cell r="E13181">
            <v>1.2</v>
          </cell>
          <cell r="F13181">
            <v>3.11</v>
          </cell>
          <cell r="G13181">
            <v>3.73</v>
          </cell>
        </row>
        <row r="13182">
          <cell r="A13182" t="str">
            <v>INSUMO</v>
          </cell>
          <cell r="B13182" t="str">
            <v>00004750</v>
          </cell>
          <cell r="C13182" t="str">
            <v>PEDREIRO</v>
          </cell>
          <cell r="D13182" t="str">
            <v>H</v>
          </cell>
          <cell r="E13182">
            <v>0.2</v>
          </cell>
          <cell r="F13182">
            <v>12.88</v>
          </cell>
          <cell r="G13182">
            <v>2.58</v>
          </cell>
        </row>
        <row r="13183">
          <cell r="A13183" t="str">
            <v>INSUMO</v>
          </cell>
          <cell r="B13183" t="str">
            <v>00006111</v>
          </cell>
          <cell r="C13183" t="str">
            <v>SERVENTE</v>
          </cell>
          <cell r="D13183" t="str">
            <v>H</v>
          </cell>
          <cell r="E13183">
            <v>0.1</v>
          </cell>
          <cell r="F13183">
            <v>10.59</v>
          </cell>
          <cell r="G13183">
            <v>1.06</v>
          </cell>
        </row>
        <row r="13184">
          <cell r="A13184" t="str">
            <v>72075</v>
          </cell>
          <cell r="C13184" t="str">
            <v>SUBTOTAL</v>
          </cell>
          <cell r="G13184">
            <v>7.370000000000001</v>
          </cell>
        </row>
        <row r="13185">
          <cell r="C13185" t="str">
            <v>BDI</v>
          </cell>
          <cell r="E13185">
            <v>0.35</v>
          </cell>
          <cell r="G13185">
            <v>2.58</v>
          </cell>
        </row>
        <row r="13186">
          <cell r="C13186" t="str">
            <v>TOTAL</v>
          </cell>
          <cell r="G13186">
            <v>9.9500000000000011</v>
          </cell>
        </row>
        <row r="13188">
          <cell r="A13188" t="str">
            <v>IMPE</v>
          </cell>
          <cell r="B13188" t="str">
            <v>73762/001</v>
          </cell>
          <cell r="C13188" t="str">
            <v>IMPERMEABILIZACAO DE SUPERFICIE COM ASFALTO ELASTOM ERICO, INCLUSOS PRIMER E VEU DE POLIESTER.</v>
          </cell>
          <cell r="D13188" t="str">
            <v>M2</v>
          </cell>
        </row>
        <row r="13189">
          <cell r="A13189" t="str">
            <v>INSUMO</v>
          </cell>
          <cell r="B13189" t="str">
            <v>00000512</v>
          </cell>
          <cell r="C13189" t="str">
            <v>PRIMER TP ADEFLEX 612 ASFALTOS VITORIA OU EQUIV</v>
          </cell>
          <cell r="D13189" t="str">
            <v>KG</v>
          </cell>
          <cell r="E13189">
            <v>0.45</v>
          </cell>
          <cell r="F13189">
            <v>13.64</v>
          </cell>
          <cell r="G13189">
            <v>6.14</v>
          </cell>
        </row>
        <row r="13190">
          <cell r="A13190" t="str">
            <v>INSUMO</v>
          </cell>
          <cell r="B13190" t="str">
            <v>00000626</v>
          </cell>
          <cell r="C13190" t="str">
            <v>EMULSAO ASFALTICA COM ELASTOMEROS PARA IMPERMEABILIZACAO</v>
          </cell>
          <cell r="D13190" t="str">
            <v>KG</v>
          </cell>
          <cell r="E13190">
            <v>3.5</v>
          </cell>
          <cell r="F13190">
            <v>7.43</v>
          </cell>
          <cell r="G13190">
            <v>26.01</v>
          </cell>
        </row>
        <row r="13191">
          <cell r="A13191" t="str">
            <v>INSUMO</v>
          </cell>
          <cell r="B13191" t="str">
            <v>00004030</v>
          </cell>
          <cell r="C13191" t="str">
            <v>VEU POLIESTER</v>
          </cell>
          <cell r="D13191" t="str">
            <v>M2</v>
          </cell>
          <cell r="E13191">
            <v>1.1000000000000001</v>
          </cell>
          <cell r="F13191">
            <v>8.31</v>
          </cell>
          <cell r="G13191">
            <v>9.14</v>
          </cell>
        </row>
        <row r="13192">
          <cell r="A13192" t="str">
            <v>INSUMO</v>
          </cell>
          <cell r="B13192" t="str">
            <v>00004750</v>
          </cell>
          <cell r="C13192" t="str">
            <v>PEDREIRO</v>
          </cell>
          <cell r="D13192" t="str">
            <v>H</v>
          </cell>
          <cell r="E13192">
            <v>0.5</v>
          </cell>
          <cell r="F13192">
            <v>12.88</v>
          </cell>
          <cell r="G13192">
            <v>6.44</v>
          </cell>
        </row>
        <row r="13193">
          <cell r="A13193" t="str">
            <v>INSUMO</v>
          </cell>
          <cell r="B13193" t="str">
            <v>00006111</v>
          </cell>
          <cell r="C13193" t="str">
            <v>SERVENTE</v>
          </cell>
          <cell r="D13193" t="str">
            <v>H</v>
          </cell>
          <cell r="E13193">
            <v>1</v>
          </cell>
          <cell r="F13193">
            <v>10.59</v>
          </cell>
          <cell r="G13193">
            <v>10.59</v>
          </cell>
        </row>
        <row r="13194">
          <cell r="A13194" t="str">
            <v>73762/001</v>
          </cell>
          <cell r="C13194" t="str">
            <v>SUBTOTAL</v>
          </cell>
          <cell r="G13194">
            <v>58.319999999999993</v>
          </cell>
        </row>
        <row r="13195">
          <cell r="C13195" t="str">
            <v>BDI</v>
          </cell>
          <cell r="E13195">
            <v>0.35</v>
          </cell>
          <cell r="G13195">
            <v>20.41</v>
          </cell>
        </row>
        <row r="13196">
          <cell r="C13196" t="str">
            <v>TOTAL</v>
          </cell>
          <cell r="G13196">
            <v>78.72999999999999</v>
          </cell>
        </row>
        <row r="13198">
          <cell r="A13198" t="str">
            <v>IMPE</v>
          </cell>
          <cell r="B13198" t="str">
            <v>73762/002</v>
          </cell>
          <cell r="C13198" t="str">
            <v>IMPERMEABILIZACAO DE SUPERFICIE COM EMULSAO ACRILIC A SOBRE CIMENTO CRISTALIZANTE, INCLUSO VEU DE FIBRA DE VIDRO.</v>
          </cell>
          <cell r="D13198" t="str">
            <v>M2</v>
          </cell>
        </row>
        <row r="13199">
          <cell r="A13199" t="str">
            <v>INSUMO</v>
          </cell>
          <cell r="B13199" t="str">
            <v>00001371</v>
          </cell>
          <cell r="C13199" t="str">
            <v>IMPERMEABILIZANTE A BASE DE CIMENTOS ESPECIAIS E ADITIVOS MINERAIS, MONO COMPONENTE (SEM EMULSAO ADESIVA)</v>
          </cell>
          <cell r="D13199" t="str">
            <v>KG</v>
          </cell>
          <cell r="E13199">
            <v>2</v>
          </cell>
          <cell r="F13199">
            <v>2.12</v>
          </cell>
          <cell r="G13199">
            <v>4.24</v>
          </cell>
        </row>
        <row r="13200">
          <cell r="A13200" t="str">
            <v>INSUMO</v>
          </cell>
          <cell r="B13200" t="str">
            <v>00001372</v>
          </cell>
          <cell r="C13200" t="str">
            <v>EMULSAO ADESIVA A BASE DE ACRILICO TP KZ HEYDI OU EQUIV</v>
          </cell>
          <cell r="D13200" t="str">
            <v>KG</v>
          </cell>
          <cell r="E13200">
            <v>0.2</v>
          </cell>
          <cell r="F13200">
            <v>12.25</v>
          </cell>
          <cell r="G13200">
            <v>2.4500000000000002</v>
          </cell>
        </row>
        <row r="13201">
          <cell r="A13201" t="str">
            <v>INSUMO</v>
          </cell>
          <cell r="B13201" t="str">
            <v>00004031</v>
          </cell>
          <cell r="C13201" t="str">
            <v>VEU FIBRA DE VIDRO AEROGLASS/RHODIA OU SIMILAR 0,04 KG/M2</v>
          </cell>
          <cell r="D13201" t="str">
            <v>M2</v>
          </cell>
          <cell r="E13201">
            <v>1.1000000000000001</v>
          </cell>
          <cell r="F13201">
            <v>3.23</v>
          </cell>
          <cell r="G13201">
            <v>3.55</v>
          </cell>
        </row>
        <row r="13202">
          <cell r="A13202" t="str">
            <v>INSUMO</v>
          </cell>
          <cell r="B13202" t="str">
            <v>00006111</v>
          </cell>
          <cell r="C13202" t="str">
            <v>SERVENTE</v>
          </cell>
          <cell r="D13202" t="str">
            <v>H</v>
          </cell>
          <cell r="E13202">
            <v>1</v>
          </cell>
          <cell r="F13202">
            <v>10.59</v>
          </cell>
          <cell r="G13202">
            <v>10.59</v>
          </cell>
        </row>
        <row r="13203">
          <cell r="A13203" t="str">
            <v>INSUMO</v>
          </cell>
          <cell r="B13203" t="str">
            <v>00007325</v>
          </cell>
          <cell r="C13203" t="str">
            <v>ADITIVO IMPERMEABILIZANTE PARA CONCRETO E ARGAMASSA</v>
          </cell>
          <cell r="D13203" t="str">
            <v>KG</v>
          </cell>
          <cell r="E13203">
            <v>1.6</v>
          </cell>
          <cell r="F13203">
            <v>6.02</v>
          </cell>
          <cell r="G13203">
            <v>9.6300000000000008</v>
          </cell>
        </row>
        <row r="13204">
          <cell r="A13204" t="str">
            <v>INSUMO</v>
          </cell>
          <cell r="B13204" t="str">
            <v>00012873</v>
          </cell>
          <cell r="C13204" t="str">
            <v>IMPERMEABILIZADOR</v>
          </cell>
          <cell r="D13204" t="str">
            <v>H</v>
          </cell>
          <cell r="E13204">
            <v>1.2</v>
          </cell>
          <cell r="F13204">
            <v>13.55</v>
          </cell>
          <cell r="G13204">
            <v>16.260000000000002</v>
          </cell>
        </row>
        <row r="13205">
          <cell r="A13205" t="str">
            <v>73762/002</v>
          </cell>
          <cell r="C13205" t="str">
            <v>SUBTOTAL</v>
          </cell>
          <cell r="G13205">
            <v>46.72</v>
          </cell>
        </row>
        <row r="13206">
          <cell r="C13206" t="str">
            <v>BDI</v>
          </cell>
          <cell r="E13206">
            <v>0.35</v>
          </cell>
          <cell r="G13206">
            <v>16.350000000000001</v>
          </cell>
        </row>
        <row r="13207">
          <cell r="C13207" t="str">
            <v>TOTAL</v>
          </cell>
          <cell r="G13207">
            <v>63.07</v>
          </cell>
        </row>
        <row r="13209">
          <cell r="A13209" t="str">
            <v>IMPE</v>
          </cell>
          <cell r="B13209" t="str">
            <v>73762/003</v>
          </cell>
          <cell r="C13209" t="str">
            <v>IMPERMEABILIZACAO DE SUPERFICIE COM EMULSAO ACRILIC A ESTILENADA COM TELA SOBRE CIMENTO CRISTALIZANTE, INCLUSO EMULSAO ADESIVA DE BASE ACRI LICA.</v>
          </cell>
          <cell r="D13209" t="str">
            <v>M2</v>
          </cell>
        </row>
        <row r="13210">
          <cell r="A13210" t="str">
            <v>INSUMO</v>
          </cell>
          <cell r="B13210" t="str">
            <v>00000627</v>
          </cell>
          <cell r="C13210" t="str">
            <v>EMULSAO ADESIVA BASE PVA/ACRILICA DENVERFIX - DENVER</v>
          </cell>
          <cell r="D13210" t="str">
            <v>KG</v>
          </cell>
          <cell r="E13210">
            <v>3.5</v>
          </cell>
          <cell r="F13210">
            <v>10.26</v>
          </cell>
          <cell r="G13210">
            <v>35.909999999999997</v>
          </cell>
        </row>
        <row r="13211">
          <cell r="A13211" t="str">
            <v>INSUMO</v>
          </cell>
          <cell r="B13211" t="str">
            <v>00001371</v>
          </cell>
          <cell r="C13211" t="str">
            <v>IMPERMEABILIZANTE A BASE DE CIMENTOS ESPECIAIS E ADITIVOS MINERAIS, MONO COMPONENTE (SEM EMULSAO ADESIVA)</v>
          </cell>
          <cell r="D13211" t="str">
            <v>KG</v>
          </cell>
          <cell r="E13211">
            <v>2</v>
          </cell>
          <cell r="F13211">
            <v>2.12</v>
          </cell>
          <cell r="G13211">
            <v>4.24</v>
          </cell>
        </row>
        <row r="13212">
          <cell r="A13212" t="str">
            <v>INSUMO</v>
          </cell>
          <cell r="B13212" t="str">
            <v>00001372</v>
          </cell>
          <cell r="C13212" t="str">
            <v>EMULSAO ADESIVA A BASE DE ACRILICO TP KZ HEYDI OU EQUIV</v>
          </cell>
          <cell r="D13212" t="str">
            <v>KG</v>
          </cell>
          <cell r="E13212">
            <v>0.2</v>
          </cell>
          <cell r="F13212">
            <v>12.25</v>
          </cell>
          <cell r="G13212">
            <v>2.4500000000000002</v>
          </cell>
        </row>
        <row r="13213">
          <cell r="A13213" t="str">
            <v>INSUMO</v>
          </cell>
          <cell r="B13213" t="str">
            <v>00004031</v>
          </cell>
          <cell r="C13213" t="str">
            <v>VEU FIBRA DE VIDRO AEROGLASS/RHODIA OU SIMILAR 0,04 KG/M2</v>
          </cell>
          <cell r="D13213" t="str">
            <v>M2</v>
          </cell>
          <cell r="E13213">
            <v>1.1000000000000001</v>
          </cell>
          <cell r="F13213">
            <v>3.23</v>
          </cell>
          <cell r="G13213">
            <v>3.55</v>
          </cell>
        </row>
        <row r="13214">
          <cell r="A13214" t="str">
            <v>INSUMO</v>
          </cell>
          <cell r="B13214" t="str">
            <v>00006111</v>
          </cell>
          <cell r="C13214" t="str">
            <v>SERVENTE</v>
          </cell>
          <cell r="D13214" t="str">
            <v>H</v>
          </cell>
          <cell r="E13214">
            <v>1</v>
          </cell>
          <cell r="F13214">
            <v>10.59</v>
          </cell>
          <cell r="G13214">
            <v>10.59</v>
          </cell>
        </row>
        <row r="13215">
          <cell r="A13215" t="str">
            <v>INSUMO</v>
          </cell>
          <cell r="B13215" t="str">
            <v>00012873</v>
          </cell>
          <cell r="C13215" t="str">
            <v>IMPERMEABILIZADOR</v>
          </cell>
          <cell r="D13215" t="str">
            <v>H</v>
          </cell>
          <cell r="E13215">
            <v>1.2</v>
          </cell>
          <cell r="F13215">
            <v>13.55</v>
          </cell>
          <cell r="G13215">
            <v>16.260000000000002</v>
          </cell>
        </row>
        <row r="13216">
          <cell r="A13216" t="str">
            <v>73762/003</v>
          </cell>
          <cell r="C13216" t="str">
            <v>SUBTOTAL</v>
          </cell>
          <cell r="G13216">
            <v>73</v>
          </cell>
        </row>
        <row r="13217">
          <cell r="C13217" t="str">
            <v>BDI</v>
          </cell>
          <cell r="E13217">
            <v>0.35</v>
          </cell>
          <cell r="G13217">
            <v>25.55</v>
          </cell>
        </row>
        <row r="13218">
          <cell r="C13218" t="str">
            <v>TOTAL</v>
          </cell>
          <cell r="G13218">
            <v>98.55</v>
          </cell>
        </row>
        <row r="13220">
          <cell r="A13220" t="str">
            <v>IMPE</v>
          </cell>
          <cell r="B13220" t="str">
            <v>73762/004</v>
          </cell>
          <cell r="C13220" t="str">
            <v>IMPERMEABILIZACAO DE SUPERFICIE COM ASFALTO ELASTOM ERICO, INCLUSOS PRIMER E VEU DE FIBRA DE VIDRO.</v>
          </cell>
          <cell r="D13220" t="str">
            <v>M2</v>
          </cell>
        </row>
        <row r="13221">
          <cell r="A13221" t="str">
            <v>INSUMO</v>
          </cell>
          <cell r="B13221" t="str">
            <v>00000626</v>
          </cell>
          <cell r="C13221" t="str">
            <v>EMULSAO ASFALTICA COM ELASTOMEROS PARA IMPERMEABILIZACAO</v>
          </cell>
          <cell r="D13221" t="str">
            <v>KG</v>
          </cell>
          <cell r="E13221">
            <v>5</v>
          </cell>
          <cell r="F13221">
            <v>7.43</v>
          </cell>
          <cell r="G13221">
            <v>37.15</v>
          </cell>
        </row>
        <row r="13222">
          <cell r="A13222" t="str">
            <v>INSUMO</v>
          </cell>
          <cell r="B13222" t="str">
            <v>00004031</v>
          </cell>
          <cell r="C13222" t="str">
            <v>VEU FIBRA DE VIDRO AEROGLASS/RHODIA OU SIMILAR 0,04 KG/M2</v>
          </cell>
          <cell r="D13222" t="str">
            <v>M2</v>
          </cell>
          <cell r="E13222">
            <v>1.1000000000000001</v>
          </cell>
          <cell r="F13222">
            <v>3.23</v>
          </cell>
          <cell r="G13222">
            <v>3.55</v>
          </cell>
        </row>
        <row r="13223">
          <cell r="A13223" t="str">
            <v>INSUMO</v>
          </cell>
          <cell r="B13223" t="str">
            <v>00006111</v>
          </cell>
          <cell r="C13223" t="str">
            <v>SERVENTE</v>
          </cell>
          <cell r="D13223" t="str">
            <v>H</v>
          </cell>
          <cell r="E13223">
            <v>1.2</v>
          </cell>
          <cell r="F13223">
            <v>10.59</v>
          </cell>
          <cell r="G13223">
            <v>12.71</v>
          </cell>
        </row>
        <row r="13224">
          <cell r="A13224" t="str">
            <v>INSUMO</v>
          </cell>
          <cell r="B13224" t="str">
            <v>00011174</v>
          </cell>
          <cell r="C13224" t="str">
            <v>PRIMER UNIVERSAL-FUNDO ANTICORROSIVO TP ZARCAO</v>
          </cell>
          <cell r="D13224" t="str">
            <v>UN</v>
          </cell>
          <cell r="E13224">
            <v>2.5000000000000001E-2</v>
          </cell>
          <cell r="F13224">
            <v>363.34</v>
          </cell>
          <cell r="G13224">
            <v>9.08</v>
          </cell>
        </row>
        <row r="13225">
          <cell r="A13225" t="str">
            <v>INSUMO</v>
          </cell>
          <cell r="B13225" t="str">
            <v>00012873</v>
          </cell>
          <cell r="C13225" t="str">
            <v>IMPERMEABILIZADOR</v>
          </cell>
          <cell r="D13225" t="str">
            <v>H</v>
          </cell>
          <cell r="E13225">
            <v>1.2</v>
          </cell>
          <cell r="F13225">
            <v>13.55</v>
          </cell>
          <cell r="G13225">
            <v>16.260000000000002</v>
          </cell>
        </row>
        <row r="13226">
          <cell r="A13226" t="str">
            <v>73762/004</v>
          </cell>
          <cell r="C13226" t="str">
            <v>SUBTOTAL</v>
          </cell>
          <cell r="G13226">
            <v>78.75</v>
          </cell>
        </row>
        <row r="13227">
          <cell r="C13227" t="str">
            <v>BDI</v>
          </cell>
          <cell r="E13227">
            <v>0.35</v>
          </cell>
          <cell r="G13227">
            <v>27.56</v>
          </cell>
        </row>
        <row r="13228">
          <cell r="C13228" t="str">
            <v>TOTAL</v>
          </cell>
          <cell r="G13228">
            <v>106.31</v>
          </cell>
        </row>
        <row r="13230">
          <cell r="A13230" t="str">
            <v>IMPE</v>
          </cell>
          <cell r="B13230" t="str">
            <v>74066/001</v>
          </cell>
          <cell r="C13230" t="str">
            <v>IMPERMEABILIZACAO DE SUPERFICIE, COM IMP ERMEABILIZANTE FLEXIVEL A BASE DE ELASTOMERO.</v>
          </cell>
          <cell r="D13230" t="str">
            <v>M2</v>
          </cell>
        </row>
        <row r="13231">
          <cell r="A13231" t="str">
            <v>INSUMO</v>
          </cell>
          <cell r="B13231" t="str">
            <v>00000141</v>
          </cell>
          <cell r="C13231" t="str">
            <v>IMPERMEABILIZANTE FLEXÍVEL A BASE DE ELASTÔMERO IGOLFLEX PRETO SIKA OU EQUIVALENTE</v>
          </cell>
          <cell r="D13231" t="str">
            <v>KG</v>
          </cell>
          <cell r="E13231">
            <v>2</v>
          </cell>
          <cell r="F13231">
            <v>10.1</v>
          </cell>
          <cell r="G13231">
            <v>20.2</v>
          </cell>
        </row>
        <row r="13232">
          <cell r="A13232" t="str">
            <v>INSUMO</v>
          </cell>
          <cell r="B13232" t="str">
            <v>00012873</v>
          </cell>
          <cell r="C13232" t="str">
            <v>IMPERMEABILIZADOR</v>
          </cell>
          <cell r="D13232" t="str">
            <v>H</v>
          </cell>
          <cell r="E13232">
            <v>1.6</v>
          </cell>
          <cell r="F13232">
            <v>13.55</v>
          </cell>
          <cell r="G13232">
            <v>21.68</v>
          </cell>
        </row>
        <row r="13233">
          <cell r="A13233" t="str">
            <v>74066/001</v>
          </cell>
          <cell r="C13233" t="str">
            <v>SUBTOTAL</v>
          </cell>
          <cell r="G13233">
            <v>41.879999999999995</v>
          </cell>
        </row>
        <row r="13234">
          <cell r="C13234" t="str">
            <v>BDI</v>
          </cell>
          <cell r="E13234">
            <v>0.35</v>
          </cell>
          <cell r="G13234">
            <v>14.66</v>
          </cell>
        </row>
        <row r="13235">
          <cell r="C13235" t="str">
            <v>TOTAL</v>
          </cell>
          <cell r="G13235">
            <v>56.539999999999992</v>
          </cell>
        </row>
        <row r="13237">
          <cell r="A13237" t="str">
            <v>IMPE</v>
          </cell>
          <cell r="B13237" t="str">
            <v>74066/002</v>
          </cell>
          <cell r="C13237" t="str">
            <v>IMPERMEABILIZACAO DE SUPERFICIE, COM IMP ERMEABILIZANTE FLEXIVEL A BASE ACRILICA.</v>
          </cell>
          <cell r="D13237" t="str">
            <v>M2</v>
          </cell>
        </row>
        <row r="13238">
          <cell r="A13238" t="str">
            <v>INSUMO</v>
          </cell>
          <cell r="B13238" t="str">
            <v>00000140</v>
          </cell>
          <cell r="C13238" t="str">
            <v>IMPERMEABILIZANTE FLEXIVEL DE BASE ACRILICA PARA COBERTURA EM GERAL IGOLFLEX BRANCO SIKA OU EQUIVALENTE</v>
          </cell>
          <cell r="D13238" t="str">
            <v>KG</v>
          </cell>
          <cell r="E13238">
            <v>6</v>
          </cell>
          <cell r="F13238">
            <v>19.29</v>
          </cell>
          <cell r="G13238">
            <v>115.74</v>
          </cell>
        </row>
        <row r="13239">
          <cell r="A13239" t="str">
            <v>INSUMO</v>
          </cell>
          <cell r="B13239" t="str">
            <v>00006111</v>
          </cell>
          <cell r="C13239" t="str">
            <v>SERVENTE</v>
          </cell>
          <cell r="D13239" t="str">
            <v>H</v>
          </cell>
          <cell r="E13239">
            <v>1.68</v>
          </cell>
          <cell r="F13239">
            <v>10.59</v>
          </cell>
          <cell r="G13239">
            <v>17.79</v>
          </cell>
        </row>
        <row r="13240">
          <cell r="A13240" t="str">
            <v>INSUMO</v>
          </cell>
          <cell r="B13240" t="str">
            <v>00012873</v>
          </cell>
          <cell r="C13240" t="str">
            <v>IMPERMEABILIZADOR</v>
          </cell>
          <cell r="D13240" t="str">
            <v>H</v>
          </cell>
          <cell r="E13240">
            <v>3.36</v>
          </cell>
          <cell r="F13240">
            <v>13.55</v>
          </cell>
          <cell r="G13240">
            <v>45.53</v>
          </cell>
        </row>
        <row r="13241">
          <cell r="A13241" t="str">
            <v>74066/002</v>
          </cell>
          <cell r="C13241" t="str">
            <v>SUBTOTAL</v>
          </cell>
          <cell r="G13241">
            <v>179.06</v>
          </cell>
        </row>
        <row r="13242">
          <cell r="C13242" t="str">
            <v>BDI</v>
          </cell>
          <cell r="E13242">
            <v>0.35</v>
          </cell>
          <cell r="G13242">
            <v>62.67</v>
          </cell>
        </row>
        <row r="13243">
          <cell r="C13243" t="str">
            <v>TOTAL</v>
          </cell>
          <cell r="G13243">
            <v>241.73000000000002</v>
          </cell>
        </row>
        <row r="13245">
          <cell r="A13245" t="str">
            <v>IMPE</v>
          </cell>
          <cell r="B13245" t="str">
            <v>74097/001</v>
          </cell>
          <cell r="C13245" t="str">
            <v>IMPERMEABILIZACAO DE SUPERFICIE, COM ASF ALTO ELASTOMERICO.</v>
          </cell>
          <cell r="D13245" t="str">
            <v>M2</v>
          </cell>
        </row>
        <row r="13246">
          <cell r="A13246" t="str">
            <v>INSUMO</v>
          </cell>
          <cell r="B13246" t="str">
            <v>00000626</v>
          </cell>
          <cell r="C13246" t="str">
            <v>EMULSAO ASFALTICA COM ELASTOMEROS PARA IMPERMEABILIZACAO</v>
          </cell>
          <cell r="D13246" t="str">
            <v>KG</v>
          </cell>
          <cell r="E13246">
            <v>1.02</v>
          </cell>
          <cell r="F13246">
            <v>7.43</v>
          </cell>
          <cell r="G13246">
            <v>7.58</v>
          </cell>
        </row>
        <row r="13247">
          <cell r="A13247" t="str">
            <v>INSUMO</v>
          </cell>
          <cell r="B13247" t="str">
            <v>00004750</v>
          </cell>
          <cell r="C13247" t="str">
            <v>PEDREIRO</v>
          </cell>
          <cell r="D13247" t="str">
            <v>H</v>
          </cell>
          <cell r="E13247">
            <v>1</v>
          </cell>
          <cell r="F13247">
            <v>12.88</v>
          </cell>
          <cell r="G13247">
            <v>12.88</v>
          </cell>
        </row>
        <row r="13248">
          <cell r="A13248" t="str">
            <v>INSUMO</v>
          </cell>
          <cell r="B13248" t="str">
            <v>00006111</v>
          </cell>
          <cell r="C13248" t="str">
            <v>SERVENTE</v>
          </cell>
          <cell r="D13248" t="str">
            <v>H</v>
          </cell>
          <cell r="E13248">
            <v>0.4</v>
          </cell>
          <cell r="F13248">
            <v>10.59</v>
          </cell>
          <cell r="G13248">
            <v>4.24</v>
          </cell>
        </row>
        <row r="13249">
          <cell r="A13249" t="str">
            <v>74097/001</v>
          </cell>
          <cell r="C13249" t="str">
            <v>SUBTOTAL</v>
          </cell>
          <cell r="G13249">
            <v>24.700000000000003</v>
          </cell>
        </row>
        <row r="13250">
          <cell r="C13250" t="str">
            <v>BDI</v>
          </cell>
          <cell r="E13250">
            <v>0.35</v>
          </cell>
          <cell r="G13250">
            <v>8.65</v>
          </cell>
        </row>
        <row r="13251">
          <cell r="C13251" t="str">
            <v>TOTAL</v>
          </cell>
          <cell r="G13251">
            <v>33.35</v>
          </cell>
        </row>
        <row r="13253">
          <cell r="A13253" t="str">
            <v>IMPE</v>
          </cell>
          <cell r="B13253" t="str">
            <v>74106/001</v>
          </cell>
          <cell r="C13253" t="str">
            <v>IMPERMEABILIZACAO DE ESTRUTURAS ENTERRAD AS, COM TINTA ASFALTICA, DUAS DEMAOS.</v>
          </cell>
          <cell r="D13253" t="str">
            <v>M2</v>
          </cell>
        </row>
        <row r="13254">
          <cell r="A13254" t="str">
            <v>INSUMO</v>
          </cell>
          <cell r="B13254" t="str">
            <v>00006111</v>
          </cell>
          <cell r="C13254" t="str">
            <v>SERVENTE</v>
          </cell>
          <cell r="D13254" t="str">
            <v>H</v>
          </cell>
          <cell r="E13254">
            <v>0.4</v>
          </cell>
          <cell r="F13254">
            <v>10.59</v>
          </cell>
          <cell r="G13254">
            <v>4.24</v>
          </cell>
        </row>
        <row r="13255">
          <cell r="A13255" t="str">
            <v>INSUMO</v>
          </cell>
          <cell r="B13255" t="str">
            <v>00007319</v>
          </cell>
          <cell r="C13255" t="str">
            <v>TINTA ASFALTICA PARA CONCRETO E ARGAMASSA - LATA 18L</v>
          </cell>
          <cell r="D13255" t="str">
            <v>L</v>
          </cell>
          <cell r="E13255">
            <v>0.4</v>
          </cell>
          <cell r="F13255">
            <v>6.79</v>
          </cell>
          <cell r="G13255">
            <v>2.72</v>
          </cell>
        </row>
        <row r="13256">
          <cell r="A13256" t="str">
            <v>74106/001</v>
          </cell>
          <cell r="C13256" t="str">
            <v>SUBTOTAL</v>
          </cell>
          <cell r="G13256">
            <v>6.9600000000000009</v>
          </cell>
        </row>
        <row r="13257">
          <cell r="C13257" t="str">
            <v>BDI</v>
          </cell>
          <cell r="E13257">
            <v>0.35</v>
          </cell>
          <cell r="G13257">
            <v>2.44</v>
          </cell>
        </row>
        <row r="13258">
          <cell r="C13258" t="str">
            <v>TOTAL</v>
          </cell>
          <cell r="G13258">
            <v>9.4</v>
          </cell>
        </row>
        <row r="13260">
          <cell r="A13260" t="str">
            <v>IMPE</v>
          </cell>
          <cell r="B13260" t="str">
            <v>83741</v>
          </cell>
          <cell r="C13260" t="str">
            <v>IMPERMEABILIZACAO DE SUPERFICIE COM EMULSAO ASFALTI CA COM ELASTOMERO, INCLUSOS PRIMER E VEU DE POLIESTER</v>
          </cell>
          <cell r="D13260" t="str">
            <v>M2</v>
          </cell>
        </row>
        <row r="13261">
          <cell r="A13261" t="str">
            <v>INSUMO</v>
          </cell>
          <cell r="B13261" t="str">
            <v>00000242</v>
          </cell>
          <cell r="C13261" t="str">
            <v>AJUDANTE ESPECIALIZADO</v>
          </cell>
          <cell r="D13261" t="str">
            <v>H</v>
          </cell>
          <cell r="E13261">
            <v>0.5</v>
          </cell>
          <cell r="F13261">
            <v>11.52</v>
          </cell>
          <cell r="G13261">
            <v>5.76</v>
          </cell>
        </row>
        <row r="13262">
          <cell r="A13262" t="str">
            <v>INSUMO</v>
          </cell>
          <cell r="B13262" t="str">
            <v>00004030</v>
          </cell>
          <cell r="C13262" t="str">
            <v>VEU POLIESTER</v>
          </cell>
          <cell r="D13262" t="str">
            <v>M2</v>
          </cell>
          <cell r="E13262">
            <v>1.1000000000000001</v>
          </cell>
          <cell r="F13262">
            <v>8.31</v>
          </cell>
          <cell r="G13262">
            <v>9.14</v>
          </cell>
        </row>
        <row r="13263">
          <cell r="A13263" t="str">
            <v>INSUMO</v>
          </cell>
          <cell r="B13263" t="str">
            <v>00006111</v>
          </cell>
          <cell r="C13263" t="str">
            <v>SERVENTE</v>
          </cell>
          <cell r="D13263" t="str">
            <v>H</v>
          </cell>
          <cell r="E13263">
            <v>0.5</v>
          </cell>
          <cell r="F13263">
            <v>10.59</v>
          </cell>
          <cell r="G13263">
            <v>5.3</v>
          </cell>
        </row>
        <row r="13264">
          <cell r="A13264" t="str">
            <v>INSUMO</v>
          </cell>
          <cell r="B13264" t="str">
            <v>00007331</v>
          </cell>
          <cell r="C13264" t="str">
            <v>EMULSAO ASFALTICA COM ELASTOMERO</v>
          </cell>
          <cell r="D13264" t="str">
            <v>KG</v>
          </cell>
          <cell r="E13264">
            <v>3</v>
          </cell>
          <cell r="F13264">
            <v>10.49</v>
          </cell>
          <cell r="G13264">
            <v>31.47</v>
          </cell>
        </row>
        <row r="13265">
          <cell r="A13265" t="str">
            <v>INSUMO</v>
          </cell>
          <cell r="B13265" t="str">
            <v>00011625</v>
          </cell>
          <cell r="C13265" t="str">
            <v>TINTA PRIMARIA BETUMINOSA EM SUSPENSAO AQUOSA</v>
          </cell>
          <cell r="D13265" t="str">
            <v>KG</v>
          </cell>
          <cell r="E13265">
            <v>0.8</v>
          </cell>
          <cell r="F13265">
            <v>5.26</v>
          </cell>
          <cell r="G13265">
            <v>4.21</v>
          </cell>
        </row>
        <row r="13266">
          <cell r="A13266" t="str">
            <v>INSUMO</v>
          </cell>
          <cell r="B13266" t="str">
            <v>00012873</v>
          </cell>
          <cell r="C13266" t="str">
            <v>IMPERMEABILIZADOR</v>
          </cell>
          <cell r="D13266" t="str">
            <v>H</v>
          </cell>
          <cell r="E13266">
            <v>0.5</v>
          </cell>
          <cell r="F13266">
            <v>13.55</v>
          </cell>
          <cell r="G13266">
            <v>6.78</v>
          </cell>
        </row>
        <row r="13267">
          <cell r="A13267" t="str">
            <v>83741</v>
          </cell>
          <cell r="C13267" t="str">
            <v>SUBTOTAL</v>
          </cell>
          <cell r="G13267">
            <v>62.660000000000004</v>
          </cell>
        </row>
        <row r="13268">
          <cell r="C13268" t="str">
            <v>BDI</v>
          </cell>
          <cell r="E13268">
            <v>0.35</v>
          </cell>
          <cell r="G13268">
            <v>21.93</v>
          </cell>
        </row>
        <row r="13269">
          <cell r="C13269" t="str">
            <v>TOTAL</v>
          </cell>
          <cell r="G13269">
            <v>84.59</v>
          </cell>
        </row>
        <row r="13271">
          <cell r="A13271" t="str">
            <v>IMPE</v>
          </cell>
          <cell r="B13271" t="str">
            <v>83742</v>
          </cell>
          <cell r="C13271" t="str">
            <v>IMPERMEABILIZACAO DE SUPERFICIE COM EMULSA O ASFALTICA A BASE D’AGUA</v>
          </cell>
          <cell r="D13271" t="str">
            <v>M2</v>
          </cell>
        </row>
        <row r="13272">
          <cell r="A13272" t="str">
            <v>INSUMO</v>
          </cell>
          <cell r="B13272" t="str">
            <v>00002691</v>
          </cell>
          <cell r="C13272" t="str">
            <v>EMULSAO ASFALTICA A BASE DE AGUA PARA IMPERMEABILIZACAO</v>
          </cell>
          <cell r="D13272" t="str">
            <v>L</v>
          </cell>
          <cell r="E13272">
            <v>1.2</v>
          </cell>
          <cell r="F13272">
            <v>6.61</v>
          </cell>
          <cell r="G13272">
            <v>7.93</v>
          </cell>
        </row>
        <row r="13273">
          <cell r="A13273" t="str">
            <v>INSUMO</v>
          </cell>
          <cell r="B13273" t="str">
            <v>00006111</v>
          </cell>
          <cell r="C13273" t="str">
            <v>SERVENTE</v>
          </cell>
          <cell r="D13273" t="str">
            <v>H</v>
          </cell>
          <cell r="E13273">
            <v>0.4</v>
          </cell>
          <cell r="F13273">
            <v>10.59</v>
          </cell>
          <cell r="G13273">
            <v>4.24</v>
          </cell>
        </row>
        <row r="13274">
          <cell r="A13274" t="str">
            <v>INSUMO</v>
          </cell>
          <cell r="B13274" t="str">
            <v>00012873</v>
          </cell>
          <cell r="C13274" t="str">
            <v>IMPERMEABILIZADOR</v>
          </cell>
          <cell r="D13274" t="str">
            <v>H</v>
          </cell>
          <cell r="E13274">
            <v>0.4</v>
          </cell>
          <cell r="F13274">
            <v>13.55</v>
          </cell>
          <cell r="G13274">
            <v>5.42</v>
          </cell>
        </row>
        <row r="13275">
          <cell r="A13275" t="str">
            <v>83742</v>
          </cell>
          <cell r="C13275" t="str">
            <v>SUBTOTAL</v>
          </cell>
          <cell r="G13275">
            <v>17.59</v>
          </cell>
        </row>
        <row r="13276">
          <cell r="C13276" t="str">
            <v>BDI</v>
          </cell>
          <cell r="E13276">
            <v>0.35</v>
          </cell>
          <cell r="G13276">
            <v>6.16</v>
          </cell>
        </row>
        <row r="13277">
          <cell r="C13277" t="str">
            <v>TOTAL</v>
          </cell>
          <cell r="G13277">
            <v>23.75</v>
          </cell>
        </row>
        <row r="13279">
          <cell r="A13279" t="str">
            <v>IMPE</v>
          </cell>
          <cell r="B13279" t="str">
            <v>83743</v>
          </cell>
          <cell r="C13279" t="str">
            <v>JUNTA DE DILATACAO PARA IMPERMEABILIZACAO, COM ASFA LTO OXIDADO APLICADO A QUENTE, DIMENSOES 2X2 CM</v>
          </cell>
          <cell r="D13279" t="str">
            <v>M</v>
          </cell>
        </row>
        <row r="13280">
          <cell r="A13280" t="str">
            <v>INSUMO</v>
          </cell>
          <cell r="B13280" t="str">
            <v>00000242</v>
          </cell>
          <cell r="C13280" t="str">
            <v>AJUDANTE ESPECIALIZADO</v>
          </cell>
          <cell r="D13280" t="str">
            <v>H</v>
          </cell>
          <cell r="E13280">
            <v>0.42</v>
          </cell>
          <cell r="F13280">
            <v>11.52</v>
          </cell>
          <cell r="G13280">
            <v>4.84</v>
          </cell>
        </row>
        <row r="13281">
          <cell r="A13281" t="str">
            <v>INSUMO</v>
          </cell>
          <cell r="B13281" t="str">
            <v>00000509</v>
          </cell>
          <cell r="C13281" t="str">
            <v>ASFALTO OXIDADO PARA IMPERMEABILIZAÇÃO, COEFICIENTE DE PENETRAÇÃO 15-25</v>
          </cell>
          <cell r="D13281" t="str">
            <v>KG</v>
          </cell>
          <cell r="E13281">
            <v>0.67</v>
          </cell>
          <cell r="F13281">
            <v>4.0999999999999996</v>
          </cell>
          <cell r="G13281">
            <v>2.75</v>
          </cell>
        </row>
        <row r="13282">
          <cell r="A13282" t="str">
            <v>INSUMO</v>
          </cell>
          <cell r="B13282" t="str">
            <v>00012873</v>
          </cell>
          <cell r="C13282" t="str">
            <v>IMPERMEABILIZADOR</v>
          </cell>
          <cell r="D13282" t="str">
            <v>H</v>
          </cell>
          <cell r="E13282">
            <v>0.36</v>
          </cell>
          <cell r="F13282">
            <v>13.55</v>
          </cell>
          <cell r="G13282">
            <v>4.88</v>
          </cell>
        </row>
        <row r="13283">
          <cell r="A13283" t="str">
            <v>83743</v>
          </cell>
          <cell r="C13283" t="str">
            <v>SUBTOTAL</v>
          </cell>
          <cell r="G13283">
            <v>12.469999999999999</v>
          </cell>
        </row>
        <row r="13284">
          <cell r="C13284" t="str">
            <v>BDI</v>
          </cell>
          <cell r="E13284">
            <v>0.35</v>
          </cell>
          <cell r="G13284">
            <v>4.3600000000000003</v>
          </cell>
        </row>
        <row r="13285">
          <cell r="C13285" t="str">
            <v>TOTAL</v>
          </cell>
          <cell r="G13285">
            <v>16.829999999999998</v>
          </cell>
        </row>
        <row r="13287">
          <cell r="A13287" t="str">
            <v>IMPE</v>
          </cell>
          <cell r="B13287" t="str">
            <v>73872/001</v>
          </cell>
          <cell r="C13287" t="str">
            <v>IMPERMEABILIZACAO COM PINTURA A BASE DE RESINA EPOXI ALCATRAO, UMA DEMAO.</v>
          </cell>
          <cell r="D13287" t="str">
            <v>M2</v>
          </cell>
        </row>
        <row r="13288">
          <cell r="A13288" t="str">
            <v>INSUMO</v>
          </cell>
          <cell r="B13288" t="str">
            <v>00000154</v>
          </cell>
          <cell r="C13288" t="str">
            <v>TINTA A BASE DE RESINA EPOXI ALCATRÃO, (PASTA PARA REVESTIMENTO)</v>
          </cell>
          <cell r="D13288" t="str">
            <v>L</v>
          </cell>
          <cell r="E13288">
            <v>0.24</v>
          </cell>
          <cell r="F13288">
            <v>33.57</v>
          </cell>
          <cell r="G13288">
            <v>8.06</v>
          </cell>
        </row>
        <row r="13289">
          <cell r="A13289" t="str">
            <v>INSUMO</v>
          </cell>
          <cell r="B13289" t="str">
            <v>00005318</v>
          </cell>
          <cell r="C13289" t="str">
            <v>SOLVENTE DILUENTE A BASE DE AGUARRAS</v>
          </cell>
          <cell r="D13289" t="str">
            <v>L</v>
          </cell>
          <cell r="E13289">
            <v>0.1</v>
          </cell>
          <cell r="F13289">
            <v>8.3000000000000007</v>
          </cell>
          <cell r="G13289">
            <v>0.83</v>
          </cell>
        </row>
        <row r="13290">
          <cell r="A13290" t="str">
            <v>INSUMO</v>
          </cell>
          <cell r="B13290" t="str">
            <v>00006111</v>
          </cell>
          <cell r="C13290" t="str">
            <v>SERVENTE</v>
          </cell>
          <cell r="D13290" t="str">
            <v>H</v>
          </cell>
          <cell r="E13290">
            <v>0.3</v>
          </cell>
          <cell r="F13290">
            <v>10.59</v>
          </cell>
          <cell r="G13290">
            <v>3.18</v>
          </cell>
        </row>
        <row r="13291">
          <cell r="A13291" t="str">
            <v>INSUMO</v>
          </cell>
          <cell r="B13291" t="str">
            <v>00012873</v>
          </cell>
          <cell r="C13291" t="str">
            <v>IMPERMEABILIZADOR</v>
          </cell>
          <cell r="D13291" t="str">
            <v>H</v>
          </cell>
          <cell r="E13291">
            <v>0.6</v>
          </cell>
          <cell r="F13291">
            <v>13.55</v>
          </cell>
          <cell r="G13291">
            <v>8.1300000000000008</v>
          </cell>
        </row>
        <row r="13292">
          <cell r="A13292" t="str">
            <v>73872/001</v>
          </cell>
          <cell r="C13292" t="str">
            <v>SUBTOTAL</v>
          </cell>
          <cell r="G13292">
            <v>20.200000000000003</v>
          </cell>
        </row>
        <row r="13293">
          <cell r="C13293" t="str">
            <v>BDI</v>
          </cell>
          <cell r="E13293">
            <v>0.35</v>
          </cell>
          <cell r="G13293">
            <v>7.07</v>
          </cell>
        </row>
        <row r="13294">
          <cell r="C13294" t="str">
            <v>TOTAL</v>
          </cell>
          <cell r="G13294">
            <v>27.270000000000003</v>
          </cell>
        </row>
        <row r="13296">
          <cell r="A13296" t="str">
            <v>IMPE</v>
          </cell>
          <cell r="B13296" t="str">
            <v>73872/002</v>
          </cell>
          <cell r="C13296" t="str">
            <v>IMPERMEABILIZACAO COM PINTURA A BASE DE RESINA EPOXI ALCATRAO, DUAS DEMAOS.</v>
          </cell>
          <cell r="D13296" t="str">
            <v>M2</v>
          </cell>
        </row>
        <row r="13297">
          <cell r="A13297" t="str">
            <v>INSUMO</v>
          </cell>
          <cell r="B13297" t="str">
            <v>00000154</v>
          </cell>
          <cell r="C13297" t="str">
            <v>TINTA A BASE DE RESINA EPOXI ALCATRÃO, (PASTA PARA REVESTIMENTO)</v>
          </cell>
          <cell r="D13297" t="str">
            <v>L</v>
          </cell>
          <cell r="E13297">
            <v>0.5</v>
          </cell>
          <cell r="F13297">
            <v>33.57</v>
          </cell>
          <cell r="G13297">
            <v>16.79</v>
          </cell>
        </row>
        <row r="13298">
          <cell r="A13298" t="str">
            <v>INSUMO</v>
          </cell>
          <cell r="B13298" t="str">
            <v>00006111</v>
          </cell>
          <cell r="C13298" t="str">
            <v>SERVENTE</v>
          </cell>
          <cell r="D13298" t="str">
            <v>H</v>
          </cell>
          <cell r="E13298">
            <v>0.6</v>
          </cell>
          <cell r="F13298">
            <v>10.59</v>
          </cell>
          <cell r="G13298">
            <v>6.35</v>
          </cell>
        </row>
        <row r="13299">
          <cell r="A13299" t="str">
            <v>INSUMO</v>
          </cell>
          <cell r="B13299" t="str">
            <v>00012873</v>
          </cell>
          <cell r="C13299" t="str">
            <v>IMPERMEABILIZADOR</v>
          </cell>
          <cell r="D13299" t="str">
            <v>H</v>
          </cell>
          <cell r="E13299">
            <v>1.2</v>
          </cell>
          <cell r="F13299">
            <v>13.55</v>
          </cell>
          <cell r="G13299">
            <v>16.260000000000002</v>
          </cell>
        </row>
        <row r="13300">
          <cell r="A13300" t="str">
            <v>73872/002</v>
          </cell>
          <cell r="C13300" t="str">
            <v>SUBTOTAL</v>
          </cell>
          <cell r="G13300">
            <v>39.400000000000006</v>
          </cell>
        </row>
        <row r="13301">
          <cell r="C13301" t="str">
            <v>BDI</v>
          </cell>
          <cell r="E13301">
            <v>0.35</v>
          </cell>
          <cell r="G13301">
            <v>13.79</v>
          </cell>
        </row>
        <row r="13302">
          <cell r="C13302" t="str">
            <v>TOTAL</v>
          </cell>
          <cell r="G13302">
            <v>53.190000000000005</v>
          </cell>
        </row>
        <row r="13304">
          <cell r="A13304" t="str">
            <v>IMPE</v>
          </cell>
          <cell r="B13304" t="str">
            <v>72124</v>
          </cell>
          <cell r="C13304" t="str">
            <v>IMPERMEABILIZACAO DE SUPERFICIE COM MASTIQ UE ELASTICO A BASE DE SILICONE, POR VOLUME.</v>
          </cell>
          <cell r="D13304" t="str">
            <v>DM3</v>
          </cell>
        </row>
        <row r="13305">
          <cell r="A13305" t="str">
            <v>INSUMO</v>
          </cell>
          <cell r="B13305" t="str">
            <v>00007321</v>
          </cell>
          <cell r="C13305" t="str">
            <v>MASTIQUE ELASTICO BASE SILICONE</v>
          </cell>
          <cell r="D13305" t="str">
            <v>310ML</v>
          </cell>
          <cell r="E13305">
            <v>3.226</v>
          </cell>
          <cell r="F13305">
            <v>22.93</v>
          </cell>
          <cell r="G13305">
            <v>73.97</v>
          </cell>
        </row>
        <row r="13306">
          <cell r="A13306" t="str">
            <v>INSUMO</v>
          </cell>
          <cell r="B13306" t="str">
            <v>00012873</v>
          </cell>
          <cell r="C13306" t="str">
            <v>IMPERMEABILIZADOR</v>
          </cell>
          <cell r="D13306" t="str">
            <v>H</v>
          </cell>
          <cell r="E13306">
            <v>0.33</v>
          </cell>
          <cell r="F13306">
            <v>13.55</v>
          </cell>
          <cell r="G13306">
            <v>4.47</v>
          </cell>
        </row>
        <row r="13307">
          <cell r="A13307" t="str">
            <v>72124</v>
          </cell>
          <cell r="C13307" t="str">
            <v>SUBTOTAL</v>
          </cell>
          <cell r="G13307">
            <v>78.44</v>
          </cell>
        </row>
        <row r="13308">
          <cell r="C13308" t="str">
            <v>BDI</v>
          </cell>
          <cell r="E13308">
            <v>0.35</v>
          </cell>
          <cell r="G13308">
            <v>27.45</v>
          </cell>
        </row>
        <row r="13309">
          <cell r="C13309" t="str">
            <v>TOTAL</v>
          </cell>
          <cell r="G13309">
            <v>105.89</v>
          </cell>
        </row>
        <row r="13311">
          <cell r="A13311" t="str">
            <v>IMPE</v>
          </cell>
          <cell r="B13311" t="str">
            <v>74025/001</v>
          </cell>
          <cell r="C13311" t="str">
            <v>IMPERMEABILIZACAO DE SUPERFICIE COM MAST IQUE BETUMINOSO A FRIO, POR METRO.</v>
          </cell>
          <cell r="D13311" t="str">
            <v>M</v>
          </cell>
        </row>
        <row r="13312">
          <cell r="A13312" t="str">
            <v>INSUMO</v>
          </cell>
          <cell r="B13312" t="str">
            <v>00000370</v>
          </cell>
          <cell r="C13312" t="str">
            <v>AREIA MEDIA - POSTO JAZIDA / FORNECEDOR (SEM FRETE)</v>
          </cell>
          <cell r="D13312" t="str">
            <v>M3</v>
          </cell>
          <cell r="E13312">
            <v>3.2849999999999997E-2</v>
          </cell>
          <cell r="F13312">
            <v>55.5</v>
          </cell>
          <cell r="G13312">
            <v>1.82</v>
          </cell>
        </row>
        <row r="13313">
          <cell r="A13313" t="str">
            <v>INSUMO</v>
          </cell>
          <cell r="B13313" t="str">
            <v>00001379</v>
          </cell>
          <cell r="C13313" t="str">
            <v>CIMENTO PORTLAND COMPOSTO CP II- 32</v>
          </cell>
          <cell r="D13313" t="str">
            <v>KG</v>
          </cell>
          <cell r="E13313">
            <v>10</v>
          </cell>
          <cell r="F13313">
            <v>0.46</v>
          </cell>
          <cell r="G13313">
            <v>4.5999999999999996</v>
          </cell>
        </row>
        <row r="13314">
          <cell r="A13314" t="str">
            <v>INSUMO</v>
          </cell>
          <cell r="B13314" t="str">
            <v>00004750</v>
          </cell>
          <cell r="C13314" t="str">
            <v>PEDREIRO</v>
          </cell>
          <cell r="D13314" t="str">
            <v>H</v>
          </cell>
          <cell r="E13314">
            <v>0.4</v>
          </cell>
          <cell r="F13314">
            <v>12.88</v>
          </cell>
          <cell r="G13314">
            <v>5.15</v>
          </cell>
        </row>
        <row r="13315">
          <cell r="A13315" t="str">
            <v>INSUMO</v>
          </cell>
          <cell r="B13315" t="str">
            <v>00006111</v>
          </cell>
          <cell r="C13315" t="str">
            <v>SERVENTE</v>
          </cell>
          <cell r="D13315" t="str">
            <v>H</v>
          </cell>
          <cell r="E13315">
            <v>0.8</v>
          </cell>
          <cell r="F13315">
            <v>10.59</v>
          </cell>
          <cell r="G13315">
            <v>8.4700000000000006</v>
          </cell>
        </row>
        <row r="13316">
          <cell r="A13316" t="str">
            <v>INSUMO</v>
          </cell>
          <cell r="B13316" t="str">
            <v>00007317</v>
          </cell>
          <cell r="C13316" t="str">
            <v>MASTIQUE BETUMINOSO PARA VEDACAO</v>
          </cell>
          <cell r="D13316" t="str">
            <v>KG</v>
          </cell>
          <cell r="E13316">
            <v>0.8</v>
          </cell>
          <cell r="F13316">
            <v>9.32</v>
          </cell>
          <cell r="G13316">
            <v>7.46</v>
          </cell>
        </row>
        <row r="13317">
          <cell r="A13317" t="str">
            <v>INSUMO</v>
          </cell>
          <cell r="B13317" t="str">
            <v>00011607</v>
          </cell>
          <cell r="C13317" t="str">
            <v>FELTRO ONDALIT LARGURA = 1,00 M</v>
          </cell>
          <cell r="D13317" t="str">
            <v>M</v>
          </cell>
          <cell r="E13317">
            <v>0.34499999999999997</v>
          </cell>
          <cell r="F13317">
            <v>8.34</v>
          </cell>
          <cell r="G13317">
            <v>2.88</v>
          </cell>
        </row>
        <row r="13318">
          <cell r="A13318" t="str">
            <v>74025/001</v>
          </cell>
          <cell r="C13318" t="str">
            <v>SUBTOTAL</v>
          </cell>
          <cell r="G13318">
            <v>30.38</v>
          </cell>
        </row>
        <row r="13319">
          <cell r="C13319" t="str">
            <v>BDI</v>
          </cell>
          <cell r="E13319">
            <v>0.35</v>
          </cell>
          <cell r="G13319">
            <v>10.63</v>
          </cell>
        </row>
        <row r="13320">
          <cell r="C13320" t="str">
            <v>TOTAL</v>
          </cell>
          <cell r="G13320">
            <v>41.01</v>
          </cell>
        </row>
        <row r="13322">
          <cell r="A13322" t="str">
            <v>IMPE</v>
          </cell>
          <cell r="B13322" t="str">
            <v>74190/001</v>
          </cell>
          <cell r="C13322" t="str">
            <v>IMPERMEABILIZACAO DE SUPERFICIE COM MAST IQUE BETUMINOSO A FRIO, POR AREA.</v>
          </cell>
          <cell r="D13322" t="str">
            <v>M2</v>
          </cell>
        </row>
        <row r="13323">
          <cell r="A13323" t="str">
            <v>INSUMO</v>
          </cell>
          <cell r="B13323" t="str">
            <v>00000370</v>
          </cell>
          <cell r="C13323" t="str">
            <v>AREIA MEDIA - POSTO JAZIDA / FORNECEDOR (SEM FRETE)</v>
          </cell>
          <cell r="D13323" t="str">
            <v>M3</v>
          </cell>
          <cell r="E13323">
            <v>0.1095</v>
          </cell>
          <cell r="F13323">
            <v>55.5</v>
          </cell>
          <cell r="G13323">
            <v>6.08</v>
          </cell>
        </row>
        <row r="13324">
          <cell r="A13324" t="str">
            <v>INSUMO</v>
          </cell>
          <cell r="B13324" t="str">
            <v>00001379</v>
          </cell>
          <cell r="C13324" t="str">
            <v>CIMENTO PORTLAND COMPOSTO CP II- 32</v>
          </cell>
          <cell r="D13324" t="str">
            <v>KG</v>
          </cell>
          <cell r="E13324">
            <v>35.4</v>
          </cell>
          <cell r="F13324">
            <v>0.46</v>
          </cell>
          <cell r="G13324">
            <v>16.28</v>
          </cell>
        </row>
        <row r="13325">
          <cell r="A13325" t="str">
            <v>INSUMO</v>
          </cell>
          <cell r="B13325" t="str">
            <v>00004750</v>
          </cell>
          <cell r="C13325" t="str">
            <v>PEDREIRO</v>
          </cell>
          <cell r="D13325" t="str">
            <v>H</v>
          </cell>
          <cell r="E13325">
            <v>1.33</v>
          </cell>
          <cell r="F13325">
            <v>12.88</v>
          </cell>
          <cell r="G13325">
            <v>17.13</v>
          </cell>
        </row>
        <row r="13326">
          <cell r="A13326" t="str">
            <v>INSUMO</v>
          </cell>
          <cell r="B13326" t="str">
            <v>00006111</v>
          </cell>
          <cell r="C13326" t="str">
            <v>SERVENTE</v>
          </cell>
          <cell r="D13326" t="str">
            <v>H</v>
          </cell>
          <cell r="E13326">
            <v>2.66</v>
          </cell>
          <cell r="F13326">
            <v>10.59</v>
          </cell>
          <cell r="G13326">
            <v>28.17</v>
          </cell>
        </row>
        <row r="13327">
          <cell r="A13327" t="str">
            <v>INSUMO</v>
          </cell>
          <cell r="B13327" t="str">
            <v>00007317</v>
          </cell>
          <cell r="C13327" t="str">
            <v>MASTIQUE BETUMINOSO PARA VEDACAO</v>
          </cell>
          <cell r="D13327" t="str">
            <v>KG</v>
          </cell>
          <cell r="E13327">
            <v>2.6</v>
          </cell>
          <cell r="F13327">
            <v>9.32</v>
          </cell>
          <cell r="G13327">
            <v>24.23</v>
          </cell>
        </row>
        <row r="13328">
          <cell r="A13328" t="str">
            <v>INSUMO</v>
          </cell>
          <cell r="B13328" t="str">
            <v>00011607</v>
          </cell>
          <cell r="C13328" t="str">
            <v>FELTRO ONDALIT LARGURA = 1,00 M</v>
          </cell>
          <cell r="D13328" t="str">
            <v>M</v>
          </cell>
          <cell r="E13328">
            <v>1.1499999999999999</v>
          </cell>
          <cell r="F13328">
            <v>8.34</v>
          </cell>
          <cell r="G13328">
            <v>9.59</v>
          </cell>
        </row>
        <row r="13329">
          <cell r="A13329" t="str">
            <v>74190/001</v>
          </cell>
          <cell r="C13329" t="str">
            <v>SUBTOTAL</v>
          </cell>
          <cell r="G13329">
            <v>101.48</v>
          </cell>
        </row>
        <row r="13330">
          <cell r="C13330" t="str">
            <v>BDI</v>
          </cell>
          <cell r="E13330">
            <v>0.35</v>
          </cell>
          <cell r="G13330">
            <v>35.520000000000003</v>
          </cell>
        </row>
        <row r="13331">
          <cell r="C13331" t="str">
            <v>TOTAL</v>
          </cell>
          <cell r="G13331">
            <v>137</v>
          </cell>
        </row>
        <row r="13333">
          <cell r="A13333" t="str">
            <v>IMPE</v>
          </cell>
          <cell r="B13333" t="str">
            <v>83744</v>
          </cell>
          <cell r="C13333" t="str">
            <v>PROTECAO MECANICA DE SUPERFICIE COM ARGAMA SSA DE CIMENTO E AREIA, TRACO 1:7 CM, E=3 CM</v>
          </cell>
          <cell r="D13333" t="str">
            <v>M2</v>
          </cell>
        </row>
        <row r="13334">
          <cell r="A13334" t="str">
            <v>COMPOSICAO</v>
          </cell>
          <cell r="B13334" t="str">
            <v>73526</v>
          </cell>
          <cell r="C13334" t="str">
            <v>ARGAMASSA TRACO 1:7 (CIMENTO E AREIA), PREPARO MANUAL</v>
          </cell>
          <cell r="D13334" t="str">
            <v>M3</v>
          </cell>
          <cell r="E13334">
            <v>0.03</v>
          </cell>
          <cell r="F13334">
            <v>269.07000000000005</v>
          </cell>
          <cell r="G13334">
            <v>8.07</v>
          </cell>
        </row>
        <row r="13335">
          <cell r="A13335" t="str">
            <v>INSUMO</v>
          </cell>
          <cell r="B13335" t="str">
            <v>00004750</v>
          </cell>
          <cell r="C13335" t="str">
            <v>PEDREIRO</v>
          </cell>
          <cell r="D13335" t="str">
            <v>H</v>
          </cell>
          <cell r="E13335">
            <v>0.5</v>
          </cell>
          <cell r="F13335">
            <v>12.88</v>
          </cell>
          <cell r="G13335">
            <v>6.44</v>
          </cell>
        </row>
        <row r="13336">
          <cell r="A13336" t="str">
            <v>INSUMO</v>
          </cell>
          <cell r="B13336" t="str">
            <v>00006111</v>
          </cell>
          <cell r="C13336" t="str">
            <v>SERVENTE</v>
          </cell>
          <cell r="D13336" t="str">
            <v>H</v>
          </cell>
          <cell r="E13336">
            <v>0.5</v>
          </cell>
          <cell r="F13336">
            <v>10.59</v>
          </cell>
          <cell r="G13336">
            <v>5.3</v>
          </cell>
        </row>
        <row r="13337">
          <cell r="A13337" t="str">
            <v>83744</v>
          </cell>
          <cell r="C13337" t="str">
            <v>SUBTOTAL</v>
          </cell>
          <cell r="G13337">
            <v>19.810000000000002</v>
          </cell>
        </row>
        <row r="13338">
          <cell r="C13338" t="str">
            <v>BDI</v>
          </cell>
          <cell r="E13338">
            <v>0.35</v>
          </cell>
          <cell r="G13338">
            <v>6.93</v>
          </cell>
        </row>
        <row r="13339">
          <cell r="C13339" t="str">
            <v>TOTAL</v>
          </cell>
          <cell r="G13339">
            <v>26.740000000000002</v>
          </cell>
        </row>
        <row r="13341">
          <cell r="A13341" t="str">
            <v>IMPE</v>
          </cell>
          <cell r="B13341" t="str">
            <v>83745</v>
          </cell>
          <cell r="C13341" t="str">
            <v>PROTECAO MECANICA DE SUPERFICIE COM ARGAMA SSA DE CIMENTO E AREIA, TRACO 1:4, E=0,5 CM</v>
          </cell>
          <cell r="D13341" t="str">
            <v>M2</v>
          </cell>
        </row>
        <row r="13342">
          <cell r="A13342" t="str">
            <v>COMPOSICAO</v>
          </cell>
          <cell r="B13342" t="str">
            <v>73549</v>
          </cell>
          <cell r="C13342" t="str">
            <v>ARGAMASSA TRACO 1:4 (CIMENTO E AREIA), PREPARO MANUAL, INCLUSO ADITIVO IMPERMEABILIZANTE</v>
          </cell>
          <cell r="D13342" t="str">
            <v>M3</v>
          </cell>
          <cell r="E13342">
            <v>5.0000000000000001E-3</v>
          </cell>
          <cell r="F13342">
            <v>461.69000000000005</v>
          </cell>
          <cell r="G13342">
            <v>2.31</v>
          </cell>
        </row>
        <row r="13343">
          <cell r="A13343" t="str">
            <v>INSUMO</v>
          </cell>
          <cell r="B13343" t="str">
            <v>00004750</v>
          </cell>
          <cell r="C13343" t="str">
            <v>PEDREIRO</v>
          </cell>
          <cell r="D13343" t="str">
            <v>H</v>
          </cell>
          <cell r="E13343">
            <v>0.5</v>
          </cell>
          <cell r="F13343">
            <v>12.88</v>
          </cell>
          <cell r="G13343">
            <v>6.44</v>
          </cell>
        </row>
        <row r="13344">
          <cell r="A13344" t="str">
            <v>INSUMO</v>
          </cell>
          <cell r="B13344" t="str">
            <v>00006111</v>
          </cell>
          <cell r="C13344" t="str">
            <v>SERVENTE</v>
          </cell>
          <cell r="D13344" t="str">
            <v>H</v>
          </cell>
          <cell r="E13344">
            <v>0.5</v>
          </cell>
          <cell r="F13344">
            <v>10.59</v>
          </cell>
          <cell r="G13344">
            <v>5.3</v>
          </cell>
        </row>
        <row r="13345">
          <cell r="A13345" t="str">
            <v>83745</v>
          </cell>
          <cell r="C13345" t="str">
            <v>SUBTOTAL</v>
          </cell>
          <cell r="G13345">
            <v>14.05</v>
          </cell>
        </row>
        <row r="13346">
          <cell r="C13346" t="str">
            <v>BDI</v>
          </cell>
          <cell r="E13346">
            <v>0.35</v>
          </cell>
          <cell r="G13346">
            <v>4.92</v>
          </cell>
        </row>
        <row r="13347">
          <cell r="C13347" t="str">
            <v>TOTAL</v>
          </cell>
          <cell r="G13347">
            <v>18.97</v>
          </cell>
        </row>
        <row r="13349">
          <cell r="A13349" t="str">
            <v>IMPE</v>
          </cell>
          <cell r="B13349" t="str">
            <v>83746</v>
          </cell>
          <cell r="C13349" t="str">
            <v>PROTECAO MECANICA DE SUPERFICIE COM ARGAMA SSA DE CIMENTO E AREIA, TRACO 1:4, E=2 CM</v>
          </cell>
          <cell r="D13349" t="str">
            <v>M2</v>
          </cell>
        </row>
        <row r="13350">
          <cell r="A13350" t="str">
            <v>COMPOSICAO</v>
          </cell>
          <cell r="B13350" t="str">
            <v>73449</v>
          </cell>
          <cell r="C13350" t="str">
            <v>ARGAMASSA CIMENTO/AREIA 1:4 - PREPARO MANUAL - P</v>
          </cell>
          <cell r="D13350" t="str">
            <v>M3</v>
          </cell>
          <cell r="E13350">
            <v>0.02</v>
          </cell>
          <cell r="F13350">
            <v>341.28999999999996</v>
          </cell>
          <cell r="G13350">
            <v>6.83</v>
          </cell>
        </row>
        <row r="13351">
          <cell r="A13351" t="str">
            <v>INSUMO</v>
          </cell>
          <cell r="B13351" t="str">
            <v>00004750</v>
          </cell>
          <cell r="C13351" t="str">
            <v>PEDREIRO</v>
          </cell>
          <cell r="D13351" t="str">
            <v>H</v>
          </cell>
          <cell r="E13351">
            <v>0.5</v>
          </cell>
          <cell r="F13351">
            <v>12.88</v>
          </cell>
          <cell r="G13351">
            <v>6.44</v>
          </cell>
        </row>
        <row r="13352">
          <cell r="A13352" t="str">
            <v>INSUMO</v>
          </cell>
          <cell r="B13352" t="str">
            <v>00006111</v>
          </cell>
          <cell r="C13352" t="str">
            <v>SERVENTE</v>
          </cell>
          <cell r="D13352" t="str">
            <v>H</v>
          </cell>
          <cell r="E13352">
            <v>0.5</v>
          </cell>
          <cell r="F13352">
            <v>10.59</v>
          </cell>
          <cell r="G13352">
            <v>5.3</v>
          </cell>
        </row>
        <row r="13353">
          <cell r="A13353" t="str">
            <v>83746</v>
          </cell>
          <cell r="C13353" t="str">
            <v>SUBTOTAL</v>
          </cell>
          <cell r="G13353">
            <v>18.57</v>
          </cell>
        </row>
        <row r="13354">
          <cell r="C13354" t="str">
            <v>BDI</v>
          </cell>
          <cell r="E13354">
            <v>0.35</v>
          </cell>
          <cell r="G13354">
            <v>6.5</v>
          </cell>
        </row>
        <row r="13355">
          <cell r="C13355" t="str">
            <v>TOTAL</v>
          </cell>
          <cell r="G13355">
            <v>25.07</v>
          </cell>
        </row>
        <row r="13357">
          <cell r="A13357" t="str">
            <v>IMPE</v>
          </cell>
          <cell r="B13357" t="str">
            <v>83747</v>
          </cell>
          <cell r="C13357" t="str">
            <v>PROTECAO MECANICA DE SUPERFICIE COM ARGAMA SSA DE CIMENTO E AREIA, TRACO 1:7, E=1,5 CM</v>
          </cell>
          <cell r="D13357" t="str">
            <v>M2</v>
          </cell>
        </row>
        <row r="13358">
          <cell r="A13358" t="str">
            <v>COMPOSICAO</v>
          </cell>
          <cell r="B13358" t="str">
            <v>73526</v>
          </cell>
          <cell r="C13358" t="str">
            <v>ARGAMASSA TRACO 1:7 (CIMENTO E AREIA), PREPARO MANUAL</v>
          </cell>
          <cell r="D13358" t="str">
            <v>M3</v>
          </cell>
          <cell r="E13358">
            <v>1.4999999999999999E-2</v>
          </cell>
          <cell r="F13358">
            <v>269.07000000000005</v>
          </cell>
          <cell r="G13358">
            <v>4.04</v>
          </cell>
        </row>
        <row r="13359">
          <cell r="A13359" t="str">
            <v>INSUMO</v>
          </cell>
          <cell r="B13359" t="str">
            <v>00004750</v>
          </cell>
          <cell r="C13359" t="str">
            <v>PEDREIRO</v>
          </cell>
          <cell r="D13359" t="str">
            <v>H</v>
          </cell>
          <cell r="E13359">
            <v>0.5</v>
          </cell>
          <cell r="F13359">
            <v>12.88</v>
          </cell>
          <cell r="G13359">
            <v>6.44</v>
          </cell>
        </row>
        <row r="13360">
          <cell r="A13360" t="str">
            <v>INSUMO</v>
          </cell>
          <cell r="B13360" t="str">
            <v>00006111</v>
          </cell>
          <cell r="C13360" t="str">
            <v>SERVENTE</v>
          </cell>
          <cell r="D13360" t="str">
            <v>H</v>
          </cell>
          <cell r="E13360">
            <v>0.5</v>
          </cell>
          <cell r="F13360">
            <v>10.59</v>
          </cell>
          <cell r="G13360">
            <v>5.3</v>
          </cell>
        </row>
        <row r="13361">
          <cell r="A13361" t="str">
            <v>83747</v>
          </cell>
          <cell r="C13361" t="str">
            <v>SUBTOTAL</v>
          </cell>
          <cell r="G13361">
            <v>15.780000000000001</v>
          </cell>
        </row>
        <row r="13362">
          <cell r="C13362" t="str">
            <v>BDI</v>
          </cell>
          <cell r="E13362">
            <v>0.35</v>
          </cell>
          <cell r="G13362">
            <v>5.52</v>
          </cell>
        </row>
        <row r="13363">
          <cell r="C13363" t="str">
            <v>TOTAL</v>
          </cell>
          <cell r="G13363">
            <v>21.3</v>
          </cell>
        </row>
        <row r="13365">
          <cell r="A13365" t="str">
            <v>IMPE</v>
          </cell>
          <cell r="B13365" t="str">
            <v>83748</v>
          </cell>
          <cell r="C13365" t="str">
            <v>PROTECAO MECANICA DE SUPERFICIE COM ARGAMA SSA DE CIMENTO E AREIA, TRACO 1:3, E=2 CM</v>
          </cell>
          <cell r="D13365" t="str">
            <v>M2</v>
          </cell>
        </row>
        <row r="13366">
          <cell r="A13366" t="str">
            <v>COMPOSICAO</v>
          </cell>
          <cell r="B13366" t="str">
            <v>4884</v>
          </cell>
          <cell r="C13366" t="str">
            <v>ARGAMASSA TRACO 1:3 (CIMENTO E AREIA), PREPARO MANUAL</v>
          </cell>
          <cell r="D13366" t="str">
            <v>M3</v>
          </cell>
          <cell r="E13366">
            <v>0.02</v>
          </cell>
          <cell r="F13366">
            <v>387.46000000000004</v>
          </cell>
          <cell r="G13366">
            <v>7.75</v>
          </cell>
        </row>
        <row r="13367">
          <cell r="A13367" t="str">
            <v>INSUMO</v>
          </cell>
          <cell r="B13367" t="str">
            <v>00004750</v>
          </cell>
          <cell r="C13367" t="str">
            <v>PEDREIRO</v>
          </cell>
          <cell r="D13367" t="str">
            <v>H</v>
          </cell>
          <cell r="E13367">
            <v>0.5</v>
          </cell>
          <cell r="F13367">
            <v>12.88</v>
          </cell>
          <cell r="G13367">
            <v>6.44</v>
          </cell>
        </row>
        <row r="13368">
          <cell r="A13368" t="str">
            <v>INSUMO</v>
          </cell>
          <cell r="B13368" t="str">
            <v>00006111</v>
          </cell>
          <cell r="C13368" t="str">
            <v>SERVENTE</v>
          </cell>
          <cell r="D13368" t="str">
            <v>H</v>
          </cell>
          <cell r="E13368">
            <v>0.5</v>
          </cell>
          <cell r="F13368">
            <v>10.59</v>
          </cell>
          <cell r="G13368">
            <v>5.3</v>
          </cell>
        </row>
        <row r="13369">
          <cell r="A13369" t="str">
            <v>83748</v>
          </cell>
          <cell r="C13369" t="str">
            <v>SUBTOTAL</v>
          </cell>
          <cell r="G13369">
            <v>19.490000000000002</v>
          </cell>
        </row>
        <row r="13370">
          <cell r="C13370" t="str">
            <v>BDI</v>
          </cell>
          <cell r="E13370">
            <v>0.35</v>
          </cell>
          <cell r="G13370">
            <v>6.82</v>
          </cell>
        </row>
        <row r="13371">
          <cell r="C13371" t="str">
            <v>TOTAL</v>
          </cell>
          <cell r="G13371">
            <v>26.310000000000002</v>
          </cell>
        </row>
        <row r="13373">
          <cell r="A13373" t="str">
            <v>IMPE</v>
          </cell>
          <cell r="B13373" t="str">
            <v>83749</v>
          </cell>
          <cell r="C13373" t="str">
            <v>PROTECAO MECANICA DE SUPERFICIE COM ARGAMA SSA DE CIMENTO E AREIA, TRACO 1:3, E=2,5 CM</v>
          </cell>
          <cell r="D13373" t="str">
            <v>M2</v>
          </cell>
        </row>
        <row r="13374">
          <cell r="A13374" t="str">
            <v>COMPOSICAO</v>
          </cell>
          <cell r="B13374" t="str">
            <v>4884</v>
          </cell>
          <cell r="C13374" t="str">
            <v>ARGAMASSA TRACO 1:3 (CIMENTO E AREIA), PREPARO MANUAL</v>
          </cell>
          <cell r="D13374" t="str">
            <v>M3</v>
          </cell>
          <cell r="E13374">
            <v>2.5000000000000001E-2</v>
          </cell>
          <cell r="F13374">
            <v>387.46000000000004</v>
          </cell>
          <cell r="G13374">
            <v>9.69</v>
          </cell>
        </row>
        <row r="13375">
          <cell r="A13375" t="str">
            <v>INSUMO</v>
          </cell>
          <cell r="B13375" t="str">
            <v>00004750</v>
          </cell>
          <cell r="C13375" t="str">
            <v>PEDREIRO</v>
          </cell>
          <cell r="D13375" t="str">
            <v>H</v>
          </cell>
          <cell r="E13375">
            <v>0.5</v>
          </cell>
          <cell r="F13375">
            <v>12.88</v>
          </cell>
          <cell r="G13375">
            <v>6.44</v>
          </cell>
        </row>
        <row r="13376">
          <cell r="A13376" t="str">
            <v>INSUMO</v>
          </cell>
          <cell r="B13376" t="str">
            <v>00006111</v>
          </cell>
          <cell r="C13376" t="str">
            <v>SERVENTE</v>
          </cell>
          <cell r="D13376" t="str">
            <v>H</v>
          </cell>
          <cell r="E13376">
            <v>0.5</v>
          </cell>
          <cell r="F13376">
            <v>10.59</v>
          </cell>
          <cell r="G13376">
            <v>5.3</v>
          </cell>
        </row>
        <row r="13377">
          <cell r="A13377" t="str">
            <v>83749</v>
          </cell>
          <cell r="C13377" t="str">
            <v>SUBTOTAL</v>
          </cell>
          <cell r="G13377">
            <v>21.43</v>
          </cell>
        </row>
        <row r="13378">
          <cell r="C13378" t="str">
            <v>BDI</v>
          </cell>
          <cell r="E13378">
            <v>0.35</v>
          </cell>
          <cell r="G13378">
            <v>7.5</v>
          </cell>
        </row>
        <row r="13379">
          <cell r="C13379" t="str">
            <v>TOTAL</v>
          </cell>
          <cell r="G13379">
            <v>28.93</v>
          </cell>
        </row>
        <row r="13381">
          <cell r="A13381" t="str">
            <v>IMPE</v>
          </cell>
          <cell r="B13381" t="str">
            <v>83750</v>
          </cell>
          <cell r="C13381" t="str">
            <v>PROTECAO MECANICA DE SUPERFICIE COM ARGAMA SSA DE CIMENTO E AREIA, TRACO 1:2, E=3 CM</v>
          </cell>
          <cell r="D13381" t="str">
            <v>M2</v>
          </cell>
        </row>
        <row r="13382">
          <cell r="A13382" t="str">
            <v>COMPOSICAO</v>
          </cell>
          <cell r="B13382" t="str">
            <v>73527</v>
          </cell>
          <cell r="C13382" t="str">
            <v>ARGAMASSA TRACO 1:2 (CIMENTO E AREIA), PREPARO MANUAL</v>
          </cell>
          <cell r="D13382" t="str">
            <v>M3</v>
          </cell>
          <cell r="E13382">
            <v>0.03</v>
          </cell>
          <cell r="F13382">
            <v>461.12</v>
          </cell>
          <cell r="G13382">
            <v>13.83</v>
          </cell>
        </row>
        <row r="13383">
          <cell r="A13383" t="str">
            <v>INSUMO</v>
          </cell>
          <cell r="B13383" t="str">
            <v>00004750</v>
          </cell>
          <cell r="C13383" t="str">
            <v>PEDREIRO</v>
          </cell>
          <cell r="D13383" t="str">
            <v>H</v>
          </cell>
          <cell r="E13383">
            <v>0.5</v>
          </cell>
          <cell r="F13383">
            <v>12.88</v>
          </cell>
          <cell r="G13383">
            <v>6.44</v>
          </cell>
        </row>
        <row r="13384">
          <cell r="A13384" t="str">
            <v>INSUMO</v>
          </cell>
          <cell r="B13384" t="str">
            <v>00006111</v>
          </cell>
          <cell r="C13384" t="str">
            <v>SERVENTE</v>
          </cell>
          <cell r="D13384" t="str">
            <v>H</v>
          </cell>
          <cell r="E13384">
            <v>0.5</v>
          </cell>
          <cell r="F13384">
            <v>10.59</v>
          </cell>
          <cell r="G13384">
            <v>5.3</v>
          </cell>
        </row>
        <row r="13385">
          <cell r="A13385" t="str">
            <v>83750</v>
          </cell>
          <cell r="C13385" t="str">
            <v>SUBTOTAL</v>
          </cell>
          <cell r="G13385">
            <v>25.57</v>
          </cell>
        </row>
        <row r="13386">
          <cell r="C13386" t="str">
            <v>BDI</v>
          </cell>
          <cell r="E13386">
            <v>0.35</v>
          </cell>
          <cell r="G13386">
            <v>8.9499999999999993</v>
          </cell>
        </row>
        <row r="13387">
          <cell r="C13387" t="str">
            <v>TOTAL</v>
          </cell>
          <cell r="G13387">
            <v>34.519999999999996</v>
          </cell>
        </row>
        <row r="13389">
          <cell r="A13389" t="str">
            <v>IMPE</v>
          </cell>
          <cell r="B13389" t="str">
            <v>83751</v>
          </cell>
          <cell r="C13389" t="str">
            <v>PROTECAO MECANICA DE SUPERFICIE COM ARGAMA SSA DE CIMENTO E AREIA, TRACO 1:4, E=1,5 CM</v>
          </cell>
          <cell r="D13389" t="str">
            <v>M2</v>
          </cell>
        </row>
        <row r="13390">
          <cell r="A13390" t="str">
            <v>COMPOSICAO</v>
          </cell>
          <cell r="B13390" t="str">
            <v>73549</v>
          </cell>
          <cell r="C13390" t="str">
            <v>ARGAMASSA TRACO 1:4 (CIMENTO E AREIA), PREPARO MANUAL, INCLUSO ADITIVO IMPERMEABILIZANTE</v>
          </cell>
          <cell r="D13390" t="str">
            <v>M3</v>
          </cell>
          <cell r="E13390">
            <v>1.4999999999999999E-2</v>
          </cell>
          <cell r="F13390">
            <v>461.69000000000005</v>
          </cell>
          <cell r="G13390">
            <v>6.93</v>
          </cell>
        </row>
        <row r="13391">
          <cell r="A13391" t="str">
            <v>INSUMO</v>
          </cell>
          <cell r="B13391" t="str">
            <v>00004750</v>
          </cell>
          <cell r="C13391" t="str">
            <v>PEDREIRO</v>
          </cell>
          <cell r="D13391" t="str">
            <v>H</v>
          </cell>
          <cell r="E13391">
            <v>0.5</v>
          </cell>
          <cell r="F13391">
            <v>12.88</v>
          </cell>
          <cell r="G13391">
            <v>6.44</v>
          </cell>
        </row>
        <row r="13392">
          <cell r="A13392" t="str">
            <v>INSUMO</v>
          </cell>
          <cell r="B13392" t="str">
            <v>00006111</v>
          </cell>
          <cell r="C13392" t="str">
            <v>SERVENTE</v>
          </cell>
          <cell r="D13392" t="str">
            <v>H</v>
          </cell>
          <cell r="E13392">
            <v>0.5</v>
          </cell>
          <cell r="F13392">
            <v>10.59</v>
          </cell>
          <cell r="G13392">
            <v>5.3</v>
          </cell>
        </row>
        <row r="13393">
          <cell r="A13393" t="str">
            <v>83751</v>
          </cell>
          <cell r="C13393" t="str">
            <v>SUBTOTAL</v>
          </cell>
          <cell r="G13393">
            <v>18.670000000000002</v>
          </cell>
        </row>
        <row r="13394">
          <cell r="C13394" t="str">
            <v>BDI</v>
          </cell>
          <cell r="E13394">
            <v>0.35</v>
          </cell>
          <cell r="G13394">
            <v>6.53</v>
          </cell>
        </row>
        <row r="13395">
          <cell r="C13395" t="str">
            <v>TOTAL</v>
          </cell>
          <cell r="G13395">
            <v>25.200000000000003</v>
          </cell>
        </row>
        <row r="13397">
          <cell r="A13397" t="str">
            <v>IMPE</v>
          </cell>
          <cell r="B13397" t="str">
            <v>83752</v>
          </cell>
          <cell r="C13397" t="str">
            <v>PROTECAO MECANICA DE SUPERFICIE COM ARGAMA SSA DE CIMENTO E AREIA, TRACO 1:6, E=1,5 CM</v>
          </cell>
          <cell r="D13397" t="str">
            <v>M2</v>
          </cell>
        </row>
        <row r="13398">
          <cell r="A13398" t="str">
            <v>COMPOSICAO</v>
          </cell>
          <cell r="B13398" t="str">
            <v>73552</v>
          </cell>
          <cell r="C13398" t="str">
            <v>ARGAMASSA TRACO 1:6 (CIMENTO E AREIA), PREPARO MANUAL</v>
          </cell>
          <cell r="D13398" t="str">
            <v>M3</v>
          </cell>
          <cell r="E13398">
            <v>1.4999999999999999E-2</v>
          </cell>
          <cell r="F13398">
            <v>285.16999999999996</v>
          </cell>
          <cell r="G13398">
            <v>4.28</v>
          </cell>
        </row>
        <row r="13399">
          <cell r="A13399" t="str">
            <v>INSUMO</v>
          </cell>
          <cell r="B13399" t="str">
            <v>00004750</v>
          </cell>
          <cell r="C13399" t="str">
            <v>PEDREIRO</v>
          </cell>
          <cell r="D13399" t="str">
            <v>H</v>
          </cell>
          <cell r="E13399">
            <v>0.5</v>
          </cell>
          <cell r="F13399">
            <v>12.88</v>
          </cell>
          <cell r="G13399">
            <v>6.44</v>
          </cell>
        </row>
        <row r="13400">
          <cell r="A13400" t="str">
            <v>INSUMO</v>
          </cell>
          <cell r="B13400" t="str">
            <v>00006111</v>
          </cell>
          <cell r="C13400" t="str">
            <v>SERVENTE</v>
          </cell>
          <cell r="D13400" t="str">
            <v>H</v>
          </cell>
          <cell r="E13400">
            <v>0.5</v>
          </cell>
          <cell r="F13400">
            <v>10.59</v>
          </cell>
          <cell r="G13400">
            <v>5.3</v>
          </cell>
        </row>
        <row r="13401">
          <cell r="A13401" t="str">
            <v>83752</v>
          </cell>
          <cell r="C13401" t="str">
            <v>SUBTOTAL</v>
          </cell>
          <cell r="G13401">
            <v>16.02</v>
          </cell>
        </row>
        <row r="13402">
          <cell r="C13402" t="str">
            <v>BDI</v>
          </cell>
          <cell r="E13402">
            <v>0.35</v>
          </cell>
          <cell r="G13402">
            <v>5.61</v>
          </cell>
        </row>
        <row r="13403">
          <cell r="C13403" t="str">
            <v>TOTAL</v>
          </cell>
          <cell r="G13403">
            <v>21.63</v>
          </cell>
        </row>
        <row r="13405">
          <cell r="A13405" t="str">
            <v>IMPE</v>
          </cell>
          <cell r="B13405" t="str">
            <v>83753</v>
          </cell>
          <cell r="C13405" t="str">
            <v>PROTECAO MECANICA DE SUPERFICIE COM ARGAMASSA DE CI MENTO E AREIA, TRACO 1:3, JUNTA BATIDA, E=3 CM</v>
          </cell>
          <cell r="D13405" t="str">
            <v>M2</v>
          </cell>
        </row>
        <row r="13406">
          <cell r="A13406" t="str">
            <v>COMPOSICAO</v>
          </cell>
          <cell r="B13406" t="str">
            <v>4884</v>
          </cell>
          <cell r="C13406" t="str">
            <v>ARGAMASSA TRACO 1:3 (CIMENTO E AREIA), PREPARO MANUAL</v>
          </cell>
          <cell r="D13406" t="str">
            <v>M3</v>
          </cell>
          <cell r="E13406">
            <v>0.03</v>
          </cell>
          <cell r="F13406">
            <v>387.46000000000004</v>
          </cell>
          <cell r="G13406">
            <v>11.62</v>
          </cell>
        </row>
        <row r="13407">
          <cell r="A13407" t="str">
            <v>INSUMO</v>
          </cell>
          <cell r="B13407" t="str">
            <v>00004750</v>
          </cell>
          <cell r="C13407" t="str">
            <v>PEDREIRO</v>
          </cell>
          <cell r="D13407" t="str">
            <v>H</v>
          </cell>
          <cell r="E13407">
            <v>0.5</v>
          </cell>
          <cell r="F13407">
            <v>12.88</v>
          </cell>
          <cell r="G13407">
            <v>6.44</v>
          </cell>
        </row>
        <row r="13408">
          <cell r="A13408" t="str">
            <v>INSUMO</v>
          </cell>
          <cell r="B13408" t="str">
            <v>00006111</v>
          </cell>
          <cell r="C13408" t="str">
            <v>SERVENTE</v>
          </cell>
          <cell r="D13408" t="str">
            <v>H</v>
          </cell>
          <cell r="E13408">
            <v>0.8</v>
          </cell>
          <cell r="F13408">
            <v>10.59</v>
          </cell>
          <cell r="G13408">
            <v>8.4700000000000006</v>
          </cell>
        </row>
        <row r="13409">
          <cell r="A13409" t="str">
            <v>83753</v>
          </cell>
          <cell r="C13409" t="str">
            <v>SUBTOTAL</v>
          </cell>
          <cell r="G13409">
            <v>26.53</v>
          </cell>
        </row>
        <row r="13410">
          <cell r="C13410" t="str">
            <v>BDI</v>
          </cell>
          <cell r="E13410">
            <v>0.35</v>
          </cell>
          <cell r="G13410">
            <v>9.2899999999999991</v>
          </cell>
        </row>
        <row r="13411">
          <cell r="C13411" t="str">
            <v>TOTAL</v>
          </cell>
          <cell r="G13411">
            <v>35.82</v>
          </cell>
        </row>
        <row r="13413">
          <cell r="A13413" t="str">
            <v>IMPE</v>
          </cell>
          <cell r="B13413" t="str">
            <v>83754</v>
          </cell>
          <cell r="C13413" t="str">
            <v>PROTECAO MECANICA DE SUPERFICIE COM ARGAMA SSA DE CIMENTO E AREIA, TRACO 1:6, E=2 CM</v>
          </cell>
          <cell r="D13413" t="str">
            <v>M2</v>
          </cell>
        </row>
        <row r="13414">
          <cell r="A13414" t="str">
            <v>COMPOSICAO</v>
          </cell>
          <cell r="B13414" t="str">
            <v>73552</v>
          </cell>
          <cell r="C13414" t="str">
            <v>ARGAMASSA TRACO 1:6 (CIMENTO E AREIA), PREPARO MANUAL</v>
          </cell>
          <cell r="D13414" t="str">
            <v>M3</v>
          </cell>
          <cell r="E13414">
            <v>0.02</v>
          </cell>
          <cell r="F13414">
            <v>285.16999999999996</v>
          </cell>
          <cell r="G13414">
            <v>5.7</v>
          </cell>
        </row>
        <row r="13415">
          <cell r="A13415" t="str">
            <v>INSUMO</v>
          </cell>
          <cell r="B13415" t="str">
            <v>00004750</v>
          </cell>
          <cell r="C13415" t="str">
            <v>PEDREIRO</v>
          </cell>
          <cell r="D13415" t="str">
            <v>H</v>
          </cell>
          <cell r="E13415">
            <v>0.5</v>
          </cell>
          <cell r="F13415">
            <v>12.88</v>
          </cell>
          <cell r="G13415">
            <v>6.44</v>
          </cell>
        </row>
        <row r="13416">
          <cell r="A13416" t="str">
            <v>INSUMO</v>
          </cell>
          <cell r="B13416" t="str">
            <v>00006111</v>
          </cell>
          <cell r="C13416" t="str">
            <v>SERVENTE</v>
          </cell>
          <cell r="D13416" t="str">
            <v>H</v>
          </cell>
          <cell r="E13416">
            <v>0.5</v>
          </cell>
          <cell r="F13416">
            <v>10.59</v>
          </cell>
          <cell r="G13416">
            <v>5.3</v>
          </cell>
        </row>
        <row r="13417">
          <cell r="A13417" t="str">
            <v>83754</v>
          </cell>
          <cell r="C13417" t="str">
            <v>SUBTOTAL</v>
          </cell>
          <cell r="G13417">
            <v>17.440000000000001</v>
          </cell>
        </row>
        <row r="13418">
          <cell r="C13418" t="str">
            <v>BDI</v>
          </cell>
          <cell r="E13418">
            <v>0.35</v>
          </cell>
          <cell r="G13418">
            <v>6.1</v>
          </cell>
        </row>
        <row r="13419">
          <cell r="C13419" t="str">
            <v>TOTAL</v>
          </cell>
          <cell r="G13419">
            <v>23.54</v>
          </cell>
        </row>
        <row r="13421">
          <cell r="A13421" t="str">
            <v>INEL</v>
          </cell>
          <cell r="B13421" t="str">
            <v>55865</v>
          </cell>
          <cell r="C13421" t="str">
            <v>ELETRODUTO DE PVC RIGIDO ROSCAVEL DN 40MM (1 1/2") INCL CONEXOES, FORNECIMENTO E INSTALACAO</v>
          </cell>
          <cell r="D13421" t="str">
            <v>M</v>
          </cell>
        </row>
        <row r="13422">
          <cell r="A13422" t="str">
            <v>INSUMO</v>
          </cell>
          <cell r="B13422" t="str">
            <v>00000247</v>
          </cell>
          <cell r="C13422" t="str">
            <v>AUXILIAR DE ELETRICISTA</v>
          </cell>
          <cell r="D13422" t="str">
            <v>H</v>
          </cell>
          <cell r="E13422">
            <v>0.45</v>
          </cell>
          <cell r="F13422">
            <v>10.7</v>
          </cell>
          <cell r="G13422">
            <v>4.82</v>
          </cell>
        </row>
        <row r="13423">
          <cell r="A13423" t="str">
            <v>INSUMO</v>
          </cell>
          <cell r="B13423" t="str">
            <v>00002436</v>
          </cell>
          <cell r="C13423" t="str">
            <v>ELETRICISTA</v>
          </cell>
          <cell r="D13423" t="str">
            <v>H</v>
          </cell>
          <cell r="E13423">
            <v>0.45</v>
          </cell>
          <cell r="F13423">
            <v>14.71</v>
          </cell>
          <cell r="G13423">
            <v>6.62</v>
          </cell>
        </row>
        <row r="13424">
          <cell r="A13424" t="str">
            <v>INSUMO</v>
          </cell>
          <cell r="B13424" t="str">
            <v>00002680</v>
          </cell>
          <cell r="C13424" t="str">
            <v>ELETRODUTO DE PVC ROSCÁVEL DE 1 1/2" (38 MM), SEM LUVA</v>
          </cell>
          <cell r="D13424" t="str">
            <v>M</v>
          </cell>
          <cell r="E13424">
            <v>1.1000000000000001</v>
          </cell>
          <cell r="F13424">
            <v>5.32</v>
          </cell>
          <cell r="G13424">
            <v>5.85</v>
          </cell>
        </row>
        <row r="13425">
          <cell r="A13425" t="str">
            <v>55865</v>
          </cell>
          <cell r="C13425" t="str">
            <v>SUBTOTAL</v>
          </cell>
          <cell r="G13425">
            <v>17.29</v>
          </cell>
        </row>
        <row r="13426">
          <cell r="C13426" t="str">
            <v>BDI</v>
          </cell>
          <cell r="E13426">
            <v>0.35</v>
          </cell>
          <cell r="G13426">
            <v>6.05</v>
          </cell>
        </row>
        <row r="13427">
          <cell r="C13427" t="str">
            <v>TOTAL</v>
          </cell>
          <cell r="G13427">
            <v>23.34</v>
          </cell>
        </row>
        <row r="13429">
          <cell r="A13429" t="str">
            <v>INEL</v>
          </cell>
          <cell r="B13429" t="str">
            <v>55866</v>
          </cell>
          <cell r="C13429" t="str">
            <v>ELETRODUTO DE PVC RIGIDO ROSCAVEL DN 50MM (2"), INCL CONEXOES, FORNECIMENTO E INSTALACAO</v>
          </cell>
          <cell r="D13429" t="str">
            <v>M</v>
          </cell>
        </row>
        <row r="13430">
          <cell r="A13430" t="str">
            <v>INSUMO</v>
          </cell>
          <cell r="B13430" t="str">
            <v>00000247</v>
          </cell>
          <cell r="C13430" t="str">
            <v>AUXILIAR DE ELETRICISTA</v>
          </cell>
          <cell r="D13430" t="str">
            <v>H</v>
          </cell>
          <cell r="E13430">
            <v>0.45</v>
          </cell>
          <cell r="F13430">
            <v>10.7</v>
          </cell>
          <cell r="G13430">
            <v>4.82</v>
          </cell>
        </row>
        <row r="13431">
          <cell r="A13431" t="str">
            <v>INSUMO</v>
          </cell>
          <cell r="B13431" t="str">
            <v>00002436</v>
          </cell>
          <cell r="C13431" t="str">
            <v>ELETRICISTA</v>
          </cell>
          <cell r="D13431" t="str">
            <v>H</v>
          </cell>
          <cell r="E13431">
            <v>0.45</v>
          </cell>
          <cell r="F13431">
            <v>14.71</v>
          </cell>
          <cell r="G13431">
            <v>6.62</v>
          </cell>
        </row>
        <row r="13432">
          <cell r="A13432" t="str">
            <v>INSUMO</v>
          </cell>
          <cell r="B13432" t="str">
            <v>00002681</v>
          </cell>
          <cell r="C13432" t="str">
            <v>ELETRODUTO DE PVC ROSCÁVEL DE 2" (50 MM), SEM LUVA</v>
          </cell>
          <cell r="D13432" t="str">
            <v>M</v>
          </cell>
          <cell r="E13432">
            <v>1.1000000000000001</v>
          </cell>
          <cell r="F13432">
            <v>6.84</v>
          </cell>
          <cell r="G13432">
            <v>7.52</v>
          </cell>
        </row>
        <row r="13433">
          <cell r="A13433" t="str">
            <v>55866</v>
          </cell>
          <cell r="C13433" t="str">
            <v>SUBTOTAL</v>
          </cell>
          <cell r="G13433">
            <v>18.96</v>
          </cell>
        </row>
        <row r="13434">
          <cell r="C13434" t="str">
            <v>BDI</v>
          </cell>
          <cell r="E13434">
            <v>0.35</v>
          </cell>
          <cell r="G13434">
            <v>6.64</v>
          </cell>
        </row>
        <row r="13435">
          <cell r="C13435" t="str">
            <v>TOTAL</v>
          </cell>
          <cell r="G13435">
            <v>25.6</v>
          </cell>
        </row>
        <row r="13437">
          <cell r="A13437" t="str">
            <v>INEL</v>
          </cell>
          <cell r="B13437" t="str">
            <v>55867</v>
          </cell>
          <cell r="C13437" t="str">
            <v>ELETRODUTO DE PVC RIGIDO ROSCAVEL DN 75MM (3"), INCL CONEXOES, FORNECIMENTO E INSTALACAO</v>
          </cell>
          <cell r="D13437" t="str">
            <v>M</v>
          </cell>
        </row>
        <row r="13438">
          <cell r="A13438" t="str">
            <v>INSUMO</v>
          </cell>
          <cell r="B13438" t="str">
            <v>00000247</v>
          </cell>
          <cell r="C13438" t="str">
            <v>AUXILIAR DE ELETRICISTA</v>
          </cell>
          <cell r="D13438" t="str">
            <v>H</v>
          </cell>
          <cell r="E13438">
            <v>0.6</v>
          </cell>
          <cell r="F13438">
            <v>10.7</v>
          </cell>
          <cell r="G13438">
            <v>6.42</v>
          </cell>
        </row>
        <row r="13439">
          <cell r="A13439" t="str">
            <v>INSUMO</v>
          </cell>
          <cell r="B13439" t="str">
            <v>00002436</v>
          </cell>
          <cell r="C13439" t="str">
            <v>ELETRICISTA</v>
          </cell>
          <cell r="D13439" t="str">
            <v>H</v>
          </cell>
          <cell r="E13439">
            <v>0.6</v>
          </cell>
          <cell r="F13439">
            <v>14.71</v>
          </cell>
          <cell r="G13439">
            <v>8.83</v>
          </cell>
        </row>
        <row r="13440">
          <cell r="A13440" t="str">
            <v>INSUMO</v>
          </cell>
          <cell r="B13440" t="str">
            <v>00002686</v>
          </cell>
          <cell r="C13440" t="str">
            <v>ELETRODUTO DE PVC ROSCÁVEL DE 3" (76 MM), SEM LUVA</v>
          </cell>
          <cell r="D13440" t="str">
            <v>M</v>
          </cell>
          <cell r="E13440">
            <v>1.1000000000000001</v>
          </cell>
          <cell r="F13440">
            <v>17.3</v>
          </cell>
          <cell r="G13440">
            <v>19.03</v>
          </cell>
        </row>
        <row r="13441">
          <cell r="A13441" t="str">
            <v>55867</v>
          </cell>
          <cell r="C13441" t="str">
            <v>SUBTOTAL</v>
          </cell>
          <cell r="G13441">
            <v>34.28</v>
          </cell>
        </row>
        <row r="13442">
          <cell r="C13442" t="str">
            <v>BDI</v>
          </cell>
          <cell r="E13442">
            <v>0.35</v>
          </cell>
          <cell r="G13442">
            <v>12</v>
          </cell>
        </row>
        <row r="13443">
          <cell r="C13443" t="str">
            <v>TOTAL</v>
          </cell>
          <cell r="G13443">
            <v>46.28</v>
          </cell>
        </row>
        <row r="13445">
          <cell r="A13445" t="str">
            <v>INEL</v>
          </cell>
          <cell r="B13445" t="str">
            <v>55868</v>
          </cell>
          <cell r="C13445" t="str">
            <v>ELETRODUTO DE PVC RIGIDO ROSCAVEL DN 100MM (4"), INCL CONEXOES, FORNECIMENTO E INSTALACAO</v>
          </cell>
          <cell r="D13445" t="str">
            <v>M</v>
          </cell>
        </row>
        <row r="13446">
          <cell r="A13446" t="str">
            <v>INSUMO</v>
          </cell>
          <cell r="B13446" t="str">
            <v>00000247</v>
          </cell>
          <cell r="C13446" t="str">
            <v>AUXILIAR DE ELETRICISTA</v>
          </cell>
          <cell r="D13446" t="str">
            <v>H</v>
          </cell>
          <cell r="E13446">
            <v>0.6</v>
          </cell>
          <cell r="F13446">
            <v>10.7</v>
          </cell>
          <cell r="G13446">
            <v>6.42</v>
          </cell>
        </row>
        <row r="13447">
          <cell r="A13447" t="str">
            <v>INSUMO</v>
          </cell>
          <cell r="B13447" t="str">
            <v>00002436</v>
          </cell>
          <cell r="C13447" t="str">
            <v>ELETRICISTA</v>
          </cell>
          <cell r="D13447" t="str">
            <v>H</v>
          </cell>
          <cell r="E13447">
            <v>0.6</v>
          </cell>
          <cell r="F13447">
            <v>14.71</v>
          </cell>
          <cell r="G13447">
            <v>8.83</v>
          </cell>
        </row>
        <row r="13448">
          <cell r="A13448" t="str">
            <v>INSUMO</v>
          </cell>
          <cell r="B13448" t="str">
            <v>00002683</v>
          </cell>
          <cell r="C13448" t="str">
            <v>ELETRODUTO DE PVC ROSCÁVEL DE 4" (101 MM), SEM LUVA</v>
          </cell>
          <cell r="D13448" t="str">
            <v>M</v>
          </cell>
          <cell r="E13448">
            <v>1.1000000000000001</v>
          </cell>
          <cell r="F13448">
            <v>26.35</v>
          </cell>
          <cell r="G13448">
            <v>28.99</v>
          </cell>
        </row>
        <row r="13449">
          <cell r="A13449" t="str">
            <v>55868</v>
          </cell>
          <cell r="C13449" t="str">
            <v>SUBTOTAL</v>
          </cell>
          <cell r="G13449">
            <v>44.239999999999995</v>
          </cell>
        </row>
        <row r="13450">
          <cell r="C13450" t="str">
            <v>BDI</v>
          </cell>
          <cell r="E13450">
            <v>0.35</v>
          </cell>
          <cell r="G13450">
            <v>15.48</v>
          </cell>
        </row>
        <row r="13451">
          <cell r="C13451" t="str">
            <v>TOTAL</v>
          </cell>
          <cell r="G13451">
            <v>59.72</v>
          </cell>
        </row>
        <row r="13453">
          <cell r="A13453" t="str">
            <v>INEL</v>
          </cell>
          <cell r="B13453" t="str">
            <v>72308</v>
          </cell>
          <cell r="C13453" t="str">
            <v>ELETRODUTO DE ACO GALVANIZADO ELETROLITICO DN 20MM (3/4"), TIPO LEVE, INCLUSIVE CONEXOES - FORNECIMENTO E INSTALACAO</v>
          </cell>
          <cell r="D13453" t="str">
            <v>M</v>
          </cell>
        </row>
        <row r="13454">
          <cell r="A13454" t="str">
            <v>INSUMO</v>
          </cell>
          <cell r="B13454" t="str">
            <v>00000247</v>
          </cell>
          <cell r="C13454" t="str">
            <v>AUXILIAR DE ELETRICISTA</v>
          </cell>
          <cell r="D13454" t="str">
            <v>H</v>
          </cell>
          <cell r="E13454">
            <v>0.5</v>
          </cell>
          <cell r="F13454">
            <v>10.7</v>
          </cell>
          <cell r="G13454">
            <v>5.35</v>
          </cell>
        </row>
        <row r="13455">
          <cell r="A13455" t="str">
            <v>INSUMO</v>
          </cell>
          <cell r="B13455" t="str">
            <v>00002436</v>
          </cell>
          <cell r="C13455" t="str">
            <v>ELETRICISTA</v>
          </cell>
          <cell r="D13455" t="str">
            <v>H</v>
          </cell>
          <cell r="E13455">
            <v>0.5</v>
          </cell>
          <cell r="F13455">
            <v>14.71</v>
          </cell>
          <cell r="G13455">
            <v>7.36</v>
          </cell>
        </row>
        <row r="13456">
          <cell r="A13456" t="str">
            <v>INSUMO</v>
          </cell>
          <cell r="B13456" t="str">
            <v>00021128</v>
          </cell>
          <cell r="C13456" t="str">
            <v>ELETRODUTO FERRO GALV OU ZINCADO ELETROLIT LEVE PAREDE 0,90MM - 3/4" NBR 13057</v>
          </cell>
          <cell r="D13456" t="str">
            <v>M</v>
          </cell>
          <cell r="E13456">
            <v>1.05</v>
          </cell>
          <cell r="F13456">
            <v>7.95</v>
          </cell>
          <cell r="G13456">
            <v>8.35</v>
          </cell>
        </row>
        <row r="13457">
          <cell r="A13457" t="str">
            <v>72308</v>
          </cell>
          <cell r="C13457" t="str">
            <v>SUBTOTAL</v>
          </cell>
          <cell r="G13457">
            <v>21.060000000000002</v>
          </cell>
        </row>
        <row r="13458">
          <cell r="C13458" t="str">
            <v>BDI</v>
          </cell>
          <cell r="E13458">
            <v>0.35</v>
          </cell>
          <cell r="G13458">
            <v>7.37</v>
          </cell>
        </row>
        <row r="13459">
          <cell r="C13459" t="str">
            <v>TOTAL</v>
          </cell>
          <cell r="G13459">
            <v>28.430000000000003</v>
          </cell>
        </row>
        <row r="13461">
          <cell r="A13461" t="str">
            <v>INEL</v>
          </cell>
          <cell r="B13461" t="str">
            <v>72309</v>
          </cell>
          <cell r="C13461" t="str">
            <v>ELETRODUTO DE ACO GALVANIZADO ELETROLITICO DN 25MM (1"), TIPO LEVE, INCLUSIVE CONEXOES - FORNECIMENTO E INSTALACAO</v>
          </cell>
          <cell r="D13461" t="str">
            <v>M</v>
          </cell>
        </row>
        <row r="13462">
          <cell r="A13462" t="str">
            <v>INSUMO</v>
          </cell>
          <cell r="B13462" t="str">
            <v>00000247</v>
          </cell>
          <cell r="C13462" t="str">
            <v>AUXILIAR DE ELETRICISTA</v>
          </cell>
          <cell r="D13462" t="str">
            <v>H</v>
          </cell>
          <cell r="E13462">
            <v>0.5</v>
          </cell>
          <cell r="F13462">
            <v>10.7</v>
          </cell>
          <cell r="G13462">
            <v>5.35</v>
          </cell>
        </row>
        <row r="13463">
          <cell r="A13463" t="str">
            <v>INSUMO</v>
          </cell>
          <cell r="B13463" t="str">
            <v>00002436</v>
          </cell>
          <cell r="C13463" t="str">
            <v>ELETRICISTA</v>
          </cell>
          <cell r="D13463" t="str">
            <v>H</v>
          </cell>
          <cell r="E13463">
            <v>0.5</v>
          </cell>
          <cell r="F13463">
            <v>14.71</v>
          </cell>
          <cell r="G13463">
            <v>7.36</v>
          </cell>
        </row>
        <row r="13464">
          <cell r="A13464" t="str">
            <v>INSUMO</v>
          </cell>
          <cell r="B13464" t="str">
            <v>00021136</v>
          </cell>
          <cell r="C13464" t="str">
            <v>ELETRODUTO FERRO GALV OU ZINCADO ELETROLIT LEVE PAREDE 0,90MM - 1" NBR 13057</v>
          </cell>
          <cell r="D13464" t="str">
            <v>M</v>
          </cell>
          <cell r="E13464">
            <v>1.05</v>
          </cell>
          <cell r="F13464">
            <v>9.35</v>
          </cell>
          <cell r="G13464">
            <v>9.82</v>
          </cell>
        </row>
        <row r="13465">
          <cell r="A13465" t="str">
            <v>72309</v>
          </cell>
          <cell r="C13465" t="str">
            <v>SUBTOTAL</v>
          </cell>
          <cell r="G13465">
            <v>22.53</v>
          </cell>
        </row>
        <row r="13466">
          <cell r="C13466" t="str">
            <v>BDI</v>
          </cell>
          <cell r="E13466">
            <v>0.35</v>
          </cell>
          <cell r="G13466">
            <v>7.89</v>
          </cell>
        </row>
        <row r="13467">
          <cell r="C13467" t="str">
            <v>TOTAL</v>
          </cell>
          <cell r="G13467">
            <v>30.42</v>
          </cell>
        </row>
        <row r="13469">
          <cell r="A13469" t="str">
            <v>INEL</v>
          </cell>
          <cell r="B13469" t="str">
            <v>72310</v>
          </cell>
          <cell r="C13469" t="str">
            <v>ELETRODUTO DE ACO GALVANIZADO ELETROLITICO DN 40MM (1 1/2"), TIPO SEMI-PESADO, INCLUSIVE CONEXOES - FORNECIMENTO E INSTALACAO</v>
          </cell>
          <cell r="D13469" t="str">
            <v>M</v>
          </cell>
        </row>
        <row r="13470">
          <cell r="A13470" t="str">
            <v>INSUMO</v>
          </cell>
          <cell r="B13470" t="str">
            <v>00000247</v>
          </cell>
          <cell r="C13470" t="str">
            <v>AUXILIAR DE ELETRICISTA</v>
          </cell>
          <cell r="D13470" t="str">
            <v>H</v>
          </cell>
          <cell r="E13470">
            <v>0.75</v>
          </cell>
          <cell r="F13470">
            <v>10.7</v>
          </cell>
          <cell r="G13470">
            <v>8.0299999999999994</v>
          </cell>
        </row>
        <row r="13471">
          <cell r="A13471" t="str">
            <v>INSUMO</v>
          </cell>
          <cell r="B13471" t="str">
            <v>00002436</v>
          </cell>
          <cell r="C13471" t="str">
            <v>ELETRICISTA</v>
          </cell>
          <cell r="D13471" t="str">
            <v>H</v>
          </cell>
          <cell r="E13471">
            <v>0.75</v>
          </cell>
          <cell r="F13471">
            <v>14.71</v>
          </cell>
          <cell r="G13471">
            <v>11.03</v>
          </cell>
        </row>
        <row r="13472">
          <cell r="A13472" t="str">
            <v>INSUMO</v>
          </cell>
          <cell r="B13472" t="str">
            <v>00021130</v>
          </cell>
          <cell r="C13472" t="str">
            <v>ELETRODUTO FERRO GALV OU ZINCADO ELETROLIT SEMI-PESADO PAREDE 1,20MM - 1.1/2" NBR 13057</v>
          </cell>
          <cell r="D13472" t="str">
            <v>M</v>
          </cell>
          <cell r="E13472">
            <v>1.05</v>
          </cell>
          <cell r="F13472">
            <v>19.21</v>
          </cell>
          <cell r="G13472">
            <v>20.170000000000002</v>
          </cell>
        </row>
        <row r="13473">
          <cell r="A13473" t="str">
            <v>72310</v>
          </cell>
          <cell r="C13473" t="str">
            <v>SUBTOTAL</v>
          </cell>
          <cell r="G13473">
            <v>39.230000000000004</v>
          </cell>
        </row>
        <row r="13474">
          <cell r="C13474" t="str">
            <v>BDI</v>
          </cell>
          <cell r="E13474">
            <v>0.35</v>
          </cell>
          <cell r="G13474">
            <v>13.73</v>
          </cell>
        </row>
        <row r="13475">
          <cell r="C13475" t="str">
            <v>TOTAL</v>
          </cell>
          <cell r="G13475">
            <v>52.960000000000008</v>
          </cell>
        </row>
        <row r="13477">
          <cell r="A13477" t="str">
            <v>INEL</v>
          </cell>
          <cell r="B13477" t="str">
            <v>72311</v>
          </cell>
          <cell r="C13477" t="str">
            <v>ELETRODUTO DE ACO GALVANIZADO ELETROLITICO DN 50MM (2), TIPO SEMI-PESADO, INCLUSIVE CONEXOES - FORNECIMENTO E INSTALACAO</v>
          </cell>
          <cell r="D13477" t="str">
            <v>M</v>
          </cell>
        </row>
        <row r="13478">
          <cell r="A13478" t="str">
            <v>INSUMO</v>
          </cell>
          <cell r="B13478" t="str">
            <v>00000247</v>
          </cell>
          <cell r="C13478" t="str">
            <v>AUXILIAR DE ELETRICISTA</v>
          </cell>
          <cell r="D13478" t="str">
            <v>H</v>
          </cell>
          <cell r="E13478">
            <v>0.75</v>
          </cell>
          <cell r="F13478">
            <v>10.7</v>
          </cell>
          <cell r="G13478">
            <v>8.0299999999999994</v>
          </cell>
        </row>
        <row r="13479">
          <cell r="A13479" t="str">
            <v>INSUMO</v>
          </cell>
          <cell r="B13479" t="str">
            <v>00002436</v>
          </cell>
          <cell r="C13479" t="str">
            <v>ELETRICISTA</v>
          </cell>
          <cell r="D13479" t="str">
            <v>H</v>
          </cell>
          <cell r="E13479">
            <v>0.75</v>
          </cell>
          <cell r="F13479">
            <v>14.71</v>
          </cell>
          <cell r="G13479">
            <v>11.03</v>
          </cell>
        </row>
        <row r="13480">
          <cell r="A13480" t="str">
            <v>INSUMO</v>
          </cell>
          <cell r="B13480" t="str">
            <v>00021134</v>
          </cell>
          <cell r="C13480" t="str">
            <v>ELETRODUTO FERRO GALV OU ZINCADO ELETROLIT SEMI-PESADO PAREDE 1,20MM - 2" NBR 13057</v>
          </cell>
          <cell r="D13480" t="str">
            <v>M</v>
          </cell>
          <cell r="E13480">
            <v>1.05</v>
          </cell>
          <cell r="F13480">
            <v>24.8</v>
          </cell>
          <cell r="G13480">
            <v>26.04</v>
          </cell>
        </row>
        <row r="13481">
          <cell r="A13481" t="str">
            <v>72311</v>
          </cell>
          <cell r="C13481" t="str">
            <v>SUBTOTAL</v>
          </cell>
          <cell r="G13481">
            <v>45.099999999999994</v>
          </cell>
        </row>
        <row r="13482">
          <cell r="C13482" t="str">
            <v>BDI</v>
          </cell>
          <cell r="E13482">
            <v>0.35</v>
          </cell>
          <cell r="G13482">
            <v>15.79</v>
          </cell>
        </row>
        <row r="13483">
          <cell r="C13483" t="str">
            <v>TOTAL</v>
          </cell>
          <cell r="G13483">
            <v>60.889999999999993</v>
          </cell>
        </row>
        <row r="13485">
          <cell r="A13485" t="str">
            <v>INEL</v>
          </cell>
          <cell r="B13485" t="str">
            <v>72312</v>
          </cell>
          <cell r="C13485" t="str">
            <v>ELETRODUTO DE ACO GALVANIZADO ELETROLITICO DN 62MM (2 1/2"), TIPO SEMI-PESADO, INCLUSIVE CONEXOES - FORNECIMENTO E INSTALACAO</v>
          </cell>
          <cell r="D13485" t="str">
            <v>M</v>
          </cell>
        </row>
        <row r="13486">
          <cell r="A13486" t="str">
            <v>INSUMO</v>
          </cell>
          <cell r="B13486" t="str">
            <v>00000247</v>
          </cell>
          <cell r="C13486" t="str">
            <v>AUXILIAR DE ELETRICISTA</v>
          </cell>
          <cell r="D13486" t="str">
            <v>H</v>
          </cell>
          <cell r="E13486">
            <v>1</v>
          </cell>
          <cell r="F13486">
            <v>10.7</v>
          </cell>
          <cell r="G13486">
            <v>10.7</v>
          </cell>
        </row>
        <row r="13487">
          <cell r="A13487" t="str">
            <v>INSUMO</v>
          </cell>
          <cell r="B13487" t="str">
            <v>00002436</v>
          </cell>
          <cell r="C13487" t="str">
            <v>ELETRICISTA</v>
          </cell>
          <cell r="D13487" t="str">
            <v>H</v>
          </cell>
          <cell r="E13487">
            <v>1</v>
          </cell>
          <cell r="F13487">
            <v>14.71</v>
          </cell>
          <cell r="G13487">
            <v>14.71</v>
          </cell>
        </row>
        <row r="13488">
          <cell r="A13488" t="str">
            <v>INSUMO</v>
          </cell>
          <cell r="B13488" t="str">
            <v>00021131</v>
          </cell>
          <cell r="C13488" t="str">
            <v>ELETRODUTO FERRO GALV OU ZINCADO ELETROLIT SEMI-PESADO PAREDE 1,52MM - 2.1/2" NBR 13057</v>
          </cell>
          <cell r="D13488" t="str">
            <v>M</v>
          </cell>
          <cell r="E13488">
            <v>1.05</v>
          </cell>
          <cell r="F13488">
            <v>35.78</v>
          </cell>
          <cell r="G13488">
            <v>37.57</v>
          </cell>
        </row>
        <row r="13489">
          <cell r="A13489" t="str">
            <v>72312</v>
          </cell>
          <cell r="C13489" t="str">
            <v>SUBTOTAL</v>
          </cell>
          <cell r="G13489">
            <v>62.980000000000004</v>
          </cell>
        </row>
        <row r="13490">
          <cell r="C13490" t="str">
            <v>BDI</v>
          </cell>
          <cell r="E13490">
            <v>0.35</v>
          </cell>
          <cell r="G13490">
            <v>22.04</v>
          </cell>
        </row>
        <row r="13491">
          <cell r="C13491" t="str">
            <v>TOTAL</v>
          </cell>
          <cell r="G13491">
            <v>85.02000000000001</v>
          </cell>
        </row>
        <row r="13493">
          <cell r="A13493" t="str">
            <v>INEL</v>
          </cell>
          <cell r="B13493" t="str">
            <v>72316</v>
          </cell>
          <cell r="C13493" t="str">
            <v>ELETRODUTO DE ACO GALVANIZADO ELETROLITICO DN 75MM (3"), TIPO SEMI-PESADO, INCLUSIVE CONEXOES - FORNECIMENTO E INSTALACAO</v>
          </cell>
          <cell r="D13493" t="str">
            <v>M</v>
          </cell>
        </row>
        <row r="13494">
          <cell r="A13494" t="str">
            <v>INSUMO</v>
          </cell>
          <cell r="B13494" t="str">
            <v>00000247</v>
          </cell>
          <cell r="C13494" t="str">
            <v>AUXILIAR DE ELETRICISTA</v>
          </cell>
          <cell r="D13494" t="str">
            <v>H</v>
          </cell>
          <cell r="E13494">
            <v>1</v>
          </cell>
          <cell r="F13494">
            <v>10.7</v>
          </cell>
          <cell r="G13494">
            <v>10.7</v>
          </cell>
        </row>
        <row r="13495">
          <cell r="A13495" t="str">
            <v>INSUMO</v>
          </cell>
          <cell r="B13495" t="str">
            <v>00002436</v>
          </cell>
          <cell r="C13495" t="str">
            <v>ELETRICISTA</v>
          </cell>
          <cell r="D13495" t="str">
            <v>H</v>
          </cell>
          <cell r="E13495">
            <v>1</v>
          </cell>
          <cell r="F13495">
            <v>14.71</v>
          </cell>
          <cell r="G13495">
            <v>14.71</v>
          </cell>
        </row>
        <row r="13496">
          <cell r="A13496" t="str">
            <v>INSUMO</v>
          </cell>
          <cell r="B13496" t="str">
            <v>00021133</v>
          </cell>
          <cell r="C13496" t="str">
            <v>ELETRODUTO FERRO GALV OU ZINCADO ELETROLIT SEMI-PESADO PAREDE 1,52MM - 3" NBR 13057</v>
          </cell>
          <cell r="D13496" t="str">
            <v>M</v>
          </cell>
          <cell r="E13496">
            <v>1.05</v>
          </cell>
          <cell r="F13496">
            <v>49.18</v>
          </cell>
          <cell r="G13496">
            <v>51.64</v>
          </cell>
        </row>
        <row r="13497">
          <cell r="A13497" t="str">
            <v>72316</v>
          </cell>
          <cell r="C13497" t="str">
            <v>SUBTOTAL</v>
          </cell>
          <cell r="G13497">
            <v>77.05</v>
          </cell>
        </row>
        <row r="13498">
          <cell r="C13498" t="str">
            <v>BDI</v>
          </cell>
          <cell r="E13498">
            <v>0.35</v>
          </cell>
          <cell r="G13498">
            <v>26.97</v>
          </cell>
        </row>
        <row r="13499">
          <cell r="C13499" t="str">
            <v>TOTAL</v>
          </cell>
          <cell r="G13499">
            <v>104.02</v>
          </cell>
        </row>
        <row r="13501">
          <cell r="A13501" t="str">
            <v>INEL</v>
          </cell>
          <cell r="B13501" t="str">
            <v>72925</v>
          </cell>
          <cell r="C13501" t="str">
            <v>ELETRODUTO METALICO FLEXIVEL DN 25MM FABRICADO COM FITA DE ACO ZINCADO, REVESTIDO EXTERNAMENTE COM PVC PRETO, INCLUSIVE CONEXOES, FO RNECIMENTO E INSTALACAO</v>
          </cell>
          <cell r="D13501" t="str">
            <v>M</v>
          </cell>
        </row>
        <row r="13502">
          <cell r="A13502" t="str">
            <v>INSUMO</v>
          </cell>
          <cell r="B13502" t="str">
            <v>00000247</v>
          </cell>
          <cell r="C13502" t="str">
            <v>AUXILIAR DE ELETRICISTA</v>
          </cell>
          <cell r="D13502" t="str">
            <v>H</v>
          </cell>
          <cell r="E13502">
            <v>0.15</v>
          </cell>
          <cell r="F13502">
            <v>10.7</v>
          </cell>
          <cell r="G13502">
            <v>1.61</v>
          </cell>
        </row>
        <row r="13503">
          <cell r="A13503" t="str">
            <v>INSUMO</v>
          </cell>
          <cell r="B13503" t="str">
            <v>00002436</v>
          </cell>
          <cell r="C13503" t="str">
            <v>ELETRICISTA</v>
          </cell>
          <cell r="D13503" t="str">
            <v>H</v>
          </cell>
          <cell r="E13503">
            <v>0.15</v>
          </cell>
          <cell r="F13503">
            <v>14.71</v>
          </cell>
          <cell r="G13503">
            <v>2.21</v>
          </cell>
        </row>
        <row r="13504">
          <cell r="A13504" t="str">
            <v>INSUMO</v>
          </cell>
          <cell r="B13504" t="str">
            <v>00002504</v>
          </cell>
          <cell r="C13504" t="str">
            <v>ELETRODUTO METALICO FLEXIVEL REV EXT PVC PRETO 25MM TIPO COPEX OU EQUIV</v>
          </cell>
          <cell r="D13504" t="str">
            <v>M</v>
          </cell>
          <cell r="E13504">
            <v>1.1000000000000001</v>
          </cell>
          <cell r="F13504">
            <v>10.3</v>
          </cell>
          <cell r="G13504">
            <v>11.33</v>
          </cell>
        </row>
        <row r="13505">
          <cell r="A13505" t="str">
            <v>72925</v>
          </cell>
          <cell r="C13505" t="str">
            <v>SUBTOTAL</v>
          </cell>
          <cell r="G13505">
            <v>15.15</v>
          </cell>
        </row>
        <row r="13506">
          <cell r="C13506" t="str">
            <v>BDI</v>
          </cell>
          <cell r="E13506">
            <v>0.35</v>
          </cell>
          <cell r="G13506">
            <v>5.3</v>
          </cell>
        </row>
        <row r="13507">
          <cell r="C13507" t="str">
            <v>TOTAL</v>
          </cell>
          <cell r="G13507">
            <v>20.45</v>
          </cell>
        </row>
        <row r="13509">
          <cell r="A13509" t="str">
            <v>INEL</v>
          </cell>
          <cell r="B13509" t="str">
            <v>72926</v>
          </cell>
          <cell r="C13509" t="str">
            <v>ELETRODUTO METALICO FLEXIVEL DN 40MM FABRICADO COM FITA DE ACO ZINCADO, REVESTIDO EXTERNAMENTE COM PVC PRETO, INCLUSIVE CONEXOES, FOR NECIMENTO E INSTALACAO</v>
          </cell>
          <cell r="D13509" t="str">
            <v>M</v>
          </cell>
        </row>
        <row r="13510">
          <cell r="A13510" t="str">
            <v>INSUMO</v>
          </cell>
          <cell r="B13510" t="str">
            <v>00000247</v>
          </cell>
          <cell r="C13510" t="str">
            <v>AUXILIAR DE ELETRICISTA</v>
          </cell>
          <cell r="D13510" t="str">
            <v>H</v>
          </cell>
          <cell r="E13510">
            <v>0.15</v>
          </cell>
          <cell r="F13510">
            <v>10.7</v>
          </cell>
          <cell r="G13510">
            <v>1.61</v>
          </cell>
        </row>
        <row r="13511">
          <cell r="A13511" t="str">
            <v>INSUMO</v>
          </cell>
          <cell r="B13511" t="str">
            <v>00002436</v>
          </cell>
          <cell r="C13511" t="str">
            <v>ELETRICISTA</v>
          </cell>
          <cell r="D13511" t="str">
            <v>H</v>
          </cell>
          <cell r="E13511">
            <v>0.15</v>
          </cell>
          <cell r="F13511">
            <v>14.71</v>
          </cell>
          <cell r="G13511">
            <v>2.21</v>
          </cell>
        </row>
        <row r="13512">
          <cell r="A13512" t="str">
            <v>INSUMO</v>
          </cell>
          <cell r="B13512" t="str">
            <v>00002502</v>
          </cell>
          <cell r="C13512" t="str">
            <v>ELETRODUTO METALICO FLEXIVEL REV EXT PVC PRETO 40MM TIPO COPEX OU EQUIV</v>
          </cell>
          <cell r="D13512" t="str">
            <v>M</v>
          </cell>
          <cell r="E13512">
            <v>1.1000000000000001</v>
          </cell>
          <cell r="F13512">
            <v>21.24</v>
          </cell>
          <cell r="G13512">
            <v>23.36</v>
          </cell>
        </row>
        <row r="13513">
          <cell r="A13513" t="str">
            <v>72926</v>
          </cell>
          <cell r="C13513" t="str">
            <v>SUBTOTAL</v>
          </cell>
          <cell r="G13513">
            <v>27.18</v>
          </cell>
        </row>
        <row r="13514">
          <cell r="C13514" t="str">
            <v>BDI</v>
          </cell>
          <cell r="E13514">
            <v>0.35</v>
          </cell>
          <cell r="G13514">
            <v>9.51</v>
          </cell>
        </row>
        <row r="13515">
          <cell r="C13515" t="str">
            <v>TOTAL</v>
          </cell>
          <cell r="G13515">
            <v>36.69</v>
          </cell>
        </row>
        <row r="13517">
          <cell r="A13517" t="str">
            <v>INEL</v>
          </cell>
          <cell r="B13517" t="str">
            <v>72933</v>
          </cell>
          <cell r="C13517" t="str">
            <v>ELETRODUTO DE PVC FLEXIVEL CORRUGADO DN 16 MM (1/2") FORNECIMENTO E INSTALACAO</v>
          </cell>
          <cell r="D13517" t="str">
            <v>M</v>
          </cell>
        </row>
        <row r="13518">
          <cell r="A13518" t="str">
            <v>INSUMO</v>
          </cell>
          <cell r="B13518" t="str">
            <v>00000247</v>
          </cell>
          <cell r="C13518" t="str">
            <v>AUXILIAR DE ELETRICISTA</v>
          </cell>
          <cell r="D13518" t="str">
            <v>H</v>
          </cell>
          <cell r="E13518">
            <v>0.1</v>
          </cell>
          <cell r="F13518">
            <v>10.7</v>
          </cell>
          <cell r="G13518">
            <v>1.07</v>
          </cell>
        </row>
        <row r="13519">
          <cell r="A13519" t="str">
            <v>INSUMO</v>
          </cell>
          <cell r="B13519" t="str">
            <v>00002436</v>
          </cell>
          <cell r="C13519" t="str">
            <v>ELETRICISTA</v>
          </cell>
          <cell r="D13519" t="str">
            <v>H</v>
          </cell>
          <cell r="E13519">
            <v>0.1</v>
          </cell>
          <cell r="F13519">
            <v>14.71</v>
          </cell>
          <cell r="G13519">
            <v>1.47</v>
          </cell>
        </row>
        <row r="13520">
          <cell r="A13520" t="str">
            <v>INSUMO</v>
          </cell>
          <cell r="B13520" t="str">
            <v>00002687</v>
          </cell>
          <cell r="C13520" t="str">
            <v>ELETRODUTO PVC FLEXIVEL CORRUGADO 16MM TIPO TIGREFLEX OU EQUIV</v>
          </cell>
          <cell r="D13520" t="str">
            <v>M</v>
          </cell>
          <cell r="E13520">
            <v>1</v>
          </cell>
          <cell r="F13520">
            <v>0.91</v>
          </cell>
          <cell r="G13520">
            <v>0.91</v>
          </cell>
        </row>
        <row r="13521">
          <cell r="A13521" t="str">
            <v>72933</v>
          </cell>
          <cell r="C13521" t="str">
            <v>SUBTOTAL</v>
          </cell>
          <cell r="G13521">
            <v>3.45</v>
          </cell>
        </row>
        <row r="13522">
          <cell r="C13522" t="str">
            <v>BDI</v>
          </cell>
          <cell r="E13522">
            <v>0.35</v>
          </cell>
          <cell r="G13522">
            <v>1.21</v>
          </cell>
        </row>
        <row r="13523">
          <cell r="C13523" t="str">
            <v>TOTAL</v>
          </cell>
          <cell r="G13523">
            <v>4.66</v>
          </cell>
        </row>
        <row r="13525">
          <cell r="A13525" t="str">
            <v>INEL</v>
          </cell>
          <cell r="B13525" t="str">
            <v>72934</v>
          </cell>
          <cell r="C13525" t="str">
            <v>ELETRODUTO DE PVC FLEXIVEL CORRUGADO DN 20 MM (3/4") FORNECIMENTO E INSTALACAO</v>
          </cell>
          <cell r="D13525" t="str">
            <v>M</v>
          </cell>
        </row>
        <row r="13526">
          <cell r="A13526" t="str">
            <v>INSUMO</v>
          </cell>
          <cell r="B13526" t="str">
            <v>00000247</v>
          </cell>
          <cell r="C13526" t="str">
            <v>AUXILIAR DE ELETRICISTA</v>
          </cell>
          <cell r="D13526" t="str">
            <v>H</v>
          </cell>
          <cell r="E13526">
            <v>0.12</v>
          </cell>
          <cell r="F13526">
            <v>10.7</v>
          </cell>
          <cell r="G13526">
            <v>1.28</v>
          </cell>
        </row>
        <row r="13527">
          <cell r="A13527" t="str">
            <v>INSUMO</v>
          </cell>
          <cell r="B13527" t="str">
            <v>00002436</v>
          </cell>
          <cell r="C13527" t="str">
            <v>ELETRICISTA</v>
          </cell>
          <cell r="D13527" t="str">
            <v>H</v>
          </cell>
          <cell r="E13527">
            <v>0.12</v>
          </cell>
          <cell r="F13527">
            <v>14.71</v>
          </cell>
          <cell r="G13527">
            <v>1.77</v>
          </cell>
        </row>
        <row r="13528">
          <cell r="A13528" t="str">
            <v>INSUMO</v>
          </cell>
          <cell r="B13528" t="str">
            <v>00002689</v>
          </cell>
          <cell r="C13528" t="str">
            <v>ELETRODUTO PVC FLEXIVEL CORRUGADO 20MM TIPO TIGREFLEX OU EQUIV</v>
          </cell>
          <cell r="D13528" t="str">
            <v>M</v>
          </cell>
          <cell r="E13528">
            <v>1</v>
          </cell>
          <cell r="F13528">
            <v>1.1599999999999999</v>
          </cell>
          <cell r="G13528">
            <v>1.1599999999999999</v>
          </cell>
        </row>
        <row r="13529">
          <cell r="A13529" t="str">
            <v>72934</v>
          </cell>
          <cell r="C13529" t="str">
            <v>SUBTOTAL</v>
          </cell>
          <cell r="G13529">
            <v>4.21</v>
          </cell>
        </row>
        <row r="13530">
          <cell r="C13530" t="str">
            <v>BDI</v>
          </cell>
          <cell r="E13530">
            <v>0.35</v>
          </cell>
          <cell r="G13530">
            <v>1.47</v>
          </cell>
        </row>
        <row r="13531">
          <cell r="C13531" t="str">
            <v>TOTAL</v>
          </cell>
          <cell r="G13531">
            <v>5.68</v>
          </cell>
        </row>
        <row r="13533">
          <cell r="A13533" t="str">
            <v>INEL</v>
          </cell>
          <cell r="B13533" t="str">
            <v>72935</v>
          </cell>
          <cell r="C13533" t="str">
            <v>ELETRODUTO DE PVC FLEXIVEL CORRUGADO DN 25 MM (1") FORNECIMENTO E INSTALACAO</v>
          </cell>
          <cell r="D13533" t="str">
            <v>M</v>
          </cell>
        </row>
        <row r="13534">
          <cell r="A13534" t="str">
            <v>INSUMO</v>
          </cell>
          <cell r="B13534" t="str">
            <v>00000247</v>
          </cell>
          <cell r="C13534" t="str">
            <v>AUXILIAR DE ELETRICISTA</v>
          </cell>
          <cell r="D13534" t="str">
            <v>H</v>
          </cell>
          <cell r="E13534">
            <v>0.15</v>
          </cell>
          <cell r="F13534">
            <v>10.7</v>
          </cell>
          <cell r="G13534">
            <v>1.61</v>
          </cell>
        </row>
        <row r="13535">
          <cell r="A13535" t="str">
            <v>INSUMO</v>
          </cell>
          <cell r="B13535" t="str">
            <v>00002436</v>
          </cell>
          <cell r="C13535" t="str">
            <v>ELETRICISTA</v>
          </cell>
          <cell r="D13535" t="str">
            <v>H</v>
          </cell>
          <cell r="E13535">
            <v>0.15</v>
          </cell>
          <cell r="F13535">
            <v>14.71</v>
          </cell>
          <cell r="G13535">
            <v>2.21</v>
          </cell>
        </row>
        <row r="13536">
          <cell r="A13536" t="str">
            <v>INSUMO</v>
          </cell>
          <cell r="B13536" t="str">
            <v>00002688</v>
          </cell>
          <cell r="C13536" t="str">
            <v>ELETRODUTO PVC FLEXIVEL CORRUGADO 25MM TIPO TIGREFLEX OU EQUIV</v>
          </cell>
          <cell r="D13536" t="str">
            <v>M</v>
          </cell>
          <cell r="E13536">
            <v>1</v>
          </cell>
          <cell r="F13536">
            <v>1.52</v>
          </cell>
          <cell r="G13536">
            <v>1.52</v>
          </cell>
        </row>
        <row r="13537">
          <cell r="A13537" t="str">
            <v>72935</v>
          </cell>
          <cell r="C13537" t="str">
            <v>SUBTOTAL</v>
          </cell>
          <cell r="G13537">
            <v>5.34</v>
          </cell>
        </row>
        <row r="13538">
          <cell r="C13538" t="str">
            <v>BDI</v>
          </cell>
          <cell r="E13538">
            <v>0.35</v>
          </cell>
          <cell r="G13538">
            <v>1.87</v>
          </cell>
        </row>
        <row r="13539">
          <cell r="C13539" t="str">
            <v>TOTAL</v>
          </cell>
          <cell r="G13539">
            <v>7.21</v>
          </cell>
        </row>
        <row r="13541">
          <cell r="A13541" t="str">
            <v>INEL</v>
          </cell>
          <cell r="B13541" t="str">
            <v>72936</v>
          </cell>
          <cell r="C13541" t="str">
            <v>ELETRODUTO DE PVC FLEXIVEL CORRUGADO DN32 MM (1 1/4") FORNECIMENTO E INSTALACAO</v>
          </cell>
          <cell r="D13541" t="str">
            <v>M</v>
          </cell>
        </row>
        <row r="13542">
          <cell r="A13542" t="str">
            <v>INSUMO</v>
          </cell>
          <cell r="B13542" t="str">
            <v>00000247</v>
          </cell>
          <cell r="C13542" t="str">
            <v>AUXILIAR DE ELETRICISTA</v>
          </cell>
          <cell r="D13542" t="str">
            <v>H</v>
          </cell>
          <cell r="E13542">
            <v>0.2</v>
          </cell>
          <cell r="F13542">
            <v>10.7</v>
          </cell>
          <cell r="G13542">
            <v>2.14</v>
          </cell>
        </row>
        <row r="13543">
          <cell r="A13543" t="str">
            <v>INSUMO</v>
          </cell>
          <cell r="B13543" t="str">
            <v>00002436</v>
          </cell>
          <cell r="C13543" t="str">
            <v>ELETRICISTA</v>
          </cell>
          <cell r="D13543" t="str">
            <v>H</v>
          </cell>
          <cell r="E13543">
            <v>0.2</v>
          </cell>
          <cell r="F13543">
            <v>14.71</v>
          </cell>
          <cell r="G13543">
            <v>2.94</v>
          </cell>
        </row>
        <row r="13544">
          <cell r="A13544" t="str">
            <v>INSUMO</v>
          </cell>
          <cell r="B13544" t="str">
            <v>00002690</v>
          </cell>
          <cell r="C13544" t="str">
            <v>ELETRODUTO PVC FLEXIVEL CORRUGADO 32MM TIPO TIGREFLEX OU EQUIV</v>
          </cell>
          <cell r="D13544" t="str">
            <v>M</v>
          </cell>
          <cell r="E13544">
            <v>1</v>
          </cell>
          <cell r="F13544">
            <v>2.25</v>
          </cell>
          <cell r="G13544">
            <v>2.25</v>
          </cell>
        </row>
        <row r="13545">
          <cell r="A13545" t="str">
            <v>72936</v>
          </cell>
          <cell r="C13545" t="str">
            <v>SUBTOTAL</v>
          </cell>
          <cell r="G13545">
            <v>7.33</v>
          </cell>
        </row>
        <row r="13546">
          <cell r="C13546" t="str">
            <v>BDI</v>
          </cell>
          <cell r="E13546">
            <v>0.35</v>
          </cell>
          <cell r="G13546">
            <v>2.57</v>
          </cell>
        </row>
        <row r="13547">
          <cell r="C13547" t="str">
            <v>TOTAL</v>
          </cell>
          <cell r="G13547">
            <v>9.9</v>
          </cell>
        </row>
        <row r="13549">
          <cell r="A13549" t="str">
            <v>INEL</v>
          </cell>
          <cell r="B13549" t="str">
            <v>73613</v>
          </cell>
          <cell r="C13549" t="str">
            <v>ELETRODUTO DE PVC RIGIDO ROSCAVEL DN 20MM (3/4") INCL CONEXOES, FORNECIMENTO E INSTALACAO</v>
          </cell>
          <cell r="D13549" t="str">
            <v>M</v>
          </cell>
        </row>
        <row r="13550">
          <cell r="A13550" t="str">
            <v>INSUMO</v>
          </cell>
          <cell r="B13550" t="str">
            <v>00000247</v>
          </cell>
          <cell r="C13550" t="str">
            <v>AUXILIAR DE ELETRICISTA</v>
          </cell>
          <cell r="D13550" t="str">
            <v>H</v>
          </cell>
          <cell r="E13550">
            <v>0.3</v>
          </cell>
          <cell r="F13550">
            <v>10.7</v>
          </cell>
          <cell r="G13550">
            <v>3.21</v>
          </cell>
        </row>
        <row r="13551">
          <cell r="A13551" t="str">
            <v>INSUMO</v>
          </cell>
          <cell r="B13551" t="str">
            <v>00002436</v>
          </cell>
          <cell r="C13551" t="str">
            <v>ELETRICISTA</v>
          </cell>
          <cell r="D13551" t="str">
            <v>H</v>
          </cell>
          <cell r="E13551">
            <v>0.3</v>
          </cell>
          <cell r="F13551">
            <v>14.71</v>
          </cell>
          <cell r="G13551">
            <v>4.41</v>
          </cell>
        </row>
        <row r="13552">
          <cell r="A13552" t="str">
            <v>INSUMO</v>
          </cell>
          <cell r="B13552" t="str">
            <v>00002674</v>
          </cell>
          <cell r="C13552" t="str">
            <v>ELETRODUTO DE PVC ROSCÁVEL DE 3/4" (19 MM), SEM LUVA</v>
          </cell>
          <cell r="D13552" t="str">
            <v>M</v>
          </cell>
          <cell r="E13552">
            <v>1.1000000000000001</v>
          </cell>
          <cell r="F13552">
            <v>1.9</v>
          </cell>
          <cell r="G13552">
            <v>2.09</v>
          </cell>
        </row>
        <row r="13553">
          <cell r="A13553" t="str">
            <v>73613</v>
          </cell>
          <cell r="C13553" t="str">
            <v>SUBTOTAL</v>
          </cell>
          <cell r="G13553">
            <v>9.7100000000000009</v>
          </cell>
        </row>
        <row r="13554">
          <cell r="C13554" t="str">
            <v>BDI</v>
          </cell>
          <cell r="E13554">
            <v>0.35</v>
          </cell>
          <cell r="G13554">
            <v>3.4</v>
          </cell>
        </row>
        <row r="13555">
          <cell r="C13555" t="str">
            <v>TOTAL</v>
          </cell>
          <cell r="G13555">
            <v>13.110000000000001</v>
          </cell>
        </row>
        <row r="13557">
          <cell r="A13557" t="str">
            <v>INEL</v>
          </cell>
          <cell r="B13557" t="str">
            <v>73614</v>
          </cell>
          <cell r="C13557" t="str">
            <v>ELETRODUTO DE PVC RIGIDO ROSCAVEL DN 15MM (1/2") INCL CONEXOES, FORNECIMENTO E INSTALACAO</v>
          </cell>
          <cell r="D13557" t="str">
            <v>M</v>
          </cell>
        </row>
        <row r="13558">
          <cell r="A13558" t="str">
            <v>INSUMO</v>
          </cell>
          <cell r="B13558" t="str">
            <v>00000247</v>
          </cell>
          <cell r="C13558" t="str">
            <v>AUXILIAR DE ELETRICISTA</v>
          </cell>
          <cell r="D13558" t="str">
            <v>H</v>
          </cell>
          <cell r="E13558">
            <v>0.3</v>
          </cell>
          <cell r="F13558">
            <v>10.7</v>
          </cell>
          <cell r="G13558">
            <v>3.21</v>
          </cell>
        </row>
        <row r="13559">
          <cell r="A13559" t="str">
            <v>INSUMO</v>
          </cell>
          <cell r="B13559" t="str">
            <v>00002436</v>
          </cell>
          <cell r="C13559" t="str">
            <v>ELETRICISTA</v>
          </cell>
          <cell r="D13559" t="str">
            <v>H</v>
          </cell>
          <cell r="E13559">
            <v>0.3</v>
          </cell>
          <cell r="F13559">
            <v>14.71</v>
          </cell>
          <cell r="G13559">
            <v>4.41</v>
          </cell>
        </row>
        <row r="13560">
          <cell r="A13560" t="str">
            <v>INSUMO</v>
          </cell>
          <cell r="B13560" t="str">
            <v>00002673</v>
          </cell>
          <cell r="C13560" t="str">
            <v>ELETRODUTO DE PVC ROSCÁVEL DE 1/2" (12,7 MM), SEM LUVA</v>
          </cell>
          <cell r="D13560" t="str">
            <v>M</v>
          </cell>
          <cell r="E13560">
            <v>1.1000000000000001</v>
          </cell>
          <cell r="F13560">
            <v>1.39</v>
          </cell>
          <cell r="G13560">
            <v>1.53</v>
          </cell>
        </row>
        <row r="13561">
          <cell r="A13561" t="str">
            <v>73614</v>
          </cell>
          <cell r="C13561" t="str">
            <v>SUBTOTAL</v>
          </cell>
          <cell r="G13561">
            <v>9.15</v>
          </cell>
        </row>
        <row r="13562">
          <cell r="C13562" t="str">
            <v>BDI</v>
          </cell>
          <cell r="E13562">
            <v>0.35</v>
          </cell>
          <cell r="G13562">
            <v>3.2</v>
          </cell>
        </row>
        <row r="13563">
          <cell r="C13563" t="str">
            <v>TOTAL</v>
          </cell>
          <cell r="G13563">
            <v>12.350000000000001</v>
          </cell>
        </row>
        <row r="13565">
          <cell r="A13565" t="str">
            <v>INEL</v>
          </cell>
          <cell r="B13565" t="str">
            <v>73627</v>
          </cell>
          <cell r="C13565" t="str">
            <v>ELETRODUTO DE ACO GALVANIZADO ELETROLITICO DN 16MM (1/2"), TIPO LEVE, INCLUSIVE CONEXOES - FORNECIMENTO E INSTALACAO</v>
          </cell>
          <cell r="D13565" t="str">
            <v>M</v>
          </cell>
        </row>
        <row r="13566">
          <cell r="A13566" t="str">
            <v>INSUMO</v>
          </cell>
          <cell r="B13566" t="str">
            <v>00000247</v>
          </cell>
          <cell r="C13566" t="str">
            <v>AUXILIAR DE ELETRICISTA</v>
          </cell>
          <cell r="D13566" t="str">
            <v>H</v>
          </cell>
          <cell r="E13566">
            <v>0.5</v>
          </cell>
          <cell r="F13566">
            <v>10.7</v>
          </cell>
          <cell r="G13566">
            <v>5.35</v>
          </cell>
        </row>
        <row r="13567">
          <cell r="A13567" t="str">
            <v>INSUMO</v>
          </cell>
          <cell r="B13567" t="str">
            <v>00002436</v>
          </cell>
          <cell r="C13567" t="str">
            <v>ELETRICISTA</v>
          </cell>
          <cell r="D13567" t="str">
            <v>H</v>
          </cell>
          <cell r="E13567">
            <v>0.5</v>
          </cell>
          <cell r="F13567">
            <v>14.71</v>
          </cell>
          <cell r="G13567">
            <v>7.36</v>
          </cell>
        </row>
        <row r="13568">
          <cell r="A13568" t="str">
            <v>INSUMO</v>
          </cell>
          <cell r="B13568" t="str">
            <v>00021129</v>
          </cell>
          <cell r="C13568" t="str">
            <v>ELETRODUTO FERRO GALV OU ZINCADO ELETROLIT LEVE PAREDE 0,90MM - 1/2" NBR 13057</v>
          </cell>
          <cell r="D13568" t="str">
            <v>M</v>
          </cell>
          <cell r="E13568">
            <v>1.05</v>
          </cell>
          <cell r="F13568">
            <v>6.13</v>
          </cell>
          <cell r="G13568">
            <v>6.44</v>
          </cell>
        </row>
        <row r="13569">
          <cell r="A13569" t="str">
            <v>73627</v>
          </cell>
          <cell r="C13569" t="str">
            <v>SUBTOTAL</v>
          </cell>
          <cell r="G13569">
            <v>19.150000000000002</v>
          </cell>
        </row>
        <row r="13570">
          <cell r="C13570" t="str">
            <v>BDI</v>
          </cell>
          <cell r="E13570">
            <v>0.35</v>
          </cell>
          <cell r="G13570">
            <v>6.7</v>
          </cell>
        </row>
        <row r="13571">
          <cell r="C13571" t="str">
            <v>TOTAL</v>
          </cell>
          <cell r="G13571">
            <v>25.85</v>
          </cell>
        </row>
        <row r="13573">
          <cell r="A13573" t="str">
            <v>INEL</v>
          </cell>
          <cell r="B13573" t="str">
            <v>73798/001</v>
          </cell>
          <cell r="C13573" t="str">
            <v>DUTO ESPIRAL FLEXIVEL SINGELO PEAD D=50MM(2") REVES TIDO COM PVC COM FIO GUIA DE ACO GALVANIZADO, LANCADO DIRETO NO SOLO, INCL CONEXOES</v>
          </cell>
          <cell r="D13573" t="str">
            <v>M</v>
          </cell>
        </row>
        <row r="13574">
          <cell r="A13574" t="str">
            <v>INSUMO</v>
          </cell>
          <cell r="B13574" t="str">
            <v>00000247</v>
          </cell>
          <cell r="C13574" t="str">
            <v>AUXILIAR DE ELETRICISTA</v>
          </cell>
          <cell r="D13574" t="str">
            <v>H</v>
          </cell>
          <cell r="E13574">
            <v>0.5</v>
          </cell>
          <cell r="F13574">
            <v>10.7</v>
          </cell>
          <cell r="G13574">
            <v>5.35</v>
          </cell>
        </row>
        <row r="13575">
          <cell r="A13575" t="str">
            <v>INSUMO</v>
          </cell>
          <cell r="B13575" t="str">
            <v>00002436</v>
          </cell>
          <cell r="C13575" t="str">
            <v>ELETRICISTA</v>
          </cell>
          <cell r="D13575" t="str">
            <v>H</v>
          </cell>
          <cell r="E13575">
            <v>0.5</v>
          </cell>
          <cell r="F13575">
            <v>14.71</v>
          </cell>
          <cell r="G13575">
            <v>7.36</v>
          </cell>
        </row>
        <row r="13576">
          <cell r="A13576" t="str">
            <v>INSUMO</v>
          </cell>
          <cell r="B13576" t="str">
            <v>00002446</v>
          </cell>
          <cell r="C13576" t="str">
            <v>ELETRODUTO 2" TIPO KANALEX OU EQUIV</v>
          </cell>
          <cell r="D13576" t="str">
            <v>M</v>
          </cell>
          <cell r="E13576">
            <v>1</v>
          </cell>
          <cell r="F13576">
            <v>6.91</v>
          </cell>
          <cell r="G13576">
            <v>6.91</v>
          </cell>
        </row>
        <row r="13577">
          <cell r="A13577" t="str">
            <v>73798/001</v>
          </cell>
          <cell r="C13577" t="str">
            <v>SUBTOTAL</v>
          </cell>
          <cell r="G13577">
            <v>19.62</v>
          </cell>
        </row>
        <row r="13578">
          <cell r="C13578" t="str">
            <v>BDI</v>
          </cell>
          <cell r="E13578">
            <v>0.35</v>
          </cell>
          <cell r="G13578">
            <v>6.87</v>
          </cell>
        </row>
        <row r="13579">
          <cell r="C13579" t="str">
            <v>TOTAL</v>
          </cell>
          <cell r="G13579">
            <v>26.490000000000002</v>
          </cell>
        </row>
        <row r="13581">
          <cell r="A13581" t="str">
            <v>INEL</v>
          </cell>
          <cell r="B13581" t="str">
            <v>73798/003</v>
          </cell>
          <cell r="C13581" t="str">
            <v>DUTO ESPIRAL FLEXIVEL SINGELO PEAD D=75MM(3") REVES TIDO COM PVC COM FIO GUIA DE ACO GALVANIZADO, LANCADO DIRETO NO SOLO, INCL CONEXOES</v>
          </cell>
          <cell r="D13581" t="str">
            <v>M</v>
          </cell>
        </row>
        <row r="13582">
          <cell r="A13582" t="str">
            <v>INSUMO</v>
          </cell>
          <cell r="B13582" t="str">
            <v>00000247</v>
          </cell>
          <cell r="C13582" t="str">
            <v>AUXILIAR DE ELETRICISTA</v>
          </cell>
          <cell r="D13582" t="str">
            <v>H</v>
          </cell>
          <cell r="E13582">
            <v>0.8</v>
          </cell>
          <cell r="F13582">
            <v>10.7</v>
          </cell>
          <cell r="G13582">
            <v>8.56</v>
          </cell>
        </row>
        <row r="13583">
          <cell r="A13583" t="str">
            <v>INSUMO</v>
          </cell>
          <cell r="B13583" t="str">
            <v>00002436</v>
          </cell>
          <cell r="C13583" t="str">
            <v>ELETRICISTA</v>
          </cell>
          <cell r="D13583" t="str">
            <v>H</v>
          </cell>
          <cell r="E13583">
            <v>0.8</v>
          </cell>
          <cell r="F13583">
            <v>14.71</v>
          </cell>
          <cell r="G13583">
            <v>11.77</v>
          </cell>
        </row>
        <row r="13584">
          <cell r="A13584" t="str">
            <v>INSUMO</v>
          </cell>
          <cell r="B13584" t="str">
            <v>00002442</v>
          </cell>
          <cell r="C13584" t="str">
            <v>ELETRODUTO 3" TIPO KANALEX OU EQUIV</v>
          </cell>
          <cell r="D13584" t="str">
            <v>M</v>
          </cell>
          <cell r="E13584">
            <v>1</v>
          </cell>
          <cell r="F13584">
            <v>11.17</v>
          </cell>
          <cell r="G13584">
            <v>11.17</v>
          </cell>
        </row>
        <row r="13585">
          <cell r="A13585" t="str">
            <v>73798/003</v>
          </cell>
          <cell r="C13585" t="str">
            <v>SUBTOTAL</v>
          </cell>
          <cell r="G13585">
            <v>31.5</v>
          </cell>
        </row>
        <row r="13586">
          <cell r="C13586" t="str">
            <v>BDI</v>
          </cell>
          <cell r="E13586">
            <v>0.35</v>
          </cell>
          <cell r="G13586">
            <v>11.03</v>
          </cell>
        </row>
        <row r="13587">
          <cell r="C13587" t="str">
            <v>TOTAL</v>
          </cell>
          <cell r="G13587">
            <v>42.53</v>
          </cell>
        </row>
        <row r="13589">
          <cell r="A13589" t="str">
            <v>INEL</v>
          </cell>
          <cell r="B13589" t="str">
            <v>74252/001</v>
          </cell>
          <cell r="C13589" t="str">
            <v>ELETRODUTO DE PVC RIGIDO ROSCAVEL DN 25M M (1") INCL CONEXOES, FORNECIMENTO E INSTALACAO</v>
          </cell>
          <cell r="D13589" t="str">
            <v>M</v>
          </cell>
        </row>
        <row r="13590">
          <cell r="A13590" t="str">
            <v>INSUMO</v>
          </cell>
          <cell r="B13590" t="str">
            <v>00000247</v>
          </cell>
          <cell r="C13590" t="str">
            <v>AUXILIAR DE ELETRICISTA</v>
          </cell>
          <cell r="D13590" t="str">
            <v>H</v>
          </cell>
          <cell r="E13590">
            <v>0.3</v>
          </cell>
          <cell r="F13590">
            <v>10.7</v>
          </cell>
          <cell r="G13590">
            <v>3.21</v>
          </cell>
        </row>
        <row r="13591">
          <cell r="A13591" t="str">
            <v>INSUMO</v>
          </cell>
          <cell r="B13591" t="str">
            <v>00002436</v>
          </cell>
          <cell r="C13591" t="str">
            <v>ELETRICISTA</v>
          </cell>
          <cell r="D13591" t="str">
            <v>H</v>
          </cell>
          <cell r="E13591">
            <v>0.3</v>
          </cell>
          <cell r="F13591">
            <v>14.71</v>
          </cell>
          <cell r="G13591">
            <v>4.41</v>
          </cell>
        </row>
        <row r="13592">
          <cell r="A13592" t="str">
            <v>INSUMO</v>
          </cell>
          <cell r="B13592" t="str">
            <v>00002685</v>
          </cell>
          <cell r="C13592" t="str">
            <v>ELETRODUTO DE PVC ROSCÁVEL DE 1" (25 MM), SEM LUVA</v>
          </cell>
          <cell r="D13592" t="str">
            <v>M</v>
          </cell>
          <cell r="E13592">
            <v>1.1000000000000001</v>
          </cell>
          <cell r="F13592">
            <v>2.87</v>
          </cell>
          <cell r="G13592">
            <v>3.16</v>
          </cell>
        </row>
        <row r="13593">
          <cell r="A13593" t="str">
            <v>74252/001</v>
          </cell>
          <cell r="C13593" t="str">
            <v>SUBTOTAL</v>
          </cell>
          <cell r="G13593">
            <v>10.780000000000001</v>
          </cell>
        </row>
        <row r="13594">
          <cell r="C13594" t="str">
            <v>BDI</v>
          </cell>
          <cell r="E13594">
            <v>0.35</v>
          </cell>
          <cell r="G13594">
            <v>3.77</v>
          </cell>
        </row>
        <row r="13595">
          <cell r="C13595" t="str">
            <v>TOTAL</v>
          </cell>
          <cell r="G13595">
            <v>14.55</v>
          </cell>
        </row>
        <row r="13597">
          <cell r="A13597" t="str">
            <v>INEL</v>
          </cell>
          <cell r="B13597" t="str">
            <v>83407</v>
          </cell>
          <cell r="C13597" t="str">
            <v>ELETRODUTO DE PVC RIGIDO ROSCAVEL DN 32MM (1 1/4") INCL CONEXOES, FORNECIMENTO E INSTALACAO</v>
          </cell>
          <cell r="D13597" t="str">
            <v>M</v>
          </cell>
        </row>
        <row r="13598">
          <cell r="A13598" t="str">
            <v>INSUMO</v>
          </cell>
          <cell r="B13598" t="str">
            <v>00000247</v>
          </cell>
          <cell r="C13598" t="str">
            <v>AUXILIAR DE ELETRICISTA</v>
          </cell>
          <cell r="D13598" t="str">
            <v>H</v>
          </cell>
          <cell r="E13598">
            <v>0.45</v>
          </cell>
          <cell r="F13598">
            <v>10.7</v>
          </cell>
          <cell r="G13598">
            <v>4.82</v>
          </cell>
        </row>
        <row r="13599">
          <cell r="A13599" t="str">
            <v>INSUMO</v>
          </cell>
          <cell r="B13599" t="str">
            <v>00002436</v>
          </cell>
          <cell r="C13599" t="str">
            <v>ELETRICISTA</v>
          </cell>
          <cell r="D13599" t="str">
            <v>H</v>
          </cell>
          <cell r="E13599">
            <v>0.45</v>
          </cell>
          <cell r="F13599">
            <v>14.71</v>
          </cell>
          <cell r="G13599">
            <v>6.62</v>
          </cell>
        </row>
        <row r="13600">
          <cell r="A13600" t="str">
            <v>INSUMO</v>
          </cell>
          <cell r="B13600" t="str">
            <v>00002684</v>
          </cell>
          <cell r="C13600" t="str">
            <v>ELETRODUTO DE PVC ROSCÁVEL DE 1 1/4" (32 MM), SEM LUVA</v>
          </cell>
          <cell r="D13600" t="str">
            <v>M</v>
          </cell>
          <cell r="E13600">
            <v>1.1000000000000001</v>
          </cell>
          <cell r="F13600">
            <v>4.25</v>
          </cell>
          <cell r="G13600">
            <v>4.68</v>
          </cell>
        </row>
        <row r="13601">
          <cell r="A13601" t="str">
            <v>83407</v>
          </cell>
          <cell r="C13601" t="str">
            <v>SUBTOTAL</v>
          </cell>
          <cell r="G13601">
            <v>16.12</v>
          </cell>
        </row>
        <row r="13602">
          <cell r="C13602" t="str">
            <v>BDI</v>
          </cell>
          <cell r="E13602">
            <v>0.35</v>
          </cell>
          <cell r="G13602">
            <v>5.64</v>
          </cell>
        </row>
        <row r="13603">
          <cell r="C13603" t="str">
            <v>TOTAL</v>
          </cell>
          <cell r="G13603">
            <v>21.76</v>
          </cell>
        </row>
        <row r="13605">
          <cell r="A13605" t="str">
            <v>INEL</v>
          </cell>
          <cell r="B13605" t="str">
            <v>83408</v>
          </cell>
          <cell r="C13605" t="str">
            <v>ELETRODUTO DE PVC RIGIDO ROSCAVEL DN 60MM (2 1/2") INCL CONEXOES, FORNECIMENTO E INSTALACAO</v>
          </cell>
          <cell r="D13605" t="str">
            <v>M</v>
          </cell>
        </row>
        <row r="13606">
          <cell r="A13606" t="str">
            <v>INSUMO</v>
          </cell>
          <cell r="B13606" t="str">
            <v>00000247</v>
          </cell>
          <cell r="C13606" t="str">
            <v>AUXILIAR DE ELETRICISTA</v>
          </cell>
          <cell r="D13606" t="str">
            <v>H</v>
          </cell>
          <cell r="E13606">
            <v>0.6</v>
          </cell>
          <cell r="F13606">
            <v>10.7</v>
          </cell>
          <cell r="G13606">
            <v>6.42</v>
          </cell>
        </row>
        <row r="13607">
          <cell r="A13607" t="str">
            <v>INSUMO</v>
          </cell>
          <cell r="B13607" t="str">
            <v>00002436</v>
          </cell>
          <cell r="C13607" t="str">
            <v>ELETRICISTA</v>
          </cell>
          <cell r="D13607" t="str">
            <v>H</v>
          </cell>
          <cell r="E13607">
            <v>0.6</v>
          </cell>
          <cell r="F13607">
            <v>14.71</v>
          </cell>
          <cell r="G13607">
            <v>8.83</v>
          </cell>
        </row>
        <row r="13608">
          <cell r="A13608" t="str">
            <v>INSUMO</v>
          </cell>
          <cell r="B13608" t="str">
            <v>00002682</v>
          </cell>
          <cell r="C13608" t="str">
            <v>ELETRODUTO DE PVC ROSCÁVEL DE 2 1/2" (63 MM), SEM LUVA</v>
          </cell>
          <cell r="D13608" t="str">
            <v>M</v>
          </cell>
          <cell r="E13608">
            <v>1.1000000000000001</v>
          </cell>
          <cell r="F13608">
            <v>13.68</v>
          </cell>
          <cell r="G13608">
            <v>15.05</v>
          </cell>
        </row>
        <row r="13609">
          <cell r="A13609" t="str">
            <v>83408</v>
          </cell>
          <cell r="C13609" t="str">
            <v>SUBTOTAL</v>
          </cell>
          <cell r="G13609">
            <v>30.3</v>
          </cell>
        </row>
        <row r="13610">
          <cell r="C13610" t="str">
            <v>BDI</v>
          </cell>
          <cell r="E13610">
            <v>0.35</v>
          </cell>
          <cell r="G13610">
            <v>10.61</v>
          </cell>
        </row>
        <row r="13611">
          <cell r="C13611" t="str">
            <v>TOTAL</v>
          </cell>
          <cell r="G13611">
            <v>40.909999999999997</v>
          </cell>
        </row>
        <row r="13613">
          <cell r="A13613" t="str">
            <v>INEL</v>
          </cell>
          <cell r="B13613" t="str">
            <v>83409</v>
          </cell>
          <cell r="C13613" t="str">
            <v>ELETRODUTO FLEXIVEL ACO GALV TIPO CONDUITE D = 1/2" (16MM) - FORNECIMENTO E INSTALACAO</v>
          </cell>
          <cell r="D13613" t="str">
            <v>M</v>
          </cell>
        </row>
        <row r="13614">
          <cell r="A13614" t="str">
            <v>INSUMO</v>
          </cell>
          <cell r="B13614" t="str">
            <v>00000247</v>
          </cell>
          <cell r="C13614" t="str">
            <v>AUXILIAR DE ELETRICISTA</v>
          </cell>
          <cell r="D13614" t="str">
            <v>H</v>
          </cell>
          <cell r="E13614">
            <v>0.05</v>
          </cell>
          <cell r="F13614">
            <v>10.7</v>
          </cell>
          <cell r="G13614">
            <v>0.54</v>
          </cell>
        </row>
        <row r="13615">
          <cell r="A13615" t="str">
            <v>INSUMO</v>
          </cell>
          <cell r="B13615" t="str">
            <v>00002436</v>
          </cell>
          <cell r="C13615" t="str">
            <v>ELETRICISTA</v>
          </cell>
          <cell r="D13615" t="str">
            <v>H</v>
          </cell>
          <cell r="E13615">
            <v>0.05</v>
          </cell>
          <cell r="F13615">
            <v>14.71</v>
          </cell>
          <cell r="G13615">
            <v>0.74</v>
          </cell>
        </row>
        <row r="13616">
          <cell r="A13616" t="str">
            <v>INSUMO</v>
          </cell>
          <cell r="B13616" t="str">
            <v>00012059</v>
          </cell>
          <cell r="C13616" t="str">
            <v>ELETRODUTO METALICO FLEXIVEL TIPO CONDUITE D = 1/2"</v>
          </cell>
          <cell r="D13616" t="str">
            <v>M</v>
          </cell>
          <cell r="E13616">
            <v>1.05</v>
          </cell>
          <cell r="F13616">
            <v>6.69</v>
          </cell>
          <cell r="G13616">
            <v>7.02</v>
          </cell>
        </row>
        <row r="13617">
          <cell r="A13617" t="str">
            <v>83409</v>
          </cell>
          <cell r="C13617" t="str">
            <v>SUBTOTAL</v>
          </cell>
          <cell r="G13617">
            <v>8.2999999999999989</v>
          </cell>
        </row>
        <row r="13618">
          <cell r="C13618" t="str">
            <v>BDI</v>
          </cell>
          <cell r="E13618">
            <v>0.35</v>
          </cell>
          <cell r="G13618">
            <v>2.91</v>
          </cell>
        </row>
        <row r="13619">
          <cell r="C13619" t="str">
            <v>TOTAL</v>
          </cell>
          <cell r="G13619">
            <v>11.209999999999999</v>
          </cell>
        </row>
        <row r="13621">
          <cell r="A13621" t="str">
            <v>INEL</v>
          </cell>
          <cell r="B13621" t="str">
            <v>83410</v>
          </cell>
          <cell r="C13621" t="str">
            <v>ELETRODUTO FLEXIVEL ACO GALV TIPO CONDUITE D = 1" (25MM) - FORNECIMENTO E INSTALACAO</v>
          </cell>
          <cell r="D13621" t="str">
            <v>M</v>
          </cell>
        </row>
        <row r="13622">
          <cell r="A13622" t="str">
            <v>INSUMO</v>
          </cell>
          <cell r="B13622" t="str">
            <v>00000247</v>
          </cell>
          <cell r="C13622" t="str">
            <v>AUXILIAR DE ELETRICISTA</v>
          </cell>
          <cell r="D13622" t="str">
            <v>H</v>
          </cell>
          <cell r="E13622">
            <v>7.0000000000000007E-2</v>
          </cell>
          <cell r="F13622">
            <v>10.7</v>
          </cell>
          <cell r="G13622">
            <v>0.75</v>
          </cell>
        </row>
        <row r="13623">
          <cell r="A13623" t="str">
            <v>INSUMO</v>
          </cell>
          <cell r="B13623" t="str">
            <v>00002436</v>
          </cell>
          <cell r="C13623" t="str">
            <v>ELETRICISTA</v>
          </cell>
          <cell r="D13623" t="str">
            <v>H</v>
          </cell>
          <cell r="E13623">
            <v>7.0000000000000007E-2</v>
          </cell>
          <cell r="F13623">
            <v>14.71</v>
          </cell>
          <cell r="G13623">
            <v>1.03</v>
          </cell>
        </row>
        <row r="13624">
          <cell r="A13624" t="str">
            <v>INSUMO</v>
          </cell>
          <cell r="B13624" t="str">
            <v>00012058</v>
          </cell>
          <cell r="C13624" t="str">
            <v>ELETRODUTO METALICO FLEXIVEL TIPO CONDUITE D = 1"</v>
          </cell>
          <cell r="D13624" t="str">
            <v>M</v>
          </cell>
          <cell r="E13624">
            <v>1.05</v>
          </cell>
          <cell r="F13624">
            <v>9.2799999999999994</v>
          </cell>
          <cell r="G13624">
            <v>9.74</v>
          </cell>
        </row>
        <row r="13625">
          <cell r="A13625" t="str">
            <v>83410</v>
          </cell>
          <cell r="C13625" t="str">
            <v>SUBTOTAL</v>
          </cell>
          <cell r="G13625">
            <v>11.52</v>
          </cell>
        </row>
        <row r="13626">
          <cell r="C13626" t="str">
            <v>BDI</v>
          </cell>
          <cell r="E13626">
            <v>0.35</v>
          </cell>
          <cell r="G13626">
            <v>4.03</v>
          </cell>
        </row>
        <row r="13627">
          <cell r="C13627" t="str">
            <v>TOTAL</v>
          </cell>
          <cell r="G13627">
            <v>15.55</v>
          </cell>
        </row>
        <row r="13629">
          <cell r="A13629" t="str">
            <v>INEL</v>
          </cell>
          <cell r="B13629" t="str">
            <v>83411</v>
          </cell>
          <cell r="C13629" t="str">
            <v>ELETRODUTO FLEXIVEL ACO GALV TIPO CONDUITE D = 1 1/4" (32MM) - FORNECIMENTO E INSTALACAO</v>
          </cell>
          <cell r="D13629" t="str">
            <v>M</v>
          </cell>
        </row>
        <row r="13630">
          <cell r="A13630" t="str">
            <v>INSUMO</v>
          </cell>
          <cell r="B13630" t="str">
            <v>00000247</v>
          </cell>
          <cell r="C13630" t="str">
            <v>AUXILIAR DE ELETRICISTA</v>
          </cell>
          <cell r="D13630" t="str">
            <v>H</v>
          </cell>
          <cell r="E13630">
            <v>0.08</v>
          </cell>
          <cell r="F13630">
            <v>10.7</v>
          </cell>
          <cell r="G13630">
            <v>0.86</v>
          </cell>
        </row>
        <row r="13631">
          <cell r="A13631" t="str">
            <v>INSUMO</v>
          </cell>
          <cell r="B13631" t="str">
            <v>00002436</v>
          </cell>
          <cell r="C13631" t="str">
            <v>ELETRICISTA</v>
          </cell>
          <cell r="D13631" t="str">
            <v>H</v>
          </cell>
          <cell r="E13631">
            <v>0.08</v>
          </cell>
          <cell r="F13631">
            <v>14.71</v>
          </cell>
          <cell r="G13631">
            <v>1.18</v>
          </cell>
        </row>
        <row r="13632">
          <cell r="A13632" t="str">
            <v>INSUMO</v>
          </cell>
          <cell r="B13632" t="str">
            <v>00012057</v>
          </cell>
          <cell r="C13632" t="str">
            <v>ELETRODUTO METALICO FLEXIVEL TIPO CONDUITE D = 1 1/4"</v>
          </cell>
          <cell r="D13632" t="str">
            <v>M</v>
          </cell>
          <cell r="E13632">
            <v>1.05</v>
          </cell>
          <cell r="F13632">
            <v>12.26</v>
          </cell>
          <cell r="G13632">
            <v>12.87</v>
          </cell>
        </row>
        <row r="13633">
          <cell r="A13633" t="str">
            <v>83411</v>
          </cell>
          <cell r="C13633" t="str">
            <v>SUBTOTAL</v>
          </cell>
          <cell r="G13633">
            <v>14.91</v>
          </cell>
        </row>
        <row r="13634">
          <cell r="C13634" t="str">
            <v>BDI</v>
          </cell>
          <cell r="E13634">
            <v>0.35</v>
          </cell>
          <cell r="G13634">
            <v>5.22</v>
          </cell>
        </row>
        <row r="13635">
          <cell r="C13635" t="str">
            <v>TOTAL</v>
          </cell>
          <cell r="G13635">
            <v>20.13</v>
          </cell>
        </row>
        <row r="13637">
          <cell r="A13637" t="str">
            <v>INEL</v>
          </cell>
          <cell r="B13637" t="str">
            <v>83412</v>
          </cell>
          <cell r="C13637" t="str">
            <v>ELETRODUTO FLEXIVEL ACO GALV TIPO CONDUITE D = 1 1/2" (40MM) - FORNECIMENTO E INSTALACAO</v>
          </cell>
          <cell r="D13637" t="str">
            <v>M</v>
          </cell>
        </row>
        <row r="13638">
          <cell r="A13638" t="str">
            <v>INSUMO</v>
          </cell>
          <cell r="B13638" t="str">
            <v>00000247</v>
          </cell>
          <cell r="C13638" t="str">
            <v>AUXILIAR DE ELETRICISTA</v>
          </cell>
          <cell r="D13638" t="str">
            <v>H</v>
          </cell>
          <cell r="E13638">
            <v>0.09</v>
          </cell>
          <cell r="F13638">
            <v>10.7</v>
          </cell>
          <cell r="G13638">
            <v>0.96</v>
          </cell>
        </row>
        <row r="13639">
          <cell r="A13639" t="str">
            <v>INSUMO</v>
          </cell>
          <cell r="B13639" t="str">
            <v>00002436</v>
          </cell>
          <cell r="C13639" t="str">
            <v>ELETRICISTA</v>
          </cell>
          <cell r="D13639" t="str">
            <v>H</v>
          </cell>
          <cell r="E13639">
            <v>0.09</v>
          </cell>
          <cell r="F13639">
            <v>14.71</v>
          </cell>
          <cell r="G13639">
            <v>1.32</v>
          </cell>
        </row>
        <row r="13640">
          <cell r="A13640" t="str">
            <v>INSUMO</v>
          </cell>
          <cell r="B13640" t="str">
            <v>00012056</v>
          </cell>
          <cell r="C13640" t="str">
            <v>ELETRODUTO METALICO FLEXIVEL TIPO CONDUITE D = 1 1/2"</v>
          </cell>
          <cell r="D13640" t="str">
            <v>M</v>
          </cell>
          <cell r="E13640">
            <v>1.05</v>
          </cell>
          <cell r="F13640">
            <v>13.85</v>
          </cell>
          <cell r="G13640">
            <v>14.54</v>
          </cell>
        </row>
        <row r="13641">
          <cell r="A13641" t="str">
            <v>83412</v>
          </cell>
          <cell r="C13641" t="str">
            <v>SUBTOTAL</v>
          </cell>
          <cell r="G13641">
            <v>16.82</v>
          </cell>
        </row>
        <row r="13642">
          <cell r="C13642" t="str">
            <v>BDI</v>
          </cell>
          <cell r="E13642">
            <v>0.35</v>
          </cell>
          <cell r="G13642">
            <v>5.89</v>
          </cell>
        </row>
        <row r="13643">
          <cell r="C13643" t="str">
            <v>TOTAL</v>
          </cell>
          <cell r="G13643">
            <v>22.71</v>
          </cell>
        </row>
        <row r="13645">
          <cell r="A13645" t="str">
            <v>INEL</v>
          </cell>
          <cell r="B13645" t="str">
            <v>83413</v>
          </cell>
          <cell r="C13645" t="str">
            <v>ELETRODUTO FLEXIVEL ACO GALV TIPO CONDUITE D = 2" (50MM) - FORNECIMENTO E INSTALACAO</v>
          </cell>
          <cell r="D13645" t="str">
            <v>M</v>
          </cell>
        </row>
        <row r="13646">
          <cell r="A13646" t="str">
            <v>INSUMO</v>
          </cell>
          <cell r="B13646" t="str">
            <v>00000247</v>
          </cell>
          <cell r="C13646" t="str">
            <v>AUXILIAR DE ELETRICISTA</v>
          </cell>
          <cell r="D13646" t="str">
            <v>H</v>
          </cell>
          <cell r="E13646">
            <v>0.11</v>
          </cell>
          <cell r="F13646">
            <v>10.7</v>
          </cell>
          <cell r="G13646">
            <v>1.18</v>
          </cell>
        </row>
        <row r="13647">
          <cell r="A13647" t="str">
            <v>INSUMO</v>
          </cell>
          <cell r="B13647" t="str">
            <v>00002436</v>
          </cell>
          <cell r="C13647" t="str">
            <v>ELETRICISTA</v>
          </cell>
          <cell r="D13647" t="str">
            <v>H</v>
          </cell>
          <cell r="E13647">
            <v>0.11</v>
          </cell>
          <cell r="F13647">
            <v>14.71</v>
          </cell>
          <cell r="G13647">
            <v>1.62</v>
          </cell>
        </row>
        <row r="13648">
          <cell r="A13648" t="str">
            <v>INSUMO</v>
          </cell>
          <cell r="B13648" t="str">
            <v>00012061</v>
          </cell>
          <cell r="C13648" t="str">
            <v>ELETRODUTO METALICO FLEXIVEL TIPO CONDUITE D = 2"</v>
          </cell>
          <cell r="D13648" t="str">
            <v>M</v>
          </cell>
          <cell r="E13648">
            <v>1.05</v>
          </cell>
          <cell r="F13648">
            <v>19.21</v>
          </cell>
          <cell r="G13648">
            <v>20.170000000000002</v>
          </cell>
        </row>
        <row r="13649">
          <cell r="A13649" t="str">
            <v>83413</v>
          </cell>
          <cell r="C13649" t="str">
            <v>SUBTOTAL</v>
          </cell>
          <cell r="G13649">
            <v>22.970000000000002</v>
          </cell>
        </row>
        <row r="13650">
          <cell r="C13650" t="str">
            <v>BDI</v>
          </cell>
          <cell r="E13650">
            <v>0.35</v>
          </cell>
          <cell r="G13650">
            <v>8.0399999999999991</v>
          </cell>
        </row>
        <row r="13651">
          <cell r="C13651" t="str">
            <v>TOTAL</v>
          </cell>
          <cell r="G13651">
            <v>31.01</v>
          </cell>
        </row>
        <row r="13653">
          <cell r="A13653" t="str">
            <v>INEL</v>
          </cell>
          <cell r="B13653" t="str">
            <v>83414</v>
          </cell>
          <cell r="C13653" t="str">
            <v>ELETRODUTO FLEXIVEL ACO GALV TIPO CONDUITE D = 2 1/2" (65MM) - FORNECIMENTO E INSTALACAO</v>
          </cell>
          <cell r="D13653" t="str">
            <v>M</v>
          </cell>
        </row>
        <row r="13654">
          <cell r="A13654" t="str">
            <v>INSUMO</v>
          </cell>
          <cell r="B13654" t="str">
            <v>00000247</v>
          </cell>
          <cell r="C13654" t="str">
            <v>AUXILIAR DE ELETRICISTA</v>
          </cell>
          <cell r="D13654" t="str">
            <v>H</v>
          </cell>
          <cell r="E13654">
            <v>0.13</v>
          </cell>
          <cell r="F13654">
            <v>10.7</v>
          </cell>
          <cell r="G13654">
            <v>1.39</v>
          </cell>
        </row>
        <row r="13655">
          <cell r="A13655" t="str">
            <v>INSUMO</v>
          </cell>
          <cell r="B13655" t="str">
            <v>00002436</v>
          </cell>
          <cell r="C13655" t="str">
            <v>ELETRICISTA</v>
          </cell>
          <cell r="D13655" t="str">
            <v>H</v>
          </cell>
          <cell r="E13655">
            <v>0.13</v>
          </cell>
          <cell r="F13655">
            <v>14.71</v>
          </cell>
          <cell r="G13655">
            <v>1.91</v>
          </cell>
        </row>
        <row r="13656">
          <cell r="A13656" t="str">
            <v>INSUMO</v>
          </cell>
          <cell r="B13656" t="str">
            <v>00012060</v>
          </cell>
          <cell r="C13656" t="str">
            <v>ELETRODUTO METALICO FLEXIVEL TIPO CONDUITE D = 2 1/2"</v>
          </cell>
          <cell r="D13656" t="str">
            <v>M</v>
          </cell>
          <cell r="E13656">
            <v>1.05</v>
          </cell>
          <cell r="F13656">
            <v>23.59</v>
          </cell>
          <cell r="G13656">
            <v>24.77</v>
          </cell>
        </row>
        <row r="13657">
          <cell r="A13657" t="str">
            <v>83414</v>
          </cell>
          <cell r="C13657" t="str">
            <v>SUBTOTAL</v>
          </cell>
          <cell r="G13657">
            <v>28.07</v>
          </cell>
        </row>
        <row r="13658">
          <cell r="C13658" t="str">
            <v>BDI</v>
          </cell>
          <cell r="E13658">
            <v>0.35</v>
          </cell>
          <cell r="G13658">
            <v>9.82</v>
          </cell>
        </row>
        <row r="13659">
          <cell r="C13659" t="str">
            <v>TOTAL</v>
          </cell>
          <cell r="G13659">
            <v>37.89</v>
          </cell>
        </row>
        <row r="13661">
          <cell r="A13661" t="str">
            <v>INEL</v>
          </cell>
          <cell r="B13661" t="str">
            <v>83415</v>
          </cell>
          <cell r="C13661" t="str">
            <v>ELETRODUTO FLEXIVEL ACO GALV TIPO CONDUITE D = 3" (75MM) - FORNECIMENTO E INSTALACAO</v>
          </cell>
          <cell r="D13661" t="str">
            <v>M</v>
          </cell>
        </row>
        <row r="13662">
          <cell r="A13662" t="str">
            <v>INSUMO</v>
          </cell>
          <cell r="B13662" t="str">
            <v>00000247</v>
          </cell>
          <cell r="C13662" t="str">
            <v>AUXILIAR DE ELETRICISTA</v>
          </cell>
          <cell r="D13662" t="str">
            <v>H</v>
          </cell>
          <cell r="E13662">
            <v>0.15</v>
          </cell>
          <cell r="F13662">
            <v>10.7</v>
          </cell>
          <cell r="G13662">
            <v>1.61</v>
          </cell>
        </row>
        <row r="13663">
          <cell r="A13663" t="str">
            <v>INSUMO</v>
          </cell>
          <cell r="B13663" t="str">
            <v>00002436</v>
          </cell>
          <cell r="C13663" t="str">
            <v>ELETRICISTA</v>
          </cell>
          <cell r="D13663" t="str">
            <v>H</v>
          </cell>
          <cell r="E13663">
            <v>0.15</v>
          </cell>
          <cell r="F13663">
            <v>14.71</v>
          </cell>
          <cell r="G13663">
            <v>2.21</v>
          </cell>
        </row>
        <row r="13664">
          <cell r="A13664" t="str">
            <v>INSUMO</v>
          </cell>
          <cell r="B13664" t="str">
            <v>00012062</v>
          </cell>
          <cell r="C13664" t="str">
            <v>ELETRODUTO METALICO FLEXIVEL TIPO CONDUITE D = 3"</v>
          </cell>
          <cell r="D13664" t="str">
            <v>M</v>
          </cell>
          <cell r="E13664">
            <v>1.05</v>
          </cell>
          <cell r="F13664">
            <v>35.450000000000003</v>
          </cell>
          <cell r="G13664">
            <v>37.22</v>
          </cell>
        </row>
        <row r="13665">
          <cell r="A13665" t="str">
            <v>83415</v>
          </cell>
          <cell r="C13665" t="str">
            <v>SUBTOTAL</v>
          </cell>
          <cell r="G13665">
            <v>41.04</v>
          </cell>
        </row>
        <row r="13666">
          <cell r="C13666" t="str">
            <v>BDI</v>
          </cell>
          <cell r="E13666">
            <v>0.35</v>
          </cell>
          <cell r="G13666">
            <v>14.36</v>
          </cell>
        </row>
        <row r="13667">
          <cell r="C13667" t="str">
            <v>TOTAL</v>
          </cell>
          <cell r="G13667">
            <v>55.4</v>
          </cell>
        </row>
        <row r="13669">
          <cell r="A13669" t="str">
            <v>INEL</v>
          </cell>
          <cell r="B13669" t="str">
            <v>72259</v>
          </cell>
          <cell r="C13669" t="str">
            <v>TERMINAL OU CONECTOR DE PRESSAO - PARA CAB O 10MM2 - FORNECIMENTO E INSTALACAO</v>
          </cell>
          <cell r="D13669" t="str">
            <v>UN</v>
          </cell>
        </row>
        <row r="13670">
          <cell r="A13670" t="str">
            <v>INSUMO</v>
          </cell>
          <cell r="B13670" t="str">
            <v>00000247</v>
          </cell>
          <cell r="C13670" t="str">
            <v>AUXILIAR DE ELETRICISTA</v>
          </cell>
          <cell r="D13670" t="str">
            <v>H</v>
          </cell>
          <cell r="E13670">
            <v>0.3</v>
          </cell>
          <cell r="F13670">
            <v>10.7</v>
          </cell>
          <cell r="G13670">
            <v>3.21</v>
          </cell>
        </row>
        <row r="13671">
          <cell r="A13671" t="str">
            <v>INSUMO</v>
          </cell>
          <cell r="B13671" t="str">
            <v>00001535</v>
          </cell>
          <cell r="C13671" t="str">
            <v>TERMINAL A PRESSAO DE BRONZE P/ CABO A BARRA, CABO 1,5 A 10MM2, C/ 1 FURO DE FIXACAO</v>
          </cell>
          <cell r="D13671" t="str">
            <v>UN</v>
          </cell>
          <cell r="E13671">
            <v>1</v>
          </cell>
          <cell r="F13671">
            <v>1.94</v>
          </cell>
          <cell r="G13671">
            <v>1.94</v>
          </cell>
        </row>
        <row r="13672">
          <cell r="A13672" t="str">
            <v>INSUMO</v>
          </cell>
          <cell r="B13672" t="str">
            <v>00002436</v>
          </cell>
          <cell r="C13672" t="str">
            <v>ELETRICISTA</v>
          </cell>
          <cell r="D13672" t="str">
            <v>H</v>
          </cell>
          <cell r="E13672">
            <v>0.3</v>
          </cell>
          <cell r="F13672">
            <v>14.71</v>
          </cell>
          <cell r="G13672">
            <v>4.41</v>
          </cell>
        </row>
        <row r="13673">
          <cell r="A13673" t="str">
            <v>72259</v>
          </cell>
          <cell r="C13673" t="str">
            <v>SUBTOTAL</v>
          </cell>
          <cell r="G13673">
            <v>9.56</v>
          </cell>
        </row>
        <row r="13674">
          <cell r="C13674" t="str">
            <v>BDI</v>
          </cell>
          <cell r="E13674">
            <v>0.35</v>
          </cell>
          <cell r="G13674">
            <v>3.35</v>
          </cell>
        </row>
        <row r="13675">
          <cell r="C13675" t="str">
            <v>TOTAL</v>
          </cell>
          <cell r="G13675">
            <v>12.91</v>
          </cell>
        </row>
        <row r="13677">
          <cell r="A13677" t="str">
            <v>INEL</v>
          </cell>
          <cell r="B13677" t="str">
            <v>72260</v>
          </cell>
          <cell r="C13677" t="str">
            <v>TERMINAL OU CONECTOR DE PRESSAO - PARA CAB O 16MM2 - FORNECIMENTO E INSTALACAO</v>
          </cell>
          <cell r="D13677" t="str">
            <v>UN</v>
          </cell>
        </row>
        <row r="13678">
          <cell r="A13678" t="str">
            <v>INSUMO</v>
          </cell>
          <cell r="B13678" t="str">
            <v>00000247</v>
          </cell>
          <cell r="C13678" t="str">
            <v>AUXILIAR DE ELETRICISTA</v>
          </cell>
          <cell r="D13678" t="str">
            <v>H</v>
          </cell>
          <cell r="E13678">
            <v>0.3</v>
          </cell>
          <cell r="F13678">
            <v>10.7</v>
          </cell>
          <cell r="G13678">
            <v>3.21</v>
          </cell>
        </row>
        <row r="13679">
          <cell r="A13679" t="str">
            <v>INSUMO</v>
          </cell>
          <cell r="B13679" t="str">
            <v>00001536</v>
          </cell>
          <cell r="C13679" t="str">
            <v>TERMINAL A PRESSAO DE BRONZE P/ CABO A BARRA, CABO 10 A 16MM2, C/ 1 FURO DE FIXACAO</v>
          </cell>
          <cell r="D13679" t="str">
            <v>UN</v>
          </cell>
          <cell r="E13679">
            <v>1</v>
          </cell>
          <cell r="F13679">
            <v>2.42</v>
          </cell>
          <cell r="G13679">
            <v>2.42</v>
          </cell>
        </row>
        <row r="13680">
          <cell r="A13680" t="str">
            <v>INSUMO</v>
          </cell>
          <cell r="B13680" t="str">
            <v>00002436</v>
          </cell>
          <cell r="C13680" t="str">
            <v>ELETRICISTA</v>
          </cell>
          <cell r="D13680" t="str">
            <v>H</v>
          </cell>
          <cell r="E13680">
            <v>0.3</v>
          </cell>
          <cell r="F13680">
            <v>14.71</v>
          </cell>
          <cell r="G13680">
            <v>4.41</v>
          </cell>
        </row>
        <row r="13681">
          <cell r="A13681" t="str">
            <v>72260</v>
          </cell>
          <cell r="C13681" t="str">
            <v>SUBTOTAL</v>
          </cell>
          <cell r="G13681">
            <v>10.039999999999999</v>
          </cell>
        </row>
        <row r="13682">
          <cell r="C13682" t="str">
            <v>BDI</v>
          </cell>
          <cell r="E13682">
            <v>0.35</v>
          </cell>
          <cell r="G13682">
            <v>3.51</v>
          </cell>
        </row>
        <row r="13683">
          <cell r="C13683" t="str">
            <v>TOTAL</v>
          </cell>
          <cell r="G13683">
            <v>13.549999999999999</v>
          </cell>
        </row>
        <row r="13685">
          <cell r="A13685" t="str">
            <v>INEL</v>
          </cell>
          <cell r="B13685" t="str">
            <v>72261</v>
          </cell>
          <cell r="C13685" t="str">
            <v>TERMINAL OU CONECTOR DE PRESSAO - PARA CAB O 25MM2 - FORNECIMENTO E INSTALACAO</v>
          </cell>
          <cell r="D13685" t="str">
            <v>UN</v>
          </cell>
        </row>
        <row r="13686">
          <cell r="A13686" t="str">
            <v>INSUMO</v>
          </cell>
          <cell r="B13686" t="str">
            <v>00000247</v>
          </cell>
          <cell r="C13686" t="str">
            <v>AUXILIAR DE ELETRICISTA</v>
          </cell>
          <cell r="D13686" t="str">
            <v>H</v>
          </cell>
          <cell r="E13686">
            <v>0.3</v>
          </cell>
          <cell r="F13686">
            <v>10.7</v>
          </cell>
          <cell r="G13686">
            <v>3.21</v>
          </cell>
        </row>
        <row r="13687">
          <cell r="A13687" t="str">
            <v>INSUMO</v>
          </cell>
          <cell r="B13687" t="str">
            <v>00001537</v>
          </cell>
          <cell r="C13687" t="str">
            <v>TERMINAL A PRESSAO DE BRONZE P/ CABO A BARRA, CABO 25 A 35MM2 C/ 1 FURO DE FIXACAO</v>
          </cell>
          <cell r="D13687" t="str">
            <v>UN</v>
          </cell>
          <cell r="E13687">
            <v>1</v>
          </cell>
          <cell r="F13687">
            <v>3.23</v>
          </cell>
          <cell r="G13687">
            <v>3.23</v>
          </cell>
        </row>
        <row r="13688">
          <cell r="A13688" t="str">
            <v>INSUMO</v>
          </cell>
          <cell r="B13688" t="str">
            <v>00002436</v>
          </cell>
          <cell r="C13688" t="str">
            <v>ELETRICISTA</v>
          </cell>
          <cell r="D13688" t="str">
            <v>H</v>
          </cell>
          <cell r="E13688">
            <v>0.3</v>
          </cell>
          <cell r="F13688">
            <v>14.71</v>
          </cell>
          <cell r="G13688">
            <v>4.41</v>
          </cell>
        </row>
        <row r="13689">
          <cell r="A13689" t="str">
            <v>72261</v>
          </cell>
          <cell r="C13689" t="str">
            <v>SUBTOTAL</v>
          </cell>
          <cell r="G13689">
            <v>10.85</v>
          </cell>
        </row>
        <row r="13690">
          <cell r="C13690" t="str">
            <v>BDI</v>
          </cell>
          <cell r="E13690">
            <v>0.35</v>
          </cell>
          <cell r="G13690">
            <v>3.8</v>
          </cell>
        </row>
        <row r="13691">
          <cell r="C13691" t="str">
            <v>TOTAL</v>
          </cell>
          <cell r="G13691">
            <v>14.649999999999999</v>
          </cell>
        </row>
        <row r="13693">
          <cell r="A13693" t="str">
            <v>INEL</v>
          </cell>
          <cell r="B13693" t="str">
            <v>72262</v>
          </cell>
          <cell r="C13693" t="str">
            <v>TERMINAL OU CONECTOR DE PRESSAO - PARA CAB O 35MM2 - FORNECIMENTO E INSTALACAO</v>
          </cell>
          <cell r="D13693" t="str">
            <v>UN</v>
          </cell>
        </row>
        <row r="13694">
          <cell r="A13694" t="str">
            <v>INSUMO</v>
          </cell>
          <cell r="B13694" t="str">
            <v>00000247</v>
          </cell>
          <cell r="C13694" t="str">
            <v>AUXILIAR DE ELETRICISTA</v>
          </cell>
          <cell r="D13694" t="str">
            <v>H</v>
          </cell>
          <cell r="E13694">
            <v>0.3</v>
          </cell>
          <cell r="F13694">
            <v>10.7</v>
          </cell>
          <cell r="G13694">
            <v>3.21</v>
          </cell>
        </row>
        <row r="13695">
          <cell r="A13695" t="str">
            <v>INSUMO</v>
          </cell>
          <cell r="B13695" t="str">
            <v>00001537</v>
          </cell>
          <cell r="C13695" t="str">
            <v>TERMINAL A PRESSAO DE BRONZE P/ CABO A BARRA, CABO 25 A 35MM2 C/ 1 FURO DE FIXACAO</v>
          </cell>
          <cell r="D13695" t="str">
            <v>UN</v>
          </cell>
          <cell r="E13695">
            <v>1</v>
          </cell>
          <cell r="F13695">
            <v>3.23</v>
          </cell>
          <cell r="G13695">
            <v>3.23</v>
          </cell>
        </row>
        <row r="13696">
          <cell r="A13696" t="str">
            <v>INSUMO</v>
          </cell>
          <cell r="B13696" t="str">
            <v>00002436</v>
          </cell>
          <cell r="C13696" t="str">
            <v>ELETRICISTA</v>
          </cell>
          <cell r="D13696" t="str">
            <v>H</v>
          </cell>
          <cell r="E13696">
            <v>0.3</v>
          </cell>
          <cell r="F13696">
            <v>14.71</v>
          </cell>
          <cell r="G13696">
            <v>4.41</v>
          </cell>
        </row>
        <row r="13697">
          <cell r="A13697" t="str">
            <v>72262</v>
          </cell>
          <cell r="C13697" t="str">
            <v>SUBTOTAL</v>
          </cell>
          <cell r="G13697">
            <v>10.85</v>
          </cell>
        </row>
        <row r="13698">
          <cell r="C13698" t="str">
            <v>BDI</v>
          </cell>
          <cell r="E13698">
            <v>0.35</v>
          </cell>
          <cell r="G13698">
            <v>3.8</v>
          </cell>
        </row>
        <row r="13699">
          <cell r="C13699" t="str">
            <v>TOTAL</v>
          </cell>
          <cell r="G13699">
            <v>14.649999999999999</v>
          </cell>
        </row>
        <row r="13701">
          <cell r="A13701" t="str">
            <v>INEL</v>
          </cell>
          <cell r="B13701" t="str">
            <v>72263</v>
          </cell>
          <cell r="C13701" t="str">
            <v>TERMINAL OU CONECTOR DE PRESSAO - PARA CAB O 50MM2 - FORNECIMENTO E INSTALACAO</v>
          </cell>
          <cell r="D13701" t="str">
            <v>UN</v>
          </cell>
        </row>
        <row r="13702">
          <cell r="A13702" t="str">
            <v>INSUMO</v>
          </cell>
          <cell r="B13702" t="str">
            <v>00000247</v>
          </cell>
          <cell r="C13702" t="str">
            <v>AUXILIAR DE ELETRICISTA</v>
          </cell>
          <cell r="D13702" t="str">
            <v>H</v>
          </cell>
          <cell r="E13702">
            <v>0.4</v>
          </cell>
          <cell r="F13702">
            <v>10.7</v>
          </cell>
          <cell r="G13702">
            <v>4.28</v>
          </cell>
        </row>
        <row r="13703">
          <cell r="A13703" t="str">
            <v>INSUMO</v>
          </cell>
          <cell r="B13703" t="str">
            <v>00001538</v>
          </cell>
          <cell r="C13703" t="str">
            <v>TERMINAL A PRESSAO DE BRONZE P/ CABO A BARRA, CABO 50 A 70MM2, C/ 1 FURO DE FIXACAO</v>
          </cell>
          <cell r="D13703" t="str">
            <v>UN</v>
          </cell>
          <cell r="E13703">
            <v>1</v>
          </cell>
          <cell r="F13703">
            <v>4.1900000000000004</v>
          </cell>
          <cell r="G13703">
            <v>4.1900000000000004</v>
          </cell>
        </row>
        <row r="13704">
          <cell r="A13704" t="str">
            <v>INSUMO</v>
          </cell>
          <cell r="B13704" t="str">
            <v>00002436</v>
          </cell>
          <cell r="C13704" t="str">
            <v>ELETRICISTA</v>
          </cell>
          <cell r="D13704" t="str">
            <v>H</v>
          </cell>
          <cell r="E13704">
            <v>0.4</v>
          </cell>
          <cell r="F13704">
            <v>14.71</v>
          </cell>
          <cell r="G13704">
            <v>5.88</v>
          </cell>
        </row>
        <row r="13705">
          <cell r="A13705" t="str">
            <v>72263</v>
          </cell>
          <cell r="C13705" t="str">
            <v>SUBTOTAL</v>
          </cell>
          <cell r="G13705">
            <v>14.350000000000001</v>
          </cell>
        </row>
        <row r="13706">
          <cell r="C13706" t="str">
            <v>BDI</v>
          </cell>
          <cell r="E13706">
            <v>0.35</v>
          </cell>
          <cell r="G13706">
            <v>5.0199999999999996</v>
          </cell>
        </row>
        <row r="13707">
          <cell r="C13707" t="str">
            <v>TOTAL</v>
          </cell>
          <cell r="G13707">
            <v>19.37</v>
          </cell>
        </row>
        <row r="13709">
          <cell r="A13709" t="str">
            <v>INEL</v>
          </cell>
          <cell r="B13709" t="str">
            <v>72264</v>
          </cell>
          <cell r="C13709" t="str">
            <v>TERMINAL OU CONECTOR DE PRESSAO - PARA CAB O 70MM2 - FORNECIMENTO E INSTALACAO</v>
          </cell>
          <cell r="D13709" t="str">
            <v>UN</v>
          </cell>
        </row>
        <row r="13710">
          <cell r="A13710" t="str">
            <v>INSUMO</v>
          </cell>
          <cell r="B13710" t="str">
            <v>00000247</v>
          </cell>
          <cell r="C13710" t="str">
            <v>AUXILIAR DE ELETRICISTA</v>
          </cell>
          <cell r="D13710" t="str">
            <v>H</v>
          </cell>
          <cell r="E13710">
            <v>0.4</v>
          </cell>
          <cell r="F13710">
            <v>10.7</v>
          </cell>
          <cell r="G13710">
            <v>4.28</v>
          </cell>
        </row>
        <row r="13711">
          <cell r="A13711" t="str">
            <v>INSUMO</v>
          </cell>
          <cell r="B13711" t="str">
            <v>00001538</v>
          </cell>
          <cell r="C13711" t="str">
            <v>TERMINAL A PRESSAO DE BRONZE P/ CABO A BARRA, CABO 50 A 70MM2, C/ 1 FURO DE FIXACAO</v>
          </cell>
          <cell r="D13711" t="str">
            <v>UN</v>
          </cell>
          <cell r="E13711">
            <v>1</v>
          </cell>
          <cell r="F13711">
            <v>4.1900000000000004</v>
          </cell>
          <cell r="G13711">
            <v>4.1900000000000004</v>
          </cell>
        </row>
        <row r="13712">
          <cell r="A13712" t="str">
            <v>INSUMO</v>
          </cell>
          <cell r="B13712" t="str">
            <v>00002436</v>
          </cell>
          <cell r="C13712" t="str">
            <v>ELETRICISTA</v>
          </cell>
          <cell r="D13712" t="str">
            <v>H</v>
          </cell>
          <cell r="E13712">
            <v>0.4</v>
          </cell>
          <cell r="F13712">
            <v>14.71</v>
          </cell>
          <cell r="G13712">
            <v>5.88</v>
          </cell>
        </row>
        <row r="13713">
          <cell r="A13713" t="str">
            <v>72264</v>
          </cell>
          <cell r="C13713" t="str">
            <v>SUBTOTAL</v>
          </cell>
          <cell r="G13713">
            <v>14.350000000000001</v>
          </cell>
        </row>
        <row r="13714">
          <cell r="C13714" t="str">
            <v>BDI</v>
          </cell>
          <cell r="E13714">
            <v>0.35</v>
          </cell>
          <cell r="G13714">
            <v>5.0199999999999996</v>
          </cell>
        </row>
        <row r="13715">
          <cell r="C13715" t="str">
            <v>TOTAL</v>
          </cell>
          <cell r="G13715">
            <v>19.37</v>
          </cell>
        </row>
        <row r="13717">
          <cell r="A13717" t="str">
            <v>INEL</v>
          </cell>
          <cell r="B13717" t="str">
            <v>72265</v>
          </cell>
          <cell r="C13717" t="str">
            <v>TERMINAL OU CONECTOR DE PRESSAO - PARA CAB O 95MM2 - FORNECIMENTO E INSTALACAO</v>
          </cell>
          <cell r="D13717" t="str">
            <v>UN</v>
          </cell>
        </row>
        <row r="13718">
          <cell r="A13718" t="str">
            <v>INSUMO</v>
          </cell>
          <cell r="B13718" t="str">
            <v>00000247</v>
          </cell>
          <cell r="C13718" t="str">
            <v>AUXILIAR DE ELETRICISTA</v>
          </cell>
          <cell r="D13718" t="str">
            <v>H</v>
          </cell>
          <cell r="E13718">
            <v>0.4</v>
          </cell>
          <cell r="F13718">
            <v>10.7</v>
          </cell>
          <cell r="G13718">
            <v>4.28</v>
          </cell>
        </row>
        <row r="13719">
          <cell r="A13719" t="str">
            <v>INSUMO</v>
          </cell>
          <cell r="B13719" t="str">
            <v>00001540</v>
          </cell>
          <cell r="C13719" t="str">
            <v>TERMINAL A PRESSAO DE BRONZE P/ CABO A BARRA, CABO 70 A 95MM2 C/ 1 FUROP/ FIXACAO</v>
          </cell>
          <cell r="D13719" t="str">
            <v>UN</v>
          </cell>
          <cell r="E13719">
            <v>1</v>
          </cell>
          <cell r="F13719">
            <v>5.81</v>
          </cell>
          <cell r="G13719">
            <v>5.81</v>
          </cell>
        </row>
        <row r="13720">
          <cell r="A13720" t="str">
            <v>INSUMO</v>
          </cell>
          <cell r="B13720" t="str">
            <v>00002436</v>
          </cell>
          <cell r="C13720" t="str">
            <v>ELETRICISTA</v>
          </cell>
          <cell r="D13720" t="str">
            <v>H</v>
          </cell>
          <cell r="E13720">
            <v>0.4</v>
          </cell>
          <cell r="F13720">
            <v>14.71</v>
          </cell>
          <cell r="G13720">
            <v>5.88</v>
          </cell>
        </row>
        <row r="13721">
          <cell r="A13721" t="str">
            <v>72265</v>
          </cell>
          <cell r="C13721" t="str">
            <v>SUBTOTAL</v>
          </cell>
          <cell r="G13721">
            <v>15.969999999999999</v>
          </cell>
        </row>
        <row r="13722">
          <cell r="C13722" t="str">
            <v>BDI</v>
          </cell>
          <cell r="E13722">
            <v>0.35</v>
          </cell>
          <cell r="G13722">
            <v>5.59</v>
          </cell>
        </row>
        <row r="13723">
          <cell r="C13723" t="str">
            <v>TOTAL</v>
          </cell>
          <cell r="G13723">
            <v>21.56</v>
          </cell>
        </row>
        <row r="13725">
          <cell r="A13725" t="str">
            <v>INEL</v>
          </cell>
          <cell r="B13725" t="str">
            <v>72266</v>
          </cell>
          <cell r="C13725" t="str">
            <v>TERMINAL OU CONECTOR DE PRESSAO - PARA CAB O 120MM2 - FORNECIMENTO E INSTALACAO</v>
          </cell>
          <cell r="D13725" t="str">
            <v>UN</v>
          </cell>
        </row>
        <row r="13726">
          <cell r="A13726" t="str">
            <v>INSUMO</v>
          </cell>
          <cell r="B13726" t="str">
            <v>00000247</v>
          </cell>
          <cell r="C13726" t="str">
            <v>AUXILIAR DE ELETRICISTA</v>
          </cell>
          <cell r="D13726" t="str">
            <v>H</v>
          </cell>
          <cell r="E13726">
            <v>0.5</v>
          </cell>
          <cell r="F13726">
            <v>10.7</v>
          </cell>
          <cell r="G13726">
            <v>5.35</v>
          </cell>
        </row>
        <row r="13727">
          <cell r="A13727" t="str">
            <v>INSUMO</v>
          </cell>
          <cell r="B13727" t="str">
            <v>00001541</v>
          </cell>
          <cell r="C13727" t="str">
            <v>TERMINAL A PRESSAO DE BRONZE P/ CABO A BARRA, CABO 120 A 185MM2 C/ 1 FURO P/ FIXACAO</v>
          </cell>
          <cell r="D13727" t="str">
            <v>UN</v>
          </cell>
          <cell r="E13727">
            <v>1</v>
          </cell>
          <cell r="F13727">
            <v>7.74</v>
          </cell>
          <cell r="G13727">
            <v>7.74</v>
          </cell>
        </row>
        <row r="13728">
          <cell r="A13728" t="str">
            <v>INSUMO</v>
          </cell>
          <cell r="B13728" t="str">
            <v>00002436</v>
          </cell>
          <cell r="C13728" t="str">
            <v>ELETRICISTA</v>
          </cell>
          <cell r="D13728" t="str">
            <v>H</v>
          </cell>
          <cell r="E13728">
            <v>0.5</v>
          </cell>
          <cell r="F13728">
            <v>14.71</v>
          </cell>
          <cell r="G13728">
            <v>7.36</v>
          </cell>
        </row>
        <row r="13729">
          <cell r="A13729" t="str">
            <v>72266</v>
          </cell>
          <cell r="C13729" t="str">
            <v>SUBTOTAL</v>
          </cell>
          <cell r="G13729">
            <v>20.45</v>
          </cell>
        </row>
        <row r="13730">
          <cell r="C13730" t="str">
            <v>BDI</v>
          </cell>
          <cell r="E13730">
            <v>0.35</v>
          </cell>
          <cell r="G13730">
            <v>7.16</v>
          </cell>
        </row>
        <row r="13731">
          <cell r="C13731" t="str">
            <v>TOTAL</v>
          </cell>
          <cell r="G13731">
            <v>27.61</v>
          </cell>
        </row>
        <row r="13733">
          <cell r="A13733" t="str">
            <v>INEL</v>
          </cell>
          <cell r="B13733" t="str">
            <v>72267</v>
          </cell>
          <cell r="C13733" t="str">
            <v>TERMINAL OU CONECTOR DE PRESSAO - PARA CAB O 150MM2 - FORNECIMENTO E INSTALACAO</v>
          </cell>
          <cell r="D13733" t="str">
            <v>UN</v>
          </cell>
        </row>
        <row r="13734">
          <cell r="A13734" t="str">
            <v>INSUMO</v>
          </cell>
          <cell r="B13734" t="str">
            <v>00000247</v>
          </cell>
          <cell r="C13734" t="str">
            <v>AUXILIAR DE ELETRICISTA</v>
          </cell>
          <cell r="D13734" t="str">
            <v>H</v>
          </cell>
          <cell r="E13734">
            <v>0.5</v>
          </cell>
          <cell r="F13734">
            <v>10.7</v>
          </cell>
          <cell r="G13734">
            <v>5.35</v>
          </cell>
        </row>
        <row r="13735">
          <cell r="A13735" t="str">
            <v>INSUMO</v>
          </cell>
          <cell r="B13735" t="str">
            <v>00001541</v>
          </cell>
          <cell r="C13735" t="str">
            <v>TERMINAL A PRESSAO DE BRONZE P/ CABO A BARRA, CABO 120 A 185MM2 C/ 1 FURO P/ FIXACAO</v>
          </cell>
          <cell r="D13735" t="str">
            <v>UN</v>
          </cell>
          <cell r="E13735">
            <v>1</v>
          </cell>
          <cell r="F13735">
            <v>7.74</v>
          </cell>
          <cell r="G13735">
            <v>7.74</v>
          </cell>
        </row>
        <row r="13736">
          <cell r="A13736" t="str">
            <v>INSUMO</v>
          </cell>
          <cell r="B13736" t="str">
            <v>00002436</v>
          </cell>
          <cell r="C13736" t="str">
            <v>ELETRICISTA</v>
          </cell>
          <cell r="D13736" t="str">
            <v>H</v>
          </cell>
          <cell r="E13736">
            <v>0.5</v>
          </cell>
          <cell r="F13736">
            <v>14.71</v>
          </cell>
          <cell r="G13736">
            <v>7.36</v>
          </cell>
        </row>
        <row r="13737">
          <cell r="A13737" t="str">
            <v>72267</v>
          </cell>
          <cell r="C13737" t="str">
            <v>SUBTOTAL</v>
          </cell>
          <cell r="G13737">
            <v>20.45</v>
          </cell>
        </row>
        <row r="13738">
          <cell r="C13738" t="str">
            <v>BDI</v>
          </cell>
          <cell r="E13738">
            <v>0.35</v>
          </cell>
          <cell r="G13738">
            <v>7.16</v>
          </cell>
        </row>
        <row r="13739">
          <cell r="C13739" t="str">
            <v>TOTAL</v>
          </cell>
          <cell r="G13739">
            <v>27.61</v>
          </cell>
        </row>
        <row r="13741">
          <cell r="A13741" t="str">
            <v>INEL</v>
          </cell>
          <cell r="B13741" t="str">
            <v>72268</v>
          </cell>
          <cell r="C13741" t="str">
            <v>TERMINAL OU CONECTOR DE PRESSAO - PARA CAB O 185MM2 - FORNECIMENTO E INSTALACAO</v>
          </cell>
          <cell r="D13741" t="str">
            <v>UN</v>
          </cell>
        </row>
        <row r="13742">
          <cell r="A13742" t="str">
            <v>INSUMO</v>
          </cell>
          <cell r="B13742" t="str">
            <v>00000247</v>
          </cell>
          <cell r="C13742" t="str">
            <v>AUXILIAR DE ELETRICISTA</v>
          </cell>
          <cell r="D13742" t="str">
            <v>H</v>
          </cell>
          <cell r="E13742">
            <v>0.5</v>
          </cell>
          <cell r="F13742">
            <v>10.7</v>
          </cell>
          <cell r="G13742">
            <v>5.35</v>
          </cell>
        </row>
        <row r="13743">
          <cell r="A13743" t="str">
            <v>INSUMO</v>
          </cell>
          <cell r="B13743" t="str">
            <v>00001541</v>
          </cell>
          <cell r="C13743" t="str">
            <v>TERMINAL A PRESSAO DE BRONZE P/ CABO A BARRA, CABO 120 A 185MM2 C/ 1 FURO P/ FIXACAO</v>
          </cell>
          <cell r="D13743" t="str">
            <v>UN</v>
          </cell>
          <cell r="E13743">
            <v>1</v>
          </cell>
          <cell r="F13743">
            <v>7.74</v>
          </cell>
          <cell r="G13743">
            <v>7.74</v>
          </cell>
        </row>
        <row r="13744">
          <cell r="A13744" t="str">
            <v>INSUMO</v>
          </cell>
          <cell r="B13744" t="str">
            <v>00002436</v>
          </cell>
          <cell r="C13744" t="str">
            <v>ELETRICISTA</v>
          </cell>
          <cell r="D13744" t="str">
            <v>H</v>
          </cell>
          <cell r="E13744">
            <v>0.5</v>
          </cell>
          <cell r="F13744">
            <v>14.71</v>
          </cell>
          <cell r="G13744">
            <v>7.36</v>
          </cell>
        </row>
        <row r="13745">
          <cell r="A13745" t="str">
            <v>72268</v>
          </cell>
          <cell r="C13745" t="str">
            <v>SUBTOTAL</v>
          </cell>
          <cell r="G13745">
            <v>20.45</v>
          </cell>
        </row>
        <row r="13746">
          <cell r="C13746" t="str">
            <v>BDI</v>
          </cell>
          <cell r="E13746">
            <v>0.35</v>
          </cell>
          <cell r="G13746">
            <v>7.16</v>
          </cell>
        </row>
        <row r="13747">
          <cell r="C13747" t="str">
            <v>TOTAL</v>
          </cell>
          <cell r="G13747">
            <v>27.61</v>
          </cell>
        </row>
        <row r="13749">
          <cell r="A13749" t="str">
            <v>INEL</v>
          </cell>
          <cell r="B13749" t="str">
            <v>72269</v>
          </cell>
          <cell r="C13749" t="str">
            <v>TERMINAL OU CONECTOR DE PRESSAO - PARA CAB O 240MM2 - FORNECIMENTO E INSTALACAO</v>
          </cell>
          <cell r="D13749" t="str">
            <v>UN</v>
          </cell>
        </row>
        <row r="13750">
          <cell r="A13750" t="str">
            <v>INSUMO</v>
          </cell>
          <cell r="B13750" t="str">
            <v>00000247</v>
          </cell>
          <cell r="C13750" t="str">
            <v>AUXILIAR DE ELETRICISTA</v>
          </cell>
          <cell r="D13750" t="str">
            <v>H</v>
          </cell>
          <cell r="E13750">
            <v>0.5</v>
          </cell>
          <cell r="F13750">
            <v>10.7</v>
          </cell>
          <cell r="G13750">
            <v>5.35</v>
          </cell>
        </row>
        <row r="13751">
          <cell r="A13751" t="str">
            <v>INSUMO</v>
          </cell>
          <cell r="B13751" t="str">
            <v>00002436</v>
          </cell>
          <cell r="C13751" t="str">
            <v>ELETRICISTA</v>
          </cell>
          <cell r="D13751" t="str">
            <v>H</v>
          </cell>
          <cell r="E13751">
            <v>0.5</v>
          </cell>
          <cell r="F13751">
            <v>14.71</v>
          </cell>
          <cell r="G13751">
            <v>7.36</v>
          </cell>
        </row>
        <row r="13752">
          <cell r="A13752" t="str">
            <v>INSUMO</v>
          </cell>
          <cell r="B13752" t="str">
            <v>00011838</v>
          </cell>
          <cell r="C13752" t="str">
            <v>TERMINAL A PRESSAO DE BRONZE P/ CABO A BARRA, CABO 240MM2 C/ 1 FURO DE FIXACAO</v>
          </cell>
          <cell r="D13752" t="str">
            <v>UN</v>
          </cell>
          <cell r="E13752">
            <v>1</v>
          </cell>
          <cell r="F13752">
            <v>13.42</v>
          </cell>
          <cell r="G13752">
            <v>13.42</v>
          </cell>
        </row>
        <row r="13753">
          <cell r="A13753" t="str">
            <v>72269</v>
          </cell>
          <cell r="C13753" t="str">
            <v>SUBTOTAL</v>
          </cell>
          <cell r="G13753">
            <v>26.130000000000003</v>
          </cell>
        </row>
        <row r="13754">
          <cell r="C13754" t="str">
            <v>BDI</v>
          </cell>
          <cell r="E13754">
            <v>0.35</v>
          </cell>
          <cell r="G13754">
            <v>9.15</v>
          </cell>
        </row>
        <row r="13755">
          <cell r="C13755" t="str">
            <v>TOTAL</v>
          </cell>
          <cell r="G13755">
            <v>35.28</v>
          </cell>
        </row>
        <row r="13757">
          <cell r="A13757" t="str">
            <v>INEL</v>
          </cell>
          <cell r="B13757" t="str">
            <v>72270</v>
          </cell>
          <cell r="C13757" t="str">
            <v>TERMINAL OU CONECTOR DE PRESSAO - PARA CAB O 300MM2 - FORNECIMENTO E INSTALACAO</v>
          </cell>
          <cell r="D13757" t="str">
            <v>UN</v>
          </cell>
        </row>
        <row r="13758">
          <cell r="A13758" t="str">
            <v>INSUMO</v>
          </cell>
          <cell r="B13758" t="str">
            <v>00000247</v>
          </cell>
          <cell r="C13758" t="str">
            <v>AUXILIAR DE ELETRICISTA</v>
          </cell>
          <cell r="D13758" t="str">
            <v>H</v>
          </cell>
          <cell r="E13758">
            <v>0.5</v>
          </cell>
          <cell r="F13758">
            <v>10.7</v>
          </cell>
          <cell r="G13758">
            <v>5.35</v>
          </cell>
        </row>
        <row r="13759">
          <cell r="A13759" t="str">
            <v>INSUMO</v>
          </cell>
          <cell r="B13759" t="str">
            <v>00002436</v>
          </cell>
          <cell r="C13759" t="str">
            <v>ELETRICISTA</v>
          </cell>
          <cell r="D13759" t="str">
            <v>H</v>
          </cell>
          <cell r="E13759">
            <v>0.5</v>
          </cell>
          <cell r="F13759">
            <v>14.71</v>
          </cell>
          <cell r="G13759">
            <v>7.36</v>
          </cell>
        </row>
        <row r="13760">
          <cell r="A13760" t="str">
            <v>INSUMO</v>
          </cell>
          <cell r="B13760" t="str">
            <v>00011839</v>
          </cell>
          <cell r="C13760" t="str">
            <v>TERMINAL A PRESSAO DE BRONZE P/ CABO A BARRA, CABO 300MM2 C/ 1 FURO DE FIXACAO</v>
          </cell>
          <cell r="D13760" t="str">
            <v>UN</v>
          </cell>
          <cell r="E13760">
            <v>1</v>
          </cell>
          <cell r="F13760">
            <v>10.32</v>
          </cell>
          <cell r="G13760">
            <v>10.32</v>
          </cell>
        </row>
        <row r="13761">
          <cell r="A13761" t="str">
            <v>72270</v>
          </cell>
          <cell r="C13761" t="str">
            <v>SUBTOTAL</v>
          </cell>
          <cell r="G13761">
            <v>23.03</v>
          </cell>
        </row>
        <row r="13762">
          <cell r="C13762" t="str">
            <v>BDI</v>
          </cell>
          <cell r="E13762">
            <v>0.35</v>
          </cell>
          <cell r="G13762">
            <v>8.06</v>
          </cell>
        </row>
        <row r="13763">
          <cell r="C13763" t="str">
            <v>TOTAL</v>
          </cell>
          <cell r="G13763">
            <v>31.090000000000003</v>
          </cell>
        </row>
        <row r="13765">
          <cell r="A13765" t="str">
            <v>INEL</v>
          </cell>
          <cell r="B13765" t="str">
            <v>72271</v>
          </cell>
          <cell r="C13765" t="str">
            <v>CONECTOR PARAFUSO FENDIDO SPLIT-BOLT - P ARA CABO DE 16MM2 - FORNECIMENTO E INSTALACAO</v>
          </cell>
          <cell r="D13765" t="str">
            <v>UN</v>
          </cell>
        </row>
        <row r="13766">
          <cell r="A13766" t="str">
            <v>INSUMO</v>
          </cell>
          <cell r="B13766" t="str">
            <v>00000247</v>
          </cell>
          <cell r="C13766" t="str">
            <v>AUXILIAR DE ELETRICISTA</v>
          </cell>
          <cell r="D13766" t="str">
            <v>H</v>
          </cell>
          <cell r="E13766">
            <v>0.2</v>
          </cell>
          <cell r="F13766">
            <v>10.7</v>
          </cell>
          <cell r="G13766">
            <v>2.14</v>
          </cell>
        </row>
        <row r="13767">
          <cell r="A13767" t="str">
            <v>INSUMO</v>
          </cell>
          <cell r="B13767" t="str">
            <v>00001539</v>
          </cell>
          <cell r="C13767" t="str">
            <v>CONECTOR PARAFUSO FENDIDO PARA CABO 16 MM2</v>
          </cell>
          <cell r="D13767" t="str">
            <v>UN</v>
          </cell>
          <cell r="E13767">
            <v>1</v>
          </cell>
          <cell r="F13767">
            <v>2.3199999999999998</v>
          </cell>
          <cell r="G13767">
            <v>2.3199999999999998</v>
          </cell>
        </row>
        <row r="13768">
          <cell r="A13768" t="str">
            <v>INSUMO</v>
          </cell>
          <cell r="B13768" t="str">
            <v>00002436</v>
          </cell>
          <cell r="C13768" t="str">
            <v>ELETRICISTA</v>
          </cell>
          <cell r="D13768" t="str">
            <v>H</v>
          </cell>
          <cell r="E13768">
            <v>0.2</v>
          </cell>
          <cell r="F13768">
            <v>14.71</v>
          </cell>
          <cell r="G13768">
            <v>2.94</v>
          </cell>
        </row>
        <row r="13769">
          <cell r="A13769" t="str">
            <v>72271</v>
          </cell>
          <cell r="C13769" t="str">
            <v>SUBTOTAL</v>
          </cell>
          <cell r="G13769">
            <v>7.4</v>
          </cell>
        </row>
        <row r="13770">
          <cell r="C13770" t="str">
            <v>BDI</v>
          </cell>
          <cell r="E13770">
            <v>0.35</v>
          </cell>
          <cell r="G13770">
            <v>2.59</v>
          </cell>
        </row>
        <row r="13771">
          <cell r="C13771" t="str">
            <v>TOTAL</v>
          </cell>
          <cell r="G13771">
            <v>9.99</v>
          </cell>
        </row>
        <row r="13773">
          <cell r="A13773" t="str">
            <v>INEL</v>
          </cell>
          <cell r="B13773" t="str">
            <v>72272</v>
          </cell>
          <cell r="C13773" t="str">
            <v>CONECTOR PARAFUSO FENDIDO SPLIT-BOLT - P ARA CABO DE 35MM2 - FORNECIMENTO E INSTALACAO</v>
          </cell>
          <cell r="D13773" t="str">
            <v>UN</v>
          </cell>
        </row>
        <row r="13774">
          <cell r="A13774" t="str">
            <v>INSUMO</v>
          </cell>
          <cell r="B13774" t="str">
            <v>00000247</v>
          </cell>
          <cell r="C13774" t="str">
            <v>AUXILIAR DE ELETRICISTA</v>
          </cell>
          <cell r="D13774" t="str">
            <v>H</v>
          </cell>
          <cell r="E13774">
            <v>0.2</v>
          </cell>
          <cell r="F13774">
            <v>10.7</v>
          </cell>
          <cell r="G13774">
            <v>2.14</v>
          </cell>
        </row>
        <row r="13775">
          <cell r="A13775" t="str">
            <v>INSUMO</v>
          </cell>
          <cell r="B13775" t="str">
            <v>00002436</v>
          </cell>
          <cell r="C13775" t="str">
            <v>ELETRICISTA</v>
          </cell>
          <cell r="D13775" t="str">
            <v>H</v>
          </cell>
          <cell r="E13775">
            <v>0.2</v>
          </cell>
          <cell r="F13775">
            <v>14.71</v>
          </cell>
          <cell r="G13775">
            <v>2.94</v>
          </cell>
        </row>
        <row r="13776">
          <cell r="A13776" t="str">
            <v>INSUMO</v>
          </cell>
          <cell r="B13776" t="str">
            <v>00011854</v>
          </cell>
          <cell r="C13776" t="str">
            <v>CONECTOR PARAFUSO FENDIDO PARA CABO 35 MM2</v>
          </cell>
          <cell r="D13776" t="str">
            <v>UN</v>
          </cell>
          <cell r="E13776">
            <v>1</v>
          </cell>
          <cell r="F13776">
            <v>2.81</v>
          </cell>
          <cell r="G13776">
            <v>2.81</v>
          </cell>
        </row>
        <row r="13777">
          <cell r="A13777" t="str">
            <v>72272</v>
          </cell>
          <cell r="C13777" t="str">
            <v>SUBTOTAL</v>
          </cell>
          <cell r="G13777">
            <v>7.8900000000000006</v>
          </cell>
        </row>
        <row r="13778">
          <cell r="C13778" t="str">
            <v>BDI</v>
          </cell>
          <cell r="E13778">
            <v>0.35</v>
          </cell>
          <cell r="G13778">
            <v>2.76</v>
          </cell>
        </row>
        <row r="13779">
          <cell r="C13779" t="str">
            <v>TOTAL</v>
          </cell>
          <cell r="G13779">
            <v>10.65</v>
          </cell>
        </row>
        <row r="13781">
          <cell r="A13781" t="str">
            <v>INEL</v>
          </cell>
          <cell r="B13781" t="str">
            <v>73782/002</v>
          </cell>
          <cell r="C13781" t="str">
            <v>TERMINAL A PRESSAO REFORCADO PARA CONEXAO DE CABO DE COBRE A BARRA, CABO 50 E 70MM2 - FORNECIMENTO E INSTALACAO</v>
          </cell>
          <cell r="D13781" t="str">
            <v>UN</v>
          </cell>
        </row>
        <row r="13782">
          <cell r="A13782" t="str">
            <v>INSUMO</v>
          </cell>
          <cell r="B13782" t="str">
            <v>00002436</v>
          </cell>
          <cell r="C13782" t="str">
            <v>ELETRICISTA</v>
          </cell>
          <cell r="D13782" t="str">
            <v>H</v>
          </cell>
          <cell r="E13782">
            <v>0.8</v>
          </cell>
          <cell r="F13782">
            <v>14.71</v>
          </cell>
          <cell r="G13782">
            <v>11.77</v>
          </cell>
        </row>
        <row r="13783">
          <cell r="A13783" t="str">
            <v>INSUMO</v>
          </cell>
          <cell r="B13783" t="str">
            <v>00006111</v>
          </cell>
          <cell r="C13783" t="str">
            <v>SERVENTE</v>
          </cell>
          <cell r="D13783" t="str">
            <v>H</v>
          </cell>
          <cell r="E13783">
            <v>0.8</v>
          </cell>
          <cell r="F13783">
            <v>10.59</v>
          </cell>
          <cell r="G13783">
            <v>8.4700000000000006</v>
          </cell>
        </row>
        <row r="13784">
          <cell r="A13784" t="str">
            <v>INSUMO</v>
          </cell>
          <cell r="B13784" t="str">
            <v>00011874</v>
          </cell>
          <cell r="C13784" t="str">
            <v>TERMINAL A PRESSAO P/CABO A BARRA, CABO 50 A 70MM2</v>
          </cell>
          <cell r="D13784" t="str">
            <v>UN</v>
          </cell>
          <cell r="E13784">
            <v>1</v>
          </cell>
          <cell r="F13784">
            <v>4.55</v>
          </cell>
          <cell r="G13784">
            <v>4.55</v>
          </cell>
        </row>
        <row r="13785">
          <cell r="A13785" t="str">
            <v>73782/002</v>
          </cell>
          <cell r="C13785" t="str">
            <v>SUBTOTAL</v>
          </cell>
          <cell r="G13785">
            <v>24.790000000000003</v>
          </cell>
        </row>
        <row r="13786">
          <cell r="C13786" t="str">
            <v>BDI</v>
          </cell>
          <cell r="E13786">
            <v>0.35</v>
          </cell>
          <cell r="G13786">
            <v>8.68</v>
          </cell>
        </row>
        <row r="13787">
          <cell r="C13787" t="str">
            <v>TOTAL</v>
          </cell>
          <cell r="G13787">
            <v>33.47</v>
          </cell>
        </row>
        <row r="13789">
          <cell r="A13789" t="str">
            <v>INEL</v>
          </cell>
          <cell r="B13789" t="str">
            <v>73782/003</v>
          </cell>
          <cell r="C13789" t="str">
            <v>TERMINAL A PRESSAO REFORCADO PARA CONEXAO DE CABO DE COBRE A BARRA, CABO 95 E 120MM2 - FORNECIMENTO E INSTALACAO</v>
          </cell>
          <cell r="D13789" t="str">
            <v>UN</v>
          </cell>
        </row>
        <row r="13790">
          <cell r="A13790" t="str">
            <v>INSUMO</v>
          </cell>
          <cell r="B13790" t="str">
            <v>00002436</v>
          </cell>
          <cell r="C13790" t="str">
            <v>ELETRICISTA</v>
          </cell>
          <cell r="D13790" t="str">
            <v>H</v>
          </cell>
          <cell r="E13790">
            <v>1.2</v>
          </cell>
          <cell r="F13790">
            <v>14.71</v>
          </cell>
          <cell r="G13790">
            <v>17.649999999999999</v>
          </cell>
        </row>
        <row r="13791">
          <cell r="A13791" t="str">
            <v>INSUMO</v>
          </cell>
          <cell r="B13791" t="str">
            <v>00006111</v>
          </cell>
          <cell r="C13791" t="str">
            <v>SERVENTE</v>
          </cell>
          <cell r="D13791" t="str">
            <v>H</v>
          </cell>
          <cell r="E13791">
            <v>1.2</v>
          </cell>
          <cell r="F13791">
            <v>10.59</v>
          </cell>
          <cell r="G13791">
            <v>12.71</v>
          </cell>
        </row>
        <row r="13792">
          <cell r="A13792" t="str">
            <v>INSUMO</v>
          </cell>
          <cell r="B13792" t="str">
            <v>00011875</v>
          </cell>
          <cell r="C13792" t="str">
            <v>TERMINAL A PRESSAO P/ CABO A BARRA, CABO 95 A120MM2</v>
          </cell>
          <cell r="D13792" t="str">
            <v>UN</v>
          </cell>
          <cell r="E13792">
            <v>1</v>
          </cell>
          <cell r="F13792">
            <v>7.42</v>
          </cell>
          <cell r="G13792">
            <v>7.42</v>
          </cell>
        </row>
        <row r="13793">
          <cell r="A13793" t="str">
            <v>73782/003</v>
          </cell>
          <cell r="C13793" t="str">
            <v>SUBTOTAL</v>
          </cell>
          <cell r="G13793">
            <v>37.78</v>
          </cell>
        </row>
        <row r="13794">
          <cell r="C13794" t="str">
            <v>BDI</v>
          </cell>
          <cell r="E13794">
            <v>0.35</v>
          </cell>
          <cell r="G13794">
            <v>13.22</v>
          </cell>
        </row>
        <row r="13795">
          <cell r="C13795" t="str">
            <v>TOTAL</v>
          </cell>
          <cell r="G13795">
            <v>51</v>
          </cell>
        </row>
        <row r="13797">
          <cell r="A13797" t="str">
            <v>INEL</v>
          </cell>
          <cell r="B13797" t="str">
            <v>73782/004</v>
          </cell>
          <cell r="C13797" t="str">
            <v>TERMINAL A PRESSAO REFORCADO PARA CONEXAO DE CABO DE COBRE A BARRA, CABO 150 E 185MM2 - FORNECIMENTO E INSTALACAO</v>
          </cell>
          <cell r="D13797" t="str">
            <v>UN</v>
          </cell>
        </row>
        <row r="13798">
          <cell r="A13798" t="str">
            <v>INSUMO</v>
          </cell>
          <cell r="B13798" t="str">
            <v>00002436</v>
          </cell>
          <cell r="C13798" t="str">
            <v>ELETRICISTA</v>
          </cell>
          <cell r="D13798" t="str">
            <v>H</v>
          </cell>
          <cell r="E13798">
            <v>1.4</v>
          </cell>
          <cell r="F13798">
            <v>14.71</v>
          </cell>
          <cell r="G13798">
            <v>20.59</v>
          </cell>
        </row>
        <row r="13799">
          <cell r="A13799" t="str">
            <v>INSUMO</v>
          </cell>
          <cell r="B13799" t="str">
            <v>00006111</v>
          </cell>
          <cell r="C13799" t="str">
            <v>SERVENTE</v>
          </cell>
          <cell r="D13799" t="str">
            <v>H</v>
          </cell>
          <cell r="E13799">
            <v>1.4</v>
          </cell>
          <cell r="F13799">
            <v>10.59</v>
          </cell>
          <cell r="G13799">
            <v>14.83</v>
          </cell>
        </row>
        <row r="13800">
          <cell r="A13800" t="str">
            <v>INSUMO</v>
          </cell>
          <cell r="B13800" t="str">
            <v>00011876</v>
          </cell>
          <cell r="C13800" t="str">
            <v>TERMINAL A PRESSAO P/ CABO A BARRA, CABO 150 A 180MM2</v>
          </cell>
          <cell r="D13800" t="str">
            <v>UN</v>
          </cell>
          <cell r="E13800">
            <v>1</v>
          </cell>
          <cell r="F13800">
            <v>10</v>
          </cell>
          <cell r="G13800">
            <v>10</v>
          </cell>
        </row>
        <row r="13801">
          <cell r="A13801" t="str">
            <v>73782/004</v>
          </cell>
          <cell r="C13801" t="str">
            <v>SUBTOTAL</v>
          </cell>
          <cell r="G13801">
            <v>45.42</v>
          </cell>
        </row>
        <row r="13802">
          <cell r="C13802" t="str">
            <v>BDI</v>
          </cell>
          <cell r="E13802">
            <v>0.35</v>
          </cell>
          <cell r="G13802">
            <v>15.9</v>
          </cell>
        </row>
        <row r="13803">
          <cell r="C13803" t="str">
            <v>TOTAL</v>
          </cell>
          <cell r="G13803">
            <v>61.32</v>
          </cell>
        </row>
        <row r="13805">
          <cell r="A13805" t="str">
            <v>INEL</v>
          </cell>
          <cell r="B13805" t="str">
            <v>73782/005</v>
          </cell>
          <cell r="C13805" t="str">
            <v>TERMINAL A PRESSAO REFORCADO PARA CONEXAO DE CABO DE COBRE A BARRA, CABO 16 E 25MM2 - FORNECIMENTO E INSTALACAO</v>
          </cell>
          <cell r="D13805" t="str">
            <v>UN</v>
          </cell>
        </row>
        <row r="13806">
          <cell r="A13806" t="str">
            <v>INSUMO</v>
          </cell>
          <cell r="B13806" t="str">
            <v>00002436</v>
          </cell>
          <cell r="C13806" t="str">
            <v>ELETRICISTA</v>
          </cell>
          <cell r="D13806" t="str">
            <v>H</v>
          </cell>
          <cell r="E13806">
            <v>0.5</v>
          </cell>
          <cell r="F13806">
            <v>14.71</v>
          </cell>
          <cell r="G13806">
            <v>7.36</v>
          </cell>
        </row>
        <row r="13807">
          <cell r="A13807" t="str">
            <v>INSUMO</v>
          </cell>
          <cell r="B13807" t="str">
            <v>00006111</v>
          </cell>
          <cell r="C13807" t="str">
            <v>SERVENTE</v>
          </cell>
          <cell r="D13807" t="str">
            <v>H</v>
          </cell>
          <cell r="E13807">
            <v>0.5</v>
          </cell>
          <cell r="F13807">
            <v>10.59</v>
          </cell>
          <cell r="G13807">
            <v>5.3</v>
          </cell>
        </row>
        <row r="13808">
          <cell r="A13808" t="str">
            <v>INSUMO</v>
          </cell>
          <cell r="B13808" t="str">
            <v>00011872</v>
          </cell>
          <cell r="C13808" t="str">
            <v>TERMINAL A PRESSAO P/ CABO A BARRA, CABO 16 A 25MM2</v>
          </cell>
          <cell r="D13808" t="str">
            <v>UN</v>
          </cell>
          <cell r="E13808">
            <v>1</v>
          </cell>
          <cell r="F13808">
            <v>2.87</v>
          </cell>
          <cell r="G13808">
            <v>2.87</v>
          </cell>
        </row>
        <row r="13809">
          <cell r="A13809" t="str">
            <v>73782/005</v>
          </cell>
          <cell r="C13809" t="str">
            <v>SUBTOTAL</v>
          </cell>
          <cell r="G13809">
            <v>15.530000000000001</v>
          </cell>
        </row>
        <row r="13810">
          <cell r="C13810" t="str">
            <v>BDI</v>
          </cell>
          <cell r="E13810">
            <v>0.35</v>
          </cell>
          <cell r="G13810">
            <v>5.44</v>
          </cell>
        </row>
        <row r="13811">
          <cell r="C13811" t="str">
            <v>TOTAL</v>
          </cell>
          <cell r="G13811">
            <v>20.970000000000002</v>
          </cell>
        </row>
        <row r="13813">
          <cell r="A13813" t="str">
            <v>INEL</v>
          </cell>
          <cell r="B13813" t="str">
            <v>83377</v>
          </cell>
          <cell r="C13813" t="str">
            <v>CONECTOR DE PARAFUSO FENDIDO EM LIGA DE COBRE COM S EPARADOR DE CABOS PARA CABO 50 MM2 - FORNECIMENTO E INSTALACAO</v>
          </cell>
          <cell r="D13813" t="str">
            <v>UN</v>
          </cell>
        </row>
        <row r="13814">
          <cell r="A13814" t="str">
            <v>INSUMO</v>
          </cell>
          <cell r="B13814" t="str">
            <v>00001562</v>
          </cell>
          <cell r="C13814" t="str">
            <v>CONECTOR PARAFUSO FENDIDO C/ SEPARADOR DE CABOS BIMETALICOS DE COBRE P/ CABO 50MM2</v>
          </cell>
          <cell r="D13814" t="str">
            <v>UN</v>
          </cell>
          <cell r="E13814">
            <v>1</v>
          </cell>
          <cell r="F13814">
            <v>6.77</v>
          </cell>
          <cell r="G13814">
            <v>6.77</v>
          </cell>
        </row>
        <row r="13815">
          <cell r="A13815" t="str">
            <v>INSUMO</v>
          </cell>
          <cell r="B13815" t="str">
            <v>00002436</v>
          </cell>
          <cell r="C13815" t="str">
            <v>ELETRICISTA</v>
          </cell>
          <cell r="D13815" t="str">
            <v>H</v>
          </cell>
          <cell r="E13815">
            <v>7.0000000000000007E-2</v>
          </cell>
          <cell r="F13815">
            <v>14.71</v>
          </cell>
          <cell r="G13815">
            <v>1.03</v>
          </cell>
        </row>
        <row r="13816">
          <cell r="A13816" t="str">
            <v>83377</v>
          </cell>
          <cell r="C13816" t="str">
            <v>SUBTOTAL</v>
          </cell>
          <cell r="G13816">
            <v>7.8</v>
          </cell>
        </row>
        <row r="13817">
          <cell r="C13817" t="str">
            <v>BDI</v>
          </cell>
          <cell r="E13817">
            <v>0.35</v>
          </cell>
          <cell r="G13817">
            <v>2.73</v>
          </cell>
        </row>
        <row r="13818">
          <cell r="C13818" t="str">
            <v>TOTAL</v>
          </cell>
          <cell r="G13818">
            <v>10.53</v>
          </cell>
        </row>
        <row r="13820">
          <cell r="A13820" t="str">
            <v>INEL</v>
          </cell>
          <cell r="B13820" t="str">
            <v>55869</v>
          </cell>
          <cell r="C13820" t="str">
            <v>FIO DE COBRE ISOLADO PARALELO OU TORCIDO 2 X 1,5MM2</v>
          </cell>
          <cell r="D13820" t="str">
            <v>M</v>
          </cell>
        </row>
        <row r="13821">
          <cell r="A13821" t="str">
            <v>INSUMO</v>
          </cell>
          <cell r="B13821" t="str">
            <v>00000247</v>
          </cell>
          <cell r="C13821" t="str">
            <v>AUXILIAR DE ELETRICISTA</v>
          </cell>
          <cell r="D13821" t="str">
            <v>H</v>
          </cell>
          <cell r="E13821">
            <v>0.18</v>
          </cell>
          <cell r="F13821">
            <v>10.7</v>
          </cell>
          <cell r="G13821">
            <v>1.93</v>
          </cell>
        </row>
        <row r="13822">
          <cell r="A13822" t="str">
            <v>INSUMO</v>
          </cell>
          <cell r="B13822" t="str">
            <v>00002436</v>
          </cell>
          <cell r="C13822" t="str">
            <v>ELETRICISTA</v>
          </cell>
          <cell r="D13822" t="str">
            <v>H</v>
          </cell>
          <cell r="E13822">
            <v>0.18</v>
          </cell>
          <cell r="F13822">
            <v>14.71</v>
          </cell>
          <cell r="G13822">
            <v>2.65</v>
          </cell>
        </row>
        <row r="13823">
          <cell r="A13823" t="str">
            <v>INSUMO</v>
          </cell>
          <cell r="B13823" t="str">
            <v>00011890</v>
          </cell>
          <cell r="C13823" t="str">
            <v>FIO/CORDAO COBRE ISOLADO PARALELO OU TORCIDO 2 X 1,5MM2, TIPO PLASTIFLEX PIRELLI OU EQUIV</v>
          </cell>
          <cell r="D13823" t="str">
            <v>M</v>
          </cell>
          <cell r="E13823">
            <v>1.02</v>
          </cell>
          <cell r="F13823">
            <v>1.6</v>
          </cell>
          <cell r="G13823">
            <v>1.63</v>
          </cell>
        </row>
        <row r="13824">
          <cell r="A13824" t="str">
            <v>55869</v>
          </cell>
          <cell r="C13824" t="str">
            <v>SUBTOTAL</v>
          </cell>
          <cell r="G13824">
            <v>6.21</v>
          </cell>
        </row>
        <row r="13825">
          <cell r="C13825" t="str">
            <v>BDI</v>
          </cell>
          <cell r="E13825">
            <v>0.35</v>
          </cell>
          <cell r="G13825">
            <v>2.17</v>
          </cell>
        </row>
        <row r="13826">
          <cell r="C13826" t="str">
            <v>TOTAL</v>
          </cell>
          <cell r="G13826">
            <v>8.379999999999999</v>
          </cell>
        </row>
        <row r="13828">
          <cell r="A13828" t="str">
            <v>INEL</v>
          </cell>
          <cell r="B13828" t="str">
            <v>72249</v>
          </cell>
          <cell r="C13828" t="str">
            <v>CABO DE COBRE NU 6MM2 - FORNECIMENTO E INS TALACAO</v>
          </cell>
          <cell r="D13828" t="str">
            <v>M</v>
          </cell>
        </row>
        <row r="13829">
          <cell r="A13829" t="str">
            <v>INSUMO</v>
          </cell>
          <cell r="B13829" t="str">
            <v>00000247</v>
          </cell>
          <cell r="C13829" t="str">
            <v>AUXILIAR DE ELETRICISTA</v>
          </cell>
          <cell r="D13829" t="str">
            <v>H</v>
          </cell>
          <cell r="E13829">
            <v>0.08</v>
          </cell>
          <cell r="F13829">
            <v>10.7</v>
          </cell>
          <cell r="G13829">
            <v>0.86</v>
          </cell>
        </row>
        <row r="13830">
          <cell r="A13830" t="str">
            <v>INSUMO</v>
          </cell>
          <cell r="B13830" t="str">
            <v>00000861</v>
          </cell>
          <cell r="C13830" t="str">
            <v>CABO DE COBRE NU 6MM2 MEIO-DURO</v>
          </cell>
          <cell r="D13830" t="str">
            <v>M</v>
          </cell>
          <cell r="E13830">
            <v>1.02</v>
          </cell>
          <cell r="F13830">
            <v>2.4700000000000002</v>
          </cell>
          <cell r="G13830">
            <v>2.52</v>
          </cell>
        </row>
        <row r="13831">
          <cell r="A13831" t="str">
            <v>INSUMO</v>
          </cell>
          <cell r="B13831" t="str">
            <v>00002436</v>
          </cell>
          <cell r="C13831" t="str">
            <v>ELETRICISTA</v>
          </cell>
          <cell r="D13831" t="str">
            <v>H</v>
          </cell>
          <cell r="E13831">
            <v>0.08</v>
          </cell>
          <cell r="F13831">
            <v>14.71</v>
          </cell>
          <cell r="G13831">
            <v>1.18</v>
          </cell>
        </row>
        <row r="13832">
          <cell r="A13832" t="str">
            <v>72249</v>
          </cell>
          <cell r="C13832" t="str">
            <v>SUBTOTAL</v>
          </cell>
          <cell r="G13832">
            <v>4.5599999999999996</v>
          </cell>
        </row>
        <row r="13833">
          <cell r="C13833" t="str">
            <v>BDI</v>
          </cell>
          <cell r="E13833">
            <v>0.35</v>
          </cell>
          <cell r="G13833">
            <v>1.6</v>
          </cell>
        </row>
        <row r="13834">
          <cell r="C13834" t="str">
            <v>TOTAL</v>
          </cell>
          <cell r="G13834">
            <v>6.16</v>
          </cell>
        </row>
        <row r="13836">
          <cell r="A13836" t="str">
            <v>INEL</v>
          </cell>
          <cell r="B13836" t="str">
            <v>72250</v>
          </cell>
          <cell r="C13836" t="str">
            <v>CABO DE COBRE NU 10MM2 - FORNECIMENTO E IN STALACAO</v>
          </cell>
          <cell r="D13836" t="str">
            <v>M</v>
          </cell>
        </row>
        <row r="13837">
          <cell r="A13837" t="str">
            <v>INSUMO</v>
          </cell>
          <cell r="B13837" t="str">
            <v>00000247</v>
          </cell>
          <cell r="C13837" t="str">
            <v>AUXILIAR DE ELETRICISTA</v>
          </cell>
          <cell r="D13837" t="str">
            <v>H</v>
          </cell>
          <cell r="E13837">
            <v>0.1</v>
          </cell>
          <cell r="F13837">
            <v>10.7</v>
          </cell>
          <cell r="G13837">
            <v>1.07</v>
          </cell>
        </row>
        <row r="13838">
          <cell r="A13838" t="str">
            <v>INSUMO</v>
          </cell>
          <cell r="B13838" t="str">
            <v>00000862</v>
          </cell>
          <cell r="C13838" t="str">
            <v>CABO DE COBRE NU 10MM2 MEIO-DURO</v>
          </cell>
          <cell r="D13838" t="str">
            <v>M</v>
          </cell>
          <cell r="E13838">
            <v>1.02</v>
          </cell>
          <cell r="F13838">
            <v>3.89</v>
          </cell>
          <cell r="G13838">
            <v>3.97</v>
          </cell>
        </row>
        <row r="13839">
          <cell r="A13839" t="str">
            <v>INSUMO</v>
          </cell>
          <cell r="B13839" t="str">
            <v>00002436</v>
          </cell>
          <cell r="C13839" t="str">
            <v>ELETRICISTA</v>
          </cell>
          <cell r="D13839" t="str">
            <v>H</v>
          </cell>
          <cell r="E13839">
            <v>0.1</v>
          </cell>
          <cell r="F13839">
            <v>14.71</v>
          </cell>
          <cell r="G13839">
            <v>1.47</v>
          </cell>
        </row>
        <row r="13840">
          <cell r="A13840" t="str">
            <v>72250</v>
          </cell>
          <cell r="C13840" t="str">
            <v>SUBTOTAL</v>
          </cell>
          <cell r="G13840">
            <v>6.51</v>
          </cell>
        </row>
        <row r="13841">
          <cell r="C13841" t="str">
            <v>BDI</v>
          </cell>
          <cell r="E13841">
            <v>0.35</v>
          </cell>
          <cell r="G13841">
            <v>2.2799999999999998</v>
          </cell>
        </row>
        <row r="13842">
          <cell r="C13842" t="str">
            <v>TOTAL</v>
          </cell>
          <cell r="G13842">
            <v>8.7899999999999991</v>
          </cell>
        </row>
        <row r="13844">
          <cell r="A13844" t="str">
            <v>INEL</v>
          </cell>
          <cell r="B13844" t="str">
            <v>72251</v>
          </cell>
          <cell r="C13844" t="str">
            <v>CABO DE COBRE NU 16MM2 - FORNECIMENTO E IN STALACAO</v>
          </cell>
          <cell r="D13844" t="str">
            <v>M</v>
          </cell>
        </row>
        <row r="13845">
          <cell r="A13845" t="str">
            <v>INSUMO</v>
          </cell>
          <cell r="B13845" t="str">
            <v>00000247</v>
          </cell>
          <cell r="C13845" t="str">
            <v>AUXILIAR DE ELETRICISTA</v>
          </cell>
          <cell r="D13845" t="str">
            <v>H</v>
          </cell>
          <cell r="E13845">
            <v>0.13</v>
          </cell>
          <cell r="F13845">
            <v>10.7</v>
          </cell>
          <cell r="G13845">
            <v>1.39</v>
          </cell>
        </row>
        <row r="13846">
          <cell r="A13846" t="str">
            <v>INSUMO</v>
          </cell>
          <cell r="B13846" t="str">
            <v>00000857</v>
          </cell>
          <cell r="C13846" t="str">
            <v>CABO DE COBRE NU 16MM2 MEIO-DURO</v>
          </cell>
          <cell r="D13846" t="str">
            <v>M</v>
          </cell>
          <cell r="E13846">
            <v>1.02</v>
          </cell>
          <cell r="F13846">
            <v>4.99</v>
          </cell>
          <cell r="G13846">
            <v>5.09</v>
          </cell>
        </row>
        <row r="13847">
          <cell r="A13847" t="str">
            <v>INSUMO</v>
          </cell>
          <cell r="B13847" t="str">
            <v>00002436</v>
          </cell>
          <cell r="C13847" t="str">
            <v>ELETRICISTA</v>
          </cell>
          <cell r="D13847" t="str">
            <v>H</v>
          </cell>
          <cell r="E13847">
            <v>0.13</v>
          </cell>
          <cell r="F13847">
            <v>14.71</v>
          </cell>
          <cell r="G13847">
            <v>1.91</v>
          </cell>
        </row>
        <row r="13848">
          <cell r="A13848" t="str">
            <v>72251</v>
          </cell>
          <cell r="C13848" t="str">
            <v>SUBTOTAL</v>
          </cell>
          <cell r="G13848">
            <v>8.3899999999999988</v>
          </cell>
        </row>
        <row r="13849">
          <cell r="C13849" t="str">
            <v>BDI</v>
          </cell>
          <cell r="E13849">
            <v>0.35</v>
          </cell>
          <cell r="G13849">
            <v>2.94</v>
          </cell>
        </row>
        <row r="13850">
          <cell r="C13850" t="str">
            <v>TOTAL</v>
          </cell>
          <cell r="G13850">
            <v>11.329999999999998</v>
          </cell>
        </row>
        <row r="13852">
          <cell r="A13852" t="str">
            <v>INEL</v>
          </cell>
          <cell r="B13852" t="str">
            <v>72252</v>
          </cell>
          <cell r="C13852" t="str">
            <v>CABO DE COBRE NU 25MM2 - FORNECIMENTO E IN STALACAO</v>
          </cell>
          <cell r="D13852" t="str">
            <v>M</v>
          </cell>
        </row>
        <row r="13853">
          <cell r="A13853" t="str">
            <v>INSUMO</v>
          </cell>
          <cell r="B13853" t="str">
            <v>00000247</v>
          </cell>
          <cell r="C13853" t="str">
            <v>AUXILIAR DE ELETRICISTA</v>
          </cell>
          <cell r="D13853" t="str">
            <v>H</v>
          </cell>
          <cell r="E13853">
            <v>0.17</v>
          </cell>
          <cell r="F13853">
            <v>10.7</v>
          </cell>
          <cell r="G13853">
            <v>1.82</v>
          </cell>
        </row>
        <row r="13854">
          <cell r="A13854" t="str">
            <v>INSUMO</v>
          </cell>
          <cell r="B13854" t="str">
            <v>00000868</v>
          </cell>
          <cell r="C13854" t="str">
            <v>CABO DE COBRE NU 25MM2 MEIO-DURO</v>
          </cell>
          <cell r="D13854" t="str">
            <v>M</v>
          </cell>
          <cell r="E13854">
            <v>1.02</v>
          </cell>
          <cell r="F13854">
            <v>8.8800000000000008</v>
          </cell>
          <cell r="G13854">
            <v>9.06</v>
          </cell>
        </row>
        <row r="13855">
          <cell r="A13855" t="str">
            <v>INSUMO</v>
          </cell>
          <cell r="B13855" t="str">
            <v>00002436</v>
          </cell>
          <cell r="C13855" t="str">
            <v>ELETRICISTA</v>
          </cell>
          <cell r="D13855" t="str">
            <v>H</v>
          </cell>
          <cell r="E13855">
            <v>0.17</v>
          </cell>
          <cell r="F13855">
            <v>14.71</v>
          </cell>
          <cell r="G13855">
            <v>2.5</v>
          </cell>
        </row>
        <row r="13856">
          <cell r="A13856" t="str">
            <v>72252</v>
          </cell>
          <cell r="C13856" t="str">
            <v>SUBTOTAL</v>
          </cell>
          <cell r="G13856">
            <v>13.38</v>
          </cell>
        </row>
        <row r="13857">
          <cell r="C13857" t="str">
            <v>BDI</v>
          </cell>
          <cell r="E13857">
            <v>0.35</v>
          </cell>
          <cell r="G13857">
            <v>4.68</v>
          </cell>
        </row>
        <row r="13858">
          <cell r="C13858" t="str">
            <v>TOTAL</v>
          </cell>
          <cell r="G13858">
            <v>18.060000000000002</v>
          </cell>
        </row>
        <row r="13860">
          <cell r="A13860" t="str">
            <v>INEL</v>
          </cell>
          <cell r="B13860" t="str">
            <v>72253</v>
          </cell>
          <cell r="C13860" t="str">
            <v>CABO DE COBRE NU 35MM2 - FORNECIMENTO E IN STALACAO</v>
          </cell>
          <cell r="D13860" t="str">
            <v>M</v>
          </cell>
        </row>
        <row r="13861">
          <cell r="A13861" t="str">
            <v>INSUMO</v>
          </cell>
          <cell r="B13861" t="str">
            <v>00000247</v>
          </cell>
          <cell r="C13861" t="str">
            <v>AUXILIAR DE ELETRICISTA</v>
          </cell>
          <cell r="D13861" t="str">
            <v>H</v>
          </cell>
          <cell r="E13861">
            <v>0.21</v>
          </cell>
          <cell r="F13861">
            <v>10.7</v>
          </cell>
          <cell r="G13861">
            <v>2.25</v>
          </cell>
        </row>
        <row r="13862">
          <cell r="A13862" t="str">
            <v>INSUMO</v>
          </cell>
          <cell r="B13862" t="str">
            <v>00000863</v>
          </cell>
          <cell r="C13862" t="str">
            <v>CABO DE COBRE NU 35MM2 MEIO-DURO</v>
          </cell>
          <cell r="D13862" t="str">
            <v>M</v>
          </cell>
          <cell r="E13862">
            <v>1.02</v>
          </cell>
          <cell r="F13862">
            <v>11.41</v>
          </cell>
          <cell r="G13862">
            <v>11.64</v>
          </cell>
        </row>
        <row r="13863">
          <cell r="A13863" t="str">
            <v>INSUMO</v>
          </cell>
          <cell r="B13863" t="str">
            <v>00002436</v>
          </cell>
          <cell r="C13863" t="str">
            <v>ELETRICISTA</v>
          </cell>
          <cell r="D13863" t="str">
            <v>H</v>
          </cell>
          <cell r="E13863">
            <v>0.21</v>
          </cell>
          <cell r="F13863">
            <v>14.71</v>
          </cell>
          <cell r="G13863">
            <v>3.09</v>
          </cell>
        </row>
        <row r="13864">
          <cell r="A13864" t="str">
            <v>72253</v>
          </cell>
          <cell r="C13864" t="str">
            <v>SUBTOTAL</v>
          </cell>
          <cell r="G13864">
            <v>16.98</v>
          </cell>
        </row>
        <row r="13865">
          <cell r="C13865" t="str">
            <v>BDI</v>
          </cell>
          <cell r="E13865">
            <v>0.35</v>
          </cell>
          <cell r="G13865">
            <v>5.94</v>
          </cell>
        </row>
        <row r="13866">
          <cell r="C13866" t="str">
            <v>TOTAL</v>
          </cell>
          <cell r="G13866">
            <v>22.92</v>
          </cell>
        </row>
        <row r="13868">
          <cell r="A13868" t="str">
            <v>INEL</v>
          </cell>
          <cell r="B13868" t="str">
            <v>72254</v>
          </cell>
          <cell r="C13868" t="str">
            <v>CABO DE COBRE NU 50MM2 - FORNECIMENTO E IN STALACAO</v>
          </cell>
          <cell r="D13868" t="str">
            <v>M</v>
          </cell>
        </row>
        <row r="13869">
          <cell r="A13869" t="str">
            <v>INSUMO</v>
          </cell>
          <cell r="B13869" t="str">
            <v>00000247</v>
          </cell>
          <cell r="C13869" t="str">
            <v>AUXILIAR DE ELETRICISTA</v>
          </cell>
          <cell r="D13869" t="str">
            <v>H</v>
          </cell>
          <cell r="E13869">
            <v>0.31</v>
          </cell>
          <cell r="F13869">
            <v>10.7</v>
          </cell>
          <cell r="G13869">
            <v>3.32</v>
          </cell>
        </row>
        <row r="13870">
          <cell r="A13870" t="str">
            <v>INSUMO</v>
          </cell>
          <cell r="B13870" t="str">
            <v>00000867</v>
          </cell>
          <cell r="C13870" t="str">
            <v>CABO DE COBRE NU 50MM2 MEIO-DURO</v>
          </cell>
          <cell r="D13870" t="str">
            <v>M</v>
          </cell>
          <cell r="E13870">
            <v>1.02</v>
          </cell>
          <cell r="F13870">
            <v>14.86</v>
          </cell>
          <cell r="G13870">
            <v>15.16</v>
          </cell>
        </row>
        <row r="13871">
          <cell r="A13871" t="str">
            <v>INSUMO</v>
          </cell>
          <cell r="B13871" t="str">
            <v>00002436</v>
          </cell>
          <cell r="C13871" t="str">
            <v>ELETRICISTA</v>
          </cell>
          <cell r="D13871" t="str">
            <v>H</v>
          </cell>
          <cell r="E13871">
            <v>0.31</v>
          </cell>
          <cell r="F13871">
            <v>14.71</v>
          </cell>
          <cell r="G13871">
            <v>4.5599999999999996</v>
          </cell>
        </row>
        <row r="13872">
          <cell r="A13872" t="str">
            <v>72254</v>
          </cell>
          <cell r="C13872" t="str">
            <v>SUBTOTAL</v>
          </cell>
          <cell r="G13872">
            <v>23.04</v>
          </cell>
        </row>
        <row r="13873">
          <cell r="C13873" t="str">
            <v>BDI</v>
          </cell>
          <cell r="E13873">
            <v>0.35</v>
          </cell>
          <cell r="G13873">
            <v>8.06</v>
          </cell>
        </row>
        <row r="13874">
          <cell r="C13874" t="str">
            <v>TOTAL</v>
          </cell>
          <cell r="G13874">
            <v>31.1</v>
          </cell>
        </row>
        <row r="13876">
          <cell r="A13876" t="str">
            <v>INEL</v>
          </cell>
          <cell r="B13876" t="str">
            <v>72255</v>
          </cell>
          <cell r="C13876" t="str">
            <v>CABO DE COBRE NU 70MM2 - FORNECIMENTO E IN STALACAO</v>
          </cell>
          <cell r="D13876" t="str">
            <v>M</v>
          </cell>
        </row>
        <row r="13877">
          <cell r="A13877" t="str">
            <v>INSUMO</v>
          </cell>
          <cell r="B13877" t="str">
            <v>00000247</v>
          </cell>
          <cell r="C13877" t="str">
            <v>AUXILIAR DE ELETRICISTA</v>
          </cell>
          <cell r="D13877" t="str">
            <v>H</v>
          </cell>
          <cell r="E13877">
            <v>0.34</v>
          </cell>
          <cell r="F13877">
            <v>10.7</v>
          </cell>
          <cell r="G13877">
            <v>3.64</v>
          </cell>
        </row>
        <row r="13878">
          <cell r="A13878" t="str">
            <v>INSUMO</v>
          </cell>
          <cell r="B13878" t="str">
            <v>00000864</v>
          </cell>
          <cell r="C13878" t="str">
            <v>CABO DE COBRE NU 70MM2 MEIO-DURO</v>
          </cell>
          <cell r="D13878" t="str">
            <v>M</v>
          </cell>
          <cell r="E13878">
            <v>1.02</v>
          </cell>
          <cell r="F13878">
            <v>21.93</v>
          </cell>
          <cell r="G13878">
            <v>22.37</v>
          </cell>
        </row>
        <row r="13879">
          <cell r="A13879" t="str">
            <v>INSUMO</v>
          </cell>
          <cell r="B13879" t="str">
            <v>00002436</v>
          </cell>
          <cell r="C13879" t="str">
            <v>ELETRICISTA</v>
          </cell>
          <cell r="D13879" t="str">
            <v>H</v>
          </cell>
          <cell r="E13879">
            <v>0.34</v>
          </cell>
          <cell r="F13879">
            <v>14.71</v>
          </cell>
          <cell r="G13879">
            <v>5</v>
          </cell>
        </row>
        <row r="13880">
          <cell r="A13880" t="str">
            <v>72255</v>
          </cell>
          <cell r="C13880" t="str">
            <v>SUBTOTAL</v>
          </cell>
          <cell r="G13880">
            <v>31.01</v>
          </cell>
        </row>
        <row r="13881">
          <cell r="C13881" t="str">
            <v>BDI</v>
          </cell>
          <cell r="E13881">
            <v>0.35</v>
          </cell>
          <cell r="G13881">
            <v>10.85</v>
          </cell>
        </row>
        <row r="13882">
          <cell r="C13882" t="str">
            <v>TOTAL</v>
          </cell>
          <cell r="G13882">
            <v>41.86</v>
          </cell>
        </row>
        <row r="13884">
          <cell r="A13884" t="str">
            <v>INEL</v>
          </cell>
          <cell r="B13884" t="str">
            <v>72256</v>
          </cell>
          <cell r="C13884" t="str">
            <v>CABO DE COBRE NU 95MM2 - FORNECIMENTO E IN STALACAO</v>
          </cell>
          <cell r="D13884" t="str">
            <v>M</v>
          </cell>
        </row>
        <row r="13885">
          <cell r="A13885" t="str">
            <v>INSUMO</v>
          </cell>
          <cell r="B13885" t="str">
            <v>00000247</v>
          </cell>
          <cell r="C13885" t="str">
            <v>AUXILIAR DE ELETRICISTA</v>
          </cell>
          <cell r="D13885" t="str">
            <v>H</v>
          </cell>
          <cell r="E13885">
            <v>0.36</v>
          </cell>
          <cell r="F13885">
            <v>10.7</v>
          </cell>
          <cell r="G13885">
            <v>3.85</v>
          </cell>
        </row>
        <row r="13886">
          <cell r="A13886" t="str">
            <v>INSUMO</v>
          </cell>
          <cell r="B13886" t="str">
            <v>00000865</v>
          </cell>
          <cell r="C13886" t="str">
            <v>CABO DE COBRE NU 95MM2 MEIO-DURO</v>
          </cell>
          <cell r="D13886" t="str">
            <v>M</v>
          </cell>
          <cell r="E13886">
            <v>1.02</v>
          </cell>
          <cell r="F13886">
            <v>29.12</v>
          </cell>
          <cell r="G13886">
            <v>29.7</v>
          </cell>
        </row>
        <row r="13887">
          <cell r="A13887" t="str">
            <v>INSUMO</v>
          </cell>
          <cell r="B13887" t="str">
            <v>00002436</v>
          </cell>
          <cell r="C13887" t="str">
            <v>ELETRICISTA</v>
          </cell>
          <cell r="D13887" t="str">
            <v>H</v>
          </cell>
          <cell r="E13887">
            <v>0.36</v>
          </cell>
          <cell r="F13887">
            <v>14.71</v>
          </cell>
          <cell r="G13887">
            <v>5.3</v>
          </cell>
        </row>
        <row r="13888">
          <cell r="A13888" t="str">
            <v>72256</v>
          </cell>
          <cell r="C13888" t="str">
            <v>SUBTOTAL</v>
          </cell>
          <cell r="G13888">
            <v>38.849999999999994</v>
          </cell>
        </row>
        <row r="13889">
          <cell r="C13889" t="str">
            <v>BDI</v>
          </cell>
          <cell r="E13889">
            <v>0.35</v>
          </cell>
          <cell r="G13889">
            <v>13.6</v>
          </cell>
        </row>
        <row r="13890">
          <cell r="C13890" t="str">
            <v>TOTAL</v>
          </cell>
          <cell r="G13890">
            <v>52.449999999999996</v>
          </cell>
        </row>
        <row r="13892">
          <cell r="A13892" t="str">
            <v>INEL</v>
          </cell>
          <cell r="B13892" t="str">
            <v>72257</v>
          </cell>
          <cell r="C13892" t="str">
            <v>CABO DE COBRE NU 120MM2 - FORNECIMENTO E I NSTALACAO</v>
          </cell>
          <cell r="D13892" t="str">
            <v>M</v>
          </cell>
        </row>
        <row r="13893">
          <cell r="A13893" t="str">
            <v>INSUMO</v>
          </cell>
          <cell r="B13893" t="str">
            <v>00000247</v>
          </cell>
          <cell r="C13893" t="str">
            <v>AUXILIAR DE ELETRICISTA</v>
          </cell>
          <cell r="D13893" t="str">
            <v>H</v>
          </cell>
          <cell r="E13893">
            <v>0.46</v>
          </cell>
          <cell r="F13893">
            <v>10.7</v>
          </cell>
          <cell r="G13893">
            <v>4.92</v>
          </cell>
        </row>
        <row r="13894">
          <cell r="A13894" t="str">
            <v>INSUMO</v>
          </cell>
          <cell r="B13894" t="str">
            <v>00000866</v>
          </cell>
          <cell r="C13894" t="str">
            <v>CABO DE COBRE NU 120MM2 MEIO-DURO</v>
          </cell>
          <cell r="D13894" t="str">
            <v>M</v>
          </cell>
          <cell r="E13894">
            <v>1.02</v>
          </cell>
          <cell r="F13894">
            <v>36.25</v>
          </cell>
          <cell r="G13894">
            <v>36.979999999999997</v>
          </cell>
        </row>
        <row r="13895">
          <cell r="A13895" t="str">
            <v>INSUMO</v>
          </cell>
          <cell r="B13895" t="str">
            <v>00002436</v>
          </cell>
          <cell r="C13895" t="str">
            <v>ELETRICISTA</v>
          </cell>
          <cell r="D13895" t="str">
            <v>H</v>
          </cell>
          <cell r="E13895">
            <v>0.46</v>
          </cell>
          <cell r="F13895">
            <v>14.71</v>
          </cell>
          <cell r="G13895">
            <v>6.77</v>
          </cell>
        </row>
        <row r="13896">
          <cell r="A13896" t="str">
            <v>72257</v>
          </cell>
          <cell r="C13896" t="str">
            <v>SUBTOTAL</v>
          </cell>
          <cell r="G13896">
            <v>48.67</v>
          </cell>
        </row>
        <row r="13897">
          <cell r="C13897" t="str">
            <v>BDI</v>
          </cell>
          <cell r="E13897">
            <v>0.35</v>
          </cell>
          <cell r="G13897">
            <v>17.03</v>
          </cell>
        </row>
        <row r="13898">
          <cell r="C13898" t="str">
            <v>TOTAL</v>
          </cell>
          <cell r="G13898">
            <v>65.7</v>
          </cell>
        </row>
        <row r="13900">
          <cell r="A13900" t="str">
            <v>INEL</v>
          </cell>
          <cell r="B13900" t="str">
            <v>73860/007</v>
          </cell>
          <cell r="C13900" t="str">
            <v>CABO DE COBRE ISOLADO PVC 450/750V 1,5MM 2 RESISTENTE A CHAMA - FORNECIMENTO E INSTALACAO</v>
          </cell>
          <cell r="D13900" t="str">
            <v>M</v>
          </cell>
        </row>
        <row r="13901">
          <cell r="A13901" t="str">
            <v>INSUMO</v>
          </cell>
          <cell r="B13901" t="str">
            <v>00000983</v>
          </cell>
          <cell r="C13901" t="str">
            <v>CABO DE COBRE ISOLAMENTO ANTI-CHAMA 450/750V 1,5MM2, TP PIRASTIC PIRELLI OU EQUIV</v>
          </cell>
          <cell r="D13901" t="str">
            <v>M</v>
          </cell>
          <cell r="E13901">
            <v>1</v>
          </cell>
          <cell r="F13901">
            <v>0.83</v>
          </cell>
          <cell r="G13901">
            <v>0.83</v>
          </cell>
        </row>
        <row r="13902">
          <cell r="A13902" t="str">
            <v>INSUMO</v>
          </cell>
          <cell r="B13902" t="str">
            <v>00002436</v>
          </cell>
          <cell r="C13902" t="str">
            <v>ELETRICISTA</v>
          </cell>
          <cell r="D13902" t="str">
            <v>H</v>
          </cell>
          <cell r="E13902">
            <v>0.04</v>
          </cell>
          <cell r="F13902">
            <v>14.71</v>
          </cell>
          <cell r="G13902">
            <v>0.59</v>
          </cell>
        </row>
        <row r="13903">
          <cell r="A13903" t="str">
            <v>INSUMO</v>
          </cell>
          <cell r="B13903" t="str">
            <v>00006111</v>
          </cell>
          <cell r="C13903" t="str">
            <v>SERVENTE</v>
          </cell>
          <cell r="D13903" t="str">
            <v>H</v>
          </cell>
          <cell r="E13903">
            <v>0.04</v>
          </cell>
          <cell r="F13903">
            <v>10.59</v>
          </cell>
          <cell r="G13903">
            <v>0.42</v>
          </cell>
        </row>
        <row r="13904">
          <cell r="A13904" t="str">
            <v>INSUMO</v>
          </cell>
          <cell r="B13904" t="str">
            <v>00021127</v>
          </cell>
          <cell r="C13904" t="str">
            <v>FITA ISOLANTE ADESIVA ANTI-CHAMA EM ROLOS 19MM X 5M</v>
          </cell>
          <cell r="D13904" t="str">
            <v>UN</v>
          </cell>
          <cell r="E13904">
            <v>1.12E-2</v>
          </cell>
          <cell r="F13904">
            <v>2.0299999999999998</v>
          </cell>
          <cell r="G13904">
            <v>0.02</v>
          </cell>
        </row>
        <row r="13905">
          <cell r="A13905" t="str">
            <v>73860/007</v>
          </cell>
          <cell r="C13905" t="str">
            <v>SUBTOTAL</v>
          </cell>
          <cell r="G13905">
            <v>1.8599999999999999</v>
          </cell>
        </row>
        <row r="13906">
          <cell r="C13906" t="str">
            <v>BDI</v>
          </cell>
          <cell r="E13906">
            <v>0.35</v>
          </cell>
          <cell r="G13906">
            <v>0.65</v>
          </cell>
        </row>
        <row r="13907">
          <cell r="C13907" t="str">
            <v>TOTAL</v>
          </cell>
          <cell r="G13907">
            <v>2.5099999999999998</v>
          </cell>
        </row>
        <row r="13909">
          <cell r="A13909" t="str">
            <v>INEL</v>
          </cell>
          <cell r="B13909" t="str">
            <v>73860/008</v>
          </cell>
          <cell r="C13909" t="str">
            <v>CABO DE COBRE ISOLADO PVC 450/750V 2,5MM 2 RESISTENTE A CHAMA - FORNECIMENTO E INSTALACAO</v>
          </cell>
          <cell r="D13909" t="str">
            <v>M</v>
          </cell>
        </row>
        <row r="13910">
          <cell r="A13910" t="str">
            <v>INSUMO</v>
          </cell>
          <cell r="B13910" t="str">
            <v>00000984</v>
          </cell>
          <cell r="C13910" t="str">
            <v>CABO DE COBRE ISOLAMENTO ANTI-CHAMA 450/750V 2,5MM2, TP PIRASTIC PIRELLI OU EQUIV</v>
          </cell>
          <cell r="D13910" t="str">
            <v>M</v>
          </cell>
          <cell r="E13910">
            <v>1</v>
          </cell>
          <cell r="F13910">
            <v>1.1599999999999999</v>
          </cell>
          <cell r="G13910">
            <v>1.1599999999999999</v>
          </cell>
        </row>
        <row r="13911">
          <cell r="A13911" t="str">
            <v>INSUMO</v>
          </cell>
          <cell r="B13911" t="str">
            <v>00002436</v>
          </cell>
          <cell r="C13911" t="str">
            <v>ELETRICISTA</v>
          </cell>
          <cell r="D13911" t="str">
            <v>H</v>
          </cell>
          <cell r="E13911">
            <v>0.05</v>
          </cell>
          <cell r="F13911">
            <v>14.71</v>
          </cell>
          <cell r="G13911">
            <v>0.74</v>
          </cell>
        </row>
        <row r="13912">
          <cell r="A13912" t="str">
            <v>INSUMO</v>
          </cell>
          <cell r="B13912" t="str">
            <v>00006111</v>
          </cell>
          <cell r="C13912" t="str">
            <v>SERVENTE</v>
          </cell>
          <cell r="D13912" t="str">
            <v>H</v>
          </cell>
          <cell r="E13912">
            <v>0.05</v>
          </cell>
          <cell r="F13912">
            <v>10.59</v>
          </cell>
          <cell r="G13912">
            <v>0.53</v>
          </cell>
        </row>
        <row r="13913">
          <cell r="A13913" t="str">
            <v>INSUMO</v>
          </cell>
          <cell r="B13913" t="str">
            <v>00021127</v>
          </cell>
          <cell r="C13913" t="str">
            <v>FITA ISOLANTE ADESIVA ANTI-CHAMA EM ROLOS 19MM X 5M</v>
          </cell>
          <cell r="D13913" t="str">
            <v>UN</v>
          </cell>
          <cell r="E13913">
            <v>1.12E-2</v>
          </cell>
          <cell r="F13913">
            <v>2.0299999999999998</v>
          </cell>
          <cell r="G13913">
            <v>0.02</v>
          </cell>
        </row>
        <row r="13914">
          <cell r="A13914" t="str">
            <v>73860/008</v>
          </cell>
          <cell r="C13914" t="str">
            <v>SUBTOTAL</v>
          </cell>
          <cell r="G13914">
            <v>2.4499999999999997</v>
          </cell>
        </row>
        <row r="13915">
          <cell r="C13915" t="str">
            <v>BDI</v>
          </cell>
          <cell r="E13915">
            <v>0.35</v>
          </cell>
          <cell r="G13915">
            <v>0.86</v>
          </cell>
        </row>
        <row r="13916">
          <cell r="C13916" t="str">
            <v>TOTAL</v>
          </cell>
          <cell r="G13916">
            <v>3.3099999999999996</v>
          </cell>
        </row>
        <row r="13918">
          <cell r="A13918" t="str">
            <v>INEL</v>
          </cell>
          <cell r="B13918" t="str">
            <v>73860/009</v>
          </cell>
          <cell r="C13918" t="str">
            <v>CABO DE COBRE ISOLADO PVC 450/750V 4MM2 RESISTENTE A CHAMA - FORNECIMENTO E INSTALACAO</v>
          </cell>
          <cell r="D13918" t="str">
            <v>M</v>
          </cell>
        </row>
        <row r="13919">
          <cell r="A13919" t="str">
            <v>INSUMO</v>
          </cell>
          <cell r="B13919" t="str">
            <v>00000981</v>
          </cell>
          <cell r="C13919" t="str">
            <v>CABO DE COBRE ISOLAMENTO ANTI-CHAMA 450/750V 4MM2, FLEXIVEL, TP FORESPLAST ALCOA OU EQUIV</v>
          </cell>
          <cell r="D13919" t="str">
            <v>M</v>
          </cell>
          <cell r="E13919">
            <v>1</v>
          </cell>
          <cell r="F13919">
            <v>1.98</v>
          </cell>
          <cell r="G13919">
            <v>1.98</v>
          </cell>
        </row>
        <row r="13920">
          <cell r="A13920" t="str">
            <v>INSUMO</v>
          </cell>
          <cell r="B13920" t="str">
            <v>00002436</v>
          </cell>
          <cell r="C13920" t="str">
            <v>ELETRICISTA</v>
          </cell>
          <cell r="D13920" t="str">
            <v>H</v>
          </cell>
          <cell r="E13920">
            <v>6.0999999999999999E-2</v>
          </cell>
          <cell r="F13920">
            <v>14.71</v>
          </cell>
          <cell r="G13920">
            <v>0.9</v>
          </cell>
        </row>
        <row r="13921">
          <cell r="A13921" t="str">
            <v>INSUMO</v>
          </cell>
          <cell r="B13921" t="str">
            <v>00006111</v>
          </cell>
          <cell r="C13921" t="str">
            <v>SERVENTE</v>
          </cell>
          <cell r="D13921" t="str">
            <v>H</v>
          </cell>
          <cell r="E13921">
            <v>6.0999999999999999E-2</v>
          </cell>
          <cell r="F13921">
            <v>10.59</v>
          </cell>
          <cell r="G13921">
            <v>0.65</v>
          </cell>
        </row>
        <row r="13922">
          <cell r="A13922" t="str">
            <v>INSUMO</v>
          </cell>
          <cell r="B13922" t="str">
            <v>00021127</v>
          </cell>
          <cell r="C13922" t="str">
            <v>FITA ISOLANTE ADESIVA ANTI-CHAMA EM ROLOS 19MM X 5M</v>
          </cell>
          <cell r="D13922" t="str">
            <v>UN</v>
          </cell>
          <cell r="E13922">
            <v>1.12E-2</v>
          </cell>
          <cell r="F13922">
            <v>2.0299999999999998</v>
          </cell>
          <cell r="G13922">
            <v>0.02</v>
          </cell>
        </row>
        <row r="13923">
          <cell r="A13923" t="str">
            <v>73860/009</v>
          </cell>
          <cell r="C13923" t="str">
            <v>SUBTOTAL</v>
          </cell>
          <cell r="G13923">
            <v>3.55</v>
          </cell>
        </row>
        <row r="13924">
          <cell r="C13924" t="str">
            <v>BDI</v>
          </cell>
          <cell r="E13924">
            <v>0.35</v>
          </cell>
          <cell r="G13924">
            <v>1.24</v>
          </cell>
        </row>
        <row r="13925">
          <cell r="C13925" t="str">
            <v>TOTAL</v>
          </cell>
          <cell r="G13925">
            <v>4.79</v>
          </cell>
        </row>
        <row r="13927">
          <cell r="A13927" t="str">
            <v>INEL</v>
          </cell>
          <cell r="B13927" t="str">
            <v>73860/010</v>
          </cell>
          <cell r="C13927" t="str">
            <v>CABO DE COBRE ISOLADO PVC 450/750V 6MM2 RESISTENTE A CHAMA - FORNECIMENTO E INSTALACAO</v>
          </cell>
          <cell r="D13927" t="str">
            <v>M</v>
          </cell>
        </row>
        <row r="13928">
          <cell r="A13928" t="str">
            <v>INSUMO</v>
          </cell>
          <cell r="B13928" t="str">
            <v>00000982</v>
          </cell>
          <cell r="C13928" t="str">
            <v>CABO DE COBRE ISOLAMENTO ANTI-CHAMA 450/750V 6MM2, FLEXIVEL, TP FORESPLAST ALCOA OU EQUIV</v>
          </cell>
          <cell r="D13928" t="str">
            <v>M</v>
          </cell>
          <cell r="E13928">
            <v>1</v>
          </cell>
          <cell r="F13928">
            <v>2.97</v>
          </cell>
          <cell r="G13928">
            <v>2.97</v>
          </cell>
        </row>
        <row r="13929">
          <cell r="A13929" t="str">
            <v>INSUMO</v>
          </cell>
          <cell r="B13929" t="str">
            <v>00002436</v>
          </cell>
          <cell r="C13929" t="str">
            <v>ELETRICISTA</v>
          </cell>
          <cell r="D13929" t="str">
            <v>H</v>
          </cell>
          <cell r="E13929">
            <v>7.0000000000000007E-2</v>
          </cell>
          <cell r="F13929">
            <v>14.71</v>
          </cell>
          <cell r="G13929">
            <v>1.03</v>
          </cell>
        </row>
        <row r="13930">
          <cell r="A13930" t="str">
            <v>INSUMO</v>
          </cell>
          <cell r="B13930" t="str">
            <v>00006111</v>
          </cell>
          <cell r="C13930" t="str">
            <v>SERVENTE</v>
          </cell>
          <cell r="D13930" t="str">
            <v>H</v>
          </cell>
          <cell r="E13930">
            <v>7.0000000000000007E-2</v>
          </cell>
          <cell r="F13930">
            <v>10.59</v>
          </cell>
          <cell r="G13930">
            <v>0.74</v>
          </cell>
        </row>
        <row r="13931">
          <cell r="A13931" t="str">
            <v>INSUMO</v>
          </cell>
          <cell r="B13931" t="str">
            <v>00021127</v>
          </cell>
          <cell r="C13931" t="str">
            <v>FITA ISOLANTE ADESIVA ANTI-CHAMA EM ROLOS 19MM X 5M</v>
          </cell>
          <cell r="D13931" t="str">
            <v>UN</v>
          </cell>
          <cell r="E13931">
            <v>1.12E-2</v>
          </cell>
          <cell r="F13931">
            <v>2.0299999999999998</v>
          </cell>
          <cell r="G13931">
            <v>0.02</v>
          </cell>
        </row>
        <row r="13932">
          <cell r="A13932" t="str">
            <v>73860/010</v>
          </cell>
          <cell r="C13932" t="str">
            <v>SUBTOTAL</v>
          </cell>
          <cell r="G13932">
            <v>4.76</v>
          </cell>
        </row>
        <row r="13933">
          <cell r="C13933" t="str">
            <v>BDI</v>
          </cell>
          <cell r="E13933">
            <v>0.35</v>
          </cell>
          <cell r="G13933">
            <v>1.67</v>
          </cell>
        </row>
        <row r="13934">
          <cell r="C13934" t="str">
            <v>TOTAL</v>
          </cell>
          <cell r="G13934">
            <v>6.43</v>
          </cell>
        </row>
        <row r="13936">
          <cell r="A13936" t="str">
            <v>INEL</v>
          </cell>
          <cell r="B13936" t="str">
            <v>73860/011</v>
          </cell>
          <cell r="C13936" t="str">
            <v>CABO DE COBRE ISOLADO PVC 450/750V 10MM 2 RESISTENTE A CHAMA - FORNECIMENTO E INSTALACAO</v>
          </cell>
          <cell r="D13936" t="str">
            <v>M</v>
          </cell>
        </row>
        <row r="13937">
          <cell r="A13937" t="str">
            <v>INSUMO</v>
          </cell>
          <cell r="B13937" t="str">
            <v>00000980</v>
          </cell>
          <cell r="C13937" t="str">
            <v>CABO DE COBRE ISOLAMENTO ANTI-CHAMA 450/750V 10MM2, FLEXIVEL, TP FORESPLAST ALCOA OU EQUIV</v>
          </cell>
          <cell r="D13937" t="str">
            <v>M</v>
          </cell>
          <cell r="E13937">
            <v>1</v>
          </cell>
          <cell r="F13937">
            <v>5.23</v>
          </cell>
          <cell r="G13937">
            <v>5.23</v>
          </cell>
        </row>
        <row r="13938">
          <cell r="A13938" t="str">
            <v>INSUMO</v>
          </cell>
          <cell r="B13938" t="str">
            <v>00002436</v>
          </cell>
          <cell r="C13938" t="str">
            <v>ELETRICISTA</v>
          </cell>
          <cell r="D13938" t="str">
            <v>H</v>
          </cell>
          <cell r="E13938">
            <v>0.08</v>
          </cell>
          <cell r="F13938">
            <v>14.71</v>
          </cell>
          <cell r="G13938">
            <v>1.18</v>
          </cell>
        </row>
        <row r="13939">
          <cell r="A13939" t="str">
            <v>INSUMO</v>
          </cell>
          <cell r="B13939" t="str">
            <v>00006111</v>
          </cell>
          <cell r="C13939" t="str">
            <v>SERVENTE</v>
          </cell>
          <cell r="D13939" t="str">
            <v>H</v>
          </cell>
          <cell r="E13939">
            <v>0.08</v>
          </cell>
          <cell r="F13939">
            <v>10.59</v>
          </cell>
          <cell r="G13939">
            <v>0.85</v>
          </cell>
        </row>
        <row r="13940">
          <cell r="A13940" t="str">
            <v>73860/011</v>
          </cell>
          <cell r="C13940" t="str">
            <v>SUBTOTAL</v>
          </cell>
          <cell r="G13940">
            <v>7.26</v>
          </cell>
        </row>
        <row r="13941">
          <cell r="C13941" t="str">
            <v>BDI</v>
          </cell>
          <cell r="E13941">
            <v>0.35</v>
          </cell>
          <cell r="G13941">
            <v>2.54</v>
          </cell>
        </row>
        <row r="13942">
          <cell r="C13942" t="str">
            <v>TOTAL</v>
          </cell>
          <cell r="G13942">
            <v>9.8000000000000007</v>
          </cell>
        </row>
        <row r="13944">
          <cell r="A13944" t="str">
            <v>INEL</v>
          </cell>
          <cell r="B13944" t="str">
            <v>73860/012</v>
          </cell>
          <cell r="C13944" t="str">
            <v>CABO DE COBRE ISOLADO PVC 450/750V 16MM 2 RESISTENTE A CHAMA - FORNECIMENTO E INSTALACAO</v>
          </cell>
          <cell r="D13944" t="str">
            <v>M</v>
          </cell>
        </row>
        <row r="13945">
          <cell r="A13945" t="str">
            <v>INSUMO</v>
          </cell>
          <cell r="B13945" t="str">
            <v>00000979</v>
          </cell>
          <cell r="C13945" t="str">
            <v>CABO DE COBRE FLEXÍVEL DE 16 MM2, COM ISOLAMENTO ANTI-CHAMA 450/750 V</v>
          </cell>
          <cell r="D13945" t="str">
            <v>M</v>
          </cell>
          <cell r="E13945">
            <v>1</v>
          </cell>
          <cell r="F13945">
            <v>6.06</v>
          </cell>
          <cell r="G13945">
            <v>6.06</v>
          </cell>
        </row>
        <row r="13946">
          <cell r="A13946" t="str">
            <v>INSUMO</v>
          </cell>
          <cell r="B13946" t="str">
            <v>00002436</v>
          </cell>
          <cell r="C13946" t="str">
            <v>ELETRICISTA</v>
          </cell>
          <cell r="D13946" t="str">
            <v>H</v>
          </cell>
          <cell r="E13946">
            <v>0.09</v>
          </cell>
          <cell r="F13946">
            <v>14.71</v>
          </cell>
          <cell r="G13946">
            <v>1.32</v>
          </cell>
        </row>
        <row r="13947">
          <cell r="A13947" t="str">
            <v>INSUMO</v>
          </cell>
          <cell r="B13947" t="str">
            <v>00006111</v>
          </cell>
          <cell r="C13947" t="str">
            <v>SERVENTE</v>
          </cell>
          <cell r="D13947" t="str">
            <v>H</v>
          </cell>
          <cell r="E13947">
            <v>0.09</v>
          </cell>
          <cell r="F13947">
            <v>10.59</v>
          </cell>
          <cell r="G13947">
            <v>0.95</v>
          </cell>
        </row>
        <row r="13948">
          <cell r="A13948" t="str">
            <v>73860/012</v>
          </cell>
          <cell r="C13948" t="str">
            <v>SUBTOTAL</v>
          </cell>
          <cell r="G13948">
            <v>8.33</v>
          </cell>
        </row>
        <row r="13949">
          <cell r="C13949" t="str">
            <v>BDI</v>
          </cell>
          <cell r="E13949">
            <v>0.35</v>
          </cell>
          <cell r="G13949">
            <v>2.92</v>
          </cell>
        </row>
        <row r="13950">
          <cell r="C13950" t="str">
            <v>TOTAL</v>
          </cell>
          <cell r="G13950">
            <v>11.25</v>
          </cell>
        </row>
        <row r="13952">
          <cell r="A13952" t="str">
            <v>INEL</v>
          </cell>
          <cell r="B13952" t="str">
            <v>73860/013</v>
          </cell>
          <cell r="C13952" t="str">
            <v>CABO DE COBRE ISOLADO PVC 450/750V 25MM 2 RESISTENTE A CHAMA - FORNECIMENTO E INSTALACAO</v>
          </cell>
          <cell r="D13952" t="str">
            <v>M</v>
          </cell>
        </row>
        <row r="13953">
          <cell r="A13953" t="str">
            <v>INSUMO</v>
          </cell>
          <cell r="B13953" t="str">
            <v>00000986</v>
          </cell>
          <cell r="C13953" t="str">
            <v>CABO DE COBRE ISOLAMENTO ANTI-CHAMA 450/750V 25MM2, TP PIRASTIC PIRELLI OU EQUIV</v>
          </cell>
          <cell r="D13953" t="str">
            <v>M</v>
          </cell>
          <cell r="E13953">
            <v>1</v>
          </cell>
          <cell r="F13953">
            <v>9.48</v>
          </cell>
          <cell r="G13953">
            <v>9.48</v>
          </cell>
        </row>
        <row r="13954">
          <cell r="A13954" t="str">
            <v>INSUMO</v>
          </cell>
          <cell r="B13954" t="str">
            <v>00002436</v>
          </cell>
          <cell r="C13954" t="str">
            <v>ELETRICISTA</v>
          </cell>
          <cell r="D13954" t="str">
            <v>H</v>
          </cell>
          <cell r="E13954">
            <v>0.1</v>
          </cell>
          <cell r="F13954">
            <v>14.71</v>
          </cell>
          <cell r="G13954">
            <v>1.47</v>
          </cell>
        </row>
        <row r="13955">
          <cell r="A13955" t="str">
            <v>INSUMO</v>
          </cell>
          <cell r="B13955" t="str">
            <v>00006111</v>
          </cell>
          <cell r="C13955" t="str">
            <v>SERVENTE</v>
          </cell>
          <cell r="D13955" t="str">
            <v>H</v>
          </cell>
          <cell r="E13955">
            <v>0.1</v>
          </cell>
          <cell r="F13955">
            <v>10.59</v>
          </cell>
          <cell r="G13955">
            <v>1.06</v>
          </cell>
        </row>
        <row r="13956">
          <cell r="A13956" t="str">
            <v>73860/013</v>
          </cell>
          <cell r="C13956" t="str">
            <v>SUBTOTAL</v>
          </cell>
          <cell r="G13956">
            <v>12.010000000000002</v>
          </cell>
        </row>
        <row r="13957">
          <cell r="C13957" t="str">
            <v>BDI</v>
          </cell>
          <cell r="E13957">
            <v>0.35</v>
          </cell>
          <cell r="G13957">
            <v>4.2</v>
          </cell>
        </row>
        <row r="13958">
          <cell r="C13958" t="str">
            <v>TOTAL</v>
          </cell>
          <cell r="G13958">
            <v>16.21</v>
          </cell>
        </row>
        <row r="13960">
          <cell r="A13960" t="str">
            <v>INEL</v>
          </cell>
          <cell r="B13960" t="str">
            <v>73860/014</v>
          </cell>
          <cell r="C13960" t="str">
            <v>CABO DE COBRE ISOLADO PVC 450/750V 50MM 2 RESISTENTE A CHAMA - FORNECIMENTO E INSTALACAO</v>
          </cell>
          <cell r="D13960" t="str">
            <v>M</v>
          </cell>
        </row>
        <row r="13961">
          <cell r="A13961" t="str">
            <v>INSUMO</v>
          </cell>
          <cell r="B13961" t="str">
            <v>00001007</v>
          </cell>
          <cell r="C13961" t="str">
            <v>CABO DE COBRE ISOLAMENTO ANTI-CHAMA 450/750V 50MM2, TP PIRASTIC PIRELLI OU EQUIV</v>
          </cell>
          <cell r="D13961" t="str">
            <v>M</v>
          </cell>
          <cell r="E13961">
            <v>1</v>
          </cell>
          <cell r="F13961">
            <v>16.97</v>
          </cell>
          <cell r="G13961">
            <v>16.97</v>
          </cell>
        </row>
        <row r="13962">
          <cell r="A13962" t="str">
            <v>INSUMO</v>
          </cell>
          <cell r="B13962" t="str">
            <v>00002436</v>
          </cell>
          <cell r="C13962" t="str">
            <v>ELETRICISTA</v>
          </cell>
          <cell r="D13962" t="str">
            <v>H</v>
          </cell>
          <cell r="E13962">
            <v>0.2</v>
          </cell>
          <cell r="F13962">
            <v>14.71</v>
          </cell>
          <cell r="G13962">
            <v>2.94</v>
          </cell>
        </row>
        <row r="13963">
          <cell r="A13963" t="str">
            <v>INSUMO</v>
          </cell>
          <cell r="B13963" t="str">
            <v>00006111</v>
          </cell>
          <cell r="C13963" t="str">
            <v>SERVENTE</v>
          </cell>
          <cell r="D13963" t="str">
            <v>H</v>
          </cell>
          <cell r="E13963">
            <v>0.2</v>
          </cell>
          <cell r="F13963">
            <v>10.59</v>
          </cell>
          <cell r="G13963">
            <v>2.12</v>
          </cell>
        </row>
        <row r="13964">
          <cell r="A13964" t="str">
            <v>73860/014</v>
          </cell>
          <cell r="C13964" t="str">
            <v>SUBTOTAL</v>
          </cell>
          <cell r="G13964">
            <v>22.03</v>
          </cell>
        </row>
        <row r="13965">
          <cell r="C13965" t="str">
            <v>BDI</v>
          </cell>
          <cell r="E13965">
            <v>0.35</v>
          </cell>
          <cell r="G13965">
            <v>7.71</v>
          </cell>
        </row>
        <row r="13966">
          <cell r="C13966" t="str">
            <v>TOTAL</v>
          </cell>
          <cell r="G13966">
            <v>29.740000000000002</v>
          </cell>
        </row>
        <row r="13968">
          <cell r="A13968" t="str">
            <v>INEL</v>
          </cell>
          <cell r="B13968" t="str">
            <v>73860/015</v>
          </cell>
          <cell r="C13968" t="str">
            <v>CABO DE COBRE ISOLADO PVC 450/750V 70MM 2 RESISTENTE A CHAMA - FORNECIMENTO E INSTALACAO</v>
          </cell>
          <cell r="D13968" t="str">
            <v>M</v>
          </cell>
        </row>
        <row r="13969">
          <cell r="A13969" t="str">
            <v>INSUMO</v>
          </cell>
          <cell r="B13969" t="str">
            <v>00000988</v>
          </cell>
          <cell r="C13969" t="str">
            <v>CABO DE COBRE ISOLAMENTO ANTI-CHAMA 450/750V 70MM2, TP PIRASTIC PIRELLI OU SIMILAR</v>
          </cell>
          <cell r="D13969" t="str">
            <v>M</v>
          </cell>
          <cell r="E13969">
            <v>1</v>
          </cell>
          <cell r="F13969">
            <v>24.9</v>
          </cell>
          <cell r="G13969">
            <v>24.9</v>
          </cell>
        </row>
        <row r="13970">
          <cell r="A13970" t="str">
            <v>INSUMO</v>
          </cell>
          <cell r="B13970" t="str">
            <v>00002436</v>
          </cell>
          <cell r="C13970" t="str">
            <v>ELETRICISTA</v>
          </cell>
          <cell r="D13970" t="str">
            <v>H</v>
          </cell>
          <cell r="E13970">
            <v>0.25</v>
          </cell>
          <cell r="F13970">
            <v>14.71</v>
          </cell>
          <cell r="G13970">
            <v>3.68</v>
          </cell>
        </row>
        <row r="13971">
          <cell r="A13971" t="str">
            <v>INSUMO</v>
          </cell>
          <cell r="B13971" t="str">
            <v>00006111</v>
          </cell>
          <cell r="C13971" t="str">
            <v>SERVENTE</v>
          </cell>
          <cell r="D13971" t="str">
            <v>H</v>
          </cell>
          <cell r="E13971">
            <v>0.25</v>
          </cell>
          <cell r="F13971">
            <v>10.59</v>
          </cell>
          <cell r="G13971">
            <v>2.65</v>
          </cell>
        </row>
        <row r="13972">
          <cell r="A13972" t="str">
            <v>73860/015</v>
          </cell>
          <cell r="C13972" t="str">
            <v>SUBTOTAL</v>
          </cell>
          <cell r="G13972">
            <v>31.229999999999997</v>
          </cell>
        </row>
        <row r="13973">
          <cell r="C13973" t="str">
            <v>BDI</v>
          </cell>
          <cell r="E13973">
            <v>0.35</v>
          </cell>
          <cell r="G13973">
            <v>10.93</v>
          </cell>
        </row>
        <row r="13974">
          <cell r="C13974" t="str">
            <v>TOTAL</v>
          </cell>
          <cell r="G13974">
            <v>42.16</v>
          </cell>
        </row>
        <row r="13976">
          <cell r="A13976" t="str">
            <v>INEL</v>
          </cell>
          <cell r="B13976" t="str">
            <v>73860/016</v>
          </cell>
          <cell r="C13976" t="str">
            <v>CABO DE COBRE ISOLADO PVC 450/750V 95MM 2 RESISTENTE A CHAMA - FORNECIMENTO E INSTALACAO</v>
          </cell>
          <cell r="D13976" t="str">
            <v>M</v>
          </cell>
        </row>
        <row r="13977">
          <cell r="A13977" t="str">
            <v>INSUMO</v>
          </cell>
          <cell r="B13977" t="str">
            <v>00000989</v>
          </cell>
          <cell r="C13977" t="str">
            <v>CABO DE COBRE ISOLAMENTO ANTI-CHAMA 450/750V 95MM2, TP PIRASTIC PIRELLI OU EQUIV</v>
          </cell>
          <cell r="D13977" t="str">
            <v>M</v>
          </cell>
          <cell r="E13977">
            <v>1</v>
          </cell>
          <cell r="F13977">
            <v>33.549999999999997</v>
          </cell>
          <cell r="G13977">
            <v>33.549999999999997</v>
          </cell>
        </row>
        <row r="13978">
          <cell r="A13978" t="str">
            <v>INSUMO</v>
          </cell>
          <cell r="B13978" t="str">
            <v>00002436</v>
          </cell>
          <cell r="C13978" t="str">
            <v>ELETRICISTA</v>
          </cell>
          <cell r="D13978" t="str">
            <v>H</v>
          </cell>
          <cell r="E13978">
            <v>0.3</v>
          </cell>
          <cell r="F13978">
            <v>14.71</v>
          </cell>
          <cell r="G13978">
            <v>4.41</v>
          </cell>
        </row>
        <row r="13979">
          <cell r="A13979" t="str">
            <v>INSUMO</v>
          </cell>
          <cell r="B13979" t="str">
            <v>00006111</v>
          </cell>
          <cell r="C13979" t="str">
            <v>SERVENTE</v>
          </cell>
          <cell r="D13979" t="str">
            <v>H</v>
          </cell>
          <cell r="E13979">
            <v>0.3</v>
          </cell>
          <cell r="F13979">
            <v>10.59</v>
          </cell>
          <cell r="G13979">
            <v>3.18</v>
          </cell>
        </row>
        <row r="13980">
          <cell r="A13980" t="str">
            <v>73860/016</v>
          </cell>
          <cell r="C13980" t="str">
            <v>SUBTOTAL</v>
          </cell>
          <cell r="G13980">
            <v>41.139999999999993</v>
          </cell>
        </row>
        <row r="13981">
          <cell r="C13981" t="str">
            <v>BDI</v>
          </cell>
          <cell r="E13981">
            <v>0.35</v>
          </cell>
          <cell r="G13981">
            <v>14.4</v>
          </cell>
        </row>
        <row r="13982">
          <cell r="C13982" t="str">
            <v>TOTAL</v>
          </cell>
          <cell r="G13982">
            <v>55.539999999999992</v>
          </cell>
        </row>
        <row r="13984">
          <cell r="A13984" t="str">
            <v>INEL</v>
          </cell>
          <cell r="B13984" t="str">
            <v>73860/017</v>
          </cell>
          <cell r="C13984" t="str">
            <v>CABO DE COBRE ISOLADO PVC 450/750V 120M M2 RESISTENTE A CHAMA - FORNECIMENTO E INSTALACAO</v>
          </cell>
          <cell r="D13984" t="str">
            <v>M</v>
          </cell>
        </row>
        <row r="13985">
          <cell r="A13985" t="str">
            <v>INSUMO</v>
          </cell>
          <cell r="B13985" t="str">
            <v>00001006</v>
          </cell>
          <cell r="C13985" t="str">
            <v>CABO DE COBRE ISOLAMENTO ANTI-CHAMA 450/750V 120MM2, TP PIRASTIC PIRELLI OU EQUIV</v>
          </cell>
          <cell r="D13985" t="str">
            <v>M</v>
          </cell>
          <cell r="E13985">
            <v>1</v>
          </cell>
          <cell r="F13985">
            <v>41.81</v>
          </cell>
          <cell r="G13985">
            <v>41.81</v>
          </cell>
        </row>
        <row r="13986">
          <cell r="A13986" t="str">
            <v>INSUMO</v>
          </cell>
          <cell r="B13986" t="str">
            <v>00002436</v>
          </cell>
          <cell r="C13986" t="str">
            <v>ELETRICISTA</v>
          </cell>
          <cell r="D13986" t="str">
            <v>H</v>
          </cell>
          <cell r="E13986">
            <v>0.35</v>
          </cell>
          <cell r="F13986">
            <v>14.71</v>
          </cell>
          <cell r="G13986">
            <v>5.15</v>
          </cell>
        </row>
        <row r="13987">
          <cell r="A13987" t="str">
            <v>INSUMO</v>
          </cell>
          <cell r="B13987" t="str">
            <v>00006111</v>
          </cell>
          <cell r="C13987" t="str">
            <v>SERVENTE</v>
          </cell>
          <cell r="D13987" t="str">
            <v>H</v>
          </cell>
          <cell r="E13987">
            <v>0.35</v>
          </cell>
          <cell r="F13987">
            <v>10.59</v>
          </cell>
          <cell r="G13987">
            <v>3.71</v>
          </cell>
        </row>
        <row r="13988">
          <cell r="A13988" t="str">
            <v>73860/017</v>
          </cell>
          <cell r="C13988" t="str">
            <v>SUBTOTAL</v>
          </cell>
          <cell r="G13988">
            <v>50.67</v>
          </cell>
        </row>
        <row r="13989">
          <cell r="C13989" t="str">
            <v>BDI</v>
          </cell>
          <cell r="E13989">
            <v>0.35</v>
          </cell>
          <cell r="G13989">
            <v>17.73</v>
          </cell>
        </row>
        <row r="13990">
          <cell r="C13990" t="str">
            <v>TOTAL</v>
          </cell>
          <cell r="G13990">
            <v>68.400000000000006</v>
          </cell>
        </row>
        <row r="13992">
          <cell r="A13992" t="str">
            <v>INEL</v>
          </cell>
          <cell r="B13992" t="str">
            <v>73860/018</v>
          </cell>
          <cell r="C13992" t="str">
            <v>CABO DE COBRE ISOLADO PVC 450/750V 150M M2 RESISTENTE A CHAMA - FORNECIMENTO E INSTALACAO</v>
          </cell>
          <cell r="D13992" t="str">
            <v>M</v>
          </cell>
        </row>
        <row r="13993">
          <cell r="A13993" t="str">
            <v>INSUMO</v>
          </cell>
          <cell r="B13993" t="str">
            <v>00000990</v>
          </cell>
          <cell r="C13993" t="str">
            <v>CABO DE COBRE ISOLAMENTO ANTI-CHAMA 450/750V 150MM2, TP PIRASTIC PIRELLI OU EQUIV</v>
          </cell>
          <cell r="D13993" t="str">
            <v>M</v>
          </cell>
          <cell r="E13993">
            <v>1</v>
          </cell>
          <cell r="F13993">
            <v>50.52</v>
          </cell>
          <cell r="G13993">
            <v>50.52</v>
          </cell>
        </row>
        <row r="13994">
          <cell r="A13994" t="str">
            <v>INSUMO</v>
          </cell>
          <cell r="B13994" t="str">
            <v>00002436</v>
          </cell>
          <cell r="C13994" t="str">
            <v>ELETRICISTA</v>
          </cell>
          <cell r="D13994" t="str">
            <v>H</v>
          </cell>
          <cell r="E13994">
            <v>0.4</v>
          </cell>
          <cell r="F13994">
            <v>14.71</v>
          </cell>
          <cell r="G13994">
            <v>5.88</v>
          </cell>
        </row>
        <row r="13995">
          <cell r="A13995" t="str">
            <v>INSUMO</v>
          </cell>
          <cell r="B13995" t="str">
            <v>00006111</v>
          </cell>
          <cell r="C13995" t="str">
            <v>SERVENTE</v>
          </cell>
          <cell r="D13995" t="str">
            <v>H</v>
          </cell>
          <cell r="E13995">
            <v>0.4</v>
          </cell>
          <cell r="F13995">
            <v>10.59</v>
          </cell>
          <cell r="G13995">
            <v>4.24</v>
          </cell>
        </row>
        <row r="13996">
          <cell r="A13996" t="str">
            <v>73860/018</v>
          </cell>
          <cell r="C13996" t="str">
            <v>SUBTOTAL</v>
          </cell>
          <cell r="G13996">
            <v>60.640000000000008</v>
          </cell>
        </row>
        <row r="13997">
          <cell r="C13997" t="str">
            <v>BDI</v>
          </cell>
          <cell r="E13997">
            <v>0.35</v>
          </cell>
          <cell r="G13997">
            <v>21.22</v>
          </cell>
        </row>
        <row r="13998">
          <cell r="C13998" t="str">
            <v>TOTAL</v>
          </cell>
          <cell r="G13998">
            <v>81.860000000000014</v>
          </cell>
        </row>
        <row r="14000">
          <cell r="A14000" t="str">
            <v>INEL</v>
          </cell>
          <cell r="B14000" t="str">
            <v>73860/019</v>
          </cell>
          <cell r="C14000" t="str">
            <v>CABO DE COBRE ISOLADO PVC 450/750V 185M M2 RESISTENTE A CHAMA - FORNECIMENTO E INSTALACAO</v>
          </cell>
          <cell r="D14000" t="str">
            <v>M</v>
          </cell>
        </row>
        <row r="14001">
          <cell r="A14001" t="str">
            <v>INSUMO</v>
          </cell>
          <cell r="B14001" t="str">
            <v>00001005</v>
          </cell>
          <cell r="C14001" t="str">
            <v>CABO DE COBRE ISOLAMENTO ANTI-CHAMA 450/750V 185MM2, TP PIRASTIC PIRELLI OU EQUIV</v>
          </cell>
          <cell r="D14001" t="str">
            <v>M</v>
          </cell>
          <cell r="E14001">
            <v>1</v>
          </cell>
          <cell r="F14001">
            <v>63.19</v>
          </cell>
          <cell r="G14001">
            <v>63.19</v>
          </cell>
        </row>
        <row r="14002">
          <cell r="A14002" t="str">
            <v>INSUMO</v>
          </cell>
          <cell r="B14002" t="str">
            <v>00002436</v>
          </cell>
          <cell r="C14002" t="str">
            <v>ELETRICISTA</v>
          </cell>
          <cell r="D14002" t="str">
            <v>H</v>
          </cell>
          <cell r="E14002">
            <v>0.45</v>
          </cell>
          <cell r="F14002">
            <v>14.71</v>
          </cell>
          <cell r="G14002">
            <v>6.62</v>
          </cell>
        </row>
        <row r="14003">
          <cell r="A14003" t="str">
            <v>INSUMO</v>
          </cell>
          <cell r="B14003" t="str">
            <v>00006111</v>
          </cell>
          <cell r="C14003" t="str">
            <v>SERVENTE</v>
          </cell>
          <cell r="D14003" t="str">
            <v>H</v>
          </cell>
          <cell r="E14003">
            <v>0.45</v>
          </cell>
          <cell r="F14003">
            <v>10.59</v>
          </cell>
          <cell r="G14003">
            <v>4.7699999999999996</v>
          </cell>
        </row>
        <row r="14004">
          <cell r="A14004" t="str">
            <v>73860/019</v>
          </cell>
          <cell r="C14004" t="str">
            <v>SUBTOTAL</v>
          </cell>
          <cell r="G14004">
            <v>74.58</v>
          </cell>
        </row>
        <row r="14005">
          <cell r="C14005" t="str">
            <v>BDI</v>
          </cell>
          <cell r="E14005">
            <v>0.35</v>
          </cell>
          <cell r="G14005">
            <v>26.1</v>
          </cell>
        </row>
        <row r="14006">
          <cell r="C14006" t="str">
            <v>TOTAL</v>
          </cell>
          <cell r="G14006">
            <v>100.68</v>
          </cell>
        </row>
        <row r="14008">
          <cell r="A14008" t="str">
            <v>INEL</v>
          </cell>
          <cell r="B14008" t="str">
            <v>73860/020</v>
          </cell>
          <cell r="C14008" t="str">
            <v>CABO DE COBRE ISOLADO PVC 450/750V 240M M2 RESISTENTE A CHAMA - FORNECIMENTO E INSTALACAO</v>
          </cell>
          <cell r="D14008" t="str">
            <v>M</v>
          </cell>
        </row>
        <row r="14009">
          <cell r="A14009" t="str">
            <v>INSUMO</v>
          </cell>
          <cell r="B14009" t="str">
            <v>00000991</v>
          </cell>
          <cell r="C14009" t="str">
            <v>CABO DE COBRE ISOLAMENTO ANTI-CHAMA 450/750V 240MM2, TP PIRASTIC PIRELLI OU EQUIV</v>
          </cell>
          <cell r="D14009" t="str">
            <v>M</v>
          </cell>
          <cell r="E14009">
            <v>1</v>
          </cell>
          <cell r="F14009">
            <v>82.25</v>
          </cell>
          <cell r="G14009">
            <v>82.25</v>
          </cell>
        </row>
        <row r="14010">
          <cell r="A14010" t="str">
            <v>INSUMO</v>
          </cell>
          <cell r="B14010" t="str">
            <v>00002436</v>
          </cell>
          <cell r="C14010" t="str">
            <v>ELETRICISTA</v>
          </cell>
          <cell r="D14010" t="str">
            <v>H</v>
          </cell>
          <cell r="E14010">
            <v>0.5</v>
          </cell>
          <cell r="F14010">
            <v>14.71</v>
          </cell>
          <cell r="G14010">
            <v>7.36</v>
          </cell>
        </row>
        <row r="14011">
          <cell r="A14011" t="str">
            <v>INSUMO</v>
          </cell>
          <cell r="B14011" t="str">
            <v>00006111</v>
          </cell>
          <cell r="C14011" t="str">
            <v>SERVENTE</v>
          </cell>
          <cell r="D14011" t="str">
            <v>H</v>
          </cell>
          <cell r="E14011">
            <v>0.5</v>
          </cell>
          <cell r="F14011">
            <v>10.59</v>
          </cell>
          <cell r="G14011">
            <v>5.3</v>
          </cell>
        </row>
        <row r="14012">
          <cell r="A14012" t="str">
            <v>73860/020</v>
          </cell>
          <cell r="C14012" t="str">
            <v>SUBTOTAL</v>
          </cell>
          <cell r="G14012">
            <v>94.91</v>
          </cell>
        </row>
        <row r="14013">
          <cell r="C14013" t="str">
            <v>BDI</v>
          </cell>
          <cell r="E14013">
            <v>0.35</v>
          </cell>
          <cell r="G14013">
            <v>33.22</v>
          </cell>
        </row>
        <row r="14014">
          <cell r="C14014" t="str">
            <v>TOTAL</v>
          </cell>
          <cell r="G14014">
            <v>128.13</v>
          </cell>
        </row>
        <row r="14016">
          <cell r="A14016" t="str">
            <v>INEL</v>
          </cell>
          <cell r="B14016" t="str">
            <v>73860/021</v>
          </cell>
          <cell r="C14016" t="str">
            <v>CABO DE COBRE ISOLADO PVC 450/750V 300M M2 RESISTENTE A CHAMA - FORNECIMENTO E INSTALACAO</v>
          </cell>
          <cell r="D14016" t="str">
            <v>M</v>
          </cell>
        </row>
        <row r="14017">
          <cell r="A14017" t="str">
            <v>INSUMO</v>
          </cell>
          <cell r="B14017" t="str">
            <v>00001024</v>
          </cell>
          <cell r="C14017" t="str">
            <v>CABO DE COBRE ISOLAMENTO ANTI-CHAMA 450/750V 300MM2, TP PIRASTIC PIRELLI OU EQUIV</v>
          </cell>
          <cell r="D14017" t="str">
            <v>M</v>
          </cell>
          <cell r="E14017">
            <v>1</v>
          </cell>
          <cell r="F14017">
            <v>99.99</v>
          </cell>
          <cell r="G14017">
            <v>99.99</v>
          </cell>
        </row>
        <row r="14018">
          <cell r="A14018" t="str">
            <v>INSUMO</v>
          </cell>
          <cell r="B14018" t="str">
            <v>00002436</v>
          </cell>
          <cell r="C14018" t="str">
            <v>ELETRICISTA</v>
          </cell>
          <cell r="D14018" t="str">
            <v>H</v>
          </cell>
          <cell r="E14018">
            <v>0.55000000000000004</v>
          </cell>
          <cell r="F14018">
            <v>14.71</v>
          </cell>
          <cell r="G14018">
            <v>8.09</v>
          </cell>
        </row>
        <row r="14019">
          <cell r="A14019" t="str">
            <v>INSUMO</v>
          </cell>
          <cell r="B14019" t="str">
            <v>00006111</v>
          </cell>
          <cell r="C14019" t="str">
            <v>SERVENTE</v>
          </cell>
          <cell r="D14019" t="str">
            <v>H</v>
          </cell>
          <cell r="E14019">
            <v>0.55000000000000004</v>
          </cell>
          <cell r="F14019">
            <v>10.59</v>
          </cell>
          <cell r="G14019">
            <v>5.82</v>
          </cell>
        </row>
        <row r="14020">
          <cell r="A14020" t="str">
            <v>73860/021</v>
          </cell>
          <cell r="C14020" t="str">
            <v>SUBTOTAL</v>
          </cell>
          <cell r="G14020">
            <v>113.9</v>
          </cell>
        </row>
        <row r="14021">
          <cell r="C14021" t="str">
            <v>BDI</v>
          </cell>
          <cell r="E14021">
            <v>0.35</v>
          </cell>
          <cell r="G14021">
            <v>39.869999999999997</v>
          </cell>
        </row>
        <row r="14022">
          <cell r="C14022" t="str">
            <v>TOTAL</v>
          </cell>
          <cell r="G14022">
            <v>153.77000000000001</v>
          </cell>
        </row>
        <row r="14024">
          <cell r="A14024" t="str">
            <v>INEL</v>
          </cell>
          <cell r="B14024" t="str">
            <v>73860/022</v>
          </cell>
          <cell r="C14024" t="str">
            <v>CABO DE COBRE ISOLADO PVC 450/750V 35MM 2 RESISTENTE A CHAMA - FORNECIMENTO E INSTALACAO</v>
          </cell>
          <cell r="D14024" t="str">
            <v>M</v>
          </cell>
        </row>
        <row r="14025">
          <cell r="A14025" t="str">
            <v>INSUMO</v>
          </cell>
          <cell r="B14025" t="str">
            <v>00000987</v>
          </cell>
          <cell r="C14025" t="str">
            <v>CABO DE COBRE ISOLAMENTO ANTI-CHAMA 450/750V 35MM2, TP PIRASTIC PIRELLI OU EQUIV</v>
          </cell>
          <cell r="D14025" t="str">
            <v>M</v>
          </cell>
          <cell r="E14025">
            <v>1</v>
          </cell>
          <cell r="F14025">
            <v>12.56</v>
          </cell>
          <cell r="G14025">
            <v>12.56</v>
          </cell>
        </row>
        <row r="14026">
          <cell r="A14026" t="str">
            <v>INSUMO</v>
          </cell>
          <cell r="B14026" t="str">
            <v>00002436</v>
          </cell>
          <cell r="C14026" t="str">
            <v>ELETRICISTA</v>
          </cell>
          <cell r="D14026" t="str">
            <v>H</v>
          </cell>
          <cell r="E14026">
            <v>0.15</v>
          </cell>
          <cell r="F14026">
            <v>14.71</v>
          </cell>
          <cell r="G14026">
            <v>2.21</v>
          </cell>
        </row>
        <row r="14027">
          <cell r="A14027" t="str">
            <v>INSUMO</v>
          </cell>
          <cell r="B14027" t="str">
            <v>00006111</v>
          </cell>
          <cell r="C14027" t="str">
            <v>SERVENTE</v>
          </cell>
          <cell r="D14027" t="str">
            <v>H</v>
          </cell>
          <cell r="E14027">
            <v>0.15</v>
          </cell>
          <cell r="F14027">
            <v>10.59</v>
          </cell>
          <cell r="G14027">
            <v>1.59</v>
          </cell>
        </row>
        <row r="14028">
          <cell r="A14028" t="str">
            <v>73860/022</v>
          </cell>
          <cell r="C14028" t="str">
            <v>SUBTOTAL</v>
          </cell>
          <cell r="G14028">
            <v>16.36</v>
          </cell>
        </row>
        <row r="14029">
          <cell r="C14029" t="str">
            <v>BDI</v>
          </cell>
          <cell r="E14029">
            <v>0.35</v>
          </cell>
          <cell r="G14029">
            <v>5.73</v>
          </cell>
        </row>
        <row r="14030">
          <cell r="C14030" t="str">
            <v>TOTAL</v>
          </cell>
          <cell r="G14030">
            <v>22.09</v>
          </cell>
        </row>
        <row r="14032">
          <cell r="A14032" t="str">
            <v>INEL</v>
          </cell>
          <cell r="B14032" t="str">
            <v>83416</v>
          </cell>
          <cell r="C14032" t="str">
            <v>CABO DE COBRE ISOLAMENTO TERMOPLASTICO 0,6/1KV 1,5M M2 ANTI-CHAMA - FORNECIMENTO E INSTALACAO</v>
          </cell>
          <cell r="D14032" t="str">
            <v>M</v>
          </cell>
        </row>
        <row r="14033">
          <cell r="A14033" t="str">
            <v>INSUMO</v>
          </cell>
          <cell r="B14033" t="str">
            <v>00000247</v>
          </cell>
          <cell r="C14033" t="str">
            <v>AUXILIAR DE ELETRICISTA</v>
          </cell>
          <cell r="D14033" t="str">
            <v>H</v>
          </cell>
          <cell r="E14033">
            <v>0.04</v>
          </cell>
          <cell r="F14033">
            <v>10.7</v>
          </cell>
          <cell r="G14033">
            <v>0.43</v>
          </cell>
        </row>
        <row r="14034">
          <cell r="A14034" t="str">
            <v>INSUMO</v>
          </cell>
          <cell r="B14034" t="str">
            <v>00000993</v>
          </cell>
          <cell r="C14034" t="str">
            <v>CABO DE COBRE ISOLAMENTO ANTI-CHAMA 0,6/1KV 1,5MM2 (1 CONDUTOR) TP SINTENAX PIRELLI OU EQUIV</v>
          </cell>
          <cell r="D14034" t="str">
            <v>M</v>
          </cell>
          <cell r="E14034">
            <v>1</v>
          </cell>
          <cell r="F14034">
            <v>1.1599999999999999</v>
          </cell>
          <cell r="G14034">
            <v>1.1599999999999999</v>
          </cell>
        </row>
        <row r="14035">
          <cell r="A14035" t="str">
            <v>INSUMO</v>
          </cell>
          <cell r="B14035" t="str">
            <v>00002436</v>
          </cell>
          <cell r="C14035" t="str">
            <v>ELETRICISTA</v>
          </cell>
          <cell r="D14035" t="str">
            <v>H</v>
          </cell>
          <cell r="E14035">
            <v>0.04</v>
          </cell>
          <cell r="F14035">
            <v>14.71</v>
          </cell>
          <cell r="G14035">
            <v>0.59</v>
          </cell>
        </row>
        <row r="14036">
          <cell r="A14036" t="str">
            <v>INSUMO</v>
          </cell>
          <cell r="B14036" t="str">
            <v>00021127</v>
          </cell>
          <cell r="C14036" t="str">
            <v>FITA ISOLANTE ADESIVA ANTI-CHAMA EM ROLOS 19MM X 5M</v>
          </cell>
          <cell r="D14036" t="str">
            <v>UN</v>
          </cell>
          <cell r="E14036">
            <v>5.5999999999999999E-3</v>
          </cell>
          <cell r="F14036">
            <v>2.0299999999999998</v>
          </cell>
          <cell r="G14036">
            <v>0.01</v>
          </cell>
        </row>
        <row r="14037">
          <cell r="A14037" t="str">
            <v>83416</v>
          </cell>
          <cell r="C14037" t="str">
            <v>SUBTOTAL</v>
          </cell>
          <cell r="G14037">
            <v>2.1899999999999995</v>
          </cell>
        </row>
        <row r="14038">
          <cell r="C14038" t="str">
            <v>BDI</v>
          </cell>
          <cell r="E14038">
            <v>0.35</v>
          </cell>
          <cell r="G14038">
            <v>0.77</v>
          </cell>
        </row>
        <row r="14039">
          <cell r="C14039" t="str">
            <v>TOTAL</v>
          </cell>
          <cell r="G14039">
            <v>2.9599999999999995</v>
          </cell>
        </row>
        <row r="14041">
          <cell r="A14041" t="str">
            <v>INEL</v>
          </cell>
          <cell r="B14041" t="str">
            <v>83417</v>
          </cell>
          <cell r="C14041" t="str">
            <v>CABO DE COBRE ISOLAMENTO TERMOPLASTICO 0,6/1KV 2,5M M2 ANTI-CHAMA - FORNECIMENTO E INSTALACAO</v>
          </cell>
          <cell r="D14041" t="str">
            <v>M</v>
          </cell>
        </row>
        <row r="14042">
          <cell r="A14042" t="str">
            <v>INSUMO</v>
          </cell>
          <cell r="B14042" t="str">
            <v>00000247</v>
          </cell>
          <cell r="C14042" t="str">
            <v>AUXILIAR DE ELETRICISTA</v>
          </cell>
          <cell r="D14042" t="str">
            <v>H</v>
          </cell>
          <cell r="E14042">
            <v>0.05</v>
          </cell>
          <cell r="F14042">
            <v>10.7</v>
          </cell>
          <cell r="G14042">
            <v>0.54</v>
          </cell>
        </row>
        <row r="14043">
          <cell r="A14043" t="str">
            <v>INSUMO</v>
          </cell>
          <cell r="B14043" t="str">
            <v>00001022</v>
          </cell>
          <cell r="C14043" t="str">
            <v>CABO DE COBRE ISOLAMENTO ANTI-CHAMA 0,6/1KV 2,5MM2 (1 CONDUTOR) TP SINTENAX PIRELLI OU EQUIV</v>
          </cell>
          <cell r="D14043" t="str">
            <v>M</v>
          </cell>
          <cell r="E14043">
            <v>1</v>
          </cell>
          <cell r="F14043">
            <v>1.49</v>
          </cell>
          <cell r="G14043">
            <v>1.49</v>
          </cell>
        </row>
        <row r="14044">
          <cell r="A14044" t="str">
            <v>INSUMO</v>
          </cell>
          <cell r="B14044" t="str">
            <v>00002436</v>
          </cell>
          <cell r="C14044" t="str">
            <v>ELETRICISTA</v>
          </cell>
          <cell r="D14044" t="str">
            <v>H</v>
          </cell>
          <cell r="E14044">
            <v>0.05</v>
          </cell>
          <cell r="F14044">
            <v>14.71</v>
          </cell>
          <cell r="G14044">
            <v>0.74</v>
          </cell>
        </row>
        <row r="14045">
          <cell r="A14045" t="str">
            <v>INSUMO</v>
          </cell>
          <cell r="B14045" t="str">
            <v>00021127</v>
          </cell>
          <cell r="C14045" t="str">
            <v>FITA ISOLANTE ADESIVA ANTI-CHAMA EM ROLOS 19MM X 5M</v>
          </cell>
          <cell r="D14045" t="str">
            <v>UN</v>
          </cell>
          <cell r="E14045">
            <v>5.5999999999999999E-3</v>
          </cell>
          <cell r="F14045">
            <v>2.0299999999999998</v>
          </cell>
          <cell r="G14045">
            <v>0.01</v>
          </cell>
        </row>
        <row r="14046">
          <cell r="A14046" t="str">
            <v>83417</v>
          </cell>
          <cell r="C14046" t="str">
            <v>SUBTOTAL</v>
          </cell>
          <cell r="G14046">
            <v>2.7800000000000002</v>
          </cell>
        </row>
        <row r="14047">
          <cell r="C14047" t="str">
            <v>BDI</v>
          </cell>
          <cell r="E14047">
            <v>0.35</v>
          </cell>
          <cell r="G14047">
            <v>0.97</v>
          </cell>
        </row>
        <row r="14048">
          <cell r="C14048" t="str">
            <v>TOTAL</v>
          </cell>
          <cell r="G14048">
            <v>3.75</v>
          </cell>
        </row>
        <row r="14050">
          <cell r="A14050" t="str">
            <v>INEL</v>
          </cell>
          <cell r="B14050" t="str">
            <v>83418</v>
          </cell>
          <cell r="C14050" t="str">
            <v>CABO DE COBRE ISOLAMENTO TERMOPLASTICO 0,6/1KV 4MM2 ANTI-CHAMA - FORNECIMENTO E INSTALACAO</v>
          </cell>
          <cell r="D14050" t="str">
            <v>M</v>
          </cell>
        </row>
        <row r="14051">
          <cell r="A14051" t="str">
            <v>INSUMO</v>
          </cell>
          <cell r="B14051" t="str">
            <v>00000247</v>
          </cell>
          <cell r="C14051" t="str">
            <v>AUXILIAR DE ELETRICISTA</v>
          </cell>
          <cell r="D14051" t="str">
            <v>H</v>
          </cell>
          <cell r="E14051">
            <v>6.0999999999999999E-2</v>
          </cell>
          <cell r="F14051">
            <v>10.7</v>
          </cell>
          <cell r="G14051">
            <v>0.65</v>
          </cell>
        </row>
        <row r="14052">
          <cell r="A14052" t="str">
            <v>INSUMO</v>
          </cell>
          <cell r="B14052" t="str">
            <v>00001021</v>
          </cell>
          <cell r="C14052" t="str">
            <v>CABO DE COBRE ISOLAMENTO ANTI-CHAMA 0,6/1KV 4MM2 (1 CONDUTOR) TP SINTENAX PIRELLI OU EQUIV</v>
          </cell>
          <cell r="D14052" t="str">
            <v>M</v>
          </cell>
          <cell r="E14052">
            <v>1</v>
          </cell>
          <cell r="F14052">
            <v>2.48</v>
          </cell>
          <cell r="G14052">
            <v>2.48</v>
          </cell>
        </row>
        <row r="14053">
          <cell r="A14053" t="str">
            <v>INSUMO</v>
          </cell>
          <cell r="B14053" t="str">
            <v>00002436</v>
          </cell>
          <cell r="C14053" t="str">
            <v>ELETRICISTA</v>
          </cell>
          <cell r="D14053" t="str">
            <v>H</v>
          </cell>
          <cell r="E14053">
            <v>6.0999999999999999E-2</v>
          </cell>
          <cell r="F14053">
            <v>14.71</v>
          </cell>
          <cell r="G14053">
            <v>0.9</v>
          </cell>
        </row>
        <row r="14054">
          <cell r="A14054" t="str">
            <v>INSUMO</v>
          </cell>
          <cell r="B14054" t="str">
            <v>00021127</v>
          </cell>
          <cell r="C14054" t="str">
            <v>FITA ISOLANTE ADESIVA ANTI-CHAMA EM ROLOS 19MM X 5M</v>
          </cell>
          <cell r="D14054" t="str">
            <v>UN</v>
          </cell>
          <cell r="E14054">
            <v>5.5999999999999999E-3</v>
          </cell>
          <cell r="F14054">
            <v>2.0299999999999998</v>
          </cell>
          <cell r="G14054">
            <v>0.01</v>
          </cell>
        </row>
        <row r="14055">
          <cell r="A14055" t="str">
            <v>83418</v>
          </cell>
          <cell r="C14055" t="str">
            <v>SUBTOTAL</v>
          </cell>
          <cell r="G14055">
            <v>4.04</v>
          </cell>
        </row>
        <row r="14056">
          <cell r="C14056" t="str">
            <v>BDI</v>
          </cell>
          <cell r="E14056">
            <v>0.35</v>
          </cell>
          <cell r="G14056">
            <v>1.41</v>
          </cell>
        </row>
        <row r="14057">
          <cell r="C14057" t="str">
            <v>TOTAL</v>
          </cell>
          <cell r="G14057">
            <v>5.45</v>
          </cell>
        </row>
        <row r="14059">
          <cell r="A14059" t="str">
            <v>INEL</v>
          </cell>
          <cell r="B14059" t="str">
            <v>83419</v>
          </cell>
          <cell r="C14059" t="str">
            <v>CABO DE COBRE ISOLAMENTO TERMOPLASTICO 0,6/1KV 6MM2 ANTI-CHAMA - FORNECIMENTO E INSTALACAO</v>
          </cell>
          <cell r="D14059" t="str">
            <v>M</v>
          </cell>
        </row>
        <row r="14060">
          <cell r="A14060" t="str">
            <v>INSUMO</v>
          </cell>
          <cell r="B14060" t="str">
            <v>00000247</v>
          </cell>
          <cell r="C14060" t="str">
            <v>AUXILIAR DE ELETRICISTA</v>
          </cell>
          <cell r="D14060" t="str">
            <v>H</v>
          </cell>
          <cell r="E14060">
            <v>7.0000000000000007E-2</v>
          </cell>
          <cell r="F14060">
            <v>10.7</v>
          </cell>
          <cell r="G14060">
            <v>0.75</v>
          </cell>
        </row>
        <row r="14061">
          <cell r="A14061" t="str">
            <v>INSUMO</v>
          </cell>
          <cell r="B14061" t="str">
            <v>00000994</v>
          </cell>
          <cell r="C14061" t="str">
            <v>CABO DE COBRE ISOLAMENTO ANTI-CHAMA 0,6/1KV 6MM2 (1 CONDUTOR) TP SINTENAX PIRELLI OU EQUIV</v>
          </cell>
          <cell r="D14061" t="str">
            <v>M</v>
          </cell>
          <cell r="E14061">
            <v>1</v>
          </cell>
          <cell r="F14061">
            <v>3.09</v>
          </cell>
          <cell r="G14061">
            <v>3.09</v>
          </cell>
        </row>
        <row r="14062">
          <cell r="A14062" t="str">
            <v>INSUMO</v>
          </cell>
          <cell r="B14062" t="str">
            <v>00002436</v>
          </cell>
          <cell r="C14062" t="str">
            <v>ELETRICISTA</v>
          </cell>
          <cell r="D14062" t="str">
            <v>H</v>
          </cell>
          <cell r="E14062">
            <v>7.0000000000000007E-2</v>
          </cell>
          <cell r="F14062">
            <v>14.71</v>
          </cell>
          <cell r="G14062">
            <v>1.03</v>
          </cell>
        </row>
        <row r="14063">
          <cell r="A14063" t="str">
            <v>INSUMO</v>
          </cell>
          <cell r="B14063" t="str">
            <v>00021127</v>
          </cell>
          <cell r="C14063" t="str">
            <v>FITA ISOLANTE ADESIVA ANTI-CHAMA EM ROLOS 19MM X 5M</v>
          </cell>
          <cell r="D14063" t="str">
            <v>UN</v>
          </cell>
          <cell r="E14063">
            <v>5.5999999999999999E-3</v>
          </cell>
          <cell r="F14063">
            <v>2.0299999999999998</v>
          </cell>
          <cell r="G14063">
            <v>0.01</v>
          </cell>
        </row>
        <row r="14064">
          <cell r="A14064" t="str">
            <v>83419</v>
          </cell>
          <cell r="C14064" t="str">
            <v>SUBTOTAL</v>
          </cell>
          <cell r="G14064">
            <v>4.88</v>
          </cell>
        </row>
        <row r="14065">
          <cell r="C14065" t="str">
            <v>BDI</v>
          </cell>
          <cell r="E14065">
            <v>0.35</v>
          </cell>
          <cell r="G14065">
            <v>1.71</v>
          </cell>
        </row>
        <row r="14066">
          <cell r="C14066" t="str">
            <v>TOTAL</v>
          </cell>
          <cell r="G14066">
            <v>6.59</v>
          </cell>
        </row>
        <row r="14068">
          <cell r="A14068" t="str">
            <v>INEL</v>
          </cell>
          <cell r="B14068" t="str">
            <v>83420</v>
          </cell>
          <cell r="C14068" t="str">
            <v>CABO DE COBRE ISOLAMENTO TERMOPLASTICO 0,6/1KV 10MM 2 ANTI-CHAMA - FORNECIMENTO E INSTALACAO</v>
          </cell>
          <cell r="D14068" t="str">
            <v>M</v>
          </cell>
        </row>
        <row r="14069">
          <cell r="A14069" t="str">
            <v>INSUMO</v>
          </cell>
          <cell r="B14069" t="str">
            <v>00000247</v>
          </cell>
          <cell r="C14069" t="str">
            <v>AUXILIAR DE ELETRICISTA</v>
          </cell>
          <cell r="D14069" t="str">
            <v>H</v>
          </cell>
          <cell r="E14069">
            <v>0.08</v>
          </cell>
          <cell r="F14069">
            <v>10.7</v>
          </cell>
          <cell r="G14069">
            <v>0.86</v>
          </cell>
        </row>
        <row r="14070">
          <cell r="A14070" t="str">
            <v>INSUMO</v>
          </cell>
          <cell r="B14070" t="str">
            <v>00001020</v>
          </cell>
          <cell r="C14070" t="str">
            <v>CABO DE COBRE ISOLAMENTO ANTI-CHAMA 0,6/1KV 10MM2 (1 CONDUTOR) TP SINTENAX PIRELLI OU EQUIV</v>
          </cell>
          <cell r="D14070" t="str">
            <v>M</v>
          </cell>
          <cell r="E14070">
            <v>1</v>
          </cell>
          <cell r="F14070">
            <v>4.74</v>
          </cell>
          <cell r="G14070">
            <v>4.74</v>
          </cell>
        </row>
        <row r="14071">
          <cell r="A14071" t="str">
            <v>INSUMO</v>
          </cell>
          <cell r="B14071" t="str">
            <v>00002436</v>
          </cell>
          <cell r="C14071" t="str">
            <v>ELETRICISTA</v>
          </cell>
          <cell r="D14071" t="str">
            <v>H</v>
          </cell>
          <cell r="E14071">
            <v>0.08</v>
          </cell>
          <cell r="F14071">
            <v>14.71</v>
          </cell>
          <cell r="G14071">
            <v>1.18</v>
          </cell>
        </row>
        <row r="14072">
          <cell r="A14072" t="str">
            <v>83420</v>
          </cell>
          <cell r="C14072" t="str">
            <v>SUBTOTAL</v>
          </cell>
          <cell r="G14072">
            <v>6.78</v>
          </cell>
        </row>
        <row r="14073">
          <cell r="C14073" t="str">
            <v>BDI</v>
          </cell>
          <cell r="E14073">
            <v>0.35</v>
          </cell>
          <cell r="G14073">
            <v>2.37</v>
          </cell>
        </row>
        <row r="14074">
          <cell r="C14074" t="str">
            <v>TOTAL</v>
          </cell>
          <cell r="G14074">
            <v>9.15</v>
          </cell>
        </row>
        <row r="14076">
          <cell r="A14076" t="str">
            <v>INEL</v>
          </cell>
          <cell r="B14076" t="str">
            <v>83421</v>
          </cell>
          <cell r="C14076" t="str">
            <v>CABO DE COBRE ISOLAMENTO TERMOPLASTICO 0,6/1KV 16MM 2 ANTI-CHAMA - FORNECIMENTO E INSTALACAO</v>
          </cell>
          <cell r="D14076" t="str">
            <v>M</v>
          </cell>
        </row>
        <row r="14077">
          <cell r="A14077" t="str">
            <v>INSUMO</v>
          </cell>
          <cell r="B14077" t="str">
            <v>00000247</v>
          </cell>
          <cell r="C14077" t="str">
            <v>AUXILIAR DE ELETRICISTA</v>
          </cell>
          <cell r="D14077" t="str">
            <v>H</v>
          </cell>
          <cell r="E14077">
            <v>0.09</v>
          </cell>
          <cell r="F14077">
            <v>10.7</v>
          </cell>
          <cell r="G14077">
            <v>0.96</v>
          </cell>
        </row>
        <row r="14078">
          <cell r="A14078" t="str">
            <v>INSUMO</v>
          </cell>
          <cell r="B14078" t="str">
            <v>00000995</v>
          </cell>
          <cell r="C14078" t="str">
            <v>CABO DE COBRE ISOLAMENTO ANTI-CHAMA 0,6/1KV 16MM2 (1 CONDUTOR) TP SINTENAX PIRELLI OU EQUIV</v>
          </cell>
          <cell r="D14078" t="str">
            <v>M</v>
          </cell>
          <cell r="E14078">
            <v>1</v>
          </cell>
          <cell r="F14078">
            <v>7.11</v>
          </cell>
          <cell r="G14078">
            <v>7.11</v>
          </cell>
        </row>
        <row r="14079">
          <cell r="A14079" t="str">
            <v>INSUMO</v>
          </cell>
          <cell r="B14079" t="str">
            <v>00002436</v>
          </cell>
          <cell r="C14079" t="str">
            <v>ELETRICISTA</v>
          </cell>
          <cell r="D14079" t="str">
            <v>H</v>
          </cell>
          <cell r="E14079">
            <v>0.09</v>
          </cell>
          <cell r="F14079">
            <v>14.71</v>
          </cell>
          <cell r="G14079">
            <v>1.32</v>
          </cell>
        </row>
        <row r="14080">
          <cell r="A14080" t="str">
            <v>83421</v>
          </cell>
          <cell r="C14080" t="str">
            <v>SUBTOTAL</v>
          </cell>
          <cell r="G14080">
            <v>9.39</v>
          </cell>
        </row>
        <row r="14081">
          <cell r="C14081" t="str">
            <v>BDI</v>
          </cell>
          <cell r="E14081">
            <v>0.35</v>
          </cell>
          <cell r="G14081">
            <v>3.29</v>
          </cell>
        </row>
        <row r="14082">
          <cell r="C14082" t="str">
            <v>TOTAL</v>
          </cell>
          <cell r="G14082">
            <v>12.68</v>
          </cell>
        </row>
        <row r="14084">
          <cell r="A14084" t="str">
            <v>INEL</v>
          </cell>
          <cell r="B14084" t="str">
            <v>83422</v>
          </cell>
          <cell r="C14084" t="str">
            <v>CABO DE COBRE ISOLAMENTO TERMOPLASTICO 0,6/1KV 25MM 2 ANTI-CHAMA - FORNECIMENTO E INSTALACAO</v>
          </cell>
          <cell r="D14084" t="str">
            <v>M</v>
          </cell>
        </row>
        <row r="14085">
          <cell r="A14085" t="str">
            <v>INSUMO</v>
          </cell>
          <cell r="B14085" t="str">
            <v>00000247</v>
          </cell>
          <cell r="C14085" t="str">
            <v>AUXILIAR DE ELETRICISTA</v>
          </cell>
          <cell r="D14085" t="str">
            <v>H</v>
          </cell>
          <cell r="E14085">
            <v>0.1</v>
          </cell>
          <cell r="F14085">
            <v>10.7</v>
          </cell>
          <cell r="G14085">
            <v>1.07</v>
          </cell>
        </row>
        <row r="14086">
          <cell r="A14086" t="str">
            <v>INSUMO</v>
          </cell>
          <cell r="B14086" t="str">
            <v>00000996</v>
          </cell>
          <cell r="C14086" t="str">
            <v>CABO DE COBRE ISOLAMENTO ANTI-CHAMA 0,6/1KV 25MM2 (1 CONDUTOR) TP SINTENAX PIRELLI OU EQUIV</v>
          </cell>
          <cell r="D14086" t="str">
            <v>M</v>
          </cell>
          <cell r="E14086">
            <v>1</v>
          </cell>
          <cell r="F14086">
            <v>10.96</v>
          </cell>
          <cell r="G14086">
            <v>10.96</v>
          </cell>
        </row>
        <row r="14087">
          <cell r="A14087" t="str">
            <v>INSUMO</v>
          </cell>
          <cell r="B14087" t="str">
            <v>00002436</v>
          </cell>
          <cell r="C14087" t="str">
            <v>ELETRICISTA</v>
          </cell>
          <cell r="D14087" t="str">
            <v>H</v>
          </cell>
          <cell r="E14087">
            <v>0.1</v>
          </cell>
          <cell r="F14087">
            <v>14.71</v>
          </cell>
          <cell r="G14087">
            <v>1.47</v>
          </cell>
        </row>
        <row r="14088">
          <cell r="A14088" t="str">
            <v>83422</v>
          </cell>
          <cell r="C14088" t="str">
            <v>SUBTOTAL</v>
          </cell>
          <cell r="G14088">
            <v>13.500000000000002</v>
          </cell>
        </row>
        <row r="14089">
          <cell r="C14089" t="str">
            <v>BDI</v>
          </cell>
          <cell r="E14089">
            <v>0.35</v>
          </cell>
          <cell r="G14089">
            <v>4.7300000000000004</v>
          </cell>
        </row>
        <row r="14090">
          <cell r="C14090" t="str">
            <v>TOTAL</v>
          </cell>
          <cell r="G14090">
            <v>18.230000000000004</v>
          </cell>
        </row>
        <row r="14092">
          <cell r="A14092" t="str">
            <v>INEL</v>
          </cell>
          <cell r="B14092" t="str">
            <v>83423</v>
          </cell>
          <cell r="C14092" t="str">
            <v>CABO DE COBRE ISOLAMENTO TERMOPLASTICO 0,6/1KV 35MM 2 ANTI-CHAMA - FORNECIMENTO E INSTALACAO</v>
          </cell>
          <cell r="D14092" t="str">
            <v>M</v>
          </cell>
        </row>
        <row r="14093">
          <cell r="A14093" t="str">
            <v>INSUMO</v>
          </cell>
          <cell r="B14093" t="str">
            <v>00000247</v>
          </cell>
          <cell r="C14093" t="str">
            <v>AUXILIAR DE ELETRICISTA</v>
          </cell>
          <cell r="D14093" t="str">
            <v>H</v>
          </cell>
          <cell r="E14093">
            <v>0.15</v>
          </cell>
          <cell r="F14093">
            <v>10.7</v>
          </cell>
          <cell r="G14093">
            <v>1.61</v>
          </cell>
        </row>
        <row r="14094">
          <cell r="A14094" t="str">
            <v>INSUMO</v>
          </cell>
          <cell r="B14094" t="str">
            <v>00001019</v>
          </cell>
          <cell r="C14094" t="str">
            <v>CABO DE COBRE ISOLAMENTO ANTI-CHAMA 0,6/1KV 35MM2 (1 CONDUTOR) TP SINTENAX PIRELLI OU EQUIV</v>
          </cell>
          <cell r="D14094" t="str">
            <v>M</v>
          </cell>
          <cell r="E14094">
            <v>1</v>
          </cell>
          <cell r="F14094">
            <v>14.43</v>
          </cell>
          <cell r="G14094">
            <v>14.43</v>
          </cell>
        </row>
        <row r="14095">
          <cell r="A14095" t="str">
            <v>INSUMO</v>
          </cell>
          <cell r="B14095" t="str">
            <v>00002436</v>
          </cell>
          <cell r="C14095" t="str">
            <v>ELETRICISTA</v>
          </cell>
          <cell r="D14095" t="str">
            <v>H</v>
          </cell>
          <cell r="E14095">
            <v>0.15</v>
          </cell>
          <cell r="F14095">
            <v>14.71</v>
          </cell>
          <cell r="G14095">
            <v>2.21</v>
          </cell>
        </row>
        <row r="14096">
          <cell r="A14096" t="str">
            <v>83423</v>
          </cell>
          <cell r="C14096" t="str">
            <v>SUBTOTAL</v>
          </cell>
          <cell r="G14096">
            <v>18.25</v>
          </cell>
        </row>
        <row r="14097">
          <cell r="C14097" t="str">
            <v>BDI</v>
          </cell>
          <cell r="E14097">
            <v>0.35</v>
          </cell>
          <cell r="G14097">
            <v>6.39</v>
          </cell>
        </row>
        <row r="14098">
          <cell r="C14098" t="str">
            <v>TOTAL</v>
          </cell>
          <cell r="G14098">
            <v>24.64</v>
          </cell>
        </row>
        <row r="14100">
          <cell r="A14100" t="str">
            <v>INEL</v>
          </cell>
          <cell r="B14100" t="str">
            <v>83424</v>
          </cell>
          <cell r="C14100" t="str">
            <v>CABO DE COBRE ISOLAMENTO TERMOPLASTICO 0,6/1KV 50MM 2 ANTI-CHAMA - FORNECIMENTO E INSTALACAO</v>
          </cell>
          <cell r="D14100" t="str">
            <v>M</v>
          </cell>
        </row>
        <row r="14101">
          <cell r="A14101" t="str">
            <v>INSUMO</v>
          </cell>
          <cell r="B14101" t="str">
            <v>00000247</v>
          </cell>
          <cell r="C14101" t="str">
            <v>AUXILIAR DE ELETRICISTA</v>
          </cell>
          <cell r="D14101" t="str">
            <v>H</v>
          </cell>
          <cell r="E14101">
            <v>0.2</v>
          </cell>
          <cell r="F14101">
            <v>10.7</v>
          </cell>
          <cell r="G14101">
            <v>2.14</v>
          </cell>
        </row>
        <row r="14102">
          <cell r="A14102" t="str">
            <v>INSUMO</v>
          </cell>
          <cell r="B14102" t="str">
            <v>00001018</v>
          </cell>
          <cell r="C14102" t="str">
            <v>CABO DE COBRE ISOLAMENTO ANTI-CHAMA 0,6/1KV 50MM2 (1 CONDUTOR) TP SINTENAX PIRELLI OU EQUIV 75 A 500 E PN-16 DN 75 A 400</v>
          </cell>
          <cell r="D14102" t="str">
            <v>M</v>
          </cell>
          <cell r="E14102">
            <v>1</v>
          </cell>
          <cell r="F14102">
            <v>19.559999999999999</v>
          </cell>
          <cell r="G14102">
            <v>19.559999999999999</v>
          </cell>
        </row>
        <row r="14103">
          <cell r="A14103" t="str">
            <v>INSUMO</v>
          </cell>
          <cell r="B14103" t="str">
            <v>00002436</v>
          </cell>
          <cell r="C14103" t="str">
            <v>ELETRICISTA</v>
          </cell>
          <cell r="D14103" t="str">
            <v>H</v>
          </cell>
          <cell r="E14103">
            <v>0.2</v>
          </cell>
          <cell r="F14103">
            <v>14.71</v>
          </cell>
          <cell r="G14103">
            <v>2.94</v>
          </cell>
        </row>
        <row r="14104">
          <cell r="A14104" t="str">
            <v>83424</v>
          </cell>
          <cell r="C14104" t="str">
            <v>SUBTOTAL</v>
          </cell>
          <cell r="G14104">
            <v>24.64</v>
          </cell>
        </row>
        <row r="14105">
          <cell r="C14105" t="str">
            <v>BDI</v>
          </cell>
          <cell r="E14105">
            <v>0.35</v>
          </cell>
          <cell r="G14105">
            <v>8.6199999999999992</v>
          </cell>
        </row>
        <row r="14106">
          <cell r="C14106" t="str">
            <v>TOTAL</v>
          </cell>
          <cell r="G14106">
            <v>33.26</v>
          </cell>
        </row>
        <row r="14108">
          <cell r="A14108" t="str">
            <v>INEL</v>
          </cell>
          <cell r="B14108" t="str">
            <v>83425</v>
          </cell>
          <cell r="C14108" t="str">
            <v>CABO DE COBRE ISOLAMENTO TERMOPLASTICO 0,6/1KV 70MM 2 ANTI-CHAMA - FORNECIMENTO E INSTALACAO</v>
          </cell>
          <cell r="D14108" t="str">
            <v>M</v>
          </cell>
        </row>
        <row r="14109">
          <cell r="A14109" t="str">
            <v>INSUMO</v>
          </cell>
          <cell r="B14109" t="str">
            <v>00000247</v>
          </cell>
          <cell r="C14109" t="str">
            <v>AUXILIAR DE ELETRICISTA</v>
          </cell>
          <cell r="D14109" t="str">
            <v>H</v>
          </cell>
          <cell r="E14109">
            <v>0.25</v>
          </cell>
          <cell r="F14109">
            <v>10.7</v>
          </cell>
          <cell r="G14109">
            <v>2.68</v>
          </cell>
        </row>
        <row r="14110">
          <cell r="A14110" t="str">
            <v>INSUMO</v>
          </cell>
          <cell r="B14110" t="str">
            <v>00000977</v>
          </cell>
          <cell r="C14110" t="str">
            <v>CABO DE COBRE ISOLAMENTO ANTI-CHAMA 0,6/1KV 70MM2 (1 CONDUTOR) TP SINTENAX PIRELLI OU EQUIV</v>
          </cell>
          <cell r="D14110" t="str">
            <v>M</v>
          </cell>
          <cell r="E14110">
            <v>1</v>
          </cell>
          <cell r="F14110">
            <v>27.33</v>
          </cell>
          <cell r="G14110">
            <v>27.33</v>
          </cell>
        </row>
        <row r="14111">
          <cell r="A14111" t="str">
            <v>INSUMO</v>
          </cell>
          <cell r="B14111" t="str">
            <v>00002436</v>
          </cell>
          <cell r="C14111" t="str">
            <v>ELETRICISTA</v>
          </cell>
          <cell r="D14111" t="str">
            <v>H</v>
          </cell>
          <cell r="E14111">
            <v>0.25</v>
          </cell>
          <cell r="F14111">
            <v>14.71</v>
          </cell>
          <cell r="G14111">
            <v>3.68</v>
          </cell>
        </row>
        <row r="14112">
          <cell r="A14112" t="str">
            <v>83425</v>
          </cell>
          <cell r="C14112" t="str">
            <v>SUBTOTAL</v>
          </cell>
          <cell r="G14112">
            <v>33.69</v>
          </cell>
        </row>
        <row r="14113">
          <cell r="C14113" t="str">
            <v>BDI</v>
          </cell>
          <cell r="E14113">
            <v>0.35</v>
          </cell>
          <cell r="G14113">
            <v>11.79</v>
          </cell>
        </row>
        <row r="14114">
          <cell r="C14114" t="str">
            <v>TOTAL</v>
          </cell>
          <cell r="G14114">
            <v>45.48</v>
          </cell>
        </row>
        <row r="14116">
          <cell r="A14116" t="str">
            <v>INEL</v>
          </cell>
          <cell r="B14116" t="str">
            <v>83431</v>
          </cell>
          <cell r="C14116" t="str">
            <v>CABO DE COBRE ISOLAMENTO TERMOPLASTICO 0,6/1KV 95MM 2 ANTI-CHAMA - FORNECIMENTO E INSTALACAO</v>
          </cell>
          <cell r="D14116" t="str">
            <v>M</v>
          </cell>
        </row>
        <row r="14117">
          <cell r="A14117" t="str">
            <v>INSUMO</v>
          </cell>
          <cell r="B14117" t="str">
            <v>00000247</v>
          </cell>
          <cell r="C14117" t="str">
            <v>AUXILIAR DE ELETRICISTA</v>
          </cell>
          <cell r="D14117" t="str">
            <v>H</v>
          </cell>
          <cell r="E14117">
            <v>0.3</v>
          </cell>
          <cell r="F14117">
            <v>10.7</v>
          </cell>
          <cell r="G14117">
            <v>3.21</v>
          </cell>
        </row>
        <row r="14118">
          <cell r="A14118" t="str">
            <v>INSUMO</v>
          </cell>
          <cell r="B14118" t="str">
            <v>00000998</v>
          </cell>
          <cell r="C14118" t="str">
            <v>CABO DE COBRE ISOLAMENTO ANTI-CHAMA 0,6/1KV 95MM2 (1 CONDUTOR) TP SINTENAX PIRELLI OU EQUIV</v>
          </cell>
          <cell r="D14118" t="str">
            <v>M</v>
          </cell>
          <cell r="E14118">
            <v>1</v>
          </cell>
          <cell r="F14118">
            <v>38.29</v>
          </cell>
          <cell r="G14118">
            <v>38.29</v>
          </cell>
        </row>
        <row r="14119">
          <cell r="A14119" t="str">
            <v>INSUMO</v>
          </cell>
          <cell r="B14119" t="str">
            <v>00002436</v>
          </cell>
          <cell r="C14119" t="str">
            <v>ELETRICISTA</v>
          </cell>
          <cell r="D14119" t="str">
            <v>H</v>
          </cell>
          <cell r="E14119">
            <v>0.3</v>
          </cell>
          <cell r="F14119">
            <v>14.71</v>
          </cell>
          <cell r="G14119">
            <v>4.41</v>
          </cell>
        </row>
        <row r="14120">
          <cell r="A14120" t="str">
            <v>83431</v>
          </cell>
          <cell r="C14120" t="str">
            <v>SUBTOTAL</v>
          </cell>
          <cell r="G14120">
            <v>45.91</v>
          </cell>
        </row>
        <row r="14121">
          <cell r="C14121" t="str">
            <v>BDI</v>
          </cell>
          <cell r="E14121">
            <v>0.35</v>
          </cell>
          <cell r="G14121">
            <v>16.07</v>
          </cell>
        </row>
        <row r="14122">
          <cell r="C14122" t="str">
            <v>TOTAL</v>
          </cell>
          <cell r="G14122">
            <v>61.98</v>
          </cell>
        </row>
        <row r="14124">
          <cell r="A14124" t="str">
            <v>INEL</v>
          </cell>
          <cell r="B14124" t="str">
            <v>83432</v>
          </cell>
          <cell r="C14124" t="str">
            <v>CABO DE COBRE ISOLAMENTO TERMOPLASTICO 0,6/1KV 120M M2 ANTI-CHAMA - FORNECIMENTO E INSTALACAO</v>
          </cell>
          <cell r="D14124" t="str">
            <v>M</v>
          </cell>
        </row>
        <row r="14125">
          <cell r="A14125" t="str">
            <v>INSUMO</v>
          </cell>
          <cell r="B14125" t="str">
            <v>00000247</v>
          </cell>
          <cell r="C14125" t="str">
            <v>AUXILIAR DE ELETRICISTA</v>
          </cell>
          <cell r="D14125" t="str">
            <v>H</v>
          </cell>
          <cell r="E14125">
            <v>0.35</v>
          </cell>
          <cell r="F14125">
            <v>10.7</v>
          </cell>
          <cell r="G14125">
            <v>3.75</v>
          </cell>
        </row>
        <row r="14126">
          <cell r="A14126" t="str">
            <v>INSUMO</v>
          </cell>
          <cell r="B14126" t="str">
            <v>00001017</v>
          </cell>
          <cell r="C14126" t="str">
            <v>CABO DE COBRE ISOLAMENTO ANTI-CHAMA 0,6/1KV 120MM2 (1 CONDUTOR) TP SINTENAX PIRELLI OU EQUIV</v>
          </cell>
          <cell r="D14126" t="str">
            <v>M</v>
          </cell>
          <cell r="E14126">
            <v>1</v>
          </cell>
          <cell r="F14126">
            <v>44.24</v>
          </cell>
          <cell r="G14126">
            <v>44.24</v>
          </cell>
        </row>
        <row r="14127">
          <cell r="A14127" t="str">
            <v>INSUMO</v>
          </cell>
          <cell r="B14127" t="str">
            <v>00002436</v>
          </cell>
          <cell r="C14127" t="str">
            <v>ELETRICISTA</v>
          </cell>
          <cell r="D14127" t="str">
            <v>H</v>
          </cell>
          <cell r="E14127">
            <v>0.35</v>
          </cell>
          <cell r="F14127">
            <v>14.71</v>
          </cell>
          <cell r="G14127">
            <v>5.15</v>
          </cell>
        </row>
        <row r="14128">
          <cell r="A14128" t="str">
            <v>83432</v>
          </cell>
          <cell r="C14128" t="str">
            <v>SUBTOTAL</v>
          </cell>
          <cell r="G14128">
            <v>53.14</v>
          </cell>
        </row>
        <row r="14129">
          <cell r="C14129" t="str">
            <v>BDI</v>
          </cell>
          <cell r="E14129">
            <v>0.35</v>
          </cell>
          <cell r="G14129">
            <v>18.600000000000001</v>
          </cell>
        </row>
        <row r="14130">
          <cell r="C14130" t="str">
            <v>TOTAL</v>
          </cell>
          <cell r="G14130">
            <v>71.740000000000009</v>
          </cell>
        </row>
        <row r="14132">
          <cell r="A14132" t="str">
            <v>INEL</v>
          </cell>
          <cell r="B14132" t="str">
            <v>83433</v>
          </cell>
          <cell r="C14132" t="str">
            <v>CABO DE COBRE ISOLAMENTO TERMOPLASTICO 0,6/1KV 150M M2 ANTI-CHAMA - FORNECIMENTO E INSTALACAO</v>
          </cell>
          <cell r="D14132" t="str">
            <v>M</v>
          </cell>
        </row>
        <row r="14133">
          <cell r="A14133" t="str">
            <v>INSUMO</v>
          </cell>
          <cell r="B14133" t="str">
            <v>00000247</v>
          </cell>
          <cell r="C14133" t="str">
            <v>AUXILIAR DE ELETRICISTA</v>
          </cell>
          <cell r="D14133" t="str">
            <v>H</v>
          </cell>
          <cell r="E14133">
            <v>0.4</v>
          </cell>
          <cell r="F14133">
            <v>10.7</v>
          </cell>
          <cell r="G14133">
            <v>4.28</v>
          </cell>
        </row>
        <row r="14134">
          <cell r="A14134" t="str">
            <v>INSUMO</v>
          </cell>
          <cell r="B14134" t="str">
            <v>00000999</v>
          </cell>
          <cell r="C14134" t="str">
            <v>CABO DE COBRE ISOLAMENTO ANTI-CHAMA 0,6/1KV 150MM2 (1 CONDUTOR) TP SINTENAX PIRELLI OU EQUIV</v>
          </cell>
          <cell r="D14134" t="str">
            <v>M</v>
          </cell>
          <cell r="E14134">
            <v>1</v>
          </cell>
          <cell r="F14134">
            <v>56.19</v>
          </cell>
          <cell r="G14134">
            <v>56.19</v>
          </cell>
        </row>
        <row r="14135">
          <cell r="A14135" t="str">
            <v>INSUMO</v>
          </cell>
          <cell r="B14135" t="str">
            <v>00002436</v>
          </cell>
          <cell r="C14135" t="str">
            <v>ELETRICISTA</v>
          </cell>
          <cell r="D14135" t="str">
            <v>H</v>
          </cell>
          <cell r="E14135">
            <v>0.4</v>
          </cell>
          <cell r="F14135">
            <v>14.71</v>
          </cell>
          <cell r="G14135">
            <v>5.88</v>
          </cell>
        </row>
        <row r="14136">
          <cell r="A14136" t="str">
            <v>83433</v>
          </cell>
          <cell r="C14136" t="str">
            <v>SUBTOTAL</v>
          </cell>
          <cell r="G14136">
            <v>66.349999999999994</v>
          </cell>
        </row>
        <row r="14137">
          <cell r="C14137" t="str">
            <v>BDI</v>
          </cell>
          <cell r="E14137">
            <v>0.35</v>
          </cell>
          <cell r="G14137">
            <v>23.22</v>
          </cell>
        </row>
        <row r="14138">
          <cell r="C14138" t="str">
            <v>TOTAL</v>
          </cell>
          <cell r="G14138">
            <v>89.57</v>
          </cell>
        </row>
        <row r="14140">
          <cell r="A14140" t="str">
            <v>INEL</v>
          </cell>
          <cell r="B14140" t="str">
            <v>83434</v>
          </cell>
          <cell r="C14140" t="str">
            <v>CABO DE COBRE ISOLAMENTO TERMOPLASTICO 0,6/1KV 185M M2 ANTI-CHAMA - FORNECIMENTO E INSTALACAO</v>
          </cell>
          <cell r="D14140" t="str">
            <v>M</v>
          </cell>
        </row>
        <row r="14141">
          <cell r="A14141" t="str">
            <v>INSUMO</v>
          </cell>
          <cell r="B14141" t="str">
            <v>00000247</v>
          </cell>
          <cell r="C14141" t="str">
            <v>AUXILIAR DE ELETRICISTA</v>
          </cell>
          <cell r="D14141" t="str">
            <v>H</v>
          </cell>
          <cell r="E14141">
            <v>0.45</v>
          </cell>
          <cell r="F14141">
            <v>10.7</v>
          </cell>
          <cell r="G14141">
            <v>4.82</v>
          </cell>
        </row>
        <row r="14142">
          <cell r="A14142" t="str">
            <v>INSUMO</v>
          </cell>
          <cell r="B14142" t="str">
            <v>00001000</v>
          </cell>
          <cell r="C14142" t="str">
            <v>CABO DE COBRE ISOLAMENTO ANTI-CHAMA 0,6/1KV 185MM2 (1 CONDUTOR)TP SINTENAX PIRELLI OU EQUIV</v>
          </cell>
          <cell r="D14142" t="str">
            <v>M</v>
          </cell>
          <cell r="E14142">
            <v>1</v>
          </cell>
          <cell r="F14142">
            <v>68.86</v>
          </cell>
          <cell r="G14142">
            <v>68.86</v>
          </cell>
        </row>
        <row r="14143">
          <cell r="A14143" t="str">
            <v>INSUMO</v>
          </cell>
          <cell r="B14143" t="str">
            <v>00002436</v>
          </cell>
          <cell r="C14143" t="str">
            <v>ELETRICISTA</v>
          </cell>
          <cell r="D14143" t="str">
            <v>H</v>
          </cell>
          <cell r="E14143">
            <v>0.45</v>
          </cell>
          <cell r="F14143">
            <v>14.71</v>
          </cell>
          <cell r="G14143">
            <v>6.62</v>
          </cell>
        </row>
        <row r="14144">
          <cell r="A14144" t="str">
            <v>83434</v>
          </cell>
          <cell r="C14144" t="str">
            <v>SUBTOTAL</v>
          </cell>
          <cell r="G14144">
            <v>80.300000000000011</v>
          </cell>
        </row>
        <row r="14145">
          <cell r="C14145" t="str">
            <v>BDI</v>
          </cell>
          <cell r="E14145">
            <v>0.35</v>
          </cell>
          <cell r="G14145">
            <v>28.11</v>
          </cell>
        </row>
        <row r="14146">
          <cell r="C14146" t="str">
            <v>TOTAL</v>
          </cell>
          <cell r="G14146">
            <v>108.41000000000001</v>
          </cell>
        </row>
        <row r="14148">
          <cell r="A14148" t="str">
            <v>INEL</v>
          </cell>
          <cell r="B14148" t="str">
            <v>83435</v>
          </cell>
          <cell r="C14148" t="str">
            <v>CABO DE COBRE ISOLAMENTO TERMOPLASTICO 0,6/1KV 240M M2 ANTI-CHAMA - FORNECIMENTO E INSTALACAO</v>
          </cell>
          <cell r="D14148" t="str">
            <v>M</v>
          </cell>
        </row>
        <row r="14149">
          <cell r="A14149" t="str">
            <v>INSUMO</v>
          </cell>
          <cell r="B14149" t="str">
            <v>00000247</v>
          </cell>
          <cell r="C14149" t="str">
            <v>AUXILIAR DE ELETRICISTA</v>
          </cell>
          <cell r="D14149" t="str">
            <v>H</v>
          </cell>
          <cell r="E14149">
            <v>0.5</v>
          </cell>
          <cell r="F14149">
            <v>10.7</v>
          </cell>
          <cell r="G14149">
            <v>5.35</v>
          </cell>
        </row>
        <row r="14150">
          <cell r="A14150" t="str">
            <v>INSUMO</v>
          </cell>
          <cell r="B14150" t="str">
            <v>00001015</v>
          </cell>
          <cell r="C14150" t="str">
            <v>CABO DE COBRE ISOLAMENTO ANTI-CHAMA 0,6/1KV 240MM2 (1 CONDUTOR)TP SINTENAX PIRELLI OU EQUIV</v>
          </cell>
          <cell r="D14150" t="str">
            <v>M</v>
          </cell>
          <cell r="E14150">
            <v>1</v>
          </cell>
          <cell r="F14150">
            <v>93.27</v>
          </cell>
          <cell r="G14150">
            <v>93.27</v>
          </cell>
        </row>
        <row r="14151">
          <cell r="A14151" t="str">
            <v>INSUMO</v>
          </cell>
          <cell r="B14151" t="str">
            <v>00002436</v>
          </cell>
          <cell r="C14151" t="str">
            <v>ELETRICISTA</v>
          </cell>
          <cell r="D14151" t="str">
            <v>H</v>
          </cell>
          <cell r="E14151">
            <v>0.5</v>
          </cell>
          <cell r="F14151">
            <v>14.71</v>
          </cell>
          <cell r="G14151">
            <v>7.36</v>
          </cell>
        </row>
        <row r="14152">
          <cell r="A14152" t="str">
            <v>83435</v>
          </cell>
          <cell r="C14152" t="str">
            <v>SUBTOTAL</v>
          </cell>
          <cell r="G14152">
            <v>105.97999999999999</v>
          </cell>
        </row>
        <row r="14153">
          <cell r="C14153" t="str">
            <v>BDI</v>
          </cell>
          <cell r="E14153">
            <v>0.35</v>
          </cell>
          <cell r="G14153">
            <v>37.090000000000003</v>
          </cell>
        </row>
        <row r="14154">
          <cell r="C14154" t="str">
            <v>TOTAL</v>
          </cell>
          <cell r="G14154">
            <v>143.07</v>
          </cell>
        </row>
        <row r="14156">
          <cell r="A14156" t="str">
            <v>INEL</v>
          </cell>
          <cell r="B14156" t="str">
            <v>83436</v>
          </cell>
          <cell r="C14156" t="str">
            <v>CABO DE COBRE ISOLAMENTO TERMOPLASTICO 0,6/1KV 300M M2 ANTI-CHAMA - FORNECIMENTO E INSTALACAO</v>
          </cell>
          <cell r="D14156" t="str">
            <v>M</v>
          </cell>
        </row>
        <row r="14157">
          <cell r="A14157" t="str">
            <v>INSUMO</v>
          </cell>
          <cell r="B14157" t="str">
            <v>00000247</v>
          </cell>
          <cell r="C14157" t="str">
            <v>AUXILIAR DE ELETRICISTA</v>
          </cell>
          <cell r="D14157" t="str">
            <v>H</v>
          </cell>
          <cell r="E14157">
            <v>0.55000000000000004</v>
          </cell>
          <cell r="F14157">
            <v>10.7</v>
          </cell>
          <cell r="G14157">
            <v>5.89</v>
          </cell>
        </row>
        <row r="14158">
          <cell r="A14158" t="str">
            <v>INSUMO</v>
          </cell>
          <cell r="B14158" t="str">
            <v>00001001</v>
          </cell>
          <cell r="C14158" t="str">
            <v>CABO DE COBRE ISOLAMENTO ANTI-CHAMA 0,6/1KV 300MM2 (1 CONDUTOR) TP SINTENAX PIRELLI OU EQUIV</v>
          </cell>
          <cell r="D14158" t="str">
            <v>M</v>
          </cell>
          <cell r="E14158">
            <v>1</v>
          </cell>
          <cell r="F14158">
            <v>110.95</v>
          </cell>
          <cell r="G14158">
            <v>110.95</v>
          </cell>
        </row>
        <row r="14159">
          <cell r="A14159" t="str">
            <v>INSUMO</v>
          </cell>
          <cell r="B14159" t="str">
            <v>00002436</v>
          </cell>
          <cell r="C14159" t="str">
            <v>ELETRICISTA</v>
          </cell>
          <cell r="D14159" t="str">
            <v>H</v>
          </cell>
          <cell r="E14159">
            <v>0.55000000000000004</v>
          </cell>
          <cell r="F14159">
            <v>14.71</v>
          </cell>
          <cell r="G14159">
            <v>8.09</v>
          </cell>
        </row>
        <row r="14160">
          <cell r="A14160" t="str">
            <v>83436</v>
          </cell>
          <cell r="C14160" t="str">
            <v>SUBTOTAL</v>
          </cell>
          <cell r="G14160">
            <v>124.93</v>
          </cell>
        </row>
        <row r="14161">
          <cell r="C14161" t="str">
            <v>BDI</v>
          </cell>
          <cell r="E14161">
            <v>0.35</v>
          </cell>
          <cell r="G14161">
            <v>43.73</v>
          </cell>
        </row>
        <row r="14162">
          <cell r="C14162" t="str">
            <v>TOTAL</v>
          </cell>
          <cell r="G14162">
            <v>168.66</v>
          </cell>
        </row>
        <row r="14164">
          <cell r="A14164" t="str">
            <v>INEL</v>
          </cell>
          <cell r="B14164" t="str">
            <v>84682</v>
          </cell>
          <cell r="C14164" t="str">
            <v>FIO DE COBRE NU 4 MM2 - FORNECIMENTO E INS TALACAO</v>
          </cell>
          <cell r="D14164" t="str">
            <v>M</v>
          </cell>
        </row>
        <row r="14165">
          <cell r="A14165" t="str">
            <v>INSUMO</v>
          </cell>
          <cell r="B14165" t="str">
            <v>00000247</v>
          </cell>
          <cell r="C14165" t="str">
            <v>AUXILIAR DE ELETRICISTA</v>
          </cell>
          <cell r="D14165" t="str">
            <v>H</v>
          </cell>
          <cell r="E14165">
            <v>0.06</v>
          </cell>
          <cell r="F14165">
            <v>10.7</v>
          </cell>
          <cell r="G14165">
            <v>0.64</v>
          </cell>
        </row>
        <row r="14166">
          <cell r="A14166" t="str">
            <v>INSUMO</v>
          </cell>
          <cell r="B14166" t="str">
            <v>00002436</v>
          </cell>
          <cell r="C14166" t="str">
            <v>ELETRICISTA</v>
          </cell>
          <cell r="D14166" t="str">
            <v>H</v>
          </cell>
          <cell r="E14166">
            <v>0.06</v>
          </cell>
          <cell r="F14166">
            <v>14.71</v>
          </cell>
          <cell r="G14166">
            <v>0.88</v>
          </cell>
        </row>
        <row r="14167">
          <cell r="A14167" t="str">
            <v>INSUMO</v>
          </cell>
          <cell r="B14167" t="str">
            <v>00020058</v>
          </cell>
          <cell r="C14167" t="str">
            <v>FIO DE COBRE NU 4MM2</v>
          </cell>
          <cell r="D14167" t="str">
            <v>KG</v>
          </cell>
          <cell r="E14167">
            <v>3.5299999999999998E-2</v>
          </cell>
          <cell r="F14167">
            <v>1.48</v>
          </cell>
          <cell r="G14167">
            <v>0.05</v>
          </cell>
        </row>
        <row r="14168">
          <cell r="A14168" t="str">
            <v>84682</v>
          </cell>
          <cell r="C14168" t="str">
            <v>SUBTOTAL</v>
          </cell>
          <cell r="G14168">
            <v>1.57</v>
          </cell>
        </row>
        <row r="14169">
          <cell r="C14169" t="str">
            <v>BDI</v>
          </cell>
          <cell r="E14169">
            <v>0.35</v>
          </cell>
          <cell r="G14169">
            <v>0.55000000000000004</v>
          </cell>
        </row>
        <row r="14170">
          <cell r="C14170" t="str">
            <v>TOTAL</v>
          </cell>
          <cell r="G14170">
            <v>2.12</v>
          </cell>
        </row>
        <row r="14172">
          <cell r="A14172" t="str">
            <v>INEL</v>
          </cell>
          <cell r="B14172" t="str">
            <v>73861/001</v>
          </cell>
          <cell r="C14172" t="str">
            <v>CONDULETE 1/2" EM LIGA DE ALUM˝NIO FUNDI DO TIPO B - FORNECIMENTO E INSTALACAO</v>
          </cell>
          <cell r="D14172" t="str">
            <v>UN</v>
          </cell>
        </row>
        <row r="14173">
          <cell r="A14173" t="str">
            <v>INSUMO</v>
          </cell>
          <cell r="B14173" t="str">
            <v>00000850</v>
          </cell>
          <cell r="C14173" t="str">
            <v>BUCHA E ARRUELA ALUMINIO FUNDIDO P/ ELETRODUTO 15MM (1/2'')</v>
          </cell>
          <cell r="D14173" t="str">
            <v>CJ</v>
          </cell>
          <cell r="E14173">
            <v>1</v>
          </cell>
          <cell r="F14173">
            <v>0.37</v>
          </cell>
          <cell r="G14173">
            <v>0.37</v>
          </cell>
        </row>
        <row r="14174">
          <cell r="A14174" t="str">
            <v>INSUMO</v>
          </cell>
          <cell r="B14174" t="str">
            <v>00002436</v>
          </cell>
          <cell r="C14174" t="str">
            <v>ELETRICISTA</v>
          </cell>
          <cell r="D14174" t="str">
            <v>H</v>
          </cell>
          <cell r="E14174">
            <v>0.2</v>
          </cell>
          <cell r="F14174">
            <v>14.71</v>
          </cell>
          <cell r="G14174">
            <v>2.94</v>
          </cell>
        </row>
        <row r="14175">
          <cell r="A14175" t="str">
            <v>INSUMO</v>
          </cell>
          <cell r="B14175" t="str">
            <v>00014052</v>
          </cell>
          <cell r="C14175" t="str">
            <v>CONDULETE DE ALUMINIO FUNDIDO TIPO B DN 1/2"</v>
          </cell>
          <cell r="D14175" t="str">
            <v>UN</v>
          </cell>
          <cell r="E14175">
            <v>1</v>
          </cell>
          <cell r="F14175">
            <v>4.57</v>
          </cell>
          <cell r="G14175">
            <v>4.57</v>
          </cell>
        </row>
        <row r="14176">
          <cell r="A14176" t="str">
            <v>73861/001</v>
          </cell>
          <cell r="C14176" t="str">
            <v>SUBTOTAL</v>
          </cell>
          <cell r="G14176">
            <v>7.8800000000000008</v>
          </cell>
        </row>
        <row r="14177">
          <cell r="C14177" t="str">
            <v>BDI</v>
          </cell>
          <cell r="E14177">
            <v>0.35</v>
          </cell>
          <cell r="G14177">
            <v>2.76</v>
          </cell>
        </row>
        <row r="14178">
          <cell r="C14178" t="str">
            <v>TOTAL</v>
          </cell>
          <cell r="G14178">
            <v>10.64</v>
          </cell>
        </row>
        <row r="14180">
          <cell r="A14180" t="str">
            <v>INEL</v>
          </cell>
          <cell r="B14180" t="str">
            <v>73861/002</v>
          </cell>
          <cell r="C14180" t="str">
            <v>CONDULETE 3/4" EM LIGA DE ALUM˝NIO FUNDI DO TIPO "B" - FORNECIMENTO E INSTALACAO</v>
          </cell>
          <cell r="D14180" t="str">
            <v>UN</v>
          </cell>
        </row>
        <row r="14181">
          <cell r="A14181" t="str">
            <v>INSUMO</v>
          </cell>
          <cell r="B14181" t="str">
            <v>00000851</v>
          </cell>
          <cell r="C14181" t="str">
            <v>BUCHA E ARRUELA ALUMINIO FUNDIDO P/ ELETRODUTO 20MM (3/4'')</v>
          </cell>
          <cell r="D14181" t="str">
            <v>CJ</v>
          </cell>
          <cell r="E14181">
            <v>1</v>
          </cell>
          <cell r="F14181">
            <v>0.47</v>
          </cell>
          <cell r="G14181">
            <v>0.47</v>
          </cell>
        </row>
        <row r="14182">
          <cell r="A14182" t="str">
            <v>INSUMO</v>
          </cell>
          <cell r="B14182" t="str">
            <v>00002436</v>
          </cell>
          <cell r="C14182" t="str">
            <v>ELETRICISTA</v>
          </cell>
          <cell r="D14182" t="str">
            <v>H</v>
          </cell>
          <cell r="E14182">
            <v>0.25</v>
          </cell>
          <cell r="F14182">
            <v>14.71</v>
          </cell>
          <cell r="G14182">
            <v>3.68</v>
          </cell>
        </row>
        <row r="14183">
          <cell r="A14183" t="str">
            <v>INSUMO</v>
          </cell>
          <cell r="B14183" t="str">
            <v>00014053</v>
          </cell>
          <cell r="C14183" t="str">
            <v>CONDULETE DE ALUMINIO FUNDIDO TIPO B DN 3/4"</v>
          </cell>
          <cell r="D14183" t="str">
            <v>UN</v>
          </cell>
          <cell r="E14183">
            <v>1</v>
          </cell>
          <cell r="F14183">
            <v>5.0199999999999996</v>
          </cell>
          <cell r="G14183">
            <v>5.0199999999999996</v>
          </cell>
        </row>
        <row r="14184">
          <cell r="A14184" t="str">
            <v>73861/002</v>
          </cell>
          <cell r="C14184" t="str">
            <v>SUBTOTAL</v>
          </cell>
          <cell r="G14184">
            <v>9.17</v>
          </cell>
        </row>
        <row r="14185">
          <cell r="C14185" t="str">
            <v>BDI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o"/>
      <sheetName val="COMPOSIÇÕES"/>
      <sheetName val="cronograma"/>
      <sheetName val="Resumo geral"/>
      <sheetName val="Resumo compos"/>
      <sheetName val="cotações mater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U"/>
      <sheetName val="CCU_Reformas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 - ok"/>
      <sheetName val="BDI Diferenciado - ok"/>
      <sheetName val="Resumo - ok"/>
      <sheetName val="ORÇAMENTO - ok"/>
      <sheetName val="Itens Retirados - ok"/>
      <sheetName val="Cronograma - ok "/>
      <sheetName val="COMPOSIÇÕES-ok"/>
      <sheetName val="Plan1"/>
      <sheetName val="Curva ABC - ok"/>
      <sheetName val="COTAÇÕES - ok"/>
    </sheetNames>
    <sheetDataSet>
      <sheetData sheetId="0"/>
      <sheetData sheetId="1">
        <row r="9">
          <cell r="G9">
            <v>0.16069815831987078</v>
          </cell>
        </row>
      </sheetData>
      <sheetData sheetId="2">
        <row r="7">
          <cell r="D7">
            <v>0.84660000000000002</v>
          </cell>
        </row>
        <row r="9">
          <cell r="C9" t="str">
            <v>BDI Diferenciado.: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emonstrativo BDI"/>
      <sheetName val="Demonstrativo BDI equipamentos"/>
      <sheetName val="Resumo"/>
      <sheetName val="Orçamento"/>
      <sheetName val="Cronograma da Obra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ETA-Mat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ÊNCIA"/>
      <sheetName val="CAPA"/>
      <sheetName val="Controle"/>
      <sheetName val="LOJAS"/>
      <sheetName val="CONDOMINOS"/>
      <sheetName val="QUADROS DE DISTRIBUIÇÃO"/>
      <sheetName val="BARRAMENTO BLINDADO"/>
      <sheetName val="TRANSFORMADORES"/>
      <sheetName val="GERAL ORIGINAL"/>
      <sheetName val="GERAL POR ITENS"/>
      <sheetName val="MOTORES"/>
      <sheetName val="ANTIGO COND"/>
      <sheetName val="ANTIGO GERAL"/>
      <sheetName val="H_MOT"/>
      <sheetName val="C_MOT"/>
    </sheetNames>
    <sheetDataSet>
      <sheetData sheetId="0" refreshError="1">
        <row r="2">
          <cell r="A2" t="str">
            <v>TABELA DE CARGAS – POR TRANSFORMADOR/PBT EM EMERGÊNCIA</v>
          </cell>
        </row>
        <row r="4">
          <cell r="A4" t="str">
            <v>TRANSFORMADOR 1.1 – PBT-1.1 EM EMERGÊNCIA</v>
          </cell>
        </row>
        <row r="6">
          <cell r="A6" t="str">
            <v>FINALIDADE</v>
          </cell>
          <cell r="B6" t="str">
            <v>POT. UNIT. (kW)</v>
          </cell>
          <cell r="C6" t="str">
            <v>POT. UNIT. (CV)</v>
          </cell>
          <cell r="D6" t="str">
            <v>T I P O</v>
          </cell>
          <cell r="E6" t="str">
            <v>POT-M (KW)</v>
          </cell>
          <cell r="F6" t="str">
            <v>FP- M</v>
          </cell>
          <cell r="G6" t="str">
            <v>QTDE.</v>
          </cell>
          <cell r="H6" t="str">
            <v>PÓLOS</v>
          </cell>
          <cell r="I6" t="str">
            <v>F.D.</v>
          </cell>
          <cell r="J6" t="str">
            <v>F.P.</v>
          </cell>
          <cell r="K6" t="str">
            <v>POT. INSTALADA (kW)</v>
          </cell>
          <cell r="L6" t="str">
            <v>POT. INSTALADA (kVA)</v>
          </cell>
          <cell r="M6" t="str">
            <v>POT. DEMANDADA (kW)</v>
          </cell>
          <cell r="N6" t="str">
            <v>POT. DEMANDADA (kVA)</v>
          </cell>
        </row>
        <row r="7">
          <cell r="A7" t="str">
            <v>BARRAMENTO BLINDADO BB1.1/1.3 – ILUMINAÇÃO HALL</v>
          </cell>
          <cell r="B7">
            <v>123.78</v>
          </cell>
          <cell r="E7" t="e">
            <v>#N/A</v>
          </cell>
          <cell r="F7" t="e">
            <v>#N/A</v>
          </cell>
          <cell r="G7">
            <v>1</v>
          </cell>
          <cell r="I7">
            <v>0.71596423332687886</v>
          </cell>
          <cell r="J7">
            <v>0.97999999999999976</v>
          </cell>
          <cell r="K7">
            <v>123.78</v>
          </cell>
          <cell r="L7">
            <v>126.30612244897962</v>
          </cell>
          <cell r="M7">
            <v>88.622052801201065</v>
          </cell>
          <cell r="N7">
            <v>90.430666123674584</v>
          </cell>
        </row>
        <row r="8">
          <cell r="A8" t="str">
            <v>QD-B1-3S</v>
          </cell>
          <cell r="B8">
            <v>140.32509426511928</v>
          </cell>
          <cell r="E8" t="e">
            <v>#N/A</v>
          </cell>
          <cell r="F8" t="e">
            <v>#N/A</v>
          </cell>
          <cell r="G8">
            <v>1</v>
          </cell>
          <cell r="I8">
            <v>1</v>
          </cell>
          <cell r="J8">
            <v>0.77296462798671983</v>
          </cell>
          <cell r="K8">
            <v>140.32509426511928</v>
          </cell>
          <cell r="L8">
            <v>181.54141752982022</v>
          </cell>
          <cell r="M8">
            <v>140.32509426511928</v>
          </cell>
          <cell r="N8">
            <v>181.54141752982022</v>
          </cell>
        </row>
        <row r="9">
          <cell r="A9" t="str">
            <v>NO BREAK</v>
          </cell>
          <cell r="B9">
            <v>30</v>
          </cell>
          <cell r="G9">
            <v>2</v>
          </cell>
          <cell r="I9">
            <v>0.5</v>
          </cell>
          <cell r="J9">
            <v>1</v>
          </cell>
          <cell r="K9">
            <v>60</v>
          </cell>
          <cell r="L9">
            <v>60</v>
          </cell>
          <cell r="M9">
            <v>30</v>
          </cell>
          <cell r="N9">
            <v>30</v>
          </cell>
        </row>
        <row r="10">
          <cell r="A10" t="str">
            <v>TOTAL</v>
          </cell>
          <cell r="I10">
            <v>0.79896043489677604</v>
          </cell>
          <cell r="J10">
            <v>0.85752015197356957</v>
          </cell>
          <cell r="K10">
            <v>324.10509426511931</v>
          </cell>
          <cell r="L10">
            <v>367.84753997879983</v>
          </cell>
          <cell r="M10">
            <v>258.94714706632033</v>
          </cell>
          <cell r="N10">
            <v>301.97208365349479</v>
          </cell>
        </row>
        <row r="12">
          <cell r="A12" t="str">
            <v>RESUMO GERAL:</v>
          </cell>
          <cell r="B12" t="str">
            <v>kW</v>
          </cell>
          <cell r="C12" t="str">
            <v>kVA</v>
          </cell>
        </row>
        <row r="13">
          <cell r="A13" t="str">
            <v>DEMANDAS</v>
          </cell>
          <cell r="B13">
            <v>258.94714706632033</v>
          </cell>
          <cell r="C13">
            <v>301.97208365349479</v>
          </cell>
        </row>
        <row r="14">
          <cell r="A14" t="str">
            <v>RESERVA     (%)</v>
          </cell>
          <cell r="B14">
            <v>0.2</v>
          </cell>
        </row>
        <row r="15">
          <cell r="A15" t="str">
            <v>FATOR DE SIMULTANEIDADE</v>
          </cell>
          <cell r="B15">
            <v>1</v>
          </cell>
        </row>
        <row r="17">
          <cell r="A17" t="str">
            <v xml:space="preserve">DEMANDA FINAL </v>
          </cell>
          <cell r="B17">
            <v>310.73657647958436</v>
          </cell>
          <cell r="C17">
            <v>362.36650038419373</v>
          </cell>
        </row>
        <row r="19">
          <cell r="A19" t="str">
            <v>TENSÃO (V)</v>
          </cell>
          <cell r="B19">
            <v>380</v>
          </cell>
          <cell r="C19" t="str">
            <v>V</v>
          </cell>
        </row>
        <row r="20">
          <cell r="A20" t="str">
            <v>CORRENTE (A)</v>
          </cell>
          <cell r="B20">
            <v>550.55893826872864</v>
          </cell>
          <cell r="C20" t="str">
            <v>A</v>
          </cell>
        </row>
        <row r="21">
          <cell r="A21" t="str">
            <v>DISJUNTOR GERAL</v>
          </cell>
          <cell r="B21">
            <v>2500</v>
          </cell>
          <cell r="C21" t="str">
            <v>A</v>
          </cell>
        </row>
        <row r="23">
          <cell r="A23" t="str">
            <v>TRANSFORMADOR DE 1500KVA</v>
          </cell>
        </row>
        <row r="27">
          <cell r="A27" t="str">
            <v>TRANSFORMADOR 1.2 – PBT-1.2 EM EMERGÊNCIA</v>
          </cell>
        </row>
        <row r="29">
          <cell r="A29" t="str">
            <v>FINALIDADE</v>
          </cell>
          <cell r="B29" t="str">
            <v>POT. UNIT. (kW)</v>
          </cell>
          <cell r="C29" t="str">
            <v>POT. UNIT. (CV)</v>
          </cell>
          <cell r="D29" t="str">
            <v>T I P O</v>
          </cell>
          <cell r="E29" t="str">
            <v>POT-M (KW)</v>
          </cell>
          <cell r="F29" t="str">
            <v>FP- M</v>
          </cell>
          <cell r="G29" t="str">
            <v>QTDE.</v>
          </cell>
          <cell r="H29" t="str">
            <v>PÓLOS</v>
          </cell>
          <cell r="I29" t="str">
            <v>F.D.</v>
          </cell>
          <cell r="J29" t="str">
            <v>F.P.</v>
          </cell>
          <cell r="K29" t="str">
            <v>POT. INSTALADA (kW)</v>
          </cell>
          <cell r="L29" t="str">
            <v>POT. INSTALADA (kVA)</v>
          </cell>
          <cell r="M29" t="str">
            <v>POT. DEMANDADA (kW)</v>
          </cell>
          <cell r="N29" t="str">
            <v>POT. DEMANDADA (kVA)</v>
          </cell>
        </row>
        <row r="30">
          <cell r="A30" t="str">
            <v>ELEVADORES SUBSOLO</v>
          </cell>
          <cell r="B30">
            <v>20</v>
          </cell>
          <cell r="E30" t="e">
            <v>#N/A</v>
          </cell>
          <cell r="F30" t="e">
            <v>#N/A</v>
          </cell>
          <cell r="G30">
            <v>2</v>
          </cell>
          <cell r="I30">
            <v>0</v>
          </cell>
          <cell r="J30">
            <v>0.8</v>
          </cell>
          <cell r="K30">
            <v>40</v>
          </cell>
          <cell r="L30">
            <v>50</v>
          </cell>
          <cell r="M30">
            <v>0</v>
          </cell>
          <cell r="N30">
            <v>0</v>
          </cell>
        </row>
        <row r="31">
          <cell r="A31" t="str">
            <v>ILUMINAÇÃO E COMANDO ELEVADORES SUBSOLO</v>
          </cell>
          <cell r="B31">
            <v>1.3</v>
          </cell>
          <cell r="E31" t="e">
            <v>#N/A</v>
          </cell>
          <cell r="F31" t="e">
            <v>#N/A</v>
          </cell>
          <cell r="G31">
            <v>1</v>
          </cell>
          <cell r="I31">
            <v>0.74</v>
          </cell>
          <cell r="J31">
            <v>0.8</v>
          </cell>
          <cell r="K31">
            <v>1.3</v>
          </cell>
          <cell r="L31">
            <v>1.625</v>
          </cell>
          <cell r="M31">
            <v>0.96199999999999997</v>
          </cell>
          <cell r="N31">
            <v>1.2024999999999999</v>
          </cell>
        </row>
        <row r="32">
          <cell r="A32" t="str">
            <v>ELEVADORES GARAGEM</v>
          </cell>
          <cell r="B32">
            <v>20</v>
          </cell>
          <cell r="E32" t="e">
            <v>#N/A</v>
          </cell>
          <cell r="F32" t="e">
            <v>#N/A</v>
          </cell>
          <cell r="G32">
            <v>2</v>
          </cell>
          <cell r="I32">
            <v>0.74</v>
          </cell>
          <cell r="J32">
            <v>0.8</v>
          </cell>
          <cell r="K32">
            <v>40</v>
          </cell>
          <cell r="L32">
            <v>50</v>
          </cell>
          <cell r="M32">
            <v>29.6</v>
          </cell>
          <cell r="N32">
            <v>37</v>
          </cell>
        </row>
        <row r="33">
          <cell r="A33" t="str">
            <v>ILUMINAÇÃO E COMANDO ELEVADORES GARAGEM</v>
          </cell>
          <cell r="B33">
            <v>1.3</v>
          </cell>
          <cell r="E33" t="e">
            <v>#N/A</v>
          </cell>
          <cell r="F33" t="e">
            <v>#N/A</v>
          </cell>
          <cell r="G33">
            <v>1</v>
          </cell>
          <cell r="I33">
            <v>0</v>
          </cell>
          <cell r="J33">
            <v>0.8</v>
          </cell>
          <cell r="K33">
            <v>1.3</v>
          </cell>
          <cell r="L33">
            <v>1.625</v>
          </cell>
          <cell r="M33">
            <v>0</v>
          </cell>
          <cell r="N33">
            <v>0</v>
          </cell>
        </row>
        <row r="34">
          <cell r="A34" t="str">
            <v>ELEVADORES ZONA BAIXA</v>
          </cell>
          <cell r="B34">
            <v>50</v>
          </cell>
          <cell r="E34" t="e">
            <v>#N/A</v>
          </cell>
          <cell r="F34" t="e">
            <v>#N/A</v>
          </cell>
          <cell r="G34">
            <v>8</v>
          </cell>
          <cell r="I34">
            <v>0.125</v>
          </cell>
          <cell r="J34">
            <v>0.8</v>
          </cell>
          <cell r="K34">
            <v>400</v>
          </cell>
          <cell r="L34">
            <v>500</v>
          </cell>
          <cell r="M34">
            <v>50</v>
          </cell>
          <cell r="N34">
            <v>62.5</v>
          </cell>
        </row>
        <row r="35">
          <cell r="A35" t="str">
            <v>ILUMINAÇÃO E COMANDO ELEVADORES ZONA BAIXA</v>
          </cell>
          <cell r="B35">
            <v>3</v>
          </cell>
          <cell r="E35" t="e">
            <v>#N/A</v>
          </cell>
          <cell r="F35" t="e">
            <v>#N/A</v>
          </cell>
          <cell r="G35">
            <v>1</v>
          </cell>
          <cell r="I35">
            <v>0.1</v>
          </cell>
          <cell r="J35">
            <v>0.8</v>
          </cell>
          <cell r="K35">
            <v>3</v>
          </cell>
          <cell r="L35">
            <v>3.75</v>
          </cell>
          <cell r="M35">
            <v>0.30000000000000004</v>
          </cell>
          <cell r="N35">
            <v>0.375</v>
          </cell>
        </row>
        <row r="36">
          <cell r="A36" t="str">
            <v>QD-B1-3S-AC</v>
          </cell>
          <cell r="B36">
            <v>140.32509426511928</v>
          </cell>
          <cell r="E36" t="e">
            <v>#N/A</v>
          </cell>
          <cell r="F36" t="e">
            <v>#N/A</v>
          </cell>
          <cell r="G36">
            <v>1</v>
          </cell>
          <cell r="I36">
            <v>0</v>
          </cell>
          <cell r="J36">
            <v>0.77296462798671983</v>
          </cell>
          <cell r="K36">
            <v>140.32509426511928</v>
          </cell>
          <cell r="L36">
            <v>181.54141752982022</v>
          </cell>
          <cell r="M36">
            <v>0</v>
          </cell>
          <cell r="N36">
            <v>0</v>
          </cell>
        </row>
        <row r="37">
          <cell r="A37" t="str">
            <v>VENTILAÇÃO</v>
          </cell>
          <cell r="B37">
            <v>0.56488549618320616</v>
          </cell>
          <cell r="C37">
            <v>0.5</v>
          </cell>
          <cell r="D37" t="str">
            <v>C</v>
          </cell>
          <cell r="E37">
            <v>0.56488549618320616</v>
          </cell>
          <cell r="F37">
            <v>0.73</v>
          </cell>
          <cell r="G37">
            <v>1</v>
          </cell>
          <cell r="I37">
            <v>0</v>
          </cell>
          <cell r="J37">
            <v>0.73</v>
          </cell>
          <cell r="K37">
            <v>0.56488549618320616</v>
          </cell>
          <cell r="L37">
            <v>0.77381574819617283</v>
          </cell>
          <cell r="M37">
            <v>0</v>
          </cell>
          <cell r="N37">
            <v>0</v>
          </cell>
        </row>
        <row r="38">
          <cell r="A38" t="str">
            <v>VENTILAÇÃO</v>
          </cell>
          <cell r="B38">
            <v>0.80291970802919721</v>
          </cell>
          <cell r="C38">
            <v>0.75</v>
          </cell>
          <cell r="D38" t="str">
            <v>C</v>
          </cell>
          <cell r="E38">
            <v>0.80291970802919721</v>
          </cell>
          <cell r="F38">
            <v>0.77</v>
          </cell>
          <cell r="G38">
            <v>1</v>
          </cell>
          <cell r="I38">
            <v>0</v>
          </cell>
          <cell r="J38">
            <v>0.77</v>
          </cell>
          <cell r="K38">
            <v>0.80291970802919721</v>
          </cell>
          <cell r="L38">
            <v>1.0427528675703859</v>
          </cell>
          <cell r="M38">
            <v>0</v>
          </cell>
          <cell r="N38">
            <v>0</v>
          </cell>
        </row>
        <row r="39">
          <cell r="A39" t="str">
            <v>VENTILAÇÃO</v>
          </cell>
          <cell r="B39">
            <v>1.8987341772151898</v>
          </cell>
          <cell r="C39">
            <v>2</v>
          </cell>
          <cell r="D39" t="str">
            <v>C</v>
          </cell>
          <cell r="E39">
            <v>1.8987341772151898</v>
          </cell>
          <cell r="F39">
            <v>0.82</v>
          </cell>
          <cell r="G39">
            <v>1</v>
          </cell>
          <cell r="I39">
            <v>0</v>
          </cell>
          <cell r="J39">
            <v>0.82</v>
          </cell>
          <cell r="K39">
            <v>1.8987341772151898</v>
          </cell>
          <cell r="L39">
            <v>2.3155294844087684</v>
          </cell>
          <cell r="M39">
            <v>0</v>
          </cell>
          <cell r="N39">
            <v>0</v>
          </cell>
        </row>
        <row r="40">
          <cell r="A40" t="str">
            <v>FANCOIL</v>
          </cell>
          <cell r="B40">
            <v>6.3805104408352662</v>
          </cell>
          <cell r="C40">
            <v>7.5</v>
          </cell>
          <cell r="D40" t="str">
            <v>C</v>
          </cell>
          <cell r="E40">
            <v>6.3805104408352662</v>
          </cell>
          <cell r="F40">
            <v>0.8</v>
          </cell>
          <cell r="G40">
            <v>2</v>
          </cell>
          <cell r="I40">
            <v>0</v>
          </cell>
          <cell r="J40">
            <v>0.8</v>
          </cell>
          <cell r="K40">
            <v>12.761020881670532</v>
          </cell>
          <cell r="L40">
            <v>15.951276102088165</v>
          </cell>
          <cell r="M40">
            <v>0</v>
          </cell>
          <cell r="N40">
            <v>0</v>
          </cell>
        </row>
        <row r="41">
          <cell r="A41" t="str">
            <v>UNIDADE CONDENSADORA</v>
          </cell>
          <cell r="B41">
            <v>43.4</v>
          </cell>
          <cell r="G41">
            <v>1</v>
          </cell>
          <cell r="I41">
            <v>0</v>
          </cell>
          <cell r="J41">
            <v>0.8</v>
          </cell>
          <cell r="K41">
            <v>43.4</v>
          </cell>
          <cell r="L41">
            <v>54.249999999999993</v>
          </cell>
          <cell r="M41">
            <v>0</v>
          </cell>
          <cell r="N41">
            <v>0</v>
          </cell>
        </row>
        <row r="42">
          <cell r="A42" t="str">
            <v>FANCOIL ESCRITÓRIOS</v>
          </cell>
          <cell r="B42">
            <v>8.6705202312138727</v>
          </cell>
          <cell r="C42">
            <v>10</v>
          </cell>
          <cell r="D42" t="str">
            <v>C</v>
          </cell>
          <cell r="E42">
            <v>8.6705202312138727</v>
          </cell>
          <cell r="F42">
            <v>0.85</v>
          </cell>
          <cell r="G42">
            <v>32</v>
          </cell>
          <cell r="I42">
            <v>0</v>
          </cell>
          <cell r="J42">
            <v>0.85</v>
          </cell>
          <cell r="K42">
            <v>277.45664739884393</v>
          </cell>
          <cell r="L42">
            <v>326.41958517511051</v>
          </cell>
          <cell r="M42">
            <v>0</v>
          </cell>
          <cell r="N42">
            <v>0</v>
          </cell>
        </row>
        <row r="43">
          <cell r="A43" t="str">
            <v>ILUMINAÇÃO, TOMADAS E AR CONDICIONADO FAST FOOD</v>
          </cell>
          <cell r="B43">
            <v>258.76900000000001</v>
          </cell>
          <cell r="G43">
            <v>1</v>
          </cell>
          <cell r="I43">
            <v>0</v>
          </cell>
          <cell r="J43">
            <v>0.9</v>
          </cell>
          <cell r="K43">
            <v>258.76900000000001</v>
          </cell>
          <cell r="L43">
            <v>287.52111111111111</v>
          </cell>
          <cell r="M43">
            <v>0</v>
          </cell>
          <cell r="N43">
            <v>0</v>
          </cell>
        </row>
        <row r="44">
          <cell r="A44" t="str">
            <v>BOMBA DE RECALQUE DE ÁGUA FRIA</v>
          </cell>
          <cell r="B44">
            <v>20.670391061452513</v>
          </cell>
          <cell r="C44">
            <v>25</v>
          </cell>
          <cell r="D44" t="str">
            <v>H</v>
          </cell>
          <cell r="E44">
            <v>20.670391061452513</v>
          </cell>
          <cell r="F44">
            <v>0.85</v>
          </cell>
          <cell r="G44">
            <v>2</v>
          </cell>
          <cell r="I44">
            <v>0</v>
          </cell>
          <cell r="J44">
            <v>0.85</v>
          </cell>
          <cell r="K44">
            <v>41.340782122905026</v>
          </cell>
          <cell r="L44">
            <v>48.636214262241211</v>
          </cell>
          <cell r="M44">
            <v>0</v>
          </cell>
          <cell r="N44">
            <v>0</v>
          </cell>
        </row>
        <row r="45">
          <cell r="A45" t="str">
            <v>BOMBA DE RECALQUE DE ÁGUAS PLUVIAIS</v>
          </cell>
          <cell r="B45">
            <v>8.6705202312138727</v>
          </cell>
          <cell r="C45">
            <v>10</v>
          </cell>
          <cell r="D45" t="str">
            <v>H</v>
          </cell>
          <cell r="E45">
            <v>8.6705202312138727</v>
          </cell>
          <cell r="F45">
            <v>0.85</v>
          </cell>
          <cell r="G45">
            <v>6</v>
          </cell>
          <cell r="I45">
            <v>0</v>
          </cell>
          <cell r="J45">
            <v>0.85</v>
          </cell>
          <cell r="K45">
            <v>52.02312138728324</v>
          </cell>
          <cell r="L45">
            <v>61.203672220333225</v>
          </cell>
          <cell r="M45">
            <v>0</v>
          </cell>
          <cell r="N45">
            <v>0</v>
          </cell>
        </row>
        <row r="46">
          <cell r="A46" t="str">
            <v>BOMBA DE RECALQUE DE ESGOTO</v>
          </cell>
          <cell r="B46">
            <v>8.6705202312138727</v>
          </cell>
          <cell r="C46">
            <v>10</v>
          </cell>
          <cell r="D46" t="str">
            <v>H</v>
          </cell>
          <cell r="E46">
            <v>8.6705202312138727</v>
          </cell>
          <cell r="F46">
            <v>0.85</v>
          </cell>
          <cell r="G46">
            <v>6</v>
          </cell>
          <cell r="I46">
            <v>0</v>
          </cell>
          <cell r="J46">
            <v>0.85</v>
          </cell>
          <cell r="K46">
            <v>52.02312138728324</v>
          </cell>
          <cell r="L46">
            <v>61.203672220333225</v>
          </cell>
          <cell r="M46">
            <v>0</v>
          </cell>
          <cell r="N46">
            <v>0</v>
          </cell>
        </row>
        <row r="47">
          <cell r="A47" t="str">
            <v>BOMBA DE RECALQUE DE REUSO</v>
          </cell>
          <cell r="B47">
            <v>1.0135135135135136</v>
          </cell>
          <cell r="C47">
            <v>1</v>
          </cell>
          <cell r="D47" t="str">
            <v>H</v>
          </cell>
          <cell r="E47">
            <v>1.0135135135135136</v>
          </cell>
          <cell r="F47">
            <v>0.78</v>
          </cell>
          <cell r="G47">
            <v>2</v>
          </cell>
          <cell r="I47">
            <v>0</v>
          </cell>
          <cell r="J47">
            <v>0.78</v>
          </cell>
          <cell r="K47">
            <v>2.0270270270270272</v>
          </cell>
          <cell r="L47">
            <v>2.5987525987525988</v>
          </cell>
          <cell r="M47">
            <v>0</v>
          </cell>
          <cell r="N47">
            <v>0</v>
          </cell>
        </row>
        <row r="48">
          <cell r="A48" t="str">
            <v>BOMBA DE RECALQUE DO POÇO DE RETARDO</v>
          </cell>
          <cell r="B48">
            <v>1.0135135135135136</v>
          </cell>
          <cell r="C48">
            <v>1</v>
          </cell>
          <cell r="D48" t="str">
            <v>H</v>
          </cell>
          <cell r="E48">
            <v>1.0135135135135136</v>
          </cell>
          <cell r="F48">
            <v>0.78</v>
          </cell>
          <cell r="G48">
            <v>2</v>
          </cell>
          <cell r="I48">
            <v>0</v>
          </cell>
          <cell r="J48">
            <v>0.78</v>
          </cell>
          <cell r="K48">
            <v>2.0270270270270272</v>
          </cell>
          <cell r="L48">
            <v>2.5987525987525988</v>
          </cell>
          <cell r="M48">
            <v>0</v>
          </cell>
          <cell r="N48">
            <v>0</v>
          </cell>
        </row>
        <row r="49">
          <cell r="A49" t="str">
            <v>ESCADA ROLANTE</v>
          </cell>
          <cell r="B49">
            <v>10</v>
          </cell>
          <cell r="G49">
            <v>2</v>
          </cell>
          <cell r="I49">
            <v>0</v>
          </cell>
          <cell r="J49">
            <v>0.8</v>
          </cell>
          <cell r="K49">
            <v>20</v>
          </cell>
          <cell r="L49">
            <v>25</v>
          </cell>
          <cell r="M49">
            <v>0</v>
          </cell>
          <cell r="N49">
            <v>0</v>
          </cell>
        </row>
        <row r="50">
          <cell r="A50" t="str">
            <v>TOTAL</v>
          </cell>
          <cell r="I50">
            <v>5.8131468987100983E-2</v>
          </cell>
          <cell r="J50">
            <v>0.79999999999999993</v>
          </cell>
          <cell r="K50">
            <v>1391.0193808785871</v>
          </cell>
          <cell r="L50">
            <v>1678.056551918718</v>
          </cell>
          <cell r="M50">
            <v>80.861999999999995</v>
          </cell>
          <cell r="N50">
            <v>101.0775</v>
          </cell>
        </row>
        <row r="52">
          <cell r="I52" t="str">
            <v>COM O PAINEL DE SEGURANÇA EM FUNCIONAMENTO</v>
          </cell>
        </row>
        <row r="53">
          <cell r="A53" t="str">
            <v>RESUMO GERAL:</v>
          </cell>
          <cell r="B53" t="str">
            <v>kW</v>
          </cell>
          <cell r="C53" t="str">
            <v>kVA</v>
          </cell>
          <cell r="I53" t="str">
            <v>kW</v>
          </cell>
          <cell r="J53" t="str">
            <v>kVA</v>
          </cell>
        </row>
        <row r="54">
          <cell r="A54" t="str">
            <v>DEMANDAS</v>
          </cell>
          <cell r="B54">
            <v>80.861999999999995</v>
          </cell>
          <cell r="C54">
            <v>101.0775</v>
          </cell>
          <cell r="I54">
            <v>442.08736295026449</v>
          </cell>
          <cell r="J54">
            <v>529.01118759655708</v>
          </cell>
        </row>
        <row r="55">
          <cell r="A55" t="str">
            <v>RESERVA     (%)</v>
          </cell>
          <cell r="B55">
            <v>0.2</v>
          </cell>
          <cell r="I55">
            <v>0</v>
          </cell>
        </row>
        <row r="56">
          <cell r="A56" t="str">
            <v>FATOR DE SIMULTANEIDADE</v>
          </cell>
          <cell r="B56">
            <v>1</v>
          </cell>
          <cell r="I56">
            <v>1</v>
          </cell>
        </row>
        <row r="58">
          <cell r="A58" t="str">
            <v xml:space="preserve">DEMANDA FINAL </v>
          </cell>
          <cell r="B58">
            <v>97.034399999999991</v>
          </cell>
          <cell r="C58">
            <v>121.29299999999999</v>
          </cell>
          <cell r="I58">
            <v>442.08736295026449</v>
          </cell>
          <cell r="J58">
            <v>529.01118759655708</v>
          </cell>
        </row>
        <row r="60">
          <cell r="A60" t="str">
            <v>TENSÃO (V)</v>
          </cell>
          <cell r="B60">
            <v>380</v>
          </cell>
          <cell r="C60" t="str">
            <v>V</v>
          </cell>
          <cell r="I60">
            <v>380</v>
          </cell>
          <cell r="J60" t="str">
            <v>V</v>
          </cell>
        </row>
        <row r="61">
          <cell r="A61" t="str">
            <v>CORRENTE (A)</v>
          </cell>
          <cell r="B61">
            <v>184.28564789688755</v>
          </cell>
          <cell r="C61" t="str">
            <v>A</v>
          </cell>
          <cell r="I61">
            <v>803.74934621893647</v>
          </cell>
          <cell r="J61" t="str">
            <v>A</v>
          </cell>
        </row>
        <row r="62">
          <cell r="A62" t="str">
            <v>DISJUNTOR GERAL</v>
          </cell>
          <cell r="B62">
            <v>2500</v>
          </cell>
          <cell r="C62" t="str">
            <v>A</v>
          </cell>
          <cell r="I62">
            <v>2500</v>
          </cell>
          <cell r="J62" t="str">
            <v>A</v>
          </cell>
        </row>
        <row r="64">
          <cell r="A64" t="str">
            <v>TRANSFORMADOR DE 1500KVA</v>
          </cell>
        </row>
        <row r="69">
          <cell r="A69" t="str">
            <v>PBT-SEG EM EMERGÊNCIA</v>
          </cell>
        </row>
        <row r="71">
          <cell r="A71" t="str">
            <v>EM REGIME NORMAL</v>
          </cell>
        </row>
        <row r="72">
          <cell r="A72" t="str">
            <v>FINALIDADE</v>
          </cell>
          <cell r="B72" t="str">
            <v>POT. UNIT. (kW)</v>
          </cell>
          <cell r="C72" t="str">
            <v>POT. UNIT. (CV)</v>
          </cell>
          <cell r="D72" t="str">
            <v>T I P O</v>
          </cell>
          <cell r="E72" t="str">
            <v>POT-M (KW)</v>
          </cell>
          <cell r="F72" t="str">
            <v>FP- M</v>
          </cell>
          <cell r="G72" t="str">
            <v>QTDE.</v>
          </cell>
          <cell r="H72" t="str">
            <v>PÓLOS</v>
          </cell>
          <cell r="I72" t="str">
            <v>F.D.</v>
          </cell>
          <cell r="J72" t="str">
            <v>F.P.</v>
          </cell>
          <cell r="K72" t="str">
            <v>POT. INSTALADA (kW)</v>
          </cell>
          <cell r="L72" t="str">
            <v>POT. INSTALADA (kVA)</v>
          </cell>
          <cell r="M72" t="str">
            <v>POT. DEMANDADA (kW)</v>
          </cell>
          <cell r="N72" t="str">
            <v>POT. DEMANDADA (kVA)</v>
          </cell>
        </row>
        <row r="73">
          <cell r="A73" t="str">
            <v>ELEVADOR DE SEGUANÇA</v>
          </cell>
          <cell r="B73">
            <v>35</v>
          </cell>
          <cell r="E73" t="e">
            <v>#N/A</v>
          </cell>
          <cell r="F73" t="e">
            <v>#N/A</v>
          </cell>
          <cell r="G73">
            <v>1</v>
          </cell>
          <cell r="I73">
            <v>1</v>
          </cell>
          <cell r="J73">
            <v>0.8</v>
          </cell>
          <cell r="K73">
            <v>35</v>
          </cell>
          <cell r="L73">
            <v>43.75</v>
          </cell>
          <cell r="M73">
            <v>35</v>
          </cell>
          <cell r="N73">
            <v>43.75</v>
          </cell>
        </row>
        <row r="74">
          <cell r="A74" t="str">
            <v>ILUMINAÇÃO E COMANDO ELEVADORE DE SEGURANÇA</v>
          </cell>
          <cell r="B74">
            <v>3</v>
          </cell>
          <cell r="E74" t="e">
            <v>#N/A</v>
          </cell>
          <cell r="F74" t="e">
            <v>#N/A</v>
          </cell>
          <cell r="G74">
            <v>1</v>
          </cell>
          <cell r="I74">
            <v>1</v>
          </cell>
          <cell r="J74">
            <v>0.8</v>
          </cell>
          <cell r="K74">
            <v>3</v>
          </cell>
          <cell r="L74">
            <v>3.75</v>
          </cell>
          <cell r="M74">
            <v>3</v>
          </cell>
          <cell r="N74">
            <v>3.75</v>
          </cell>
        </row>
        <row r="75">
          <cell r="A75" t="str">
            <v>PRESSURIZAÇÃO ESCADA 5SS</v>
          </cell>
          <cell r="B75">
            <v>6.3805104408352662</v>
          </cell>
          <cell r="C75">
            <v>7.5</v>
          </cell>
          <cell r="D75" t="str">
            <v>C</v>
          </cell>
          <cell r="E75">
            <v>6.3805104408352662</v>
          </cell>
          <cell r="F75">
            <v>0.8</v>
          </cell>
          <cell r="G75">
            <v>4</v>
          </cell>
          <cell r="I75">
            <v>0</v>
          </cell>
          <cell r="J75">
            <v>0.8</v>
          </cell>
          <cell r="K75">
            <v>25.522041763341065</v>
          </cell>
          <cell r="L75">
            <v>31.902552204176331</v>
          </cell>
          <cell r="M75">
            <v>0</v>
          </cell>
          <cell r="N75">
            <v>0</v>
          </cell>
        </row>
        <row r="76">
          <cell r="A76" t="str">
            <v>PRESSURIZAÇÃO ESCADA 3SS</v>
          </cell>
          <cell r="B76">
            <v>8.6705202312138727</v>
          </cell>
          <cell r="C76">
            <v>10</v>
          </cell>
          <cell r="D76" t="str">
            <v>C</v>
          </cell>
          <cell r="E76">
            <v>8.6705202312138727</v>
          </cell>
          <cell r="F76">
            <v>0.85</v>
          </cell>
          <cell r="G76">
            <v>2</v>
          </cell>
          <cell r="I76">
            <v>0</v>
          </cell>
          <cell r="J76">
            <v>0.85</v>
          </cell>
          <cell r="K76">
            <v>17.341040462427745</v>
          </cell>
          <cell r="L76">
            <v>20.401224073444407</v>
          </cell>
          <cell r="M76">
            <v>0</v>
          </cell>
          <cell r="N76">
            <v>0</v>
          </cell>
        </row>
        <row r="77">
          <cell r="A77" t="str">
            <v>PRESSURIZAÇÃO ESCADA 1SS</v>
          </cell>
          <cell r="B77">
            <v>16.930022573363431</v>
          </cell>
          <cell r="C77">
            <v>20</v>
          </cell>
          <cell r="D77" t="str">
            <v>C</v>
          </cell>
          <cell r="E77">
            <v>16.930022573363431</v>
          </cell>
          <cell r="F77">
            <v>0.84</v>
          </cell>
          <cell r="G77">
            <v>5</v>
          </cell>
          <cell r="I77">
            <v>0</v>
          </cell>
          <cell r="J77">
            <v>0.84</v>
          </cell>
          <cell r="K77">
            <v>84.650112866817153</v>
          </cell>
          <cell r="L77">
            <v>100.77394388906805</v>
          </cell>
          <cell r="M77">
            <v>0</v>
          </cell>
          <cell r="N77">
            <v>0</v>
          </cell>
        </row>
        <row r="78">
          <cell r="A78" t="str">
            <v>EXAUSTÃO DE FUMAÇA</v>
          </cell>
          <cell r="B78">
            <v>16.930022573363431</v>
          </cell>
          <cell r="C78">
            <v>20</v>
          </cell>
          <cell r="D78" t="str">
            <v>C</v>
          </cell>
          <cell r="E78">
            <v>16.930022573363431</v>
          </cell>
          <cell r="F78">
            <v>0.84</v>
          </cell>
          <cell r="G78">
            <v>2</v>
          </cell>
          <cell r="I78">
            <v>0</v>
          </cell>
          <cell r="J78">
            <v>0.84</v>
          </cell>
          <cell r="K78">
            <v>33.860045146726861</v>
          </cell>
          <cell r="L78">
            <v>40.309577555627214</v>
          </cell>
          <cell r="M78">
            <v>0</v>
          </cell>
          <cell r="N78">
            <v>0</v>
          </cell>
        </row>
        <row r="79">
          <cell r="A79" t="str">
            <v>ELEVADOR DE SEGUANÇA</v>
          </cell>
          <cell r="B79">
            <v>35</v>
          </cell>
          <cell r="E79" t="e">
            <v>#N/A</v>
          </cell>
          <cell r="F79" t="e">
            <v>#N/A</v>
          </cell>
          <cell r="G79">
            <v>1</v>
          </cell>
          <cell r="I79">
            <v>1</v>
          </cell>
          <cell r="J79">
            <v>0.8</v>
          </cell>
          <cell r="K79">
            <v>35</v>
          </cell>
          <cell r="L79">
            <v>43.75</v>
          </cell>
          <cell r="M79">
            <v>35</v>
          </cell>
          <cell r="N79">
            <v>43.75</v>
          </cell>
        </row>
        <row r="80">
          <cell r="A80" t="str">
            <v>ILUMINAÇÃO E COMANDO ELEVADORE DE SEGURANÇA</v>
          </cell>
          <cell r="B80">
            <v>3</v>
          </cell>
          <cell r="E80" t="e">
            <v>#N/A</v>
          </cell>
          <cell r="F80" t="e">
            <v>#N/A</v>
          </cell>
          <cell r="G80">
            <v>1</v>
          </cell>
          <cell r="I80">
            <v>1</v>
          </cell>
          <cell r="J80">
            <v>0.8</v>
          </cell>
          <cell r="K80">
            <v>3</v>
          </cell>
          <cell r="L80">
            <v>3.75</v>
          </cell>
          <cell r="M80">
            <v>3</v>
          </cell>
          <cell r="N80">
            <v>3.75</v>
          </cell>
        </row>
        <row r="81">
          <cell r="A81" t="str">
            <v>PRESSURIZAÇÃO ESCADA 5SS</v>
          </cell>
          <cell r="B81">
            <v>6.3805104408352662</v>
          </cell>
          <cell r="C81">
            <v>7.5</v>
          </cell>
          <cell r="D81" t="str">
            <v>C</v>
          </cell>
          <cell r="E81">
            <v>6.3805104408352662</v>
          </cell>
          <cell r="F81">
            <v>0.8</v>
          </cell>
          <cell r="G81">
            <v>4</v>
          </cell>
          <cell r="I81">
            <v>0</v>
          </cell>
          <cell r="J81">
            <v>0.8</v>
          </cell>
          <cell r="K81">
            <v>25.522041763341065</v>
          </cell>
          <cell r="L81">
            <v>31.902552204176331</v>
          </cell>
          <cell r="M81">
            <v>0</v>
          </cell>
          <cell r="N81">
            <v>0</v>
          </cell>
        </row>
        <row r="82">
          <cell r="A82" t="str">
            <v>PRESSURIZAÇÃO ESCADA 3SS</v>
          </cell>
          <cell r="B82">
            <v>8.6705202312138727</v>
          </cell>
          <cell r="C82">
            <v>10</v>
          </cell>
          <cell r="D82" t="str">
            <v>C</v>
          </cell>
          <cell r="E82">
            <v>8.6705202312138727</v>
          </cell>
          <cell r="F82">
            <v>0.85</v>
          </cell>
          <cell r="G82">
            <v>2</v>
          </cell>
          <cell r="I82">
            <v>0</v>
          </cell>
          <cell r="J82">
            <v>0.85</v>
          </cell>
          <cell r="K82">
            <v>17.341040462427745</v>
          </cell>
          <cell r="L82">
            <v>20.401224073444407</v>
          </cell>
          <cell r="M82">
            <v>0</v>
          </cell>
          <cell r="N82">
            <v>0</v>
          </cell>
        </row>
        <row r="83">
          <cell r="A83" t="str">
            <v>PRESSURIZAÇÃO ESCADA 1SS</v>
          </cell>
          <cell r="B83">
            <v>16.930022573363431</v>
          </cell>
          <cell r="C83">
            <v>20</v>
          </cell>
          <cell r="D83" t="str">
            <v>C</v>
          </cell>
          <cell r="E83">
            <v>16.930022573363431</v>
          </cell>
          <cell r="F83">
            <v>0.84</v>
          </cell>
          <cell r="G83">
            <v>5</v>
          </cell>
          <cell r="I83">
            <v>0</v>
          </cell>
          <cell r="J83">
            <v>0.84</v>
          </cell>
          <cell r="K83">
            <v>84.650112866817153</v>
          </cell>
          <cell r="L83">
            <v>100.77394388906805</v>
          </cell>
          <cell r="M83">
            <v>0</v>
          </cell>
          <cell r="N83">
            <v>0</v>
          </cell>
        </row>
        <row r="84">
          <cell r="A84" t="str">
            <v>EXAUSTÃO DE FUMAÇA</v>
          </cell>
          <cell r="B84">
            <v>16.930022573363431</v>
          </cell>
          <cell r="C84">
            <v>20</v>
          </cell>
          <cell r="D84" t="str">
            <v>C</v>
          </cell>
          <cell r="E84">
            <v>16.930022573363431</v>
          </cell>
          <cell r="F84">
            <v>0.84</v>
          </cell>
          <cell r="G84">
            <v>2</v>
          </cell>
          <cell r="I84">
            <v>0</v>
          </cell>
          <cell r="J84">
            <v>0.84</v>
          </cell>
          <cell r="K84">
            <v>33.860045146726861</v>
          </cell>
          <cell r="L84">
            <v>40.309577555627214</v>
          </cell>
          <cell r="M84">
            <v>0</v>
          </cell>
          <cell r="N84">
            <v>0</v>
          </cell>
        </row>
        <row r="85">
          <cell r="A85" t="str">
            <v>BOMBA DE RECALQUE DE ÓLEO DIESEL</v>
          </cell>
          <cell r="B85">
            <v>2.7500000000000004</v>
          </cell>
          <cell r="C85">
            <v>3</v>
          </cell>
          <cell r="D85" t="str">
            <v>H</v>
          </cell>
          <cell r="E85">
            <v>2.7500000000000004</v>
          </cell>
          <cell r="F85">
            <v>0.77</v>
          </cell>
          <cell r="G85">
            <v>2</v>
          </cell>
          <cell r="I85">
            <v>0.5</v>
          </cell>
          <cell r="J85">
            <v>0.77</v>
          </cell>
          <cell r="K85">
            <v>5.5000000000000009</v>
          </cell>
          <cell r="L85">
            <v>7.1428571428571441</v>
          </cell>
          <cell r="M85">
            <v>2.7500000000000004</v>
          </cell>
          <cell r="N85">
            <v>3.5714285714285721</v>
          </cell>
        </row>
        <row r="86">
          <cell r="A86" t="str">
            <v>ILUMINAÇÃO E TOMADAS GERADOR</v>
          </cell>
          <cell r="B86">
            <v>11.67</v>
          </cell>
          <cell r="E86" t="e">
            <v>#N/A</v>
          </cell>
          <cell r="F86" t="e">
            <v>#N/A</v>
          </cell>
          <cell r="G86">
            <v>1</v>
          </cell>
          <cell r="I86">
            <v>0.9</v>
          </cell>
          <cell r="J86">
            <v>0.94</v>
          </cell>
          <cell r="K86">
            <v>11.67</v>
          </cell>
          <cell r="L86">
            <v>12.414893617021278</v>
          </cell>
          <cell r="M86">
            <v>10.503</v>
          </cell>
          <cell r="N86">
            <v>11.17340425531915</v>
          </cell>
        </row>
        <row r="87">
          <cell r="A87" t="str">
            <v>BOMBA DE INCÊNDIO JOCKEY</v>
          </cell>
          <cell r="B87">
            <v>4.3632075471698117</v>
          </cell>
          <cell r="C87">
            <v>5</v>
          </cell>
          <cell r="D87" t="str">
            <v>H</v>
          </cell>
          <cell r="E87">
            <v>4.3632075471698117</v>
          </cell>
          <cell r="F87">
            <v>0.83</v>
          </cell>
          <cell r="G87">
            <v>1</v>
          </cell>
          <cell r="I87">
            <v>1</v>
          </cell>
          <cell r="J87">
            <v>0.83</v>
          </cell>
          <cell r="K87">
            <v>4.3632075471698117</v>
          </cell>
          <cell r="L87">
            <v>5.2568765628551954</v>
          </cell>
          <cell r="M87">
            <v>4.3632075471698117</v>
          </cell>
          <cell r="N87">
            <v>5.2568765628551954</v>
          </cell>
        </row>
        <row r="88">
          <cell r="A88" t="str">
            <v>BOMBA DE INCÊNDIO PRINCIPAL</v>
          </cell>
          <cell r="B88">
            <v>119.56521739130434</v>
          </cell>
          <cell r="C88">
            <v>150</v>
          </cell>
          <cell r="D88" t="str">
            <v>H</v>
          </cell>
          <cell r="E88">
            <v>119.56521739130434</v>
          </cell>
          <cell r="F88">
            <v>0.86</v>
          </cell>
          <cell r="G88">
            <v>1</v>
          </cell>
          <cell r="I88">
            <v>0</v>
          </cell>
          <cell r="J88">
            <v>0.86</v>
          </cell>
          <cell r="K88">
            <v>119.56521739130434</v>
          </cell>
          <cell r="L88">
            <v>139.02932254802832</v>
          </cell>
          <cell r="M88">
            <v>0</v>
          </cell>
          <cell r="N88">
            <v>0</v>
          </cell>
        </row>
        <row r="89">
          <cell r="A89" t="str">
            <v>RETIFICADOR SUBESTAÇÃO</v>
          </cell>
          <cell r="B89">
            <v>10</v>
          </cell>
          <cell r="G89">
            <v>1</v>
          </cell>
          <cell r="I89">
            <v>1</v>
          </cell>
          <cell r="J89">
            <v>0.8</v>
          </cell>
          <cell r="K89">
            <v>10</v>
          </cell>
          <cell r="L89">
            <v>12.5</v>
          </cell>
          <cell r="M89">
            <v>10</v>
          </cell>
          <cell r="N89">
            <v>12.5</v>
          </cell>
        </row>
        <row r="90">
          <cell r="A90" t="str">
            <v>TOTAL</v>
          </cell>
          <cell r="I90">
            <v>0.18844624461614121</v>
          </cell>
          <cell r="J90">
            <v>0.81266524224042402</v>
          </cell>
          <cell r="K90">
            <v>549.84490541709977</v>
          </cell>
          <cell r="L90">
            <v>658.11854531539404</v>
          </cell>
          <cell r="M90">
            <v>103.61620754716981</v>
          </cell>
          <cell r="N90">
            <v>127.50170938960292</v>
          </cell>
        </row>
        <row r="92">
          <cell r="A92" t="str">
            <v>RESUMO GERAL:</v>
          </cell>
          <cell r="B92" t="str">
            <v>kW</v>
          </cell>
          <cell r="C92" t="str">
            <v>kVA</v>
          </cell>
        </row>
        <row r="93">
          <cell r="A93" t="str">
            <v>DEMANDAS</v>
          </cell>
          <cell r="B93">
            <v>103.61620754716981</v>
          </cell>
          <cell r="C93">
            <v>127.50170938960292</v>
          </cell>
        </row>
        <row r="94">
          <cell r="A94" t="str">
            <v>RESERVA     (%)</v>
          </cell>
          <cell r="B94">
            <v>0.2</v>
          </cell>
        </row>
        <row r="95">
          <cell r="A95" t="str">
            <v>FATOR DE SIMULTANEIDADE</v>
          </cell>
          <cell r="B95">
            <v>1</v>
          </cell>
        </row>
        <row r="97">
          <cell r="A97" t="str">
            <v xml:space="preserve">DEMANDA FINAL </v>
          </cell>
          <cell r="B97">
            <v>124.33944905660377</v>
          </cell>
          <cell r="C97">
            <v>153.00205126752351</v>
          </cell>
        </row>
        <row r="99">
          <cell r="A99" t="str">
            <v>TENSÃO (V)</v>
          </cell>
          <cell r="B99">
            <v>380</v>
          </cell>
          <cell r="C99" t="str">
            <v>V</v>
          </cell>
        </row>
        <row r="100">
          <cell r="A100" t="str">
            <v>CORRENTE (A)</v>
          </cell>
          <cell r="B100">
            <v>232.46256706807799</v>
          </cell>
          <cell r="C100" t="str">
            <v>A</v>
          </cell>
        </row>
        <row r="101">
          <cell r="A101" t="str">
            <v>DISJUNTOR GERAL</v>
          </cell>
          <cell r="B101">
            <v>1250</v>
          </cell>
          <cell r="C101" t="str">
            <v>A</v>
          </cell>
        </row>
        <row r="104">
          <cell r="A104" t="str">
            <v>EM FUNCIONAMENTO</v>
          </cell>
        </row>
        <row r="105">
          <cell r="A105" t="str">
            <v>FINALIDADE</v>
          </cell>
          <cell r="B105" t="str">
            <v>POT. UNIT. (kW)</v>
          </cell>
          <cell r="C105" t="str">
            <v>POT. UNIT. (CV)</v>
          </cell>
          <cell r="D105" t="str">
            <v>T I P O</v>
          </cell>
          <cell r="E105" t="str">
            <v>POT-M (KW)</v>
          </cell>
          <cell r="F105" t="str">
            <v>FP- M</v>
          </cell>
          <cell r="G105" t="str">
            <v>QTDE.</v>
          </cell>
          <cell r="H105" t="str">
            <v>PÓLOS</v>
          </cell>
          <cell r="I105" t="str">
            <v>F.D.</v>
          </cell>
          <cell r="J105" t="str">
            <v>F.P.</v>
          </cell>
          <cell r="K105" t="str">
            <v>POT. INSTALADA (kW)</v>
          </cell>
          <cell r="L105" t="str">
            <v>POT. INSTALADA (kVA)</v>
          </cell>
          <cell r="M105" t="str">
            <v>POT. DEMANDADA (kW)</v>
          </cell>
          <cell r="N105" t="str">
            <v>POT. DEMANDADA (kVA)</v>
          </cell>
        </row>
        <row r="106">
          <cell r="A106" t="str">
            <v>ELEVADOR DE SEGUANÇA</v>
          </cell>
          <cell r="B106">
            <v>35</v>
          </cell>
          <cell r="E106" t="e">
            <v>#N/A</v>
          </cell>
          <cell r="F106" t="e">
            <v>#N/A</v>
          </cell>
          <cell r="G106">
            <v>1</v>
          </cell>
          <cell r="I106">
            <v>1</v>
          </cell>
          <cell r="J106">
            <v>0.8</v>
          </cell>
          <cell r="K106">
            <v>35</v>
          </cell>
          <cell r="L106">
            <v>43.75</v>
          </cell>
          <cell r="M106">
            <v>35</v>
          </cell>
          <cell r="N106">
            <v>43.75</v>
          </cell>
        </row>
        <row r="107">
          <cell r="A107" t="str">
            <v>ILUMINAÇÃO E COMANDO ELEVADORE DE SEGURANÇA</v>
          </cell>
          <cell r="B107">
            <v>3</v>
          </cell>
          <cell r="E107" t="e">
            <v>#N/A</v>
          </cell>
          <cell r="F107" t="e">
            <v>#N/A</v>
          </cell>
          <cell r="G107">
            <v>1</v>
          </cell>
          <cell r="I107">
            <v>1</v>
          </cell>
          <cell r="J107">
            <v>0.8</v>
          </cell>
          <cell r="K107">
            <v>3</v>
          </cell>
          <cell r="L107">
            <v>3.75</v>
          </cell>
          <cell r="M107">
            <v>3</v>
          </cell>
          <cell r="N107">
            <v>3.75</v>
          </cell>
        </row>
        <row r="108">
          <cell r="A108" t="str">
            <v>PRESSURIZAÇÃO ESCADA 5SS</v>
          </cell>
          <cell r="B108">
            <v>6.3805104408352662</v>
          </cell>
          <cell r="C108">
            <v>7.5</v>
          </cell>
          <cell r="D108" t="str">
            <v>C</v>
          </cell>
          <cell r="E108">
            <v>6.3805104408352662</v>
          </cell>
          <cell r="F108">
            <v>0.8</v>
          </cell>
          <cell r="G108">
            <v>4</v>
          </cell>
          <cell r="I108">
            <v>0.5</v>
          </cell>
          <cell r="J108">
            <v>0.8</v>
          </cell>
          <cell r="K108">
            <v>25.522041763341065</v>
          </cell>
          <cell r="L108">
            <v>31.902552204176331</v>
          </cell>
          <cell r="M108">
            <v>12.761020881670532</v>
          </cell>
          <cell r="N108">
            <v>15.951276102088165</v>
          </cell>
        </row>
        <row r="109">
          <cell r="A109" t="str">
            <v>PRESSURIZAÇÃO ESCADA 3SS</v>
          </cell>
          <cell r="B109">
            <v>8.6705202312138727</v>
          </cell>
          <cell r="C109">
            <v>10</v>
          </cell>
          <cell r="D109" t="str">
            <v>C</v>
          </cell>
          <cell r="E109">
            <v>8.6705202312138727</v>
          </cell>
          <cell r="F109">
            <v>0.85</v>
          </cell>
          <cell r="G109">
            <v>2</v>
          </cell>
          <cell r="I109">
            <v>0.5</v>
          </cell>
          <cell r="J109">
            <v>0.85</v>
          </cell>
          <cell r="K109">
            <v>17.341040462427745</v>
          </cell>
          <cell r="L109">
            <v>20.401224073444407</v>
          </cell>
          <cell r="M109">
            <v>8.6705202312138727</v>
          </cell>
          <cell r="N109">
            <v>10.200612036722204</v>
          </cell>
        </row>
        <row r="110">
          <cell r="A110" t="str">
            <v>PRESSURIZAÇÃO ESCADA 1SS</v>
          </cell>
          <cell r="B110">
            <v>16.930022573363431</v>
          </cell>
          <cell r="C110">
            <v>20</v>
          </cell>
          <cell r="D110" t="str">
            <v>C</v>
          </cell>
          <cell r="E110">
            <v>16.930022573363431</v>
          </cell>
          <cell r="F110">
            <v>0.84</v>
          </cell>
          <cell r="G110">
            <v>5</v>
          </cell>
          <cell r="I110">
            <v>0.8</v>
          </cell>
          <cell r="J110">
            <v>0.84</v>
          </cell>
          <cell r="K110">
            <v>84.650112866817153</v>
          </cell>
          <cell r="L110">
            <v>100.77394388906805</v>
          </cell>
          <cell r="M110">
            <v>67.720090293453723</v>
          </cell>
          <cell r="N110">
            <v>80.619155111254443</v>
          </cell>
        </row>
        <row r="111">
          <cell r="A111" t="str">
            <v>EXAUSTÃO DE FUMAÇA</v>
          </cell>
          <cell r="B111">
            <v>16.930022573363431</v>
          </cell>
          <cell r="C111">
            <v>20</v>
          </cell>
          <cell r="D111" t="str">
            <v>C</v>
          </cell>
          <cell r="E111">
            <v>16.930022573363431</v>
          </cell>
          <cell r="F111">
            <v>0.84</v>
          </cell>
          <cell r="G111">
            <v>2</v>
          </cell>
          <cell r="I111">
            <v>1</v>
          </cell>
          <cell r="J111">
            <v>0.84</v>
          </cell>
          <cell r="K111">
            <v>33.860045146726861</v>
          </cell>
          <cell r="L111">
            <v>40.309577555627214</v>
          </cell>
          <cell r="M111">
            <v>33.860045146726861</v>
          </cell>
          <cell r="N111">
            <v>40.309577555627214</v>
          </cell>
        </row>
        <row r="112">
          <cell r="A112" t="str">
            <v>ELEVADOR DE SEGUANÇA</v>
          </cell>
          <cell r="B112">
            <v>35</v>
          </cell>
          <cell r="E112" t="e">
            <v>#N/A</v>
          </cell>
          <cell r="F112" t="e">
            <v>#N/A</v>
          </cell>
          <cell r="G112">
            <v>1</v>
          </cell>
          <cell r="I112">
            <v>1</v>
          </cell>
          <cell r="J112">
            <v>0.8</v>
          </cell>
          <cell r="K112">
            <v>35</v>
          </cell>
          <cell r="L112">
            <v>43.75</v>
          </cell>
          <cell r="M112">
            <v>35</v>
          </cell>
          <cell r="N112">
            <v>43.75</v>
          </cell>
        </row>
        <row r="113">
          <cell r="A113" t="str">
            <v>ILUMINAÇÃO E COMANDO ELEVADORE DE SEGURANÇA</v>
          </cell>
          <cell r="B113">
            <v>3</v>
          </cell>
          <cell r="E113" t="e">
            <v>#N/A</v>
          </cell>
          <cell r="F113" t="e">
            <v>#N/A</v>
          </cell>
          <cell r="G113">
            <v>1</v>
          </cell>
          <cell r="I113">
            <v>1</v>
          </cell>
          <cell r="J113">
            <v>0.8</v>
          </cell>
          <cell r="K113">
            <v>3</v>
          </cell>
          <cell r="L113">
            <v>3.75</v>
          </cell>
          <cell r="M113">
            <v>3</v>
          </cell>
          <cell r="N113">
            <v>3.75</v>
          </cell>
        </row>
        <row r="114">
          <cell r="A114" t="str">
            <v>PRESSURIZAÇÃO ESCADA 5SS</v>
          </cell>
          <cell r="B114">
            <v>6.3805104408352662</v>
          </cell>
          <cell r="C114">
            <v>7.5</v>
          </cell>
          <cell r="D114" t="str">
            <v>C</v>
          </cell>
          <cell r="E114">
            <v>6.3805104408352662</v>
          </cell>
          <cell r="F114">
            <v>0.8</v>
          </cell>
          <cell r="G114">
            <v>4</v>
          </cell>
          <cell r="I114">
            <v>0.5</v>
          </cell>
          <cell r="J114">
            <v>0.8</v>
          </cell>
          <cell r="K114">
            <v>25.522041763341065</v>
          </cell>
          <cell r="L114">
            <v>31.902552204176331</v>
          </cell>
          <cell r="M114">
            <v>12.761020881670532</v>
          </cell>
          <cell r="N114">
            <v>15.951276102088165</v>
          </cell>
        </row>
        <row r="115">
          <cell r="A115" t="str">
            <v>PRESSURIZAÇÃO ESCADA 3SS</v>
          </cell>
          <cell r="B115">
            <v>8.6705202312138727</v>
          </cell>
          <cell r="C115">
            <v>10</v>
          </cell>
          <cell r="D115" t="str">
            <v>C</v>
          </cell>
          <cell r="E115">
            <v>8.6705202312138727</v>
          </cell>
          <cell r="F115">
            <v>0.85</v>
          </cell>
          <cell r="G115">
            <v>2</v>
          </cell>
          <cell r="I115">
            <v>0.5</v>
          </cell>
          <cell r="J115">
            <v>0.85</v>
          </cell>
          <cell r="K115">
            <v>17.341040462427745</v>
          </cell>
          <cell r="L115">
            <v>20.401224073444407</v>
          </cell>
          <cell r="M115">
            <v>8.6705202312138727</v>
          </cell>
          <cell r="N115">
            <v>10.200612036722204</v>
          </cell>
        </row>
        <row r="116">
          <cell r="A116" t="str">
            <v>PRESSURIZAÇÃO ESCADA 1SS</v>
          </cell>
          <cell r="B116">
            <v>16.930022573363431</v>
          </cell>
          <cell r="C116">
            <v>20</v>
          </cell>
          <cell r="D116" t="str">
            <v>C</v>
          </cell>
          <cell r="E116">
            <v>16.930022573363431</v>
          </cell>
          <cell r="F116">
            <v>0.84</v>
          </cell>
          <cell r="G116">
            <v>5</v>
          </cell>
          <cell r="I116">
            <v>0.8</v>
          </cell>
          <cell r="J116">
            <v>0.84</v>
          </cell>
          <cell r="K116">
            <v>84.650112866817153</v>
          </cell>
          <cell r="L116">
            <v>100.77394388906805</v>
          </cell>
          <cell r="M116">
            <v>67.720090293453723</v>
          </cell>
          <cell r="N116">
            <v>80.619155111254443</v>
          </cell>
        </row>
        <row r="117">
          <cell r="A117" t="str">
            <v>EXAUSTÃO DE FUMAÇA</v>
          </cell>
          <cell r="B117">
            <v>16.930022573363431</v>
          </cell>
          <cell r="C117">
            <v>20</v>
          </cell>
          <cell r="D117" t="str">
            <v>C</v>
          </cell>
          <cell r="E117">
            <v>16.930022573363431</v>
          </cell>
          <cell r="F117">
            <v>0.84</v>
          </cell>
          <cell r="G117">
            <v>2</v>
          </cell>
          <cell r="I117">
            <v>1</v>
          </cell>
          <cell r="J117">
            <v>0.84</v>
          </cell>
          <cell r="K117">
            <v>33.860045146726861</v>
          </cell>
          <cell r="L117">
            <v>40.309577555627214</v>
          </cell>
          <cell r="M117">
            <v>33.860045146726861</v>
          </cell>
          <cell r="N117">
            <v>40.309577555627214</v>
          </cell>
        </row>
        <row r="118">
          <cell r="A118" t="str">
            <v>BOMBA DE RECALQUE DE ÓLEO DIESEL</v>
          </cell>
          <cell r="B118">
            <v>2.7500000000000004</v>
          </cell>
          <cell r="C118">
            <v>3</v>
          </cell>
          <cell r="D118" t="str">
            <v>H</v>
          </cell>
          <cell r="E118">
            <v>2.7500000000000004</v>
          </cell>
          <cell r="F118">
            <v>0.77</v>
          </cell>
          <cell r="G118">
            <v>2</v>
          </cell>
          <cell r="I118">
            <v>0.5</v>
          </cell>
          <cell r="J118">
            <v>0.77</v>
          </cell>
          <cell r="K118">
            <v>5.5000000000000009</v>
          </cell>
          <cell r="L118">
            <v>7.1428571428571441</v>
          </cell>
          <cell r="M118">
            <v>2.7500000000000004</v>
          </cell>
          <cell r="N118">
            <v>3.5714285714285721</v>
          </cell>
        </row>
        <row r="119">
          <cell r="A119" t="str">
            <v>ILUMINAÇÃO E TOMADAS GERADOR</v>
          </cell>
          <cell r="B119">
            <v>11.67</v>
          </cell>
          <cell r="G119">
            <v>1</v>
          </cell>
          <cell r="I119">
            <v>0.9</v>
          </cell>
          <cell r="J119">
            <v>0.94</v>
          </cell>
          <cell r="K119">
            <v>11.67</v>
          </cell>
          <cell r="L119">
            <v>12.414893617021278</v>
          </cell>
          <cell r="M119">
            <v>10.503</v>
          </cell>
          <cell r="N119">
            <v>11.17340425531915</v>
          </cell>
        </row>
        <row r="120">
          <cell r="A120" t="str">
            <v>BOMBA DE INCÊNDIO JOCKEY</v>
          </cell>
          <cell r="B120">
            <v>6.3805104408352662</v>
          </cell>
          <cell r="C120">
            <v>7.5</v>
          </cell>
          <cell r="D120" t="str">
            <v>H</v>
          </cell>
          <cell r="E120">
            <v>6.3805104408352662</v>
          </cell>
          <cell r="F120">
            <v>0.8</v>
          </cell>
          <cell r="G120">
            <v>1</v>
          </cell>
          <cell r="I120">
            <v>0</v>
          </cell>
          <cell r="J120">
            <v>0.8</v>
          </cell>
          <cell r="K120">
            <v>6.3805104408352662</v>
          </cell>
          <cell r="L120">
            <v>7.9756380510440827</v>
          </cell>
          <cell r="M120">
            <v>0</v>
          </cell>
          <cell r="N120">
            <v>0</v>
          </cell>
        </row>
        <row r="121">
          <cell r="A121" t="str">
            <v>BOMBA DE INCÊNDIO PRINCIPAL</v>
          </cell>
          <cell r="B121">
            <v>119.56521739130434</v>
          </cell>
          <cell r="C121">
            <v>150</v>
          </cell>
          <cell r="D121" t="str">
            <v>H</v>
          </cell>
          <cell r="E121">
            <v>119.56521739130434</v>
          </cell>
          <cell r="F121">
            <v>0.86</v>
          </cell>
          <cell r="G121">
            <v>1</v>
          </cell>
          <cell r="I121">
            <v>1</v>
          </cell>
          <cell r="J121">
            <v>0.86</v>
          </cell>
          <cell r="K121">
            <v>119.56521739130434</v>
          </cell>
          <cell r="L121">
            <v>139.02932254802832</v>
          </cell>
          <cell r="M121">
            <v>119.56521739130434</v>
          </cell>
          <cell r="N121">
            <v>139.02932254802832</v>
          </cell>
        </row>
        <row r="122">
          <cell r="A122" t="str">
            <v>RETIFICADOR SUBESTAÇÃO</v>
          </cell>
          <cell r="B122">
            <v>10</v>
          </cell>
          <cell r="G122">
            <v>1</v>
          </cell>
          <cell r="I122">
            <v>1</v>
          </cell>
          <cell r="J122">
            <v>0.8</v>
          </cell>
          <cell r="K122">
            <v>10</v>
          </cell>
          <cell r="L122">
            <v>12.5</v>
          </cell>
          <cell r="M122">
            <v>10</v>
          </cell>
          <cell r="N122">
            <v>12.5</v>
          </cell>
        </row>
        <row r="123">
          <cell r="A123" t="str">
            <v>TOTAL</v>
          </cell>
          <cell r="I123">
            <v>0.84231455515010045</v>
          </cell>
          <cell r="J123">
            <v>0.83689583526671951</v>
          </cell>
          <cell r="K123">
            <v>551.86220831076525</v>
          </cell>
          <cell r="L123">
            <v>660.83730680358292</v>
          </cell>
          <cell r="M123">
            <v>464.8415704974343</v>
          </cell>
          <cell r="N123">
            <v>555.43539698615996</v>
          </cell>
        </row>
        <row r="125">
          <cell r="A125" t="str">
            <v>RESUMO GERAL:</v>
          </cell>
          <cell r="B125" t="str">
            <v>kW</v>
          </cell>
          <cell r="C125" t="str">
            <v>kVA</v>
          </cell>
        </row>
        <row r="126">
          <cell r="A126" t="str">
            <v>DEMANDAS</v>
          </cell>
          <cell r="B126">
            <v>464.8415704974343</v>
          </cell>
          <cell r="C126">
            <v>555.43539698615996</v>
          </cell>
        </row>
        <row r="127">
          <cell r="A127" t="str">
            <v>RESERVA     (%)</v>
          </cell>
          <cell r="B127">
            <v>0.2</v>
          </cell>
        </row>
        <row r="128">
          <cell r="A128" t="str">
            <v>FATOR DE SIMULTANEIDADE</v>
          </cell>
          <cell r="B128">
            <v>1</v>
          </cell>
        </row>
        <row r="130">
          <cell r="A130" t="str">
            <v xml:space="preserve">DEMANDA FINAL </v>
          </cell>
          <cell r="B130">
            <v>557.80988459692117</v>
          </cell>
          <cell r="C130">
            <v>666.5224763833919</v>
          </cell>
        </row>
        <row r="131">
          <cell r="J131" t="str">
            <v>CORRENTE DE PARTIDA (PIOR CASO)</v>
          </cell>
        </row>
        <row r="132">
          <cell r="A132" t="str">
            <v>TENSÃO (V)</v>
          </cell>
          <cell r="B132">
            <v>380</v>
          </cell>
          <cell r="C132" t="str">
            <v>V</v>
          </cell>
          <cell r="J132">
            <v>1223.676134633914</v>
          </cell>
          <cell r="K132" t="str">
            <v>A</v>
          </cell>
        </row>
        <row r="133">
          <cell r="A133" t="str">
            <v>CORRENTE (A)</v>
          </cell>
          <cell r="B133">
            <v>1012.676134633914</v>
          </cell>
          <cell r="C133" t="str">
            <v>A</v>
          </cell>
        </row>
        <row r="134">
          <cell r="A134" t="str">
            <v>DISJUNTOR GERAL</v>
          </cell>
          <cell r="B134">
            <v>1250</v>
          </cell>
          <cell r="C134" t="str">
            <v>A</v>
          </cell>
          <cell r="I134" t="str">
            <v>Ip/In</v>
          </cell>
          <cell r="J134">
            <v>0.97894090770713116</v>
          </cell>
          <cell r="K134" t="str">
            <v>A</v>
          </cell>
        </row>
        <row r="136">
          <cell r="A136" t="str">
            <v>TRANSFORMADOR DE 750KVA</v>
          </cell>
        </row>
        <row r="139">
          <cell r="A139" t="str">
            <v>TRANSFORMADOR 2.1 – PBT-2.1 EM EMERGÊNCIA</v>
          </cell>
        </row>
        <row r="141">
          <cell r="A141" t="str">
            <v>FINALIDADE</v>
          </cell>
          <cell r="B141" t="str">
            <v>POT. UNIT. (kW)</v>
          </cell>
          <cell r="C141" t="str">
            <v>POT. UNIT. (CV)</v>
          </cell>
          <cell r="D141" t="str">
            <v>T I P O</v>
          </cell>
          <cell r="E141" t="str">
            <v>POT-M (KW)</v>
          </cell>
          <cell r="F141" t="str">
            <v>FP- M</v>
          </cell>
          <cell r="G141" t="str">
            <v>QTDE.</v>
          </cell>
          <cell r="H141" t="str">
            <v>PÓLOS</v>
          </cell>
          <cell r="I141" t="str">
            <v>F.D.</v>
          </cell>
          <cell r="J141" t="str">
            <v>F.P.</v>
          </cell>
          <cell r="K141" t="str">
            <v>POT. INSTALADA (kW)</v>
          </cell>
          <cell r="L141" t="str">
            <v>POT. INSTALADA (kVA)</v>
          </cell>
          <cell r="M141" t="str">
            <v>POT. DEMANDADA (kW)</v>
          </cell>
          <cell r="N141" t="str">
            <v>POT. DEMANDADA (kVA)</v>
          </cell>
        </row>
        <row r="142">
          <cell r="A142" t="str">
            <v>ILUMINAÇÃO HELIPONTO</v>
          </cell>
          <cell r="B142">
            <v>10</v>
          </cell>
          <cell r="E142" t="e">
            <v>#N/A</v>
          </cell>
          <cell r="F142" t="e">
            <v>#N/A</v>
          </cell>
          <cell r="G142">
            <v>1</v>
          </cell>
          <cell r="I142">
            <v>1</v>
          </cell>
          <cell r="J142">
            <v>0.9</v>
          </cell>
          <cell r="K142">
            <v>10</v>
          </cell>
          <cell r="L142">
            <v>11.111111111111111</v>
          </cell>
          <cell r="M142">
            <v>10</v>
          </cell>
          <cell r="N142">
            <v>11.111111111111111</v>
          </cell>
        </row>
        <row r="143">
          <cell r="A143" t="str">
            <v>ELEVADORE HELIPONTO</v>
          </cell>
          <cell r="B143">
            <v>12</v>
          </cell>
          <cell r="E143" t="e">
            <v>#N/A</v>
          </cell>
          <cell r="F143" t="e">
            <v>#N/A</v>
          </cell>
          <cell r="G143">
            <v>2</v>
          </cell>
          <cell r="I143">
            <v>1</v>
          </cell>
          <cell r="J143">
            <v>0.9</v>
          </cell>
          <cell r="K143">
            <v>24</v>
          </cell>
          <cell r="L143">
            <v>26.666666666666664</v>
          </cell>
          <cell r="M143">
            <v>24</v>
          </cell>
          <cell r="N143">
            <v>26.666666666666664</v>
          </cell>
        </row>
        <row r="144">
          <cell r="A144" t="str">
            <v>ILUMINAÇÃO E COMANDO ELEVADORE HELIPONTO</v>
          </cell>
          <cell r="B144">
            <v>1.3</v>
          </cell>
          <cell r="E144" t="e">
            <v>#N/A</v>
          </cell>
          <cell r="F144" t="e">
            <v>#N/A</v>
          </cell>
          <cell r="G144">
            <v>1</v>
          </cell>
          <cell r="I144">
            <v>1</v>
          </cell>
          <cell r="J144">
            <v>0.8</v>
          </cell>
          <cell r="K144">
            <v>1.3</v>
          </cell>
          <cell r="L144">
            <v>1.625</v>
          </cell>
          <cell r="M144">
            <v>1.3</v>
          </cell>
          <cell r="N144">
            <v>1.625</v>
          </cell>
        </row>
        <row r="145">
          <cell r="A145" t="str">
            <v>ELEVADORES ZONA ALTA</v>
          </cell>
          <cell r="B145">
            <v>70</v>
          </cell>
          <cell r="E145" t="e">
            <v>#N/A</v>
          </cell>
          <cell r="F145" t="e">
            <v>#N/A</v>
          </cell>
          <cell r="G145">
            <v>8</v>
          </cell>
          <cell r="I145">
            <v>0.13</v>
          </cell>
          <cell r="J145">
            <v>0.8</v>
          </cell>
          <cell r="K145">
            <v>560</v>
          </cell>
          <cell r="L145">
            <v>700</v>
          </cell>
          <cell r="M145">
            <v>72.8</v>
          </cell>
          <cell r="N145">
            <v>91</v>
          </cell>
        </row>
        <row r="146">
          <cell r="A146" t="str">
            <v>ILUMINAÇÃO E COMANDO ELEVADORES ZONA ALTA</v>
          </cell>
          <cell r="B146">
            <v>3</v>
          </cell>
          <cell r="E146" t="e">
            <v>#N/A</v>
          </cell>
          <cell r="F146" t="e">
            <v>#N/A</v>
          </cell>
          <cell r="G146">
            <v>1</v>
          </cell>
          <cell r="I146">
            <v>0.13</v>
          </cell>
          <cell r="J146">
            <v>0.8</v>
          </cell>
          <cell r="K146">
            <v>3</v>
          </cell>
          <cell r="L146">
            <v>3.75</v>
          </cell>
          <cell r="M146">
            <v>0.39</v>
          </cell>
          <cell r="N146">
            <v>0.48750000000000004</v>
          </cell>
        </row>
        <row r="147">
          <cell r="A147" t="str">
            <v>VENTILAÇÃO</v>
          </cell>
          <cell r="B147">
            <v>83.25</v>
          </cell>
          <cell r="G147">
            <v>1</v>
          </cell>
          <cell r="I147">
            <v>0</v>
          </cell>
          <cell r="J147">
            <v>0.8</v>
          </cell>
          <cell r="K147">
            <v>83.25</v>
          </cell>
          <cell r="L147">
            <v>104.0625</v>
          </cell>
          <cell r="M147">
            <v>0</v>
          </cell>
          <cell r="N147">
            <v>0</v>
          </cell>
        </row>
        <row r="148">
          <cell r="A148" t="str">
            <v>BOMBAS DA CENTRAL DE ÁGUA GELADA</v>
          </cell>
          <cell r="B148">
            <v>535</v>
          </cell>
          <cell r="G148">
            <v>1</v>
          </cell>
          <cell r="I148">
            <v>0</v>
          </cell>
          <cell r="J148">
            <v>1.8</v>
          </cell>
          <cell r="K148">
            <v>535</v>
          </cell>
          <cell r="L148">
            <v>297.22222222222223</v>
          </cell>
          <cell r="M148">
            <v>0</v>
          </cell>
          <cell r="N148">
            <v>0</v>
          </cell>
        </row>
        <row r="153">
          <cell r="A153" t="str">
            <v>TOTAL</v>
          </cell>
          <cell r="I153">
            <v>8.9178414368501088E-2</v>
          </cell>
          <cell r="J153">
            <v>0.82886217251514727</v>
          </cell>
          <cell r="K153">
            <v>1216.55</v>
          </cell>
          <cell r="L153">
            <v>1144.4375</v>
          </cell>
          <cell r="M153">
            <v>108.49</v>
          </cell>
          <cell r="N153">
            <v>130.89027777777778</v>
          </cell>
        </row>
        <row r="155">
          <cell r="A155" t="str">
            <v>RESUMO GERAL:</v>
          </cell>
          <cell r="B155" t="str">
            <v>kW</v>
          </cell>
          <cell r="C155" t="str">
            <v>kVA</v>
          </cell>
        </row>
        <row r="156">
          <cell r="A156" t="str">
            <v>DEMANDAS</v>
          </cell>
          <cell r="B156">
            <v>108.49</v>
          </cell>
          <cell r="C156">
            <v>130.89027777777778</v>
          </cell>
        </row>
        <row r="157">
          <cell r="A157" t="str">
            <v>RESERVA     (%)</v>
          </cell>
          <cell r="B157">
            <v>0.2</v>
          </cell>
        </row>
        <row r="158">
          <cell r="A158" t="str">
            <v>FATOR DE SIMULTANEIDADE</v>
          </cell>
          <cell r="B158">
            <v>1</v>
          </cell>
        </row>
        <row r="160">
          <cell r="A160" t="str">
            <v xml:space="preserve">DEMANDA FINAL </v>
          </cell>
          <cell r="B160">
            <v>130.18799999999999</v>
          </cell>
          <cell r="C160">
            <v>157.06833333333333</v>
          </cell>
        </row>
        <row r="162">
          <cell r="A162" t="str">
            <v>TENSÃO (V)</v>
          </cell>
          <cell r="B162">
            <v>380</v>
          </cell>
          <cell r="C162" t="str">
            <v>V</v>
          </cell>
        </row>
        <row r="163">
          <cell r="A163" t="str">
            <v>CORRENTE (A)</v>
          </cell>
          <cell r="B163">
            <v>238.64064350306808</v>
          </cell>
          <cell r="C163" t="str">
            <v>A</v>
          </cell>
        </row>
        <row r="164">
          <cell r="A164" t="str">
            <v>DISJUNTOR GERAL</v>
          </cell>
          <cell r="B164">
            <v>2500</v>
          </cell>
          <cell r="C164" t="str">
            <v>A</v>
          </cell>
        </row>
        <row r="166">
          <cell r="A166" t="str">
            <v>TRANSFORMADOR DE 1500KVA</v>
          </cell>
        </row>
        <row r="170">
          <cell r="A170" t="str">
            <v>TRANSFORMADOR 2.2 – PBT-2.2 EM EMERGÊNCIA</v>
          </cell>
        </row>
        <row r="172">
          <cell r="A172" t="str">
            <v>FINALIDADE</v>
          </cell>
          <cell r="B172" t="str">
            <v>POT. UNIT. (kW)</v>
          </cell>
          <cell r="C172" t="str">
            <v>POT. UNIT. (CV)</v>
          </cell>
          <cell r="D172" t="str">
            <v>T I P O</v>
          </cell>
          <cell r="E172" t="str">
            <v>POT-M (KW)</v>
          </cell>
          <cell r="F172" t="str">
            <v>FP- M</v>
          </cell>
          <cell r="G172" t="str">
            <v>QTDE.</v>
          </cell>
          <cell r="H172" t="str">
            <v>PÓLOS</v>
          </cell>
          <cell r="I172" t="str">
            <v>F.D.</v>
          </cell>
          <cell r="J172" t="str">
            <v>F.P.</v>
          </cell>
          <cell r="K172" t="str">
            <v>POT. INSTALADA (kW)</v>
          </cell>
          <cell r="L172" t="str">
            <v>POT. INSTALADA (kVA)</v>
          </cell>
          <cell r="M172" t="str">
            <v>POT. DEMANDADA (kW)</v>
          </cell>
          <cell r="N172" t="str">
            <v>POT. DEMANDADA (kVA)</v>
          </cell>
        </row>
        <row r="173">
          <cell r="A173" t="str">
            <v>BARRAMENTO BLINDADO BB2.1/2.3 ESCRITÓRIOS</v>
          </cell>
          <cell r="B173">
            <v>96.05</v>
          </cell>
          <cell r="E173" t="e">
            <v>#N/A</v>
          </cell>
          <cell r="F173" t="e">
            <v>#N/A</v>
          </cell>
          <cell r="G173">
            <v>1</v>
          </cell>
          <cell r="I173">
            <v>1</v>
          </cell>
          <cell r="J173">
            <v>0.98</v>
          </cell>
          <cell r="K173">
            <v>96.05</v>
          </cell>
          <cell r="L173">
            <v>98.010204081632651</v>
          </cell>
          <cell r="M173">
            <v>96.05</v>
          </cell>
          <cell r="N173">
            <v>98.010204081632651</v>
          </cell>
        </row>
        <row r="174">
          <cell r="A174" t="str">
            <v>BARRAMENTO BLINDADO 2.2/2.4 FANCOIL ESCRITÓRIOS</v>
          </cell>
          <cell r="B174">
            <v>8.5227272727272734</v>
          </cell>
          <cell r="C174">
            <v>10</v>
          </cell>
          <cell r="D174" t="str">
            <v>C</v>
          </cell>
          <cell r="E174">
            <v>8.5227272727272734</v>
          </cell>
          <cell r="F174">
            <v>0.77</v>
          </cell>
          <cell r="G174">
            <v>34</v>
          </cell>
          <cell r="I174">
            <v>0</v>
          </cell>
          <cell r="J174">
            <v>0.77</v>
          </cell>
          <cell r="K174">
            <v>289.77272727272731</v>
          </cell>
          <cell r="L174">
            <v>376.32821723730819</v>
          </cell>
          <cell r="M174">
            <v>0</v>
          </cell>
          <cell r="N174">
            <v>0</v>
          </cell>
        </row>
        <row r="175">
          <cell r="A175" t="str">
            <v>TOTAL</v>
          </cell>
          <cell r="I175">
            <v>0.24894852793911473</v>
          </cell>
          <cell r="J175">
            <v>0.98</v>
          </cell>
          <cell r="K175">
            <v>385.82272727272732</v>
          </cell>
          <cell r="L175">
            <v>474.33842131894085</v>
          </cell>
          <cell r="M175">
            <v>96.05</v>
          </cell>
          <cell r="N175">
            <v>98.010204081632651</v>
          </cell>
        </row>
        <row r="178">
          <cell r="A178" t="str">
            <v>RESUMO GERAL:</v>
          </cell>
          <cell r="B178" t="str">
            <v>kW</v>
          </cell>
          <cell r="C178" t="str">
            <v>kVA</v>
          </cell>
        </row>
        <row r="179">
          <cell r="A179" t="str">
            <v>DEMANDAS</v>
          </cell>
          <cell r="B179">
            <v>96.05</v>
          </cell>
          <cell r="C179">
            <v>98.010204081632651</v>
          </cell>
        </row>
        <row r="180">
          <cell r="A180" t="str">
            <v>RESERVA     (%)</v>
          </cell>
          <cell r="B180">
            <v>0.2</v>
          </cell>
        </row>
        <row r="181">
          <cell r="A181" t="str">
            <v>FATOR DE SIMULTANEIDADE</v>
          </cell>
          <cell r="B181">
            <v>1</v>
          </cell>
        </row>
        <row r="183">
          <cell r="A183" t="str">
            <v xml:space="preserve">DEMANDA FINAL </v>
          </cell>
          <cell r="B183">
            <v>115.25999999999999</v>
          </cell>
          <cell r="C183">
            <v>117.61224489795917</v>
          </cell>
        </row>
        <row r="185">
          <cell r="A185" t="str">
            <v>TENSÃO (V)</v>
          </cell>
          <cell r="B185">
            <v>380</v>
          </cell>
          <cell r="C185" t="str">
            <v>V</v>
          </cell>
        </row>
        <row r="186">
          <cell r="A186" t="str">
            <v>CORRENTE (A)</v>
          </cell>
          <cell r="B186">
            <v>178.69331908377086</v>
          </cell>
          <cell r="C186" t="str">
            <v>A</v>
          </cell>
        </row>
        <row r="187">
          <cell r="A187" t="str">
            <v>DISJUNTOR GERAL</v>
          </cell>
          <cell r="B187">
            <v>2500</v>
          </cell>
          <cell r="C187" t="str">
            <v>A</v>
          </cell>
        </row>
        <row r="189">
          <cell r="A189" t="str">
            <v>TRANSFORMADOR DE 1500KVA</v>
          </cell>
        </row>
        <row r="192">
          <cell r="A192" t="str">
            <v>TRANSFORMADOR 2.3 – PBT-2.3</v>
          </cell>
        </row>
        <row r="194">
          <cell r="A194" t="str">
            <v>FINALIDADE</v>
          </cell>
          <cell r="B194" t="str">
            <v>POT. UNIT. (kW)</v>
          </cell>
          <cell r="C194" t="str">
            <v>POT. UNIT. (CV)</v>
          </cell>
          <cell r="D194" t="str">
            <v>T I P O</v>
          </cell>
          <cell r="E194" t="str">
            <v>POT-M (KW)</v>
          </cell>
          <cell r="F194" t="str">
            <v>FP- M</v>
          </cell>
          <cell r="G194" t="str">
            <v>QTDE.</v>
          </cell>
          <cell r="H194" t="str">
            <v>PÓLOS</v>
          </cell>
          <cell r="I194" t="str">
            <v>F.D.</v>
          </cell>
          <cell r="J194" t="str">
            <v>F.P.</v>
          </cell>
          <cell r="K194" t="str">
            <v>POT. INSTALADA (kW)</v>
          </cell>
          <cell r="L194" t="str">
            <v>POT. INSTALADA (kVA)</v>
          </cell>
          <cell r="M194" t="str">
            <v>POT. DEMANDADA (kW)</v>
          </cell>
          <cell r="N194" t="str">
            <v>POT. DEMANDADA (kVA)</v>
          </cell>
        </row>
        <row r="195">
          <cell r="A195" t="str">
            <v>CHILER</v>
          </cell>
          <cell r="B195">
            <v>500</v>
          </cell>
          <cell r="E195" t="e">
            <v>#N/A</v>
          </cell>
          <cell r="F195" t="e">
            <v>#N/A</v>
          </cell>
          <cell r="G195">
            <v>2</v>
          </cell>
          <cell r="I195">
            <v>9.9999999999999995E-7</v>
          </cell>
          <cell r="J195">
            <v>0.9</v>
          </cell>
          <cell r="K195">
            <v>1000</v>
          </cell>
          <cell r="L195">
            <v>1111.1111111111111</v>
          </cell>
          <cell r="M195">
            <v>1E-3</v>
          </cell>
          <cell r="N195">
            <v>1.1111111111111111E-3</v>
          </cell>
        </row>
        <row r="196">
          <cell r="A196" t="str">
            <v>CHILER</v>
          </cell>
          <cell r="B196">
            <v>310</v>
          </cell>
          <cell r="E196" t="e">
            <v>#N/A</v>
          </cell>
          <cell r="F196" t="e">
            <v>#N/A</v>
          </cell>
          <cell r="G196">
            <v>1</v>
          </cell>
          <cell r="I196">
            <v>9.9999999999999995E-7</v>
          </cell>
          <cell r="J196">
            <v>0.9</v>
          </cell>
          <cell r="K196">
            <v>310</v>
          </cell>
          <cell r="L196">
            <v>344.44444444444446</v>
          </cell>
          <cell r="M196">
            <v>3.1E-4</v>
          </cell>
          <cell r="N196">
            <v>3.4444444444444442E-4</v>
          </cell>
        </row>
        <row r="197">
          <cell r="A197" t="str">
            <v>TOTAL</v>
          </cell>
          <cell r="I197">
            <v>9.9999999999999995E-7</v>
          </cell>
          <cell r="J197">
            <v>0.9</v>
          </cell>
          <cell r="K197">
            <v>1310</v>
          </cell>
          <cell r="L197">
            <v>1455.5555555555557</v>
          </cell>
          <cell r="M197">
            <v>1.31E-3</v>
          </cell>
          <cell r="N197">
            <v>1.4555555555555554E-3</v>
          </cell>
        </row>
        <row r="200">
          <cell r="A200" t="str">
            <v>RESUMO GERAL:</v>
          </cell>
          <cell r="B200" t="str">
            <v>kW</v>
          </cell>
          <cell r="C200" t="str">
            <v>kVA</v>
          </cell>
        </row>
        <row r="201">
          <cell r="A201" t="str">
            <v>DEMANDAS</v>
          </cell>
          <cell r="B201">
            <v>1.31E-3</v>
          </cell>
          <cell r="C201">
            <v>1.4555555555555554E-3</v>
          </cell>
        </row>
        <row r="202">
          <cell r="A202" t="str">
            <v>RESERVA     (%)</v>
          </cell>
          <cell r="B202">
            <v>0.2</v>
          </cell>
        </row>
        <row r="203">
          <cell r="A203" t="str">
            <v>FATOR DE SIMULTANEIDADE</v>
          </cell>
          <cell r="B203">
            <v>1</v>
          </cell>
        </row>
        <row r="205">
          <cell r="A205" t="str">
            <v xml:space="preserve">DEMANDA FINAL </v>
          </cell>
          <cell r="B205">
            <v>1.5719999999999998E-3</v>
          </cell>
          <cell r="C205">
            <v>1.7466666666666665E-3</v>
          </cell>
        </row>
        <row r="207">
          <cell r="A207" t="str">
            <v>TENSÃO (V)</v>
          </cell>
          <cell r="B207">
            <v>380</v>
          </cell>
          <cell r="C207" t="str">
            <v>V</v>
          </cell>
        </row>
        <row r="208">
          <cell r="A208" t="str">
            <v>CORRENTE (A)</v>
          </cell>
          <cell r="B208">
            <v>2.6537854478540695E-3</v>
          </cell>
          <cell r="C208" t="str">
            <v>A</v>
          </cell>
        </row>
        <row r="209">
          <cell r="A209" t="str">
            <v>DISJUNTOR GERAL</v>
          </cell>
          <cell r="B209">
            <v>2500</v>
          </cell>
          <cell r="C209" t="str">
            <v>A</v>
          </cell>
        </row>
        <row r="211">
          <cell r="A211" t="str">
            <v>TRANSFORMADOR DE 1500KVA</v>
          </cell>
        </row>
        <row r="215">
          <cell r="A215" t="str">
            <v>DEMANDA TOTAL DO GERADOR EM EMERGÊNCIA – 1º FASE</v>
          </cell>
        </row>
        <row r="217">
          <cell r="A217" t="str">
            <v>FINALIDADE</v>
          </cell>
          <cell r="B217" t="str">
            <v>POT. UNIT. (kW)</v>
          </cell>
          <cell r="C217" t="str">
            <v>POT. UNIT. (CV)</v>
          </cell>
          <cell r="D217" t="str">
            <v>T I P O</v>
          </cell>
          <cell r="E217" t="str">
            <v>POT-M (KW)</v>
          </cell>
          <cell r="F217" t="str">
            <v>FP- M</v>
          </cell>
          <cell r="G217" t="str">
            <v>QTDE.</v>
          </cell>
          <cell r="H217" t="str">
            <v>PÓLOS</v>
          </cell>
          <cell r="I217" t="str">
            <v>F.D.</v>
          </cell>
          <cell r="J217" t="str">
            <v>F.P.</v>
          </cell>
          <cell r="K217" t="str">
            <v>POT. INSTALADA (kW)</v>
          </cell>
          <cell r="L217" t="str">
            <v>POT. INSTALADA (kVA)</v>
          </cell>
          <cell r="M217" t="str">
            <v>POT. DEMANDADA (kW)</v>
          </cell>
          <cell r="N217" t="str">
            <v>POT. DEMANDADA (kVA)</v>
          </cell>
        </row>
        <row r="218">
          <cell r="A218" t="str">
            <v>TRANSFORMADOR 1.1  PBT-1.1</v>
          </cell>
          <cell r="B218">
            <v>324.10509426511931</v>
          </cell>
          <cell r="E218" t="e">
            <v>#N/A</v>
          </cell>
          <cell r="F218" t="e">
            <v>#N/A</v>
          </cell>
          <cell r="G218">
            <v>1</v>
          </cell>
          <cell r="I218">
            <v>0.79896043489677604</v>
          </cell>
          <cell r="J218">
            <v>0.85752015197356957</v>
          </cell>
          <cell r="K218">
            <v>324.10509426511931</v>
          </cell>
          <cell r="L218">
            <v>377.95624221681129</v>
          </cell>
          <cell r="M218">
            <v>258.94714706632033</v>
          </cell>
          <cell r="N218">
            <v>301.97208365349479</v>
          </cell>
        </row>
        <row r="219">
          <cell r="A219" t="str">
            <v>TRANSFORMADOR 1.2  PBT-1.2</v>
          </cell>
          <cell r="B219">
            <v>1391.0193808785871</v>
          </cell>
          <cell r="E219" t="e">
            <v>#N/A</v>
          </cell>
          <cell r="F219" t="e">
            <v>#N/A</v>
          </cell>
          <cell r="G219">
            <v>1</v>
          </cell>
          <cell r="I219">
            <v>5.8131468987100983E-2</v>
          </cell>
          <cell r="J219">
            <v>0.79999999999999993</v>
          </cell>
          <cell r="K219">
            <v>1391.0193808785871</v>
          </cell>
          <cell r="L219">
            <v>1738.7742260982341</v>
          </cell>
          <cell r="M219">
            <v>80.861999999999995</v>
          </cell>
          <cell r="N219">
            <v>101.0775</v>
          </cell>
        </row>
        <row r="220">
          <cell r="A220" t="str">
            <v>TRANSFORMADOR 2.1  PBT-2.1</v>
          </cell>
          <cell r="B220">
            <v>1216.55</v>
          </cell>
          <cell r="E220" t="e">
            <v>#N/A</v>
          </cell>
          <cell r="F220" t="e">
            <v>#N/A</v>
          </cell>
          <cell r="G220">
            <v>1</v>
          </cell>
          <cell r="I220">
            <v>8.9178414368501088E-2</v>
          </cell>
          <cell r="J220">
            <v>0.82886217251514727</v>
          </cell>
          <cell r="K220">
            <v>1216.55</v>
          </cell>
          <cell r="L220">
            <v>1467.7349749336856</v>
          </cell>
          <cell r="M220">
            <v>108.49</v>
          </cell>
          <cell r="N220">
            <v>130.89027777777778</v>
          </cell>
        </row>
        <row r="221">
          <cell r="A221" t="str">
            <v>TRANSFORMADOR 2.2  PBT-2.2</v>
          </cell>
          <cell r="B221">
            <v>385.82272727272732</v>
          </cell>
          <cell r="E221" t="e">
            <v>#N/A</v>
          </cell>
          <cell r="F221" t="e">
            <v>#N/A</v>
          </cell>
          <cell r="G221">
            <v>1</v>
          </cell>
          <cell r="I221">
            <v>0.24894852793911473</v>
          </cell>
          <cell r="J221">
            <v>0.98</v>
          </cell>
          <cell r="K221">
            <v>385.82272727272732</v>
          </cell>
          <cell r="L221">
            <v>393.6966604823748</v>
          </cell>
          <cell r="M221">
            <v>96.05</v>
          </cell>
          <cell r="N221">
            <v>98.010204081632651</v>
          </cell>
        </row>
        <row r="222">
          <cell r="A222" t="str">
            <v>TRANSFORMADOR 2.3  PBT-2.3</v>
          </cell>
          <cell r="B222">
            <v>1310</v>
          </cell>
          <cell r="E222" t="e">
            <v>#N/A</v>
          </cell>
          <cell r="F222" t="e">
            <v>#N/A</v>
          </cell>
          <cell r="G222">
            <v>1</v>
          </cell>
          <cell r="I222">
            <v>9.9999999999999995E-7</v>
          </cell>
          <cell r="J222">
            <v>0.9</v>
          </cell>
          <cell r="K222">
            <v>1310</v>
          </cell>
          <cell r="L222">
            <v>1455.5555555555554</v>
          </cell>
          <cell r="M222">
            <v>1.31E-3</v>
          </cell>
          <cell r="N222">
            <v>1.4555555555555554E-3</v>
          </cell>
        </row>
        <row r="223">
          <cell r="A223" t="str">
            <v>TRANSFORMADOR CM1.1 PBT-SEG</v>
          </cell>
          <cell r="B223">
            <v>551.86220831076525</v>
          </cell>
          <cell r="E223" t="e">
            <v>#N/A</v>
          </cell>
          <cell r="F223" t="e">
            <v>#N/A</v>
          </cell>
          <cell r="G223">
            <v>1</v>
          </cell>
          <cell r="I223">
            <v>0.84231455515010045</v>
          </cell>
          <cell r="J223">
            <v>0.83689583526671951</v>
          </cell>
          <cell r="K223">
            <v>551.86220831076525</v>
          </cell>
          <cell r="L223">
            <v>659.41564655401373</v>
          </cell>
          <cell r="M223">
            <v>464.8415704974343</v>
          </cell>
          <cell r="N223">
            <v>555.43539698615996</v>
          </cell>
        </row>
        <row r="224">
          <cell r="A224" t="str">
            <v>TOTAL</v>
          </cell>
          <cell r="I224">
            <v>0.19484881189623038</v>
          </cell>
          <cell r="J224">
            <v>0.84992685384910982</v>
          </cell>
          <cell r="K224">
            <v>5179.3594107271983</v>
          </cell>
          <cell r="L224">
            <v>6093.1333058406753</v>
          </cell>
          <cell r="M224">
            <v>1009.1920275637546</v>
          </cell>
          <cell r="N224">
            <v>1187.3869180546208</v>
          </cell>
        </row>
        <row r="227">
          <cell r="A227" t="str">
            <v>RESUMO GERAL:</v>
          </cell>
          <cell r="B227" t="str">
            <v>kW</v>
          </cell>
          <cell r="C227" t="str">
            <v>kVA</v>
          </cell>
        </row>
        <row r="228">
          <cell r="A228" t="str">
            <v>DEMANDAS</v>
          </cell>
          <cell r="B228">
            <v>1009.1920275637546</v>
          </cell>
          <cell r="C228">
            <v>1187.3869180546208</v>
          </cell>
        </row>
        <row r="229">
          <cell r="A229" t="str">
            <v>RESERVA     (%)</v>
          </cell>
          <cell r="B229">
            <v>0.2</v>
          </cell>
        </row>
        <row r="230">
          <cell r="A230" t="str">
            <v>FATOR DE SIMULTANEIDADE</v>
          </cell>
          <cell r="B230">
            <v>1</v>
          </cell>
        </row>
        <row r="232">
          <cell r="A232" t="str">
            <v xml:space="preserve">DEMANDA FINAL </v>
          </cell>
          <cell r="B232">
            <v>1211.0304330765055</v>
          </cell>
          <cell r="C232">
            <v>1424.8643016655449</v>
          </cell>
        </row>
        <row r="234">
          <cell r="A234" t="str">
            <v>TENSÃO (V)</v>
          </cell>
          <cell r="B234">
            <v>380</v>
          </cell>
          <cell r="C234" t="str">
            <v>V</v>
          </cell>
        </row>
        <row r="235">
          <cell r="A235" t="str">
            <v>CORRENTE (A)</v>
          </cell>
          <cell r="B235">
            <v>2164.8573371718176</v>
          </cell>
          <cell r="C235" t="str">
            <v>A</v>
          </cell>
        </row>
        <row r="236">
          <cell r="A236" t="str">
            <v>DISJUNTOR GERAL</v>
          </cell>
          <cell r="B236">
            <v>1250</v>
          </cell>
          <cell r="C236" t="str">
            <v>A</v>
          </cell>
        </row>
        <row r="238">
          <cell r="A238" t="str">
            <v>ADOTADO GERADOR DE 1165/1040KVA</v>
          </cell>
        </row>
        <row r="243">
          <cell r="A243" t="str">
            <v>TABELA DE EMERGÊNICA GERAL – 1º FASE</v>
          </cell>
        </row>
        <row r="245">
          <cell r="A245" t="str">
            <v>FINALIDADE</v>
          </cell>
          <cell r="B245" t="str">
            <v>POT. UNIT. (kW)</v>
          </cell>
          <cell r="C245" t="str">
            <v>POT. UNIT. (CV)</v>
          </cell>
          <cell r="D245" t="str">
            <v>T I P O</v>
          </cell>
          <cell r="E245" t="str">
            <v>POT-M (KW)</v>
          </cell>
          <cell r="F245" t="str">
            <v>FP- M</v>
          </cell>
          <cell r="G245" t="str">
            <v>QTDE.</v>
          </cell>
          <cell r="H245" t="str">
            <v>PÓLOS</v>
          </cell>
          <cell r="I245" t="str">
            <v>F.D.</v>
          </cell>
          <cell r="J245" t="str">
            <v>F.P.</v>
          </cell>
          <cell r="K245" t="str">
            <v>POT. INSTALADA (kW)</v>
          </cell>
          <cell r="L245" t="str">
            <v>POT. INSTALADA (kVA)</v>
          </cell>
          <cell r="M245" t="str">
            <v>POT. DEMANDADA (kW)</v>
          </cell>
          <cell r="N245" t="str">
            <v>POT. DEMANDADA (kVA)</v>
          </cell>
        </row>
        <row r="246">
          <cell r="A246" t="str">
            <v>BARRAMENTO BLINDADO BB1.1/1.3 – ILUMINAÇÃO HALL</v>
          </cell>
          <cell r="B246">
            <v>123.78</v>
          </cell>
          <cell r="E246" t="e">
            <v>#N/A</v>
          </cell>
          <cell r="F246" t="e">
            <v>#N/A</v>
          </cell>
          <cell r="G246">
            <v>1</v>
          </cell>
          <cell r="I246">
            <v>0.72387274236801691</v>
          </cell>
          <cell r="J246">
            <v>0.98</v>
          </cell>
          <cell r="K246">
            <v>123.78</v>
          </cell>
          <cell r="L246">
            <v>126.30612244897959</v>
          </cell>
          <cell r="M246">
            <v>89.600968050313128</v>
          </cell>
          <cell r="N246">
            <v>91.4295592350134</v>
          </cell>
        </row>
        <row r="247">
          <cell r="A247" t="str">
            <v>QD-B1-3S</v>
          </cell>
          <cell r="B247">
            <v>140.32509426511928</v>
          </cell>
          <cell r="E247" t="e">
            <v>#N/A</v>
          </cell>
          <cell r="F247" t="e">
            <v>#N/A</v>
          </cell>
          <cell r="G247">
            <v>1</v>
          </cell>
          <cell r="I247">
            <v>1</v>
          </cell>
          <cell r="J247">
            <v>0.77296462798671983</v>
          </cell>
          <cell r="K247">
            <v>140.32509426511928</v>
          </cell>
          <cell r="L247">
            <v>181.54141752982022</v>
          </cell>
          <cell r="M247">
            <v>140.32509426511928</v>
          </cell>
          <cell r="N247">
            <v>181.54141752982022</v>
          </cell>
        </row>
        <row r="248">
          <cell r="A248" t="str">
            <v>NO BREAK</v>
          </cell>
          <cell r="B248">
            <v>30</v>
          </cell>
          <cell r="G248">
            <v>2</v>
          </cell>
          <cell r="I248">
            <v>0.5</v>
          </cell>
          <cell r="J248">
            <v>1</v>
          </cell>
          <cell r="K248">
            <v>60</v>
          </cell>
          <cell r="L248">
            <v>60</v>
          </cell>
          <cell r="M248">
            <v>30</v>
          </cell>
          <cell r="N248">
            <v>30</v>
          </cell>
        </row>
        <row r="249">
          <cell r="A249" t="str">
            <v>ILUMINAÇÃO E COMANDO ELEVADORES SUBSOLO</v>
          </cell>
          <cell r="B249">
            <v>1.3</v>
          </cell>
          <cell r="E249" t="e">
            <v>#N/A</v>
          </cell>
          <cell r="F249" t="e">
            <v>#N/A</v>
          </cell>
          <cell r="G249">
            <v>1</v>
          </cell>
          <cell r="I249">
            <v>0.74</v>
          </cell>
          <cell r="J249">
            <v>0.8</v>
          </cell>
          <cell r="K249">
            <v>1.3</v>
          </cell>
          <cell r="L249">
            <v>1.625</v>
          </cell>
          <cell r="M249">
            <v>0.96199999999999997</v>
          </cell>
          <cell r="N249">
            <v>1.2024999999999999</v>
          </cell>
        </row>
        <row r="250">
          <cell r="A250" t="str">
            <v>ELEVADORES GARAGEM</v>
          </cell>
          <cell r="B250">
            <v>20</v>
          </cell>
          <cell r="E250" t="e">
            <v>#N/A</v>
          </cell>
          <cell r="F250" t="e">
            <v>#N/A</v>
          </cell>
          <cell r="G250">
            <v>2</v>
          </cell>
          <cell r="I250">
            <v>0.74</v>
          </cell>
          <cell r="J250">
            <v>0.8</v>
          </cell>
          <cell r="K250">
            <v>40</v>
          </cell>
          <cell r="L250">
            <v>50</v>
          </cell>
          <cell r="M250">
            <v>29.6</v>
          </cell>
          <cell r="N250">
            <v>37</v>
          </cell>
        </row>
        <row r="251">
          <cell r="A251" t="str">
            <v>ELEVADORES ZONA BAIXA</v>
          </cell>
          <cell r="B251">
            <v>50</v>
          </cell>
          <cell r="E251" t="e">
            <v>#N/A</v>
          </cell>
          <cell r="F251" t="e">
            <v>#N/A</v>
          </cell>
          <cell r="G251">
            <v>8</v>
          </cell>
          <cell r="I251">
            <v>0.125</v>
          </cell>
          <cell r="J251">
            <v>0.8</v>
          </cell>
          <cell r="K251">
            <v>400</v>
          </cell>
          <cell r="L251">
            <v>500</v>
          </cell>
          <cell r="M251">
            <v>50</v>
          </cell>
          <cell r="N251">
            <v>62.5</v>
          </cell>
        </row>
        <row r="252">
          <cell r="A252" t="str">
            <v>ILUMINAÇÃO E COMANDO ELEVADORES ZONA BAIXA</v>
          </cell>
          <cell r="B252">
            <v>3</v>
          </cell>
          <cell r="E252" t="e">
            <v>#N/A</v>
          </cell>
          <cell r="F252" t="e">
            <v>#N/A</v>
          </cell>
          <cell r="G252">
            <v>1</v>
          </cell>
          <cell r="I252">
            <v>0.1</v>
          </cell>
          <cell r="J252">
            <v>0.8</v>
          </cell>
          <cell r="K252">
            <v>3</v>
          </cell>
          <cell r="L252">
            <v>3.75</v>
          </cell>
          <cell r="M252">
            <v>0.3</v>
          </cell>
          <cell r="N252">
            <v>0.375</v>
          </cell>
        </row>
        <row r="253">
          <cell r="A253" t="str">
            <v>ELEVADOR DE SEGUANÇA</v>
          </cell>
          <cell r="B253">
            <v>35</v>
          </cell>
          <cell r="E253" t="e">
            <v>#N/A</v>
          </cell>
          <cell r="F253" t="e">
            <v>#N/A</v>
          </cell>
          <cell r="G253">
            <v>1</v>
          </cell>
          <cell r="I253">
            <v>1</v>
          </cell>
          <cell r="J253">
            <v>0.8</v>
          </cell>
          <cell r="K253">
            <v>35</v>
          </cell>
          <cell r="L253">
            <v>43.75</v>
          </cell>
          <cell r="M253">
            <v>35</v>
          </cell>
          <cell r="N253">
            <v>43.75</v>
          </cell>
        </row>
        <row r="254">
          <cell r="A254" t="str">
            <v>ILUMINAÇÃO E COMANDO ELEVADORE DE SEGURANÇA</v>
          </cell>
          <cell r="B254">
            <v>3</v>
          </cell>
          <cell r="E254" t="e">
            <v>#N/A</v>
          </cell>
          <cell r="F254" t="e">
            <v>#N/A</v>
          </cell>
          <cell r="G254">
            <v>1</v>
          </cell>
          <cell r="I254">
            <v>1</v>
          </cell>
          <cell r="J254">
            <v>0.8</v>
          </cell>
          <cell r="K254">
            <v>3</v>
          </cell>
          <cell r="L254">
            <v>3.75</v>
          </cell>
          <cell r="M254">
            <v>3</v>
          </cell>
          <cell r="N254">
            <v>3.75</v>
          </cell>
        </row>
        <row r="255">
          <cell r="A255" t="str">
            <v>PRESSURIZAÇÃO ESCADA 5SS</v>
          </cell>
          <cell r="B255">
            <v>6.3805104408352662</v>
          </cell>
          <cell r="C255">
            <v>7.5</v>
          </cell>
          <cell r="D255" t="str">
            <v>C</v>
          </cell>
          <cell r="E255">
            <v>6.3805104408352662</v>
          </cell>
          <cell r="F255">
            <v>0.8</v>
          </cell>
          <cell r="G255">
            <v>4</v>
          </cell>
          <cell r="I255">
            <v>0.5</v>
          </cell>
          <cell r="J255">
            <v>0.8</v>
          </cell>
          <cell r="K255">
            <v>25.522041763341065</v>
          </cell>
          <cell r="L255">
            <v>31.902552204176331</v>
          </cell>
          <cell r="M255">
            <v>12.761020881670532</v>
          </cell>
          <cell r="N255">
            <v>15.951276102088165</v>
          </cell>
        </row>
        <row r="256">
          <cell r="A256" t="str">
            <v>PRESSURIZAÇÃO ESCADA 3SS</v>
          </cell>
          <cell r="B256">
            <v>8.6705202312138727</v>
          </cell>
          <cell r="C256">
            <v>10</v>
          </cell>
          <cell r="D256" t="str">
            <v>C</v>
          </cell>
          <cell r="E256">
            <v>8.6705202312138727</v>
          </cell>
          <cell r="F256">
            <v>0.85</v>
          </cell>
          <cell r="G256">
            <v>2</v>
          </cell>
          <cell r="I256">
            <v>0.5</v>
          </cell>
          <cell r="J256">
            <v>0.85</v>
          </cell>
          <cell r="K256">
            <v>17.341040462427745</v>
          </cell>
          <cell r="L256">
            <v>20.401224073444407</v>
          </cell>
          <cell r="M256">
            <v>8.6705202312138727</v>
          </cell>
          <cell r="N256">
            <v>10.200612036722204</v>
          </cell>
        </row>
        <row r="257">
          <cell r="A257" t="str">
            <v>PRESSURIZAÇÃO ESCADA 1SS</v>
          </cell>
          <cell r="B257">
            <v>16.930022573363431</v>
          </cell>
          <cell r="C257">
            <v>20</v>
          </cell>
          <cell r="D257" t="str">
            <v>C</v>
          </cell>
          <cell r="E257">
            <v>16.930022573363431</v>
          </cell>
          <cell r="F257">
            <v>0.84</v>
          </cell>
          <cell r="G257">
            <v>5</v>
          </cell>
          <cell r="I257">
            <v>0.8</v>
          </cell>
          <cell r="J257">
            <v>0.84</v>
          </cell>
          <cell r="K257">
            <v>84.650112866817153</v>
          </cell>
          <cell r="L257">
            <v>100.77394388906805</v>
          </cell>
          <cell r="M257">
            <v>67.720090293453723</v>
          </cell>
          <cell r="N257">
            <v>80.619155111254443</v>
          </cell>
        </row>
        <row r="258">
          <cell r="A258" t="str">
            <v>EXAUSTÃO DE FUMAÇA</v>
          </cell>
          <cell r="B258">
            <v>16.930022573363431</v>
          </cell>
          <cell r="C258">
            <v>20</v>
          </cell>
          <cell r="D258" t="str">
            <v>C</v>
          </cell>
          <cell r="E258">
            <v>16.930022573363431</v>
          </cell>
          <cell r="F258">
            <v>0.84</v>
          </cell>
          <cell r="G258">
            <v>2</v>
          </cell>
          <cell r="I258">
            <v>1</v>
          </cell>
          <cell r="J258">
            <v>0.84</v>
          </cell>
          <cell r="K258">
            <v>33.860045146726861</v>
          </cell>
          <cell r="L258">
            <v>40.309577555627214</v>
          </cell>
          <cell r="M258">
            <v>33.860045146726861</v>
          </cell>
          <cell r="N258">
            <v>40.309577555627214</v>
          </cell>
        </row>
        <row r="259">
          <cell r="A259" t="str">
            <v>ELEVADOR DE SEGUANÇA</v>
          </cell>
          <cell r="B259">
            <v>35</v>
          </cell>
          <cell r="E259" t="e">
            <v>#N/A</v>
          </cell>
          <cell r="F259" t="e">
            <v>#N/A</v>
          </cell>
          <cell r="G259">
            <v>1</v>
          </cell>
          <cell r="I259">
            <v>1</v>
          </cell>
          <cell r="J259">
            <v>0.8</v>
          </cell>
          <cell r="K259">
            <v>35</v>
          </cell>
          <cell r="L259">
            <v>43.75</v>
          </cell>
          <cell r="M259">
            <v>35</v>
          </cell>
          <cell r="N259">
            <v>43.75</v>
          </cell>
        </row>
        <row r="260">
          <cell r="A260" t="str">
            <v>ILUMINAÇÃO E COMANDO ELEVADORE DE SEGURANÇA</v>
          </cell>
          <cell r="B260">
            <v>3</v>
          </cell>
          <cell r="E260" t="e">
            <v>#N/A</v>
          </cell>
          <cell r="F260" t="e">
            <v>#N/A</v>
          </cell>
          <cell r="G260">
            <v>1</v>
          </cell>
          <cell r="I260">
            <v>1</v>
          </cell>
          <cell r="J260">
            <v>0.8</v>
          </cell>
          <cell r="K260">
            <v>3</v>
          </cell>
          <cell r="L260">
            <v>3.75</v>
          </cell>
          <cell r="M260">
            <v>3</v>
          </cell>
          <cell r="N260">
            <v>3.75</v>
          </cell>
        </row>
        <row r="261">
          <cell r="A261" t="str">
            <v>PRESSURIZAÇÃO ESCADA 5SS</v>
          </cell>
          <cell r="B261">
            <v>6.3805104408352662</v>
          </cell>
          <cell r="C261">
            <v>7.5</v>
          </cell>
          <cell r="D261" t="str">
            <v>C</v>
          </cell>
          <cell r="E261">
            <v>6.3805104408352662</v>
          </cell>
          <cell r="F261">
            <v>0.8</v>
          </cell>
          <cell r="G261">
            <v>4</v>
          </cell>
          <cell r="I261">
            <v>0.5</v>
          </cell>
          <cell r="J261">
            <v>0.8</v>
          </cell>
          <cell r="K261">
            <v>25.522041763341065</v>
          </cell>
          <cell r="L261">
            <v>31.902552204176331</v>
          </cell>
          <cell r="M261">
            <v>12.761020881670532</v>
          </cell>
          <cell r="N261">
            <v>15.951276102088165</v>
          </cell>
        </row>
        <row r="262">
          <cell r="A262" t="str">
            <v>PRESSURIZAÇÃO ESCADA 3SS</v>
          </cell>
          <cell r="B262">
            <v>8.6705202312138727</v>
          </cell>
          <cell r="C262">
            <v>10</v>
          </cell>
          <cell r="D262" t="str">
            <v>C</v>
          </cell>
          <cell r="E262">
            <v>8.6705202312138727</v>
          </cell>
          <cell r="F262">
            <v>0.85</v>
          </cell>
          <cell r="G262">
            <v>2</v>
          </cell>
          <cell r="I262">
            <v>0.5</v>
          </cell>
          <cell r="J262">
            <v>0.85</v>
          </cell>
          <cell r="K262">
            <v>17.341040462427745</v>
          </cell>
          <cell r="L262">
            <v>20.401224073444407</v>
          </cell>
          <cell r="M262">
            <v>8.6705202312138727</v>
          </cell>
          <cell r="N262">
            <v>10.200612036722204</v>
          </cell>
        </row>
        <row r="263">
          <cell r="A263" t="str">
            <v>PRESSURIZAÇÃO ESCADA 1SS</v>
          </cell>
          <cell r="B263">
            <v>16.930022573363431</v>
          </cell>
          <cell r="C263">
            <v>20</v>
          </cell>
          <cell r="D263" t="str">
            <v>C</v>
          </cell>
          <cell r="E263">
            <v>16.930022573363431</v>
          </cell>
          <cell r="F263">
            <v>0.84</v>
          </cell>
          <cell r="G263">
            <v>5</v>
          </cell>
          <cell r="I263">
            <v>0.8</v>
          </cell>
          <cell r="J263">
            <v>0.84</v>
          </cell>
          <cell r="K263">
            <v>84.650112866817153</v>
          </cell>
          <cell r="L263">
            <v>100.77394388906805</v>
          </cell>
          <cell r="M263">
            <v>67.720090293453723</v>
          </cell>
          <cell r="N263">
            <v>80.619155111254443</v>
          </cell>
        </row>
        <row r="264">
          <cell r="A264" t="str">
            <v>EXAUSTÃO DE FUMAÇA</v>
          </cell>
          <cell r="B264">
            <v>16.930022573363431</v>
          </cell>
          <cell r="C264">
            <v>20</v>
          </cell>
          <cell r="D264" t="str">
            <v>C</v>
          </cell>
          <cell r="E264">
            <v>16.930022573363431</v>
          </cell>
          <cell r="F264">
            <v>0.84</v>
          </cell>
          <cell r="G264">
            <v>2</v>
          </cell>
          <cell r="I264">
            <v>1</v>
          </cell>
          <cell r="J264">
            <v>0.84</v>
          </cell>
          <cell r="K264">
            <v>33.860045146726861</v>
          </cell>
          <cell r="L264">
            <v>40.309577555627214</v>
          </cell>
          <cell r="M264">
            <v>33.860045146726861</v>
          </cell>
          <cell r="N264">
            <v>40.309577555627214</v>
          </cell>
        </row>
        <row r="265">
          <cell r="A265" t="str">
            <v>BOMBA DE RECALQUE DE ÓLEO DIESEL</v>
          </cell>
          <cell r="B265">
            <v>2.75</v>
          </cell>
          <cell r="C265">
            <v>3</v>
          </cell>
          <cell r="D265" t="str">
            <v>H</v>
          </cell>
          <cell r="E265">
            <v>2.75</v>
          </cell>
          <cell r="F265">
            <v>0.77</v>
          </cell>
          <cell r="G265">
            <v>2</v>
          </cell>
          <cell r="I265">
            <v>0.5</v>
          </cell>
          <cell r="J265">
            <v>0.77</v>
          </cell>
          <cell r="K265">
            <v>5.5</v>
          </cell>
          <cell r="L265">
            <v>7.1428571428571441</v>
          </cell>
          <cell r="M265">
            <v>2.75</v>
          </cell>
          <cell r="N265">
            <v>3.5714285714285721</v>
          </cell>
        </row>
        <row r="266">
          <cell r="A266" t="str">
            <v>ILUMINAÇÃO E TOMADAS GERADOR</v>
          </cell>
          <cell r="B266">
            <v>11.67</v>
          </cell>
          <cell r="G266">
            <v>1</v>
          </cell>
          <cell r="I266">
            <v>0.9</v>
          </cell>
          <cell r="J266">
            <v>0.94</v>
          </cell>
          <cell r="K266">
            <v>11.67</v>
          </cell>
          <cell r="L266">
            <v>12.414893617021276</v>
          </cell>
          <cell r="M266">
            <v>10.503</v>
          </cell>
          <cell r="N266">
            <v>11.173404255319149</v>
          </cell>
        </row>
        <row r="267">
          <cell r="A267" t="str">
            <v>BOMBA DE INCÊNDIO PRINCIPAL</v>
          </cell>
          <cell r="B267">
            <v>119.56521739130434</v>
          </cell>
          <cell r="C267">
            <v>150</v>
          </cell>
          <cell r="D267" t="str">
            <v>H</v>
          </cell>
          <cell r="E267">
            <v>119.56521739130434</v>
          </cell>
          <cell r="F267">
            <v>0.86</v>
          </cell>
          <cell r="G267">
            <v>1</v>
          </cell>
          <cell r="I267">
            <v>1</v>
          </cell>
          <cell r="J267">
            <v>0.86</v>
          </cell>
          <cell r="K267">
            <v>119.56521739130434</v>
          </cell>
          <cell r="L267">
            <v>139.02932254802832</v>
          </cell>
          <cell r="M267">
            <v>119.56521739130434</v>
          </cell>
          <cell r="N267">
            <v>139.02932254802832</v>
          </cell>
        </row>
        <row r="268">
          <cell r="A268" t="str">
            <v>RETIFICADOR SUBESTAÇÃO</v>
          </cell>
          <cell r="B268">
            <v>10</v>
          </cell>
          <cell r="G268">
            <v>1</v>
          </cell>
          <cell r="I268">
            <v>1</v>
          </cell>
          <cell r="J268">
            <v>0.8</v>
          </cell>
          <cell r="K268">
            <v>10</v>
          </cell>
          <cell r="L268">
            <v>12.5</v>
          </cell>
          <cell r="M268">
            <v>10</v>
          </cell>
          <cell r="N268">
            <v>12.5</v>
          </cell>
        </row>
        <row r="269">
          <cell r="A269" t="str">
            <v>ILUMINAÇÃO HELIPONTO</v>
          </cell>
          <cell r="B269">
            <v>10</v>
          </cell>
          <cell r="E269" t="e">
            <v>#N/A</v>
          </cell>
          <cell r="F269" t="e">
            <v>#N/A</v>
          </cell>
          <cell r="G269">
            <v>1</v>
          </cell>
          <cell r="I269">
            <v>1</v>
          </cell>
          <cell r="J269">
            <v>0.9</v>
          </cell>
          <cell r="K269">
            <v>10</v>
          </cell>
          <cell r="L269">
            <v>11.111111111111111</v>
          </cell>
          <cell r="M269">
            <v>10</v>
          </cell>
          <cell r="N269">
            <v>11.111111111111111</v>
          </cell>
        </row>
        <row r="270">
          <cell r="A270" t="str">
            <v>ELEVADORE HELIPONTO</v>
          </cell>
          <cell r="B270">
            <v>12</v>
          </cell>
          <cell r="E270" t="e">
            <v>#N/A</v>
          </cell>
          <cell r="F270" t="e">
            <v>#N/A</v>
          </cell>
          <cell r="G270">
            <v>2</v>
          </cell>
          <cell r="I270">
            <v>1</v>
          </cell>
          <cell r="J270">
            <v>0.9</v>
          </cell>
          <cell r="K270">
            <v>24</v>
          </cell>
          <cell r="L270">
            <v>26.666666666666664</v>
          </cell>
          <cell r="M270">
            <v>24</v>
          </cell>
          <cell r="N270">
            <v>26.666666666666664</v>
          </cell>
        </row>
        <row r="271">
          <cell r="A271" t="str">
            <v>ILUMINAÇÃO E COMANDO ELEVADORE HELIPONTO</v>
          </cell>
          <cell r="B271">
            <v>1.3</v>
          </cell>
          <cell r="E271" t="e">
            <v>#N/A</v>
          </cell>
          <cell r="F271" t="e">
            <v>#N/A</v>
          </cell>
          <cell r="G271">
            <v>1</v>
          </cell>
          <cell r="I271">
            <v>1</v>
          </cell>
          <cell r="J271">
            <v>0.8</v>
          </cell>
          <cell r="K271">
            <v>1.3</v>
          </cell>
          <cell r="L271">
            <v>1.625</v>
          </cell>
          <cell r="M271">
            <v>1.3</v>
          </cell>
          <cell r="N271">
            <v>1.625</v>
          </cell>
        </row>
        <row r="272">
          <cell r="A272" t="str">
            <v>ELEVADORES ZONA ALTA</v>
          </cell>
          <cell r="B272">
            <v>70</v>
          </cell>
          <cell r="E272" t="e">
            <v>#N/A</v>
          </cell>
          <cell r="F272" t="e">
            <v>#N/A</v>
          </cell>
          <cell r="G272">
            <v>8</v>
          </cell>
          <cell r="I272">
            <v>0.13</v>
          </cell>
          <cell r="J272">
            <v>0.8</v>
          </cell>
          <cell r="K272">
            <v>560</v>
          </cell>
          <cell r="L272">
            <v>700</v>
          </cell>
          <cell r="M272">
            <v>72.8</v>
          </cell>
          <cell r="N272">
            <v>91</v>
          </cell>
        </row>
        <row r="273">
          <cell r="A273" t="str">
            <v>ILUMINAÇÃO E COMANDO ELEVADORES ZONA ALTA</v>
          </cell>
          <cell r="B273">
            <v>3</v>
          </cell>
          <cell r="E273" t="e">
            <v>#N/A</v>
          </cell>
          <cell r="F273" t="e">
            <v>#N/A</v>
          </cell>
          <cell r="G273">
            <v>1</v>
          </cell>
          <cell r="I273">
            <v>0.13</v>
          </cell>
          <cell r="J273">
            <v>0.8</v>
          </cell>
          <cell r="K273">
            <v>3</v>
          </cell>
          <cell r="L273">
            <v>3.75</v>
          </cell>
          <cell r="M273">
            <v>0.39</v>
          </cell>
          <cell r="N273">
            <v>0.48749999999999999</v>
          </cell>
        </row>
        <row r="274">
          <cell r="A274" t="str">
            <v>BARRAMENTO BLINDADO BB2.1/2.3 ESCRITÓRIOS</v>
          </cell>
          <cell r="B274">
            <v>96.05</v>
          </cell>
          <cell r="E274" t="e">
            <v>#N/A</v>
          </cell>
          <cell r="F274" t="e">
            <v>#N/A</v>
          </cell>
          <cell r="G274">
            <v>1</v>
          </cell>
          <cell r="I274">
            <v>1</v>
          </cell>
          <cell r="J274">
            <v>0.98</v>
          </cell>
          <cell r="K274">
            <v>96.05</v>
          </cell>
          <cell r="L274">
            <v>98.010204081632637</v>
          </cell>
          <cell r="M274">
            <v>96.05</v>
          </cell>
          <cell r="N274">
            <v>98.010204081632637</v>
          </cell>
        </row>
        <row r="275">
          <cell r="A275" t="str">
            <v>TOTAL</v>
          </cell>
          <cell r="I275">
            <v>0.50301320878545841</v>
          </cell>
          <cell r="J275">
            <v>0.850036125133944</v>
          </cell>
          <cell r="K275">
            <v>2008.2367921350492</v>
          </cell>
          <cell r="L275">
            <v>2417.2471905907491</v>
          </cell>
          <cell r="M275">
            <v>1010.1696328128667</v>
          </cell>
          <cell r="N275">
            <v>1188.3843556104039</v>
          </cell>
        </row>
        <row r="278">
          <cell r="A278" t="str">
            <v>RESUMO GERAL:</v>
          </cell>
          <cell r="B278" t="str">
            <v>kW</v>
          </cell>
          <cell r="C278" t="str">
            <v>kVA</v>
          </cell>
        </row>
        <row r="279">
          <cell r="A279" t="str">
            <v>DEMANDAS</v>
          </cell>
          <cell r="B279">
            <v>1010.1696328128667</v>
          </cell>
          <cell r="C279">
            <v>1188.3843556104039</v>
          </cell>
        </row>
        <row r="280">
          <cell r="A280" t="str">
            <v>RESERVA     (%)</v>
          </cell>
          <cell r="B280">
            <v>0</v>
          </cell>
        </row>
        <row r="281">
          <cell r="A281" t="str">
            <v>FATOR DE SIMULTANEIDADE</v>
          </cell>
          <cell r="B281">
            <v>0.8</v>
          </cell>
        </row>
        <row r="283">
          <cell r="A283" t="str">
            <v xml:space="preserve">DEMANDA FINAL </v>
          </cell>
          <cell r="B283">
            <v>808.13570625029342</v>
          </cell>
          <cell r="C283">
            <v>950.70748448832319</v>
          </cell>
        </row>
        <row r="285">
          <cell r="A285" t="str">
            <v>TENSÃO (V)</v>
          </cell>
          <cell r="B285">
            <v>380</v>
          </cell>
          <cell r="C285" t="str">
            <v>V</v>
          </cell>
        </row>
        <row r="286">
          <cell r="A286" t="str">
            <v>CORRENTE (A)</v>
          </cell>
          <cell r="B286">
            <v>1444.4505844471721</v>
          </cell>
          <cell r="C286" t="str">
            <v>A</v>
          </cell>
        </row>
        <row r="287">
          <cell r="A287" t="str">
            <v>DISJUNTOR GERAL</v>
          </cell>
          <cell r="B287">
            <v>1250</v>
          </cell>
          <cell r="C287" t="str">
            <v>A</v>
          </cell>
        </row>
        <row r="289">
          <cell r="A289" t="str">
            <v>ADOTADO GERADOR DE 1040KVA/830KW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Edital"/>
      <sheetName val="levantamento 20jan "/>
      <sheetName val="levantamento 22jan "/>
      <sheetName val="levantamento 24jan "/>
      <sheetName val="Plan Apres"/>
      <sheetName val="Insumos"/>
      <sheetName val="CPUs"/>
      <sheetName val="CAs"/>
      <sheetName val="BDI"/>
      <sheetName val="BDI (2)"/>
      <sheetName val="BDI (3)"/>
      <sheetName val="Encargos"/>
      <sheetName val="SINAPI"/>
      <sheetName val="Anexo 01"/>
      <sheetName val="COMPOSIÇÃO"/>
      <sheetName val="Aux Elétrica"/>
      <sheetName val="Aux Hidráulica"/>
      <sheetName val="PROJETO GRAU"/>
      <sheetName val="ESTRUTURA METALICA"/>
      <sheetName val="Plan3"/>
      <sheetName val="Para Cotar"/>
      <sheetName val="rascunho"/>
      <sheetName val="barganha"/>
      <sheetName val="Plan4"/>
      <sheetName val="Plan5"/>
      <sheetName val="Plan6"/>
      <sheetName val="Plan2"/>
    </sheetNames>
    <sheetDataSet>
      <sheetData sheetId="0">
        <row r="2">
          <cell r="B2" t="str">
            <v>HOSPITAL REGIONAL DE PALMEIRA DAS MISSÕES</v>
          </cell>
          <cell r="R2">
            <v>41844</v>
          </cell>
        </row>
        <row r="4">
          <cell r="B4" t="str">
            <v>Item</v>
          </cell>
          <cell r="C4" t="str">
            <v>Origem</v>
          </cell>
          <cell r="D4" t="str">
            <v>Código</v>
          </cell>
          <cell r="E4" t="str">
            <v>Descrição</v>
          </cell>
          <cell r="F4" t="str">
            <v>Unid.</v>
          </cell>
          <cell r="G4" t="str">
            <v>Quant.</v>
          </cell>
          <cell r="H4" t="str">
            <v>Custo unitário sem BDI</v>
          </cell>
          <cell r="K4" t="str">
            <v>BDI
Material</v>
          </cell>
          <cell r="L4" t="str">
            <v>BDI
Mão de Obra</v>
          </cell>
          <cell r="M4" t="str">
            <v>Custo Unitário com BDI</v>
          </cell>
          <cell r="P4" t="str">
            <v>Custo Total com BDI</v>
          </cell>
          <cell r="S4" t="str">
            <v>(%)</v>
          </cell>
        </row>
        <row r="5">
          <cell r="H5" t="str">
            <v xml:space="preserve">Custo Material
</v>
          </cell>
          <cell r="I5" t="str">
            <v xml:space="preserve">Custo Mão de Obra
</v>
          </cell>
          <cell r="J5" t="str">
            <v xml:space="preserve">Custo Total Mat. + MO </v>
          </cell>
          <cell r="M5" t="str">
            <v xml:space="preserve">Custo Material
</v>
          </cell>
          <cell r="N5" t="str">
            <v xml:space="preserve">Custo Mão de Obra
</v>
          </cell>
          <cell r="O5" t="str">
            <v xml:space="preserve">Custo Total Mat. + MO rejustado com BDI </v>
          </cell>
          <cell r="P5" t="str">
            <v xml:space="preserve">Total Material
</v>
          </cell>
          <cell r="Q5" t="str">
            <v xml:space="preserve">Total Mão de Obra
</v>
          </cell>
          <cell r="R5" t="str">
            <v xml:space="preserve">Custo Total </v>
          </cell>
        </row>
        <row r="7">
          <cell r="B7">
            <v>1</v>
          </cell>
          <cell r="E7" t="str">
            <v>SERVIÇOS DE CAMPO</v>
          </cell>
        </row>
        <row r="8">
          <cell r="B8" t="str">
            <v>1.1</v>
          </cell>
          <cell r="C8" t="str">
            <v>SINAPI</v>
          </cell>
          <cell r="D8" t="str">
            <v>73686</v>
          </cell>
          <cell r="E8" t="str">
            <v>Locação da obra, com uso de equipamentos topográficos, inclusive topógrafo e nivelador</v>
          </cell>
          <cell r="F8" t="str">
            <v>m²</v>
          </cell>
          <cell r="G8">
            <v>17974.2</v>
          </cell>
          <cell r="H8">
            <v>14.12</v>
          </cell>
          <cell r="I8">
            <v>0</v>
          </cell>
          <cell r="J8">
            <v>14.12</v>
          </cell>
          <cell r="K8">
            <v>0.27</v>
          </cell>
          <cell r="L8">
            <v>0.27</v>
          </cell>
          <cell r="M8">
            <v>17.93</v>
          </cell>
          <cell r="N8">
            <v>0</v>
          </cell>
          <cell r="O8">
            <v>17.93</v>
          </cell>
          <cell r="P8">
            <v>322277.40999999997</v>
          </cell>
          <cell r="Q8">
            <v>0</v>
          </cell>
          <cell r="R8">
            <v>322277.40999999997</v>
          </cell>
          <cell r="S8">
            <v>1.9E-3</v>
          </cell>
        </row>
        <row r="9">
          <cell r="E9" t="str">
            <v>Subtotal 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322277.40999999997</v>
          </cell>
          <cell r="S9">
            <v>1.9E-3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2</v>
          </cell>
          <cell r="E11" t="str">
            <v>APOIO DA OBRA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2.1</v>
          </cell>
          <cell r="C12" t="str">
            <v>SINAPI</v>
          </cell>
          <cell r="D12" t="str">
            <v>74220/001</v>
          </cell>
          <cell r="E12" t="str">
            <v>Tapume de chapa de madeira compensada (6mm) - pintura a cal - aproveitamento 2x</v>
          </cell>
          <cell r="F12" t="str">
            <v>m²</v>
          </cell>
          <cell r="G12">
            <v>2126.1</v>
          </cell>
          <cell r="H12">
            <v>31.01</v>
          </cell>
          <cell r="I12">
            <v>36.22</v>
          </cell>
          <cell r="J12">
            <v>67.23</v>
          </cell>
          <cell r="K12">
            <v>0.27</v>
          </cell>
          <cell r="L12">
            <v>0.27</v>
          </cell>
          <cell r="M12">
            <v>39.380000000000003</v>
          </cell>
          <cell r="N12">
            <v>46</v>
          </cell>
          <cell r="O12">
            <v>85.38</v>
          </cell>
          <cell r="P12">
            <v>83725.820000000007</v>
          </cell>
          <cell r="Q12">
            <v>97800.6</v>
          </cell>
          <cell r="R12">
            <v>181526.42</v>
          </cell>
          <cell r="S12">
            <v>1.1000000000000001E-3</v>
          </cell>
        </row>
        <row r="13">
          <cell r="B13" t="str">
            <v>2.2</v>
          </cell>
          <cell r="C13" t="str">
            <v>SINAPI</v>
          </cell>
          <cell r="D13" t="str">
            <v>73618</v>
          </cell>
          <cell r="E13" t="str">
            <v>Locação de andaime metalico tipo fachadeiro</v>
          </cell>
          <cell r="F13" t="str">
            <v>m²</v>
          </cell>
          <cell r="G13">
            <v>104016</v>
          </cell>
          <cell r="H13">
            <v>8.4700000000000006</v>
          </cell>
          <cell r="I13">
            <v>0</v>
          </cell>
          <cell r="J13">
            <v>8.4700000000000006</v>
          </cell>
          <cell r="K13">
            <v>0.27</v>
          </cell>
          <cell r="L13">
            <v>0.27</v>
          </cell>
          <cell r="M13">
            <v>10.76</v>
          </cell>
          <cell r="N13">
            <v>0</v>
          </cell>
          <cell r="O13">
            <v>10.76</v>
          </cell>
          <cell r="P13">
            <v>1119212.1599999999</v>
          </cell>
          <cell r="Q13">
            <v>0</v>
          </cell>
          <cell r="R13">
            <v>1119212.1599999999</v>
          </cell>
          <cell r="S13">
            <v>6.7000000000000002E-3</v>
          </cell>
        </row>
        <row r="14">
          <cell r="B14" t="str">
            <v>2.3</v>
          </cell>
          <cell r="C14" t="str">
            <v>SINAPI</v>
          </cell>
          <cell r="D14" t="str">
            <v>73875/001</v>
          </cell>
          <cell r="E14" t="str">
            <v>Locação de andaime metalico tubular tipo torre</v>
          </cell>
          <cell r="F14" t="str">
            <v>mxmês</v>
          </cell>
          <cell r="G14">
            <v>4694.3999999999996</v>
          </cell>
          <cell r="H14">
            <v>28.25</v>
          </cell>
          <cell r="I14">
            <v>0</v>
          </cell>
          <cell r="J14">
            <v>28.25</v>
          </cell>
          <cell r="K14">
            <v>0.27</v>
          </cell>
          <cell r="L14">
            <v>0.27</v>
          </cell>
          <cell r="M14">
            <v>35.880000000000003</v>
          </cell>
          <cell r="N14">
            <v>0</v>
          </cell>
          <cell r="O14">
            <v>35.880000000000003</v>
          </cell>
          <cell r="P14">
            <v>168435.07</v>
          </cell>
          <cell r="Q14">
            <v>0</v>
          </cell>
          <cell r="R14">
            <v>168435.07</v>
          </cell>
          <cell r="S14">
            <v>1E-3</v>
          </cell>
        </row>
        <row r="15">
          <cell r="B15" t="str">
            <v>2.4</v>
          </cell>
          <cell r="E15" t="str">
            <v>Proteção de periferia (guarda corpo de madeira)</v>
          </cell>
          <cell r="F15" t="str">
            <v>m</v>
          </cell>
          <cell r="G15">
            <v>540</v>
          </cell>
          <cell r="H15">
            <v>474.52</v>
          </cell>
          <cell r="I15">
            <v>0</v>
          </cell>
          <cell r="J15">
            <v>474.52</v>
          </cell>
          <cell r="K15">
            <v>0.27</v>
          </cell>
          <cell r="L15">
            <v>0.27</v>
          </cell>
          <cell r="M15">
            <v>602.64</v>
          </cell>
          <cell r="N15">
            <v>0</v>
          </cell>
          <cell r="O15">
            <v>602.64</v>
          </cell>
          <cell r="P15">
            <v>325425.59999999998</v>
          </cell>
          <cell r="Q15">
            <v>0</v>
          </cell>
          <cell r="R15">
            <v>325425.59999999998</v>
          </cell>
          <cell r="S15">
            <v>2E-3</v>
          </cell>
        </row>
        <row r="16">
          <cell r="B16" t="str">
            <v>2.5</v>
          </cell>
          <cell r="C16" t="str">
            <v>SINAPI</v>
          </cell>
          <cell r="D16" t="str">
            <v>74209/001</v>
          </cell>
          <cell r="E16" t="str">
            <v>Placa da obra em chapa de aco galvanizado</v>
          </cell>
          <cell r="F16" t="str">
            <v>m²</v>
          </cell>
          <cell r="G16">
            <v>18</v>
          </cell>
          <cell r="H16">
            <v>395.43</v>
          </cell>
          <cell r="I16">
            <v>0</v>
          </cell>
          <cell r="J16">
            <v>395.43</v>
          </cell>
          <cell r="K16">
            <v>0.27</v>
          </cell>
          <cell r="L16">
            <v>0.27</v>
          </cell>
          <cell r="M16">
            <v>502.2</v>
          </cell>
          <cell r="N16">
            <v>0</v>
          </cell>
          <cell r="O16">
            <v>502.2</v>
          </cell>
          <cell r="P16">
            <v>9039.6</v>
          </cell>
          <cell r="Q16">
            <v>0</v>
          </cell>
          <cell r="R16">
            <v>9039.6</v>
          </cell>
          <cell r="S16">
            <v>1E-4</v>
          </cell>
        </row>
        <row r="17">
          <cell r="E17" t="str">
            <v>Subtotal 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1803638.85</v>
          </cell>
          <cell r="S17">
            <v>1.0800000000000001E-2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3</v>
          </cell>
          <cell r="E19" t="str">
            <v>MOVIMENTO DE TERRA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3.1</v>
          </cell>
          <cell r="C20" t="str">
            <v>SINAPI</v>
          </cell>
          <cell r="D20" t="str">
            <v>73822/002</v>
          </cell>
          <cell r="E20" t="str">
            <v>Limpeza de terreno, raspagem mecanizada de camada vegetal</v>
          </cell>
          <cell r="F20" t="str">
            <v>m²</v>
          </cell>
          <cell r="G20">
            <v>50000</v>
          </cell>
          <cell r="H20">
            <v>0.65</v>
          </cell>
          <cell r="I20">
            <v>0.11</v>
          </cell>
          <cell r="J20">
            <v>0.76</v>
          </cell>
          <cell r="K20">
            <v>0.27</v>
          </cell>
          <cell r="L20">
            <v>0.27</v>
          </cell>
          <cell r="M20">
            <v>0.83</v>
          </cell>
          <cell r="N20">
            <v>0.14000000000000001</v>
          </cell>
          <cell r="O20">
            <v>0.97</v>
          </cell>
          <cell r="P20">
            <v>41500</v>
          </cell>
          <cell r="Q20">
            <v>7000</v>
          </cell>
          <cell r="R20">
            <v>48500</v>
          </cell>
          <cell r="S20">
            <v>2.9999999999999997E-4</v>
          </cell>
        </row>
        <row r="21">
          <cell r="B21" t="str">
            <v>3.2</v>
          </cell>
          <cell r="C21" t="str">
            <v>SINAPI</v>
          </cell>
          <cell r="D21" t="str">
            <v>74205/001</v>
          </cell>
          <cell r="E21" t="str">
            <v>Escavação mecânica de material de 1ª categoria</v>
          </cell>
          <cell r="F21" t="str">
            <v>m³</v>
          </cell>
          <cell r="G21">
            <v>181732.83</v>
          </cell>
          <cell r="H21">
            <v>1.79</v>
          </cell>
          <cell r="I21">
            <v>0</v>
          </cell>
          <cell r="J21">
            <v>1.79</v>
          </cell>
          <cell r="K21">
            <v>0.27</v>
          </cell>
          <cell r="L21">
            <v>0.27</v>
          </cell>
          <cell r="M21">
            <v>2.27</v>
          </cell>
          <cell r="N21">
            <v>0</v>
          </cell>
          <cell r="O21">
            <v>2.27</v>
          </cell>
          <cell r="P21">
            <v>412533.52</v>
          </cell>
          <cell r="Q21">
            <v>0</v>
          </cell>
          <cell r="R21">
            <v>412533.52</v>
          </cell>
          <cell r="S21">
            <v>2.5000000000000001E-3</v>
          </cell>
        </row>
        <row r="22">
          <cell r="B22" t="str">
            <v>3.3</v>
          </cell>
          <cell r="C22" t="str">
            <v>SINAPI</v>
          </cell>
          <cell r="D22" t="str">
            <v>74005/002</v>
          </cell>
          <cell r="E22" t="str">
            <v>Compactação mecânica com controle do GC&gt;=95% do PN</v>
          </cell>
          <cell r="F22" t="str">
            <v>m³</v>
          </cell>
          <cell r="G22">
            <v>12551.22</v>
          </cell>
          <cell r="H22">
            <v>3.36</v>
          </cell>
          <cell r="I22">
            <v>0</v>
          </cell>
          <cell r="J22">
            <v>3.36</v>
          </cell>
          <cell r="K22">
            <v>0.27</v>
          </cell>
          <cell r="L22">
            <v>0.27</v>
          </cell>
          <cell r="M22">
            <v>4.2699999999999996</v>
          </cell>
          <cell r="N22">
            <v>0</v>
          </cell>
          <cell r="O22">
            <v>4.2699999999999996</v>
          </cell>
          <cell r="P22">
            <v>53593.71</v>
          </cell>
          <cell r="Q22">
            <v>0</v>
          </cell>
          <cell r="R22">
            <v>53593.71</v>
          </cell>
          <cell r="S22">
            <v>2.9999999999999997E-4</v>
          </cell>
        </row>
        <row r="23">
          <cell r="B23" t="str">
            <v>3.4</v>
          </cell>
          <cell r="E23" t="str">
            <v>Carga, transporte e descarga mecânica até 1km</v>
          </cell>
          <cell r="F23" t="str">
            <v>m³</v>
          </cell>
          <cell r="G23">
            <v>209891.93</v>
          </cell>
          <cell r="H23">
            <v>2.91</v>
          </cell>
          <cell r="I23">
            <v>0</v>
          </cell>
          <cell r="J23">
            <v>2.91</v>
          </cell>
          <cell r="K23">
            <v>0.27</v>
          </cell>
          <cell r="L23">
            <v>0.27</v>
          </cell>
          <cell r="M23">
            <v>3.7</v>
          </cell>
          <cell r="N23">
            <v>0</v>
          </cell>
          <cell r="O23">
            <v>3.7</v>
          </cell>
          <cell r="P23">
            <v>776600.14</v>
          </cell>
          <cell r="Q23">
            <v>0</v>
          </cell>
          <cell r="R23">
            <v>776600.14</v>
          </cell>
          <cell r="S23">
            <v>4.7000000000000002E-3</v>
          </cell>
        </row>
        <row r="24">
          <cell r="B24" t="str">
            <v>3.5</v>
          </cell>
          <cell r="C24" t="str">
            <v>SINAPI</v>
          </cell>
          <cell r="D24" t="str">
            <v>74034/001</v>
          </cell>
          <cell r="E24" t="str">
            <v>Espalhamento do material de 1ª categoria com trator</v>
          </cell>
          <cell r="F24" t="str">
            <v>m³</v>
          </cell>
          <cell r="G24">
            <v>209891.93</v>
          </cell>
          <cell r="H24">
            <v>1.97</v>
          </cell>
          <cell r="I24">
            <v>0</v>
          </cell>
          <cell r="J24">
            <v>1.97</v>
          </cell>
          <cell r="K24">
            <v>0.27</v>
          </cell>
          <cell r="L24">
            <v>0.27</v>
          </cell>
          <cell r="M24">
            <v>2.5</v>
          </cell>
          <cell r="N24">
            <v>0</v>
          </cell>
          <cell r="O24">
            <v>2.5</v>
          </cell>
          <cell r="P24">
            <v>524729.82999999996</v>
          </cell>
          <cell r="Q24">
            <v>0</v>
          </cell>
          <cell r="R24">
            <v>524729.82999999996</v>
          </cell>
          <cell r="S24">
            <v>3.2000000000000002E-3</v>
          </cell>
        </row>
        <row r="25">
          <cell r="E25" t="str">
            <v>Subtotal 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1815957.2</v>
          </cell>
          <cell r="S25">
            <v>1.09E-2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4</v>
          </cell>
          <cell r="E27" t="str">
            <v>INFRAESTRUTURA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4.1</v>
          </cell>
          <cell r="E28" t="str">
            <v>Escavação manual de cavas (fundações rasas,=2,00m)</v>
          </cell>
          <cell r="F28" t="str">
            <v>m³</v>
          </cell>
          <cell r="G28">
            <v>2665.45</v>
          </cell>
          <cell r="H28">
            <v>0</v>
          </cell>
          <cell r="I28">
            <v>51.77</v>
          </cell>
          <cell r="J28">
            <v>51.77</v>
          </cell>
          <cell r="K28">
            <v>0.27</v>
          </cell>
          <cell r="L28">
            <v>0.27</v>
          </cell>
          <cell r="M28">
            <v>0</v>
          </cell>
          <cell r="N28">
            <v>65.75</v>
          </cell>
          <cell r="O28">
            <v>65.75</v>
          </cell>
          <cell r="P28">
            <v>0</v>
          </cell>
          <cell r="Q28">
            <v>175253.34</v>
          </cell>
          <cell r="R28">
            <v>175253.34</v>
          </cell>
          <cell r="S28">
            <v>1.1000000000000001E-3</v>
          </cell>
        </row>
        <row r="29">
          <cell r="B29" t="str">
            <v>4.2</v>
          </cell>
          <cell r="C29" t="str">
            <v>SINAPI</v>
          </cell>
          <cell r="D29" t="str">
            <v>79483</v>
          </cell>
          <cell r="E29" t="str">
            <v>Apiloamento com maco de 30 Kg</v>
          </cell>
          <cell r="F29" t="str">
            <v>m²</v>
          </cell>
          <cell r="G29">
            <v>3931.88</v>
          </cell>
          <cell r="H29">
            <v>0</v>
          </cell>
          <cell r="I29">
            <v>25.89</v>
          </cell>
          <cell r="J29">
            <v>25.89</v>
          </cell>
          <cell r="K29">
            <v>0.27</v>
          </cell>
          <cell r="L29">
            <v>0.27</v>
          </cell>
          <cell r="M29">
            <v>0</v>
          </cell>
          <cell r="N29">
            <v>32.880000000000003</v>
          </cell>
          <cell r="O29">
            <v>32.880000000000003</v>
          </cell>
          <cell r="P29">
            <v>0</v>
          </cell>
          <cell r="Q29">
            <v>129280.21</v>
          </cell>
          <cell r="R29">
            <v>129280.21</v>
          </cell>
          <cell r="S29">
            <v>8.0000000000000004E-4</v>
          </cell>
        </row>
        <row r="30">
          <cell r="B30" t="str">
            <v>4.3</v>
          </cell>
          <cell r="C30" t="str">
            <v>SINAPI</v>
          </cell>
          <cell r="D30" t="str">
            <v>73907/007</v>
          </cell>
          <cell r="E30" t="str">
            <v>Lastro de concreto traço 1:3:5, espessura 5 cm, preparo mecanico</v>
          </cell>
          <cell r="F30" t="str">
            <v>m²</v>
          </cell>
          <cell r="G30">
            <v>3931.88</v>
          </cell>
          <cell r="H30">
            <v>16.55</v>
          </cell>
          <cell r="I30">
            <v>7.22</v>
          </cell>
          <cell r="J30">
            <v>23.77</v>
          </cell>
          <cell r="K30">
            <v>0.27</v>
          </cell>
          <cell r="L30">
            <v>0.27</v>
          </cell>
          <cell r="M30">
            <v>21.02</v>
          </cell>
          <cell r="N30">
            <v>9.17</v>
          </cell>
          <cell r="O30">
            <v>30.19</v>
          </cell>
          <cell r="P30">
            <v>82648.12</v>
          </cell>
          <cell r="Q30">
            <v>36055.339999999997</v>
          </cell>
          <cell r="R30">
            <v>118703.46</v>
          </cell>
          <cell r="S30">
            <v>6.9999999999999999E-4</v>
          </cell>
        </row>
        <row r="31">
          <cell r="B31" t="str">
            <v>4.4</v>
          </cell>
          <cell r="C31" t="str">
            <v>SINAPI</v>
          </cell>
          <cell r="D31" t="str">
            <v>5970</v>
          </cell>
          <cell r="E31" t="str">
            <v>Forma tabua para concrerto em fundação com reaproveitemanto 2 vezes</v>
          </cell>
          <cell r="F31" t="str">
            <v>m²</v>
          </cell>
          <cell r="G31">
            <v>5647.62</v>
          </cell>
          <cell r="H31">
            <v>7.59</v>
          </cell>
          <cell r="I31">
            <v>48.91</v>
          </cell>
          <cell r="J31">
            <v>56.5</v>
          </cell>
          <cell r="K31">
            <v>0.27</v>
          </cell>
          <cell r="L31">
            <v>0.27</v>
          </cell>
          <cell r="M31">
            <v>9.64</v>
          </cell>
          <cell r="N31">
            <v>62.12</v>
          </cell>
          <cell r="O31">
            <v>71.760000000000005</v>
          </cell>
          <cell r="P31">
            <v>54443.06</v>
          </cell>
          <cell r="Q31">
            <v>350830.15</v>
          </cell>
          <cell r="R31">
            <v>405273.21</v>
          </cell>
          <cell r="S31">
            <v>2.3999999999999998E-3</v>
          </cell>
        </row>
        <row r="32">
          <cell r="B32" t="str">
            <v>4.5</v>
          </cell>
          <cell r="C32" t="str">
            <v>SINAPI</v>
          </cell>
          <cell r="D32" t="str">
            <v>74138/002</v>
          </cell>
          <cell r="E32" t="str">
            <v xml:space="preserve">Concreto usinado bombeado Fck=20MPa, inclusive colocação, espalhamento e adensamento mecânico </v>
          </cell>
          <cell r="F32" t="str">
            <v>m³</v>
          </cell>
          <cell r="G32">
            <v>2921.03</v>
          </cell>
          <cell r="H32">
            <v>521.79</v>
          </cell>
          <cell r="I32">
            <v>111.27</v>
          </cell>
          <cell r="J32">
            <v>633.05999999999995</v>
          </cell>
          <cell r="K32">
            <v>0.27</v>
          </cell>
          <cell r="L32">
            <v>0.27</v>
          </cell>
          <cell r="M32">
            <v>662.67</v>
          </cell>
          <cell r="N32">
            <v>141.31</v>
          </cell>
          <cell r="O32">
            <v>803.98</v>
          </cell>
          <cell r="P32">
            <v>1935678.95</v>
          </cell>
          <cell r="Q32">
            <v>412770.75</v>
          </cell>
          <cell r="R32">
            <v>2348449.7000000002</v>
          </cell>
          <cell r="S32">
            <v>1.41E-2</v>
          </cell>
        </row>
        <row r="33">
          <cell r="B33" t="str">
            <v>4.6</v>
          </cell>
          <cell r="C33" t="str">
            <v>SINAPI</v>
          </cell>
          <cell r="D33" t="str">
            <v>74138/005</v>
          </cell>
          <cell r="E33" t="str">
            <v xml:space="preserve">Concreto usinado bombeado Fck=30MPa, inclusive colocação, espalhamento e adensamento mecânico </v>
          </cell>
          <cell r="F33" t="str">
            <v>m³</v>
          </cell>
          <cell r="G33">
            <v>1301</v>
          </cell>
          <cell r="H33">
            <v>452.89</v>
          </cell>
          <cell r="I33">
            <v>111.27</v>
          </cell>
          <cell r="J33">
            <v>564.16</v>
          </cell>
          <cell r="K33">
            <v>0.27</v>
          </cell>
          <cell r="L33">
            <v>0.27</v>
          </cell>
          <cell r="M33">
            <v>575.16999999999996</v>
          </cell>
          <cell r="N33">
            <v>141.31</v>
          </cell>
          <cell r="O33">
            <v>716.48</v>
          </cell>
          <cell r="P33">
            <v>748296.17</v>
          </cell>
          <cell r="Q33">
            <v>183844.31</v>
          </cell>
          <cell r="R33">
            <v>932140.48</v>
          </cell>
          <cell r="S33">
            <v>5.5999999999999999E-3</v>
          </cell>
        </row>
        <row r="34">
          <cell r="B34" t="str">
            <v>4.7</v>
          </cell>
          <cell r="C34" t="str">
            <v>SINAPI</v>
          </cell>
          <cell r="D34" t="str">
            <v>74138/005</v>
          </cell>
          <cell r="E34" t="str">
            <v xml:space="preserve">Concreto usinado bombeado Fck=35MPa, inclusive colocação, espalhamento e adensamento mecânico </v>
          </cell>
          <cell r="F34" t="str">
            <v>m³</v>
          </cell>
          <cell r="G34">
            <v>759.68</v>
          </cell>
          <cell r="H34">
            <v>458.82</v>
          </cell>
          <cell r="I34">
            <v>111.27</v>
          </cell>
          <cell r="J34">
            <v>570.09</v>
          </cell>
          <cell r="K34">
            <v>0.27</v>
          </cell>
          <cell r="L34">
            <v>0.27</v>
          </cell>
          <cell r="M34">
            <v>582.70000000000005</v>
          </cell>
          <cell r="N34">
            <v>141.31</v>
          </cell>
          <cell r="O34">
            <v>724.01</v>
          </cell>
          <cell r="P34">
            <v>442665.54</v>
          </cell>
          <cell r="Q34">
            <v>107350.38</v>
          </cell>
          <cell r="R34">
            <v>550015.92000000004</v>
          </cell>
          <cell r="S34">
            <v>3.3E-3</v>
          </cell>
        </row>
        <row r="35">
          <cell r="B35" t="str">
            <v>4.8</v>
          </cell>
          <cell r="C35" t="str">
            <v>SINAPI</v>
          </cell>
          <cell r="D35" t="str">
            <v>74254/002</v>
          </cell>
          <cell r="E35" t="str">
            <v>Armação aço CA-50, diam. 6,3 (1/4) à 12,5 mm (1/2) -Fornecimento/Corte/dobra/colocação</v>
          </cell>
          <cell r="F35" t="str">
            <v>kg</v>
          </cell>
          <cell r="G35">
            <v>63798.03</v>
          </cell>
          <cell r="H35">
            <v>3.81</v>
          </cell>
          <cell r="I35">
            <v>2.2599999999999998</v>
          </cell>
          <cell r="J35">
            <v>6.07</v>
          </cell>
          <cell r="K35">
            <v>0.27</v>
          </cell>
          <cell r="L35">
            <v>0.27</v>
          </cell>
          <cell r="M35">
            <v>4.84</v>
          </cell>
          <cell r="N35">
            <v>2.87</v>
          </cell>
          <cell r="O35">
            <v>7.71</v>
          </cell>
          <cell r="P35">
            <v>308782.46999999997</v>
          </cell>
          <cell r="Q35">
            <v>183100.35</v>
          </cell>
          <cell r="R35">
            <v>491882.82</v>
          </cell>
          <cell r="S35">
            <v>3.0000000000000001E-3</v>
          </cell>
        </row>
        <row r="36">
          <cell r="B36" t="str">
            <v>4.9</v>
          </cell>
          <cell r="C36" t="str">
            <v>SINAPI</v>
          </cell>
          <cell r="D36" t="str">
            <v>74254/001</v>
          </cell>
          <cell r="E36" t="str">
            <v>Armação aço CA-50, diam. 16,0 (5/8) à 25,0 mm (1) -Fornecimento/Corte/dobra/colocação</v>
          </cell>
          <cell r="F36" t="str">
            <v>kg</v>
          </cell>
          <cell r="G36">
            <v>63658.92</v>
          </cell>
          <cell r="H36">
            <v>3.81</v>
          </cell>
          <cell r="I36">
            <v>2.2599999999999998</v>
          </cell>
          <cell r="J36">
            <v>6.07</v>
          </cell>
          <cell r="K36">
            <v>0.27</v>
          </cell>
          <cell r="L36">
            <v>0.27</v>
          </cell>
          <cell r="M36">
            <v>4.84</v>
          </cell>
          <cell r="N36">
            <v>2.87</v>
          </cell>
          <cell r="O36">
            <v>7.71</v>
          </cell>
          <cell r="P36">
            <v>308109.17</v>
          </cell>
          <cell r="Q36">
            <v>182701.1</v>
          </cell>
          <cell r="R36">
            <v>490810.27</v>
          </cell>
          <cell r="S36">
            <v>2.8999999999999998E-3</v>
          </cell>
        </row>
        <row r="37">
          <cell r="B37" t="str">
            <v>4.10</v>
          </cell>
          <cell r="C37" t="str">
            <v>SINAPI</v>
          </cell>
          <cell r="D37" t="str">
            <v>73942/002</v>
          </cell>
          <cell r="E37" t="str">
            <v>Armação de aço CA-60, diam. 3,4 a 6,3 - Fornecimento/Corte/dobra/colocação</v>
          </cell>
          <cell r="F37" t="str">
            <v>kg</v>
          </cell>
          <cell r="G37">
            <v>7392.07</v>
          </cell>
          <cell r="H37">
            <v>3.68</v>
          </cell>
          <cell r="I37">
            <v>2.2599999999999998</v>
          </cell>
          <cell r="J37">
            <v>5.94</v>
          </cell>
          <cell r="K37">
            <v>0.27</v>
          </cell>
          <cell r="L37">
            <v>0.27</v>
          </cell>
          <cell r="M37">
            <v>4.67</v>
          </cell>
          <cell r="N37">
            <v>2.87</v>
          </cell>
          <cell r="O37">
            <v>7.54</v>
          </cell>
          <cell r="P37">
            <v>34520.97</v>
          </cell>
          <cell r="Q37">
            <v>21215.24</v>
          </cell>
          <cell r="R37">
            <v>55736.21</v>
          </cell>
          <cell r="S37">
            <v>2.9999999999999997E-4</v>
          </cell>
        </row>
        <row r="38">
          <cell r="B38" t="str">
            <v>4.11</v>
          </cell>
          <cell r="E38" t="str">
            <v>Armação de piso com Tela Q196</v>
          </cell>
          <cell r="F38" t="str">
            <v>kg</v>
          </cell>
          <cell r="G38">
            <v>3656</v>
          </cell>
          <cell r="H38">
            <v>4.07</v>
          </cell>
          <cell r="I38">
            <v>2.2599999999999998</v>
          </cell>
          <cell r="J38">
            <v>6.33</v>
          </cell>
          <cell r="K38">
            <v>0.27</v>
          </cell>
          <cell r="L38">
            <v>0.27</v>
          </cell>
          <cell r="M38">
            <v>5.17</v>
          </cell>
          <cell r="N38">
            <v>2.87</v>
          </cell>
          <cell r="O38">
            <v>8.0399999999999991</v>
          </cell>
          <cell r="P38">
            <v>18901.52</v>
          </cell>
          <cell r="Q38">
            <v>10492.72</v>
          </cell>
          <cell r="R38">
            <v>29394.240000000002</v>
          </cell>
          <cell r="S38">
            <v>2.0000000000000001E-4</v>
          </cell>
        </row>
        <row r="39">
          <cell r="B39" t="str">
            <v>4.12</v>
          </cell>
          <cell r="C39" t="str">
            <v>SINAPI</v>
          </cell>
          <cell r="D39" t="str">
            <v>74106/001</v>
          </cell>
          <cell r="E39" t="str">
            <v>Impermeabilização com tinta betuminosa em fundações, baldrames e muros de arrimo, duas demãos</v>
          </cell>
          <cell r="F39" t="str">
            <v>m²</v>
          </cell>
          <cell r="G39">
            <v>11552.04</v>
          </cell>
          <cell r="H39">
            <v>5.65</v>
          </cell>
          <cell r="I39">
            <v>6.9</v>
          </cell>
          <cell r="J39">
            <v>12.55</v>
          </cell>
          <cell r="K39">
            <v>0.27</v>
          </cell>
          <cell r="L39">
            <v>0.27</v>
          </cell>
          <cell r="M39">
            <v>7.18</v>
          </cell>
          <cell r="N39">
            <v>8.76</v>
          </cell>
          <cell r="O39">
            <v>15.94</v>
          </cell>
          <cell r="P39">
            <v>82943.649999999994</v>
          </cell>
          <cell r="Q39">
            <v>101195.87</v>
          </cell>
          <cell r="R39">
            <v>184139.51999999999</v>
          </cell>
          <cell r="S39">
            <v>1.1000000000000001E-3</v>
          </cell>
        </row>
        <row r="40">
          <cell r="B40" t="str">
            <v>4.13</v>
          </cell>
          <cell r="C40" t="str">
            <v>SINAPI</v>
          </cell>
          <cell r="D40" t="str">
            <v>73964/006</v>
          </cell>
          <cell r="E40" t="str">
            <v>Reaterro manual de valas</v>
          </cell>
          <cell r="F40" t="str">
            <v>m³</v>
          </cell>
          <cell r="G40">
            <v>1475.22</v>
          </cell>
          <cell r="H40">
            <v>0.51</v>
          </cell>
          <cell r="I40">
            <v>8.6300000000000008</v>
          </cell>
          <cell r="J40">
            <v>9.14</v>
          </cell>
          <cell r="K40">
            <v>0.27</v>
          </cell>
          <cell r="L40">
            <v>0.27</v>
          </cell>
          <cell r="M40">
            <v>0.65</v>
          </cell>
          <cell r="N40">
            <v>10.96</v>
          </cell>
          <cell r="O40">
            <v>11.61</v>
          </cell>
          <cell r="P40">
            <v>958.89</v>
          </cell>
          <cell r="Q40">
            <v>16168.41</v>
          </cell>
          <cell r="R40">
            <v>17127.3</v>
          </cell>
          <cell r="S40">
            <v>1E-4</v>
          </cell>
        </row>
        <row r="41">
          <cell r="B41" t="str">
            <v>4.14</v>
          </cell>
          <cell r="E41" t="str">
            <v>Carga, transporte e descarga mecânica até 1km</v>
          </cell>
          <cell r="F41" t="str">
            <v>m³</v>
          </cell>
          <cell r="G41">
            <v>1978.35</v>
          </cell>
          <cell r="H41">
            <v>4.12</v>
          </cell>
          <cell r="I41">
            <v>0.13</v>
          </cell>
          <cell r="J41">
            <v>4.25</v>
          </cell>
          <cell r="K41">
            <v>0.27</v>
          </cell>
          <cell r="L41">
            <v>0.27</v>
          </cell>
          <cell r="M41">
            <v>5.23</v>
          </cell>
          <cell r="N41">
            <v>0.17</v>
          </cell>
          <cell r="O41">
            <v>5.4</v>
          </cell>
          <cell r="P41">
            <v>10346.77</v>
          </cell>
          <cell r="Q41">
            <v>336.32</v>
          </cell>
          <cell r="R41">
            <v>10683.09</v>
          </cell>
          <cell r="S41">
            <v>1E-4</v>
          </cell>
        </row>
        <row r="42">
          <cell r="B42" t="str">
            <v>4.15</v>
          </cell>
          <cell r="C42" t="str">
            <v>SINAPI</v>
          </cell>
          <cell r="D42" t="str">
            <v>74034/001</v>
          </cell>
          <cell r="E42" t="str">
            <v>Espalhamento do material de 1ª categoria com trator</v>
          </cell>
          <cell r="F42" t="str">
            <v>m³</v>
          </cell>
          <cell r="G42">
            <v>1547.31</v>
          </cell>
          <cell r="H42">
            <v>1.97</v>
          </cell>
          <cell r="I42">
            <v>0</v>
          </cell>
          <cell r="J42">
            <v>1.97</v>
          </cell>
          <cell r="K42">
            <v>0.27</v>
          </cell>
          <cell r="L42">
            <v>0.27</v>
          </cell>
          <cell r="M42">
            <v>2.5</v>
          </cell>
          <cell r="N42">
            <v>0</v>
          </cell>
          <cell r="O42">
            <v>2.5</v>
          </cell>
          <cell r="P42">
            <v>3868.28</v>
          </cell>
          <cell r="Q42">
            <v>0</v>
          </cell>
          <cell r="R42">
            <v>3868.28</v>
          </cell>
          <cell r="S42">
            <v>0</v>
          </cell>
        </row>
        <row r="43">
          <cell r="B43" t="str">
            <v>4.16</v>
          </cell>
          <cell r="E43" t="str">
            <v>Estaca tipo hélice contínua Ø 30cm</v>
          </cell>
          <cell r="F43" t="str">
            <v>m</v>
          </cell>
          <cell r="G43">
            <v>10999</v>
          </cell>
          <cell r="H43">
            <v>31.39</v>
          </cell>
          <cell r="I43">
            <v>0</v>
          </cell>
          <cell r="J43">
            <v>31.39</v>
          </cell>
          <cell r="K43">
            <v>0.27</v>
          </cell>
          <cell r="L43">
            <v>0.27</v>
          </cell>
          <cell r="M43">
            <v>39.869999999999997</v>
          </cell>
          <cell r="N43">
            <v>0</v>
          </cell>
          <cell r="O43">
            <v>39.869999999999997</v>
          </cell>
          <cell r="P43">
            <v>438530.13</v>
          </cell>
          <cell r="Q43">
            <v>0</v>
          </cell>
          <cell r="R43">
            <v>438530.13</v>
          </cell>
          <cell r="S43">
            <v>2.5999999999999999E-3</v>
          </cell>
        </row>
        <row r="44">
          <cell r="B44" t="str">
            <v>4.17</v>
          </cell>
          <cell r="E44" t="str">
            <v>Estaca tipo hélice contínua Ø 40cm</v>
          </cell>
          <cell r="F44" t="str">
            <v>m</v>
          </cell>
          <cell r="G44">
            <v>9398</v>
          </cell>
          <cell r="H44">
            <v>40.950000000000003</v>
          </cell>
          <cell r="I44">
            <v>0</v>
          </cell>
          <cell r="J44">
            <v>40.950000000000003</v>
          </cell>
          <cell r="K44">
            <v>0.27</v>
          </cell>
          <cell r="L44">
            <v>0.27</v>
          </cell>
          <cell r="M44">
            <v>52.01</v>
          </cell>
          <cell r="N44">
            <v>0</v>
          </cell>
          <cell r="O44">
            <v>52.01</v>
          </cell>
          <cell r="P44">
            <v>488789.98</v>
          </cell>
          <cell r="Q44">
            <v>0</v>
          </cell>
          <cell r="R44">
            <v>488789.98</v>
          </cell>
          <cell r="S44">
            <v>2.8999999999999998E-3</v>
          </cell>
        </row>
        <row r="45">
          <cell r="B45" t="str">
            <v>4.18</v>
          </cell>
          <cell r="E45" t="str">
            <v>Estaca tipo hélice contínua Ø 50cm</v>
          </cell>
          <cell r="F45" t="str">
            <v>m</v>
          </cell>
          <cell r="G45">
            <v>200</v>
          </cell>
          <cell r="H45">
            <v>54.69</v>
          </cell>
          <cell r="I45">
            <v>0</v>
          </cell>
          <cell r="J45">
            <v>54.69</v>
          </cell>
          <cell r="K45">
            <v>0.27</v>
          </cell>
          <cell r="L45">
            <v>0.27</v>
          </cell>
          <cell r="M45">
            <v>69.459999999999994</v>
          </cell>
          <cell r="N45">
            <v>0</v>
          </cell>
          <cell r="O45">
            <v>69.459999999999994</v>
          </cell>
          <cell r="P45">
            <v>13892</v>
          </cell>
          <cell r="Q45">
            <v>0</v>
          </cell>
          <cell r="R45">
            <v>13892</v>
          </cell>
          <cell r="S45">
            <v>1E-4</v>
          </cell>
        </row>
        <row r="46">
          <cell r="B46" t="str">
            <v>4.19</v>
          </cell>
          <cell r="E46" t="str">
            <v>Estaca tipo hélice contínua Ø 60cm</v>
          </cell>
          <cell r="F46" t="str">
            <v>m</v>
          </cell>
          <cell r="G46">
            <v>336</v>
          </cell>
          <cell r="H46">
            <v>60.45</v>
          </cell>
          <cell r="I46">
            <v>0</v>
          </cell>
          <cell r="J46">
            <v>60.45</v>
          </cell>
          <cell r="K46">
            <v>0.27</v>
          </cell>
          <cell r="L46">
            <v>0.27</v>
          </cell>
          <cell r="M46">
            <v>76.77</v>
          </cell>
          <cell r="N46">
            <v>0</v>
          </cell>
          <cell r="O46">
            <v>76.77</v>
          </cell>
          <cell r="P46">
            <v>25794.720000000001</v>
          </cell>
          <cell r="Q46">
            <v>0</v>
          </cell>
          <cell r="R46">
            <v>25794.720000000001</v>
          </cell>
          <cell r="S46">
            <v>2.0000000000000001E-4</v>
          </cell>
        </row>
        <row r="47">
          <cell r="B47" t="str">
            <v>4.20</v>
          </cell>
          <cell r="E47" t="str">
            <v>Estaca tipo hélice contínua Ø 90cm</v>
          </cell>
          <cell r="F47" t="str">
            <v>m</v>
          </cell>
          <cell r="G47">
            <v>1302</v>
          </cell>
          <cell r="H47">
            <v>91.22</v>
          </cell>
          <cell r="I47">
            <v>0</v>
          </cell>
          <cell r="J47">
            <v>91.22</v>
          </cell>
          <cell r="K47">
            <v>0.27</v>
          </cell>
          <cell r="L47">
            <v>0.27</v>
          </cell>
          <cell r="M47">
            <v>115.85</v>
          </cell>
          <cell r="N47">
            <v>0</v>
          </cell>
          <cell r="O47">
            <v>115.85</v>
          </cell>
          <cell r="P47">
            <v>150836.70000000001</v>
          </cell>
          <cell r="Q47">
            <v>0</v>
          </cell>
          <cell r="R47">
            <v>150836.70000000001</v>
          </cell>
          <cell r="S47">
            <v>8.9999999999999998E-4</v>
          </cell>
        </row>
        <row r="48">
          <cell r="B48" t="str">
            <v>4.21</v>
          </cell>
          <cell r="C48" t="str">
            <v>SINAPI</v>
          </cell>
          <cell r="D48" t="str">
            <v>72820</v>
          </cell>
          <cell r="E48" t="str">
            <v>Corte e reparo em cabeça de estaca</v>
          </cell>
          <cell r="F48" t="str">
            <v xml:space="preserve">un </v>
          </cell>
          <cell r="G48">
            <v>1298</v>
          </cell>
          <cell r="H48">
            <v>84.74</v>
          </cell>
          <cell r="I48">
            <v>0</v>
          </cell>
          <cell r="J48">
            <v>84.74</v>
          </cell>
          <cell r="K48">
            <v>0.27</v>
          </cell>
          <cell r="L48">
            <v>0.27</v>
          </cell>
          <cell r="M48">
            <v>107.62</v>
          </cell>
          <cell r="N48">
            <v>0</v>
          </cell>
          <cell r="O48">
            <v>107.62</v>
          </cell>
          <cell r="P48">
            <v>139690.76</v>
          </cell>
          <cell r="Q48">
            <v>0</v>
          </cell>
          <cell r="R48">
            <v>139690.76</v>
          </cell>
          <cell r="S48">
            <v>8.0000000000000004E-4</v>
          </cell>
        </row>
        <row r="49">
          <cell r="E49" t="str">
            <v>Subtotal 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7200292.3399999999</v>
          </cell>
          <cell r="S49">
            <v>4.3299999999999998E-2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>
            <v>5</v>
          </cell>
          <cell r="E51" t="str">
            <v>SUPERESTRUTURA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B52" t="str">
            <v>5.1</v>
          </cell>
          <cell r="C52" t="str">
            <v>SINAPI</v>
          </cell>
          <cell r="D52" t="str">
            <v>73410</v>
          </cell>
          <cell r="E52" t="str">
            <v>Forma plana para viga, pilar e parede em chapa resinada E =10 mm</v>
          </cell>
          <cell r="F52" t="str">
            <v>m²</v>
          </cell>
          <cell r="G52">
            <v>42531</v>
          </cell>
          <cell r="H52">
            <v>13.21</v>
          </cell>
          <cell r="I52">
            <v>37.630000000000003</v>
          </cell>
          <cell r="J52">
            <v>50.84</v>
          </cell>
          <cell r="K52">
            <v>0.27</v>
          </cell>
          <cell r="L52">
            <v>0.27</v>
          </cell>
          <cell r="M52">
            <v>16.78</v>
          </cell>
          <cell r="N52">
            <v>47.79</v>
          </cell>
          <cell r="O52">
            <v>64.569999999999993</v>
          </cell>
          <cell r="P52">
            <v>713670.18</v>
          </cell>
          <cell r="Q52">
            <v>2032556.49</v>
          </cell>
          <cell r="R52">
            <v>2746226.67</v>
          </cell>
          <cell r="S52">
            <v>1.6500000000000001E-2</v>
          </cell>
        </row>
        <row r="53">
          <cell r="B53" t="str">
            <v>5.2</v>
          </cell>
          <cell r="E53" t="str">
            <v>Forma plana para concreto aparente, em compensado plastificado 12mm aproveitamento 3 vezes, incluindo contraventamento e travamento pontaletado, cimbramento, descimbramento, tensores, travamentos e desforma</v>
          </cell>
          <cell r="F53" t="str">
            <v>m²</v>
          </cell>
          <cell r="G53">
            <v>23611.85</v>
          </cell>
          <cell r="H53">
            <v>66.540000000000006</v>
          </cell>
          <cell r="I53">
            <v>84.38</v>
          </cell>
          <cell r="J53">
            <v>150.91999999999999</v>
          </cell>
          <cell r="K53">
            <v>0.27</v>
          </cell>
          <cell r="L53">
            <v>0.27</v>
          </cell>
          <cell r="M53">
            <v>84.51</v>
          </cell>
          <cell r="N53">
            <v>107.16</v>
          </cell>
          <cell r="O53">
            <v>191.67</v>
          </cell>
          <cell r="P53">
            <v>1995437.44</v>
          </cell>
          <cell r="Q53">
            <v>2530245.85</v>
          </cell>
          <cell r="R53">
            <v>4525683.29</v>
          </cell>
          <cell r="S53">
            <v>2.7199999999999998E-2</v>
          </cell>
        </row>
        <row r="54">
          <cell r="B54" t="str">
            <v>5.3</v>
          </cell>
          <cell r="C54" t="str">
            <v>SINAPI</v>
          </cell>
          <cell r="D54" t="str">
            <v>74254/002</v>
          </cell>
          <cell r="E54" t="str">
            <v>Armação aço CA-50, diam. 6,3 (1/4) à 12,5 mm (1/2) -Fornecimento/Corte/dobra/colocação</v>
          </cell>
          <cell r="F54" t="str">
            <v>kg</v>
          </cell>
          <cell r="G54">
            <v>443591.54</v>
          </cell>
          <cell r="H54">
            <v>3.81</v>
          </cell>
          <cell r="I54">
            <v>2.2599999999999998</v>
          </cell>
          <cell r="J54">
            <v>6.07</v>
          </cell>
          <cell r="K54">
            <v>0.27</v>
          </cell>
          <cell r="L54">
            <v>0.27</v>
          </cell>
          <cell r="M54">
            <v>4.84</v>
          </cell>
          <cell r="N54">
            <v>2.87</v>
          </cell>
          <cell r="O54">
            <v>7.71</v>
          </cell>
          <cell r="P54">
            <v>2146983.0499999998</v>
          </cell>
          <cell r="Q54">
            <v>1273107.72</v>
          </cell>
          <cell r="R54">
            <v>3420090.77</v>
          </cell>
          <cell r="S54">
            <v>2.0500000000000001E-2</v>
          </cell>
        </row>
        <row r="55">
          <cell r="B55" t="str">
            <v>5.4</v>
          </cell>
          <cell r="C55" t="str">
            <v>SINAPI</v>
          </cell>
          <cell r="D55" t="str">
            <v>74254/001</v>
          </cell>
          <cell r="E55" t="str">
            <v>Armação aço CA-50, diam. 16,0 (5/8) à 25,0 mm (1) -Fornecimento/Corte/dobra/colocação</v>
          </cell>
          <cell r="F55" t="str">
            <v>kg</v>
          </cell>
          <cell r="G55">
            <v>121569.95</v>
          </cell>
          <cell r="H55">
            <v>3.81</v>
          </cell>
          <cell r="I55">
            <v>2.2599999999999998</v>
          </cell>
          <cell r="J55">
            <v>6.07</v>
          </cell>
          <cell r="K55">
            <v>0.27</v>
          </cell>
          <cell r="L55">
            <v>0.27</v>
          </cell>
          <cell r="M55">
            <v>4.84</v>
          </cell>
          <cell r="N55">
            <v>2.87</v>
          </cell>
          <cell r="O55">
            <v>7.71</v>
          </cell>
          <cell r="P55">
            <v>588398.56000000006</v>
          </cell>
          <cell r="Q55">
            <v>348905.76</v>
          </cell>
          <cell r="R55">
            <v>937304.32</v>
          </cell>
          <cell r="S55">
            <v>5.5999999999999999E-3</v>
          </cell>
        </row>
        <row r="56">
          <cell r="B56" t="str">
            <v>5.5</v>
          </cell>
          <cell r="C56" t="str">
            <v>SINAPI</v>
          </cell>
          <cell r="D56" t="str">
            <v>73942/002</v>
          </cell>
          <cell r="E56" t="str">
            <v>Armação de aço CA-60, diam. 3,4 a 6,3 - Fornecimento/Corte/dobra/colocação</v>
          </cell>
          <cell r="F56" t="str">
            <v>kg</v>
          </cell>
          <cell r="G56">
            <v>73722.47</v>
          </cell>
          <cell r="H56">
            <v>3.68</v>
          </cell>
          <cell r="I56">
            <v>2.2599999999999998</v>
          </cell>
          <cell r="J56">
            <v>5.94</v>
          </cell>
          <cell r="K56">
            <v>0.27</v>
          </cell>
          <cell r="L56">
            <v>0.27</v>
          </cell>
          <cell r="M56">
            <v>4.67</v>
          </cell>
          <cell r="N56">
            <v>2.87</v>
          </cell>
          <cell r="O56">
            <v>7.54</v>
          </cell>
          <cell r="P56">
            <v>344283.93</v>
          </cell>
          <cell r="Q56">
            <v>211583.49</v>
          </cell>
          <cell r="R56">
            <v>555867.42000000004</v>
          </cell>
          <cell r="S56">
            <v>3.3E-3</v>
          </cell>
        </row>
        <row r="57">
          <cell r="B57" t="str">
            <v>5.6</v>
          </cell>
          <cell r="C57" t="str">
            <v>SINAPI</v>
          </cell>
          <cell r="D57" t="str">
            <v>74138/005</v>
          </cell>
          <cell r="E57" t="str">
            <v xml:space="preserve">Concreto usinado bombeado Fck=35MPa, inclusive colocação, espalhamento e adensamento mecânico </v>
          </cell>
          <cell r="F57" t="str">
            <v>m³</v>
          </cell>
          <cell r="G57">
            <v>7466.59</v>
          </cell>
          <cell r="H57">
            <v>458.82</v>
          </cell>
          <cell r="I57">
            <v>111.27</v>
          </cell>
          <cell r="J57">
            <v>570.09</v>
          </cell>
          <cell r="K57">
            <v>0.27</v>
          </cell>
          <cell r="L57">
            <v>0.27</v>
          </cell>
          <cell r="M57">
            <v>582.70000000000005</v>
          </cell>
          <cell r="N57">
            <v>141.31</v>
          </cell>
          <cell r="O57">
            <v>724.01</v>
          </cell>
          <cell r="P57">
            <v>4350781.99</v>
          </cell>
          <cell r="Q57">
            <v>1055103.83</v>
          </cell>
          <cell r="R57">
            <v>5405885.8200000003</v>
          </cell>
          <cell r="S57">
            <v>3.2500000000000001E-2</v>
          </cell>
        </row>
        <row r="58">
          <cell r="B58" t="str">
            <v>5.7</v>
          </cell>
          <cell r="E58" t="str">
            <v>Verga, contraverga, ou cinta em concreto armado FCK=20 MPa, prep. Mecanico, forma canaleta (15x20x20), aço CA 60 5.0 (taxa de ferragem = 45,13 Kg/m³)</v>
          </cell>
          <cell r="F58" t="str">
            <v>m³</v>
          </cell>
          <cell r="G58">
            <v>414.25</v>
          </cell>
          <cell r="H58">
            <v>901.35</v>
          </cell>
          <cell r="I58">
            <v>201.72</v>
          </cell>
          <cell r="J58">
            <v>1103.07</v>
          </cell>
          <cell r="K58">
            <v>0.27</v>
          </cell>
          <cell r="L58">
            <v>0.27</v>
          </cell>
          <cell r="M58">
            <v>1144.71</v>
          </cell>
          <cell r="N58">
            <v>256.18</v>
          </cell>
          <cell r="O58">
            <v>1400.89</v>
          </cell>
          <cell r="P58">
            <v>474196.12</v>
          </cell>
          <cell r="Q58">
            <v>106122.57</v>
          </cell>
          <cell r="R58">
            <v>580318.68999999994</v>
          </cell>
          <cell r="S58">
            <v>3.5000000000000001E-3</v>
          </cell>
        </row>
        <row r="59">
          <cell r="E59" t="str">
            <v>Subtotal 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18171376.98</v>
          </cell>
          <cell r="S59">
            <v>0.10920000000000001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>
            <v>6</v>
          </cell>
          <cell r="E61" t="str">
            <v>COBERTURA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6.1</v>
          </cell>
          <cell r="E62" t="str">
            <v xml:space="preserve">Estrutura metálica da marquise </v>
          </cell>
          <cell r="F62" t="str">
            <v>kg</v>
          </cell>
          <cell r="G62">
            <v>24772.6</v>
          </cell>
          <cell r="H62">
            <v>11.3</v>
          </cell>
          <cell r="I62">
            <v>0</v>
          </cell>
          <cell r="J62">
            <v>11.3</v>
          </cell>
          <cell r="K62">
            <v>0.27</v>
          </cell>
          <cell r="L62">
            <v>0.27</v>
          </cell>
          <cell r="M62">
            <v>14.35</v>
          </cell>
          <cell r="N62">
            <v>0</v>
          </cell>
          <cell r="O62">
            <v>14.35</v>
          </cell>
          <cell r="P62">
            <v>355486.81</v>
          </cell>
          <cell r="Q62">
            <v>0</v>
          </cell>
          <cell r="R62">
            <v>355486.81</v>
          </cell>
          <cell r="S62">
            <v>2.0999999999999999E-3</v>
          </cell>
        </row>
        <row r="63">
          <cell r="B63" t="str">
            <v>6.2</v>
          </cell>
          <cell r="E63" t="str">
            <v>Fornecimento e montagem de estrutura metálica</v>
          </cell>
          <cell r="F63" t="str">
            <v>kg</v>
          </cell>
          <cell r="G63">
            <v>69766.78</v>
          </cell>
          <cell r="H63">
            <v>11.3</v>
          </cell>
          <cell r="I63">
            <v>0</v>
          </cell>
          <cell r="J63">
            <v>11.3</v>
          </cell>
          <cell r="K63">
            <v>0.27</v>
          </cell>
          <cell r="L63">
            <v>0.27</v>
          </cell>
          <cell r="M63">
            <v>14.35</v>
          </cell>
          <cell r="N63">
            <v>0</v>
          </cell>
          <cell r="O63">
            <v>14.35</v>
          </cell>
          <cell r="P63">
            <v>1001153.29</v>
          </cell>
          <cell r="Q63">
            <v>0</v>
          </cell>
          <cell r="R63">
            <v>1001153.29</v>
          </cell>
          <cell r="S63">
            <v>6.0000000000000001E-3</v>
          </cell>
        </row>
        <row r="64">
          <cell r="B64" t="str">
            <v>6.3</v>
          </cell>
          <cell r="E64" t="str">
            <v>Fornecimento e montagem de estrutura metálica espacial</v>
          </cell>
          <cell r="F64" t="str">
            <v>kg</v>
          </cell>
          <cell r="G64">
            <v>15820.39</v>
          </cell>
          <cell r="H64">
            <v>16.95</v>
          </cell>
          <cell r="I64">
            <v>0</v>
          </cell>
          <cell r="J64">
            <v>16.95</v>
          </cell>
          <cell r="K64">
            <v>0.27</v>
          </cell>
          <cell r="L64">
            <v>0.27</v>
          </cell>
          <cell r="M64">
            <v>21.53</v>
          </cell>
          <cell r="N64">
            <v>0</v>
          </cell>
          <cell r="O64">
            <v>21.53</v>
          </cell>
          <cell r="P64">
            <v>340613</v>
          </cell>
          <cell r="Q64">
            <v>0</v>
          </cell>
          <cell r="R64">
            <v>340613</v>
          </cell>
          <cell r="S64">
            <v>2E-3</v>
          </cell>
        </row>
        <row r="65">
          <cell r="B65" t="str">
            <v>6.4</v>
          </cell>
          <cell r="E65" t="str">
            <v>Telhamento em chapa de aço pré-pintada com epóxi e poliéster tipo sanduiche espessura de 0,50 mm, com poliuretano</v>
          </cell>
          <cell r="F65" t="str">
            <v>m²</v>
          </cell>
          <cell r="G65">
            <v>14605.51</v>
          </cell>
          <cell r="H65">
            <v>105.07</v>
          </cell>
          <cell r="I65">
            <v>0</v>
          </cell>
          <cell r="J65">
            <v>105.07</v>
          </cell>
          <cell r="K65">
            <v>0.27</v>
          </cell>
          <cell r="L65">
            <v>0.27</v>
          </cell>
          <cell r="M65">
            <v>133.44</v>
          </cell>
          <cell r="N65">
            <v>0</v>
          </cell>
          <cell r="O65">
            <v>133.44</v>
          </cell>
          <cell r="P65">
            <v>1948959.25</v>
          </cell>
          <cell r="Q65">
            <v>0</v>
          </cell>
          <cell r="R65">
            <v>1948959.25</v>
          </cell>
          <cell r="S65">
            <v>1.17E-2</v>
          </cell>
        </row>
        <row r="66">
          <cell r="B66" t="str">
            <v>6.5</v>
          </cell>
          <cell r="E66" t="str">
            <v>Pilaretes de alvenaria com terças de metalica</v>
          </cell>
          <cell r="F66" t="str">
            <v>m²</v>
          </cell>
          <cell r="G66">
            <v>10402.56</v>
          </cell>
          <cell r="H66">
            <v>56.5</v>
          </cell>
          <cell r="I66">
            <v>0</v>
          </cell>
          <cell r="J66">
            <v>56.5</v>
          </cell>
          <cell r="K66">
            <v>0.27</v>
          </cell>
          <cell r="L66">
            <v>0.27</v>
          </cell>
          <cell r="M66">
            <v>71.760000000000005</v>
          </cell>
          <cell r="N66">
            <v>0</v>
          </cell>
          <cell r="O66">
            <v>71.760000000000005</v>
          </cell>
          <cell r="P66">
            <v>746487.71</v>
          </cell>
          <cell r="Q66">
            <v>0</v>
          </cell>
          <cell r="R66">
            <v>746487.71</v>
          </cell>
          <cell r="S66">
            <v>4.4999999999999997E-3</v>
          </cell>
        </row>
        <row r="67">
          <cell r="B67" t="str">
            <v>6.6</v>
          </cell>
          <cell r="C67" t="str">
            <v>SINAPI</v>
          </cell>
          <cell r="D67" t="str">
            <v>72105</v>
          </cell>
          <cell r="E67" t="str">
            <v>Calha em chapa de aço galvanizado nº 24, desenvolvimento 50 cm</v>
          </cell>
          <cell r="F67" t="str">
            <v>m</v>
          </cell>
          <cell r="G67">
            <v>983.02</v>
          </cell>
          <cell r="H67">
            <v>70.61</v>
          </cell>
          <cell r="I67">
            <v>0</v>
          </cell>
          <cell r="J67">
            <v>70.61</v>
          </cell>
          <cell r="K67">
            <v>0.27</v>
          </cell>
          <cell r="L67">
            <v>0.27</v>
          </cell>
          <cell r="M67">
            <v>89.67</v>
          </cell>
          <cell r="N67">
            <v>0</v>
          </cell>
          <cell r="O67">
            <v>89.67</v>
          </cell>
          <cell r="P67">
            <v>88147.4</v>
          </cell>
          <cell r="Q67">
            <v>0</v>
          </cell>
          <cell r="R67">
            <v>88147.4</v>
          </cell>
          <cell r="S67">
            <v>5.0000000000000001E-4</v>
          </cell>
        </row>
        <row r="68">
          <cell r="B68" t="str">
            <v>6.7</v>
          </cell>
          <cell r="E68" t="str">
            <v>Rufo em chapa de aço galvanizado nº 24, desenvolvimento 50 cm</v>
          </cell>
          <cell r="F68" t="str">
            <v>m</v>
          </cell>
          <cell r="G68">
            <v>587.15</v>
          </cell>
          <cell r="H68">
            <v>66.09</v>
          </cell>
          <cell r="I68">
            <v>0</v>
          </cell>
          <cell r="J68">
            <v>66.09</v>
          </cell>
          <cell r="K68">
            <v>0.27</v>
          </cell>
          <cell r="L68">
            <v>0.27</v>
          </cell>
          <cell r="M68">
            <v>83.93</v>
          </cell>
          <cell r="N68">
            <v>0</v>
          </cell>
          <cell r="O68">
            <v>83.93</v>
          </cell>
          <cell r="P68">
            <v>49279.5</v>
          </cell>
          <cell r="Q68">
            <v>0</v>
          </cell>
          <cell r="R68">
            <v>49279.5</v>
          </cell>
          <cell r="S68">
            <v>2.9999999999999997E-4</v>
          </cell>
        </row>
        <row r="69">
          <cell r="B69" t="str">
            <v>6.8</v>
          </cell>
          <cell r="E69" t="str">
            <v>Revestimento (testeira) de alummínio composto conforme projeto</v>
          </cell>
          <cell r="F69" t="str">
            <v>m²</v>
          </cell>
          <cell r="G69">
            <v>337.78</v>
          </cell>
          <cell r="H69">
            <v>477.59</v>
          </cell>
          <cell r="I69">
            <v>0</v>
          </cell>
          <cell r="J69">
            <v>477.59</v>
          </cell>
          <cell r="K69">
            <v>0.27</v>
          </cell>
          <cell r="L69">
            <v>0.27</v>
          </cell>
          <cell r="M69">
            <v>606.54</v>
          </cell>
          <cell r="N69">
            <v>0</v>
          </cell>
          <cell r="O69">
            <v>606.54</v>
          </cell>
          <cell r="P69">
            <v>204877.08</v>
          </cell>
          <cell r="Q69">
            <v>0</v>
          </cell>
          <cell r="R69">
            <v>204877.08</v>
          </cell>
          <cell r="S69">
            <v>1.1999999999999999E-3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 t="str">
            <v>Subtotal 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4735004.04</v>
          </cell>
          <cell r="S71">
            <v>2.8400000000000002E-2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>
            <v>7</v>
          </cell>
          <cell r="E73" t="str">
            <v>IMPERMEABILIZAÇÃO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B74" t="str">
            <v>7.1</v>
          </cell>
          <cell r="C74" t="str">
            <v>SINAPI</v>
          </cell>
          <cell r="D74" t="str">
            <v>73753/001</v>
          </cell>
          <cell r="E74" t="str">
            <v>Impermeabilização com manta asfaItica espessura 3 mm protegida com filme de aluminio gofrado espessura 0,8mm, incluso emulsão asfaltica</v>
          </cell>
          <cell r="F74" t="str">
            <v>m²</v>
          </cell>
          <cell r="G74">
            <v>8646.73</v>
          </cell>
          <cell r="H74">
            <v>52.85</v>
          </cell>
          <cell r="I74">
            <v>0</v>
          </cell>
          <cell r="J74">
            <v>52.85</v>
          </cell>
          <cell r="K74">
            <v>0.27</v>
          </cell>
          <cell r="L74">
            <v>0.27</v>
          </cell>
          <cell r="M74">
            <v>67.12</v>
          </cell>
          <cell r="N74">
            <v>0</v>
          </cell>
          <cell r="O74">
            <v>67.12</v>
          </cell>
          <cell r="P74">
            <v>580368.52</v>
          </cell>
          <cell r="Q74">
            <v>0</v>
          </cell>
          <cell r="R74">
            <v>580368.52</v>
          </cell>
          <cell r="S74">
            <v>3.5000000000000001E-3</v>
          </cell>
        </row>
        <row r="75">
          <cell r="B75" t="str">
            <v>7.2</v>
          </cell>
          <cell r="E75" t="str">
            <v>Cimento especial cristalizante com adesivo líquido de alta performace a base de resina acrílica, três demãos</v>
          </cell>
          <cell r="F75" t="str">
            <v>m²</v>
          </cell>
          <cell r="G75">
            <v>4132.08</v>
          </cell>
          <cell r="H75">
            <v>43.44</v>
          </cell>
          <cell r="I75">
            <v>0</v>
          </cell>
          <cell r="J75">
            <v>43.44</v>
          </cell>
          <cell r="K75">
            <v>0.27</v>
          </cell>
          <cell r="L75">
            <v>0.27</v>
          </cell>
          <cell r="M75">
            <v>55.17</v>
          </cell>
          <cell r="N75">
            <v>0</v>
          </cell>
          <cell r="O75">
            <v>55.17</v>
          </cell>
          <cell r="P75">
            <v>227966.85</v>
          </cell>
          <cell r="Q75">
            <v>0</v>
          </cell>
          <cell r="R75">
            <v>227966.85</v>
          </cell>
          <cell r="S75">
            <v>1.4E-3</v>
          </cell>
        </row>
        <row r="76">
          <cell r="B76" t="str">
            <v>7.3</v>
          </cell>
          <cell r="C76" t="str">
            <v>SINAPI</v>
          </cell>
          <cell r="D76" t="str">
            <v>74066/002</v>
          </cell>
          <cell r="E76" t="str">
            <v>Impermeabilização flexivel a base acrilica para calhas, lajes, jardineiras e marquises, seis demãos</v>
          </cell>
          <cell r="F76" t="str">
            <v>m²</v>
          </cell>
          <cell r="G76">
            <v>1542.73</v>
          </cell>
          <cell r="H76">
            <v>58.75</v>
          </cell>
          <cell r="I76">
            <v>0</v>
          </cell>
          <cell r="J76">
            <v>58.75</v>
          </cell>
          <cell r="K76">
            <v>0.27</v>
          </cell>
          <cell r="L76">
            <v>0.27</v>
          </cell>
          <cell r="M76">
            <v>74.61</v>
          </cell>
          <cell r="N76">
            <v>0</v>
          </cell>
          <cell r="O76">
            <v>74.61</v>
          </cell>
          <cell r="P76">
            <v>115103.09</v>
          </cell>
          <cell r="Q76">
            <v>0</v>
          </cell>
          <cell r="R76">
            <v>115103.09</v>
          </cell>
          <cell r="S76">
            <v>6.9999999999999999E-4</v>
          </cell>
        </row>
        <row r="77">
          <cell r="B77" t="str">
            <v>7.4</v>
          </cell>
          <cell r="E77" t="str">
            <v>Proteção mecanica com argamassa traço 1:3 (cimento e areia), espessura 2 cm</v>
          </cell>
          <cell r="F77" t="str">
            <v>m²</v>
          </cell>
          <cell r="G77">
            <v>8646.73</v>
          </cell>
          <cell r="H77">
            <v>56.35</v>
          </cell>
          <cell r="I77">
            <v>0</v>
          </cell>
          <cell r="J77">
            <v>56.35</v>
          </cell>
          <cell r="K77">
            <v>0.27</v>
          </cell>
          <cell r="L77">
            <v>0.27</v>
          </cell>
          <cell r="M77">
            <v>71.56</v>
          </cell>
          <cell r="N77">
            <v>0</v>
          </cell>
          <cell r="O77">
            <v>71.56</v>
          </cell>
          <cell r="P77">
            <v>618760</v>
          </cell>
          <cell r="Q77">
            <v>0</v>
          </cell>
          <cell r="R77">
            <v>618760</v>
          </cell>
          <cell r="S77">
            <v>3.7000000000000002E-3</v>
          </cell>
        </row>
        <row r="78">
          <cell r="B78" t="str">
            <v>7.5</v>
          </cell>
          <cell r="E78" t="str">
            <v>Junta de dilatação e vedação tipo Jeene, incluso corte e remoção do pavimento</v>
          </cell>
          <cell r="F78" t="str">
            <v>m</v>
          </cell>
          <cell r="G78">
            <v>285</v>
          </cell>
          <cell r="H78">
            <v>164.42</v>
          </cell>
          <cell r="I78">
            <v>0</v>
          </cell>
          <cell r="J78">
            <v>164.42</v>
          </cell>
          <cell r="K78">
            <v>0.27</v>
          </cell>
          <cell r="L78">
            <v>0.27</v>
          </cell>
          <cell r="M78">
            <v>208.81</v>
          </cell>
          <cell r="N78">
            <v>0</v>
          </cell>
          <cell r="O78">
            <v>208.81</v>
          </cell>
          <cell r="P78">
            <v>59510.85</v>
          </cell>
          <cell r="Q78">
            <v>0</v>
          </cell>
          <cell r="R78">
            <v>59510.85</v>
          </cell>
          <cell r="S78">
            <v>4.0000000000000002E-4</v>
          </cell>
        </row>
        <row r="79">
          <cell r="B79" t="str">
            <v>7.6</v>
          </cell>
          <cell r="E79" t="str">
            <v>Impermeabilização do poço do elevador</v>
          </cell>
          <cell r="F79" t="str">
            <v>m²</v>
          </cell>
          <cell r="G79">
            <v>199.5</v>
          </cell>
          <cell r="H79">
            <v>67.790000000000006</v>
          </cell>
          <cell r="I79">
            <v>0</v>
          </cell>
          <cell r="J79">
            <v>67.790000000000006</v>
          </cell>
          <cell r="K79">
            <v>0.27</v>
          </cell>
          <cell r="L79">
            <v>0.27</v>
          </cell>
          <cell r="M79">
            <v>86.09</v>
          </cell>
          <cell r="N79">
            <v>0</v>
          </cell>
          <cell r="O79">
            <v>86.09</v>
          </cell>
          <cell r="P79">
            <v>17174.96</v>
          </cell>
          <cell r="Q79">
            <v>0</v>
          </cell>
          <cell r="R79">
            <v>17174.96</v>
          </cell>
          <cell r="S79">
            <v>1E-4</v>
          </cell>
        </row>
        <row r="80">
          <cell r="E80" t="str">
            <v>Subtotal 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1618884.27</v>
          </cell>
          <cell r="S80">
            <v>9.7000000000000003E-3</v>
          </cell>
        </row>
        <row r="81"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B82">
            <v>8</v>
          </cell>
          <cell r="E82" t="str">
            <v>ALVENARIA E ELEMENTO DIVISOR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B83" t="str">
            <v>8.1</v>
          </cell>
          <cell r="C83" t="str">
            <v>SINAPI</v>
          </cell>
          <cell r="D83" t="str">
            <v>73998/001</v>
          </cell>
          <cell r="E83" t="str">
            <v>Alvenaria de blocos de concreto vedação 9x19x39cm, espessura 9cm, assentados com argamassa traço 1:0,5:11 (cimento, cal e areia)</v>
          </cell>
          <cell r="F83" t="str">
            <v>m²</v>
          </cell>
          <cell r="G83">
            <v>63.85</v>
          </cell>
          <cell r="H83">
            <v>53.2</v>
          </cell>
          <cell r="I83">
            <v>33.04</v>
          </cell>
          <cell r="J83">
            <v>86.24</v>
          </cell>
          <cell r="K83">
            <v>0.27</v>
          </cell>
          <cell r="L83">
            <v>0.27</v>
          </cell>
          <cell r="M83">
            <v>67.56</v>
          </cell>
          <cell r="N83">
            <v>41.96</v>
          </cell>
          <cell r="O83">
            <v>109.52</v>
          </cell>
          <cell r="P83">
            <v>4313.71</v>
          </cell>
          <cell r="Q83">
            <v>2679.15</v>
          </cell>
          <cell r="R83">
            <v>6992.86</v>
          </cell>
          <cell r="S83">
            <v>0</v>
          </cell>
        </row>
        <row r="84">
          <cell r="B84" t="str">
            <v>8.2</v>
          </cell>
          <cell r="C84" t="str">
            <v>SINAPI</v>
          </cell>
          <cell r="D84" t="str">
            <v>73998/009</v>
          </cell>
          <cell r="E84" t="str">
            <v>Alvenaria de blocos de concreto vedação 14x19x39cm, espessura 14cm, assentados com argamassa traço 1:0,5:8 (cimento, cal e areia)</v>
          </cell>
          <cell r="F84" t="str">
            <v>m²</v>
          </cell>
          <cell r="G84">
            <v>35569.61</v>
          </cell>
          <cell r="H84">
            <v>56.54</v>
          </cell>
          <cell r="I84">
            <v>33.04</v>
          </cell>
          <cell r="J84">
            <v>89.58</v>
          </cell>
          <cell r="K84">
            <v>0.27</v>
          </cell>
          <cell r="L84">
            <v>0.27</v>
          </cell>
          <cell r="M84">
            <v>71.81</v>
          </cell>
          <cell r="N84">
            <v>41.96</v>
          </cell>
          <cell r="O84">
            <v>113.77</v>
          </cell>
          <cell r="P84">
            <v>2554253.69</v>
          </cell>
          <cell r="Q84">
            <v>1492500.84</v>
          </cell>
          <cell r="R84">
            <v>4046754.53</v>
          </cell>
          <cell r="S84">
            <v>2.4299999999999999E-2</v>
          </cell>
        </row>
        <row r="85">
          <cell r="B85" t="str">
            <v>8.3</v>
          </cell>
          <cell r="C85" t="str">
            <v>SINAPI</v>
          </cell>
          <cell r="D85" t="str">
            <v>73998/006</v>
          </cell>
          <cell r="E85" t="str">
            <v>Alvenaria de blocos de concreto estrutural 19x19x39cm, espessura 14cm, assentados com argamassa traço 1:0,25:4 (cimento, cal e areia)</v>
          </cell>
          <cell r="F85" t="str">
            <v>m²</v>
          </cell>
          <cell r="G85">
            <v>6127.24</v>
          </cell>
          <cell r="H85">
            <v>69.569999999999993</v>
          </cell>
          <cell r="I85">
            <v>33.04</v>
          </cell>
          <cell r="J85">
            <v>102.61</v>
          </cell>
          <cell r="K85">
            <v>0.27</v>
          </cell>
          <cell r="L85">
            <v>0.27</v>
          </cell>
          <cell r="M85">
            <v>88.35</v>
          </cell>
          <cell r="N85">
            <v>41.96</v>
          </cell>
          <cell r="O85">
            <v>130.31</v>
          </cell>
          <cell r="P85">
            <v>541341.65</v>
          </cell>
          <cell r="Q85">
            <v>257098.99</v>
          </cell>
          <cell r="R85">
            <v>798440.64</v>
          </cell>
          <cell r="S85">
            <v>4.7999999999999996E-3</v>
          </cell>
        </row>
        <row r="86">
          <cell r="B86" t="str">
            <v>8.4</v>
          </cell>
          <cell r="E86" t="str">
            <v>Divisória sanitária em painel laminado melamínico estrutural, perfis em alumínio</v>
          </cell>
          <cell r="F86" t="str">
            <v>m²</v>
          </cell>
          <cell r="G86">
            <v>398.69</v>
          </cell>
          <cell r="H86">
            <v>435.32</v>
          </cell>
          <cell r="I86">
            <v>0</v>
          </cell>
          <cell r="J86">
            <v>435.32</v>
          </cell>
          <cell r="K86">
            <v>0.27</v>
          </cell>
          <cell r="L86">
            <v>0.27</v>
          </cell>
          <cell r="M86">
            <v>552.86</v>
          </cell>
          <cell r="N86">
            <v>0</v>
          </cell>
          <cell r="O86">
            <v>552.86</v>
          </cell>
          <cell r="P86">
            <v>220419.75</v>
          </cell>
          <cell r="Q86">
            <v>0</v>
          </cell>
          <cell r="R86">
            <v>220419.75</v>
          </cell>
          <cell r="S86">
            <v>1.2999999999999999E-3</v>
          </cell>
        </row>
        <row r="87">
          <cell r="B87" t="str">
            <v>8.5</v>
          </cell>
          <cell r="E87" t="str">
            <v xml:space="preserve">Divisão para mictório  </v>
          </cell>
          <cell r="F87" t="str">
            <v xml:space="preserve">un </v>
          </cell>
          <cell r="G87">
            <v>17</v>
          </cell>
          <cell r="H87">
            <v>261.2</v>
          </cell>
          <cell r="I87">
            <v>0</v>
          </cell>
          <cell r="J87">
            <v>261.2</v>
          </cell>
          <cell r="K87">
            <v>0.27</v>
          </cell>
          <cell r="L87">
            <v>0.27</v>
          </cell>
          <cell r="M87">
            <v>331.72</v>
          </cell>
          <cell r="N87">
            <v>0</v>
          </cell>
          <cell r="O87">
            <v>331.72</v>
          </cell>
          <cell r="P87">
            <v>5639.24</v>
          </cell>
          <cell r="Q87">
            <v>0</v>
          </cell>
          <cell r="R87">
            <v>5639.24</v>
          </cell>
          <cell r="S87">
            <v>0</v>
          </cell>
        </row>
        <row r="88">
          <cell r="B88" t="str">
            <v>8.6</v>
          </cell>
          <cell r="E88" t="str">
            <v>Divisória retrátil</v>
          </cell>
          <cell r="F88" t="str">
            <v>m²</v>
          </cell>
          <cell r="G88">
            <v>14.48</v>
          </cell>
          <cell r="H88">
            <v>2214.13</v>
          </cell>
          <cell r="I88">
            <v>0</v>
          </cell>
          <cell r="J88">
            <v>2214.13</v>
          </cell>
          <cell r="K88">
            <v>0.27</v>
          </cell>
          <cell r="L88">
            <v>0.27</v>
          </cell>
          <cell r="M88">
            <v>2811.95</v>
          </cell>
          <cell r="N88">
            <v>0</v>
          </cell>
          <cell r="O88">
            <v>2811.95</v>
          </cell>
          <cell r="P88">
            <v>40717.040000000001</v>
          </cell>
          <cell r="Q88">
            <v>0</v>
          </cell>
          <cell r="R88">
            <v>40717.040000000001</v>
          </cell>
          <cell r="S88">
            <v>2.0000000000000001E-4</v>
          </cell>
        </row>
        <row r="89">
          <cell r="B89" t="str">
            <v>8.7</v>
          </cell>
          <cell r="E89" t="str">
            <v>Divisória cega tipo naval com miolo mineral, acabamento em laminado melamínico, com 3,5 cm</v>
          </cell>
          <cell r="F89" t="str">
            <v>m²</v>
          </cell>
          <cell r="G89">
            <v>21.68</v>
          </cell>
          <cell r="H89">
            <v>124.28</v>
          </cell>
          <cell r="I89">
            <v>0</v>
          </cell>
          <cell r="J89">
            <v>124.28</v>
          </cell>
          <cell r="K89">
            <v>0.27</v>
          </cell>
          <cell r="L89">
            <v>0.27</v>
          </cell>
          <cell r="M89">
            <v>157.84</v>
          </cell>
          <cell r="N89">
            <v>0</v>
          </cell>
          <cell r="O89">
            <v>157.84</v>
          </cell>
          <cell r="P89">
            <v>3421.97</v>
          </cell>
          <cell r="Q89">
            <v>0</v>
          </cell>
          <cell r="R89">
            <v>3421.97</v>
          </cell>
          <cell r="S89">
            <v>0</v>
          </cell>
        </row>
        <row r="90">
          <cell r="E90" t="str">
            <v>Subtotal 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5122386.03</v>
          </cell>
          <cell r="S90">
            <v>3.0800000000000001E-2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B92">
            <v>9</v>
          </cell>
          <cell r="E92" t="str">
            <v>REVESTIMENTOS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B93" t="str">
            <v>9.1</v>
          </cell>
          <cell r="C93" t="str">
            <v>SINAPI</v>
          </cell>
          <cell r="D93" t="str">
            <v>73928/002</v>
          </cell>
          <cell r="E93" t="str">
            <v>Chapisco traco 1:3 (cimento e areia), espessura 0,5cm, preparo manual</v>
          </cell>
          <cell r="F93" t="str">
            <v>m²</v>
          </cell>
          <cell r="G93">
            <v>67297.67</v>
          </cell>
          <cell r="H93">
            <v>1.43</v>
          </cell>
          <cell r="I93">
            <v>4.63</v>
          </cell>
          <cell r="J93">
            <v>6.06</v>
          </cell>
          <cell r="K93">
            <v>0.27</v>
          </cell>
          <cell r="L93">
            <v>0.27</v>
          </cell>
          <cell r="M93">
            <v>1.82</v>
          </cell>
          <cell r="N93">
            <v>5.88</v>
          </cell>
          <cell r="O93">
            <v>7.7</v>
          </cell>
          <cell r="P93">
            <v>122481.76</v>
          </cell>
          <cell r="Q93">
            <v>395710.3</v>
          </cell>
          <cell r="R93">
            <v>518192.06</v>
          </cell>
          <cell r="S93">
            <v>3.0999999999999999E-3</v>
          </cell>
        </row>
        <row r="94">
          <cell r="B94" t="str">
            <v>9.2</v>
          </cell>
          <cell r="C94" t="str">
            <v>SINAPI</v>
          </cell>
          <cell r="D94" t="str">
            <v>5990</v>
          </cell>
          <cell r="E94" t="str">
            <v>Emboco interno, traco 1,0:2,0:9,0 sobre chapisco 1:3</v>
          </cell>
          <cell r="F94" t="str">
            <v>m²</v>
          </cell>
          <cell r="G94">
            <v>67297.67</v>
          </cell>
          <cell r="H94">
            <v>4.59</v>
          </cell>
          <cell r="I94">
            <v>18.82</v>
          </cell>
          <cell r="J94">
            <v>23.41</v>
          </cell>
          <cell r="K94">
            <v>0.27</v>
          </cell>
          <cell r="L94">
            <v>0.27</v>
          </cell>
          <cell r="M94">
            <v>5.83</v>
          </cell>
          <cell r="N94">
            <v>23.9</v>
          </cell>
          <cell r="O94">
            <v>29.73</v>
          </cell>
          <cell r="P94">
            <v>392345.42</v>
          </cell>
          <cell r="Q94">
            <v>1608414.31</v>
          </cell>
          <cell r="R94">
            <v>2000759.73</v>
          </cell>
          <cell r="S94">
            <v>1.2E-2</v>
          </cell>
        </row>
        <row r="95">
          <cell r="B95" t="str">
            <v>9.3</v>
          </cell>
          <cell r="C95" t="str">
            <v>SINAPI</v>
          </cell>
          <cell r="D95" t="str">
            <v>5995</v>
          </cell>
          <cell r="E95" t="str">
            <v>Reboco para paredes argamassa traco 1:4,5 (cal e areia fina peneirada, espessura 0,5cm, preparo mecanico</v>
          </cell>
          <cell r="F95" t="str">
            <v>m²</v>
          </cell>
          <cell r="G95">
            <v>55739.7</v>
          </cell>
          <cell r="H95">
            <v>24.86</v>
          </cell>
          <cell r="I95">
            <v>0</v>
          </cell>
          <cell r="J95">
            <v>24.86</v>
          </cell>
          <cell r="K95">
            <v>0.27</v>
          </cell>
          <cell r="L95">
            <v>0.27</v>
          </cell>
          <cell r="M95">
            <v>31.57</v>
          </cell>
          <cell r="N95">
            <v>0</v>
          </cell>
          <cell r="O95">
            <v>31.57</v>
          </cell>
          <cell r="P95">
            <v>1759702.33</v>
          </cell>
          <cell r="Q95">
            <v>0</v>
          </cell>
          <cell r="R95">
            <v>1759702.33</v>
          </cell>
          <cell r="S95">
            <v>1.06E-2</v>
          </cell>
        </row>
        <row r="96">
          <cell r="B96" t="str">
            <v>9.4</v>
          </cell>
          <cell r="E96" t="str">
            <v>Revestimento em argamassa baritada</v>
          </cell>
          <cell r="F96" t="str">
            <v>m²</v>
          </cell>
          <cell r="G96">
            <v>771.03</v>
          </cell>
          <cell r="H96">
            <v>67.83</v>
          </cell>
          <cell r="I96">
            <v>18.82</v>
          </cell>
          <cell r="J96">
            <v>86.65</v>
          </cell>
          <cell r="K96">
            <v>0.27</v>
          </cell>
          <cell r="L96">
            <v>0.27</v>
          </cell>
          <cell r="M96">
            <v>86.14</v>
          </cell>
          <cell r="N96">
            <v>23.9</v>
          </cell>
          <cell r="O96">
            <v>110.04</v>
          </cell>
          <cell r="P96">
            <v>66416.52</v>
          </cell>
          <cell r="Q96">
            <v>18427.62</v>
          </cell>
          <cell r="R96">
            <v>84844.14</v>
          </cell>
          <cell r="S96">
            <v>5.0000000000000001E-4</v>
          </cell>
        </row>
        <row r="97">
          <cell r="B97" t="str">
            <v>9.5</v>
          </cell>
          <cell r="E97" t="str">
            <v>Revestimento em pastilha, assentado e rejuntado com argamassa mista ref. Creare Oliva V1 da Portinari (Rodapé)</v>
          </cell>
          <cell r="F97" t="str">
            <v>m</v>
          </cell>
          <cell r="G97">
            <v>1333.24</v>
          </cell>
          <cell r="H97">
            <v>17.329999999999998</v>
          </cell>
          <cell r="I97">
            <v>8.36</v>
          </cell>
          <cell r="J97">
            <v>25.69</v>
          </cell>
          <cell r="K97">
            <v>0.27</v>
          </cell>
          <cell r="L97">
            <v>0.27</v>
          </cell>
          <cell r="M97">
            <v>22.01</v>
          </cell>
          <cell r="N97">
            <v>10.62</v>
          </cell>
          <cell r="O97">
            <v>32.630000000000003</v>
          </cell>
          <cell r="P97">
            <v>29344.61</v>
          </cell>
          <cell r="Q97">
            <v>14159.01</v>
          </cell>
          <cell r="R97">
            <v>43503.62</v>
          </cell>
          <cell r="S97">
            <v>2.9999999999999997E-4</v>
          </cell>
        </row>
        <row r="98">
          <cell r="B98" t="str">
            <v>9.6</v>
          </cell>
          <cell r="E98" t="str">
            <v>Revestimento em pastilha, assentado e rejuntado com argamassa mista ref. Creare Oliva V1 da Portinari</v>
          </cell>
          <cell r="F98" t="str">
            <v>m²</v>
          </cell>
          <cell r="G98">
            <v>1165.5</v>
          </cell>
          <cell r="H98">
            <v>79.510000000000005</v>
          </cell>
          <cell r="I98">
            <v>16.72</v>
          </cell>
          <cell r="J98">
            <v>96.23</v>
          </cell>
          <cell r="K98">
            <v>0.27</v>
          </cell>
          <cell r="L98">
            <v>0.27</v>
          </cell>
          <cell r="M98">
            <v>100.98</v>
          </cell>
          <cell r="N98">
            <v>21.23</v>
          </cell>
          <cell r="O98">
            <v>122.21</v>
          </cell>
          <cell r="P98">
            <v>117692.19</v>
          </cell>
          <cell r="Q98">
            <v>24743.57</v>
          </cell>
          <cell r="R98">
            <v>142435.76</v>
          </cell>
          <cell r="S98">
            <v>8.9999999999999998E-4</v>
          </cell>
        </row>
        <row r="99">
          <cell r="B99" t="str">
            <v>9.7</v>
          </cell>
          <cell r="E99" t="str">
            <v>Revestimento cerâmico para paredes de 45 x 45 cm, assentado com argamassa mista ref. Portinari Essence Bianco Acetinado</v>
          </cell>
          <cell r="F99" t="str">
            <v>m²</v>
          </cell>
          <cell r="G99">
            <v>10392.469999999999</v>
          </cell>
          <cell r="H99">
            <v>47.21</v>
          </cell>
          <cell r="I99">
            <v>13.27</v>
          </cell>
          <cell r="J99">
            <v>60.48</v>
          </cell>
          <cell r="K99">
            <v>0.27</v>
          </cell>
          <cell r="L99">
            <v>0.27</v>
          </cell>
          <cell r="M99">
            <v>59.96</v>
          </cell>
          <cell r="N99">
            <v>16.850000000000001</v>
          </cell>
          <cell r="O99">
            <v>76.81</v>
          </cell>
          <cell r="P99">
            <v>623132.5</v>
          </cell>
          <cell r="Q99">
            <v>175113.12</v>
          </cell>
          <cell r="R99">
            <v>798245.62</v>
          </cell>
          <cell r="S99">
            <v>4.7999999999999996E-3</v>
          </cell>
        </row>
        <row r="100">
          <cell r="B100" t="str">
            <v>9.8</v>
          </cell>
          <cell r="E100" t="str">
            <v>Revestimento acústico em madeira (refletante/absorvente) - Ideacustic 32 wood veneered ok ou Ideatec</v>
          </cell>
          <cell r="F100" t="str">
            <v>m²</v>
          </cell>
          <cell r="G100">
            <v>981.69</v>
          </cell>
          <cell r="H100">
            <v>589.76</v>
          </cell>
          <cell r="I100">
            <v>0</v>
          </cell>
          <cell r="J100">
            <v>589.76</v>
          </cell>
          <cell r="K100">
            <v>0.27</v>
          </cell>
          <cell r="L100">
            <v>0.27</v>
          </cell>
          <cell r="M100">
            <v>749</v>
          </cell>
          <cell r="N100">
            <v>0</v>
          </cell>
          <cell r="O100">
            <v>749</v>
          </cell>
          <cell r="P100">
            <v>735285.81</v>
          </cell>
          <cell r="Q100">
            <v>0</v>
          </cell>
          <cell r="R100">
            <v>735285.81</v>
          </cell>
          <cell r="S100">
            <v>4.4000000000000003E-3</v>
          </cell>
        </row>
        <row r="101">
          <cell r="B101" t="str">
            <v>9.9</v>
          </cell>
          <cell r="E101" t="str">
            <v>Fornecimento e colocação de bate-maca</v>
          </cell>
          <cell r="F101" t="str">
            <v>m</v>
          </cell>
          <cell r="G101">
            <v>2175.44</v>
          </cell>
          <cell r="H101">
            <v>94.33</v>
          </cell>
          <cell r="I101">
            <v>0</v>
          </cell>
          <cell r="J101">
            <v>94.33</v>
          </cell>
          <cell r="K101">
            <v>0.27</v>
          </cell>
          <cell r="L101">
            <v>0.27</v>
          </cell>
          <cell r="M101">
            <v>119.8</v>
          </cell>
          <cell r="N101">
            <v>0</v>
          </cell>
          <cell r="O101">
            <v>119.8</v>
          </cell>
          <cell r="P101">
            <v>260617.71</v>
          </cell>
          <cell r="Q101">
            <v>0</v>
          </cell>
          <cell r="R101">
            <v>260617.71</v>
          </cell>
          <cell r="S101">
            <v>1.6000000000000001E-3</v>
          </cell>
        </row>
        <row r="102">
          <cell r="B102" t="str">
            <v>9.10</v>
          </cell>
          <cell r="E102" t="str">
            <v>Fornecimento e colocação de revestimento em alumínio composto conforme paginação</v>
          </cell>
          <cell r="F102" t="str">
            <v>m²</v>
          </cell>
          <cell r="G102">
            <v>3435</v>
          </cell>
          <cell r="H102">
            <v>477.59</v>
          </cell>
          <cell r="I102">
            <v>0</v>
          </cell>
          <cell r="J102">
            <v>477.59</v>
          </cell>
          <cell r="K102">
            <v>0.27</v>
          </cell>
          <cell r="L102">
            <v>0.27</v>
          </cell>
          <cell r="M102">
            <v>606.54</v>
          </cell>
          <cell r="N102">
            <v>0</v>
          </cell>
          <cell r="O102">
            <v>606.54</v>
          </cell>
          <cell r="P102">
            <v>2083464.9</v>
          </cell>
          <cell r="Q102">
            <v>0</v>
          </cell>
          <cell r="R102">
            <v>2083464.9</v>
          </cell>
          <cell r="S102">
            <v>1.2500000000000001E-2</v>
          </cell>
        </row>
        <row r="103">
          <cell r="B103" t="str">
            <v>9.11</v>
          </cell>
          <cell r="E103" t="str">
            <v>Forro em painéis de gesso acartonado, acabamento liso com posterior pintura - 625 x 1250 mm, espessura de 9,5 mm, removível - marca placo ou similar</v>
          </cell>
          <cell r="F103" t="str">
            <v>m²</v>
          </cell>
          <cell r="G103">
            <v>12795.89</v>
          </cell>
          <cell r="H103">
            <v>73.83</v>
          </cell>
          <cell r="I103">
            <v>0</v>
          </cell>
          <cell r="J103">
            <v>73.83</v>
          </cell>
          <cell r="K103">
            <v>0.27</v>
          </cell>
          <cell r="L103">
            <v>0.27</v>
          </cell>
          <cell r="M103">
            <v>93.76</v>
          </cell>
          <cell r="N103">
            <v>0</v>
          </cell>
          <cell r="O103">
            <v>93.76</v>
          </cell>
          <cell r="P103">
            <v>1199742.6499999999</v>
          </cell>
          <cell r="Q103">
            <v>0</v>
          </cell>
          <cell r="R103">
            <v>1199742.6499999999</v>
          </cell>
          <cell r="S103">
            <v>7.1999999999999998E-3</v>
          </cell>
        </row>
        <row r="104">
          <cell r="B104" t="str">
            <v>9.12</v>
          </cell>
          <cell r="E104" t="str">
            <v>Forro pvc em placas com largura de 10cm, espessura 8mm, comp de 6,0m, liso, (inclusive colocacao, exclusive estrutura de suporte)</v>
          </cell>
          <cell r="F104" t="str">
            <v>m²</v>
          </cell>
          <cell r="G104">
            <v>817.83</v>
          </cell>
          <cell r="H104">
            <v>56.88</v>
          </cell>
          <cell r="I104">
            <v>0</v>
          </cell>
          <cell r="J104">
            <v>56.88</v>
          </cell>
          <cell r="K104">
            <v>0.27</v>
          </cell>
          <cell r="L104">
            <v>0.27</v>
          </cell>
          <cell r="M104">
            <v>72.239999999999995</v>
          </cell>
          <cell r="N104">
            <v>0</v>
          </cell>
          <cell r="O104">
            <v>72.239999999999995</v>
          </cell>
          <cell r="P104">
            <v>59080.04</v>
          </cell>
          <cell r="Q104">
            <v>0</v>
          </cell>
          <cell r="R104">
            <v>59080.04</v>
          </cell>
          <cell r="S104">
            <v>4.0000000000000002E-4</v>
          </cell>
        </row>
        <row r="105">
          <cell r="B105" t="str">
            <v>9.13</v>
          </cell>
          <cell r="E105" t="str">
            <v>Fornecimento e colocação de forro acústico removível de fibra natural 62,5x62,5cm</v>
          </cell>
          <cell r="F105" t="str">
            <v>m²</v>
          </cell>
          <cell r="G105">
            <v>5345.21</v>
          </cell>
          <cell r="H105">
            <v>65.540000000000006</v>
          </cell>
          <cell r="I105">
            <v>0</v>
          </cell>
          <cell r="J105">
            <v>65.540000000000006</v>
          </cell>
          <cell r="K105">
            <v>0.27</v>
          </cell>
          <cell r="L105">
            <v>0.27</v>
          </cell>
          <cell r="M105">
            <v>83.24</v>
          </cell>
          <cell r="N105">
            <v>0</v>
          </cell>
          <cell r="O105">
            <v>83.24</v>
          </cell>
          <cell r="P105">
            <v>444935.28</v>
          </cell>
          <cell r="Q105">
            <v>0</v>
          </cell>
          <cell r="R105">
            <v>444935.28</v>
          </cell>
          <cell r="S105">
            <v>2.7000000000000001E-3</v>
          </cell>
        </row>
        <row r="106">
          <cell r="B106" t="str">
            <v>9.14</v>
          </cell>
          <cell r="C106" t="str">
            <v>SINAPI</v>
          </cell>
          <cell r="D106" t="str">
            <v>6051</v>
          </cell>
          <cell r="E106" t="str">
            <v>Regularizacao de piso/base em argamassa traco 1:0,5:5 (cimento, cal e areia), espessura 2,5cm, preparo mecanico</v>
          </cell>
          <cell r="F106" t="str">
            <v>m²</v>
          </cell>
          <cell r="G106">
            <v>20618.46</v>
          </cell>
          <cell r="H106">
            <v>6.45</v>
          </cell>
          <cell r="I106">
            <v>16.78</v>
          </cell>
          <cell r="J106">
            <v>23.23</v>
          </cell>
          <cell r="K106">
            <v>0.27</v>
          </cell>
          <cell r="L106">
            <v>0.27</v>
          </cell>
          <cell r="M106">
            <v>8.19</v>
          </cell>
          <cell r="N106">
            <v>21.31</v>
          </cell>
          <cell r="O106">
            <v>29.5</v>
          </cell>
          <cell r="P106">
            <v>168865.19</v>
          </cell>
          <cell r="Q106">
            <v>439379.38</v>
          </cell>
          <cell r="R106">
            <v>608244.56999999995</v>
          </cell>
          <cell r="S106">
            <v>3.7000000000000002E-3</v>
          </cell>
        </row>
        <row r="107">
          <cell r="B107" t="str">
            <v>9.15</v>
          </cell>
          <cell r="E107" t="str">
            <v>Piso basalto tear polido</v>
          </cell>
          <cell r="F107" t="str">
            <v>m²</v>
          </cell>
          <cell r="G107">
            <v>556.05999999999995</v>
          </cell>
          <cell r="H107">
            <v>102.73</v>
          </cell>
          <cell r="I107">
            <v>43.43</v>
          </cell>
          <cell r="J107">
            <v>146.16</v>
          </cell>
          <cell r="K107">
            <v>0.27</v>
          </cell>
          <cell r="L107">
            <v>0.27</v>
          </cell>
          <cell r="M107">
            <v>130.47</v>
          </cell>
          <cell r="N107">
            <v>55.16</v>
          </cell>
          <cell r="O107">
            <v>185.63</v>
          </cell>
          <cell r="P107">
            <v>72549.149999999994</v>
          </cell>
          <cell r="Q107">
            <v>30672.27</v>
          </cell>
          <cell r="R107">
            <v>103221.42</v>
          </cell>
          <cell r="S107">
            <v>5.9999999999999995E-4</v>
          </cell>
        </row>
        <row r="108">
          <cell r="B108" t="str">
            <v>9.16</v>
          </cell>
          <cell r="E108" t="str">
            <v>Degrau basalto tear com ranhuras</v>
          </cell>
          <cell r="F108" t="str">
            <v>m</v>
          </cell>
          <cell r="G108">
            <v>522.6</v>
          </cell>
          <cell r="H108">
            <v>71.33</v>
          </cell>
          <cell r="I108">
            <v>38.25</v>
          </cell>
          <cell r="J108">
            <v>109.58</v>
          </cell>
          <cell r="K108">
            <v>0.27</v>
          </cell>
          <cell r="L108">
            <v>0.27</v>
          </cell>
          <cell r="M108">
            <v>90.59</v>
          </cell>
          <cell r="N108">
            <v>48.58</v>
          </cell>
          <cell r="O108">
            <v>139.16999999999999</v>
          </cell>
          <cell r="P108">
            <v>47342.33</v>
          </cell>
          <cell r="Q108">
            <v>25387.91</v>
          </cell>
          <cell r="R108">
            <v>72730.240000000005</v>
          </cell>
          <cell r="S108">
            <v>4.0000000000000002E-4</v>
          </cell>
        </row>
        <row r="109">
          <cell r="B109" t="str">
            <v>9.17</v>
          </cell>
          <cell r="E109" t="str">
            <v>Manta vinílica condutiva ref. Tarkett Fademac, Tipo SC-10 NCS S 1002 Y50R</v>
          </cell>
          <cell r="F109" t="str">
            <v>m²</v>
          </cell>
          <cell r="G109">
            <v>765.56</v>
          </cell>
          <cell r="H109">
            <v>135.24</v>
          </cell>
          <cell r="I109">
            <v>6.4</v>
          </cell>
          <cell r="J109">
            <v>141.63999999999999</v>
          </cell>
          <cell r="K109">
            <v>0.27</v>
          </cell>
          <cell r="L109">
            <v>0.27</v>
          </cell>
          <cell r="M109">
            <v>171.75</v>
          </cell>
          <cell r="N109">
            <v>8.1300000000000008</v>
          </cell>
          <cell r="O109">
            <v>179.88</v>
          </cell>
          <cell r="P109">
            <v>131484.93</v>
          </cell>
          <cell r="Q109">
            <v>6224</v>
          </cell>
          <cell r="R109">
            <v>137708.93</v>
          </cell>
          <cell r="S109">
            <v>8.0000000000000004E-4</v>
          </cell>
        </row>
        <row r="110">
          <cell r="B110" t="str">
            <v>9.18</v>
          </cell>
          <cell r="E110" t="str">
            <v>Manta vinílica ref. Tarkett Fademac, Optma 886 NCS 1500N</v>
          </cell>
          <cell r="F110" t="str">
            <v>m²</v>
          </cell>
          <cell r="G110">
            <v>2042.96</v>
          </cell>
          <cell r="H110">
            <v>108.55</v>
          </cell>
          <cell r="I110">
            <v>6.4</v>
          </cell>
          <cell r="J110">
            <v>114.95</v>
          </cell>
          <cell r="K110">
            <v>0.27</v>
          </cell>
          <cell r="L110">
            <v>0.27</v>
          </cell>
          <cell r="M110">
            <v>137.86000000000001</v>
          </cell>
          <cell r="N110">
            <v>8.1300000000000008</v>
          </cell>
          <cell r="O110">
            <v>145.99</v>
          </cell>
          <cell r="P110">
            <v>281642.46999999997</v>
          </cell>
          <cell r="Q110">
            <v>16609.259999999998</v>
          </cell>
          <cell r="R110">
            <v>298251.73</v>
          </cell>
          <cell r="S110">
            <v>1.8E-3</v>
          </cell>
        </row>
        <row r="111">
          <cell r="B111" t="str">
            <v>9.19</v>
          </cell>
          <cell r="E111" t="str">
            <v>Manta vinílica ref. Tarkett Fademac, Optma 886 NCS 1500N com tabeira de 30 cm cor 836 NCS S 4020-G50Y</v>
          </cell>
          <cell r="F111" t="str">
            <v>m²</v>
          </cell>
          <cell r="G111">
            <v>9865.91</v>
          </cell>
          <cell r="H111">
            <v>108.55</v>
          </cell>
          <cell r="I111">
            <v>5.79</v>
          </cell>
          <cell r="J111">
            <v>114.34</v>
          </cell>
          <cell r="K111">
            <v>0.27</v>
          </cell>
          <cell r="L111">
            <v>0.27</v>
          </cell>
          <cell r="M111">
            <v>137.86000000000001</v>
          </cell>
          <cell r="N111">
            <v>7.35</v>
          </cell>
          <cell r="O111">
            <v>145.21</v>
          </cell>
          <cell r="P111">
            <v>1360114.35</v>
          </cell>
          <cell r="Q111">
            <v>72514.44</v>
          </cell>
          <cell r="R111">
            <v>1432628.79</v>
          </cell>
          <cell r="S111">
            <v>8.6E-3</v>
          </cell>
        </row>
        <row r="112">
          <cell r="B112" t="str">
            <v>9.20</v>
          </cell>
          <cell r="E112" t="str">
            <v>Revestimento cerâmico em porcelanato esmaltado, argamassa colante industrializada ref. Portinari essence Bianco acetinado 45x45cm</v>
          </cell>
          <cell r="F112" t="str">
            <v>m²</v>
          </cell>
          <cell r="G112">
            <v>1683.37</v>
          </cell>
          <cell r="H112">
            <v>64.650000000000006</v>
          </cell>
          <cell r="I112">
            <v>12.76</v>
          </cell>
          <cell r="J112">
            <v>77.41</v>
          </cell>
          <cell r="K112">
            <v>0.27</v>
          </cell>
          <cell r="L112">
            <v>0.27</v>
          </cell>
          <cell r="M112">
            <v>82.11</v>
          </cell>
          <cell r="N112">
            <v>16.21</v>
          </cell>
          <cell r="O112">
            <v>98.32</v>
          </cell>
          <cell r="P112">
            <v>138221.51</v>
          </cell>
          <cell r="Q112">
            <v>27287.43</v>
          </cell>
          <cell r="R112">
            <v>165508.94</v>
          </cell>
          <cell r="S112">
            <v>1E-3</v>
          </cell>
        </row>
        <row r="113">
          <cell r="B113" t="str">
            <v>9.21</v>
          </cell>
          <cell r="E113" t="str">
            <v>Revestimento cerâmico em porcelanato esmaltado, argamassa colante industrializada ref. Loft SGR 60x60cm</v>
          </cell>
          <cell r="F113" t="str">
            <v>m²</v>
          </cell>
          <cell r="G113">
            <v>4648.01</v>
          </cell>
          <cell r="H113">
            <v>75.349999999999994</v>
          </cell>
          <cell r="I113">
            <v>56.68</v>
          </cell>
          <cell r="J113">
            <v>132.03</v>
          </cell>
          <cell r="K113">
            <v>0.27</v>
          </cell>
          <cell r="L113">
            <v>0.27</v>
          </cell>
          <cell r="M113">
            <v>95.69</v>
          </cell>
          <cell r="N113">
            <v>71.98</v>
          </cell>
          <cell r="O113">
            <v>167.67</v>
          </cell>
          <cell r="P113">
            <v>444768.08</v>
          </cell>
          <cell r="Q113">
            <v>334563.76</v>
          </cell>
          <cell r="R113">
            <v>779331.84</v>
          </cell>
          <cell r="S113">
            <v>4.7000000000000002E-3</v>
          </cell>
        </row>
        <row r="114">
          <cell r="B114" t="str">
            <v>9.22</v>
          </cell>
          <cell r="E114" t="str">
            <v>Piso cimentado camurçado com juntas plásticas, a cada metro nas duas direções</v>
          </cell>
          <cell r="F114" t="str">
            <v>m²</v>
          </cell>
          <cell r="G114">
            <v>4148.76</v>
          </cell>
          <cell r="H114">
            <v>9.48</v>
          </cell>
          <cell r="I114">
            <v>33.869999999999997</v>
          </cell>
          <cell r="J114">
            <v>43.35</v>
          </cell>
          <cell r="K114">
            <v>0.27</v>
          </cell>
          <cell r="L114">
            <v>0.27</v>
          </cell>
          <cell r="M114">
            <v>12.04</v>
          </cell>
          <cell r="N114">
            <v>43.01</v>
          </cell>
          <cell r="O114">
            <v>55.05</v>
          </cell>
          <cell r="P114">
            <v>49951.07</v>
          </cell>
          <cell r="Q114">
            <v>178438.17</v>
          </cell>
          <cell r="R114">
            <v>228389.24</v>
          </cell>
          <cell r="S114">
            <v>1.4E-3</v>
          </cell>
        </row>
        <row r="115">
          <cell r="B115" t="str">
            <v>9.23</v>
          </cell>
          <cell r="E115" t="str">
            <v>Carpete em placas interface Cubic 4851 Measurent</v>
          </cell>
          <cell r="F115" t="str">
            <v>m²</v>
          </cell>
          <cell r="G115">
            <v>373.29</v>
          </cell>
          <cell r="H115">
            <v>162.61000000000001</v>
          </cell>
          <cell r="I115">
            <v>4.32</v>
          </cell>
          <cell r="J115">
            <v>166.93</v>
          </cell>
          <cell r="K115">
            <v>0.27</v>
          </cell>
          <cell r="L115">
            <v>0.27</v>
          </cell>
          <cell r="M115">
            <v>206.51</v>
          </cell>
          <cell r="N115">
            <v>5.49</v>
          </cell>
          <cell r="O115">
            <v>212</v>
          </cell>
          <cell r="P115">
            <v>77088.12</v>
          </cell>
          <cell r="Q115">
            <v>2049.36</v>
          </cell>
          <cell r="R115">
            <v>79137.48</v>
          </cell>
          <cell r="S115">
            <v>5.0000000000000001E-4</v>
          </cell>
        </row>
        <row r="116">
          <cell r="B116" t="str">
            <v>9.24</v>
          </cell>
          <cell r="E116" t="str">
            <v>Piso elevado, colocado , com sistema de estrutura de sustentação regulável com contraventamento</v>
          </cell>
          <cell r="F116" t="str">
            <v>m²</v>
          </cell>
          <cell r="G116">
            <v>287.35000000000002</v>
          </cell>
          <cell r="H116">
            <v>268.41000000000003</v>
          </cell>
          <cell r="I116">
            <v>0</v>
          </cell>
          <cell r="J116">
            <v>268.41000000000003</v>
          </cell>
          <cell r="K116">
            <v>0.27</v>
          </cell>
          <cell r="L116">
            <v>0.27</v>
          </cell>
          <cell r="M116">
            <v>340.88</v>
          </cell>
          <cell r="N116">
            <v>0</v>
          </cell>
          <cell r="O116">
            <v>340.88</v>
          </cell>
          <cell r="P116">
            <v>97951.87</v>
          </cell>
          <cell r="Q116">
            <v>0</v>
          </cell>
          <cell r="R116">
            <v>97951.87</v>
          </cell>
          <cell r="S116">
            <v>5.9999999999999995E-4</v>
          </cell>
        </row>
        <row r="117">
          <cell r="B117" t="str">
            <v>9.25</v>
          </cell>
          <cell r="E117" t="str">
            <v>Piso cerâmico não esmaltado extrudado alta resistência química e mecânica, assentado com argamassa de cimento e areia ref. Gail linha Industrial Kitchen cor 1015</v>
          </cell>
          <cell r="F117" t="str">
            <v>m²</v>
          </cell>
          <cell r="G117">
            <v>683.3</v>
          </cell>
          <cell r="H117">
            <v>176.63</v>
          </cell>
          <cell r="I117">
            <v>56.68</v>
          </cell>
          <cell r="J117">
            <v>233.31</v>
          </cell>
          <cell r="K117">
            <v>0.27</v>
          </cell>
          <cell r="L117">
            <v>0.27</v>
          </cell>
          <cell r="M117">
            <v>224.32</v>
          </cell>
          <cell r="N117">
            <v>71.98</v>
          </cell>
          <cell r="O117">
            <v>296.3</v>
          </cell>
          <cell r="P117">
            <v>153277.85999999999</v>
          </cell>
          <cell r="Q117">
            <v>49183.93</v>
          </cell>
          <cell r="R117">
            <v>202461.79</v>
          </cell>
          <cell r="S117">
            <v>1.1999999999999999E-3</v>
          </cell>
        </row>
        <row r="118">
          <cell r="B118" t="str">
            <v>9.26</v>
          </cell>
          <cell r="E118" t="str">
            <v>Piso sinalizador de escadas e elevadores</v>
          </cell>
          <cell r="F118" t="str">
            <v>m²</v>
          </cell>
          <cell r="G118">
            <v>5.51</v>
          </cell>
          <cell r="H118">
            <v>84.04</v>
          </cell>
          <cell r="I118">
            <v>28.07</v>
          </cell>
          <cell r="J118">
            <v>112.11</v>
          </cell>
          <cell r="K118">
            <v>0.27</v>
          </cell>
          <cell r="L118">
            <v>0.27</v>
          </cell>
          <cell r="M118">
            <v>106.73</v>
          </cell>
          <cell r="N118">
            <v>35.65</v>
          </cell>
          <cell r="O118">
            <v>142.38</v>
          </cell>
          <cell r="P118">
            <v>588.08000000000004</v>
          </cell>
          <cell r="Q118">
            <v>196.43</v>
          </cell>
          <cell r="R118">
            <v>784.51</v>
          </cell>
          <cell r="S118">
            <v>0</v>
          </cell>
        </row>
        <row r="119">
          <cell r="B119" t="str">
            <v>9.27</v>
          </cell>
          <cell r="E119" t="str">
            <v>Rodapé de basalto</v>
          </cell>
          <cell r="F119" t="str">
            <v>m</v>
          </cell>
          <cell r="G119">
            <v>736.22</v>
          </cell>
          <cell r="H119">
            <v>27.83</v>
          </cell>
          <cell r="I119">
            <v>9.41</v>
          </cell>
          <cell r="J119">
            <v>37.24</v>
          </cell>
          <cell r="K119">
            <v>0.27</v>
          </cell>
          <cell r="L119">
            <v>0.27</v>
          </cell>
          <cell r="M119">
            <v>35.340000000000003</v>
          </cell>
          <cell r="N119">
            <v>11.95</v>
          </cell>
          <cell r="O119">
            <v>47.29</v>
          </cell>
          <cell r="P119">
            <v>26018.01</v>
          </cell>
          <cell r="Q119">
            <v>8797.83</v>
          </cell>
          <cell r="R119">
            <v>34815.839999999997</v>
          </cell>
          <cell r="S119">
            <v>2.0000000000000001E-4</v>
          </cell>
        </row>
        <row r="120">
          <cell r="B120" t="str">
            <v>9.28</v>
          </cell>
          <cell r="E120" t="str">
            <v>Rodapé vinílico com borda</v>
          </cell>
          <cell r="F120" t="str">
            <v>m</v>
          </cell>
          <cell r="G120">
            <v>6613.81</v>
          </cell>
          <cell r="H120">
            <v>16.91</v>
          </cell>
          <cell r="I120">
            <v>7.22</v>
          </cell>
          <cell r="J120">
            <v>24.13</v>
          </cell>
          <cell r="K120">
            <v>0.27</v>
          </cell>
          <cell r="L120">
            <v>0.27</v>
          </cell>
          <cell r="M120">
            <v>21.48</v>
          </cell>
          <cell r="N120">
            <v>9.17</v>
          </cell>
          <cell r="O120">
            <v>30.65</v>
          </cell>
          <cell r="P120">
            <v>142064.64000000001</v>
          </cell>
          <cell r="Q120">
            <v>60648.639999999999</v>
          </cell>
          <cell r="R120">
            <v>202713.28</v>
          </cell>
          <cell r="S120">
            <v>1.1999999999999999E-3</v>
          </cell>
        </row>
        <row r="121">
          <cell r="B121" t="str">
            <v>9.29</v>
          </cell>
          <cell r="E121" t="str">
            <v>Rodapé vinílico</v>
          </cell>
          <cell r="F121" t="str">
            <v>m</v>
          </cell>
          <cell r="G121">
            <v>4024.25</v>
          </cell>
          <cell r="H121">
            <v>16.91</v>
          </cell>
          <cell r="I121">
            <v>7.22</v>
          </cell>
          <cell r="J121">
            <v>24.13</v>
          </cell>
          <cell r="K121">
            <v>0.27</v>
          </cell>
          <cell r="L121">
            <v>0.27</v>
          </cell>
          <cell r="M121">
            <v>21.48</v>
          </cell>
          <cell r="N121">
            <v>9.17</v>
          </cell>
          <cell r="O121">
            <v>30.65</v>
          </cell>
          <cell r="P121">
            <v>86440.89</v>
          </cell>
          <cell r="Q121">
            <v>36902.370000000003</v>
          </cell>
          <cell r="R121">
            <v>123343.26</v>
          </cell>
          <cell r="S121">
            <v>6.9999999999999999E-4</v>
          </cell>
        </row>
        <row r="122">
          <cell r="B122" t="str">
            <v>9.30</v>
          </cell>
          <cell r="E122" t="str">
            <v>Rodapé vinílico TS</v>
          </cell>
          <cell r="F122" t="str">
            <v>m</v>
          </cell>
          <cell r="G122">
            <v>558.46</v>
          </cell>
          <cell r="H122">
            <v>16.91</v>
          </cell>
          <cell r="I122">
            <v>7.22</v>
          </cell>
          <cell r="J122">
            <v>24.13</v>
          </cell>
          <cell r="K122">
            <v>0.27</v>
          </cell>
          <cell r="L122">
            <v>0.27</v>
          </cell>
          <cell r="M122">
            <v>21.48</v>
          </cell>
          <cell r="N122">
            <v>9.17</v>
          </cell>
          <cell r="O122">
            <v>30.65</v>
          </cell>
          <cell r="P122">
            <v>11995.72</v>
          </cell>
          <cell r="Q122">
            <v>5121.08</v>
          </cell>
          <cell r="R122">
            <v>17116.8</v>
          </cell>
          <cell r="S122">
            <v>1E-4</v>
          </cell>
        </row>
        <row r="123">
          <cell r="B123" t="str">
            <v>9.31</v>
          </cell>
          <cell r="E123" t="str">
            <v>Rodapé de porcelanato 45x45</v>
          </cell>
          <cell r="F123" t="str">
            <v>m</v>
          </cell>
          <cell r="G123">
            <v>7.45</v>
          </cell>
          <cell r="H123">
            <v>63.66</v>
          </cell>
          <cell r="I123">
            <v>9.56</v>
          </cell>
          <cell r="J123">
            <v>73.22</v>
          </cell>
          <cell r="K123">
            <v>0.27</v>
          </cell>
          <cell r="L123">
            <v>0.27</v>
          </cell>
          <cell r="M123">
            <v>80.849999999999994</v>
          </cell>
          <cell r="N123">
            <v>12.14</v>
          </cell>
          <cell r="O123">
            <v>92.99</v>
          </cell>
          <cell r="P123">
            <v>602.33000000000004</v>
          </cell>
          <cell r="Q123">
            <v>90.44</v>
          </cell>
          <cell r="R123">
            <v>692.77</v>
          </cell>
          <cell r="S123">
            <v>0</v>
          </cell>
        </row>
        <row r="124">
          <cell r="B124" t="str">
            <v>9.32</v>
          </cell>
          <cell r="E124" t="str">
            <v>Rodapé de porcelanato 60x60</v>
          </cell>
          <cell r="F124" t="str">
            <v>m</v>
          </cell>
          <cell r="G124">
            <v>1509.47</v>
          </cell>
          <cell r="H124">
            <v>48.63</v>
          </cell>
          <cell r="I124">
            <v>13.33</v>
          </cell>
          <cell r="J124">
            <v>61.96</v>
          </cell>
          <cell r="K124">
            <v>0.27</v>
          </cell>
          <cell r="L124">
            <v>0.27</v>
          </cell>
          <cell r="M124">
            <v>61.76</v>
          </cell>
          <cell r="N124">
            <v>16.93</v>
          </cell>
          <cell r="O124">
            <v>78.69</v>
          </cell>
          <cell r="P124">
            <v>93224.87</v>
          </cell>
          <cell r="Q124">
            <v>25555.33</v>
          </cell>
          <cell r="R124">
            <v>118780.2</v>
          </cell>
          <cell r="S124">
            <v>6.9999999999999999E-4</v>
          </cell>
        </row>
        <row r="125">
          <cell r="B125" t="str">
            <v>9.33</v>
          </cell>
          <cell r="E125" t="str">
            <v>Rodapé cimentado</v>
          </cell>
          <cell r="F125" t="str">
            <v>m</v>
          </cell>
          <cell r="G125">
            <v>404.73</v>
          </cell>
          <cell r="H125">
            <v>2.44</v>
          </cell>
          <cell r="I125">
            <v>5.32</v>
          </cell>
          <cell r="J125">
            <v>7.76</v>
          </cell>
          <cell r="K125">
            <v>0.27</v>
          </cell>
          <cell r="L125">
            <v>0.27</v>
          </cell>
          <cell r="M125">
            <v>3.1</v>
          </cell>
          <cell r="N125">
            <v>6.76</v>
          </cell>
          <cell r="O125">
            <v>9.86</v>
          </cell>
          <cell r="P125">
            <v>1254.6600000000001</v>
          </cell>
          <cell r="Q125">
            <v>2735.97</v>
          </cell>
          <cell r="R125">
            <v>3990.63</v>
          </cell>
          <cell r="S125">
            <v>0</v>
          </cell>
        </row>
        <row r="126">
          <cell r="B126" t="str">
            <v>9.34</v>
          </cell>
          <cell r="E126" t="str">
            <v>Rodapé para carpete</v>
          </cell>
          <cell r="F126" t="str">
            <v>m</v>
          </cell>
          <cell r="G126">
            <v>500.83</v>
          </cell>
          <cell r="H126">
            <v>12.08</v>
          </cell>
          <cell r="I126">
            <v>0.43</v>
          </cell>
          <cell r="J126">
            <v>12.51</v>
          </cell>
          <cell r="K126">
            <v>0.27</v>
          </cell>
          <cell r="L126">
            <v>0.27</v>
          </cell>
          <cell r="M126">
            <v>15.34</v>
          </cell>
          <cell r="N126">
            <v>0.55000000000000004</v>
          </cell>
          <cell r="O126">
            <v>15.89</v>
          </cell>
          <cell r="P126">
            <v>7682.73</v>
          </cell>
          <cell r="Q126">
            <v>275.45999999999998</v>
          </cell>
          <cell r="R126">
            <v>7958.19</v>
          </cell>
          <cell r="S126">
            <v>0</v>
          </cell>
        </row>
        <row r="127">
          <cell r="B127" t="str">
            <v>9.35</v>
          </cell>
          <cell r="E127" t="str">
            <v>Rodapé cerâmica extrudada</v>
          </cell>
          <cell r="F127" t="str">
            <v>m</v>
          </cell>
          <cell r="G127">
            <v>870.88</v>
          </cell>
          <cell r="H127">
            <v>28.08</v>
          </cell>
          <cell r="I127">
            <v>1.36</v>
          </cell>
          <cell r="J127">
            <v>29.44</v>
          </cell>
          <cell r="K127">
            <v>0.27</v>
          </cell>
          <cell r="L127">
            <v>0.27</v>
          </cell>
          <cell r="M127">
            <v>35.659999999999997</v>
          </cell>
          <cell r="N127">
            <v>1.73</v>
          </cell>
          <cell r="O127">
            <v>37.39</v>
          </cell>
          <cell r="P127">
            <v>31055.58</v>
          </cell>
          <cell r="Q127">
            <v>1506.62</v>
          </cell>
          <cell r="R127">
            <v>32562.2</v>
          </cell>
          <cell r="S127">
            <v>2.0000000000000001E-4</v>
          </cell>
        </row>
        <row r="128">
          <cell r="B128" t="str">
            <v>9.36</v>
          </cell>
          <cell r="E128" t="str">
            <v>Peitoril postos - fórmica verde pastel TX L158</v>
          </cell>
          <cell r="F128" t="str">
            <v>m</v>
          </cell>
          <cell r="G128">
            <v>169.2</v>
          </cell>
          <cell r="H128">
            <v>60.87</v>
          </cell>
          <cell r="I128">
            <v>0</v>
          </cell>
          <cell r="J128">
            <v>60.87</v>
          </cell>
          <cell r="K128">
            <v>0.27</v>
          </cell>
          <cell r="L128">
            <v>0.27</v>
          </cell>
          <cell r="M128">
            <v>77.3</v>
          </cell>
          <cell r="N128">
            <v>0</v>
          </cell>
          <cell r="O128">
            <v>77.3</v>
          </cell>
          <cell r="P128">
            <v>13079.16</v>
          </cell>
          <cell r="Q128">
            <v>0</v>
          </cell>
          <cell r="R128">
            <v>13079.16</v>
          </cell>
          <cell r="S128">
            <v>1E-4</v>
          </cell>
        </row>
        <row r="129">
          <cell r="B129" t="str">
            <v>9.37</v>
          </cell>
          <cell r="E129" t="str">
            <v>Peitoril  em granito branco bahia</v>
          </cell>
          <cell r="F129" t="str">
            <v>m</v>
          </cell>
          <cell r="G129">
            <v>1313.09</v>
          </cell>
          <cell r="H129">
            <v>111.54</v>
          </cell>
          <cell r="I129">
            <v>15.05</v>
          </cell>
          <cell r="J129">
            <v>126.59</v>
          </cell>
          <cell r="K129">
            <v>0.27</v>
          </cell>
          <cell r="L129">
            <v>0.27</v>
          </cell>
          <cell r="M129">
            <v>141.66</v>
          </cell>
          <cell r="N129">
            <v>19.11</v>
          </cell>
          <cell r="O129">
            <v>160.77000000000001</v>
          </cell>
          <cell r="P129">
            <v>186012.33</v>
          </cell>
          <cell r="Q129">
            <v>25093.15</v>
          </cell>
          <cell r="R129">
            <v>211105.48</v>
          </cell>
          <cell r="S129">
            <v>1.2999999999999999E-3</v>
          </cell>
        </row>
        <row r="130">
          <cell r="B130" t="str">
            <v>9.38</v>
          </cell>
          <cell r="E130" t="str">
            <v>Soleira  em granito branco bahia</v>
          </cell>
          <cell r="F130" t="str">
            <v>m</v>
          </cell>
          <cell r="G130">
            <v>160.9</v>
          </cell>
          <cell r="H130">
            <v>112.31</v>
          </cell>
          <cell r="I130">
            <v>35.590000000000003</v>
          </cell>
          <cell r="J130">
            <v>147.9</v>
          </cell>
          <cell r="K130">
            <v>0.27</v>
          </cell>
          <cell r="L130">
            <v>0.27</v>
          </cell>
          <cell r="M130">
            <v>142.63</v>
          </cell>
          <cell r="N130">
            <v>45.2</v>
          </cell>
          <cell r="O130">
            <v>187.83</v>
          </cell>
          <cell r="P130">
            <v>22949.17</v>
          </cell>
          <cell r="Q130">
            <v>7272.68</v>
          </cell>
          <cell r="R130">
            <v>30221.85</v>
          </cell>
          <cell r="S130">
            <v>2.0000000000000001E-4</v>
          </cell>
        </row>
        <row r="131">
          <cell r="B131" t="str">
            <v>9.39</v>
          </cell>
          <cell r="E131" t="str">
            <v>Baguete em granito branco bahia</v>
          </cell>
          <cell r="F131" t="str">
            <v>m</v>
          </cell>
          <cell r="G131">
            <v>878.3</v>
          </cell>
          <cell r="H131">
            <v>51.68</v>
          </cell>
          <cell r="I131">
            <v>9.41</v>
          </cell>
          <cell r="J131">
            <v>61.09</v>
          </cell>
          <cell r="K131">
            <v>0.27</v>
          </cell>
          <cell r="L131">
            <v>0.27</v>
          </cell>
          <cell r="M131">
            <v>65.63</v>
          </cell>
          <cell r="N131">
            <v>11.95</v>
          </cell>
          <cell r="O131">
            <v>77.58</v>
          </cell>
          <cell r="P131">
            <v>57642.83</v>
          </cell>
          <cell r="Q131">
            <v>10495.69</v>
          </cell>
          <cell r="R131">
            <v>68138.52</v>
          </cell>
          <cell r="S131">
            <v>4.0000000000000002E-4</v>
          </cell>
        </row>
        <row r="132">
          <cell r="B132" t="str">
            <v>9.40</v>
          </cell>
          <cell r="E132" t="str">
            <v>Peitoril em basalto</v>
          </cell>
          <cell r="F132" t="str">
            <v>m</v>
          </cell>
          <cell r="G132">
            <v>2541</v>
          </cell>
          <cell r="H132">
            <v>68.5</v>
          </cell>
          <cell r="I132">
            <v>9.41</v>
          </cell>
          <cell r="J132">
            <v>77.91</v>
          </cell>
          <cell r="K132">
            <v>0.27</v>
          </cell>
          <cell r="L132">
            <v>0.27</v>
          </cell>
          <cell r="M132">
            <v>87</v>
          </cell>
          <cell r="N132">
            <v>11.95</v>
          </cell>
          <cell r="O132">
            <v>98.95</v>
          </cell>
          <cell r="P132">
            <v>221067</v>
          </cell>
          <cell r="Q132">
            <v>30364.95</v>
          </cell>
          <cell r="R132">
            <v>251431.95</v>
          </cell>
          <cell r="S132">
            <v>1.5E-3</v>
          </cell>
        </row>
        <row r="133">
          <cell r="E133" t="str">
            <v>Subtotal 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15453111.130000001</v>
          </cell>
          <cell r="S133">
            <v>9.2799999999999994E-2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>
            <v>10</v>
          </cell>
          <cell r="E135" t="str">
            <v>ESQUADRIAS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>10.1</v>
          </cell>
          <cell r="E136" t="str">
            <v>Caixilho de alumínio tipo maximar, sob medida</v>
          </cell>
          <cell r="F136" t="str">
            <v>m²</v>
          </cell>
          <cell r="G136">
            <v>3395.73</v>
          </cell>
          <cell r="H136">
            <v>1120.6500000000001</v>
          </cell>
          <cell r="I136">
            <v>0</v>
          </cell>
          <cell r="J136">
            <v>1120.6500000000001</v>
          </cell>
          <cell r="K136">
            <v>0.27</v>
          </cell>
          <cell r="L136">
            <v>0.27</v>
          </cell>
          <cell r="M136">
            <v>1423.23</v>
          </cell>
          <cell r="N136">
            <v>0</v>
          </cell>
          <cell r="O136">
            <v>1423.23</v>
          </cell>
          <cell r="P136">
            <v>4832904.8099999996</v>
          </cell>
          <cell r="Q136">
            <v>0</v>
          </cell>
          <cell r="R136">
            <v>4832904.8099999996</v>
          </cell>
          <cell r="S136">
            <v>2.9000000000000001E-2</v>
          </cell>
        </row>
        <row r="137">
          <cell r="B137" t="str">
            <v>10.2</v>
          </cell>
          <cell r="E137" t="str">
            <v>Caixilho de alumínio tipo veneziana, sob medida</v>
          </cell>
          <cell r="F137" t="str">
            <v>m²</v>
          </cell>
          <cell r="G137">
            <v>390.96</v>
          </cell>
          <cell r="H137">
            <v>1167.56</v>
          </cell>
          <cell r="I137">
            <v>0</v>
          </cell>
          <cell r="J137">
            <v>1167.56</v>
          </cell>
          <cell r="K137">
            <v>0.27</v>
          </cell>
          <cell r="L137">
            <v>0.27</v>
          </cell>
          <cell r="M137">
            <v>1482.8</v>
          </cell>
          <cell r="N137">
            <v>0</v>
          </cell>
          <cell r="O137">
            <v>1482.8</v>
          </cell>
          <cell r="P137">
            <v>579715.49</v>
          </cell>
          <cell r="Q137">
            <v>0</v>
          </cell>
          <cell r="R137">
            <v>579715.49</v>
          </cell>
          <cell r="S137">
            <v>3.5000000000000001E-3</v>
          </cell>
        </row>
        <row r="138">
          <cell r="B138" t="str">
            <v>10.3</v>
          </cell>
          <cell r="E138" t="str">
            <v>Porta de madeira de correr revestida com laminado melamínico</v>
          </cell>
          <cell r="F138" t="str">
            <v>m²</v>
          </cell>
          <cell r="G138">
            <v>61.36</v>
          </cell>
          <cell r="H138">
            <v>1280.02</v>
          </cell>
          <cell r="I138">
            <v>0</v>
          </cell>
          <cell r="J138">
            <v>1280.02</v>
          </cell>
          <cell r="K138">
            <v>0.27</v>
          </cell>
          <cell r="L138">
            <v>0.27</v>
          </cell>
          <cell r="M138">
            <v>1625.63</v>
          </cell>
          <cell r="N138">
            <v>0</v>
          </cell>
          <cell r="O138">
            <v>1625.63</v>
          </cell>
          <cell r="P138">
            <v>99748.66</v>
          </cell>
          <cell r="Q138">
            <v>0</v>
          </cell>
          <cell r="R138">
            <v>99748.66</v>
          </cell>
          <cell r="S138">
            <v>5.9999999999999995E-4</v>
          </cell>
        </row>
        <row r="139">
          <cell r="B139" t="str">
            <v>10.4</v>
          </cell>
          <cell r="E139" t="str">
            <v>Porta de madeira de abrir revestida com laminado melamínico</v>
          </cell>
          <cell r="F139" t="str">
            <v>m²</v>
          </cell>
          <cell r="G139">
            <v>1568.45</v>
          </cell>
          <cell r="H139">
            <v>1163.6500000000001</v>
          </cell>
          <cell r="I139">
            <v>0</v>
          </cell>
          <cell r="J139">
            <v>1163.6500000000001</v>
          </cell>
          <cell r="K139">
            <v>0.27</v>
          </cell>
          <cell r="L139">
            <v>0.27</v>
          </cell>
          <cell r="M139">
            <v>1477.84</v>
          </cell>
          <cell r="N139">
            <v>0</v>
          </cell>
          <cell r="O139">
            <v>1477.84</v>
          </cell>
          <cell r="P139">
            <v>2317918.15</v>
          </cell>
          <cell r="Q139">
            <v>0</v>
          </cell>
          <cell r="R139">
            <v>2317918.15</v>
          </cell>
          <cell r="S139">
            <v>1.3899999999999999E-2</v>
          </cell>
        </row>
        <row r="140">
          <cell r="B140" t="str">
            <v>10.5</v>
          </cell>
          <cell r="E140" t="str">
            <v>Porta acustica</v>
          </cell>
          <cell r="F140" t="str">
            <v>m²</v>
          </cell>
          <cell r="G140">
            <v>79.599999999999994</v>
          </cell>
          <cell r="H140">
            <v>1821.24</v>
          </cell>
          <cell r="I140">
            <v>0</v>
          </cell>
          <cell r="J140">
            <v>1821.24</v>
          </cell>
          <cell r="K140">
            <v>0.27</v>
          </cell>
          <cell r="L140">
            <v>0.27</v>
          </cell>
          <cell r="M140">
            <v>2312.9699999999998</v>
          </cell>
          <cell r="N140">
            <v>0</v>
          </cell>
          <cell r="O140">
            <v>2312.9699999999998</v>
          </cell>
          <cell r="P140">
            <v>184112.41</v>
          </cell>
          <cell r="Q140">
            <v>0</v>
          </cell>
          <cell r="R140">
            <v>184112.41</v>
          </cell>
          <cell r="S140">
            <v>1.1000000000000001E-3</v>
          </cell>
        </row>
        <row r="141">
          <cell r="B141" t="str">
            <v>10.6</v>
          </cell>
          <cell r="E141" t="str">
            <v>Porta de madeira de abrir com bandeira revestida com laminado melamínico</v>
          </cell>
          <cell r="F141" t="str">
            <v>m²</v>
          </cell>
          <cell r="G141">
            <v>14.71</v>
          </cell>
          <cell r="H141">
            <v>1280.02</v>
          </cell>
          <cell r="I141">
            <v>0</v>
          </cell>
          <cell r="J141">
            <v>1280.02</v>
          </cell>
          <cell r="K141">
            <v>0.27</v>
          </cell>
          <cell r="L141">
            <v>0.27</v>
          </cell>
          <cell r="M141">
            <v>1625.63</v>
          </cell>
          <cell r="N141">
            <v>0</v>
          </cell>
          <cell r="O141">
            <v>1625.63</v>
          </cell>
          <cell r="P141">
            <v>23913.02</v>
          </cell>
          <cell r="Q141">
            <v>0</v>
          </cell>
          <cell r="R141">
            <v>23913.02</v>
          </cell>
          <cell r="S141">
            <v>1E-4</v>
          </cell>
        </row>
        <row r="142">
          <cell r="B142" t="str">
            <v>10.7</v>
          </cell>
          <cell r="E142" t="str">
            <v>Porta de madeira de abrir 2 folhas revestida com laminado melamínico</v>
          </cell>
          <cell r="F142" t="str">
            <v>m²</v>
          </cell>
          <cell r="G142">
            <v>273.2</v>
          </cell>
          <cell r="H142">
            <v>1408.02</v>
          </cell>
          <cell r="I142">
            <v>0</v>
          </cell>
          <cell r="J142">
            <v>1408.02</v>
          </cell>
          <cell r="K142">
            <v>0.27</v>
          </cell>
          <cell r="L142">
            <v>0.27</v>
          </cell>
          <cell r="M142">
            <v>1788.19</v>
          </cell>
          <cell r="N142">
            <v>0</v>
          </cell>
          <cell r="O142">
            <v>1788.19</v>
          </cell>
          <cell r="P142">
            <v>488533.51</v>
          </cell>
          <cell r="Q142">
            <v>0</v>
          </cell>
          <cell r="R142">
            <v>488533.51</v>
          </cell>
          <cell r="S142">
            <v>2.8999999999999998E-3</v>
          </cell>
        </row>
        <row r="143">
          <cell r="B143" t="str">
            <v>10.8</v>
          </cell>
          <cell r="E143" t="str">
            <v>Porta com proteção radiologica</v>
          </cell>
          <cell r="F143" t="str">
            <v>m²</v>
          </cell>
          <cell r="G143">
            <v>11.25</v>
          </cell>
          <cell r="H143">
            <v>8906.94</v>
          </cell>
          <cell r="I143">
            <v>0</v>
          </cell>
          <cell r="J143">
            <v>8906.94</v>
          </cell>
          <cell r="K143">
            <v>0.27</v>
          </cell>
          <cell r="L143">
            <v>0.27</v>
          </cell>
          <cell r="M143">
            <v>11311.81</v>
          </cell>
          <cell r="N143">
            <v>0</v>
          </cell>
          <cell r="O143">
            <v>11311.81</v>
          </cell>
          <cell r="P143">
            <v>127257.86</v>
          </cell>
          <cell r="Q143">
            <v>0</v>
          </cell>
          <cell r="R143">
            <v>127257.86</v>
          </cell>
          <cell r="S143">
            <v>8.0000000000000004E-4</v>
          </cell>
        </row>
        <row r="144">
          <cell r="B144" t="str">
            <v>10.9</v>
          </cell>
          <cell r="E144" t="str">
            <v>Porta articulada com balcão</v>
          </cell>
          <cell r="F144" t="str">
            <v>m²</v>
          </cell>
          <cell r="G144">
            <v>17.95</v>
          </cell>
          <cell r="H144">
            <v>1349.83</v>
          </cell>
          <cell r="I144">
            <v>0</v>
          </cell>
          <cell r="J144">
            <v>1349.83</v>
          </cell>
          <cell r="K144">
            <v>0.27</v>
          </cell>
          <cell r="L144">
            <v>0.27</v>
          </cell>
          <cell r="M144">
            <v>1714.28</v>
          </cell>
          <cell r="N144">
            <v>0</v>
          </cell>
          <cell r="O144">
            <v>1714.28</v>
          </cell>
          <cell r="P144">
            <v>30771.33</v>
          </cell>
          <cell r="Q144">
            <v>0</v>
          </cell>
          <cell r="R144">
            <v>30771.33</v>
          </cell>
          <cell r="S144">
            <v>2.0000000000000001E-4</v>
          </cell>
        </row>
        <row r="145">
          <cell r="B145" t="str">
            <v>10.10</v>
          </cell>
          <cell r="E145" t="str">
            <v>Porta vai e vem</v>
          </cell>
          <cell r="F145" t="str">
            <v>m²</v>
          </cell>
          <cell r="G145">
            <v>263.24</v>
          </cell>
          <cell r="H145">
            <v>1400.95</v>
          </cell>
          <cell r="I145">
            <v>0</v>
          </cell>
          <cell r="J145">
            <v>1400.95</v>
          </cell>
          <cell r="K145">
            <v>0.27</v>
          </cell>
          <cell r="L145">
            <v>0.27</v>
          </cell>
          <cell r="M145">
            <v>1779.21</v>
          </cell>
          <cell r="N145">
            <v>0</v>
          </cell>
          <cell r="O145">
            <v>1779.21</v>
          </cell>
          <cell r="P145">
            <v>468359.24</v>
          </cell>
          <cell r="Q145">
            <v>0</v>
          </cell>
          <cell r="R145">
            <v>468359.24</v>
          </cell>
          <cell r="S145">
            <v>2.8E-3</v>
          </cell>
        </row>
        <row r="146">
          <cell r="B146" t="str">
            <v>10.11</v>
          </cell>
          <cell r="E146" t="str">
            <v>Porta veneziana em aluminio</v>
          </cell>
          <cell r="F146" t="str">
            <v>m²</v>
          </cell>
          <cell r="G146">
            <v>167.15</v>
          </cell>
          <cell r="H146">
            <v>949.03</v>
          </cell>
          <cell r="I146">
            <v>0</v>
          </cell>
          <cell r="J146">
            <v>949.03</v>
          </cell>
          <cell r="K146">
            <v>0.27</v>
          </cell>
          <cell r="L146">
            <v>0.27</v>
          </cell>
          <cell r="M146">
            <v>1205.27</v>
          </cell>
          <cell r="N146">
            <v>0</v>
          </cell>
          <cell r="O146">
            <v>1205.27</v>
          </cell>
          <cell r="P146">
            <v>201460.88</v>
          </cell>
          <cell r="Q146">
            <v>0</v>
          </cell>
          <cell r="R146">
            <v>201460.88</v>
          </cell>
          <cell r="S146">
            <v>1.1999999999999999E-3</v>
          </cell>
        </row>
        <row r="147">
          <cell r="B147" t="str">
            <v>10.12</v>
          </cell>
          <cell r="C147" t="str">
            <v>SINAPI</v>
          </cell>
          <cell r="D147" t="str">
            <v>73632</v>
          </cell>
          <cell r="E147" t="str">
            <v>Porta corta fogo 0,90X2,10X0,04m</v>
          </cell>
          <cell r="F147" t="str">
            <v xml:space="preserve">un </v>
          </cell>
          <cell r="G147">
            <v>17</v>
          </cell>
          <cell r="H147">
            <v>3606.32</v>
          </cell>
          <cell r="I147">
            <v>0</v>
          </cell>
          <cell r="J147">
            <v>3606.32</v>
          </cell>
          <cell r="K147">
            <v>0.27</v>
          </cell>
          <cell r="L147">
            <v>0.27</v>
          </cell>
          <cell r="M147">
            <v>4580.03</v>
          </cell>
          <cell r="N147">
            <v>0</v>
          </cell>
          <cell r="O147">
            <v>4580.03</v>
          </cell>
          <cell r="P147">
            <v>77860.509999999995</v>
          </cell>
          <cell r="Q147">
            <v>0</v>
          </cell>
          <cell r="R147">
            <v>77860.509999999995</v>
          </cell>
          <cell r="S147">
            <v>5.0000000000000001E-4</v>
          </cell>
        </row>
        <row r="148">
          <cell r="B148" t="str">
            <v>10.13</v>
          </cell>
          <cell r="E148" t="str">
            <v>Corrimão tubular em aço inox, diâmetro 1 3/4´</v>
          </cell>
          <cell r="F148" t="str">
            <v>m</v>
          </cell>
          <cell r="G148">
            <v>206.73</v>
          </cell>
          <cell r="H148">
            <v>1016.82</v>
          </cell>
          <cell r="I148">
            <v>0</v>
          </cell>
          <cell r="J148">
            <v>1016.82</v>
          </cell>
          <cell r="K148">
            <v>0.27</v>
          </cell>
          <cell r="L148">
            <v>0.27</v>
          </cell>
          <cell r="M148">
            <v>1291.3599999999999</v>
          </cell>
          <cell r="N148">
            <v>0</v>
          </cell>
          <cell r="O148">
            <v>1291.3599999999999</v>
          </cell>
          <cell r="P148">
            <v>266962.84999999998</v>
          </cell>
          <cell r="Q148">
            <v>0</v>
          </cell>
          <cell r="R148">
            <v>266962.84999999998</v>
          </cell>
          <cell r="S148">
            <v>1.6000000000000001E-3</v>
          </cell>
        </row>
        <row r="149">
          <cell r="B149" t="str">
            <v>10.14</v>
          </cell>
          <cell r="E149" t="str">
            <v>Escada com guarda corpo na casa de máquinas</v>
          </cell>
          <cell r="F149" t="str">
            <v>m</v>
          </cell>
          <cell r="G149">
            <v>10.82</v>
          </cell>
          <cell r="H149">
            <v>847.35</v>
          </cell>
          <cell r="I149">
            <v>0</v>
          </cell>
          <cell r="J149">
            <v>847.35</v>
          </cell>
          <cell r="K149">
            <v>0.27</v>
          </cell>
          <cell r="L149">
            <v>0.27</v>
          </cell>
          <cell r="M149">
            <v>1076.1300000000001</v>
          </cell>
          <cell r="N149">
            <v>0</v>
          </cell>
          <cell r="O149">
            <v>1076.1300000000001</v>
          </cell>
          <cell r="P149">
            <v>11643.73</v>
          </cell>
          <cell r="Q149">
            <v>0</v>
          </cell>
          <cell r="R149">
            <v>11643.73</v>
          </cell>
          <cell r="S149">
            <v>1E-4</v>
          </cell>
        </row>
        <row r="150">
          <cell r="B150" t="str">
            <v>10.15</v>
          </cell>
          <cell r="E150" t="str">
            <v>Grelha de piso L=30cm</v>
          </cell>
          <cell r="F150" t="str">
            <v>m</v>
          </cell>
          <cell r="G150">
            <v>7.21</v>
          </cell>
          <cell r="H150">
            <v>259.85000000000002</v>
          </cell>
          <cell r="I150">
            <v>0</v>
          </cell>
          <cell r="J150">
            <v>259.85000000000002</v>
          </cell>
          <cell r="K150">
            <v>0.27</v>
          </cell>
          <cell r="L150">
            <v>0.27</v>
          </cell>
          <cell r="M150">
            <v>330.01</v>
          </cell>
          <cell r="N150">
            <v>0</v>
          </cell>
          <cell r="O150">
            <v>330.01</v>
          </cell>
          <cell r="P150">
            <v>2379.37</v>
          </cell>
          <cell r="Q150">
            <v>0</v>
          </cell>
          <cell r="R150">
            <v>2379.37</v>
          </cell>
          <cell r="S150">
            <v>0</v>
          </cell>
        </row>
        <row r="151">
          <cell r="B151" t="str">
            <v>10.16</v>
          </cell>
          <cell r="E151" t="str">
            <v>Ferragem completa, para portas de madeira 1 folha, padrão de acabamento superior</v>
          </cell>
          <cell r="F151" t="str">
            <v xml:space="preserve">un </v>
          </cell>
          <cell r="G151">
            <v>803</v>
          </cell>
          <cell r="H151">
            <v>378.48</v>
          </cell>
          <cell r="I151">
            <v>0</v>
          </cell>
          <cell r="J151">
            <v>378.48</v>
          </cell>
          <cell r="K151">
            <v>0.27</v>
          </cell>
          <cell r="L151">
            <v>0.27</v>
          </cell>
          <cell r="M151">
            <v>480.67</v>
          </cell>
          <cell r="N151">
            <v>0</v>
          </cell>
          <cell r="O151">
            <v>480.67</v>
          </cell>
          <cell r="P151">
            <v>385978.01</v>
          </cell>
          <cell r="Q151">
            <v>0</v>
          </cell>
          <cell r="R151">
            <v>385978.01</v>
          </cell>
          <cell r="S151">
            <v>2.3E-3</v>
          </cell>
        </row>
        <row r="152">
          <cell r="B152" t="str">
            <v>10.17</v>
          </cell>
          <cell r="E152" t="str">
            <v>Ferragem completa, para portas de madeira 2 folhas, padrão de acabamento superior</v>
          </cell>
          <cell r="F152" t="str">
            <v xml:space="preserve">un </v>
          </cell>
          <cell r="G152">
            <v>99</v>
          </cell>
          <cell r="H152">
            <v>734.37</v>
          </cell>
          <cell r="I152">
            <v>0</v>
          </cell>
          <cell r="J152">
            <v>734.37</v>
          </cell>
          <cell r="K152">
            <v>0.27</v>
          </cell>
          <cell r="L152">
            <v>0.27</v>
          </cell>
          <cell r="M152">
            <v>932.65</v>
          </cell>
          <cell r="N152">
            <v>0</v>
          </cell>
          <cell r="O152">
            <v>932.65</v>
          </cell>
          <cell r="P152">
            <v>92332.35</v>
          </cell>
          <cell r="Q152">
            <v>0</v>
          </cell>
          <cell r="R152">
            <v>92332.35</v>
          </cell>
          <cell r="S152">
            <v>5.9999999999999995E-4</v>
          </cell>
        </row>
        <row r="153">
          <cell r="B153" t="str">
            <v>10.18</v>
          </cell>
          <cell r="E153" t="str">
            <v>Vidro Plumbifero</v>
          </cell>
          <cell r="F153" t="str">
            <v>m²</v>
          </cell>
          <cell r="G153">
            <v>4.68</v>
          </cell>
          <cell r="H153">
            <v>2602.54</v>
          </cell>
          <cell r="I153">
            <v>0</v>
          </cell>
          <cell r="J153">
            <v>2602.54</v>
          </cell>
          <cell r="K153">
            <v>0.27</v>
          </cell>
          <cell r="L153">
            <v>0.27</v>
          </cell>
          <cell r="M153">
            <v>3305.23</v>
          </cell>
          <cell r="N153">
            <v>0</v>
          </cell>
          <cell r="O153">
            <v>3305.23</v>
          </cell>
          <cell r="P153">
            <v>15468.48</v>
          </cell>
          <cell r="Q153">
            <v>0</v>
          </cell>
          <cell r="R153">
            <v>15468.48</v>
          </cell>
          <cell r="S153">
            <v>1E-4</v>
          </cell>
        </row>
        <row r="154">
          <cell r="B154" t="str">
            <v>10.19</v>
          </cell>
          <cell r="E154" t="str">
            <v>Vidro laminado 6 mm com pelicula de sombreamento</v>
          </cell>
          <cell r="F154" t="str">
            <v>m²</v>
          </cell>
          <cell r="G154">
            <v>3942.46</v>
          </cell>
          <cell r="H154">
            <v>209.01</v>
          </cell>
          <cell r="I154">
            <v>0</v>
          </cell>
          <cell r="J154">
            <v>209.01</v>
          </cell>
          <cell r="K154">
            <v>0.27</v>
          </cell>
          <cell r="L154">
            <v>0.27</v>
          </cell>
          <cell r="M154">
            <v>265.44</v>
          </cell>
          <cell r="N154">
            <v>0</v>
          </cell>
          <cell r="O154">
            <v>265.44</v>
          </cell>
          <cell r="P154">
            <v>1046486.58</v>
          </cell>
          <cell r="Q154">
            <v>0</v>
          </cell>
          <cell r="R154">
            <v>1046486.58</v>
          </cell>
          <cell r="S154">
            <v>6.3E-3</v>
          </cell>
        </row>
        <row r="155">
          <cell r="E155" t="str">
            <v>Subtotal 10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11253807.24</v>
          </cell>
          <cell r="S155">
            <v>6.7599999999999993E-2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>
            <v>11</v>
          </cell>
          <cell r="E157" t="str">
            <v>PINTURA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>11.1</v>
          </cell>
          <cell r="C158" t="str">
            <v>SINAPI</v>
          </cell>
          <cell r="D158" t="str">
            <v>73955/002</v>
          </cell>
          <cell r="E158" t="str">
            <v>Emassamento com massa latex PVA para ambientes internos, duas demãso</v>
          </cell>
          <cell r="F158" t="str">
            <v>m²</v>
          </cell>
          <cell r="G158">
            <v>11485.3</v>
          </cell>
          <cell r="H158">
            <v>14.12</v>
          </cell>
          <cell r="I158">
            <v>0</v>
          </cell>
          <cell r="J158">
            <v>14.12</v>
          </cell>
          <cell r="K158">
            <v>0.27</v>
          </cell>
          <cell r="L158">
            <v>0.27</v>
          </cell>
          <cell r="M158">
            <v>17.93</v>
          </cell>
          <cell r="N158">
            <v>0</v>
          </cell>
          <cell r="O158">
            <v>17.93</v>
          </cell>
          <cell r="P158">
            <v>205931.43</v>
          </cell>
          <cell r="Q158">
            <v>0</v>
          </cell>
          <cell r="R158">
            <v>205931.43</v>
          </cell>
          <cell r="S158">
            <v>1.1999999999999999E-3</v>
          </cell>
        </row>
        <row r="159">
          <cell r="B159" t="str">
            <v>11.2</v>
          </cell>
          <cell r="C159" t="str">
            <v>SINAPI</v>
          </cell>
          <cell r="D159" t="str">
            <v>74134/002</v>
          </cell>
          <cell r="E159" t="str">
            <v>Emassamento com massa acrilica para ambientes internos/externos, duas demaos</v>
          </cell>
          <cell r="F159" t="str">
            <v>m²</v>
          </cell>
          <cell r="G159">
            <v>29663.31</v>
          </cell>
          <cell r="H159">
            <v>19.77</v>
          </cell>
          <cell r="I159">
            <v>0</v>
          </cell>
          <cell r="J159">
            <v>19.77</v>
          </cell>
          <cell r="K159">
            <v>0.27</v>
          </cell>
          <cell r="L159">
            <v>0.27</v>
          </cell>
          <cell r="M159">
            <v>25.11</v>
          </cell>
          <cell r="N159">
            <v>0</v>
          </cell>
          <cell r="O159">
            <v>25.11</v>
          </cell>
          <cell r="P159">
            <v>744845.71</v>
          </cell>
          <cell r="Q159">
            <v>0</v>
          </cell>
          <cell r="R159">
            <v>744845.71</v>
          </cell>
          <cell r="S159">
            <v>4.4999999999999997E-3</v>
          </cell>
        </row>
        <row r="160">
          <cell r="B160" t="str">
            <v>11.3</v>
          </cell>
          <cell r="C160" t="str">
            <v>SINAPI</v>
          </cell>
          <cell r="D160" t="str">
            <v>73750/001</v>
          </cell>
          <cell r="E160" t="str">
            <v>Pintura latex PVA ambientes internos, duas demãos</v>
          </cell>
          <cell r="F160" t="str">
            <v>m²</v>
          </cell>
          <cell r="G160">
            <v>847.64</v>
          </cell>
          <cell r="H160">
            <v>28.04</v>
          </cell>
          <cell r="I160">
            <v>0</v>
          </cell>
          <cell r="J160">
            <v>28.04</v>
          </cell>
          <cell r="K160">
            <v>0.27</v>
          </cell>
          <cell r="L160">
            <v>0.27</v>
          </cell>
          <cell r="M160">
            <v>35.61</v>
          </cell>
          <cell r="N160">
            <v>0</v>
          </cell>
          <cell r="O160">
            <v>35.61</v>
          </cell>
          <cell r="P160">
            <v>30184.46</v>
          </cell>
          <cell r="Q160">
            <v>0</v>
          </cell>
          <cell r="R160">
            <v>30184.46</v>
          </cell>
          <cell r="S160">
            <v>2.0000000000000001E-4</v>
          </cell>
        </row>
        <row r="161">
          <cell r="B161" t="str">
            <v>11.4</v>
          </cell>
          <cell r="C161" t="str">
            <v>SINAPI</v>
          </cell>
          <cell r="D161" t="str">
            <v>73751/001</v>
          </cell>
          <cell r="E161" t="str">
            <v>Fundo selador pva ambientes internos, uma demao</v>
          </cell>
          <cell r="F161" t="str">
            <v>m²</v>
          </cell>
          <cell r="G161">
            <v>17215.759999999998</v>
          </cell>
          <cell r="H161">
            <v>6.21</v>
          </cell>
          <cell r="I161">
            <v>0</v>
          </cell>
          <cell r="J161">
            <v>6.21</v>
          </cell>
          <cell r="K161">
            <v>0.27</v>
          </cell>
          <cell r="L161">
            <v>0.27</v>
          </cell>
          <cell r="M161">
            <v>7.89</v>
          </cell>
          <cell r="N161">
            <v>0</v>
          </cell>
          <cell r="O161">
            <v>7.89</v>
          </cell>
          <cell r="P161">
            <v>135832.35</v>
          </cell>
          <cell r="Q161">
            <v>0</v>
          </cell>
          <cell r="R161">
            <v>135832.35</v>
          </cell>
          <cell r="S161">
            <v>8.0000000000000004E-4</v>
          </cell>
        </row>
        <row r="162">
          <cell r="B162" t="str">
            <v>11.5</v>
          </cell>
          <cell r="C162" t="str">
            <v>SINAPI</v>
          </cell>
          <cell r="D162" t="str">
            <v>73954/002</v>
          </cell>
          <cell r="E162" t="str">
            <v>Pintura latex acrilica ambientes internos/externos, duas demaos</v>
          </cell>
          <cell r="F162" t="str">
            <v>m²</v>
          </cell>
          <cell r="G162">
            <v>31588.48</v>
          </cell>
          <cell r="H162">
            <v>21.47</v>
          </cell>
          <cell r="I162">
            <v>0</v>
          </cell>
          <cell r="J162">
            <v>21.47</v>
          </cell>
          <cell r="K162">
            <v>0.27</v>
          </cell>
          <cell r="L162">
            <v>0.27</v>
          </cell>
          <cell r="M162">
            <v>27.27</v>
          </cell>
          <cell r="N162">
            <v>0</v>
          </cell>
          <cell r="O162">
            <v>27.27</v>
          </cell>
          <cell r="P162">
            <v>861417.85</v>
          </cell>
          <cell r="Q162">
            <v>0</v>
          </cell>
          <cell r="R162">
            <v>861417.85</v>
          </cell>
          <cell r="S162">
            <v>5.1999999999999998E-3</v>
          </cell>
        </row>
        <row r="163">
          <cell r="B163" t="str">
            <v>11.6</v>
          </cell>
          <cell r="C163" t="str">
            <v>SINAPI</v>
          </cell>
          <cell r="D163" t="str">
            <v>74233/001</v>
          </cell>
          <cell r="E163" t="str">
            <v>Fundo selador acrilico ambientes internos/externos, uma demao</v>
          </cell>
          <cell r="F163" t="str">
            <v>m²</v>
          </cell>
          <cell r="G163">
            <v>29663.31</v>
          </cell>
          <cell r="H163">
            <v>6.21</v>
          </cell>
          <cell r="I163">
            <v>0</v>
          </cell>
          <cell r="J163">
            <v>6.21</v>
          </cell>
          <cell r="K163">
            <v>0.27</v>
          </cell>
          <cell r="L163">
            <v>0.27</v>
          </cell>
          <cell r="M163">
            <v>7.89</v>
          </cell>
          <cell r="N163">
            <v>0</v>
          </cell>
          <cell r="O163">
            <v>7.89</v>
          </cell>
          <cell r="P163">
            <v>234043.51999999999</v>
          </cell>
          <cell r="Q163">
            <v>0</v>
          </cell>
          <cell r="R163">
            <v>234043.51999999999</v>
          </cell>
          <cell r="S163">
            <v>1.4E-3</v>
          </cell>
        </row>
        <row r="164">
          <cell r="B164" t="str">
            <v>11.7</v>
          </cell>
          <cell r="C164" t="str">
            <v>SINAPI</v>
          </cell>
          <cell r="D164" t="str">
            <v>73924/002</v>
          </cell>
          <cell r="E164" t="str">
            <v>Pintura esmalte acetinado, duas demaos, para ferro</v>
          </cell>
          <cell r="F164" t="str">
            <v>m²</v>
          </cell>
          <cell r="G164">
            <v>2195.9699999999998</v>
          </cell>
          <cell r="H164">
            <v>28.98</v>
          </cell>
          <cell r="I164">
            <v>0</v>
          </cell>
          <cell r="J164">
            <v>28.98</v>
          </cell>
          <cell r="K164">
            <v>0.27</v>
          </cell>
          <cell r="L164">
            <v>0.27</v>
          </cell>
          <cell r="M164">
            <v>36.799999999999997</v>
          </cell>
          <cell r="N164">
            <v>0</v>
          </cell>
          <cell r="O164">
            <v>36.799999999999997</v>
          </cell>
          <cell r="P164">
            <v>80811.7</v>
          </cell>
          <cell r="Q164">
            <v>0</v>
          </cell>
          <cell r="R164">
            <v>80811.7</v>
          </cell>
          <cell r="S164">
            <v>5.0000000000000001E-4</v>
          </cell>
        </row>
        <row r="165">
          <cell r="B165" t="str">
            <v>11.8</v>
          </cell>
          <cell r="C165" t="str">
            <v>SINAPI</v>
          </cell>
          <cell r="D165" t="str">
            <v>74064/001</v>
          </cell>
          <cell r="E165" t="str">
            <v>Pintura fundo oxido de ferro/zarcao, duas demaos, para ferro</v>
          </cell>
          <cell r="F165" t="str">
            <v>m²</v>
          </cell>
          <cell r="G165">
            <v>2195.9699999999998</v>
          </cell>
          <cell r="H165">
            <v>28.98</v>
          </cell>
          <cell r="I165">
            <v>0</v>
          </cell>
          <cell r="J165">
            <v>28.98</v>
          </cell>
          <cell r="K165">
            <v>0.27</v>
          </cell>
          <cell r="L165">
            <v>0.27</v>
          </cell>
          <cell r="M165">
            <v>36.799999999999997</v>
          </cell>
          <cell r="N165">
            <v>0</v>
          </cell>
          <cell r="O165">
            <v>36.799999999999997</v>
          </cell>
          <cell r="P165">
            <v>80811.7</v>
          </cell>
          <cell r="Q165">
            <v>0</v>
          </cell>
          <cell r="R165">
            <v>80811.7</v>
          </cell>
          <cell r="S165">
            <v>5.0000000000000001E-4</v>
          </cell>
        </row>
        <row r="166">
          <cell r="B166" t="str">
            <v>11.9</v>
          </cell>
          <cell r="C166" t="str">
            <v>SINAPI</v>
          </cell>
          <cell r="D166" t="str">
            <v>79465</v>
          </cell>
          <cell r="E166" t="str">
            <v>Pintura c/borracha clorada 2demaos</v>
          </cell>
          <cell r="F166" t="str">
            <v>m²</v>
          </cell>
          <cell r="G166">
            <v>960</v>
          </cell>
          <cell r="H166">
            <v>31.07</v>
          </cell>
          <cell r="I166">
            <v>0</v>
          </cell>
          <cell r="J166">
            <v>31.07</v>
          </cell>
          <cell r="K166">
            <v>0.27</v>
          </cell>
          <cell r="L166">
            <v>0.27</v>
          </cell>
          <cell r="M166">
            <v>39.46</v>
          </cell>
          <cell r="N166">
            <v>0</v>
          </cell>
          <cell r="O166">
            <v>39.46</v>
          </cell>
          <cell r="P166">
            <v>37881.599999999999</v>
          </cell>
          <cell r="Q166">
            <v>0</v>
          </cell>
          <cell r="R166">
            <v>37881.599999999999</v>
          </cell>
          <cell r="S166">
            <v>2.0000000000000001E-4</v>
          </cell>
        </row>
        <row r="167">
          <cell r="B167" t="str">
            <v>11.10</v>
          </cell>
          <cell r="E167" t="str">
            <v>Pintura com tinta acílica hospitalar</v>
          </cell>
          <cell r="F167" t="str">
            <v>m²</v>
          </cell>
          <cell r="G167">
            <v>3684.69</v>
          </cell>
          <cell r="H167">
            <v>26.67</v>
          </cell>
          <cell r="I167">
            <v>0</v>
          </cell>
          <cell r="J167">
            <v>26.67</v>
          </cell>
          <cell r="K167">
            <v>0.27</v>
          </cell>
          <cell r="L167">
            <v>0.27</v>
          </cell>
          <cell r="M167">
            <v>33.869999999999997</v>
          </cell>
          <cell r="N167">
            <v>0</v>
          </cell>
          <cell r="O167">
            <v>33.869999999999997</v>
          </cell>
          <cell r="P167">
            <v>124800.45</v>
          </cell>
          <cell r="Q167">
            <v>0</v>
          </cell>
          <cell r="R167">
            <v>124800.45</v>
          </cell>
          <cell r="S167">
            <v>6.9999999999999999E-4</v>
          </cell>
        </row>
        <row r="168">
          <cell r="B168" t="str">
            <v>11.11</v>
          </cell>
          <cell r="E168" t="str">
            <v>Pintura latex PVA ambientes internos, duas demãos - cor preparada</v>
          </cell>
          <cell r="F168" t="str">
            <v>m²</v>
          </cell>
          <cell r="G168">
            <v>10387.870000000001</v>
          </cell>
          <cell r="H168">
            <v>25.36</v>
          </cell>
          <cell r="I168">
            <v>0</v>
          </cell>
          <cell r="J168">
            <v>25.36</v>
          </cell>
          <cell r="K168">
            <v>0.27</v>
          </cell>
          <cell r="L168">
            <v>0.27</v>
          </cell>
          <cell r="M168">
            <v>32.21</v>
          </cell>
          <cell r="N168">
            <v>0</v>
          </cell>
          <cell r="O168">
            <v>32.21</v>
          </cell>
          <cell r="P168">
            <v>334593.28999999998</v>
          </cell>
          <cell r="Q168">
            <v>0</v>
          </cell>
          <cell r="R168">
            <v>334593.28999999998</v>
          </cell>
          <cell r="S168">
            <v>2E-3</v>
          </cell>
        </row>
        <row r="169">
          <cell r="B169" t="str">
            <v>11.12</v>
          </cell>
          <cell r="C169" t="str">
            <v>SINAPI</v>
          </cell>
          <cell r="D169" t="str">
            <v>73999/001</v>
          </cell>
          <cell r="E169" t="str">
            <v>Caiação do poço do elevador</v>
          </cell>
          <cell r="F169" t="str">
            <v>m²</v>
          </cell>
          <cell r="G169">
            <v>811.68</v>
          </cell>
          <cell r="H169">
            <v>8.5</v>
          </cell>
          <cell r="I169">
            <v>0</v>
          </cell>
          <cell r="J169">
            <v>8.5</v>
          </cell>
          <cell r="K169">
            <v>0.27</v>
          </cell>
          <cell r="L169">
            <v>0.27</v>
          </cell>
          <cell r="M169">
            <v>10.8</v>
          </cell>
          <cell r="N169">
            <v>0</v>
          </cell>
          <cell r="O169">
            <v>10.8</v>
          </cell>
          <cell r="P169">
            <v>8766.14</v>
          </cell>
          <cell r="Q169">
            <v>0</v>
          </cell>
          <cell r="R169">
            <v>8766.14</v>
          </cell>
          <cell r="S169">
            <v>1E-4</v>
          </cell>
        </row>
        <row r="170">
          <cell r="E170" t="str">
            <v>Subtotal 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2879920.2</v>
          </cell>
          <cell r="S170">
            <v>1.7299999999999999E-2</v>
          </cell>
        </row>
        <row r="171"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B172">
            <v>12</v>
          </cell>
          <cell r="E172" t="str">
            <v>INSTALAÇÕES HIDRÁULICAS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B173" t="str">
            <v>12.1</v>
          </cell>
          <cell r="E173" t="str">
            <v>Instalações hidráulicas - conforme planilha anexa</v>
          </cell>
          <cell r="F173" t="str">
            <v>vb</v>
          </cell>
          <cell r="G173">
            <v>1</v>
          </cell>
          <cell r="H173">
            <v>5789877.2999999998</v>
          </cell>
          <cell r="I173">
            <v>2872723.56</v>
          </cell>
          <cell r="J173">
            <v>8662600.8599999994</v>
          </cell>
          <cell r="K173">
            <v>0.27</v>
          </cell>
          <cell r="L173">
            <v>0.27</v>
          </cell>
          <cell r="M173">
            <v>7353144.1699999999</v>
          </cell>
          <cell r="N173">
            <v>3648356.63</v>
          </cell>
          <cell r="O173">
            <v>11001500.800000001</v>
          </cell>
          <cell r="P173">
            <v>7353144.1699999999</v>
          </cell>
          <cell r="Q173">
            <v>3648356.63</v>
          </cell>
          <cell r="R173">
            <v>11001500.800000001</v>
          </cell>
          <cell r="S173">
            <v>6.6100000000000006E-2</v>
          </cell>
        </row>
        <row r="174">
          <cell r="B174" t="str">
            <v>12.2</v>
          </cell>
          <cell r="E174" t="str">
            <v>Louças e metais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B175" t="str">
            <v>12.2.1</v>
          </cell>
          <cell r="E175" t="str">
            <v>Vaso sanitario - louça branca</v>
          </cell>
          <cell r="F175" t="str">
            <v xml:space="preserve">un </v>
          </cell>
          <cell r="G175">
            <v>208</v>
          </cell>
          <cell r="H175">
            <v>286.44</v>
          </cell>
          <cell r="I175">
            <v>0</v>
          </cell>
          <cell r="J175">
            <v>286.44</v>
          </cell>
          <cell r="K175">
            <v>0.27</v>
          </cell>
          <cell r="L175">
            <v>0.27</v>
          </cell>
          <cell r="M175">
            <v>363.78</v>
          </cell>
          <cell r="N175">
            <v>0</v>
          </cell>
          <cell r="O175">
            <v>363.78</v>
          </cell>
          <cell r="P175">
            <v>75666.240000000005</v>
          </cell>
          <cell r="Q175">
            <v>0</v>
          </cell>
          <cell r="R175">
            <v>75666.240000000005</v>
          </cell>
          <cell r="S175">
            <v>5.0000000000000001E-4</v>
          </cell>
        </row>
        <row r="176">
          <cell r="B176" t="str">
            <v>12.2.2</v>
          </cell>
          <cell r="E176" t="str">
            <v>Bacia sifonada de louça sem tampa, para pessoas com mobilidade reduzida</v>
          </cell>
          <cell r="F176" t="str">
            <v xml:space="preserve">un </v>
          </cell>
          <cell r="G176">
            <v>134</v>
          </cell>
          <cell r="H176">
            <v>605.72</v>
          </cell>
          <cell r="I176">
            <v>0</v>
          </cell>
          <cell r="J176">
            <v>605.72</v>
          </cell>
          <cell r="K176">
            <v>0.27</v>
          </cell>
          <cell r="L176">
            <v>0.27</v>
          </cell>
          <cell r="M176">
            <v>769.26</v>
          </cell>
          <cell r="N176">
            <v>0</v>
          </cell>
          <cell r="O176">
            <v>769.26</v>
          </cell>
          <cell r="P176">
            <v>103080.84</v>
          </cell>
          <cell r="Q176">
            <v>0</v>
          </cell>
          <cell r="R176">
            <v>103080.84</v>
          </cell>
          <cell r="S176">
            <v>5.9999999999999995E-4</v>
          </cell>
        </row>
        <row r="177">
          <cell r="B177" t="str">
            <v>12.2.3</v>
          </cell>
          <cell r="C177" t="str">
            <v>SINAPI</v>
          </cell>
          <cell r="D177" t="str">
            <v>74230/001</v>
          </cell>
          <cell r="E177" t="str">
            <v>Assento para vaso sanitario de plastico padrao popular - fornecimento e instalacao</v>
          </cell>
          <cell r="F177" t="str">
            <v xml:space="preserve">un </v>
          </cell>
          <cell r="G177">
            <v>208</v>
          </cell>
          <cell r="H177">
            <v>53.85</v>
          </cell>
          <cell r="I177">
            <v>0</v>
          </cell>
          <cell r="J177">
            <v>53.85</v>
          </cell>
          <cell r="K177">
            <v>0.27</v>
          </cell>
          <cell r="L177">
            <v>0.27</v>
          </cell>
          <cell r="M177">
            <v>68.39</v>
          </cell>
          <cell r="N177">
            <v>0</v>
          </cell>
          <cell r="O177">
            <v>68.39</v>
          </cell>
          <cell r="P177">
            <v>14225.12</v>
          </cell>
          <cell r="Q177">
            <v>0</v>
          </cell>
          <cell r="R177">
            <v>14225.12</v>
          </cell>
          <cell r="S177">
            <v>1E-4</v>
          </cell>
        </row>
        <row r="178">
          <cell r="B178" t="str">
            <v>12.2.4</v>
          </cell>
          <cell r="E178" t="str">
            <v>Assento para bacia sanitária com abertura frontal, para pessoas com mobilidade reduzida</v>
          </cell>
          <cell r="F178" t="str">
            <v xml:space="preserve">un </v>
          </cell>
          <cell r="G178">
            <v>134</v>
          </cell>
          <cell r="H178">
            <v>176.28</v>
          </cell>
          <cell r="I178">
            <v>0</v>
          </cell>
          <cell r="J178">
            <v>176.28</v>
          </cell>
          <cell r="K178">
            <v>0.27</v>
          </cell>
          <cell r="L178">
            <v>0.27</v>
          </cell>
          <cell r="M178">
            <v>223.88</v>
          </cell>
          <cell r="N178">
            <v>0</v>
          </cell>
          <cell r="O178">
            <v>223.88</v>
          </cell>
          <cell r="P178">
            <v>29999.919999999998</v>
          </cell>
          <cell r="Q178">
            <v>0</v>
          </cell>
          <cell r="R178">
            <v>29999.919999999998</v>
          </cell>
          <cell r="S178">
            <v>2.0000000000000001E-4</v>
          </cell>
        </row>
        <row r="179">
          <cell r="B179" t="str">
            <v>12.2.5</v>
          </cell>
          <cell r="E179" t="str">
            <v>Cuba de louça de embutir</v>
          </cell>
          <cell r="F179" t="str">
            <v xml:space="preserve">un </v>
          </cell>
          <cell r="G179">
            <v>245</v>
          </cell>
          <cell r="H179">
            <v>121.48</v>
          </cell>
          <cell r="I179">
            <v>0</v>
          </cell>
          <cell r="J179">
            <v>121.48</v>
          </cell>
          <cell r="K179">
            <v>0.27</v>
          </cell>
          <cell r="L179">
            <v>0.27</v>
          </cell>
          <cell r="M179">
            <v>154.28</v>
          </cell>
          <cell r="N179">
            <v>0</v>
          </cell>
          <cell r="O179">
            <v>154.28</v>
          </cell>
          <cell r="P179">
            <v>37798.6</v>
          </cell>
          <cell r="Q179">
            <v>0</v>
          </cell>
          <cell r="R179">
            <v>37798.6</v>
          </cell>
          <cell r="S179">
            <v>2.0000000000000001E-4</v>
          </cell>
        </row>
        <row r="180">
          <cell r="B180" t="str">
            <v>12.2.6</v>
          </cell>
          <cell r="E180" t="str">
            <v>Lavatório com coluna suspensa para PNE, inclusive barra U de apoio</v>
          </cell>
          <cell r="F180" t="str">
            <v xml:space="preserve">un </v>
          </cell>
          <cell r="G180">
            <v>134</v>
          </cell>
          <cell r="H180">
            <v>672.2</v>
          </cell>
          <cell r="I180">
            <v>0</v>
          </cell>
          <cell r="J180">
            <v>672.2</v>
          </cell>
          <cell r="K180">
            <v>0.27</v>
          </cell>
          <cell r="L180">
            <v>0.27</v>
          </cell>
          <cell r="M180">
            <v>853.69</v>
          </cell>
          <cell r="N180">
            <v>0</v>
          </cell>
          <cell r="O180">
            <v>853.69</v>
          </cell>
          <cell r="P180">
            <v>114394.46</v>
          </cell>
          <cell r="Q180">
            <v>0</v>
          </cell>
          <cell r="R180">
            <v>114394.46</v>
          </cell>
          <cell r="S180">
            <v>6.9999999999999999E-4</v>
          </cell>
        </row>
        <row r="181">
          <cell r="B181" t="str">
            <v>12.2.7</v>
          </cell>
          <cell r="E181" t="str">
            <v>Lavatório com coluna</v>
          </cell>
          <cell r="F181" t="str">
            <v xml:space="preserve">un </v>
          </cell>
          <cell r="G181">
            <v>147</v>
          </cell>
          <cell r="H181">
            <v>237.99</v>
          </cell>
          <cell r="I181">
            <v>0</v>
          </cell>
          <cell r="J181">
            <v>237.99</v>
          </cell>
          <cell r="K181">
            <v>0.27</v>
          </cell>
          <cell r="L181">
            <v>0.27</v>
          </cell>
          <cell r="M181">
            <v>302.25</v>
          </cell>
          <cell r="N181">
            <v>0</v>
          </cell>
          <cell r="O181">
            <v>302.25</v>
          </cell>
          <cell r="P181">
            <v>44430.75</v>
          </cell>
          <cell r="Q181">
            <v>0</v>
          </cell>
          <cell r="R181">
            <v>44430.75</v>
          </cell>
          <cell r="S181">
            <v>2.9999999999999997E-4</v>
          </cell>
        </row>
        <row r="182">
          <cell r="B182" t="str">
            <v>12.2.8</v>
          </cell>
          <cell r="E182" t="str">
            <v>Válvula de expurgo</v>
          </cell>
          <cell r="F182" t="str">
            <v xml:space="preserve">un </v>
          </cell>
          <cell r="G182">
            <v>19</v>
          </cell>
          <cell r="H182">
            <v>35.479999999999997</v>
          </cell>
          <cell r="I182">
            <v>0</v>
          </cell>
          <cell r="J182">
            <v>35.479999999999997</v>
          </cell>
          <cell r="K182">
            <v>0.27</v>
          </cell>
          <cell r="L182">
            <v>0.27</v>
          </cell>
          <cell r="M182">
            <v>45.06</v>
          </cell>
          <cell r="N182">
            <v>0</v>
          </cell>
          <cell r="O182">
            <v>45.06</v>
          </cell>
          <cell r="P182">
            <v>856.14</v>
          </cell>
          <cell r="Q182">
            <v>0</v>
          </cell>
          <cell r="R182">
            <v>856.14</v>
          </cell>
          <cell r="S182">
            <v>0</v>
          </cell>
        </row>
        <row r="183">
          <cell r="B183" t="str">
            <v>12.2.9</v>
          </cell>
          <cell r="C183" t="str">
            <v>SINAPI</v>
          </cell>
          <cell r="D183" t="str">
            <v>74234/001</v>
          </cell>
          <cell r="E183" t="str">
            <v>Mictorio sifonado de louca branca com pertences, com registro de pressao 1/2" com canopla cromada acabamento simples e conjunto para fixacao - fornecimento e instalacao</v>
          </cell>
          <cell r="F183" t="str">
            <v xml:space="preserve">un </v>
          </cell>
          <cell r="G183">
            <v>33</v>
          </cell>
          <cell r="H183">
            <v>372.6</v>
          </cell>
          <cell r="I183">
            <v>0</v>
          </cell>
          <cell r="J183">
            <v>372.6</v>
          </cell>
          <cell r="K183">
            <v>0.27</v>
          </cell>
          <cell r="L183">
            <v>0.27</v>
          </cell>
          <cell r="M183">
            <v>473.2</v>
          </cell>
          <cell r="N183">
            <v>0</v>
          </cell>
          <cell r="O183">
            <v>473.2</v>
          </cell>
          <cell r="P183">
            <v>15615.6</v>
          </cell>
          <cell r="Q183">
            <v>0</v>
          </cell>
          <cell r="R183">
            <v>15615.6</v>
          </cell>
          <cell r="S183">
            <v>1E-4</v>
          </cell>
        </row>
        <row r="184">
          <cell r="B184" t="str">
            <v>12.2.10</v>
          </cell>
          <cell r="E184" t="str">
            <v>Torneira de mesa com misturador</v>
          </cell>
          <cell r="F184" t="str">
            <v xml:space="preserve">un </v>
          </cell>
          <cell r="G184">
            <v>524</v>
          </cell>
          <cell r="H184">
            <v>197.03</v>
          </cell>
          <cell r="I184">
            <v>0</v>
          </cell>
          <cell r="J184">
            <v>197.03</v>
          </cell>
          <cell r="K184">
            <v>0.27</v>
          </cell>
          <cell r="L184">
            <v>0.27</v>
          </cell>
          <cell r="M184">
            <v>250.23</v>
          </cell>
          <cell r="N184">
            <v>0</v>
          </cell>
          <cell r="O184">
            <v>250.23</v>
          </cell>
          <cell r="P184">
            <v>131120.51999999999</v>
          </cell>
          <cell r="Q184">
            <v>0</v>
          </cell>
          <cell r="R184">
            <v>131120.51999999999</v>
          </cell>
          <cell r="S184">
            <v>8.0000000000000004E-4</v>
          </cell>
        </row>
        <row r="185">
          <cell r="B185" t="str">
            <v>12.2.11</v>
          </cell>
          <cell r="E185" t="str">
            <v>Ducha higiênica para sanitário fem e pne</v>
          </cell>
          <cell r="F185" t="str">
            <v xml:space="preserve">un </v>
          </cell>
          <cell r="G185">
            <v>143</v>
          </cell>
          <cell r="H185">
            <v>167.28</v>
          </cell>
          <cell r="I185">
            <v>0</v>
          </cell>
          <cell r="J185">
            <v>167.28</v>
          </cell>
          <cell r="K185">
            <v>0.27</v>
          </cell>
          <cell r="L185">
            <v>0.27</v>
          </cell>
          <cell r="M185">
            <v>212.45</v>
          </cell>
          <cell r="N185">
            <v>0</v>
          </cell>
          <cell r="O185">
            <v>212.45</v>
          </cell>
          <cell r="P185">
            <v>30380.35</v>
          </cell>
          <cell r="Q185">
            <v>0</v>
          </cell>
          <cell r="R185">
            <v>30380.35</v>
          </cell>
          <cell r="S185">
            <v>2.0000000000000001E-4</v>
          </cell>
        </row>
        <row r="186">
          <cell r="B186" t="str">
            <v>12.2.12</v>
          </cell>
          <cell r="E186" t="str">
            <v>Barra de apoio</v>
          </cell>
          <cell r="F186" t="str">
            <v xml:space="preserve">un </v>
          </cell>
          <cell r="G186">
            <v>377</v>
          </cell>
          <cell r="H186">
            <v>236.96</v>
          </cell>
          <cell r="I186">
            <v>0</v>
          </cell>
          <cell r="J186">
            <v>236.96</v>
          </cell>
          <cell r="K186">
            <v>0.27</v>
          </cell>
          <cell r="L186">
            <v>0.27</v>
          </cell>
          <cell r="M186">
            <v>300.94</v>
          </cell>
          <cell r="N186">
            <v>0</v>
          </cell>
          <cell r="O186">
            <v>300.94</v>
          </cell>
          <cell r="P186">
            <v>113454.38</v>
          </cell>
          <cell r="Q186">
            <v>0</v>
          </cell>
          <cell r="R186">
            <v>113454.38</v>
          </cell>
          <cell r="S186">
            <v>6.9999999999999999E-4</v>
          </cell>
        </row>
        <row r="187">
          <cell r="B187" t="str">
            <v>12.2.13</v>
          </cell>
          <cell r="E187" t="str">
            <v>Saboneteira para sabão liquido</v>
          </cell>
          <cell r="F187" t="str">
            <v xml:space="preserve">un </v>
          </cell>
          <cell r="G187">
            <v>366</v>
          </cell>
          <cell r="H187">
            <v>54.6</v>
          </cell>
          <cell r="I187">
            <v>0</v>
          </cell>
          <cell r="J187">
            <v>54.6</v>
          </cell>
          <cell r="K187">
            <v>0.27</v>
          </cell>
          <cell r="L187">
            <v>0.27</v>
          </cell>
          <cell r="M187">
            <v>69.34</v>
          </cell>
          <cell r="N187">
            <v>0</v>
          </cell>
          <cell r="O187">
            <v>69.34</v>
          </cell>
          <cell r="P187">
            <v>25378.44</v>
          </cell>
          <cell r="Q187">
            <v>0</v>
          </cell>
          <cell r="R187">
            <v>25378.44</v>
          </cell>
          <cell r="S187">
            <v>2.0000000000000001E-4</v>
          </cell>
        </row>
        <row r="188">
          <cell r="B188" t="str">
            <v>12.2.14</v>
          </cell>
          <cell r="E188" t="str">
            <v>Papeleira para papel hig.</v>
          </cell>
          <cell r="F188" t="str">
            <v xml:space="preserve">un </v>
          </cell>
          <cell r="G188">
            <v>328</v>
          </cell>
          <cell r="H188">
            <v>54.41</v>
          </cell>
          <cell r="I188">
            <v>0</v>
          </cell>
          <cell r="J188">
            <v>54.41</v>
          </cell>
          <cell r="K188">
            <v>0.27</v>
          </cell>
          <cell r="L188">
            <v>0.27</v>
          </cell>
          <cell r="M188">
            <v>69.099999999999994</v>
          </cell>
          <cell r="N188">
            <v>0</v>
          </cell>
          <cell r="O188">
            <v>69.099999999999994</v>
          </cell>
          <cell r="P188">
            <v>22664.799999999999</v>
          </cell>
          <cell r="Q188">
            <v>0</v>
          </cell>
          <cell r="R188">
            <v>22664.799999999999</v>
          </cell>
          <cell r="S188">
            <v>1E-4</v>
          </cell>
        </row>
        <row r="189">
          <cell r="B189" t="str">
            <v>12.2.15</v>
          </cell>
          <cell r="E189" t="str">
            <v>Dispenser para papel</v>
          </cell>
          <cell r="F189" t="str">
            <v xml:space="preserve">un </v>
          </cell>
          <cell r="G189">
            <v>272</v>
          </cell>
          <cell r="H189">
            <v>60.07</v>
          </cell>
          <cell r="I189">
            <v>0</v>
          </cell>
          <cell r="J189">
            <v>60.07</v>
          </cell>
          <cell r="K189">
            <v>0.27</v>
          </cell>
          <cell r="L189">
            <v>0.27</v>
          </cell>
          <cell r="M189">
            <v>76.290000000000006</v>
          </cell>
          <cell r="N189">
            <v>0</v>
          </cell>
          <cell r="O189">
            <v>76.290000000000006</v>
          </cell>
          <cell r="P189">
            <v>20750.88</v>
          </cell>
          <cell r="Q189">
            <v>0</v>
          </cell>
          <cell r="R189">
            <v>20750.88</v>
          </cell>
          <cell r="S189">
            <v>1E-4</v>
          </cell>
        </row>
        <row r="190">
          <cell r="B190" t="str">
            <v>12.2.16</v>
          </cell>
          <cell r="C190" t="str">
            <v>SINAPI</v>
          </cell>
          <cell r="D190" t="str">
            <v>74125/002</v>
          </cell>
          <cell r="E190" t="str">
            <v>Espelho cristal</v>
          </cell>
          <cell r="F190" t="str">
            <v>m²</v>
          </cell>
          <cell r="G190">
            <v>224.75</v>
          </cell>
          <cell r="H190">
            <v>136.03</v>
          </cell>
          <cell r="I190">
            <v>0</v>
          </cell>
          <cell r="J190">
            <v>136.03</v>
          </cell>
          <cell r="K190">
            <v>0.27</v>
          </cell>
          <cell r="L190">
            <v>0.27</v>
          </cell>
          <cell r="M190">
            <v>172.76</v>
          </cell>
          <cell r="N190">
            <v>0</v>
          </cell>
          <cell r="O190">
            <v>172.76</v>
          </cell>
          <cell r="P190">
            <v>38827.81</v>
          </cell>
          <cell r="Q190">
            <v>0</v>
          </cell>
          <cell r="R190">
            <v>38827.81</v>
          </cell>
          <cell r="S190">
            <v>2.0000000000000001E-4</v>
          </cell>
        </row>
        <row r="191">
          <cell r="B191" t="str">
            <v>12.2.17</v>
          </cell>
          <cell r="E191" t="str">
            <v>Chuveiro / ducha</v>
          </cell>
          <cell r="F191" t="str">
            <v xml:space="preserve">un </v>
          </cell>
          <cell r="G191">
            <v>176</v>
          </cell>
          <cell r="H191">
            <v>175.06</v>
          </cell>
          <cell r="I191">
            <v>0</v>
          </cell>
          <cell r="J191">
            <v>175.06</v>
          </cell>
          <cell r="K191">
            <v>0.27</v>
          </cell>
          <cell r="L191">
            <v>0.27</v>
          </cell>
          <cell r="M191">
            <v>222.33</v>
          </cell>
          <cell r="N191">
            <v>0</v>
          </cell>
          <cell r="O191">
            <v>222.33</v>
          </cell>
          <cell r="P191">
            <v>39130.080000000002</v>
          </cell>
          <cell r="Q191">
            <v>0</v>
          </cell>
          <cell r="R191">
            <v>39130.080000000002</v>
          </cell>
          <cell r="S191">
            <v>2.0000000000000001E-4</v>
          </cell>
        </row>
        <row r="192">
          <cell r="B192" t="str">
            <v>12.2.18</v>
          </cell>
          <cell r="C192" t="str">
            <v>SINAPI</v>
          </cell>
          <cell r="D192" t="str">
            <v>74129/002</v>
          </cell>
          <cell r="E192" t="str">
            <v>Cuba de aco inoxidavel 56,0x33,0x11,5cm - fornecimento e instalacao</v>
          </cell>
          <cell r="F192" t="str">
            <v xml:space="preserve">un </v>
          </cell>
          <cell r="G192">
            <v>12</v>
          </cell>
          <cell r="H192">
            <v>596.87</v>
          </cell>
          <cell r="I192">
            <v>0</v>
          </cell>
          <cell r="J192">
            <v>596.87</v>
          </cell>
          <cell r="K192">
            <v>0.27</v>
          </cell>
          <cell r="L192">
            <v>0.27</v>
          </cell>
          <cell r="M192">
            <v>758.02</v>
          </cell>
          <cell r="N192">
            <v>0</v>
          </cell>
          <cell r="O192">
            <v>758.02</v>
          </cell>
          <cell r="P192">
            <v>9096.24</v>
          </cell>
          <cell r="Q192">
            <v>0</v>
          </cell>
          <cell r="R192">
            <v>9096.24</v>
          </cell>
          <cell r="S192">
            <v>1E-4</v>
          </cell>
        </row>
        <row r="193">
          <cell r="B193" t="str">
            <v>12.2.19</v>
          </cell>
          <cell r="C193" t="str">
            <v>SINAPI</v>
          </cell>
          <cell r="D193" t="str">
            <v>73949/004</v>
          </cell>
          <cell r="E193" t="str">
            <v>Torneira cromada tubo movel de parede 1/2" ou 3/4" para pia de cozinha, padrao medio - fornecimento e instalacao</v>
          </cell>
          <cell r="F193" t="str">
            <v xml:space="preserve">un </v>
          </cell>
          <cell r="G193">
            <v>146</v>
          </cell>
          <cell r="H193">
            <v>63.13</v>
          </cell>
          <cell r="I193">
            <v>0</v>
          </cell>
          <cell r="J193">
            <v>63.13</v>
          </cell>
          <cell r="K193">
            <v>0.27</v>
          </cell>
          <cell r="L193">
            <v>0.27</v>
          </cell>
          <cell r="M193">
            <v>80.180000000000007</v>
          </cell>
          <cell r="N193">
            <v>0</v>
          </cell>
          <cell r="O193">
            <v>80.180000000000007</v>
          </cell>
          <cell r="P193">
            <v>11706.28</v>
          </cell>
          <cell r="Q193">
            <v>0</v>
          </cell>
          <cell r="R193">
            <v>11706.28</v>
          </cell>
          <cell r="S193">
            <v>1E-4</v>
          </cell>
        </row>
        <row r="194">
          <cell r="B194" t="str">
            <v>12.2.20</v>
          </cell>
          <cell r="C194" t="str">
            <v>SINAPI</v>
          </cell>
          <cell r="D194" t="str">
            <v>74146/001</v>
          </cell>
          <cell r="E194" t="str">
            <v>Tanque louca branco sem coluna, completo inclusive torneira metalica</v>
          </cell>
          <cell r="F194" t="str">
            <v xml:space="preserve">un </v>
          </cell>
          <cell r="G194">
            <v>30</v>
          </cell>
          <cell r="H194">
            <v>321.47000000000003</v>
          </cell>
          <cell r="I194">
            <v>0</v>
          </cell>
          <cell r="J194">
            <v>321.47000000000003</v>
          </cell>
          <cell r="K194">
            <v>0.27</v>
          </cell>
          <cell r="L194">
            <v>0.27</v>
          </cell>
          <cell r="M194">
            <v>408.27</v>
          </cell>
          <cell r="N194">
            <v>0</v>
          </cell>
          <cell r="O194">
            <v>408.27</v>
          </cell>
          <cell r="P194">
            <v>12248.1</v>
          </cell>
          <cell r="Q194">
            <v>0</v>
          </cell>
          <cell r="R194">
            <v>12248.1</v>
          </cell>
          <cell r="S194">
            <v>1E-4</v>
          </cell>
        </row>
        <row r="195">
          <cell r="B195" t="str">
            <v>12.2.21</v>
          </cell>
          <cell r="C195" t="str">
            <v>SINAPI</v>
          </cell>
          <cell r="D195" t="str">
            <v>73949/002</v>
          </cell>
          <cell r="E195" t="str">
            <v>Torneira cromada longa 1/2" ou 3/4" de parede para pia, padrao popular - fornecimento e instalacao</v>
          </cell>
          <cell r="F195" t="str">
            <v xml:space="preserve">un </v>
          </cell>
          <cell r="G195">
            <v>30</v>
          </cell>
          <cell r="H195">
            <v>81.33</v>
          </cell>
          <cell r="I195">
            <v>0</v>
          </cell>
          <cell r="J195">
            <v>81.33</v>
          </cell>
          <cell r="K195">
            <v>0.27</v>
          </cell>
          <cell r="L195">
            <v>0.27</v>
          </cell>
          <cell r="M195">
            <v>103.29</v>
          </cell>
          <cell r="N195">
            <v>0</v>
          </cell>
          <cell r="O195">
            <v>103.29</v>
          </cell>
          <cell r="P195">
            <v>3098.7</v>
          </cell>
          <cell r="Q195">
            <v>0</v>
          </cell>
          <cell r="R195">
            <v>3098.7</v>
          </cell>
          <cell r="S195">
            <v>0</v>
          </cell>
        </row>
        <row r="196">
          <cell r="B196" t="str">
            <v>12.2.22</v>
          </cell>
          <cell r="E196" t="str">
            <v>Cadeira articulada para banho</v>
          </cell>
          <cell r="F196" t="str">
            <v xml:space="preserve">un </v>
          </cell>
          <cell r="G196">
            <v>109</v>
          </cell>
          <cell r="H196">
            <v>2232.48</v>
          </cell>
          <cell r="I196">
            <v>0</v>
          </cell>
          <cell r="J196">
            <v>2232.48</v>
          </cell>
          <cell r="K196">
            <v>0.27</v>
          </cell>
          <cell r="L196">
            <v>0.27</v>
          </cell>
          <cell r="M196">
            <v>2835.25</v>
          </cell>
          <cell r="N196">
            <v>0</v>
          </cell>
          <cell r="O196">
            <v>2835.25</v>
          </cell>
          <cell r="P196">
            <v>309042.25</v>
          </cell>
          <cell r="Q196">
            <v>0</v>
          </cell>
          <cell r="R196">
            <v>309042.25</v>
          </cell>
          <cell r="S196">
            <v>1.9E-3</v>
          </cell>
        </row>
        <row r="197">
          <cell r="B197" t="str">
            <v>12.2.23</v>
          </cell>
          <cell r="E197" t="str">
            <v>Box para chuveiro</v>
          </cell>
          <cell r="F197" t="str">
            <v>m²</v>
          </cell>
          <cell r="G197">
            <v>11.6</v>
          </cell>
          <cell r="H197">
            <v>141.22999999999999</v>
          </cell>
          <cell r="I197">
            <v>0</v>
          </cell>
          <cell r="J197">
            <v>141.22999999999999</v>
          </cell>
          <cell r="K197">
            <v>0.27</v>
          </cell>
          <cell r="L197">
            <v>0.27</v>
          </cell>
          <cell r="M197">
            <v>179.36</v>
          </cell>
          <cell r="N197">
            <v>0</v>
          </cell>
          <cell r="O197">
            <v>179.36</v>
          </cell>
          <cell r="P197">
            <v>2080.58</v>
          </cell>
          <cell r="Q197">
            <v>0</v>
          </cell>
          <cell r="R197">
            <v>2080.58</v>
          </cell>
          <cell r="S197">
            <v>0</v>
          </cell>
        </row>
        <row r="198">
          <cell r="B198" t="str">
            <v>12.2.24</v>
          </cell>
          <cell r="E198" t="str">
            <v>Bebedouro</v>
          </cell>
          <cell r="F198" t="str">
            <v xml:space="preserve">un </v>
          </cell>
          <cell r="G198">
            <v>56</v>
          </cell>
          <cell r="H198">
            <v>1233.74</v>
          </cell>
          <cell r="I198">
            <v>0</v>
          </cell>
          <cell r="J198">
            <v>1233.74</v>
          </cell>
          <cell r="K198">
            <v>0.27</v>
          </cell>
          <cell r="L198">
            <v>0.27</v>
          </cell>
          <cell r="M198">
            <v>1566.85</v>
          </cell>
          <cell r="N198">
            <v>0</v>
          </cell>
          <cell r="O198">
            <v>1566.85</v>
          </cell>
          <cell r="P198">
            <v>87743.6</v>
          </cell>
          <cell r="Q198">
            <v>0</v>
          </cell>
          <cell r="R198">
            <v>87743.6</v>
          </cell>
          <cell r="S198">
            <v>5.0000000000000001E-4</v>
          </cell>
        </row>
        <row r="199">
          <cell r="B199" t="str">
            <v>12.3</v>
          </cell>
          <cell r="E199" t="str">
            <v>Bancadas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12.3.1</v>
          </cell>
          <cell r="C200" t="str">
            <v>SINAPI</v>
          </cell>
          <cell r="D200" t="str">
            <v>74126/001</v>
          </cell>
          <cell r="E200" t="str">
            <v>Granito cinza polido para bancada e=2,5 cm, largura 60cm - fornecimento e instalacao</v>
          </cell>
          <cell r="F200" t="str">
            <v>m</v>
          </cell>
          <cell r="G200">
            <v>203.68</v>
          </cell>
          <cell r="H200">
            <v>391.47</v>
          </cell>
          <cell r="I200">
            <v>56.44</v>
          </cell>
          <cell r="J200">
            <v>447.91</v>
          </cell>
          <cell r="K200">
            <v>0.27</v>
          </cell>
          <cell r="L200">
            <v>0.27</v>
          </cell>
          <cell r="M200">
            <v>497.17</v>
          </cell>
          <cell r="N200">
            <v>71.680000000000007</v>
          </cell>
          <cell r="O200">
            <v>568.85</v>
          </cell>
          <cell r="P200">
            <v>101263.59</v>
          </cell>
          <cell r="Q200">
            <v>14599.78</v>
          </cell>
          <cell r="R200">
            <v>115863.37</v>
          </cell>
          <cell r="S200">
            <v>6.9999999999999999E-4</v>
          </cell>
        </row>
        <row r="201">
          <cell r="B201" t="str">
            <v>12.3.2</v>
          </cell>
          <cell r="E201" t="str">
            <v>Tampo inox com cubas e expurgo</v>
          </cell>
          <cell r="F201" t="str">
            <v>m</v>
          </cell>
          <cell r="G201">
            <v>359.08</v>
          </cell>
          <cell r="H201">
            <v>556.17999999999995</v>
          </cell>
          <cell r="I201">
            <v>33.86</v>
          </cell>
          <cell r="J201">
            <v>590.04</v>
          </cell>
          <cell r="K201">
            <v>0.27</v>
          </cell>
          <cell r="L201">
            <v>0.27</v>
          </cell>
          <cell r="M201">
            <v>706.35</v>
          </cell>
          <cell r="N201">
            <v>43</v>
          </cell>
          <cell r="O201">
            <v>749.35</v>
          </cell>
          <cell r="P201">
            <v>253636.16</v>
          </cell>
          <cell r="Q201">
            <v>15440.44</v>
          </cell>
          <cell r="R201">
            <v>269076.59999999998</v>
          </cell>
          <cell r="S201">
            <v>1.6000000000000001E-3</v>
          </cell>
        </row>
        <row r="202">
          <cell r="E202" t="str">
            <v>Subtotal 12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12679231.449999999</v>
          </cell>
          <cell r="S202">
            <v>7.6200000000000004E-2</v>
          </cell>
        </row>
        <row r="203"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>
            <v>13</v>
          </cell>
          <cell r="E204" t="str">
            <v>CÂMARA FRIGORÍFICA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B205" t="str">
            <v>13.1</v>
          </cell>
          <cell r="E205" t="str">
            <v>Módulo Frigorífico para Armazenamento de cadáveres</v>
          </cell>
          <cell r="F205" t="str">
            <v>m²</v>
          </cell>
          <cell r="G205">
            <v>4.2</v>
          </cell>
          <cell r="H205">
            <v>5830.36</v>
          </cell>
          <cell r="I205">
            <v>0</v>
          </cell>
          <cell r="J205">
            <v>5830.36</v>
          </cell>
          <cell r="K205">
            <v>0.27</v>
          </cell>
          <cell r="L205">
            <v>0.27</v>
          </cell>
          <cell r="M205">
            <v>7404.56</v>
          </cell>
          <cell r="N205">
            <v>0</v>
          </cell>
          <cell r="O205">
            <v>7404.56</v>
          </cell>
          <cell r="P205">
            <v>31099.15</v>
          </cell>
          <cell r="Q205">
            <v>0</v>
          </cell>
          <cell r="R205">
            <v>31099.15</v>
          </cell>
          <cell r="S205">
            <v>2.0000000000000001E-4</v>
          </cell>
        </row>
        <row r="206">
          <cell r="B206" t="str">
            <v>13.2</v>
          </cell>
          <cell r="E206" t="str">
            <v>Módulo Frigorífico para Armazenamento de Carnes, Laticínios, Frutas,verduras e legumes, Refeições e Ante-câmara conforme projeto</v>
          </cell>
          <cell r="F206" t="str">
            <v>m²</v>
          </cell>
          <cell r="G206">
            <v>31.85</v>
          </cell>
          <cell r="H206">
            <v>5830.36</v>
          </cell>
          <cell r="I206">
            <v>0</v>
          </cell>
          <cell r="J206">
            <v>5830.36</v>
          </cell>
          <cell r="K206">
            <v>0.27</v>
          </cell>
          <cell r="L206">
            <v>0.27</v>
          </cell>
          <cell r="M206">
            <v>7404.56</v>
          </cell>
          <cell r="N206">
            <v>0</v>
          </cell>
          <cell r="O206">
            <v>7404.56</v>
          </cell>
          <cell r="P206">
            <v>235835.24</v>
          </cell>
          <cell r="Q206">
            <v>0</v>
          </cell>
          <cell r="R206">
            <v>235835.24</v>
          </cell>
          <cell r="S206">
            <v>1.4E-3</v>
          </cell>
        </row>
        <row r="207">
          <cell r="E207" t="str">
            <v>Subtotal 13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266934.39</v>
          </cell>
          <cell r="S207">
            <v>1.6000000000000001E-3</v>
          </cell>
        </row>
        <row r="208"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>
            <v>14</v>
          </cell>
          <cell r="E209" t="str">
            <v>CLIMATIZAÇÃO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B210" t="str">
            <v>14.1</v>
          </cell>
          <cell r="E210" t="str">
            <v>Sistema de Climatização, Ventilação e Exaustão, conforme memorial e planilha anexa</v>
          </cell>
          <cell r="F210" t="str">
            <v>gl</v>
          </cell>
          <cell r="G210">
            <v>1</v>
          </cell>
          <cell r="H210">
            <v>12765959.310000001</v>
          </cell>
          <cell r="I210">
            <v>5454649.96</v>
          </cell>
          <cell r="J210">
            <v>18220609.27</v>
          </cell>
          <cell r="K210">
            <v>0.27</v>
          </cell>
          <cell r="L210">
            <v>0.27</v>
          </cell>
          <cell r="M210">
            <v>16212768.32</v>
          </cell>
          <cell r="N210">
            <v>6927405.4500000002</v>
          </cell>
          <cell r="O210">
            <v>23140173.77</v>
          </cell>
          <cell r="P210">
            <v>16212768.32</v>
          </cell>
          <cell r="Q210">
            <v>6927405.4500000002</v>
          </cell>
          <cell r="R210">
            <v>23140173.77</v>
          </cell>
          <cell r="S210">
            <v>0.13900000000000001</v>
          </cell>
        </row>
        <row r="211">
          <cell r="E211" t="str">
            <v>Subtotal 14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23140173.77</v>
          </cell>
          <cell r="S211">
            <v>0.13900000000000001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B213">
            <v>15</v>
          </cell>
          <cell r="E213" t="str">
            <v>INSTALAÇÕES ELÉTRICAS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>15.1</v>
          </cell>
          <cell r="E214" t="str">
            <v>Instalações elétricas - conforme planilha anexa</v>
          </cell>
          <cell r="F214" t="str">
            <v>vb</v>
          </cell>
          <cell r="G214">
            <v>1</v>
          </cell>
          <cell r="H214">
            <v>12430818.609999999</v>
          </cell>
          <cell r="I214">
            <v>4039068.6</v>
          </cell>
          <cell r="J214">
            <v>16469887.210000001</v>
          </cell>
          <cell r="K214">
            <v>0.27</v>
          </cell>
          <cell r="L214">
            <v>0.27</v>
          </cell>
          <cell r="M214">
            <v>15787139.640000001</v>
          </cell>
          <cell r="N214">
            <v>5129617.12</v>
          </cell>
          <cell r="O214">
            <v>20916756.760000002</v>
          </cell>
          <cell r="P214">
            <v>15787139.640000001</v>
          </cell>
          <cell r="Q214">
            <v>5129617.12</v>
          </cell>
          <cell r="R214">
            <v>20916756.760000002</v>
          </cell>
          <cell r="S214">
            <v>0.12570000000000001</v>
          </cell>
        </row>
        <row r="215">
          <cell r="E215" t="str">
            <v>Subtotal 15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20916756.760000002</v>
          </cell>
          <cell r="S215">
            <v>0.12570000000000001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B217">
            <v>16</v>
          </cell>
          <cell r="E217" t="str">
            <v>INSTALAÇÕES ELETRÔNICAS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B218" t="str">
            <v>16.1</v>
          </cell>
          <cell r="E218" t="str">
            <v>Instalações eletronicas - conforme planilha anexa</v>
          </cell>
          <cell r="F218" t="str">
            <v>vb</v>
          </cell>
          <cell r="G218">
            <v>1</v>
          </cell>
          <cell r="H218">
            <v>6060286.6100000003</v>
          </cell>
          <cell r="I218">
            <v>1603654.22</v>
          </cell>
          <cell r="J218">
            <v>7663940.8300000001</v>
          </cell>
          <cell r="K218">
            <v>0.27</v>
          </cell>
          <cell r="L218">
            <v>0.27</v>
          </cell>
          <cell r="M218">
            <v>7696563.9900000002</v>
          </cell>
          <cell r="N218">
            <v>2036640.86</v>
          </cell>
          <cell r="O218">
            <v>9733204.8499999996</v>
          </cell>
          <cell r="P218">
            <v>7696563.9900000002</v>
          </cell>
          <cell r="Q218">
            <v>2036640.86</v>
          </cell>
          <cell r="R218">
            <v>9733204.8499999996</v>
          </cell>
          <cell r="S218">
            <v>5.8500000000000003E-2</v>
          </cell>
        </row>
        <row r="219">
          <cell r="E219" t="str">
            <v>Subtotal 16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9733204.8499999996</v>
          </cell>
          <cell r="S219">
            <v>5.8500000000000003E-2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B221">
            <v>17</v>
          </cell>
          <cell r="E221" t="str">
            <v>ELEVADOR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B222" t="str">
            <v>17.1</v>
          </cell>
          <cell r="E222" t="str">
            <v>Elevador social, com 2 paradas, capacidade para 08 passageiros, vel. 60 m/min, acionamento VVVF, indicadores digitais, cabina acab. Inox escovado, piso granito, abertura de porta central, botoeiras antivandálicas com braile, subteto em inox com luminária,</v>
          </cell>
          <cell r="F222" t="str">
            <v xml:space="preserve">un </v>
          </cell>
          <cell r="G222">
            <v>2</v>
          </cell>
          <cell r="H222">
            <v>79086</v>
          </cell>
          <cell r="I222">
            <v>0</v>
          </cell>
          <cell r="J222">
            <v>79086</v>
          </cell>
          <cell r="K222">
            <v>0.27</v>
          </cell>
          <cell r="L222">
            <v>0.27</v>
          </cell>
          <cell r="M222">
            <v>100439.22</v>
          </cell>
          <cell r="N222">
            <v>0</v>
          </cell>
          <cell r="O222">
            <v>100439.22</v>
          </cell>
          <cell r="P222">
            <v>200878.44</v>
          </cell>
          <cell r="Q222">
            <v>0</v>
          </cell>
          <cell r="R222">
            <v>200878.44</v>
          </cell>
          <cell r="S222">
            <v>1.1999999999999999E-3</v>
          </cell>
        </row>
        <row r="223">
          <cell r="B223" t="str">
            <v>17.2</v>
          </cell>
          <cell r="E223" t="str">
            <v xml:space="preserve">Elevador para leito hospitalar, com 2 paradas, capacidade para 20 passageiros e/ou 1.500 Kg., vel. 60 m/min, acionamento VVVF, indicadores digitais, cabina acab. Inox escovado, piso granito, abertura de porta central, botoeiras antivandálicas com braile, </v>
          </cell>
          <cell r="F223" t="str">
            <v xml:space="preserve">un </v>
          </cell>
          <cell r="G223">
            <v>8</v>
          </cell>
          <cell r="H223">
            <v>134728.65</v>
          </cell>
          <cell r="I223">
            <v>0</v>
          </cell>
          <cell r="J223">
            <v>134728.65</v>
          </cell>
          <cell r="K223">
            <v>0.27</v>
          </cell>
          <cell r="L223">
            <v>0.27</v>
          </cell>
          <cell r="M223">
            <v>171105.39</v>
          </cell>
          <cell r="N223">
            <v>0</v>
          </cell>
          <cell r="O223">
            <v>171105.39</v>
          </cell>
          <cell r="P223">
            <v>1368843.12</v>
          </cell>
          <cell r="Q223">
            <v>0</v>
          </cell>
          <cell r="R223">
            <v>1368843.12</v>
          </cell>
          <cell r="S223">
            <v>8.2000000000000007E-3</v>
          </cell>
        </row>
        <row r="224">
          <cell r="E224" t="str">
            <v>Subtotal 17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1569721.56</v>
          </cell>
          <cell r="S224">
            <v>9.4000000000000004E-3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>
            <v>18</v>
          </cell>
          <cell r="E226" t="str">
            <v>ÁREA EXTERNA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>18.1</v>
          </cell>
          <cell r="E227" t="str">
            <v>Piso intertravado permeável</v>
          </cell>
          <cell r="F227" t="str">
            <v>m²</v>
          </cell>
          <cell r="G227">
            <v>3608.5</v>
          </cell>
          <cell r="H227">
            <v>46.89</v>
          </cell>
          <cell r="I227">
            <v>18.64</v>
          </cell>
          <cell r="J227">
            <v>65.53</v>
          </cell>
          <cell r="K227">
            <v>0.27</v>
          </cell>
          <cell r="L227">
            <v>0.27</v>
          </cell>
          <cell r="M227">
            <v>59.55</v>
          </cell>
          <cell r="N227">
            <v>23.67</v>
          </cell>
          <cell r="O227">
            <v>83.22</v>
          </cell>
          <cell r="P227">
            <v>214886.18</v>
          </cell>
          <cell r="Q227">
            <v>85413.2</v>
          </cell>
          <cell r="R227">
            <v>300299.38</v>
          </cell>
          <cell r="S227">
            <v>1.8E-3</v>
          </cell>
        </row>
        <row r="228">
          <cell r="B228" t="str">
            <v>18.2</v>
          </cell>
          <cell r="E228" t="str">
            <v>Piso do estacionamento conforme paginação do projeto</v>
          </cell>
          <cell r="F228" t="str">
            <v>m²</v>
          </cell>
          <cell r="G228">
            <v>19027.79</v>
          </cell>
          <cell r="H228">
            <v>46.89</v>
          </cell>
          <cell r="I228">
            <v>18.64</v>
          </cell>
          <cell r="J228">
            <v>65.53</v>
          </cell>
          <cell r="K228">
            <v>0.27</v>
          </cell>
          <cell r="L228">
            <v>0.27</v>
          </cell>
          <cell r="M228">
            <v>59.55</v>
          </cell>
          <cell r="N228">
            <v>23.67</v>
          </cell>
          <cell r="O228">
            <v>83.22</v>
          </cell>
          <cell r="P228">
            <v>1133104.8899999999</v>
          </cell>
          <cell r="Q228">
            <v>450387.79</v>
          </cell>
          <cell r="R228">
            <v>1583492.68</v>
          </cell>
          <cell r="S228">
            <v>9.4999999999999998E-3</v>
          </cell>
        </row>
        <row r="229">
          <cell r="B229" t="str">
            <v>18.3</v>
          </cell>
          <cell r="C229" t="str">
            <v>SINAPI</v>
          </cell>
          <cell r="D229" t="str">
            <v>73892/002</v>
          </cell>
          <cell r="E229" t="str">
            <v>Calçada para circulação de pedestre</v>
          </cell>
          <cell r="F229" t="str">
            <v>m²</v>
          </cell>
          <cell r="G229">
            <v>1859.71</v>
          </cell>
          <cell r="H229">
            <v>29.92</v>
          </cell>
          <cell r="I229">
            <v>45.15</v>
          </cell>
          <cell r="J229">
            <v>75.069999999999993</v>
          </cell>
          <cell r="K229">
            <v>0.27</v>
          </cell>
          <cell r="L229">
            <v>0.27</v>
          </cell>
          <cell r="M229">
            <v>38</v>
          </cell>
          <cell r="N229">
            <v>57.34</v>
          </cell>
          <cell r="O229">
            <v>95.34</v>
          </cell>
          <cell r="P229">
            <v>70668.98</v>
          </cell>
          <cell r="Q229">
            <v>106635.77</v>
          </cell>
          <cell r="R229">
            <v>177304.75</v>
          </cell>
          <cell r="S229">
            <v>1.1000000000000001E-3</v>
          </cell>
        </row>
        <row r="230">
          <cell r="B230" t="str">
            <v>18.4</v>
          </cell>
          <cell r="C230" t="str">
            <v>SINAPI</v>
          </cell>
          <cell r="D230" t="str">
            <v>74164/001</v>
          </cell>
          <cell r="E230" t="str">
            <v>Lastro de brita para base calçada</v>
          </cell>
          <cell r="F230" t="str">
            <v>m³</v>
          </cell>
          <cell r="G230">
            <v>1859.71</v>
          </cell>
          <cell r="H230">
            <v>7.46</v>
          </cell>
          <cell r="I230">
            <v>4.32</v>
          </cell>
          <cell r="J230">
            <v>11.78</v>
          </cell>
          <cell r="K230">
            <v>0.27</v>
          </cell>
          <cell r="L230">
            <v>0.27</v>
          </cell>
          <cell r="M230">
            <v>9.4700000000000006</v>
          </cell>
          <cell r="N230">
            <v>5.49</v>
          </cell>
          <cell r="O230">
            <v>14.96</v>
          </cell>
          <cell r="P230">
            <v>17611.45</v>
          </cell>
          <cell r="Q230">
            <v>10209.81</v>
          </cell>
          <cell r="R230">
            <v>27821.26</v>
          </cell>
          <cell r="S230">
            <v>2.0000000000000001E-4</v>
          </cell>
        </row>
        <row r="231">
          <cell r="B231" t="str">
            <v>18.5</v>
          </cell>
          <cell r="E231" t="str">
            <v>Rampa em concreto para acesso</v>
          </cell>
          <cell r="F231" t="str">
            <v>m²</v>
          </cell>
          <cell r="G231">
            <v>160.4</v>
          </cell>
          <cell r="H231">
            <v>88.03</v>
          </cell>
          <cell r="I231">
            <v>42.51</v>
          </cell>
          <cell r="J231">
            <v>130.54</v>
          </cell>
          <cell r="K231">
            <v>0.27</v>
          </cell>
          <cell r="L231">
            <v>0.27</v>
          </cell>
          <cell r="M231">
            <v>111.8</v>
          </cell>
          <cell r="N231">
            <v>53.99</v>
          </cell>
          <cell r="O231">
            <v>165.79</v>
          </cell>
          <cell r="P231">
            <v>17932.72</v>
          </cell>
          <cell r="Q231">
            <v>8660</v>
          </cell>
          <cell r="R231">
            <v>26592.720000000001</v>
          </cell>
          <cell r="S231">
            <v>2.0000000000000001E-4</v>
          </cell>
        </row>
        <row r="232">
          <cell r="B232" t="str">
            <v>18.6</v>
          </cell>
          <cell r="E232" t="str">
            <v xml:space="preserve">Guia pré-moldada reta </v>
          </cell>
          <cell r="F232" t="str">
            <v xml:space="preserve">m </v>
          </cell>
          <cell r="G232">
            <v>5105.1899999999996</v>
          </cell>
          <cell r="H232">
            <v>30.24</v>
          </cell>
          <cell r="I232">
            <v>9.25</v>
          </cell>
          <cell r="J232">
            <v>39.49</v>
          </cell>
          <cell r="K232">
            <v>0.27</v>
          </cell>
          <cell r="L232">
            <v>0.27</v>
          </cell>
          <cell r="M232">
            <v>38.4</v>
          </cell>
          <cell r="N232">
            <v>11.75</v>
          </cell>
          <cell r="O232">
            <v>50.15</v>
          </cell>
          <cell r="P232">
            <v>196039.3</v>
          </cell>
          <cell r="Q232">
            <v>59985.98</v>
          </cell>
          <cell r="R232">
            <v>256025.28</v>
          </cell>
          <cell r="S232">
            <v>1.5E-3</v>
          </cell>
        </row>
        <row r="233">
          <cell r="B233" t="str">
            <v>18.7</v>
          </cell>
          <cell r="E233" t="str">
            <v>Guarda corpo</v>
          </cell>
          <cell r="F233" t="str">
            <v>m</v>
          </cell>
          <cell r="G233">
            <v>13.8</v>
          </cell>
          <cell r="H233">
            <v>508.41</v>
          </cell>
          <cell r="I233">
            <v>0</v>
          </cell>
          <cell r="J233">
            <v>508.41</v>
          </cell>
          <cell r="K233">
            <v>0.27</v>
          </cell>
          <cell r="L233">
            <v>0.27</v>
          </cell>
          <cell r="M233">
            <v>645.67999999999995</v>
          </cell>
          <cell r="N233">
            <v>0</v>
          </cell>
          <cell r="O233">
            <v>645.67999999999995</v>
          </cell>
          <cell r="P233">
            <v>8910.3799999999992</v>
          </cell>
          <cell r="Q233">
            <v>0</v>
          </cell>
          <cell r="R233">
            <v>8910.3799999999992</v>
          </cell>
          <cell r="S233">
            <v>1E-4</v>
          </cell>
        </row>
        <row r="234">
          <cell r="B234" t="str">
            <v>18.8</v>
          </cell>
          <cell r="E234" t="str">
            <v>Escada de acesso em basalto</v>
          </cell>
          <cell r="F234" t="str">
            <v>m</v>
          </cell>
          <cell r="G234">
            <v>79.75</v>
          </cell>
          <cell r="H234">
            <v>71.33</v>
          </cell>
          <cell r="I234">
            <v>38.25</v>
          </cell>
          <cell r="J234">
            <v>109.58</v>
          </cell>
          <cell r="K234">
            <v>0.27</v>
          </cell>
          <cell r="L234">
            <v>0.27</v>
          </cell>
          <cell r="M234">
            <v>90.59</v>
          </cell>
          <cell r="N234">
            <v>48.58</v>
          </cell>
          <cell r="O234">
            <v>139.16999999999999</v>
          </cell>
          <cell r="P234">
            <v>7224.55</v>
          </cell>
          <cell r="Q234">
            <v>3874.26</v>
          </cell>
          <cell r="R234">
            <v>11098.81</v>
          </cell>
          <cell r="S234">
            <v>1E-4</v>
          </cell>
        </row>
        <row r="235">
          <cell r="B235" t="str">
            <v>18.9</v>
          </cell>
          <cell r="E235" t="str">
            <v>Piso em concreto</v>
          </cell>
          <cell r="F235" t="str">
            <v>m²</v>
          </cell>
          <cell r="G235">
            <v>118</v>
          </cell>
          <cell r="H235">
            <v>88.03</v>
          </cell>
          <cell r="I235">
            <v>42.51</v>
          </cell>
          <cell r="J235">
            <v>130.54</v>
          </cell>
          <cell r="K235">
            <v>0.27</v>
          </cell>
          <cell r="L235">
            <v>0.27</v>
          </cell>
          <cell r="M235">
            <v>111.8</v>
          </cell>
          <cell r="N235">
            <v>53.99</v>
          </cell>
          <cell r="O235">
            <v>165.79</v>
          </cell>
          <cell r="P235">
            <v>13192.4</v>
          </cell>
          <cell r="Q235">
            <v>6370.82</v>
          </cell>
          <cell r="R235">
            <v>19563.22</v>
          </cell>
          <cell r="S235">
            <v>1E-4</v>
          </cell>
        </row>
        <row r="236">
          <cell r="B236" t="str">
            <v>18.10</v>
          </cell>
          <cell r="C236" t="str">
            <v>SINAPI</v>
          </cell>
          <cell r="D236" t="str">
            <v>73787/001</v>
          </cell>
          <cell r="E236" t="str">
            <v>Alambrado em tubos de ferro galvanizado a cada 2m altura 3m, fixados em blocos de concreto, com tela de arame galvanizado revestido com pvc fio 12 malha 7,5cm</v>
          </cell>
          <cell r="F236" t="str">
            <v>m²</v>
          </cell>
          <cell r="G236">
            <v>182.67</v>
          </cell>
          <cell r="H236">
            <v>146.87</v>
          </cell>
          <cell r="I236">
            <v>0</v>
          </cell>
          <cell r="J236">
            <v>146.87</v>
          </cell>
          <cell r="K236">
            <v>0.27</v>
          </cell>
          <cell r="L236">
            <v>0.27</v>
          </cell>
          <cell r="M236">
            <v>186.52</v>
          </cell>
          <cell r="N236">
            <v>0</v>
          </cell>
          <cell r="O236">
            <v>186.52</v>
          </cell>
          <cell r="P236">
            <v>34071.61</v>
          </cell>
          <cell r="Q236">
            <v>0</v>
          </cell>
          <cell r="R236">
            <v>34071.61</v>
          </cell>
          <cell r="S236">
            <v>2.0000000000000001E-4</v>
          </cell>
        </row>
        <row r="237">
          <cell r="E237" t="str">
            <v>Subtotal 18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2445180.09</v>
          </cell>
          <cell r="S237">
            <v>1.47E-2</v>
          </cell>
        </row>
        <row r="238"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>
            <v>19</v>
          </cell>
          <cell r="E239" t="str">
            <v>RESERVATÓRIOS E ETE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B240" t="str">
            <v>19.1</v>
          </cell>
          <cell r="E240" t="str">
            <v>Reservatório elevado em concreto armado, conforme projeto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B241" t="str">
            <v>19.1.1</v>
          </cell>
          <cell r="E241" t="str">
            <v>Mobilização de máquinas e equipamentos especializados para execução de reservatórios</v>
          </cell>
          <cell r="F241" t="str">
            <v xml:space="preserve">un </v>
          </cell>
          <cell r="G241">
            <v>1</v>
          </cell>
          <cell r="H241">
            <v>71939.210000000006</v>
          </cell>
          <cell r="I241">
            <v>0</v>
          </cell>
          <cell r="J241">
            <v>71939.210000000006</v>
          </cell>
          <cell r="K241">
            <v>0.27</v>
          </cell>
          <cell r="L241">
            <v>0.27</v>
          </cell>
          <cell r="M241">
            <v>91362.8</v>
          </cell>
          <cell r="N241">
            <v>0</v>
          </cell>
          <cell r="O241">
            <v>91362.8</v>
          </cell>
          <cell r="P241">
            <v>91362.8</v>
          </cell>
          <cell r="Q241">
            <v>0</v>
          </cell>
          <cell r="R241">
            <v>91362.8</v>
          </cell>
          <cell r="S241">
            <v>5.0000000000000001E-4</v>
          </cell>
        </row>
        <row r="242">
          <cell r="B242" t="str">
            <v>19.1.2</v>
          </cell>
          <cell r="E242" t="str">
            <v>Escavação mecânica prof. 2 à 4m</v>
          </cell>
          <cell r="F242" t="str">
            <v>m³</v>
          </cell>
          <cell r="G242">
            <v>122</v>
          </cell>
          <cell r="H242">
            <v>4.57</v>
          </cell>
          <cell r="I242">
            <v>1.1599999999999999</v>
          </cell>
          <cell r="J242">
            <v>5.73</v>
          </cell>
          <cell r="K242">
            <v>0.27</v>
          </cell>
          <cell r="L242">
            <v>0.27</v>
          </cell>
          <cell r="M242">
            <v>5.8</v>
          </cell>
          <cell r="N242">
            <v>1.47</v>
          </cell>
          <cell r="O242">
            <v>7.27</v>
          </cell>
          <cell r="P242">
            <v>707.6</v>
          </cell>
          <cell r="Q242">
            <v>179.34</v>
          </cell>
          <cell r="R242">
            <v>886.94</v>
          </cell>
          <cell r="S242">
            <v>0</v>
          </cell>
        </row>
        <row r="243">
          <cell r="B243" t="str">
            <v>19.1.3</v>
          </cell>
          <cell r="C243" t="str">
            <v>SINAPI</v>
          </cell>
          <cell r="D243" t="str">
            <v>79483</v>
          </cell>
          <cell r="E243" t="str">
            <v>Apiloamento com maco de 30 Kg</v>
          </cell>
          <cell r="F243" t="str">
            <v>m²</v>
          </cell>
          <cell r="G243">
            <v>78.5</v>
          </cell>
          <cell r="H243">
            <v>0</v>
          </cell>
          <cell r="I243">
            <v>25.89</v>
          </cell>
          <cell r="J243">
            <v>25.89</v>
          </cell>
          <cell r="K243">
            <v>0.27</v>
          </cell>
          <cell r="L243">
            <v>0.27</v>
          </cell>
          <cell r="M243">
            <v>0</v>
          </cell>
          <cell r="N243">
            <v>32.880000000000003</v>
          </cell>
          <cell r="O243">
            <v>32.880000000000003</v>
          </cell>
          <cell r="P243">
            <v>0</v>
          </cell>
          <cell r="Q243">
            <v>2581.08</v>
          </cell>
          <cell r="R243">
            <v>2581.08</v>
          </cell>
          <cell r="S243">
            <v>0</v>
          </cell>
        </row>
        <row r="244">
          <cell r="B244" t="str">
            <v>19.1.4</v>
          </cell>
          <cell r="C244" t="str">
            <v>SINAPI</v>
          </cell>
          <cell r="D244" t="str">
            <v>73964/006</v>
          </cell>
          <cell r="E244" t="str">
            <v>Reaterro manual de valas</v>
          </cell>
          <cell r="F244" t="str">
            <v>m³</v>
          </cell>
          <cell r="G244">
            <v>22</v>
          </cell>
          <cell r="H244">
            <v>0.51</v>
          </cell>
          <cell r="I244">
            <v>8.6300000000000008</v>
          </cell>
          <cell r="J244">
            <v>9.14</v>
          </cell>
          <cell r="K244">
            <v>0.27</v>
          </cell>
          <cell r="L244">
            <v>0.27</v>
          </cell>
          <cell r="M244">
            <v>0.65</v>
          </cell>
          <cell r="N244">
            <v>10.96</v>
          </cell>
          <cell r="O244">
            <v>11.61</v>
          </cell>
          <cell r="P244">
            <v>14.3</v>
          </cell>
          <cell r="Q244">
            <v>241.12</v>
          </cell>
          <cell r="R244">
            <v>255.42</v>
          </cell>
          <cell r="S244">
            <v>0</v>
          </cell>
        </row>
        <row r="245">
          <cell r="B245" t="str">
            <v>19.1.5</v>
          </cell>
          <cell r="E245" t="str">
            <v>Carga, transporte e descarga mecânica até 1km</v>
          </cell>
          <cell r="F245" t="str">
            <v>m³</v>
          </cell>
          <cell r="G245">
            <v>100</v>
          </cell>
          <cell r="H245">
            <v>4.12</v>
          </cell>
          <cell r="I245">
            <v>0.13</v>
          </cell>
          <cell r="J245">
            <v>4.25</v>
          </cell>
          <cell r="K245">
            <v>0.27</v>
          </cell>
          <cell r="L245">
            <v>0.27</v>
          </cell>
          <cell r="M245">
            <v>5.23</v>
          </cell>
          <cell r="N245">
            <v>0.17</v>
          </cell>
          <cell r="O245">
            <v>5.4</v>
          </cell>
          <cell r="P245">
            <v>523</v>
          </cell>
          <cell r="Q245">
            <v>17</v>
          </cell>
          <cell r="R245">
            <v>540</v>
          </cell>
          <cell r="S245">
            <v>0</v>
          </cell>
        </row>
        <row r="246">
          <cell r="B246" t="str">
            <v>19.1.6</v>
          </cell>
          <cell r="C246" t="str">
            <v>SINAPI</v>
          </cell>
          <cell r="D246" t="str">
            <v>74034/001</v>
          </cell>
          <cell r="E246" t="str">
            <v>Espalhamento do material de 1ª categoria com trator</v>
          </cell>
          <cell r="F246" t="str">
            <v>m³</v>
          </cell>
          <cell r="G246">
            <v>100</v>
          </cell>
          <cell r="H246">
            <v>1.97</v>
          </cell>
          <cell r="I246">
            <v>0</v>
          </cell>
          <cell r="J246">
            <v>1.97</v>
          </cell>
          <cell r="K246">
            <v>0.27</v>
          </cell>
          <cell r="L246">
            <v>0.27</v>
          </cell>
          <cell r="M246">
            <v>2.5</v>
          </cell>
          <cell r="N246">
            <v>0</v>
          </cell>
          <cell r="O246">
            <v>2.5</v>
          </cell>
          <cell r="P246">
            <v>250</v>
          </cell>
          <cell r="Q246">
            <v>0</v>
          </cell>
          <cell r="R246">
            <v>250</v>
          </cell>
          <cell r="S246">
            <v>0</v>
          </cell>
        </row>
        <row r="247">
          <cell r="B247" t="str">
            <v>19.1.7</v>
          </cell>
          <cell r="C247" t="str">
            <v>SINAPI</v>
          </cell>
          <cell r="D247" t="str">
            <v>73907/007</v>
          </cell>
          <cell r="E247" t="str">
            <v>Lastro de concreto traço 1:3:5, espessura 5 cm, preparo mecanico</v>
          </cell>
          <cell r="F247" t="str">
            <v>m²</v>
          </cell>
          <cell r="G247">
            <v>78.5</v>
          </cell>
          <cell r="H247">
            <v>16.55</v>
          </cell>
          <cell r="I247">
            <v>7.22</v>
          </cell>
          <cell r="J247">
            <v>23.77</v>
          </cell>
          <cell r="K247">
            <v>0.27</v>
          </cell>
          <cell r="L247">
            <v>0.27</v>
          </cell>
          <cell r="M247">
            <v>21.02</v>
          </cell>
          <cell r="N247">
            <v>9.17</v>
          </cell>
          <cell r="O247">
            <v>30.19</v>
          </cell>
          <cell r="P247">
            <v>1650.07</v>
          </cell>
          <cell r="Q247">
            <v>719.85</v>
          </cell>
          <cell r="R247">
            <v>2369.92</v>
          </cell>
          <cell r="S247">
            <v>0</v>
          </cell>
        </row>
        <row r="248">
          <cell r="B248" t="str">
            <v>19.1.8</v>
          </cell>
          <cell r="C248" t="str">
            <v>SINAPI</v>
          </cell>
          <cell r="D248" t="str">
            <v>5970</v>
          </cell>
          <cell r="E248" t="str">
            <v>Forma tabua para concrerto em fundação com reaproveitemanto 2 vezes</v>
          </cell>
          <cell r="F248" t="str">
            <v>m²</v>
          </cell>
          <cell r="G248">
            <v>78</v>
          </cell>
          <cell r="H248">
            <v>7.59</v>
          </cell>
          <cell r="I248">
            <v>48.91</v>
          </cell>
          <cell r="J248">
            <v>56.5</v>
          </cell>
          <cell r="K248">
            <v>0.27</v>
          </cell>
          <cell r="L248">
            <v>0.27</v>
          </cell>
          <cell r="M248">
            <v>9.64</v>
          </cell>
          <cell r="N248">
            <v>62.12</v>
          </cell>
          <cell r="O248">
            <v>71.760000000000005</v>
          </cell>
          <cell r="P248">
            <v>751.92</v>
          </cell>
          <cell r="Q248">
            <v>4845.3599999999997</v>
          </cell>
          <cell r="R248">
            <v>5597.28</v>
          </cell>
          <cell r="S248">
            <v>0</v>
          </cell>
        </row>
        <row r="249">
          <cell r="B249" t="str">
            <v>19.1.9</v>
          </cell>
          <cell r="C249" t="str">
            <v>SINAPI</v>
          </cell>
          <cell r="D249" t="str">
            <v>74138/005</v>
          </cell>
          <cell r="E249" t="str">
            <v xml:space="preserve">Concreto usinado bombeado Fck=35MPa, inclusive colocação, espalhamento e adensamento mecânico </v>
          </cell>
          <cell r="F249" t="str">
            <v>m³</v>
          </cell>
          <cell r="G249">
            <v>140.16</v>
          </cell>
          <cell r="H249">
            <v>458.82</v>
          </cell>
          <cell r="I249">
            <v>111.27</v>
          </cell>
          <cell r="J249">
            <v>570.09</v>
          </cell>
          <cell r="K249">
            <v>0.27</v>
          </cell>
          <cell r="L249">
            <v>0.27</v>
          </cell>
          <cell r="M249">
            <v>582.70000000000005</v>
          </cell>
          <cell r="N249">
            <v>141.31</v>
          </cell>
          <cell r="O249">
            <v>724.01</v>
          </cell>
          <cell r="P249">
            <v>81671.23</v>
          </cell>
          <cell r="Q249">
            <v>19806.009999999998</v>
          </cell>
          <cell r="R249">
            <v>101477.24</v>
          </cell>
          <cell r="S249">
            <v>5.9999999999999995E-4</v>
          </cell>
        </row>
        <row r="250">
          <cell r="B250" t="str">
            <v>19.1.10</v>
          </cell>
          <cell r="C250" t="str">
            <v>SINAPI</v>
          </cell>
          <cell r="D250" t="str">
            <v>74254/002</v>
          </cell>
          <cell r="E250" t="str">
            <v>Armação aço CA-50, diam. 6,3 (1/4) à 12,5 mm (1/2) -Fornecimento/Corte /dobra/colocação</v>
          </cell>
          <cell r="F250" t="str">
            <v>kg</v>
          </cell>
          <cell r="G250">
            <v>8066.9</v>
          </cell>
          <cell r="H250">
            <v>3.81</v>
          </cell>
          <cell r="I250">
            <v>2.2599999999999998</v>
          </cell>
          <cell r="J250">
            <v>6.07</v>
          </cell>
          <cell r="K250">
            <v>0.27</v>
          </cell>
          <cell r="L250">
            <v>0.27</v>
          </cell>
          <cell r="M250">
            <v>4.84</v>
          </cell>
          <cell r="N250">
            <v>2.87</v>
          </cell>
          <cell r="O250">
            <v>7.71</v>
          </cell>
          <cell r="P250">
            <v>39043.800000000003</v>
          </cell>
          <cell r="Q250">
            <v>23152</v>
          </cell>
          <cell r="R250">
            <v>62195.8</v>
          </cell>
          <cell r="S250">
            <v>4.0000000000000002E-4</v>
          </cell>
        </row>
        <row r="251">
          <cell r="B251" t="str">
            <v>19.1.11</v>
          </cell>
          <cell r="C251" t="str">
            <v>SINAPI</v>
          </cell>
          <cell r="D251" t="str">
            <v>74254/001</v>
          </cell>
          <cell r="E251" t="str">
            <v>Armação aço CA-50, diam. 16,0 (5/8) à 25,0 mm (1) -Fornecimento/Corte/dobra/colocação</v>
          </cell>
          <cell r="F251" t="str">
            <v>kg</v>
          </cell>
          <cell r="G251">
            <v>21824.1</v>
          </cell>
          <cell r="H251">
            <v>3.81</v>
          </cell>
          <cell r="I251">
            <v>2.2599999999999998</v>
          </cell>
          <cell r="J251">
            <v>6.07</v>
          </cell>
          <cell r="K251">
            <v>0.27</v>
          </cell>
          <cell r="L251">
            <v>0.27</v>
          </cell>
          <cell r="M251">
            <v>4.84</v>
          </cell>
          <cell r="N251">
            <v>2.87</v>
          </cell>
          <cell r="O251">
            <v>7.71</v>
          </cell>
          <cell r="P251">
            <v>105628.64</v>
          </cell>
          <cell r="Q251">
            <v>62635.17</v>
          </cell>
          <cell r="R251">
            <v>168263.81</v>
          </cell>
          <cell r="S251">
            <v>1E-3</v>
          </cell>
        </row>
        <row r="252">
          <cell r="B252" t="str">
            <v>19.1.12</v>
          </cell>
          <cell r="C252" t="str">
            <v>SINAPI</v>
          </cell>
          <cell r="D252" t="str">
            <v>73942/002</v>
          </cell>
          <cell r="E252" t="str">
            <v>Armação de aço CA-60, diam. 3,4 a 6,3 - Fornecimento/Corte/dobra/colocação</v>
          </cell>
          <cell r="F252" t="str">
            <v>kg</v>
          </cell>
          <cell r="G252">
            <v>4056.3</v>
          </cell>
          <cell r="H252">
            <v>3.68</v>
          </cell>
          <cell r="I252">
            <v>2.2599999999999998</v>
          </cell>
          <cell r="J252">
            <v>5.94</v>
          </cell>
          <cell r="K252">
            <v>0.27</v>
          </cell>
          <cell r="L252">
            <v>0.27</v>
          </cell>
          <cell r="M252">
            <v>4.67</v>
          </cell>
          <cell r="N252">
            <v>2.87</v>
          </cell>
          <cell r="O252">
            <v>7.54</v>
          </cell>
          <cell r="P252">
            <v>18942.919999999998</v>
          </cell>
          <cell r="Q252">
            <v>11641.58</v>
          </cell>
          <cell r="R252">
            <v>30584.5</v>
          </cell>
          <cell r="S252">
            <v>2.0000000000000001E-4</v>
          </cell>
        </row>
        <row r="253">
          <cell r="B253" t="str">
            <v>19.1.13</v>
          </cell>
          <cell r="E253" t="str">
            <v>Fornecimento e execução de reservatório elevado com a utilização de formas deslizantes, incluindo projeto, infra-estrutura, superestrutura, cimbramento interno, andaimes metálicos internos e externo, serralheria e impermeabilização</v>
          </cell>
          <cell r="F253" t="str">
            <v xml:space="preserve">un </v>
          </cell>
          <cell r="G253">
            <v>1</v>
          </cell>
          <cell r="H253">
            <v>514074.82</v>
          </cell>
          <cell r="I253">
            <v>0</v>
          </cell>
          <cell r="J253">
            <v>514074.82</v>
          </cell>
          <cell r="K253">
            <v>0.27</v>
          </cell>
          <cell r="L253">
            <v>0.27</v>
          </cell>
          <cell r="M253">
            <v>652875.02</v>
          </cell>
          <cell r="N253">
            <v>0</v>
          </cell>
          <cell r="O253">
            <v>652875.02</v>
          </cell>
          <cell r="P253">
            <v>652875.02</v>
          </cell>
          <cell r="Q253">
            <v>0</v>
          </cell>
          <cell r="R253">
            <v>652875.02</v>
          </cell>
          <cell r="S253">
            <v>3.8999999999999998E-3</v>
          </cell>
        </row>
        <row r="254">
          <cell r="B254" t="str">
            <v>19.2</v>
          </cell>
          <cell r="E254" t="str">
            <v>Reservatório enterrado em concreto armado, conforme projeto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B255" t="str">
            <v>19.2.1</v>
          </cell>
          <cell r="E255" t="str">
            <v>Escavação mecânica prof. 2 à 4m</v>
          </cell>
          <cell r="F255" t="str">
            <v>m³</v>
          </cell>
          <cell r="G255">
            <v>1293.18</v>
          </cell>
          <cell r="H255">
            <v>4.57</v>
          </cell>
          <cell r="I255">
            <v>1.1599999999999999</v>
          </cell>
          <cell r="J255">
            <v>5.73</v>
          </cell>
          <cell r="K255">
            <v>0.27</v>
          </cell>
          <cell r="L255">
            <v>0.27</v>
          </cell>
          <cell r="M255">
            <v>5.8</v>
          </cell>
          <cell r="N255">
            <v>1.47</v>
          </cell>
          <cell r="O255">
            <v>7.27</v>
          </cell>
          <cell r="P255">
            <v>7500.44</v>
          </cell>
          <cell r="Q255">
            <v>1900.97</v>
          </cell>
          <cell r="R255">
            <v>9401.41</v>
          </cell>
          <cell r="S255">
            <v>1E-4</v>
          </cell>
        </row>
        <row r="256">
          <cell r="B256" t="str">
            <v>19.2.2</v>
          </cell>
          <cell r="C256" t="str">
            <v>SINAPI</v>
          </cell>
          <cell r="D256" t="str">
            <v>79483</v>
          </cell>
          <cell r="E256" t="str">
            <v>Apiloamento com maco de 30 Kg</v>
          </cell>
          <cell r="F256" t="str">
            <v>m²</v>
          </cell>
          <cell r="G256">
            <v>355.32</v>
          </cell>
          <cell r="H256">
            <v>0</v>
          </cell>
          <cell r="I256">
            <v>25.89</v>
          </cell>
          <cell r="J256">
            <v>25.89</v>
          </cell>
          <cell r="K256">
            <v>0.27</v>
          </cell>
          <cell r="L256">
            <v>0.27</v>
          </cell>
          <cell r="M256">
            <v>0</v>
          </cell>
          <cell r="N256">
            <v>32.880000000000003</v>
          </cell>
          <cell r="O256">
            <v>32.880000000000003</v>
          </cell>
          <cell r="P256">
            <v>0</v>
          </cell>
          <cell r="Q256">
            <v>11682.92</v>
          </cell>
          <cell r="R256">
            <v>11682.92</v>
          </cell>
          <cell r="S256">
            <v>1E-4</v>
          </cell>
        </row>
        <row r="257">
          <cell r="B257" t="str">
            <v>19.2.3</v>
          </cell>
          <cell r="C257" t="str">
            <v>SINAPI</v>
          </cell>
          <cell r="D257" t="str">
            <v>73964/006</v>
          </cell>
          <cell r="E257" t="str">
            <v>Reaterro manual de valas</v>
          </cell>
          <cell r="F257" t="str">
            <v>m³</v>
          </cell>
          <cell r="G257">
            <v>93.19</v>
          </cell>
          <cell r="H257">
            <v>0.51</v>
          </cell>
          <cell r="I257">
            <v>8.6300000000000008</v>
          </cell>
          <cell r="J257">
            <v>9.14</v>
          </cell>
          <cell r="K257">
            <v>0.27</v>
          </cell>
          <cell r="L257">
            <v>0.27</v>
          </cell>
          <cell r="M257">
            <v>0.65</v>
          </cell>
          <cell r="N257">
            <v>10.96</v>
          </cell>
          <cell r="O257">
            <v>11.61</v>
          </cell>
          <cell r="P257">
            <v>60.57</v>
          </cell>
          <cell r="Q257">
            <v>1021.36</v>
          </cell>
          <cell r="R257">
            <v>1081.93</v>
          </cell>
          <cell r="S257">
            <v>0</v>
          </cell>
        </row>
        <row r="258">
          <cell r="B258" t="str">
            <v>19.2.4</v>
          </cell>
          <cell r="E258" t="str">
            <v>Carga, transporte e descarga mecânica até 1km</v>
          </cell>
          <cell r="F258" t="str">
            <v>m³</v>
          </cell>
          <cell r="G258">
            <v>1201.1099999999999</v>
          </cell>
          <cell r="H258">
            <v>4.12</v>
          </cell>
          <cell r="I258">
            <v>0.13</v>
          </cell>
          <cell r="J258">
            <v>4.25</v>
          </cell>
          <cell r="K258">
            <v>0.27</v>
          </cell>
          <cell r="L258">
            <v>0.27</v>
          </cell>
          <cell r="M258">
            <v>5.23</v>
          </cell>
          <cell r="N258">
            <v>0.17</v>
          </cell>
          <cell r="O258">
            <v>5.4</v>
          </cell>
          <cell r="P258">
            <v>6281.81</v>
          </cell>
          <cell r="Q258">
            <v>204.19</v>
          </cell>
          <cell r="R258">
            <v>6486</v>
          </cell>
          <cell r="S258">
            <v>0</v>
          </cell>
        </row>
        <row r="259">
          <cell r="B259" t="str">
            <v>19.2.5</v>
          </cell>
          <cell r="C259" t="str">
            <v>SINAPI</v>
          </cell>
          <cell r="D259" t="str">
            <v>74034/001</v>
          </cell>
          <cell r="E259" t="str">
            <v>Espalhamento do material de 1ª categoria com trator</v>
          </cell>
          <cell r="F259" t="str">
            <v>m³</v>
          </cell>
          <cell r="G259">
            <v>1201.1099999999999</v>
          </cell>
          <cell r="H259">
            <v>1.97</v>
          </cell>
          <cell r="I259">
            <v>0</v>
          </cell>
          <cell r="J259">
            <v>1.97</v>
          </cell>
          <cell r="K259">
            <v>0.27</v>
          </cell>
          <cell r="L259">
            <v>0.27</v>
          </cell>
          <cell r="M259">
            <v>2.5</v>
          </cell>
          <cell r="N259">
            <v>0</v>
          </cell>
          <cell r="O259">
            <v>2.5</v>
          </cell>
          <cell r="P259">
            <v>3002.78</v>
          </cell>
          <cell r="Q259">
            <v>0</v>
          </cell>
          <cell r="R259">
            <v>3002.78</v>
          </cell>
          <cell r="S259">
            <v>0</v>
          </cell>
        </row>
        <row r="260">
          <cell r="B260" t="str">
            <v>19.2.6</v>
          </cell>
          <cell r="C260" t="str">
            <v>SINAPI</v>
          </cell>
          <cell r="D260" t="str">
            <v>83868</v>
          </cell>
          <cell r="E260" t="str">
            <v>Escoramento de valas tipo continuo</v>
          </cell>
          <cell r="F260" t="str">
            <v>m²</v>
          </cell>
          <cell r="G260">
            <v>296.39999999999998</v>
          </cell>
          <cell r="H260">
            <v>27.23</v>
          </cell>
          <cell r="I260">
            <v>36.83</v>
          </cell>
          <cell r="J260">
            <v>64.06</v>
          </cell>
          <cell r="K260">
            <v>0.27</v>
          </cell>
          <cell r="L260">
            <v>0.27</v>
          </cell>
          <cell r="M260">
            <v>34.58</v>
          </cell>
          <cell r="N260">
            <v>46.77</v>
          </cell>
          <cell r="O260">
            <v>81.349999999999994</v>
          </cell>
          <cell r="P260">
            <v>10249.51</v>
          </cell>
          <cell r="Q260">
            <v>13862.63</v>
          </cell>
          <cell r="R260">
            <v>24112.14</v>
          </cell>
          <cell r="S260">
            <v>1E-4</v>
          </cell>
        </row>
        <row r="261">
          <cell r="B261" t="str">
            <v>19.2.7</v>
          </cell>
          <cell r="C261" t="str">
            <v>SINAPI</v>
          </cell>
          <cell r="D261" t="str">
            <v>73907/007</v>
          </cell>
          <cell r="E261" t="str">
            <v>Lastro de concreto traço 1:3:5, espessura 5 cm, preparo mecanico</v>
          </cell>
          <cell r="F261" t="str">
            <v>m²</v>
          </cell>
          <cell r="G261">
            <v>355.35</v>
          </cell>
          <cell r="H261">
            <v>16.55</v>
          </cell>
          <cell r="I261">
            <v>7.22</v>
          </cell>
          <cell r="J261">
            <v>23.77</v>
          </cell>
          <cell r="K261">
            <v>0.27</v>
          </cell>
          <cell r="L261">
            <v>0.27</v>
          </cell>
          <cell r="M261">
            <v>21.02</v>
          </cell>
          <cell r="N261">
            <v>9.17</v>
          </cell>
          <cell r="O261">
            <v>30.19</v>
          </cell>
          <cell r="P261">
            <v>7469.46</v>
          </cell>
          <cell r="Q261">
            <v>3258.56</v>
          </cell>
          <cell r="R261">
            <v>10728.02</v>
          </cell>
          <cell r="S261">
            <v>1E-4</v>
          </cell>
        </row>
        <row r="262">
          <cell r="B262" t="str">
            <v>19.2.8</v>
          </cell>
          <cell r="C262" t="str">
            <v>SINAPI</v>
          </cell>
          <cell r="D262" t="str">
            <v>5970</v>
          </cell>
          <cell r="E262" t="str">
            <v>Forma tabua para concrerto em fundação com reaproveitemanto 2 vezes</v>
          </cell>
          <cell r="F262" t="str">
            <v>m²</v>
          </cell>
          <cell r="G262">
            <v>1749.2</v>
          </cell>
          <cell r="H262">
            <v>7.59</v>
          </cell>
          <cell r="I262">
            <v>48.91</v>
          </cell>
          <cell r="J262">
            <v>56.5</v>
          </cell>
          <cell r="K262">
            <v>0.27</v>
          </cell>
          <cell r="L262">
            <v>0.27</v>
          </cell>
          <cell r="M262">
            <v>9.64</v>
          </cell>
          <cell r="N262">
            <v>62.12</v>
          </cell>
          <cell r="O262">
            <v>71.760000000000005</v>
          </cell>
          <cell r="P262">
            <v>16862.29</v>
          </cell>
          <cell r="Q262">
            <v>108660.3</v>
          </cell>
          <cell r="R262">
            <v>125522.59</v>
          </cell>
          <cell r="S262">
            <v>8.0000000000000004E-4</v>
          </cell>
        </row>
        <row r="263">
          <cell r="B263" t="str">
            <v>19.2.9</v>
          </cell>
          <cell r="C263" t="str">
            <v>SINAPI</v>
          </cell>
          <cell r="D263" t="str">
            <v>74138/005</v>
          </cell>
          <cell r="E263" t="str">
            <v xml:space="preserve">Concreto usinado bombeado Fck=35MPa, inclusive colocação, espalhamento e adensamento mecânico </v>
          </cell>
          <cell r="F263" t="str">
            <v>m³</v>
          </cell>
          <cell r="G263">
            <v>215.46</v>
          </cell>
          <cell r="H263">
            <v>458.82</v>
          </cell>
          <cell r="I263">
            <v>111.27</v>
          </cell>
          <cell r="J263">
            <v>570.09</v>
          </cell>
          <cell r="K263">
            <v>0.27</v>
          </cell>
          <cell r="L263">
            <v>0.27</v>
          </cell>
          <cell r="M263">
            <v>582.70000000000005</v>
          </cell>
          <cell r="N263">
            <v>141.31</v>
          </cell>
          <cell r="O263">
            <v>724.01</v>
          </cell>
          <cell r="P263">
            <v>125548.54</v>
          </cell>
          <cell r="Q263">
            <v>30446.65</v>
          </cell>
          <cell r="R263">
            <v>155995.19</v>
          </cell>
          <cell r="S263">
            <v>8.9999999999999998E-4</v>
          </cell>
        </row>
        <row r="264">
          <cell r="B264" t="str">
            <v>19.2.10</v>
          </cell>
          <cell r="C264" t="str">
            <v>SINAPI</v>
          </cell>
          <cell r="D264" t="str">
            <v>74254/002</v>
          </cell>
          <cell r="E264" t="str">
            <v>Armação aço CA-50, diam. 6,3 (1/4) à 12,5 mm (1/2) -Fornecimento/Corte (perda de 10%)/dobra/colocação</v>
          </cell>
          <cell r="F264" t="str">
            <v>kg</v>
          </cell>
          <cell r="G264">
            <v>11931.44</v>
          </cell>
          <cell r="H264">
            <v>3.81</v>
          </cell>
          <cell r="I264">
            <v>2.2599999999999998</v>
          </cell>
          <cell r="J264">
            <v>6.07</v>
          </cell>
          <cell r="K264">
            <v>0.27</v>
          </cell>
          <cell r="L264">
            <v>0.27</v>
          </cell>
          <cell r="M264">
            <v>4.84</v>
          </cell>
          <cell r="N264">
            <v>2.87</v>
          </cell>
          <cell r="O264">
            <v>7.71</v>
          </cell>
          <cell r="P264">
            <v>57748.17</v>
          </cell>
          <cell r="Q264">
            <v>34243.230000000003</v>
          </cell>
          <cell r="R264">
            <v>91991.4</v>
          </cell>
          <cell r="S264">
            <v>5.9999999999999995E-4</v>
          </cell>
        </row>
        <row r="265">
          <cell r="B265" t="str">
            <v>19.2.11</v>
          </cell>
          <cell r="C265" t="str">
            <v>SINAPI</v>
          </cell>
          <cell r="D265" t="str">
            <v>74254/001</v>
          </cell>
          <cell r="E265" t="str">
            <v>Armação aço CA-50, diam. 16,0 (5/8) à 25,0 mm (1) -Fornecimento/Corte/dobra/colocação</v>
          </cell>
          <cell r="F265" t="str">
            <v>kg</v>
          </cell>
          <cell r="G265">
            <v>7885.99</v>
          </cell>
          <cell r="H265">
            <v>3.81</v>
          </cell>
          <cell r="I265">
            <v>2.2599999999999998</v>
          </cell>
          <cell r="J265">
            <v>6.07</v>
          </cell>
          <cell r="K265">
            <v>0.27</v>
          </cell>
          <cell r="L265">
            <v>0.27</v>
          </cell>
          <cell r="M265">
            <v>4.84</v>
          </cell>
          <cell r="N265">
            <v>2.87</v>
          </cell>
          <cell r="O265">
            <v>7.71</v>
          </cell>
          <cell r="P265">
            <v>38168.19</v>
          </cell>
          <cell r="Q265">
            <v>22632.79</v>
          </cell>
          <cell r="R265">
            <v>60800.98</v>
          </cell>
          <cell r="S265">
            <v>4.0000000000000002E-4</v>
          </cell>
        </row>
        <row r="266">
          <cell r="B266" t="str">
            <v>19.2.12</v>
          </cell>
          <cell r="C266" t="str">
            <v>SINAPI</v>
          </cell>
          <cell r="D266" t="str">
            <v>73942/002</v>
          </cell>
          <cell r="E266" t="str">
            <v>Armação de aço CA-60, diam. 3,4 a 6,3 - Fornecimento/Corte/dobra/colocação</v>
          </cell>
          <cell r="F266" t="str">
            <v>kg</v>
          </cell>
          <cell r="G266">
            <v>892.05</v>
          </cell>
          <cell r="H266">
            <v>3.68</v>
          </cell>
          <cell r="I266">
            <v>2.2599999999999998</v>
          </cell>
          <cell r="J266">
            <v>5.94</v>
          </cell>
          <cell r="K266">
            <v>0.27</v>
          </cell>
          <cell r="L266">
            <v>0.27</v>
          </cell>
          <cell r="M266">
            <v>4.67</v>
          </cell>
          <cell r="N266">
            <v>2.87</v>
          </cell>
          <cell r="O266">
            <v>7.54</v>
          </cell>
          <cell r="P266">
            <v>4165.87</v>
          </cell>
          <cell r="Q266">
            <v>2560.1799999999998</v>
          </cell>
          <cell r="R266">
            <v>6726.05</v>
          </cell>
          <cell r="S266">
            <v>0</v>
          </cell>
        </row>
        <row r="267">
          <cell r="B267" t="str">
            <v>19.2.13</v>
          </cell>
          <cell r="E267" t="str">
            <v>Alçapão</v>
          </cell>
          <cell r="F267" t="str">
            <v>m²</v>
          </cell>
          <cell r="G267">
            <v>7.21</v>
          </cell>
          <cell r="H267">
            <v>282.45</v>
          </cell>
          <cell r="I267">
            <v>0</v>
          </cell>
          <cell r="J267">
            <v>282.45</v>
          </cell>
          <cell r="K267">
            <v>0.27</v>
          </cell>
          <cell r="L267">
            <v>0.27</v>
          </cell>
          <cell r="M267">
            <v>358.71</v>
          </cell>
          <cell r="N267">
            <v>0</v>
          </cell>
          <cell r="O267">
            <v>358.71</v>
          </cell>
          <cell r="P267">
            <v>2586.3000000000002</v>
          </cell>
          <cell r="Q267">
            <v>0</v>
          </cell>
          <cell r="R267">
            <v>2586.3000000000002</v>
          </cell>
          <cell r="S267">
            <v>0</v>
          </cell>
        </row>
        <row r="268">
          <cell r="B268" t="str">
            <v>19.2.14</v>
          </cell>
          <cell r="C268" t="str">
            <v>SINAPI</v>
          </cell>
          <cell r="D268" t="str">
            <v>73929/001</v>
          </cell>
          <cell r="E268" t="str">
            <v>Impermeabilização reservatorio</v>
          </cell>
          <cell r="F268" t="str">
            <v>m²</v>
          </cell>
          <cell r="G268">
            <v>883.76</v>
          </cell>
          <cell r="H268">
            <v>52.85</v>
          </cell>
          <cell r="I268">
            <v>0</v>
          </cell>
          <cell r="J268">
            <v>52.85</v>
          </cell>
          <cell r="K268">
            <v>0.27</v>
          </cell>
          <cell r="L268">
            <v>0.27</v>
          </cell>
          <cell r="M268">
            <v>67.12</v>
          </cell>
          <cell r="N268">
            <v>0</v>
          </cell>
          <cell r="O268">
            <v>67.12</v>
          </cell>
          <cell r="P268">
            <v>59317.97</v>
          </cell>
          <cell r="Q268">
            <v>0</v>
          </cell>
          <cell r="R268">
            <v>59317.97</v>
          </cell>
          <cell r="S268">
            <v>4.0000000000000002E-4</v>
          </cell>
        </row>
        <row r="269">
          <cell r="E269" t="str">
            <v>Subtotal 19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1688675.49</v>
          </cell>
          <cell r="S269">
            <v>1.01E-2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B271">
            <v>20</v>
          </cell>
          <cell r="E271" t="str">
            <v>PAISAGISMO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B272" t="str">
            <v>20.1</v>
          </cell>
          <cell r="E272" t="str">
            <v>Espécies arbóreas com dap 5 e h maior que 1,80m</v>
          </cell>
          <cell r="F272" t="str">
            <v xml:space="preserve">un </v>
          </cell>
          <cell r="G272">
            <v>203</v>
          </cell>
          <cell r="H272">
            <v>23.73</v>
          </cell>
          <cell r="I272">
            <v>0</v>
          </cell>
          <cell r="J272">
            <v>23.73</v>
          </cell>
          <cell r="K272">
            <v>0.27</v>
          </cell>
          <cell r="L272">
            <v>0.27</v>
          </cell>
          <cell r="M272">
            <v>30.14</v>
          </cell>
          <cell r="N272">
            <v>0</v>
          </cell>
          <cell r="O272">
            <v>30.14</v>
          </cell>
          <cell r="P272">
            <v>6118.42</v>
          </cell>
          <cell r="Q272">
            <v>0</v>
          </cell>
          <cell r="R272">
            <v>6118.42</v>
          </cell>
          <cell r="S272">
            <v>0</v>
          </cell>
        </row>
        <row r="273">
          <cell r="B273" t="str">
            <v>20.2</v>
          </cell>
          <cell r="E273" t="str">
            <v>Espécies forrageiras</v>
          </cell>
          <cell r="F273" t="str">
            <v>m²</v>
          </cell>
          <cell r="H273">
            <v>0</v>
          </cell>
          <cell r="I273">
            <v>0</v>
          </cell>
          <cell r="J273">
            <v>0</v>
          </cell>
          <cell r="K273">
            <v>0.27</v>
          </cell>
          <cell r="L273">
            <v>0.27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B274" t="str">
            <v>20.2.1</v>
          </cell>
          <cell r="E274" t="str">
            <v>Singônio</v>
          </cell>
          <cell r="F274" t="str">
            <v xml:space="preserve">un </v>
          </cell>
          <cell r="G274">
            <v>9279</v>
          </cell>
          <cell r="H274">
            <v>0.79</v>
          </cell>
          <cell r="I274">
            <v>0</v>
          </cell>
          <cell r="J274">
            <v>0.79</v>
          </cell>
          <cell r="K274">
            <v>0.27</v>
          </cell>
          <cell r="L274">
            <v>0.27</v>
          </cell>
          <cell r="M274">
            <v>1</v>
          </cell>
          <cell r="N274">
            <v>0</v>
          </cell>
          <cell r="O274">
            <v>1</v>
          </cell>
          <cell r="P274">
            <v>9279</v>
          </cell>
          <cell r="Q274">
            <v>0</v>
          </cell>
          <cell r="R274">
            <v>9279</v>
          </cell>
          <cell r="S274">
            <v>1E-4</v>
          </cell>
        </row>
        <row r="275">
          <cell r="B275" t="str">
            <v>20.2.2</v>
          </cell>
          <cell r="E275" t="str">
            <v>Mini Grama Preta</v>
          </cell>
          <cell r="F275" t="str">
            <v xml:space="preserve">un </v>
          </cell>
          <cell r="G275">
            <v>38812</v>
          </cell>
          <cell r="H275">
            <v>0.79</v>
          </cell>
          <cell r="I275">
            <v>0</v>
          </cell>
          <cell r="J275">
            <v>0.79</v>
          </cell>
          <cell r="K275">
            <v>0.27</v>
          </cell>
          <cell r="L275">
            <v>0.27</v>
          </cell>
          <cell r="M275">
            <v>1</v>
          </cell>
          <cell r="N275">
            <v>0</v>
          </cell>
          <cell r="O275">
            <v>1</v>
          </cell>
          <cell r="P275">
            <v>38812</v>
          </cell>
          <cell r="Q275">
            <v>0</v>
          </cell>
          <cell r="R275">
            <v>38812</v>
          </cell>
          <cell r="S275">
            <v>2.0000000000000001E-4</v>
          </cell>
        </row>
        <row r="276">
          <cell r="B276" t="str">
            <v>20.2.3</v>
          </cell>
          <cell r="E276" t="str">
            <v>Lírio Amarelo</v>
          </cell>
          <cell r="F276" t="str">
            <v xml:space="preserve">un </v>
          </cell>
          <cell r="G276">
            <v>19763</v>
          </cell>
          <cell r="H276">
            <v>0.87</v>
          </cell>
          <cell r="I276">
            <v>0</v>
          </cell>
          <cell r="J276">
            <v>0.87</v>
          </cell>
          <cell r="K276">
            <v>0.27</v>
          </cell>
          <cell r="L276">
            <v>0.27</v>
          </cell>
          <cell r="M276">
            <v>1.1000000000000001</v>
          </cell>
          <cell r="N276">
            <v>0</v>
          </cell>
          <cell r="O276">
            <v>1.1000000000000001</v>
          </cell>
          <cell r="P276">
            <v>21739.3</v>
          </cell>
          <cell r="Q276">
            <v>0</v>
          </cell>
          <cell r="R276">
            <v>21739.3</v>
          </cell>
          <cell r="S276">
            <v>1E-4</v>
          </cell>
        </row>
        <row r="277">
          <cell r="B277" t="str">
            <v>20.2.4</v>
          </cell>
          <cell r="E277" t="str">
            <v>Grama Amendoim</v>
          </cell>
          <cell r="F277" t="str">
            <v xml:space="preserve">un </v>
          </cell>
          <cell r="G277">
            <v>383659</v>
          </cell>
          <cell r="H277">
            <v>0.79</v>
          </cell>
          <cell r="I277">
            <v>0</v>
          </cell>
          <cell r="J277">
            <v>0.79</v>
          </cell>
          <cell r="K277">
            <v>0.27</v>
          </cell>
          <cell r="L277">
            <v>0.27</v>
          </cell>
          <cell r="M277">
            <v>1</v>
          </cell>
          <cell r="N277">
            <v>0</v>
          </cell>
          <cell r="O277">
            <v>1</v>
          </cell>
          <cell r="P277">
            <v>383659</v>
          </cell>
          <cell r="Q277">
            <v>0</v>
          </cell>
          <cell r="R277">
            <v>383659</v>
          </cell>
          <cell r="S277">
            <v>2.3E-3</v>
          </cell>
        </row>
        <row r="278">
          <cell r="B278" t="str">
            <v>20.2.5</v>
          </cell>
          <cell r="E278" t="str">
            <v>Hera Verde Escura</v>
          </cell>
          <cell r="F278" t="str">
            <v xml:space="preserve">un </v>
          </cell>
          <cell r="G278">
            <v>165000</v>
          </cell>
          <cell r="H278">
            <v>0.87</v>
          </cell>
          <cell r="I278">
            <v>0</v>
          </cell>
          <cell r="J278">
            <v>0.87</v>
          </cell>
          <cell r="K278">
            <v>0.27</v>
          </cell>
          <cell r="L278">
            <v>0.27</v>
          </cell>
          <cell r="M278">
            <v>1.1000000000000001</v>
          </cell>
          <cell r="N278">
            <v>0</v>
          </cell>
          <cell r="O278">
            <v>1.1000000000000001</v>
          </cell>
          <cell r="P278">
            <v>181500</v>
          </cell>
          <cell r="Q278">
            <v>0</v>
          </cell>
          <cell r="R278">
            <v>181500</v>
          </cell>
          <cell r="S278">
            <v>1.1000000000000001E-3</v>
          </cell>
        </row>
        <row r="279">
          <cell r="B279" t="str">
            <v>20.2.6</v>
          </cell>
          <cell r="E279" t="str">
            <v>Grama Azul</v>
          </cell>
          <cell r="F279" t="str">
            <v xml:space="preserve">un </v>
          </cell>
          <cell r="G279">
            <v>51675</v>
          </cell>
          <cell r="H279">
            <v>0.95</v>
          </cell>
          <cell r="I279">
            <v>0</v>
          </cell>
          <cell r="J279">
            <v>0.95</v>
          </cell>
          <cell r="K279">
            <v>0.27</v>
          </cell>
          <cell r="L279">
            <v>0.27</v>
          </cell>
          <cell r="M279">
            <v>1.21</v>
          </cell>
          <cell r="N279">
            <v>0</v>
          </cell>
          <cell r="O279">
            <v>1.21</v>
          </cell>
          <cell r="P279">
            <v>62526.75</v>
          </cell>
          <cell r="Q279">
            <v>0</v>
          </cell>
          <cell r="R279">
            <v>62526.75</v>
          </cell>
          <cell r="S279">
            <v>4.0000000000000002E-4</v>
          </cell>
        </row>
        <row r="280">
          <cell r="B280" t="str">
            <v>20.2.7</v>
          </cell>
          <cell r="E280" t="str">
            <v>Lambari</v>
          </cell>
          <cell r="F280" t="str">
            <v xml:space="preserve">un </v>
          </cell>
          <cell r="G280">
            <v>4080</v>
          </cell>
          <cell r="H280">
            <v>0.79</v>
          </cell>
          <cell r="I280">
            <v>0</v>
          </cell>
          <cell r="J280">
            <v>0.79</v>
          </cell>
          <cell r="K280">
            <v>0.27</v>
          </cell>
          <cell r="L280">
            <v>0.27</v>
          </cell>
          <cell r="M280">
            <v>1</v>
          </cell>
          <cell r="N280">
            <v>0</v>
          </cell>
          <cell r="O280">
            <v>1</v>
          </cell>
          <cell r="P280">
            <v>4080</v>
          </cell>
          <cell r="Q280">
            <v>0</v>
          </cell>
          <cell r="R280">
            <v>4080</v>
          </cell>
          <cell r="S280">
            <v>0</v>
          </cell>
        </row>
        <row r="281">
          <cell r="B281" t="str">
            <v>20.2.8</v>
          </cell>
          <cell r="E281" t="str">
            <v>Capim-do-Texas</v>
          </cell>
          <cell r="F281" t="str">
            <v xml:space="preserve">un </v>
          </cell>
          <cell r="G281">
            <v>11118</v>
          </cell>
          <cell r="H281">
            <v>1.1100000000000001</v>
          </cell>
          <cell r="I281">
            <v>0</v>
          </cell>
          <cell r="J281">
            <v>1.1100000000000001</v>
          </cell>
          <cell r="K281">
            <v>0.27</v>
          </cell>
          <cell r="L281">
            <v>0.27</v>
          </cell>
          <cell r="M281">
            <v>1.41</v>
          </cell>
          <cell r="N281">
            <v>0</v>
          </cell>
          <cell r="O281">
            <v>1.41</v>
          </cell>
          <cell r="P281">
            <v>15676.38</v>
          </cell>
          <cell r="Q281">
            <v>0</v>
          </cell>
          <cell r="R281">
            <v>15676.38</v>
          </cell>
          <cell r="S281">
            <v>1E-4</v>
          </cell>
        </row>
        <row r="282">
          <cell r="B282" t="str">
            <v>20.2.9</v>
          </cell>
          <cell r="E282" t="str">
            <v>Flor-Leopardo</v>
          </cell>
          <cell r="F282" t="str">
            <v xml:space="preserve">un </v>
          </cell>
          <cell r="G282">
            <v>7393</v>
          </cell>
          <cell r="H282">
            <v>1.1100000000000001</v>
          </cell>
          <cell r="I282">
            <v>0</v>
          </cell>
          <cell r="J282">
            <v>1.1100000000000001</v>
          </cell>
          <cell r="K282">
            <v>0.27</v>
          </cell>
          <cell r="L282">
            <v>0.27</v>
          </cell>
          <cell r="M282">
            <v>1.41</v>
          </cell>
          <cell r="N282">
            <v>0</v>
          </cell>
          <cell r="O282">
            <v>1.41</v>
          </cell>
          <cell r="P282">
            <v>10424.129999999999</v>
          </cell>
          <cell r="Q282">
            <v>0</v>
          </cell>
          <cell r="R282">
            <v>10424.129999999999</v>
          </cell>
          <cell r="S282">
            <v>1E-4</v>
          </cell>
        </row>
        <row r="283">
          <cell r="B283" t="str">
            <v>20.2.10</v>
          </cell>
          <cell r="E283" t="str">
            <v>Barba-de-Serpente</v>
          </cell>
          <cell r="F283" t="str">
            <v xml:space="preserve">un </v>
          </cell>
          <cell r="G283">
            <v>36360</v>
          </cell>
          <cell r="H283">
            <v>0.95</v>
          </cell>
          <cell r="I283">
            <v>0</v>
          </cell>
          <cell r="J283">
            <v>0.95</v>
          </cell>
          <cell r="K283">
            <v>0.27</v>
          </cell>
          <cell r="L283">
            <v>0.27</v>
          </cell>
          <cell r="M283">
            <v>1.21</v>
          </cell>
          <cell r="N283">
            <v>0</v>
          </cell>
          <cell r="O283">
            <v>1.21</v>
          </cell>
          <cell r="P283">
            <v>43995.6</v>
          </cell>
          <cell r="Q283">
            <v>0</v>
          </cell>
          <cell r="R283">
            <v>43995.6</v>
          </cell>
          <cell r="S283">
            <v>2.9999999999999997E-4</v>
          </cell>
        </row>
        <row r="284">
          <cell r="B284" t="str">
            <v>20.2.11</v>
          </cell>
          <cell r="E284" t="str">
            <v>Aspargo</v>
          </cell>
          <cell r="F284" t="str">
            <v xml:space="preserve">un </v>
          </cell>
          <cell r="G284">
            <v>3000</v>
          </cell>
          <cell r="H284">
            <v>0.95</v>
          </cell>
          <cell r="I284">
            <v>0</v>
          </cell>
          <cell r="J284">
            <v>0.95</v>
          </cell>
          <cell r="K284">
            <v>0.27</v>
          </cell>
          <cell r="L284">
            <v>0.27</v>
          </cell>
          <cell r="M284">
            <v>1.21</v>
          </cell>
          <cell r="N284">
            <v>0</v>
          </cell>
          <cell r="O284">
            <v>1.21</v>
          </cell>
          <cell r="P284">
            <v>3630</v>
          </cell>
          <cell r="Q284">
            <v>0</v>
          </cell>
          <cell r="R284">
            <v>3630</v>
          </cell>
          <cell r="S284">
            <v>0</v>
          </cell>
        </row>
        <row r="285">
          <cell r="B285" t="str">
            <v>20.2.12</v>
          </cell>
          <cell r="E285" t="str">
            <v>Capim Palmeira</v>
          </cell>
          <cell r="F285" t="str">
            <v xml:space="preserve">un </v>
          </cell>
          <cell r="G285">
            <v>8430</v>
          </cell>
          <cell r="H285">
            <v>1.1100000000000001</v>
          </cell>
          <cell r="I285">
            <v>0</v>
          </cell>
          <cell r="J285">
            <v>1.1100000000000001</v>
          </cell>
          <cell r="K285">
            <v>0.27</v>
          </cell>
          <cell r="L285">
            <v>0.27</v>
          </cell>
          <cell r="M285">
            <v>1.41</v>
          </cell>
          <cell r="N285">
            <v>0</v>
          </cell>
          <cell r="O285">
            <v>1.41</v>
          </cell>
          <cell r="P285">
            <v>11886.3</v>
          </cell>
          <cell r="Q285">
            <v>0</v>
          </cell>
          <cell r="R285">
            <v>11886.3</v>
          </cell>
          <cell r="S285">
            <v>1E-4</v>
          </cell>
        </row>
        <row r="286">
          <cell r="B286" t="str">
            <v>20.3</v>
          </cell>
          <cell r="E286" t="str">
            <v>Arbustos</v>
          </cell>
          <cell r="F286" t="str">
            <v xml:space="preserve">un </v>
          </cell>
          <cell r="G286">
            <v>167</v>
          </cell>
          <cell r="H286">
            <v>15.82</v>
          </cell>
          <cell r="I286">
            <v>0</v>
          </cell>
          <cell r="J286">
            <v>15.82</v>
          </cell>
          <cell r="K286">
            <v>0.27</v>
          </cell>
          <cell r="L286">
            <v>0.27</v>
          </cell>
          <cell r="M286">
            <v>20.09</v>
          </cell>
          <cell r="N286">
            <v>0</v>
          </cell>
          <cell r="O286">
            <v>20.09</v>
          </cell>
          <cell r="P286">
            <v>3355.03</v>
          </cell>
          <cell r="Q286">
            <v>0</v>
          </cell>
          <cell r="R286">
            <v>3355.03</v>
          </cell>
          <cell r="S286">
            <v>0</v>
          </cell>
        </row>
        <row r="287">
          <cell r="B287" t="str">
            <v>20.4</v>
          </cell>
          <cell r="E287" t="str">
            <v>Protetor e tutor para árvores</v>
          </cell>
          <cell r="F287" t="str">
            <v xml:space="preserve">un </v>
          </cell>
          <cell r="G287">
            <v>203</v>
          </cell>
          <cell r="H287">
            <v>15.82</v>
          </cell>
          <cell r="I287">
            <v>0</v>
          </cell>
          <cell r="J287">
            <v>15.82</v>
          </cell>
          <cell r="K287">
            <v>0.27</v>
          </cell>
          <cell r="L287">
            <v>0.27</v>
          </cell>
          <cell r="M287">
            <v>20.09</v>
          </cell>
          <cell r="N287">
            <v>0</v>
          </cell>
          <cell r="O287">
            <v>20.09</v>
          </cell>
          <cell r="P287">
            <v>4078.27</v>
          </cell>
          <cell r="Q287">
            <v>0</v>
          </cell>
          <cell r="R287">
            <v>4078.27</v>
          </cell>
          <cell r="S287">
            <v>0</v>
          </cell>
        </row>
        <row r="288">
          <cell r="E288" t="str">
            <v>Subtotal 20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800760.18</v>
          </cell>
          <cell r="S288">
            <v>4.7999999999999996E-3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>
            <v>21</v>
          </cell>
          <cell r="E290" t="str">
            <v>COMUNICAÇÃO VISUAL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>21.1</v>
          </cell>
          <cell r="E291" t="str">
            <v>Totem externo</v>
          </cell>
          <cell r="F291" t="str">
            <v>m²</v>
          </cell>
          <cell r="G291">
            <v>10</v>
          </cell>
          <cell r="H291">
            <v>1016.82</v>
          </cell>
          <cell r="I291">
            <v>0</v>
          </cell>
          <cell r="J291">
            <v>1016.82</v>
          </cell>
          <cell r="K291">
            <v>0.27</v>
          </cell>
          <cell r="L291">
            <v>0.27</v>
          </cell>
          <cell r="M291">
            <v>1291.3599999999999</v>
          </cell>
          <cell r="N291">
            <v>0</v>
          </cell>
          <cell r="O291">
            <v>1291.3599999999999</v>
          </cell>
          <cell r="P291">
            <v>12913.6</v>
          </cell>
          <cell r="Q291">
            <v>0</v>
          </cell>
          <cell r="R291">
            <v>12913.6</v>
          </cell>
          <cell r="S291">
            <v>1E-4</v>
          </cell>
        </row>
        <row r="292">
          <cell r="B292" t="str">
            <v>21.2</v>
          </cell>
          <cell r="E292" t="str">
            <v>Letreiro marquise com iluminação</v>
          </cell>
          <cell r="F292" t="str">
            <v>m²</v>
          </cell>
          <cell r="G292">
            <v>22</v>
          </cell>
          <cell r="H292">
            <v>3332.91</v>
          </cell>
          <cell r="I292">
            <v>0</v>
          </cell>
          <cell r="J292">
            <v>3332.91</v>
          </cell>
          <cell r="K292">
            <v>0.27</v>
          </cell>
          <cell r="L292">
            <v>0.27</v>
          </cell>
          <cell r="M292">
            <v>4232.8</v>
          </cell>
          <cell r="N292">
            <v>0</v>
          </cell>
          <cell r="O292">
            <v>4232.8</v>
          </cell>
          <cell r="P292">
            <v>93121.600000000006</v>
          </cell>
          <cell r="Q292">
            <v>0</v>
          </cell>
          <cell r="R292">
            <v>93121.600000000006</v>
          </cell>
          <cell r="S292">
            <v>5.9999999999999995E-4</v>
          </cell>
        </row>
        <row r="293">
          <cell r="B293" t="str">
            <v>21.3</v>
          </cell>
          <cell r="E293" t="str">
            <v>Placa de sinalização em PVC para ambientes</v>
          </cell>
          <cell r="F293" t="str">
            <v xml:space="preserve">un </v>
          </cell>
          <cell r="G293">
            <v>1080</v>
          </cell>
          <cell r="H293">
            <v>203.36</v>
          </cell>
          <cell r="I293">
            <v>0</v>
          </cell>
          <cell r="J293">
            <v>203.36</v>
          </cell>
          <cell r="K293">
            <v>0.27</v>
          </cell>
          <cell r="L293">
            <v>0.27</v>
          </cell>
          <cell r="M293">
            <v>258.27</v>
          </cell>
          <cell r="N293">
            <v>0</v>
          </cell>
          <cell r="O293">
            <v>258.27</v>
          </cell>
          <cell r="P293">
            <v>278931.59999999998</v>
          </cell>
          <cell r="Q293">
            <v>0</v>
          </cell>
          <cell r="R293">
            <v>278931.59999999998</v>
          </cell>
          <cell r="S293">
            <v>1.6999999999999999E-3</v>
          </cell>
        </row>
        <row r="294">
          <cell r="B294" t="str">
            <v>21.4</v>
          </cell>
          <cell r="E294" t="str">
            <v>Placa de sinalização em acrilico para ambientes</v>
          </cell>
          <cell r="F294" t="str">
            <v xml:space="preserve">un </v>
          </cell>
          <cell r="G294">
            <v>570</v>
          </cell>
          <cell r="H294">
            <v>186.42</v>
          </cell>
          <cell r="I294">
            <v>0</v>
          </cell>
          <cell r="J294">
            <v>186.42</v>
          </cell>
          <cell r="K294">
            <v>0.27</v>
          </cell>
          <cell r="L294">
            <v>0.27</v>
          </cell>
          <cell r="M294">
            <v>236.75</v>
          </cell>
          <cell r="N294">
            <v>0</v>
          </cell>
          <cell r="O294">
            <v>236.75</v>
          </cell>
          <cell r="P294">
            <v>134947.5</v>
          </cell>
          <cell r="Q294">
            <v>0</v>
          </cell>
          <cell r="R294">
            <v>134947.5</v>
          </cell>
          <cell r="S294">
            <v>8.0000000000000004E-4</v>
          </cell>
        </row>
        <row r="295">
          <cell r="E295" t="str">
            <v>Subtotal 21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519914.3</v>
          </cell>
          <cell r="S295">
            <v>3.0999999999999999E-3</v>
          </cell>
        </row>
        <row r="296"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>
            <v>22</v>
          </cell>
          <cell r="E297" t="str">
            <v>LIMPEZA FINAL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22.1</v>
          </cell>
          <cell r="C298" t="str">
            <v>SINAPI</v>
          </cell>
          <cell r="D298" t="str">
            <v>9537</v>
          </cell>
          <cell r="E298" t="str">
            <v>Limpeza final da obra</v>
          </cell>
          <cell r="F298" t="str">
            <v>m²</v>
          </cell>
          <cell r="G298">
            <v>30515.759999999998</v>
          </cell>
          <cell r="H298">
            <v>0.12</v>
          </cell>
          <cell r="I298">
            <v>2.41</v>
          </cell>
          <cell r="J298">
            <v>2.5299999999999998</v>
          </cell>
          <cell r="K298">
            <v>0.27</v>
          </cell>
          <cell r="L298">
            <v>0.27</v>
          </cell>
          <cell r="M298">
            <v>0.15</v>
          </cell>
          <cell r="N298">
            <v>3.06</v>
          </cell>
          <cell r="O298">
            <v>3.21</v>
          </cell>
          <cell r="P298">
            <v>4577.3599999999997</v>
          </cell>
          <cell r="Q298">
            <v>93378.23</v>
          </cell>
          <cell r="R298">
            <v>97955.59</v>
          </cell>
          <cell r="S298">
            <v>5.9999999999999995E-4</v>
          </cell>
        </row>
        <row r="299">
          <cell r="B299" t="str">
            <v>22.2</v>
          </cell>
          <cell r="C299" t="str">
            <v>SINAPI</v>
          </cell>
          <cell r="D299" t="str">
            <v>73948/003</v>
          </cell>
          <cell r="E299" t="str">
            <v>Limpeza azulejo</v>
          </cell>
          <cell r="F299" t="str">
            <v>m²</v>
          </cell>
          <cell r="G299">
            <v>11557.97</v>
          </cell>
          <cell r="H299">
            <v>0.57999999999999996</v>
          </cell>
          <cell r="I299">
            <v>5.18</v>
          </cell>
          <cell r="J299">
            <v>5.76</v>
          </cell>
          <cell r="K299">
            <v>0.27</v>
          </cell>
          <cell r="L299">
            <v>0.27</v>
          </cell>
          <cell r="M299">
            <v>0.74</v>
          </cell>
          <cell r="N299">
            <v>6.58</v>
          </cell>
          <cell r="O299">
            <v>7.32</v>
          </cell>
          <cell r="P299">
            <v>8552.9</v>
          </cell>
          <cell r="Q299">
            <v>76051.44</v>
          </cell>
          <cell r="R299">
            <v>84604.34</v>
          </cell>
          <cell r="S299">
            <v>5.0000000000000001E-4</v>
          </cell>
        </row>
        <row r="300">
          <cell r="B300" t="str">
            <v>22.3</v>
          </cell>
          <cell r="C300" t="str">
            <v>SINAPI</v>
          </cell>
          <cell r="D300" t="str">
            <v>73948/008</v>
          </cell>
          <cell r="E300" t="str">
            <v>Limpeza vidro comum</v>
          </cell>
          <cell r="F300" t="str">
            <v>m²</v>
          </cell>
          <cell r="G300">
            <v>1695.79</v>
          </cell>
          <cell r="H300">
            <v>1.46</v>
          </cell>
          <cell r="I300">
            <v>10.36</v>
          </cell>
          <cell r="J300">
            <v>11.82</v>
          </cell>
          <cell r="K300">
            <v>0.27</v>
          </cell>
          <cell r="L300">
            <v>0.27</v>
          </cell>
          <cell r="M300">
            <v>1.85</v>
          </cell>
          <cell r="N300">
            <v>13.16</v>
          </cell>
          <cell r="O300">
            <v>15.01</v>
          </cell>
          <cell r="P300">
            <v>3137.21</v>
          </cell>
          <cell r="Q300">
            <v>22316.6</v>
          </cell>
          <cell r="R300">
            <v>25453.81</v>
          </cell>
          <cell r="S300">
            <v>2.0000000000000001E-4</v>
          </cell>
        </row>
        <row r="301">
          <cell r="B301" t="str">
            <v>22.4</v>
          </cell>
          <cell r="C301" t="str">
            <v>SINAPI</v>
          </cell>
          <cell r="D301" t="str">
            <v>73948/011</v>
          </cell>
          <cell r="E301" t="str">
            <v>Limpeza piso ceramico</v>
          </cell>
          <cell r="F301" t="str">
            <v>m²</v>
          </cell>
          <cell r="G301">
            <v>5881.38</v>
          </cell>
          <cell r="H301">
            <v>0.67</v>
          </cell>
          <cell r="I301">
            <v>8.6300000000000008</v>
          </cell>
          <cell r="J301">
            <v>9.3000000000000007</v>
          </cell>
          <cell r="K301">
            <v>0.27</v>
          </cell>
          <cell r="L301">
            <v>0.27</v>
          </cell>
          <cell r="M301">
            <v>0.85</v>
          </cell>
          <cell r="N301">
            <v>10.96</v>
          </cell>
          <cell r="O301">
            <v>11.81</v>
          </cell>
          <cell r="P301">
            <v>4999.17</v>
          </cell>
          <cell r="Q301">
            <v>64459.92</v>
          </cell>
          <cell r="R301">
            <v>69459.09</v>
          </cell>
          <cell r="S301">
            <v>4.0000000000000002E-4</v>
          </cell>
        </row>
        <row r="302">
          <cell r="B302" t="str">
            <v>22.5</v>
          </cell>
          <cell r="C302" t="str">
            <v>SINAPI</v>
          </cell>
          <cell r="D302" t="str">
            <v>74086/001</v>
          </cell>
          <cell r="E302" t="str">
            <v>Limpeza louças e metais</v>
          </cell>
          <cell r="F302" t="str">
            <v xml:space="preserve">un </v>
          </cell>
          <cell r="G302">
            <v>628</v>
          </cell>
          <cell r="H302">
            <v>4.0199999999999996</v>
          </cell>
          <cell r="I302">
            <v>22.44</v>
          </cell>
          <cell r="J302">
            <v>26.46</v>
          </cell>
          <cell r="K302">
            <v>0.27</v>
          </cell>
          <cell r="L302">
            <v>0.27</v>
          </cell>
          <cell r="M302">
            <v>5.1100000000000003</v>
          </cell>
          <cell r="N302">
            <v>28.5</v>
          </cell>
          <cell r="O302">
            <v>33.61</v>
          </cell>
          <cell r="P302">
            <v>3209.08</v>
          </cell>
          <cell r="Q302">
            <v>17898</v>
          </cell>
          <cell r="R302">
            <v>21107.08</v>
          </cell>
          <cell r="S302">
            <v>1E-4</v>
          </cell>
        </row>
        <row r="303">
          <cell r="E303" t="str">
            <v>Subtotal 22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298579.90999999997</v>
          </cell>
          <cell r="S303">
            <v>1.8E-3</v>
          </cell>
        </row>
        <row r="304"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>
            <v>23</v>
          </cell>
          <cell r="E305" t="str">
            <v>ADMINISTRAÇÃO LOCAL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B306" t="str">
            <v>23.1</v>
          </cell>
          <cell r="E306" t="str">
            <v>Administração local da obra</v>
          </cell>
          <cell r="F306" t="str">
            <v>mês</v>
          </cell>
          <cell r="G306">
            <v>24</v>
          </cell>
          <cell r="H306">
            <v>482245</v>
          </cell>
          <cell r="I306">
            <v>0</v>
          </cell>
          <cell r="J306">
            <v>482245</v>
          </cell>
          <cell r="K306">
            <v>0.27</v>
          </cell>
          <cell r="L306">
            <v>0.27</v>
          </cell>
          <cell r="M306">
            <v>612451.15</v>
          </cell>
          <cell r="N306">
            <v>0</v>
          </cell>
          <cell r="O306">
            <v>612451.15</v>
          </cell>
          <cell r="P306">
            <v>14698827.6</v>
          </cell>
          <cell r="Q306">
            <v>0</v>
          </cell>
          <cell r="R306">
            <v>14698827.6</v>
          </cell>
          <cell r="S306">
            <v>8.8300000000000003E-2</v>
          </cell>
        </row>
        <row r="307">
          <cell r="E307" t="str">
            <v>Subtotal 23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14698827.6</v>
          </cell>
          <cell r="S307">
            <v>8.8300000000000003E-2</v>
          </cell>
        </row>
        <row r="308"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B309">
            <v>24</v>
          </cell>
          <cell r="E309" t="str">
            <v>SERVIÇOS TÉCNICOS ESPECIALIZADOS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>24.1</v>
          </cell>
          <cell r="E310" t="str">
            <v>Execução de projeto "as built"</v>
          </cell>
          <cell r="F310" t="str">
            <v xml:space="preserve">un </v>
          </cell>
          <cell r="G310">
            <v>30</v>
          </cell>
          <cell r="H310">
            <v>4010.79</v>
          </cell>
          <cell r="I310">
            <v>0</v>
          </cell>
          <cell r="J310">
            <v>4010.79</v>
          </cell>
          <cell r="K310">
            <v>0.27</v>
          </cell>
          <cell r="L310">
            <v>0.27</v>
          </cell>
          <cell r="M310">
            <v>5093.7</v>
          </cell>
          <cell r="N310">
            <v>0</v>
          </cell>
          <cell r="O310">
            <v>5093.7</v>
          </cell>
          <cell r="P310">
            <v>152811</v>
          </cell>
          <cell r="Q310">
            <v>0</v>
          </cell>
          <cell r="R310">
            <v>152811</v>
          </cell>
          <cell r="S310">
            <v>8.9999999999999998E-4</v>
          </cell>
        </row>
        <row r="311">
          <cell r="B311" t="str">
            <v>24.2</v>
          </cell>
          <cell r="E311" t="str">
            <v xml:space="preserve">Certificações de funcionamento para Edifício Novo (Anvisa, Prefeitura, Bombeiros e outros) </v>
          </cell>
          <cell r="F311" t="str">
            <v xml:space="preserve">un </v>
          </cell>
          <cell r="G311">
            <v>1</v>
          </cell>
          <cell r="H311">
            <v>124278</v>
          </cell>
          <cell r="I311">
            <v>0</v>
          </cell>
          <cell r="J311">
            <v>124278</v>
          </cell>
          <cell r="K311">
            <v>0.27</v>
          </cell>
          <cell r="L311">
            <v>0.27</v>
          </cell>
          <cell r="M311">
            <v>157833.06</v>
          </cell>
          <cell r="N311">
            <v>0</v>
          </cell>
          <cell r="O311">
            <v>157833.06</v>
          </cell>
          <cell r="P311">
            <v>157833.06</v>
          </cell>
          <cell r="Q311">
            <v>0</v>
          </cell>
          <cell r="R311">
            <v>157833.06</v>
          </cell>
          <cell r="S311">
            <v>8.9999999999999998E-4</v>
          </cell>
        </row>
        <row r="312">
          <cell r="B312" t="str">
            <v>24.3</v>
          </cell>
          <cell r="E312" t="str">
            <v>Atestados de comissionamento e certificação das instalações de ar condicionado,cabeamento estruturado, gases medicinais, elevadores,aterramentos bem como Manual do Edifício Hospitalar</v>
          </cell>
          <cell r="F312" t="str">
            <v xml:space="preserve">un </v>
          </cell>
          <cell r="G312">
            <v>1</v>
          </cell>
          <cell r="H312">
            <v>113837.09</v>
          </cell>
          <cell r="I312">
            <v>0</v>
          </cell>
          <cell r="J312">
            <v>113837.09</v>
          </cell>
          <cell r="K312">
            <v>0.27</v>
          </cell>
          <cell r="L312">
            <v>0.27</v>
          </cell>
          <cell r="M312">
            <v>144573.1</v>
          </cell>
          <cell r="N312">
            <v>0</v>
          </cell>
          <cell r="O312">
            <v>144573.1</v>
          </cell>
          <cell r="P312">
            <v>144573.1</v>
          </cell>
          <cell r="Q312">
            <v>0</v>
          </cell>
          <cell r="R312">
            <v>144573.1</v>
          </cell>
          <cell r="S312">
            <v>8.9999999999999998E-4</v>
          </cell>
        </row>
        <row r="313">
          <cell r="E313" t="str">
            <v>Subtotal 24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455217.16</v>
          </cell>
          <cell r="S313">
            <v>2.7000000000000001E-3</v>
          </cell>
        </row>
        <row r="314"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B315">
            <v>25</v>
          </cell>
          <cell r="E315" t="str">
            <v>ATO (Contrapartida da Prefeitura)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B316" t="str">
            <v>25.1</v>
          </cell>
          <cell r="E316" t="str">
            <v>Consultor</v>
          </cell>
          <cell r="F316" t="str">
            <v>h</v>
          </cell>
          <cell r="G316">
            <v>360</v>
          </cell>
          <cell r="H316">
            <v>0</v>
          </cell>
          <cell r="I316">
            <v>395.43</v>
          </cell>
          <cell r="J316">
            <v>395.43</v>
          </cell>
          <cell r="K316">
            <v>0.27</v>
          </cell>
          <cell r="L316">
            <v>0.27</v>
          </cell>
          <cell r="M316">
            <v>0</v>
          </cell>
          <cell r="N316">
            <v>502.2</v>
          </cell>
          <cell r="O316">
            <v>502.2</v>
          </cell>
          <cell r="P316">
            <v>0</v>
          </cell>
          <cell r="Q316">
            <v>180792</v>
          </cell>
          <cell r="R316">
            <v>180792</v>
          </cell>
          <cell r="S316">
            <v>1.1000000000000001E-3</v>
          </cell>
        </row>
        <row r="317">
          <cell r="B317" t="str">
            <v>25.2</v>
          </cell>
          <cell r="E317" t="str">
            <v>Coordenador geral</v>
          </cell>
          <cell r="F317" t="str">
            <v>h</v>
          </cell>
          <cell r="G317">
            <v>480</v>
          </cell>
          <cell r="H317">
            <v>0</v>
          </cell>
          <cell r="I317">
            <v>257.3</v>
          </cell>
          <cell r="J317">
            <v>257.3</v>
          </cell>
          <cell r="K317">
            <v>0.27</v>
          </cell>
          <cell r="L317">
            <v>0.27</v>
          </cell>
          <cell r="M317">
            <v>0</v>
          </cell>
          <cell r="N317">
            <v>326.77</v>
          </cell>
          <cell r="O317">
            <v>326.77</v>
          </cell>
          <cell r="P317">
            <v>0</v>
          </cell>
          <cell r="Q317">
            <v>156849.60000000001</v>
          </cell>
          <cell r="R317">
            <v>156849.60000000001</v>
          </cell>
          <cell r="S317">
            <v>8.9999999999999998E-4</v>
          </cell>
        </row>
        <row r="318">
          <cell r="B318" t="str">
            <v>25.3</v>
          </cell>
          <cell r="E318" t="str">
            <v>Coordenador setorial</v>
          </cell>
          <cell r="F318" t="str">
            <v>h</v>
          </cell>
          <cell r="G318">
            <v>450</v>
          </cell>
          <cell r="H318">
            <v>0</v>
          </cell>
          <cell r="I318">
            <v>205.84</v>
          </cell>
          <cell r="J318">
            <v>205.84</v>
          </cell>
          <cell r="K318">
            <v>0.27</v>
          </cell>
          <cell r="L318">
            <v>0.27</v>
          </cell>
          <cell r="M318">
            <v>0</v>
          </cell>
          <cell r="N318">
            <v>261.42</v>
          </cell>
          <cell r="O318">
            <v>261.42</v>
          </cell>
          <cell r="P318">
            <v>0</v>
          </cell>
          <cell r="Q318">
            <v>117639</v>
          </cell>
          <cell r="R318">
            <v>117639</v>
          </cell>
          <cell r="S318">
            <v>6.9999999999999999E-4</v>
          </cell>
        </row>
        <row r="319">
          <cell r="B319" t="str">
            <v>25.4</v>
          </cell>
          <cell r="C319" t="str">
            <v>SINAPI</v>
          </cell>
          <cell r="D319" t="str">
            <v>2708</v>
          </cell>
          <cell r="E319" t="str">
            <v>Engenheiro ou arquiteto chefe / senior - de obra</v>
          </cell>
          <cell r="F319" t="str">
            <v>h</v>
          </cell>
          <cell r="G319">
            <v>420</v>
          </cell>
          <cell r="H319">
            <v>0</v>
          </cell>
          <cell r="I319">
            <v>169.82</v>
          </cell>
          <cell r="J319">
            <v>169.82</v>
          </cell>
          <cell r="K319">
            <v>0.27</v>
          </cell>
          <cell r="L319">
            <v>0.27</v>
          </cell>
          <cell r="M319">
            <v>0</v>
          </cell>
          <cell r="N319">
            <v>215.67</v>
          </cell>
          <cell r="O319">
            <v>215.67</v>
          </cell>
          <cell r="P319">
            <v>0</v>
          </cell>
          <cell r="Q319">
            <v>90581.4</v>
          </cell>
          <cell r="R319">
            <v>90581.4</v>
          </cell>
          <cell r="S319">
            <v>5.0000000000000001E-4</v>
          </cell>
        </row>
        <row r="320">
          <cell r="B320" t="str">
            <v>25.5</v>
          </cell>
          <cell r="C320" t="str">
            <v>SINAPI</v>
          </cell>
          <cell r="D320" t="str">
            <v>2707</v>
          </cell>
          <cell r="E320" t="str">
            <v>Engenheiro ou arquiteto / pleno - de obra</v>
          </cell>
          <cell r="F320" t="str">
            <v>h</v>
          </cell>
          <cell r="G320">
            <v>420</v>
          </cell>
          <cell r="H320">
            <v>0</v>
          </cell>
          <cell r="I320">
            <v>154.38</v>
          </cell>
          <cell r="J320">
            <v>154.38</v>
          </cell>
          <cell r="K320">
            <v>0.27</v>
          </cell>
          <cell r="L320">
            <v>0.27</v>
          </cell>
          <cell r="M320">
            <v>0</v>
          </cell>
          <cell r="N320">
            <v>196.06</v>
          </cell>
          <cell r="O320">
            <v>196.06</v>
          </cell>
          <cell r="P320">
            <v>0</v>
          </cell>
          <cell r="Q320">
            <v>82345.2</v>
          </cell>
          <cell r="R320">
            <v>82345.2</v>
          </cell>
          <cell r="S320">
            <v>5.0000000000000001E-4</v>
          </cell>
        </row>
        <row r="321">
          <cell r="B321" t="str">
            <v>25.6</v>
          </cell>
          <cell r="C321" t="str">
            <v>SINAPI</v>
          </cell>
          <cell r="D321" t="str">
            <v>2706</v>
          </cell>
          <cell r="E321" t="str">
            <v>Engenheiro ou arquiteto auxiliar / junior - de obra</v>
          </cell>
          <cell r="F321" t="str">
            <v>h</v>
          </cell>
          <cell r="G321">
            <v>480</v>
          </cell>
          <cell r="H321">
            <v>0</v>
          </cell>
          <cell r="I321">
            <v>128.65</v>
          </cell>
          <cell r="J321">
            <v>128.65</v>
          </cell>
          <cell r="K321">
            <v>0.27</v>
          </cell>
          <cell r="L321">
            <v>0.27</v>
          </cell>
          <cell r="M321">
            <v>0</v>
          </cell>
          <cell r="N321">
            <v>163.38999999999999</v>
          </cell>
          <cell r="O321">
            <v>163.38999999999999</v>
          </cell>
          <cell r="P321">
            <v>0</v>
          </cell>
          <cell r="Q321">
            <v>78427.199999999997</v>
          </cell>
          <cell r="R321">
            <v>78427.199999999997</v>
          </cell>
          <cell r="S321">
            <v>5.0000000000000001E-4</v>
          </cell>
        </row>
        <row r="322">
          <cell r="B322" t="str">
            <v>25.7</v>
          </cell>
          <cell r="E322" t="str">
            <v>Projetista</v>
          </cell>
          <cell r="F322" t="str">
            <v>h</v>
          </cell>
          <cell r="G322">
            <v>480</v>
          </cell>
          <cell r="H322">
            <v>0</v>
          </cell>
          <cell r="I322">
            <v>51.46</v>
          </cell>
          <cell r="J322">
            <v>51.46</v>
          </cell>
          <cell r="K322">
            <v>0.27</v>
          </cell>
          <cell r="L322">
            <v>0.27</v>
          </cell>
          <cell r="M322">
            <v>0</v>
          </cell>
          <cell r="N322">
            <v>65.349999999999994</v>
          </cell>
          <cell r="O322">
            <v>65.349999999999994</v>
          </cell>
          <cell r="P322">
            <v>0</v>
          </cell>
          <cell r="Q322">
            <v>31368</v>
          </cell>
          <cell r="R322">
            <v>31368</v>
          </cell>
          <cell r="S322">
            <v>2.0000000000000001E-4</v>
          </cell>
        </row>
        <row r="323">
          <cell r="B323" t="str">
            <v>25.8</v>
          </cell>
          <cell r="C323" t="str">
            <v>SINAPI</v>
          </cell>
          <cell r="D323" t="str">
            <v>2358</v>
          </cell>
          <cell r="E323" t="str">
            <v>Desenhista projetista</v>
          </cell>
          <cell r="F323" t="str">
            <v>h</v>
          </cell>
          <cell r="G323">
            <v>480</v>
          </cell>
          <cell r="H323">
            <v>0</v>
          </cell>
          <cell r="I323">
            <v>36.020000000000003</v>
          </cell>
          <cell r="J323">
            <v>36.020000000000003</v>
          </cell>
          <cell r="K323">
            <v>0.27</v>
          </cell>
          <cell r="L323">
            <v>0.27</v>
          </cell>
          <cell r="M323">
            <v>0</v>
          </cell>
          <cell r="N323">
            <v>45.75</v>
          </cell>
          <cell r="O323">
            <v>45.75</v>
          </cell>
          <cell r="P323">
            <v>0</v>
          </cell>
          <cell r="Q323">
            <v>21960</v>
          </cell>
          <cell r="R323">
            <v>21960</v>
          </cell>
          <cell r="S323">
            <v>1E-4</v>
          </cell>
        </row>
        <row r="324">
          <cell r="E324" t="str">
            <v>Subtotal 25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759962.4</v>
          </cell>
          <cell r="S324">
            <v>4.5999999999999999E-3</v>
          </cell>
        </row>
        <row r="325"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>
            <v>26</v>
          </cell>
          <cell r="E326" t="str">
            <v>CANTEIRO DE OBRAS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>26.1</v>
          </cell>
          <cell r="E327" t="str">
            <v>Instalação do canteiro de serviço (máximo 1,5% do valor dos serviços)</v>
          </cell>
          <cell r="F327" t="str">
            <v>%</v>
          </cell>
          <cell r="G327">
            <v>1.4999999999999999E-2</v>
          </cell>
          <cell r="H327">
            <v>113728967.28</v>
          </cell>
          <cell r="I327">
            <v>0</v>
          </cell>
          <cell r="J327">
            <v>113728967.28</v>
          </cell>
          <cell r="K327">
            <v>0.27</v>
          </cell>
          <cell r="L327">
            <v>0.27</v>
          </cell>
          <cell r="M327">
            <v>144435788.44999999</v>
          </cell>
          <cell r="N327">
            <v>0</v>
          </cell>
          <cell r="O327">
            <v>144435788.44999999</v>
          </cell>
          <cell r="P327">
            <v>2166536.83</v>
          </cell>
          <cell r="Q327">
            <v>0</v>
          </cell>
          <cell r="R327">
            <v>2166536.83</v>
          </cell>
          <cell r="S327">
            <v>1.2999999999999999E-2</v>
          </cell>
        </row>
        <row r="328">
          <cell r="B328" t="str">
            <v>26.2</v>
          </cell>
          <cell r="E328" t="str">
            <v>Manutenção do canteiro de obras (máximo 1,25% do valor dos serviços)</v>
          </cell>
          <cell r="F328" t="str">
            <v>mês</v>
          </cell>
          <cell r="G328">
            <v>24</v>
          </cell>
          <cell r="H328">
            <v>59233.84</v>
          </cell>
          <cell r="I328">
            <v>0</v>
          </cell>
          <cell r="J328">
            <v>59233.84</v>
          </cell>
          <cell r="K328">
            <v>0.27</v>
          </cell>
          <cell r="L328">
            <v>0.27</v>
          </cell>
          <cell r="M328">
            <v>75226.98</v>
          </cell>
          <cell r="N328">
            <v>0</v>
          </cell>
          <cell r="O328">
            <v>75226.98</v>
          </cell>
          <cell r="P328">
            <v>1805447.52</v>
          </cell>
          <cell r="Q328">
            <v>0</v>
          </cell>
          <cell r="R328">
            <v>1805447.52</v>
          </cell>
          <cell r="S328">
            <v>1.0800000000000001E-2</v>
          </cell>
        </row>
        <row r="329">
          <cell r="B329" t="str">
            <v>26.3</v>
          </cell>
          <cell r="E329" t="str">
            <v>Desmobilização do canteiro de obras (máximo 0,25% do valor dos serviços)</v>
          </cell>
          <cell r="F329" t="str">
            <v>%</v>
          </cell>
          <cell r="G329">
            <v>2.5000000000000001E-3</v>
          </cell>
          <cell r="H329">
            <v>113728967.28</v>
          </cell>
          <cell r="I329">
            <v>0</v>
          </cell>
          <cell r="J329">
            <v>113728967.28</v>
          </cell>
          <cell r="K329">
            <v>0.27</v>
          </cell>
          <cell r="L329">
            <v>0.27</v>
          </cell>
          <cell r="M329">
            <v>144435788.44999999</v>
          </cell>
          <cell r="N329">
            <v>0</v>
          </cell>
          <cell r="O329">
            <v>144435788.44999999</v>
          </cell>
          <cell r="P329">
            <v>361089.47</v>
          </cell>
          <cell r="Q329">
            <v>0</v>
          </cell>
          <cell r="R329">
            <v>361089.47</v>
          </cell>
          <cell r="S329">
            <v>2.2000000000000001E-3</v>
          </cell>
        </row>
        <row r="330">
          <cell r="E330" t="str">
            <v>Subtotal 26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4333073.82</v>
          </cell>
          <cell r="S330">
            <v>2.5999999999999999E-2</v>
          </cell>
        </row>
        <row r="331"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B332">
            <v>27</v>
          </cell>
          <cell r="E332" t="str">
            <v>CONTROLE TECNOLÓGICO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>27.1</v>
          </cell>
          <cell r="E333" t="str">
            <v>Controle tecnologico do concreto</v>
          </cell>
          <cell r="F333" t="str">
            <v>m³</v>
          </cell>
          <cell r="G333">
            <v>10500.55</v>
          </cell>
          <cell r="H333">
            <v>19.77</v>
          </cell>
          <cell r="I333">
            <v>0</v>
          </cell>
          <cell r="J333">
            <v>19.77</v>
          </cell>
          <cell r="K333">
            <v>0.27</v>
          </cell>
          <cell r="L333">
            <v>0.27</v>
          </cell>
          <cell r="M333">
            <v>25.11</v>
          </cell>
          <cell r="N333">
            <v>0</v>
          </cell>
          <cell r="O333">
            <v>25.11</v>
          </cell>
          <cell r="P333">
            <v>263668.81</v>
          </cell>
          <cell r="Q333">
            <v>0</v>
          </cell>
          <cell r="R333">
            <v>263668.81</v>
          </cell>
          <cell r="S333">
            <v>1.6000000000000001E-3</v>
          </cell>
        </row>
        <row r="334">
          <cell r="B334" t="str">
            <v>27.2</v>
          </cell>
          <cell r="E334" t="str">
            <v>Controle tecnologico em solos</v>
          </cell>
          <cell r="F334" t="str">
            <v>m³</v>
          </cell>
          <cell r="G334">
            <v>18664.509999999998</v>
          </cell>
          <cell r="H334">
            <v>11.3</v>
          </cell>
          <cell r="I334">
            <v>0</v>
          </cell>
          <cell r="J334">
            <v>11.3</v>
          </cell>
          <cell r="K334">
            <v>0.27</v>
          </cell>
          <cell r="L334">
            <v>0.27</v>
          </cell>
          <cell r="M334">
            <v>14.35</v>
          </cell>
          <cell r="N334">
            <v>0</v>
          </cell>
          <cell r="O334">
            <v>14.35</v>
          </cell>
          <cell r="P334">
            <v>267835.71999999997</v>
          </cell>
          <cell r="Q334">
            <v>0</v>
          </cell>
          <cell r="R334">
            <v>267835.71999999997</v>
          </cell>
          <cell r="S334">
            <v>1.6000000000000001E-3</v>
          </cell>
        </row>
        <row r="335">
          <cell r="B335" t="str">
            <v>27.3</v>
          </cell>
          <cell r="E335" t="str">
            <v>Prova de carga estática</v>
          </cell>
          <cell r="F335" t="str">
            <v xml:space="preserve">un </v>
          </cell>
          <cell r="G335">
            <v>12</v>
          </cell>
          <cell r="H335">
            <v>62139</v>
          </cell>
          <cell r="I335">
            <v>0</v>
          </cell>
          <cell r="J335">
            <v>62139</v>
          </cell>
          <cell r="K335">
            <v>0.27</v>
          </cell>
          <cell r="L335">
            <v>0.27</v>
          </cell>
          <cell r="M335">
            <v>78916.53</v>
          </cell>
          <cell r="N335">
            <v>0</v>
          </cell>
          <cell r="O335">
            <v>78916.53</v>
          </cell>
          <cell r="P335">
            <v>946998.36</v>
          </cell>
          <cell r="Q335">
            <v>0</v>
          </cell>
          <cell r="R335">
            <v>946998.36</v>
          </cell>
          <cell r="S335">
            <v>5.7000000000000002E-3</v>
          </cell>
        </row>
        <row r="336">
          <cell r="B336" t="str">
            <v>27.4</v>
          </cell>
          <cell r="E336" t="str">
            <v>Controle tecnologico em materiais civis (blocos, argamassas, revestimentos, esquadrias)</v>
          </cell>
          <cell r="F336" t="str">
            <v>mês</v>
          </cell>
          <cell r="G336">
            <v>24</v>
          </cell>
          <cell r="H336">
            <v>10044.9</v>
          </cell>
          <cell r="I336">
            <v>0</v>
          </cell>
          <cell r="J336">
            <v>10044.9</v>
          </cell>
          <cell r="K336">
            <v>0.27</v>
          </cell>
          <cell r="L336">
            <v>0.27</v>
          </cell>
          <cell r="M336">
            <v>12757.02</v>
          </cell>
          <cell r="N336">
            <v>0</v>
          </cell>
          <cell r="O336">
            <v>12757.02</v>
          </cell>
          <cell r="P336">
            <v>306168.48</v>
          </cell>
          <cell r="Q336">
            <v>0</v>
          </cell>
          <cell r="R336">
            <v>306168.48</v>
          </cell>
          <cell r="S336">
            <v>1.8E-3</v>
          </cell>
        </row>
        <row r="337">
          <cell r="E337" t="str">
            <v>Subtotal 27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1784671.37</v>
          </cell>
          <cell r="S337">
            <v>1.0699999999999999E-2</v>
          </cell>
        </row>
        <row r="338"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E339" t="str">
            <v xml:space="preserve">Total da Obra 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166467540.78999999</v>
          </cell>
          <cell r="S339">
            <v>1</v>
          </cell>
        </row>
        <row r="341">
          <cell r="B341" t="str">
            <v>Observação:</v>
          </cell>
          <cell r="P341">
            <v>131614349.73999999</v>
          </cell>
          <cell r="Q341">
            <v>34853191.049999997</v>
          </cell>
        </row>
        <row r="343">
          <cell r="P343">
            <v>0.79</v>
          </cell>
          <cell r="Q343">
            <v>0.21</v>
          </cell>
        </row>
      </sheetData>
      <sheetData sheetId="1" refreshError="1"/>
      <sheetData sheetId="2" refreshError="1"/>
      <sheetData sheetId="3" refreshError="1"/>
      <sheetData sheetId="4">
        <row r="4">
          <cell r="D4" t="str">
            <v>CÓDIGO</v>
          </cell>
          <cell r="E4" t="str">
            <v>DESCRIÇÃO</v>
          </cell>
          <cell r="F4" t="str">
            <v>UNIDADE</v>
          </cell>
          <cell r="G4" t="str">
            <v>QUANTIDADE</v>
          </cell>
          <cell r="H4" t="str">
            <v>CUSTO UNITÁRIO (SEM BDI)</v>
          </cell>
          <cell r="K4" t="str">
            <v>BDI</v>
          </cell>
          <cell r="M4" t="str">
            <v>PREÇO UNITÁRIO (COM BDI)</v>
          </cell>
          <cell r="P4" t="str">
            <v>PREÇO TOTAL (COM BDI)</v>
          </cell>
        </row>
        <row r="5">
          <cell r="H5" t="str">
            <v>MATERIAL</v>
          </cell>
          <cell r="I5" t="str">
            <v>MÃO DE OBRA</v>
          </cell>
          <cell r="J5" t="str">
            <v>TOTAL</v>
          </cell>
          <cell r="K5" t="str">
            <v>MATERIAL</v>
          </cell>
          <cell r="L5" t="str">
            <v>MÃO DE OBRA</v>
          </cell>
          <cell r="M5" t="str">
            <v>MATERIAL</v>
          </cell>
          <cell r="N5" t="str">
            <v>MÃO DE OBRA</v>
          </cell>
          <cell r="O5" t="str">
            <v>TOTAL</v>
          </cell>
          <cell r="P5" t="str">
            <v>MATERIAL</v>
          </cell>
          <cell r="Q5" t="str">
            <v>MÃO DE OBRA</v>
          </cell>
          <cell r="R5" t="str">
            <v>TOTAL</v>
          </cell>
        </row>
        <row r="7">
          <cell r="E7" t="str">
            <v>SERVIÇOS DE CAMPO</v>
          </cell>
          <cell r="R7">
            <v>322277.40999999997</v>
          </cell>
        </row>
        <row r="8">
          <cell r="D8" t="str">
            <v>CPU-165</v>
          </cell>
          <cell r="E8" t="str">
            <v>LOCAÇÃO DA OBRA, COM USO DE EQUIPAMENTOS TOPOGRÁFICOS, INCLUSIVE TOPÓGRAFO E NIVELADOR</v>
          </cell>
          <cell r="F8" t="str">
            <v>M²</v>
          </cell>
          <cell r="G8">
            <v>17974.2</v>
          </cell>
          <cell r="H8">
            <v>14.12</v>
          </cell>
          <cell r="I8">
            <v>0</v>
          </cell>
          <cell r="J8">
            <v>14.12</v>
          </cell>
          <cell r="K8">
            <v>0.27</v>
          </cell>
          <cell r="L8">
            <v>0.27</v>
          </cell>
          <cell r="M8">
            <v>17.93</v>
          </cell>
          <cell r="N8">
            <v>0</v>
          </cell>
          <cell r="O8">
            <v>17.93</v>
          </cell>
          <cell r="P8">
            <v>322277.40999999997</v>
          </cell>
          <cell r="Q8">
            <v>0</v>
          </cell>
          <cell r="R8">
            <v>322277.40999999997</v>
          </cell>
        </row>
        <row r="9">
          <cell r="E9" t="str">
            <v/>
          </cell>
          <cell r="H9">
            <v>0</v>
          </cell>
          <cell r="I9">
            <v>0</v>
          </cell>
          <cell r="J9">
            <v>0</v>
          </cell>
          <cell r="K9">
            <v>0.27</v>
          </cell>
          <cell r="L9">
            <v>0.27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E10" t="str">
            <v>APOIO DA OBRA</v>
          </cell>
          <cell r="R10">
            <v>1803638.85</v>
          </cell>
        </row>
        <row r="11">
          <cell r="D11" t="str">
            <v>CPU-001</v>
          </cell>
          <cell r="E11" t="str">
            <v>TAPUME DE CHAPA DE MADEIRA COMPENSADA (6MM) - PINTURA A CAL - APROVEITAMENTO 2X</v>
          </cell>
          <cell r="F11" t="str">
            <v>M²</v>
          </cell>
          <cell r="G11">
            <v>2126.1</v>
          </cell>
          <cell r="H11">
            <v>31.01</v>
          </cell>
          <cell r="I11">
            <v>36.22</v>
          </cell>
          <cell r="J11">
            <v>67.23</v>
          </cell>
          <cell r="K11">
            <v>0.27</v>
          </cell>
          <cell r="L11">
            <v>0.27</v>
          </cell>
          <cell r="M11">
            <v>39.380000000000003</v>
          </cell>
          <cell r="N11">
            <v>46</v>
          </cell>
          <cell r="O11">
            <v>85.38</v>
          </cell>
          <cell r="P11">
            <v>83725.820000000007</v>
          </cell>
          <cell r="Q11">
            <v>97800.6</v>
          </cell>
          <cell r="R11">
            <v>181526.42</v>
          </cell>
        </row>
        <row r="12">
          <cell r="D12" t="str">
            <v>CPU-166</v>
          </cell>
          <cell r="E12" t="str">
            <v>LOCAÇÃO DE ANDAIME METALICO TIPO FACHADEIRO</v>
          </cell>
          <cell r="F12" t="str">
            <v>M²</v>
          </cell>
          <cell r="G12">
            <v>104016</v>
          </cell>
          <cell r="H12">
            <v>8.4700000000000006</v>
          </cell>
          <cell r="I12">
            <v>0</v>
          </cell>
          <cell r="J12">
            <v>8.4700000000000006</v>
          </cell>
          <cell r="K12">
            <v>0.27</v>
          </cell>
          <cell r="L12">
            <v>0.27</v>
          </cell>
          <cell r="M12">
            <v>10.76</v>
          </cell>
          <cell r="N12">
            <v>0</v>
          </cell>
          <cell r="O12">
            <v>10.76</v>
          </cell>
          <cell r="P12">
            <v>1119212.1599999999</v>
          </cell>
          <cell r="Q12">
            <v>0</v>
          </cell>
          <cell r="R12">
            <v>1119212.1599999999</v>
          </cell>
        </row>
        <row r="13">
          <cell r="D13" t="str">
            <v>CPU-167</v>
          </cell>
          <cell r="E13" t="str">
            <v>LOCAÇÃO DE ANDAIME METALICO TUBULAR TIPO TORRE</v>
          </cell>
          <cell r="F13" t="str">
            <v>MXMÊS</v>
          </cell>
          <cell r="G13">
            <v>4694.3999999999996</v>
          </cell>
          <cell r="H13">
            <v>28.25</v>
          </cell>
          <cell r="I13">
            <v>0</v>
          </cell>
          <cell r="J13">
            <v>28.25</v>
          </cell>
          <cell r="K13">
            <v>0.27</v>
          </cell>
          <cell r="L13">
            <v>0.27</v>
          </cell>
          <cell r="M13">
            <v>35.880000000000003</v>
          </cell>
          <cell r="N13">
            <v>0</v>
          </cell>
          <cell r="O13">
            <v>35.880000000000003</v>
          </cell>
          <cell r="P13">
            <v>168435.07</v>
          </cell>
          <cell r="Q13">
            <v>0</v>
          </cell>
          <cell r="R13">
            <v>168435.07</v>
          </cell>
        </row>
        <row r="14">
          <cell r="D14" t="str">
            <v>CPU-168</v>
          </cell>
          <cell r="E14" t="str">
            <v>PROTEÇÃO DE PERIFERIA (GUARDA CORPO DE MADEIRA)</v>
          </cell>
          <cell r="F14" t="str">
            <v>M</v>
          </cell>
          <cell r="G14">
            <v>540</v>
          </cell>
          <cell r="H14">
            <v>474.52</v>
          </cell>
          <cell r="I14">
            <v>0</v>
          </cell>
          <cell r="J14">
            <v>474.52</v>
          </cell>
          <cell r="K14">
            <v>0.27</v>
          </cell>
          <cell r="L14">
            <v>0.27</v>
          </cell>
          <cell r="M14">
            <v>602.64</v>
          </cell>
          <cell r="N14">
            <v>0</v>
          </cell>
          <cell r="O14">
            <v>602.64</v>
          </cell>
          <cell r="P14">
            <v>325425.59999999998</v>
          </cell>
          <cell r="Q14">
            <v>0</v>
          </cell>
          <cell r="R14">
            <v>325425.59999999998</v>
          </cell>
        </row>
        <row r="15">
          <cell r="D15" t="str">
            <v>CPU-169</v>
          </cell>
          <cell r="E15" t="str">
            <v>PLACA DA OBRA EM CHAPA DE ACO GALVANIZADO</v>
          </cell>
          <cell r="F15" t="str">
            <v>M²</v>
          </cell>
          <cell r="G15">
            <v>18</v>
          </cell>
          <cell r="H15">
            <v>395.43</v>
          </cell>
          <cell r="I15">
            <v>0</v>
          </cell>
          <cell r="J15">
            <v>395.43</v>
          </cell>
          <cell r="K15">
            <v>0.27</v>
          </cell>
          <cell r="L15">
            <v>0.27</v>
          </cell>
          <cell r="M15">
            <v>502.2</v>
          </cell>
          <cell r="N15">
            <v>0</v>
          </cell>
          <cell r="O15">
            <v>502.2</v>
          </cell>
          <cell r="P15">
            <v>9039.6</v>
          </cell>
          <cell r="Q15">
            <v>0</v>
          </cell>
          <cell r="R15">
            <v>9039.6</v>
          </cell>
        </row>
        <row r="16">
          <cell r="E16" t="str">
            <v/>
          </cell>
          <cell r="H16">
            <v>0</v>
          </cell>
          <cell r="I16">
            <v>0</v>
          </cell>
          <cell r="J16">
            <v>0</v>
          </cell>
          <cell r="K16">
            <v>0.27</v>
          </cell>
          <cell r="L16">
            <v>0.27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 t="str">
            <v>MOVIMENTO DE TERRA</v>
          </cell>
          <cell r="R17">
            <v>1815957.2</v>
          </cell>
        </row>
        <row r="18">
          <cell r="E18" t="str">
            <v>REMOÇÃO DE ARVORES E ARBUSTOS (Ø 15 A 30 CM, 1 UNID A CADA 30 M2)</v>
          </cell>
          <cell r="F18" t="str">
            <v>M2</v>
          </cell>
          <cell r="H18">
            <v>0</v>
          </cell>
          <cell r="I18">
            <v>0</v>
          </cell>
          <cell r="J18">
            <v>0</v>
          </cell>
          <cell r="K18">
            <v>0.27</v>
          </cell>
          <cell r="L18">
            <v>0.27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CPU-006</v>
          </cell>
          <cell r="E19" t="str">
            <v>LIMPEZA DE TERRENO, RASPAGEM MECANIZADA DE CAMADA VEGETAL</v>
          </cell>
          <cell r="F19" t="str">
            <v>M²</v>
          </cell>
          <cell r="G19">
            <v>50000</v>
          </cell>
          <cell r="H19">
            <v>0.65</v>
          </cell>
          <cell r="I19">
            <v>0.11</v>
          </cell>
          <cell r="J19">
            <v>0.76</v>
          </cell>
          <cell r="K19">
            <v>0.27</v>
          </cell>
          <cell r="L19">
            <v>0.27</v>
          </cell>
          <cell r="M19">
            <v>0.83</v>
          </cell>
          <cell r="N19">
            <v>0.14000000000000001</v>
          </cell>
          <cell r="O19">
            <v>0.97</v>
          </cell>
          <cell r="P19">
            <v>41500</v>
          </cell>
          <cell r="Q19">
            <v>7000</v>
          </cell>
          <cell r="R19">
            <v>48500</v>
          </cell>
        </row>
        <row r="20">
          <cell r="D20" t="str">
            <v>CPU-007</v>
          </cell>
          <cell r="E20" t="str">
            <v>ESCAVAÇÃO MECÂNICA DE MATERIAL DE 1ª CATEGORIA</v>
          </cell>
          <cell r="F20" t="str">
            <v>M³</v>
          </cell>
          <cell r="G20">
            <v>181732.83</v>
          </cell>
          <cell r="H20">
            <v>1.79</v>
          </cell>
          <cell r="I20">
            <v>0</v>
          </cell>
          <cell r="J20">
            <v>1.79</v>
          </cell>
          <cell r="K20">
            <v>0.27</v>
          </cell>
          <cell r="L20">
            <v>0.27</v>
          </cell>
          <cell r="M20">
            <v>2.27</v>
          </cell>
          <cell r="N20">
            <v>0</v>
          </cell>
          <cell r="O20">
            <v>2.27</v>
          </cell>
          <cell r="P20">
            <v>412533.52</v>
          </cell>
          <cell r="Q20">
            <v>0</v>
          </cell>
          <cell r="R20">
            <v>412533.52</v>
          </cell>
        </row>
        <row r="21">
          <cell r="D21" t="str">
            <v>CPU-008</v>
          </cell>
          <cell r="E21" t="str">
            <v>COMPACTAÇÃO MECÂNICA COM CONTROLE DO GC&gt;=95% DO PN</v>
          </cell>
          <cell r="F21" t="str">
            <v>M³</v>
          </cell>
          <cell r="G21">
            <v>12551.22</v>
          </cell>
          <cell r="H21">
            <v>3.36</v>
          </cell>
          <cell r="I21">
            <v>0</v>
          </cell>
          <cell r="J21">
            <v>3.36</v>
          </cell>
          <cell r="K21">
            <v>0.27</v>
          </cell>
          <cell r="L21">
            <v>0.27</v>
          </cell>
          <cell r="M21">
            <v>4.2699999999999996</v>
          </cell>
          <cell r="N21">
            <v>0</v>
          </cell>
          <cell r="O21">
            <v>4.2699999999999996</v>
          </cell>
          <cell r="P21">
            <v>53593.71</v>
          </cell>
          <cell r="Q21">
            <v>0</v>
          </cell>
          <cell r="R21">
            <v>53593.71</v>
          </cell>
        </row>
        <row r="22">
          <cell r="D22" t="str">
            <v>CPU-009</v>
          </cell>
          <cell r="E22" t="str">
            <v>CARGA, TRANSPORTE E DESCARGA MECÂNICA ATÉ 1KM</v>
          </cell>
          <cell r="F22" t="str">
            <v>M³</v>
          </cell>
          <cell r="G22">
            <v>209891.93</v>
          </cell>
          <cell r="H22">
            <v>2.91</v>
          </cell>
          <cell r="I22">
            <v>0</v>
          </cell>
          <cell r="J22">
            <v>2.91</v>
          </cell>
          <cell r="K22">
            <v>0.27</v>
          </cell>
          <cell r="L22">
            <v>0.27</v>
          </cell>
          <cell r="M22">
            <v>3.7</v>
          </cell>
          <cell r="N22">
            <v>0</v>
          </cell>
          <cell r="O22">
            <v>3.7</v>
          </cell>
          <cell r="P22">
            <v>776600.14</v>
          </cell>
          <cell r="Q22">
            <v>0</v>
          </cell>
          <cell r="R22">
            <v>776600.14</v>
          </cell>
        </row>
        <row r="23">
          <cell r="D23" t="str">
            <v>CPU-011</v>
          </cell>
          <cell r="E23" t="str">
            <v>ESPALHAMENTO DO MATERIAL DE 1ª CATEGORIA COM TRATOR</v>
          </cell>
          <cell r="F23" t="str">
            <v>M³</v>
          </cell>
          <cell r="G23">
            <v>209891.93</v>
          </cell>
          <cell r="H23">
            <v>1.97</v>
          </cell>
          <cell r="I23">
            <v>0</v>
          </cell>
          <cell r="J23">
            <v>1.97</v>
          </cell>
          <cell r="K23">
            <v>0.27</v>
          </cell>
          <cell r="L23">
            <v>0.27</v>
          </cell>
          <cell r="M23">
            <v>2.5</v>
          </cell>
          <cell r="N23">
            <v>0</v>
          </cell>
          <cell r="O23">
            <v>2.5</v>
          </cell>
          <cell r="P23">
            <v>524729.82999999996</v>
          </cell>
          <cell r="Q23">
            <v>0</v>
          </cell>
          <cell r="R23">
            <v>524729.82999999996</v>
          </cell>
        </row>
        <row r="24">
          <cell r="E24" t="str">
            <v/>
          </cell>
          <cell r="H24">
            <v>0</v>
          </cell>
          <cell r="I24">
            <v>0</v>
          </cell>
          <cell r="J24">
            <v>0</v>
          </cell>
          <cell r="K24">
            <v>0.27</v>
          </cell>
          <cell r="L24">
            <v>0.27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 t="str">
            <v>INFRAESTRUTURA</v>
          </cell>
          <cell r="R25">
            <v>7200292.3399999999</v>
          </cell>
        </row>
        <row r="26">
          <cell r="D26" t="str">
            <v>CPU-014</v>
          </cell>
          <cell r="E26" t="str">
            <v>ESCAVAÇÃO MANUAL DE CAVAS (FUNDAÇÕES RASAS,=2,00M)</v>
          </cell>
          <cell r="F26" t="str">
            <v>M³</v>
          </cell>
          <cell r="G26">
            <v>2665.45</v>
          </cell>
          <cell r="H26">
            <v>0</v>
          </cell>
          <cell r="I26">
            <v>51.77</v>
          </cell>
          <cell r="J26">
            <v>51.77</v>
          </cell>
          <cell r="K26">
            <v>0.27</v>
          </cell>
          <cell r="L26">
            <v>0.27</v>
          </cell>
          <cell r="M26">
            <v>0</v>
          </cell>
          <cell r="N26">
            <v>65.75</v>
          </cell>
          <cell r="O26">
            <v>65.75</v>
          </cell>
          <cell r="P26">
            <v>0</v>
          </cell>
          <cell r="Q26">
            <v>175253.34</v>
          </cell>
          <cell r="R26">
            <v>175253.34</v>
          </cell>
        </row>
        <row r="27">
          <cell r="D27" t="str">
            <v>CPU-015</v>
          </cell>
          <cell r="E27" t="str">
            <v>APILOAMENTO COM MACO DE 30 KG</v>
          </cell>
          <cell r="F27" t="str">
            <v>M²</v>
          </cell>
          <cell r="G27">
            <v>3931.88</v>
          </cell>
          <cell r="H27">
            <v>0</v>
          </cell>
          <cell r="I27">
            <v>25.89</v>
          </cell>
          <cell r="J27">
            <v>25.89</v>
          </cell>
          <cell r="K27">
            <v>0.27</v>
          </cell>
          <cell r="L27">
            <v>0.27</v>
          </cell>
          <cell r="M27">
            <v>0</v>
          </cell>
          <cell r="N27">
            <v>32.880000000000003</v>
          </cell>
          <cell r="O27">
            <v>32.880000000000003</v>
          </cell>
          <cell r="P27">
            <v>0</v>
          </cell>
          <cell r="Q27">
            <v>129280.21</v>
          </cell>
          <cell r="R27">
            <v>129280.21</v>
          </cell>
        </row>
        <row r="28">
          <cell r="D28" t="str">
            <v>CPU-016</v>
          </cell>
          <cell r="E28" t="str">
            <v>LASTRO DE CONCRETO TRAÇO 1:3:5, ESPESSURA 5 CM, PREPARO MECANICO</v>
          </cell>
          <cell r="F28" t="str">
            <v>M²</v>
          </cell>
          <cell r="G28">
            <v>3931.88</v>
          </cell>
          <cell r="H28">
            <v>16.55</v>
          </cell>
          <cell r="I28">
            <v>7.22</v>
          </cell>
          <cell r="J28">
            <v>23.77</v>
          </cell>
          <cell r="K28">
            <v>0.27</v>
          </cell>
          <cell r="L28">
            <v>0.27</v>
          </cell>
          <cell r="M28">
            <v>21.02</v>
          </cell>
          <cell r="N28">
            <v>9.17</v>
          </cell>
          <cell r="O28">
            <v>30.19</v>
          </cell>
          <cell r="P28">
            <v>82648.12</v>
          </cell>
          <cell r="Q28">
            <v>36055.339999999997</v>
          </cell>
          <cell r="R28">
            <v>118703.46</v>
          </cell>
        </row>
        <row r="29">
          <cell r="D29" t="str">
            <v>CPU-017</v>
          </cell>
          <cell r="E29" t="str">
            <v>FORMA TABUA PARA CONCRERTO EM FUNDAÇÃO COM REAPROVEITEMANTO 2 VEZES</v>
          </cell>
          <cell r="F29" t="str">
            <v>M²</v>
          </cell>
          <cell r="G29">
            <v>5647.62</v>
          </cell>
          <cell r="H29">
            <v>7.59</v>
          </cell>
          <cell r="I29">
            <v>48.91</v>
          </cell>
          <cell r="J29">
            <v>56.5</v>
          </cell>
          <cell r="K29">
            <v>0.27</v>
          </cell>
          <cell r="L29">
            <v>0.27</v>
          </cell>
          <cell r="M29">
            <v>9.64</v>
          </cell>
          <cell r="N29">
            <v>62.12</v>
          </cell>
          <cell r="O29">
            <v>71.760000000000005</v>
          </cell>
          <cell r="P29">
            <v>54443.06</v>
          </cell>
          <cell r="Q29">
            <v>350830.15</v>
          </cell>
          <cell r="R29">
            <v>405273.21</v>
          </cell>
        </row>
        <row r="30">
          <cell r="D30" t="str">
            <v>HPR-001</v>
          </cell>
          <cell r="E30" t="str">
            <v xml:space="preserve">CONCRETO USINADO BOMBEADO FCK=20MPA, INCLUSIVE COLOCAÇÃO, ESPALHAMENTO E ADENSAMENTO MECÂNICO </v>
          </cell>
          <cell r="F30" t="str">
            <v>M³</v>
          </cell>
          <cell r="G30">
            <v>2921.03</v>
          </cell>
          <cell r="H30">
            <v>521.79</v>
          </cell>
          <cell r="I30">
            <v>111.27</v>
          </cell>
          <cell r="J30">
            <v>633.05999999999995</v>
          </cell>
          <cell r="K30">
            <v>0.27</v>
          </cell>
          <cell r="L30">
            <v>0.27</v>
          </cell>
          <cell r="M30">
            <v>662.67</v>
          </cell>
          <cell r="N30">
            <v>141.31</v>
          </cell>
          <cell r="O30">
            <v>803.98</v>
          </cell>
          <cell r="P30">
            <v>1935678.95</v>
          </cell>
          <cell r="Q30">
            <v>412770.75</v>
          </cell>
          <cell r="R30">
            <v>2348449.7000000002</v>
          </cell>
        </row>
        <row r="31">
          <cell r="D31" t="str">
            <v>HPR-002</v>
          </cell>
          <cell r="E31" t="str">
            <v xml:space="preserve">CONCRETO USINADO BOMBEADO FCK=30MPA, INCLUSIVE COLOCAÇÃO, ESPALHAMENTO E ADENSAMENTO MECÂNICO </v>
          </cell>
          <cell r="F31" t="str">
            <v>M³</v>
          </cell>
          <cell r="G31">
            <v>1301</v>
          </cell>
          <cell r="H31">
            <v>452.89</v>
          </cell>
          <cell r="I31">
            <v>111.27</v>
          </cell>
          <cell r="J31">
            <v>564.16</v>
          </cell>
          <cell r="K31">
            <v>0.27</v>
          </cell>
          <cell r="L31">
            <v>0.27</v>
          </cell>
          <cell r="M31">
            <v>575.16999999999996</v>
          </cell>
          <cell r="N31">
            <v>141.31</v>
          </cell>
          <cell r="O31">
            <v>716.48</v>
          </cell>
          <cell r="P31">
            <v>748296.17</v>
          </cell>
          <cell r="Q31">
            <v>183844.31</v>
          </cell>
          <cell r="R31">
            <v>932140.48</v>
          </cell>
        </row>
        <row r="32">
          <cell r="D32" t="str">
            <v>CPU-018</v>
          </cell>
          <cell r="E32" t="str">
            <v xml:space="preserve">CONCRETO USINADO BOMBEADO FCK=35MPA, INCLUSIVE COLOCAÇÃO, ESPALHAMENTO E ADENSAMENTO MECÂNICO </v>
          </cell>
          <cell r="F32" t="str">
            <v>M³</v>
          </cell>
          <cell r="G32">
            <v>759.68</v>
          </cell>
          <cell r="H32">
            <v>458.82</v>
          </cell>
          <cell r="I32">
            <v>111.27</v>
          </cell>
          <cell r="J32">
            <v>570.09</v>
          </cell>
          <cell r="K32">
            <v>0.27</v>
          </cell>
          <cell r="L32">
            <v>0.27</v>
          </cell>
          <cell r="M32">
            <v>582.70000000000005</v>
          </cell>
          <cell r="N32">
            <v>141.31</v>
          </cell>
          <cell r="O32">
            <v>724.01</v>
          </cell>
          <cell r="P32">
            <v>442665.54</v>
          </cell>
          <cell r="Q32">
            <v>107350.38</v>
          </cell>
          <cell r="R32">
            <v>550015.92000000004</v>
          </cell>
        </row>
        <row r="33">
          <cell r="D33" t="str">
            <v>CPU-019</v>
          </cell>
          <cell r="E33" t="str">
            <v>ARMAÇÃO AÇO CA-50, DIAM. 6,3 (1/4) À 12,5 MM (1/2) -FORNECIMENTO/CORTE/DOBRA/COLOCAÇÃO</v>
          </cell>
          <cell r="F33" t="str">
            <v>KG</v>
          </cell>
          <cell r="G33">
            <v>63798.03</v>
          </cell>
          <cell r="H33">
            <v>3.81</v>
          </cell>
          <cell r="I33">
            <v>2.2599999999999998</v>
          </cell>
          <cell r="J33">
            <v>6.07</v>
          </cell>
          <cell r="K33">
            <v>0.27</v>
          </cell>
          <cell r="L33">
            <v>0.27</v>
          </cell>
          <cell r="M33">
            <v>4.84</v>
          </cell>
          <cell r="N33">
            <v>2.87</v>
          </cell>
          <cell r="O33">
            <v>7.71</v>
          </cell>
          <cell r="P33">
            <v>308782.46999999997</v>
          </cell>
          <cell r="Q33">
            <v>183100.35</v>
          </cell>
          <cell r="R33">
            <v>491882.82</v>
          </cell>
        </row>
        <row r="34">
          <cell r="D34" t="str">
            <v>CPU-019</v>
          </cell>
          <cell r="E34" t="str">
            <v>ARMAÇÃO AÇO CA-50, DIAM. 16,0 (5/8) À 25,0 MM (1) -FORNECIMENTO/CORTE/DOBRA/COLOCAÇÃO</v>
          </cell>
          <cell r="F34" t="str">
            <v>KG</v>
          </cell>
          <cell r="G34">
            <v>63658.92</v>
          </cell>
          <cell r="H34">
            <v>3.81</v>
          </cell>
          <cell r="I34">
            <v>2.2599999999999998</v>
          </cell>
          <cell r="J34">
            <v>6.07</v>
          </cell>
          <cell r="K34">
            <v>0.27</v>
          </cell>
          <cell r="L34">
            <v>0.27</v>
          </cell>
          <cell r="M34">
            <v>4.84</v>
          </cell>
          <cell r="N34">
            <v>2.87</v>
          </cell>
          <cell r="O34">
            <v>7.71</v>
          </cell>
          <cell r="P34">
            <v>308109.17</v>
          </cell>
          <cell r="Q34">
            <v>182701.1</v>
          </cell>
          <cell r="R34">
            <v>490810.27</v>
          </cell>
        </row>
        <row r="35">
          <cell r="D35" t="str">
            <v>CPU-020</v>
          </cell>
          <cell r="E35" t="str">
            <v>ARMAÇÃO DE AÇO CA-60, DIAM. 3,4 A 6,3 - FORNECIMENTO/CORTE/DOBRA/COLOCAÇÃO</v>
          </cell>
          <cell r="F35" t="str">
            <v>KG</v>
          </cell>
          <cell r="G35">
            <v>7392.07</v>
          </cell>
          <cell r="H35">
            <v>3.68</v>
          </cell>
          <cell r="I35">
            <v>2.2599999999999998</v>
          </cell>
          <cell r="J35">
            <v>5.94</v>
          </cell>
          <cell r="K35">
            <v>0.27</v>
          </cell>
          <cell r="L35">
            <v>0.27</v>
          </cell>
          <cell r="M35">
            <v>4.67</v>
          </cell>
          <cell r="N35">
            <v>2.87</v>
          </cell>
          <cell r="O35">
            <v>7.54</v>
          </cell>
          <cell r="P35">
            <v>34520.97</v>
          </cell>
          <cell r="Q35">
            <v>21215.24</v>
          </cell>
          <cell r="R35">
            <v>55736.21</v>
          </cell>
        </row>
        <row r="36">
          <cell r="D36" t="str">
            <v>HPR-003</v>
          </cell>
          <cell r="E36" t="str">
            <v>ARMAÇÃO DE PISO COM TELA Q196</v>
          </cell>
          <cell r="F36" t="str">
            <v>KG</v>
          </cell>
          <cell r="G36">
            <v>3656</v>
          </cell>
          <cell r="H36">
            <v>4.07</v>
          </cell>
          <cell r="I36">
            <v>2.2599999999999998</v>
          </cell>
          <cell r="J36">
            <v>6.33</v>
          </cell>
          <cell r="K36">
            <v>0.27</v>
          </cell>
          <cell r="L36">
            <v>0.27</v>
          </cell>
          <cell r="M36">
            <v>5.17</v>
          </cell>
          <cell r="N36">
            <v>2.87</v>
          </cell>
          <cell r="O36">
            <v>8.0399999999999991</v>
          </cell>
          <cell r="P36">
            <v>18901.52</v>
          </cell>
          <cell r="Q36">
            <v>10492.72</v>
          </cell>
          <cell r="R36">
            <v>29394.240000000002</v>
          </cell>
        </row>
        <row r="37">
          <cell r="D37" t="str">
            <v>CPU-021</v>
          </cell>
          <cell r="E37" t="str">
            <v>IMPERMEABILIZAÇÃO COM TINTA BETUMINOSA EM FUNDAÇÕES, BALDRAMES E MUROS DE ARRIMO, DUAS DEMÃOS</v>
          </cell>
          <cell r="F37" t="str">
            <v>M²</v>
          </cell>
          <cell r="G37">
            <v>11552.04</v>
          </cell>
          <cell r="H37">
            <v>5.65</v>
          </cell>
          <cell r="I37">
            <v>6.9</v>
          </cell>
          <cell r="J37">
            <v>12.55</v>
          </cell>
          <cell r="K37">
            <v>0.27</v>
          </cell>
          <cell r="L37">
            <v>0.27</v>
          </cell>
          <cell r="M37">
            <v>7.18</v>
          </cell>
          <cell r="N37">
            <v>8.76</v>
          </cell>
          <cell r="O37">
            <v>15.94</v>
          </cell>
          <cell r="P37">
            <v>82943.649999999994</v>
          </cell>
          <cell r="Q37">
            <v>101195.87</v>
          </cell>
          <cell r="R37">
            <v>184139.51999999999</v>
          </cell>
        </row>
        <row r="38">
          <cell r="D38" t="str">
            <v>CPU-022</v>
          </cell>
          <cell r="E38" t="str">
            <v>REATERRO MANUAL DE VALAS</v>
          </cell>
          <cell r="F38" t="str">
            <v>M³</v>
          </cell>
          <cell r="G38">
            <v>1475.22</v>
          </cell>
          <cell r="H38">
            <v>0.51</v>
          </cell>
          <cell r="I38">
            <v>8.6300000000000008</v>
          </cell>
          <cell r="J38">
            <v>9.14</v>
          </cell>
          <cell r="K38">
            <v>0.27</v>
          </cell>
          <cell r="L38">
            <v>0.27</v>
          </cell>
          <cell r="M38">
            <v>0.65</v>
          </cell>
          <cell r="N38">
            <v>10.96</v>
          </cell>
          <cell r="O38">
            <v>11.61</v>
          </cell>
          <cell r="P38">
            <v>958.89</v>
          </cell>
          <cell r="Q38">
            <v>16168.41</v>
          </cell>
          <cell r="R38">
            <v>17127.3</v>
          </cell>
        </row>
        <row r="39">
          <cell r="D39" t="str">
            <v>CPU-023</v>
          </cell>
          <cell r="E39" t="str">
            <v>CARGA, TRANSPORTE E DESCARGA MECÂNICA ATÉ 1KM</v>
          </cell>
          <cell r="F39" t="str">
            <v>M³</v>
          </cell>
          <cell r="G39">
            <v>1978.35</v>
          </cell>
          <cell r="H39">
            <v>4.12</v>
          </cell>
          <cell r="I39">
            <v>0.13</v>
          </cell>
          <cell r="J39">
            <v>4.25</v>
          </cell>
          <cell r="K39">
            <v>0.27</v>
          </cell>
          <cell r="L39">
            <v>0.27</v>
          </cell>
          <cell r="M39">
            <v>5.23</v>
          </cell>
          <cell r="N39">
            <v>0.17</v>
          </cell>
          <cell r="O39">
            <v>5.4</v>
          </cell>
          <cell r="P39">
            <v>10346.77</v>
          </cell>
          <cell r="Q39">
            <v>336.32</v>
          </cell>
          <cell r="R39">
            <v>10683.09</v>
          </cell>
        </row>
        <row r="40">
          <cell r="D40" t="str">
            <v>CPU-011</v>
          </cell>
          <cell r="E40" t="str">
            <v>ESPALHAMENTO DO MATERIAL DE 1ª CATEGORIA COM TRATOR</v>
          </cell>
          <cell r="F40" t="str">
            <v>M³</v>
          </cell>
          <cell r="G40">
            <v>1547.31</v>
          </cell>
          <cell r="H40">
            <v>1.97</v>
          </cell>
          <cell r="I40">
            <v>0</v>
          </cell>
          <cell r="J40">
            <v>1.97</v>
          </cell>
          <cell r="K40">
            <v>0.27</v>
          </cell>
          <cell r="L40">
            <v>0.27</v>
          </cell>
          <cell r="M40">
            <v>2.5</v>
          </cell>
          <cell r="N40">
            <v>0</v>
          </cell>
          <cell r="O40">
            <v>2.5</v>
          </cell>
          <cell r="P40">
            <v>3868.28</v>
          </cell>
          <cell r="Q40">
            <v>0</v>
          </cell>
          <cell r="R40">
            <v>3868.28</v>
          </cell>
        </row>
        <row r="41">
          <cell r="D41" t="str">
            <v>HPR-004</v>
          </cell>
          <cell r="E41" t="str">
            <v>ESTACA TIPO HÉLICE CONTÍNUA Ø 30CM</v>
          </cell>
          <cell r="F41" t="str">
            <v>M</v>
          </cell>
          <cell r="G41">
            <v>10999</v>
          </cell>
          <cell r="H41">
            <v>31.39</v>
          </cell>
          <cell r="I41">
            <v>0</v>
          </cell>
          <cell r="J41">
            <v>31.39</v>
          </cell>
          <cell r="K41">
            <v>0.27</v>
          </cell>
          <cell r="L41">
            <v>0.27</v>
          </cell>
          <cell r="M41">
            <v>39.869999999999997</v>
          </cell>
          <cell r="N41">
            <v>0</v>
          </cell>
          <cell r="O41">
            <v>39.869999999999997</v>
          </cell>
          <cell r="P41">
            <v>438530.13</v>
          </cell>
          <cell r="Q41">
            <v>0</v>
          </cell>
          <cell r="R41">
            <v>438530.13</v>
          </cell>
        </row>
        <row r="42">
          <cell r="D42" t="str">
            <v>HPR-005</v>
          </cell>
          <cell r="E42" t="str">
            <v>ESTACA TIPO HÉLICE CONTÍNUA Ø 40CM</v>
          </cell>
          <cell r="F42" t="str">
            <v>M</v>
          </cell>
          <cell r="G42">
            <v>9398</v>
          </cell>
          <cell r="H42">
            <v>40.950000000000003</v>
          </cell>
          <cell r="I42">
            <v>0</v>
          </cell>
          <cell r="J42">
            <v>40.950000000000003</v>
          </cell>
          <cell r="K42">
            <v>0.27</v>
          </cell>
          <cell r="L42">
            <v>0.27</v>
          </cell>
          <cell r="M42">
            <v>52.01</v>
          </cell>
          <cell r="N42">
            <v>0</v>
          </cell>
          <cell r="O42">
            <v>52.01</v>
          </cell>
          <cell r="P42">
            <v>488789.98</v>
          </cell>
          <cell r="Q42">
            <v>0</v>
          </cell>
          <cell r="R42">
            <v>488789.98</v>
          </cell>
        </row>
        <row r="43">
          <cell r="D43" t="str">
            <v>HPR-006</v>
          </cell>
          <cell r="E43" t="str">
            <v>ESTACA TIPO HÉLICE CONTÍNUA Ø 50CM</v>
          </cell>
          <cell r="F43" t="str">
            <v>M</v>
          </cell>
          <cell r="G43">
            <v>200</v>
          </cell>
          <cell r="H43">
            <v>54.69</v>
          </cell>
          <cell r="I43">
            <v>0</v>
          </cell>
          <cell r="J43">
            <v>54.69</v>
          </cell>
          <cell r="K43">
            <v>0.27</v>
          </cell>
          <cell r="L43">
            <v>0.27</v>
          </cell>
          <cell r="M43">
            <v>69.459999999999994</v>
          </cell>
          <cell r="N43">
            <v>0</v>
          </cell>
          <cell r="O43">
            <v>69.459999999999994</v>
          </cell>
          <cell r="P43">
            <v>13892</v>
          </cell>
          <cell r="Q43">
            <v>0</v>
          </cell>
          <cell r="R43">
            <v>13892</v>
          </cell>
        </row>
        <row r="44">
          <cell r="D44" t="str">
            <v>HPR-007</v>
          </cell>
          <cell r="E44" t="str">
            <v>ESTACA TIPO HÉLICE CONTÍNUA Ø 60CM</v>
          </cell>
          <cell r="F44" t="str">
            <v>M</v>
          </cell>
          <cell r="G44">
            <v>336</v>
          </cell>
          <cell r="H44">
            <v>60.45</v>
          </cell>
          <cell r="I44">
            <v>0</v>
          </cell>
          <cell r="J44">
            <v>60.45</v>
          </cell>
          <cell r="K44">
            <v>0.27</v>
          </cell>
          <cell r="L44">
            <v>0.27</v>
          </cell>
          <cell r="M44">
            <v>76.77</v>
          </cell>
          <cell r="N44">
            <v>0</v>
          </cell>
          <cell r="O44">
            <v>76.77</v>
          </cell>
          <cell r="P44">
            <v>25794.720000000001</v>
          </cell>
          <cell r="Q44">
            <v>0</v>
          </cell>
          <cell r="R44">
            <v>25794.720000000001</v>
          </cell>
        </row>
        <row r="45">
          <cell r="D45" t="str">
            <v>HPR-008</v>
          </cell>
          <cell r="E45" t="str">
            <v>ESTACA TIPO HÉLICE CONTÍNUA Ø 90CM</v>
          </cell>
          <cell r="F45" t="str">
            <v>M</v>
          </cell>
          <cell r="G45">
            <v>1302</v>
          </cell>
          <cell r="H45">
            <v>91.22</v>
          </cell>
          <cell r="I45">
            <v>0</v>
          </cell>
          <cell r="J45">
            <v>91.22</v>
          </cell>
          <cell r="K45">
            <v>0.27</v>
          </cell>
          <cell r="L45">
            <v>0.27</v>
          </cell>
          <cell r="M45">
            <v>115.85</v>
          </cell>
          <cell r="N45">
            <v>0</v>
          </cell>
          <cell r="O45">
            <v>115.85</v>
          </cell>
          <cell r="P45">
            <v>150836.70000000001</v>
          </cell>
          <cell r="Q45">
            <v>0</v>
          </cell>
          <cell r="R45">
            <v>150836.70000000001</v>
          </cell>
        </row>
        <row r="46">
          <cell r="D46" t="str">
            <v>HPR-009</v>
          </cell>
          <cell r="E46" t="str">
            <v>CORTE E REPARO EM CABEÇA DE ESTACA</v>
          </cell>
          <cell r="F46" t="str">
            <v xml:space="preserve">UN </v>
          </cell>
          <cell r="G46">
            <v>1298</v>
          </cell>
          <cell r="H46">
            <v>84.74</v>
          </cell>
          <cell r="I46">
            <v>0</v>
          </cell>
          <cell r="J46">
            <v>84.74</v>
          </cell>
          <cell r="K46">
            <v>0.27</v>
          </cell>
          <cell r="L46">
            <v>0.27</v>
          </cell>
          <cell r="M46">
            <v>107.62</v>
          </cell>
          <cell r="N46">
            <v>0</v>
          </cell>
          <cell r="O46">
            <v>107.62</v>
          </cell>
          <cell r="P46">
            <v>139690.76</v>
          </cell>
          <cell r="Q46">
            <v>0</v>
          </cell>
          <cell r="R46">
            <v>139690.76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0.27</v>
          </cell>
          <cell r="L47">
            <v>0.27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 t="str">
            <v>SUPERESTRUTURA</v>
          </cell>
          <cell r="R48">
            <v>18171376.98</v>
          </cell>
        </row>
        <row r="49">
          <cell r="D49" t="str">
            <v>CPU-142</v>
          </cell>
          <cell r="E49" t="str">
            <v>FORMA PLANA PARA VIGA, PILAR E PAREDE EM CHAPA RESINADA E =10 MM</v>
          </cell>
          <cell r="F49" t="str">
            <v>M²</v>
          </cell>
          <cell r="G49">
            <v>42531</v>
          </cell>
          <cell r="H49">
            <v>13.21</v>
          </cell>
          <cell r="I49">
            <v>37.630000000000003</v>
          </cell>
          <cell r="J49">
            <v>50.84</v>
          </cell>
          <cell r="K49">
            <v>0.27</v>
          </cell>
          <cell r="L49">
            <v>0.27</v>
          </cell>
          <cell r="M49">
            <v>16.78</v>
          </cell>
          <cell r="N49">
            <v>47.79</v>
          </cell>
          <cell r="O49">
            <v>64.569999999999993</v>
          </cell>
          <cell r="P49">
            <v>713670.18</v>
          </cell>
          <cell r="Q49">
            <v>2032556.49</v>
          </cell>
          <cell r="R49">
            <v>2746226.67</v>
          </cell>
        </row>
        <row r="50">
          <cell r="D50" t="str">
            <v>CPU-038</v>
          </cell>
          <cell r="E50" t="str">
            <v>FORMA PLANA PARA CONCRETO APARENTE, EM COMPENSADO PLASTIFICADO 12MM APROVEITAMENTO 3 VEZES, INCLUINDO CONTRAVENTAMENTO E TRAVAMENTO PONTALETADO, CIMBRAMENTO, DESCIMBRAMENTO, TENSORES, TRAVAMENTOS E DESFORMA</v>
          </cell>
          <cell r="F50" t="str">
            <v>M²</v>
          </cell>
          <cell r="G50">
            <v>23611.85</v>
          </cell>
          <cell r="H50">
            <v>66.540000000000006</v>
          </cell>
          <cell r="I50">
            <v>84.38</v>
          </cell>
          <cell r="J50">
            <v>150.91999999999999</v>
          </cell>
          <cell r="K50">
            <v>0.27</v>
          </cell>
          <cell r="L50">
            <v>0.27</v>
          </cell>
          <cell r="M50">
            <v>84.51</v>
          </cell>
          <cell r="N50">
            <v>107.16</v>
          </cell>
          <cell r="O50">
            <v>191.67</v>
          </cell>
          <cell r="P50">
            <v>1995437.44</v>
          </cell>
          <cell r="Q50">
            <v>2530245.85</v>
          </cell>
          <cell r="R50">
            <v>4525683.29</v>
          </cell>
        </row>
        <row r="51">
          <cell r="D51" t="str">
            <v>CPU-019</v>
          </cell>
          <cell r="E51" t="str">
            <v>ARMAÇÃO AÇO CA-50, DIAM. 6,3 (1/4) À 12,5 MM (1/2) -FORNECIMENTO/CORTE/DOBRA/COLOCAÇÃO</v>
          </cell>
          <cell r="F51" t="str">
            <v>KG</v>
          </cell>
          <cell r="G51">
            <v>443591.54</v>
          </cell>
          <cell r="H51">
            <v>3.81</v>
          </cell>
          <cell r="I51">
            <v>2.2599999999999998</v>
          </cell>
          <cell r="J51">
            <v>6.07</v>
          </cell>
          <cell r="K51">
            <v>0.27</v>
          </cell>
          <cell r="L51">
            <v>0.27</v>
          </cell>
          <cell r="M51">
            <v>4.84</v>
          </cell>
          <cell r="N51">
            <v>2.87</v>
          </cell>
          <cell r="O51">
            <v>7.71</v>
          </cell>
          <cell r="P51">
            <v>2146983.0499999998</v>
          </cell>
          <cell r="Q51">
            <v>1273107.72</v>
          </cell>
          <cell r="R51">
            <v>3420090.77</v>
          </cell>
        </row>
        <row r="52">
          <cell r="D52" t="str">
            <v>CPU-019</v>
          </cell>
          <cell r="E52" t="str">
            <v>ARMAÇÃO AÇO CA-50, DIAM. 16,0 (5/8) À 25,0 MM (1) -FORNECIMENTO/CORTE/DOBRA/COLOCAÇÃO</v>
          </cell>
          <cell r="F52" t="str">
            <v>KG</v>
          </cell>
          <cell r="G52">
            <v>121569.95</v>
          </cell>
          <cell r="H52">
            <v>3.81</v>
          </cell>
          <cell r="I52">
            <v>2.2599999999999998</v>
          </cell>
          <cell r="J52">
            <v>6.07</v>
          </cell>
          <cell r="K52">
            <v>0.27</v>
          </cell>
          <cell r="L52">
            <v>0.27</v>
          </cell>
          <cell r="M52">
            <v>4.84</v>
          </cell>
          <cell r="N52">
            <v>2.87</v>
          </cell>
          <cell r="O52">
            <v>7.71</v>
          </cell>
          <cell r="P52">
            <v>588398.56000000006</v>
          </cell>
          <cell r="Q52">
            <v>348905.76</v>
          </cell>
          <cell r="R52">
            <v>937304.32</v>
          </cell>
        </row>
        <row r="53">
          <cell r="D53" t="str">
            <v>CPU-020</v>
          </cell>
          <cell r="E53" t="str">
            <v>ARMAÇÃO DE AÇO CA-60, DIAM. 3,4 A 6,3 - FORNECIMENTO/CORTE/DOBRA/COLOCAÇÃO</v>
          </cell>
          <cell r="F53" t="str">
            <v>KG</v>
          </cell>
          <cell r="G53">
            <v>73722.47</v>
          </cell>
          <cell r="H53">
            <v>3.68</v>
          </cell>
          <cell r="I53">
            <v>2.2599999999999998</v>
          </cell>
          <cell r="J53">
            <v>5.94</v>
          </cell>
          <cell r="K53">
            <v>0.27</v>
          </cell>
          <cell r="L53">
            <v>0.27</v>
          </cell>
          <cell r="M53">
            <v>4.67</v>
          </cell>
          <cell r="N53">
            <v>2.87</v>
          </cell>
          <cell r="O53">
            <v>7.54</v>
          </cell>
          <cell r="P53">
            <v>344283.93</v>
          </cell>
          <cell r="Q53">
            <v>211583.49</v>
          </cell>
          <cell r="R53">
            <v>555867.42000000004</v>
          </cell>
        </row>
        <row r="54">
          <cell r="D54" t="str">
            <v>CPU-041</v>
          </cell>
          <cell r="E54" t="str">
            <v xml:space="preserve">CONCRETO USINADO BOMBEADO FCK=35MPA, INCLUSIVE COLOCAÇÃO, ESPALHAMENTO E ADENSAMENTO MECÂNICO </v>
          </cell>
          <cell r="F54" t="str">
            <v>M³</v>
          </cell>
          <cell r="G54">
            <v>7466.59</v>
          </cell>
          <cell r="H54">
            <v>458.82</v>
          </cell>
          <cell r="I54">
            <v>111.27</v>
          </cell>
          <cell r="J54">
            <v>570.09</v>
          </cell>
          <cell r="K54">
            <v>0.27</v>
          </cell>
          <cell r="L54">
            <v>0.27</v>
          </cell>
          <cell r="M54">
            <v>582.70000000000005</v>
          </cell>
          <cell r="N54">
            <v>141.31</v>
          </cell>
          <cell r="O54">
            <v>724.01</v>
          </cell>
          <cell r="P54">
            <v>4350781.99</v>
          </cell>
          <cell r="Q54">
            <v>1055103.83</v>
          </cell>
          <cell r="R54">
            <v>5405885.8200000003</v>
          </cell>
        </row>
        <row r="55">
          <cell r="E55" t="str">
            <v>ESCORAMENTO METALICA PARA VIGAS E LAJES</v>
          </cell>
          <cell r="F55" t="str">
            <v>M3</v>
          </cell>
          <cell r="H55">
            <v>0</v>
          </cell>
          <cell r="I55">
            <v>0</v>
          </cell>
          <cell r="J55">
            <v>0</v>
          </cell>
          <cell r="K55">
            <v>0.27</v>
          </cell>
          <cell r="L55">
            <v>0.27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HPR-193</v>
          </cell>
          <cell r="E56" t="str">
            <v>VERGA, CONTRAVERGA, OU CINTA EM CONCRETO ARMADO FCK=20 MPA, PREP. MECANICO, FORMA CANALETA (15X20X20), AÇO CA 60 5.0 (TAXA DE FERRAGEM = 45,13 KG/M³)</v>
          </cell>
          <cell r="F56" t="str">
            <v>M³</v>
          </cell>
          <cell r="G56">
            <v>414.25</v>
          </cell>
          <cell r="H56">
            <v>901.35</v>
          </cell>
          <cell r="I56">
            <v>201.72</v>
          </cell>
          <cell r="J56">
            <v>1103.07</v>
          </cell>
          <cell r="K56">
            <v>0.27</v>
          </cell>
          <cell r="L56">
            <v>0.27</v>
          </cell>
          <cell r="M56">
            <v>1144.71</v>
          </cell>
          <cell r="N56">
            <v>256.18</v>
          </cell>
          <cell r="O56">
            <v>1400.89</v>
          </cell>
          <cell r="P56">
            <v>474196.12</v>
          </cell>
          <cell r="Q56">
            <v>106122.57</v>
          </cell>
          <cell r="R56">
            <v>580318.68999999994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0.27</v>
          </cell>
          <cell r="L57">
            <v>0.27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 t="str">
            <v>COBERTURA</v>
          </cell>
          <cell r="R58">
            <v>4735004.04</v>
          </cell>
        </row>
        <row r="59">
          <cell r="D59" t="str">
            <v>CPU-046</v>
          </cell>
          <cell r="E59" t="str">
            <v xml:space="preserve">ESTRUTURA METÁLICA DA MARQUISE </v>
          </cell>
          <cell r="F59" t="str">
            <v>KG</v>
          </cell>
          <cell r="G59">
            <v>24772.6</v>
          </cell>
          <cell r="H59">
            <v>11.3</v>
          </cell>
          <cell r="I59">
            <v>0</v>
          </cell>
          <cell r="J59">
            <v>11.3</v>
          </cell>
          <cell r="K59">
            <v>0.27</v>
          </cell>
          <cell r="L59">
            <v>0.27</v>
          </cell>
          <cell r="M59">
            <v>14.35</v>
          </cell>
          <cell r="N59">
            <v>0</v>
          </cell>
          <cell r="O59">
            <v>14.35</v>
          </cell>
          <cell r="P59">
            <v>355486.81</v>
          </cell>
          <cell r="Q59">
            <v>0</v>
          </cell>
          <cell r="R59">
            <v>355486.81</v>
          </cell>
        </row>
        <row r="60">
          <cell r="D60" t="str">
            <v>CPU-046</v>
          </cell>
          <cell r="E60" t="str">
            <v>FORNECIMENTO E MONTAGEM DE ESTRUTURA METÁLICA</v>
          </cell>
          <cell r="F60" t="str">
            <v>KG</v>
          </cell>
          <cell r="G60">
            <v>69766.78</v>
          </cell>
          <cell r="H60">
            <v>11.3</v>
          </cell>
          <cell r="I60">
            <v>0</v>
          </cell>
          <cell r="J60">
            <v>11.3</v>
          </cell>
          <cell r="K60">
            <v>0.27</v>
          </cell>
          <cell r="L60">
            <v>0.27</v>
          </cell>
          <cell r="M60">
            <v>14.35</v>
          </cell>
          <cell r="N60">
            <v>0</v>
          </cell>
          <cell r="O60">
            <v>14.35</v>
          </cell>
          <cell r="P60">
            <v>1001153.29</v>
          </cell>
          <cell r="Q60">
            <v>0</v>
          </cell>
          <cell r="R60">
            <v>1001153.29</v>
          </cell>
        </row>
        <row r="61">
          <cell r="D61" t="str">
            <v>HPR-010</v>
          </cell>
          <cell r="E61" t="str">
            <v>FORNECIMENTO E MONTAGEM DE ESTRUTURA METÁLICA ESPACIAL</v>
          </cell>
          <cell r="F61" t="str">
            <v>KG</v>
          </cell>
          <cell r="G61">
            <v>15820.39</v>
          </cell>
          <cell r="H61">
            <v>16.95</v>
          </cell>
          <cell r="I61">
            <v>0</v>
          </cell>
          <cell r="J61">
            <v>16.95</v>
          </cell>
          <cell r="K61">
            <v>0.27</v>
          </cell>
          <cell r="L61">
            <v>0.27</v>
          </cell>
          <cell r="M61">
            <v>21.53</v>
          </cell>
          <cell r="N61">
            <v>0</v>
          </cell>
          <cell r="O61">
            <v>21.53</v>
          </cell>
          <cell r="P61">
            <v>340613</v>
          </cell>
          <cell r="Q61">
            <v>0</v>
          </cell>
          <cell r="R61">
            <v>340613</v>
          </cell>
        </row>
        <row r="62">
          <cell r="D62" t="str">
            <v>CPU-047</v>
          </cell>
          <cell r="E62" t="str">
            <v>TELHAMENTO EM CHAPA DE AÇO PRÉ-PINTADA COM EPÓXI E POLIÉSTER TIPO SANDUICHE ESPESSURA DE 0,50 MM, COM POLIURETANO</v>
          </cell>
          <cell r="F62" t="str">
            <v>M²</v>
          </cell>
          <cell r="G62">
            <v>14605.51</v>
          </cell>
          <cell r="H62">
            <v>105.07</v>
          </cell>
          <cell r="I62">
            <v>0</v>
          </cell>
          <cell r="J62">
            <v>105.07</v>
          </cell>
          <cell r="K62">
            <v>0.27</v>
          </cell>
          <cell r="L62">
            <v>0.27</v>
          </cell>
          <cell r="M62">
            <v>133.44</v>
          </cell>
          <cell r="N62">
            <v>0</v>
          </cell>
          <cell r="O62">
            <v>133.44</v>
          </cell>
          <cell r="P62">
            <v>1948959.25</v>
          </cell>
          <cell r="Q62">
            <v>0</v>
          </cell>
          <cell r="R62">
            <v>1948959.25</v>
          </cell>
        </row>
        <row r="63">
          <cell r="D63" t="str">
            <v>HPR-195</v>
          </cell>
          <cell r="E63" t="str">
            <v>PILARETES DE ALVENARIA COM TERÇAS DE METALICA</v>
          </cell>
          <cell r="F63" t="str">
            <v>M²</v>
          </cell>
          <cell r="G63">
            <v>10402.56</v>
          </cell>
          <cell r="H63">
            <v>56.5</v>
          </cell>
          <cell r="I63">
            <v>0</v>
          </cell>
          <cell r="J63">
            <v>56.5</v>
          </cell>
          <cell r="K63">
            <v>0.27</v>
          </cell>
          <cell r="L63">
            <v>0.27</v>
          </cell>
          <cell r="M63">
            <v>71.760000000000005</v>
          </cell>
          <cell r="N63">
            <v>0</v>
          </cell>
          <cell r="O63">
            <v>71.760000000000005</v>
          </cell>
          <cell r="P63">
            <v>746487.71</v>
          </cell>
          <cell r="Q63">
            <v>0</v>
          </cell>
          <cell r="R63">
            <v>746487.71</v>
          </cell>
        </row>
        <row r="64">
          <cell r="D64" t="str">
            <v>CPU-049</v>
          </cell>
          <cell r="E64" t="str">
            <v>CALHA EM CHAPA DE AÇO GALVANIZADO Nº 24, DESENVOLVIMENTO 50 CM</v>
          </cell>
          <cell r="F64" t="str">
            <v>M</v>
          </cell>
          <cell r="G64">
            <v>983.02</v>
          </cell>
          <cell r="H64">
            <v>70.61</v>
          </cell>
          <cell r="I64">
            <v>0</v>
          </cell>
          <cell r="J64">
            <v>70.61</v>
          </cell>
          <cell r="K64">
            <v>0.27</v>
          </cell>
          <cell r="L64">
            <v>0.27</v>
          </cell>
          <cell r="M64">
            <v>89.67</v>
          </cell>
          <cell r="N64">
            <v>0</v>
          </cell>
          <cell r="O64">
            <v>89.67</v>
          </cell>
          <cell r="P64">
            <v>88147.4</v>
          </cell>
          <cell r="Q64">
            <v>0</v>
          </cell>
          <cell r="R64">
            <v>88147.4</v>
          </cell>
        </row>
        <row r="65">
          <cell r="D65" t="str">
            <v>CPU-051</v>
          </cell>
          <cell r="E65" t="str">
            <v>RUFO EM CHAPA DE AÇO GALVANIZADO Nº 24, DESENVOLVIMENTO 50 CM</v>
          </cell>
          <cell r="F65" t="str">
            <v>M</v>
          </cell>
          <cell r="G65">
            <v>587.15</v>
          </cell>
          <cell r="H65">
            <v>66.09</v>
          </cell>
          <cell r="I65">
            <v>0</v>
          </cell>
          <cell r="J65">
            <v>66.09</v>
          </cell>
          <cell r="K65">
            <v>0.27</v>
          </cell>
          <cell r="L65">
            <v>0.27</v>
          </cell>
          <cell r="M65">
            <v>83.93</v>
          </cell>
          <cell r="N65">
            <v>0</v>
          </cell>
          <cell r="O65">
            <v>83.93</v>
          </cell>
          <cell r="P65">
            <v>49279.5</v>
          </cell>
          <cell r="Q65">
            <v>0</v>
          </cell>
          <cell r="R65">
            <v>49279.5</v>
          </cell>
        </row>
        <row r="66">
          <cell r="D66" t="str">
            <v>HPR-194</v>
          </cell>
          <cell r="E66" t="str">
            <v>REVESTIMENTO (TESTEIRA) DE ALUMMÍNIO COMPOSTO CONFORME PROJETO</v>
          </cell>
          <cell r="F66" t="str">
            <v>M²</v>
          </cell>
          <cell r="G66">
            <v>337.78</v>
          </cell>
          <cell r="H66">
            <v>477.59</v>
          </cell>
          <cell r="I66">
            <v>0</v>
          </cell>
          <cell r="J66">
            <v>477.59</v>
          </cell>
          <cell r="K66">
            <v>0.27</v>
          </cell>
          <cell r="L66">
            <v>0.27</v>
          </cell>
          <cell r="M66">
            <v>606.54</v>
          </cell>
          <cell r="N66">
            <v>0</v>
          </cell>
          <cell r="O66">
            <v>606.54</v>
          </cell>
          <cell r="P66">
            <v>204877.08</v>
          </cell>
          <cell r="Q66">
            <v>0</v>
          </cell>
          <cell r="R66">
            <v>204877.08</v>
          </cell>
        </row>
        <row r="67">
          <cell r="E67" t="str">
            <v/>
          </cell>
          <cell r="H67">
            <v>0</v>
          </cell>
          <cell r="I67">
            <v>0</v>
          </cell>
          <cell r="J67">
            <v>0</v>
          </cell>
          <cell r="K67">
            <v>0.27</v>
          </cell>
          <cell r="L67">
            <v>0.27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 t="str">
            <v>IMPERMEABILIZAÇÃO</v>
          </cell>
          <cell r="R68">
            <v>1618884.27</v>
          </cell>
        </row>
        <row r="69">
          <cell r="E69" t="str">
            <v>REGULARIZAÇÃO DE SUPERFÍCIE</v>
          </cell>
          <cell r="F69" t="str">
            <v>M2</v>
          </cell>
          <cell r="H69">
            <v>0</v>
          </cell>
          <cell r="I69">
            <v>0</v>
          </cell>
          <cell r="J69">
            <v>0</v>
          </cell>
          <cell r="K69">
            <v>0.27</v>
          </cell>
          <cell r="L69">
            <v>0.27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 t="str">
            <v>CA-030</v>
          </cell>
          <cell r="E70" t="str">
            <v>IMPERMEABILIZAÇÃO COM MANTA ASFAITICA ESPESSURA 3 MM PROTEGIDA COM FILME DE ALUMINIO GOFRADO ESPESSURA 0,8MM, INCLUSO EMULSÃO ASFALTICA</v>
          </cell>
          <cell r="F70" t="str">
            <v>M²</v>
          </cell>
          <cell r="G70">
            <v>8646.73</v>
          </cell>
          <cell r="H70">
            <v>52.85</v>
          </cell>
          <cell r="I70">
            <v>0</v>
          </cell>
          <cell r="J70">
            <v>52.85</v>
          </cell>
          <cell r="K70">
            <v>0.27</v>
          </cell>
          <cell r="L70">
            <v>0.27</v>
          </cell>
          <cell r="M70">
            <v>67.12</v>
          </cell>
          <cell r="N70">
            <v>0</v>
          </cell>
          <cell r="O70">
            <v>67.12</v>
          </cell>
          <cell r="P70">
            <v>580368.52</v>
          </cell>
          <cell r="Q70">
            <v>0</v>
          </cell>
          <cell r="R70">
            <v>580368.52</v>
          </cell>
        </row>
        <row r="71">
          <cell r="D71" t="str">
            <v>CA-029</v>
          </cell>
          <cell r="E71" t="str">
            <v>CIMENTO ESPECIAL CRISTALIZANTE COM ADESIVO LÍQUIDO DE ALTA PERFORMACE A BASE DE RESINA ACRÍLICA, TRÊS DEMÃOS</v>
          </cell>
          <cell r="F71" t="str">
            <v>M²</v>
          </cell>
          <cell r="G71">
            <v>4132.08</v>
          </cell>
          <cell r="H71">
            <v>43.44</v>
          </cell>
          <cell r="I71">
            <v>0</v>
          </cell>
          <cell r="J71">
            <v>43.44</v>
          </cell>
          <cell r="K71">
            <v>0.27</v>
          </cell>
          <cell r="L71">
            <v>0.27</v>
          </cell>
          <cell r="M71">
            <v>55.17</v>
          </cell>
          <cell r="N71">
            <v>0</v>
          </cell>
          <cell r="O71">
            <v>55.17</v>
          </cell>
          <cell r="P71">
            <v>227966.85</v>
          </cell>
          <cell r="Q71">
            <v>0</v>
          </cell>
          <cell r="R71">
            <v>227966.85</v>
          </cell>
        </row>
        <row r="72">
          <cell r="D72" t="str">
            <v>HPR-196</v>
          </cell>
          <cell r="E72" t="str">
            <v>IMPERMEABILIZAÇÃO FLEXIVEL A BASE ACRILICA PARA CALHAS, LAJES, JARDINEIRAS E MARQUISES, SEIS DEMÃOS</v>
          </cell>
          <cell r="F72" t="str">
            <v>M²</v>
          </cell>
          <cell r="G72">
            <v>1542.73</v>
          </cell>
          <cell r="H72">
            <v>58.75</v>
          </cell>
          <cell r="I72">
            <v>0</v>
          </cell>
          <cell r="J72">
            <v>58.75</v>
          </cell>
          <cell r="K72">
            <v>0.27</v>
          </cell>
          <cell r="L72">
            <v>0.27</v>
          </cell>
          <cell r="M72">
            <v>74.61</v>
          </cell>
          <cell r="N72">
            <v>0</v>
          </cell>
          <cell r="O72">
            <v>74.61</v>
          </cell>
          <cell r="P72">
            <v>115103.09</v>
          </cell>
          <cell r="Q72">
            <v>0</v>
          </cell>
          <cell r="R72">
            <v>115103.09</v>
          </cell>
        </row>
        <row r="73">
          <cell r="D73" t="str">
            <v>CPU-055</v>
          </cell>
          <cell r="E73" t="str">
            <v>PROTEÇÃO MECANICA COM ARGAMASSA TRAÇO 1:3 (CIMENTO E AREIA), ESPESSURA 2 CM</v>
          </cell>
          <cell r="F73" t="str">
            <v>M²</v>
          </cell>
          <cell r="G73">
            <v>8646.73</v>
          </cell>
          <cell r="H73">
            <v>56.35</v>
          </cell>
          <cell r="I73">
            <v>0</v>
          </cell>
          <cell r="J73">
            <v>56.35</v>
          </cell>
          <cell r="K73">
            <v>0.27</v>
          </cell>
          <cell r="L73">
            <v>0.27</v>
          </cell>
          <cell r="M73">
            <v>71.56</v>
          </cell>
          <cell r="N73">
            <v>0</v>
          </cell>
          <cell r="O73">
            <v>71.56</v>
          </cell>
          <cell r="P73">
            <v>618760</v>
          </cell>
          <cell r="Q73">
            <v>0</v>
          </cell>
          <cell r="R73">
            <v>618760</v>
          </cell>
        </row>
        <row r="74">
          <cell r="D74" t="str">
            <v>HPR-197</v>
          </cell>
          <cell r="E74" t="str">
            <v>JUNTA DE DILATAÇÃO E VEDAÇÃO TIPO JEENE, INCLUSO CORTE E REMOÇÃO DO PAVIMENTO</v>
          </cell>
          <cell r="F74" t="str">
            <v>M</v>
          </cell>
          <cell r="G74">
            <v>285</v>
          </cell>
          <cell r="H74">
            <v>164.42</v>
          </cell>
          <cell r="I74">
            <v>0</v>
          </cell>
          <cell r="J74">
            <v>164.42</v>
          </cell>
          <cell r="K74">
            <v>0.27</v>
          </cell>
          <cell r="L74">
            <v>0.27</v>
          </cell>
          <cell r="M74">
            <v>208.81</v>
          </cell>
          <cell r="N74">
            <v>0</v>
          </cell>
          <cell r="O74">
            <v>208.81</v>
          </cell>
          <cell r="P74">
            <v>59510.85</v>
          </cell>
          <cell r="Q74">
            <v>0</v>
          </cell>
          <cell r="R74">
            <v>59510.85</v>
          </cell>
        </row>
        <row r="75">
          <cell r="D75" t="str">
            <v>CA-028</v>
          </cell>
          <cell r="E75" t="str">
            <v>IMPERMEABILIZAÇÃO DO POÇO DO ELEVADOR</v>
          </cell>
          <cell r="F75" t="str">
            <v>M²</v>
          </cell>
          <cell r="G75">
            <v>199.5</v>
          </cell>
          <cell r="H75">
            <v>67.790000000000006</v>
          </cell>
          <cell r="I75">
            <v>0</v>
          </cell>
          <cell r="J75">
            <v>67.790000000000006</v>
          </cell>
          <cell r="K75">
            <v>0.27</v>
          </cell>
          <cell r="L75">
            <v>0.27</v>
          </cell>
          <cell r="M75">
            <v>86.09</v>
          </cell>
          <cell r="N75">
            <v>0</v>
          </cell>
          <cell r="O75">
            <v>86.09</v>
          </cell>
          <cell r="P75">
            <v>17174.96</v>
          </cell>
          <cell r="Q75">
            <v>0</v>
          </cell>
          <cell r="R75">
            <v>17174.96</v>
          </cell>
        </row>
        <row r="76">
          <cell r="E76" t="str">
            <v/>
          </cell>
          <cell r="H76">
            <v>0</v>
          </cell>
          <cell r="I76">
            <v>0</v>
          </cell>
          <cell r="J76">
            <v>0</v>
          </cell>
          <cell r="K76">
            <v>0.27</v>
          </cell>
          <cell r="L76">
            <v>0.27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 t="str">
            <v>ALVENARIA E ELEMENTO DIVISOR</v>
          </cell>
          <cell r="R77">
            <v>5122386.03</v>
          </cell>
        </row>
        <row r="78">
          <cell r="D78" t="str">
            <v>CPU-143</v>
          </cell>
          <cell r="E78" t="str">
            <v>ALVENARIA DE BLOCOS DE CONCRETO VEDAÇÃO 9X19X39CM, ESPESSURA 9CM, ASSENTADOS COM ARGAMASSA TRAÇO 1:0,5:11 (CIMENTO, CAL E AREIA)</v>
          </cell>
          <cell r="F78" t="str">
            <v>M²</v>
          </cell>
          <cell r="G78">
            <v>63.85</v>
          </cell>
          <cell r="H78">
            <v>53.2</v>
          </cell>
          <cell r="I78">
            <v>33.04</v>
          </cell>
          <cell r="J78">
            <v>86.24</v>
          </cell>
          <cell r="K78">
            <v>0.27</v>
          </cell>
          <cell r="L78">
            <v>0.27</v>
          </cell>
          <cell r="M78">
            <v>67.56</v>
          </cell>
          <cell r="N78">
            <v>41.96</v>
          </cell>
          <cell r="O78">
            <v>109.52</v>
          </cell>
          <cell r="P78">
            <v>4313.71</v>
          </cell>
          <cell r="Q78">
            <v>2679.15</v>
          </cell>
          <cell r="R78">
            <v>6992.86</v>
          </cell>
        </row>
        <row r="79">
          <cell r="D79" t="str">
            <v>CA-006</v>
          </cell>
          <cell r="E79" t="str">
            <v>ALVENARIA DE BLOCOS DE CONCRETO VEDAÇÃO 14X19X39CM, ESPESSURA 14CM, ASSENTADOS COM ARGAMASSA TRAÇO 1:0,5:8 (CIMENTO, CAL E AREIA)</v>
          </cell>
          <cell r="F79" t="str">
            <v>M²</v>
          </cell>
          <cell r="G79">
            <v>35569.61</v>
          </cell>
          <cell r="H79">
            <v>56.54</v>
          </cell>
          <cell r="I79">
            <v>33.04</v>
          </cell>
          <cell r="J79">
            <v>89.58</v>
          </cell>
          <cell r="K79">
            <v>0.27</v>
          </cell>
          <cell r="L79">
            <v>0.27</v>
          </cell>
          <cell r="M79">
            <v>71.81</v>
          </cell>
          <cell r="N79">
            <v>41.96</v>
          </cell>
          <cell r="O79">
            <v>113.77</v>
          </cell>
          <cell r="P79">
            <v>2554253.69</v>
          </cell>
          <cell r="Q79">
            <v>1492500.84</v>
          </cell>
          <cell r="R79">
            <v>4046754.53</v>
          </cell>
        </row>
        <row r="80">
          <cell r="D80" t="str">
            <v>CA-007</v>
          </cell>
          <cell r="E80" t="str">
            <v>ALVENARIA DE BLOCOS DE CONCRETO ESTRUTURAL 19X19X39CM, ESPESSURA 14CM, ASSENTADOS COM ARGAMASSA TRAÇO 1:0,25:4 (CIMENTO, CAL E AREIA)</v>
          </cell>
          <cell r="F80" t="str">
            <v>M²</v>
          </cell>
          <cell r="G80">
            <v>6127.24</v>
          </cell>
          <cell r="H80">
            <v>69.569999999999993</v>
          </cell>
          <cell r="I80">
            <v>33.04</v>
          </cell>
          <cell r="J80">
            <v>102.61</v>
          </cell>
          <cell r="K80">
            <v>0.27</v>
          </cell>
          <cell r="L80">
            <v>0.27</v>
          </cell>
          <cell r="M80">
            <v>88.35</v>
          </cell>
          <cell r="N80">
            <v>41.96</v>
          </cell>
          <cell r="O80">
            <v>130.31</v>
          </cell>
          <cell r="P80">
            <v>541341.65</v>
          </cell>
          <cell r="Q80">
            <v>257098.99</v>
          </cell>
          <cell r="R80">
            <v>798440.64</v>
          </cell>
        </row>
        <row r="81">
          <cell r="D81" t="str">
            <v>CA-008</v>
          </cell>
          <cell r="E81" t="str">
            <v>DIVISÓRIA SANITÁRIA EM PAINEL LAMINADO MELAMÍNICO ESTRUTURAL, PERFIS EM ALUMÍNIO</v>
          </cell>
          <cell r="F81" t="str">
            <v>M²</v>
          </cell>
          <cell r="G81">
            <v>398.69</v>
          </cell>
          <cell r="H81">
            <v>435.32</v>
          </cell>
          <cell r="I81">
            <v>0</v>
          </cell>
          <cell r="J81">
            <v>435.32</v>
          </cell>
          <cell r="K81">
            <v>0.27</v>
          </cell>
          <cell r="L81">
            <v>0.27</v>
          </cell>
          <cell r="M81">
            <v>552.86</v>
          </cell>
          <cell r="N81">
            <v>0</v>
          </cell>
          <cell r="O81">
            <v>552.86</v>
          </cell>
          <cell r="P81">
            <v>220419.75</v>
          </cell>
          <cell r="Q81">
            <v>0</v>
          </cell>
          <cell r="R81">
            <v>220419.75</v>
          </cell>
        </row>
        <row r="82">
          <cell r="D82" t="str">
            <v>CA-033</v>
          </cell>
          <cell r="E82" t="str">
            <v xml:space="preserve">DIVISÃO PARA MICTÓRIO  </v>
          </cell>
          <cell r="F82" t="str">
            <v xml:space="preserve">UN </v>
          </cell>
          <cell r="G82">
            <v>17</v>
          </cell>
          <cell r="H82">
            <v>261.2</v>
          </cell>
          <cell r="I82">
            <v>0</v>
          </cell>
          <cell r="J82">
            <v>261.2</v>
          </cell>
          <cell r="K82">
            <v>0.27</v>
          </cell>
          <cell r="L82">
            <v>0.27</v>
          </cell>
          <cell r="M82">
            <v>331.72</v>
          </cell>
          <cell r="N82">
            <v>0</v>
          </cell>
          <cell r="O82">
            <v>331.72</v>
          </cell>
          <cell r="P82">
            <v>5639.24</v>
          </cell>
          <cell r="Q82">
            <v>0</v>
          </cell>
          <cell r="R82">
            <v>5639.24</v>
          </cell>
        </row>
        <row r="83">
          <cell r="D83" t="str">
            <v>CA-035</v>
          </cell>
          <cell r="E83" t="str">
            <v>DIVISÓRIA RETRÁTIL</v>
          </cell>
          <cell r="F83" t="str">
            <v>M²</v>
          </cell>
          <cell r="G83">
            <v>14.48</v>
          </cell>
          <cell r="H83">
            <v>2214.13</v>
          </cell>
          <cell r="I83">
            <v>0</v>
          </cell>
          <cell r="J83">
            <v>2214.13</v>
          </cell>
          <cell r="K83">
            <v>0.27</v>
          </cell>
          <cell r="L83">
            <v>0.27</v>
          </cell>
          <cell r="M83">
            <v>2811.95</v>
          </cell>
          <cell r="N83">
            <v>0</v>
          </cell>
          <cell r="O83">
            <v>2811.95</v>
          </cell>
          <cell r="P83">
            <v>40717.040000000001</v>
          </cell>
          <cell r="Q83">
            <v>0</v>
          </cell>
          <cell r="R83">
            <v>40717.040000000001</v>
          </cell>
        </row>
        <row r="84">
          <cell r="D84" t="str">
            <v>CPU-144</v>
          </cell>
          <cell r="E84" t="str">
            <v>DIVISÓRIA CEGA TIPO NAVAL COM MIOLO MINERAL, ACABAMENTO EM LAMINADO MELAMÍNICO, COM 3,5 CM</v>
          </cell>
          <cell r="F84" t="str">
            <v>M²</v>
          </cell>
          <cell r="G84">
            <v>21.68</v>
          </cell>
          <cell r="H84">
            <v>124.28</v>
          </cell>
          <cell r="I84">
            <v>0</v>
          </cell>
          <cell r="J84">
            <v>124.28</v>
          </cell>
          <cell r="K84">
            <v>0.27</v>
          </cell>
          <cell r="L84">
            <v>0.27</v>
          </cell>
          <cell r="M84">
            <v>157.84</v>
          </cell>
          <cell r="N84">
            <v>0</v>
          </cell>
          <cell r="O84">
            <v>157.84</v>
          </cell>
          <cell r="P84">
            <v>3421.97</v>
          </cell>
          <cell r="Q84">
            <v>0</v>
          </cell>
          <cell r="R84">
            <v>3421.97</v>
          </cell>
        </row>
        <row r="85">
          <cell r="H85">
            <v>0</v>
          </cell>
          <cell r="I85">
            <v>0</v>
          </cell>
          <cell r="J85">
            <v>0</v>
          </cell>
          <cell r="K85">
            <v>0.27</v>
          </cell>
          <cell r="L85">
            <v>0.27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 t="str">
            <v>REVESTIMENTOS</v>
          </cell>
          <cell r="R86">
            <v>15453111.130000001</v>
          </cell>
        </row>
        <row r="87">
          <cell r="D87" t="str">
            <v>CPU-059</v>
          </cell>
          <cell r="E87" t="str">
            <v>CHAPISCO TRACO 1:3 (CIMENTO E AREIA), ESPESSURA 0,5CM, PREPARO MANUAL</v>
          </cell>
          <cell r="F87" t="str">
            <v>M²</v>
          </cell>
          <cell r="G87">
            <v>67297.67</v>
          </cell>
          <cell r="H87">
            <v>1.43</v>
          </cell>
          <cell r="I87">
            <v>4.63</v>
          </cell>
          <cell r="J87">
            <v>6.06</v>
          </cell>
          <cell r="K87">
            <v>0.27</v>
          </cell>
          <cell r="L87">
            <v>0.27</v>
          </cell>
          <cell r="M87">
            <v>1.82</v>
          </cell>
          <cell r="N87">
            <v>5.88</v>
          </cell>
          <cell r="O87">
            <v>7.7</v>
          </cell>
          <cell r="P87">
            <v>122481.76</v>
          </cell>
          <cell r="Q87">
            <v>395710.3</v>
          </cell>
          <cell r="R87">
            <v>518192.06</v>
          </cell>
        </row>
        <row r="88">
          <cell r="D88" t="str">
            <v>CPU-060</v>
          </cell>
          <cell r="E88" t="str">
            <v>EMBOCO INTERNO, TRACO 1,0:2,0:9,0 SOBRE CHAPISCO 1:3</v>
          </cell>
          <cell r="F88" t="str">
            <v>M²</v>
          </cell>
          <cell r="G88">
            <v>67297.67</v>
          </cell>
          <cell r="H88">
            <v>4.59</v>
          </cell>
          <cell r="I88">
            <v>18.82</v>
          </cell>
          <cell r="J88">
            <v>23.41</v>
          </cell>
          <cell r="K88">
            <v>0.27</v>
          </cell>
          <cell r="L88">
            <v>0.27</v>
          </cell>
          <cell r="M88">
            <v>5.83</v>
          </cell>
          <cell r="N88">
            <v>23.9</v>
          </cell>
          <cell r="O88">
            <v>29.73</v>
          </cell>
          <cell r="P88">
            <v>392345.42</v>
          </cell>
          <cell r="Q88">
            <v>1608414.31</v>
          </cell>
          <cell r="R88">
            <v>2000759.73</v>
          </cell>
        </row>
        <row r="89">
          <cell r="D89" t="str">
            <v>HPR-206</v>
          </cell>
          <cell r="E89" t="str">
            <v>REBOCO PARA PAREDES ARGAMASSA TRACO 1:4,5 (CAL E AREIA FINA PENEIRADA, ESPESSURA 0,5CM, PREPARO MECANICO</v>
          </cell>
          <cell r="F89" t="str">
            <v>M²</v>
          </cell>
          <cell r="G89">
            <v>55739.7</v>
          </cell>
          <cell r="H89">
            <v>24.86</v>
          </cell>
          <cell r="I89">
            <v>0</v>
          </cell>
          <cell r="J89">
            <v>24.86</v>
          </cell>
          <cell r="K89">
            <v>0.27</v>
          </cell>
          <cell r="L89">
            <v>0.27</v>
          </cell>
          <cell r="M89">
            <v>31.57</v>
          </cell>
          <cell r="N89">
            <v>0</v>
          </cell>
          <cell r="O89">
            <v>31.57</v>
          </cell>
          <cell r="P89">
            <v>1759702.33</v>
          </cell>
          <cell r="Q89">
            <v>0</v>
          </cell>
          <cell r="R89">
            <v>1759702.33</v>
          </cell>
        </row>
        <row r="90">
          <cell r="D90" t="str">
            <v>CPU-062</v>
          </cell>
          <cell r="E90" t="str">
            <v>REVESTIMENTO EM ARGAMASSA BARITADA</v>
          </cell>
          <cell r="F90" t="str">
            <v>M²</v>
          </cell>
          <cell r="G90">
            <v>771.03</v>
          </cell>
          <cell r="H90">
            <v>67.83</v>
          </cell>
          <cell r="I90">
            <v>18.82</v>
          </cell>
          <cell r="J90">
            <v>86.65</v>
          </cell>
          <cell r="K90">
            <v>0.27</v>
          </cell>
          <cell r="L90">
            <v>0.27</v>
          </cell>
          <cell r="M90">
            <v>86.14</v>
          </cell>
          <cell r="N90">
            <v>23.9</v>
          </cell>
          <cell r="O90">
            <v>110.04</v>
          </cell>
          <cell r="P90">
            <v>66416.52</v>
          </cell>
          <cell r="Q90">
            <v>18427.62</v>
          </cell>
          <cell r="R90">
            <v>84844.14</v>
          </cell>
        </row>
        <row r="91">
          <cell r="D91" t="str">
            <v>CPU-064</v>
          </cell>
          <cell r="E91" t="str">
            <v>REVESTIMENTO EM PASTILHA, ASSENTADO E REJUNTADO COM ARGAMASSA MISTA REF. CREARE OLIVA V1 DA PORTINARI (RODAPÉ)</v>
          </cell>
          <cell r="F91" t="str">
            <v>M</v>
          </cell>
          <cell r="G91">
            <v>1333.24</v>
          </cell>
          <cell r="H91">
            <v>17.329999999999998</v>
          </cell>
          <cell r="I91">
            <v>8.36</v>
          </cell>
          <cell r="J91">
            <v>25.69</v>
          </cell>
          <cell r="K91">
            <v>0.27</v>
          </cell>
          <cell r="L91">
            <v>0.27</v>
          </cell>
          <cell r="M91">
            <v>22.01</v>
          </cell>
          <cell r="N91">
            <v>10.62</v>
          </cell>
          <cell r="O91">
            <v>32.630000000000003</v>
          </cell>
          <cell r="P91">
            <v>29344.61</v>
          </cell>
          <cell r="Q91">
            <v>14159.01</v>
          </cell>
          <cell r="R91">
            <v>43503.62</v>
          </cell>
        </row>
        <row r="92">
          <cell r="D92" t="str">
            <v>CPU-063</v>
          </cell>
          <cell r="E92" t="str">
            <v>REVESTIMENTO EM PASTILHA, ASSENTADO E REJUNTADO COM ARGAMASSA MISTA REF. CREARE OLIVA V1 DA PORTINARI</v>
          </cell>
          <cell r="F92" t="str">
            <v>M²</v>
          </cell>
          <cell r="G92">
            <v>1165.5</v>
          </cell>
          <cell r="H92">
            <v>79.510000000000005</v>
          </cell>
          <cell r="I92">
            <v>16.72</v>
          </cell>
          <cell r="J92">
            <v>96.23</v>
          </cell>
          <cell r="K92">
            <v>0.27</v>
          </cell>
          <cell r="L92">
            <v>0.27</v>
          </cell>
          <cell r="M92">
            <v>100.98</v>
          </cell>
          <cell r="N92">
            <v>21.23</v>
          </cell>
          <cell r="O92">
            <v>122.21</v>
          </cell>
          <cell r="P92">
            <v>117692.19</v>
          </cell>
          <cell r="Q92">
            <v>24743.57</v>
          </cell>
          <cell r="R92">
            <v>142435.76</v>
          </cell>
        </row>
        <row r="93">
          <cell r="D93" t="str">
            <v>CPU-065</v>
          </cell>
          <cell r="E93" t="str">
            <v>REVESTIMENTO CERÂMICO PARA PAREDES DE 45 X 45 CM, ASSENTADO COM ARGAMASSA MISTA REF. PORTINARI ESSENCE BIANCO ACETINADO</v>
          </cell>
          <cell r="F93" t="str">
            <v>M²</v>
          </cell>
          <cell r="G93">
            <v>10392.469999999999</v>
          </cell>
          <cell r="H93">
            <v>47.21</v>
          </cell>
          <cell r="I93">
            <v>13.27</v>
          </cell>
          <cell r="J93">
            <v>60.48</v>
          </cell>
          <cell r="K93">
            <v>0.27</v>
          </cell>
          <cell r="L93">
            <v>0.27</v>
          </cell>
          <cell r="M93">
            <v>59.96</v>
          </cell>
          <cell r="N93">
            <v>16.850000000000001</v>
          </cell>
          <cell r="O93">
            <v>76.81</v>
          </cell>
          <cell r="P93">
            <v>623132.5</v>
          </cell>
          <cell r="Q93">
            <v>175113.12</v>
          </cell>
          <cell r="R93">
            <v>798245.62</v>
          </cell>
        </row>
        <row r="94">
          <cell r="D94" t="str">
            <v>CPU-066</v>
          </cell>
          <cell r="E94" t="str">
            <v>REVESTIMENTO ACÚSTICO EM MADEIRA (REFLETANTE/ABSORVENTE) - IDEACUSTIC 32 WOOD VENEERED OK OU IDEATEC</v>
          </cell>
          <cell r="F94" t="str">
            <v>M²</v>
          </cell>
          <cell r="G94">
            <v>981.69</v>
          </cell>
          <cell r="H94">
            <v>589.76</v>
          </cell>
          <cell r="I94">
            <v>0</v>
          </cell>
          <cell r="J94">
            <v>589.76</v>
          </cell>
          <cell r="K94">
            <v>0.27</v>
          </cell>
          <cell r="L94">
            <v>0.27</v>
          </cell>
          <cell r="M94">
            <v>749</v>
          </cell>
          <cell r="N94">
            <v>0</v>
          </cell>
          <cell r="O94">
            <v>749</v>
          </cell>
          <cell r="P94">
            <v>735285.81</v>
          </cell>
          <cell r="Q94">
            <v>0</v>
          </cell>
          <cell r="R94">
            <v>735285.81</v>
          </cell>
        </row>
        <row r="95">
          <cell r="D95" t="str">
            <v>CPU-067</v>
          </cell>
          <cell r="E95" t="str">
            <v>FORNECIMENTO E COLOCAÇÃO DE BATE-MACA</v>
          </cell>
          <cell r="F95" t="str">
            <v>M</v>
          </cell>
          <cell r="G95">
            <v>2175.44</v>
          </cell>
          <cell r="H95">
            <v>94.33</v>
          </cell>
          <cell r="I95">
            <v>0</v>
          </cell>
          <cell r="J95">
            <v>94.33</v>
          </cell>
          <cell r="K95">
            <v>0.27</v>
          </cell>
          <cell r="L95">
            <v>0.27</v>
          </cell>
          <cell r="M95">
            <v>119.8</v>
          </cell>
          <cell r="N95">
            <v>0</v>
          </cell>
          <cell r="O95">
            <v>119.8</v>
          </cell>
          <cell r="P95">
            <v>260617.71</v>
          </cell>
          <cell r="Q95">
            <v>0</v>
          </cell>
          <cell r="R95">
            <v>260617.71</v>
          </cell>
        </row>
        <row r="96">
          <cell r="D96" t="str">
            <v>CPU-068</v>
          </cell>
          <cell r="E96" t="str">
            <v>FORNECIMENTO E COLOCAÇÃO DE REVESTIMENTO EM ALUMÍNIO COMPOSTO CONFORME PAGINAÇÃO</v>
          </cell>
          <cell r="F96" t="str">
            <v>M²</v>
          </cell>
          <cell r="G96">
            <v>3435</v>
          </cell>
          <cell r="H96">
            <v>477.59</v>
          </cell>
          <cell r="I96">
            <v>0</v>
          </cell>
          <cell r="J96">
            <v>477.59</v>
          </cell>
          <cell r="K96">
            <v>0.27</v>
          </cell>
          <cell r="L96">
            <v>0.27</v>
          </cell>
          <cell r="M96">
            <v>606.54</v>
          </cell>
          <cell r="N96">
            <v>0</v>
          </cell>
          <cell r="O96">
            <v>606.54</v>
          </cell>
          <cell r="P96">
            <v>2083464.9</v>
          </cell>
          <cell r="Q96">
            <v>0</v>
          </cell>
          <cell r="R96">
            <v>2083464.9</v>
          </cell>
        </row>
        <row r="97">
          <cell r="E97" t="str">
            <v>PAREDE EM CONCRETO APARENTE LISO TRATADO COM SELADOR HIDRO-REPELENTE</v>
          </cell>
          <cell r="F97" t="str">
            <v>M2</v>
          </cell>
          <cell r="H97">
            <v>0</v>
          </cell>
          <cell r="I97">
            <v>0</v>
          </cell>
          <cell r="J97">
            <v>0</v>
          </cell>
          <cell r="K97">
            <v>0.27</v>
          </cell>
          <cell r="L97">
            <v>0.27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 t="str">
            <v>REVESTIMENTO EM FÓRMICA VERDE PASTEL TX L158 - ALVENARIAS POSTOS ENFERMAGEM</v>
          </cell>
          <cell r="F98" t="str">
            <v>M2</v>
          </cell>
          <cell r="H98">
            <v>0</v>
          </cell>
          <cell r="I98">
            <v>0</v>
          </cell>
          <cell r="J98">
            <v>0</v>
          </cell>
          <cell r="K98">
            <v>0.27</v>
          </cell>
          <cell r="L98">
            <v>0.27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CA-009</v>
          </cell>
          <cell r="E99" t="str">
            <v>FORRO EM PAINÉIS DE GESSO ACARTONADO, ACABAMENTO LISO COM POSTERIOR PINTURA - 625 X 1250 MM, ESPESSURA DE 9,5 MM, REMOVÍVEL - MARCA PLACO OU SIMILAR</v>
          </cell>
          <cell r="F99" t="str">
            <v>M²</v>
          </cell>
          <cell r="G99">
            <v>12795.89</v>
          </cell>
          <cell r="H99">
            <v>73.83</v>
          </cell>
          <cell r="I99">
            <v>0</v>
          </cell>
          <cell r="J99">
            <v>73.83</v>
          </cell>
          <cell r="K99">
            <v>0.27</v>
          </cell>
          <cell r="L99">
            <v>0.27</v>
          </cell>
          <cell r="M99">
            <v>93.76</v>
          </cell>
          <cell r="N99">
            <v>0</v>
          </cell>
          <cell r="O99">
            <v>93.76</v>
          </cell>
          <cell r="P99">
            <v>1199742.6499999999</v>
          </cell>
          <cell r="Q99">
            <v>0</v>
          </cell>
          <cell r="R99">
            <v>1199742.6499999999</v>
          </cell>
        </row>
        <row r="100">
          <cell r="D100" t="str">
            <v>CPU-069</v>
          </cell>
          <cell r="E100" t="str">
            <v>FORRO PVC EM PLACAS COM LARGURA DE 10CM, ESPESSURA 8MM, COMP DE 6,0M, LISO, (INCLUSIVE COLOCACAO, EXCLUSIVE ESTRUTURA DE SUPORTE)</v>
          </cell>
          <cell r="F100" t="str">
            <v>M²</v>
          </cell>
          <cell r="G100">
            <v>817.83</v>
          </cell>
          <cell r="H100">
            <v>56.88</v>
          </cell>
          <cell r="I100">
            <v>0</v>
          </cell>
          <cell r="J100">
            <v>56.88</v>
          </cell>
          <cell r="K100">
            <v>0.27</v>
          </cell>
          <cell r="L100">
            <v>0.27</v>
          </cell>
          <cell r="M100">
            <v>72.239999999999995</v>
          </cell>
          <cell r="N100">
            <v>0</v>
          </cell>
          <cell r="O100">
            <v>72.239999999999995</v>
          </cell>
          <cell r="P100">
            <v>59080.04</v>
          </cell>
          <cell r="Q100">
            <v>0</v>
          </cell>
          <cell r="R100">
            <v>59080.04</v>
          </cell>
        </row>
        <row r="101">
          <cell r="D101" t="str">
            <v>CPU-070</v>
          </cell>
          <cell r="E101" t="str">
            <v>FORNECIMENTO E COLOCAÇÃO DE FORRO ACÚSTICO REMOVÍVEL DE FIBRA NATURAL 62,5X62,5CM</v>
          </cell>
          <cell r="F101" t="str">
            <v>M²</v>
          </cell>
          <cell r="G101">
            <v>5345.21</v>
          </cell>
          <cell r="H101">
            <v>65.540000000000006</v>
          </cell>
          <cell r="I101">
            <v>0</v>
          </cell>
          <cell r="J101">
            <v>65.540000000000006</v>
          </cell>
          <cell r="K101">
            <v>0.27</v>
          </cell>
          <cell r="L101">
            <v>0.27</v>
          </cell>
          <cell r="M101">
            <v>83.24</v>
          </cell>
          <cell r="N101">
            <v>0</v>
          </cell>
          <cell r="O101">
            <v>83.24</v>
          </cell>
          <cell r="P101">
            <v>444935.28</v>
          </cell>
          <cell r="Q101">
            <v>0</v>
          </cell>
          <cell r="R101">
            <v>444935.28</v>
          </cell>
        </row>
        <row r="102">
          <cell r="E102" t="str">
            <v>TABICA PARA FORRO DE GESSO</v>
          </cell>
          <cell r="F102" t="str">
            <v>M</v>
          </cell>
          <cell r="H102">
            <v>0</v>
          </cell>
          <cell r="I102">
            <v>0</v>
          </cell>
          <cell r="J102">
            <v>0</v>
          </cell>
          <cell r="K102">
            <v>0.27</v>
          </cell>
          <cell r="L102">
            <v>0.27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 t="str">
            <v>CONTRAPISO SOBRE SOLO</v>
          </cell>
          <cell r="F103" t="str">
            <v>M2</v>
          </cell>
          <cell r="H103">
            <v>0</v>
          </cell>
          <cell r="I103">
            <v>0</v>
          </cell>
          <cell r="J103">
            <v>0</v>
          </cell>
          <cell r="K103">
            <v>0.27</v>
          </cell>
          <cell r="L103">
            <v>0.27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D104" t="str">
            <v>CPU-071</v>
          </cell>
          <cell r="E104" t="str">
            <v>REGULARIZACAO DE PISO/BASE EM ARGAMASSA TRACO 1:0,5:5 (CIMENTO, CAL E AREIA), ESPESSURA 2,5CM, PREPARO MECANICO</v>
          </cell>
          <cell r="F104" t="str">
            <v>M²</v>
          </cell>
          <cell r="G104">
            <v>20618.46</v>
          </cell>
          <cell r="H104">
            <v>6.45</v>
          </cell>
          <cell r="I104">
            <v>16.78</v>
          </cell>
          <cell r="J104">
            <v>23.23</v>
          </cell>
          <cell r="K104">
            <v>0.27</v>
          </cell>
          <cell r="L104">
            <v>0.27</v>
          </cell>
          <cell r="M104">
            <v>8.19</v>
          </cell>
          <cell r="N104">
            <v>21.31</v>
          </cell>
          <cell r="O104">
            <v>29.5</v>
          </cell>
          <cell r="P104">
            <v>168865.19</v>
          </cell>
          <cell r="Q104">
            <v>439379.38</v>
          </cell>
          <cell r="R104">
            <v>608244.56999999995</v>
          </cell>
        </row>
        <row r="105">
          <cell r="D105" t="str">
            <v>CPU-072</v>
          </cell>
          <cell r="E105" t="str">
            <v>PISO BASALTO TEAR POLIDO</v>
          </cell>
          <cell r="F105" t="str">
            <v>M²</v>
          </cell>
          <cell r="G105">
            <v>556.05999999999995</v>
          </cell>
          <cell r="H105">
            <v>102.73</v>
          </cell>
          <cell r="I105">
            <v>43.43</v>
          </cell>
          <cell r="J105">
            <v>146.16</v>
          </cell>
          <cell r="K105">
            <v>0.27</v>
          </cell>
          <cell r="L105">
            <v>0.27</v>
          </cell>
          <cell r="M105">
            <v>130.47</v>
          </cell>
          <cell r="N105">
            <v>55.16</v>
          </cell>
          <cell r="O105">
            <v>185.63</v>
          </cell>
          <cell r="P105">
            <v>72549.149999999994</v>
          </cell>
          <cell r="Q105">
            <v>30672.27</v>
          </cell>
          <cell r="R105">
            <v>103221.42</v>
          </cell>
        </row>
        <row r="106">
          <cell r="D106" t="str">
            <v>CPU-073</v>
          </cell>
          <cell r="E106" t="str">
            <v>DEGRAU BASALTO TEAR COM RANHURAS</v>
          </cell>
          <cell r="F106" t="str">
            <v>M</v>
          </cell>
          <cell r="G106">
            <v>522.6</v>
          </cell>
          <cell r="H106">
            <v>71.33</v>
          </cell>
          <cell r="I106">
            <v>38.25</v>
          </cell>
          <cell r="J106">
            <v>109.58</v>
          </cell>
          <cell r="K106">
            <v>0.27</v>
          </cell>
          <cell r="L106">
            <v>0.27</v>
          </cell>
          <cell r="M106">
            <v>90.59</v>
          </cell>
          <cell r="N106">
            <v>48.58</v>
          </cell>
          <cell r="O106">
            <v>139.16999999999999</v>
          </cell>
          <cell r="P106">
            <v>47342.33</v>
          </cell>
          <cell r="Q106">
            <v>25387.91</v>
          </cell>
          <cell r="R106">
            <v>72730.240000000005</v>
          </cell>
        </row>
        <row r="107">
          <cell r="D107" t="str">
            <v>CPU-074</v>
          </cell>
          <cell r="E107" t="str">
            <v>MANTA VINÍLICA CONDUTIVA REF. TARKETT FADEMAC, TIPO SC-10 NCS S 1002 Y50R</v>
          </cell>
          <cell r="F107" t="str">
            <v>M²</v>
          </cell>
          <cell r="G107">
            <v>765.56</v>
          </cell>
          <cell r="H107">
            <v>135.24</v>
          </cell>
          <cell r="I107">
            <v>6.4</v>
          </cell>
          <cell r="J107">
            <v>141.63999999999999</v>
          </cell>
          <cell r="K107">
            <v>0.27</v>
          </cell>
          <cell r="L107">
            <v>0.27</v>
          </cell>
          <cell r="M107">
            <v>171.75</v>
          </cell>
          <cell r="N107">
            <v>8.1300000000000008</v>
          </cell>
          <cell r="O107">
            <v>179.88</v>
          </cell>
          <cell r="P107">
            <v>131484.93</v>
          </cell>
          <cell r="Q107">
            <v>6224</v>
          </cell>
          <cell r="R107">
            <v>137708.93</v>
          </cell>
        </row>
        <row r="108">
          <cell r="D108" t="str">
            <v>CPU-075</v>
          </cell>
          <cell r="E108" t="str">
            <v>MANTA VINÍLICA REF. TARKETT FADEMAC, OPTMA 886 NCS 1500N</v>
          </cell>
          <cell r="F108" t="str">
            <v>M²</v>
          </cell>
          <cell r="G108">
            <v>2042.96</v>
          </cell>
          <cell r="H108">
            <v>108.55</v>
          </cell>
          <cell r="I108">
            <v>6.4</v>
          </cell>
          <cell r="J108">
            <v>114.95</v>
          </cell>
          <cell r="K108">
            <v>0.27</v>
          </cell>
          <cell r="L108">
            <v>0.27</v>
          </cell>
          <cell r="M108">
            <v>137.86000000000001</v>
          </cell>
          <cell r="N108">
            <v>8.1300000000000008</v>
          </cell>
          <cell r="O108">
            <v>145.99</v>
          </cell>
          <cell r="P108">
            <v>281642.46999999997</v>
          </cell>
          <cell r="Q108">
            <v>16609.259999999998</v>
          </cell>
          <cell r="R108">
            <v>298251.73</v>
          </cell>
        </row>
        <row r="109">
          <cell r="D109" t="str">
            <v>CPU-076</v>
          </cell>
          <cell r="E109" t="str">
            <v>MANTA VINÍLICA REF. TARKETT FADEMAC, OPTMA 886 NCS 1500N COM TABEIRA DE 30 CM COR 836 NCS S 4020-G50Y</v>
          </cell>
          <cell r="F109" t="str">
            <v>M²</v>
          </cell>
          <cell r="G109">
            <v>9865.91</v>
          </cell>
          <cell r="H109">
            <v>108.55</v>
          </cell>
          <cell r="I109">
            <v>5.79</v>
          </cell>
          <cell r="J109">
            <v>114.34</v>
          </cell>
          <cell r="K109">
            <v>0.27</v>
          </cell>
          <cell r="L109">
            <v>0.27</v>
          </cell>
          <cell r="M109">
            <v>137.86000000000001</v>
          </cell>
          <cell r="N109">
            <v>7.35</v>
          </cell>
          <cell r="O109">
            <v>145.21</v>
          </cell>
          <cell r="P109">
            <v>1360114.35</v>
          </cell>
          <cell r="Q109">
            <v>72514.44</v>
          </cell>
          <cell r="R109">
            <v>1432628.79</v>
          </cell>
        </row>
        <row r="110">
          <cell r="D110" t="str">
            <v>CPU-077</v>
          </cell>
          <cell r="E110" t="str">
            <v>REVESTIMENTO CERÂMICO EM PORCELANATO ESMALTADO, ARGAMASSA COLANTE INDUSTRIALIZADA REF. PORTINARI ESSENCE BIANCO ACETINADO 45X45CM</v>
          </cell>
          <cell r="F110" t="str">
            <v>M²</v>
          </cell>
          <cell r="G110">
            <v>1683.37</v>
          </cell>
          <cell r="H110">
            <v>64.650000000000006</v>
          </cell>
          <cell r="I110">
            <v>12.76</v>
          </cell>
          <cell r="J110">
            <v>77.41</v>
          </cell>
          <cell r="K110">
            <v>0.27</v>
          </cell>
          <cell r="L110">
            <v>0.27</v>
          </cell>
          <cell r="M110">
            <v>82.11</v>
          </cell>
          <cell r="N110">
            <v>16.21</v>
          </cell>
          <cell r="O110">
            <v>98.32</v>
          </cell>
          <cell r="P110">
            <v>138221.51</v>
          </cell>
          <cell r="Q110">
            <v>27287.43</v>
          </cell>
          <cell r="R110">
            <v>165508.94</v>
          </cell>
        </row>
        <row r="111">
          <cell r="D111" t="str">
            <v>CPU-078</v>
          </cell>
          <cell r="E111" t="str">
            <v>REVESTIMENTO CERÂMICO EM PORCELANATO ESMALTADO, ARGAMASSA COLANTE INDUSTRIALIZADA REF. LOFT SGR 60X60CM</v>
          </cell>
          <cell r="F111" t="str">
            <v>M²</v>
          </cell>
          <cell r="G111">
            <v>4648.01</v>
          </cell>
          <cell r="H111">
            <v>75.349999999999994</v>
          </cell>
          <cell r="I111">
            <v>56.68</v>
          </cell>
          <cell r="J111">
            <v>132.03</v>
          </cell>
          <cell r="K111">
            <v>0.27</v>
          </cell>
          <cell r="L111">
            <v>0.27</v>
          </cell>
          <cell r="M111">
            <v>95.69</v>
          </cell>
          <cell r="N111">
            <v>71.98</v>
          </cell>
          <cell r="O111">
            <v>167.67</v>
          </cell>
          <cell r="P111">
            <v>444768.08</v>
          </cell>
          <cell r="Q111">
            <v>334563.76</v>
          </cell>
          <cell r="R111">
            <v>779331.84</v>
          </cell>
        </row>
        <row r="112">
          <cell r="D112" t="str">
            <v>CPU-079</v>
          </cell>
          <cell r="E112" t="str">
            <v>PISO CIMENTADO CAMURÇADO COM JUNTAS PLÁSTICAS, A CADA METRO NAS DUAS DIREÇÕES</v>
          </cell>
          <cell r="F112" t="str">
            <v>M²</v>
          </cell>
          <cell r="G112">
            <v>4148.76</v>
          </cell>
          <cell r="H112">
            <v>9.48</v>
          </cell>
          <cell r="I112">
            <v>33.869999999999997</v>
          </cell>
          <cell r="J112">
            <v>43.35</v>
          </cell>
          <cell r="K112">
            <v>0.27</v>
          </cell>
          <cell r="L112">
            <v>0.27</v>
          </cell>
          <cell r="M112">
            <v>12.04</v>
          </cell>
          <cell r="N112">
            <v>43.01</v>
          </cell>
          <cell r="O112">
            <v>55.05</v>
          </cell>
          <cell r="P112">
            <v>49951.07</v>
          </cell>
          <cell r="Q112">
            <v>178438.17</v>
          </cell>
          <cell r="R112">
            <v>228389.24</v>
          </cell>
        </row>
        <row r="113">
          <cell r="D113" t="str">
            <v>CPU-080</v>
          </cell>
          <cell r="E113" t="str">
            <v>CARPETE EM PLACAS INTERFACE CUBIC 4851 MEASURENT</v>
          </cell>
          <cell r="F113" t="str">
            <v>M²</v>
          </cell>
          <cell r="G113">
            <v>373.29</v>
          </cell>
          <cell r="H113">
            <v>162.61000000000001</v>
          </cell>
          <cell r="I113">
            <v>4.32</v>
          </cell>
          <cell r="J113">
            <v>166.93</v>
          </cell>
          <cell r="K113">
            <v>0.27</v>
          </cell>
          <cell r="L113">
            <v>0.27</v>
          </cell>
          <cell r="M113">
            <v>206.51</v>
          </cell>
          <cell r="N113">
            <v>5.49</v>
          </cell>
          <cell r="O113">
            <v>212</v>
          </cell>
          <cell r="P113">
            <v>77088.12</v>
          </cell>
          <cell r="Q113">
            <v>2049.36</v>
          </cell>
          <cell r="R113">
            <v>79137.48</v>
          </cell>
        </row>
        <row r="114">
          <cell r="D114" t="str">
            <v>HPR-199</v>
          </cell>
          <cell r="E114" t="str">
            <v>PISO ELEVADO, COLOCADO , COM SISTEMA DE ESTRUTURA DE SUSTENTAÇÃO REGULÁVEL COM CONTRAVENTAMENTO</v>
          </cell>
          <cell r="F114" t="str">
            <v>M²</v>
          </cell>
          <cell r="G114">
            <v>287.35000000000002</v>
          </cell>
          <cell r="H114">
            <v>268.41000000000003</v>
          </cell>
          <cell r="I114">
            <v>0</v>
          </cell>
          <cell r="J114">
            <v>268.41000000000003</v>
          </cell>
          <cell r="K114">
            <v>0.27</v>
          </cell>
          <cell r="L114">
            <v>0.27</v>
          </cell>
          <cell r="M114">
            <v>340.88</v>
          </cell>
          <cell r="N114">
            <v>0</v>
          </cell>
          <cell r="O114">
            <v>340.88</v>
          </cell>
          <cell r="P114">
            <v>97951.87</v>
          </cell>
          <cell r="Q114">
            <v>0</v>
          </cell>
          <cell r="R114">
            <v>97951.87</v>
          </cell>
        </row>
        <row r="115">
          <cell r="D115" t="str">
            <v>CPU-081</v>
          </cell>
          <cell r="E115" t="str">
            <v>PISO CERÂMICO NÃO ESMALTADO EXTRUDADO ALTA RESISTÊNCIA QUÍMICA E MECÂNICA, ASSENTADO COM ARGAMASSA DE CIMENTO E AREIA REF. GAIL LINHA INDUSTRIAL KITCHEN COR 1015</v>
          </cell>
          <cell r="F115" t="str">
            <v>M²</v>
          </cell>
          <cell r="G115">
            <v>683.3</v>
          </cell>
          <cell r="H115">
            <v>176.63</v>
          </cell>
          <cell r="I115">
            <v>56.68</v>
          </cell>
          <cell r="J115">
            <v>233.31</v>
          </cell>
          <cell r="K115">
            <v>0.27</v>
          </cell>
          <cell r="L115">
            <v>0.27</v>
          </cell>
          <cell r="M115">
            <v>224.32</v>
          </cell>
          <cell r="N115">
            <v>71.98</v>
          </cell>
          <cell r="O115">
            <v>296.3</v>
          </cell>
          <cell r="P115">
            <v>153277.85999999999</v>
          </cell>
          <cell r="Q115">
            <v>49183.93</v>
          </cell>
          <cell r="R115">
            <v>202461.79</v>
          </cell>
        </row>
        <row r="116">
          <cell r="D116" t="str">
            <v>CPU-082</v>
          </cell>
          <cell r="E116" t="str">
            <v>PISO SINALIZADOR DE ESCADAS E ELEVADORES</v>
          </cell>
          <cell r="F116" t="str">
            <v>M²</v>
          </cell>
          <cell r="G116">
            <v>5.51</v>
          </cell>
          <cell r="H116">
            <v>84.04</v>
          </cell>
          <cell r="I116">
            <v>28.07</v>
          </cell>
          <cell r="J116">
            <v>112.11</v>
          </cell>
          <cell r="K116">
            <v>0.27</v>
          </cell>
          <cell r="L116">
            <v>0.27</v>
          </cell>
          <cell r="M116">
            <v>106.73</v>
          </cell>
          <cell r="N116">
            <v>35.65</v>
          </cell>
          <cell r="O116">
            <v>142.38</v>
          </cell>
          <cell r="P116">
            <v>588.08000000000004</v>
          </cell>
          <cell r="Q116">
            <v>196.43</v>
          </cell>
          <cell r="R116">
            <v>784.51</v>
          </cell>
        </row>
        <row r="117">
          <cell r="D117" t="str">
            <v>CPU-083</v>
          </cell>
          <cell r="E117" t="str">
            <v>RODAPÉ DE BASALTO</v>
          </cell>
          <cell r="F117" t="str">
            <v>M</v>
          </cell>
          <cell r="G117">
            <v>736.22</v>
          </cell>
          <cell r="H117">
            <v>27.83</v>
          </cell>
          <cell r="I117">
            <v>9.41</v>
          </cell>
          <cell r="J117">
            <v>37.24</v>
          </cell>
          <cell r="K117">
            <v>0.27</v>
          </cell>
          <cell r="L117">
            <v>0.27</v>
          </cell>
          <cell r="M117">
            <v>35.340000000000003</v>
          </cell>
          <cell r="N117">
            <v>11.95</v>
          </cell>
          <cell r="O117">
            <v>47.29</v>
          </cell>
          <cell r="P117">
            <v>26018.01</v>
          </cell>
          <cell r="Q117">
            <v>8797.83</v>
          </cell>
          <cell r="R117">
            <v>34815.839999999997</v>
          </cell>
        </row>
        <row r="118">
          <cell r="D118" t="str">
            <v>CPU-086</v>
          </cell>
          <cell r="E118" t="str">
            <v>RODAPÉ VINÍLICO COM BORDA</v>
          </cell>
          <cell r="F118" t="str">
            <v>M</v>
          </cell>
          <cell r="G118">
            <v>6613.81</v>
          </cell>
          <cell r="H118">
            <v>16.91</v>
          </cell>
          <cell r="I118">
            <v>7.22</v>
          </cell>
          <cell r="J118">
            <v>24.13</v>
          </cell>
          <cell r="K118">
            <v>0.27</v>
          </cell>
          <cell r="L118">
            <v>0.27</v>
          </cell>
          <cell r="M118">
            <v>21.48</v>
          </cell>
          <cell r="N118">
            <v>9.17</v>
          </cell>
          <cell r="O118">
            <v>30.65</v>
          </cell>
          <cell r="P118">
            <v>142064.64000000001</v>
          </cell>
          <cell r="Q118">
            <v>60648.639999999999</v>
          </cell>
          <cell r="R118">
            <v>202713.28</v>
          </cell>
        </row>
        <row r="119">
          <cell r="D119" t="str">
            <v>CPU-085</v>
          </cell>
          <cell r="E119" t="str">
            <v>RODAPÉ VINÍLICO</v>
          </cell>
          <cell r="F119" t="str">
            <v>M</v>
          </cell>
          <cell r="G119">
            <v>4024.25</v>
          </cell>
          <cell r="H119">
            <v>16.91</v>
          </cell>
          <cell r="I119">
            <v>7.22</v>
          </cell>
          <cell r="J119">
            <v>24.13</v>
          </cell>
          <cell r="K119">
            <v>0.27</v>
          </cell>
          <cell r="L119">
            <v>0.27</v>
          </cell>
          <cell r="M119">
            <v>21.48</v>
          </cell>
          <cell r="N119">
            <v>9.17</v>
          </cell>
          <cell r="O119">
            <v>30.65</v>
          </cell>
          <cell r="P119">
            <v>86440.89</v>
          </cell>
          <cell r="Q119">
            <v>36902.370000000003</v>
          </cell>
          <cell r="R119">
            <v>123343.26</v>
          </cell>
        </row>
        <row r="120">
          <cell r="D120" t="str">
            <v>CPU-084</v>
          </cell>
          <cell r="E120" t="str">
            <v>RODAPÉ VINÍLICO TS</v>
          </cell>
          <cell r="F120" t="str">
            <v>M</v>
          </cell>
          <cell r="G120">
            <v>558.46</v>
          </cell>
          <cell r="H120">
            <v>16.91</v>
          </cell>
          <cell r="I120">
            <v>7.22</v>
          </cell>
          <cell r="J120">
            <v>24.13</v>
          </cell>
          <cell r="K120">
            <v>0.27</v>
          </cell>
          <cell r="L120">
            <v>0.27</v>
          </cell>
          <cell r="M120">
            <v>21.48</v>
          </cell>
          <cell r="N120">
            <v>9.17</v>
          </cell>
          <cell r="O120">
            <v>30.65</v>
          </cell>
          <cell r="P120">
            <v>11995.72</v>
          </cell>
          <cell r="Q120">
            <v>5121.08</v>
          </cell>
          <cell r="R120">
            <v>17116.8</v>
          </cell>
        </row>
        <row r="121">
          <cell r="D121" t="str">
            <v>CA-040</v>
          </cell>
          <cell r="E121" t="str">
            <v>RODAPÉ DE PORCELANATO 45X45</v>
          </cell>
          <cell r="F121" t="str">
            <v>M</v>
          </cell>
          <cell r="G121">
            <v>7.45</v>
          </cell>
          <cell r="H121">
            <v>63.66</v>
          </cell>
          <cell r="I121">
            <v>9.56</v>
          </cell>
          <cell r="J121">
            <v>73.22</v>
          </cell>
          <cell r="K121">
            <v>0.27</v>
          </cell>
          <cell r="L121">
            <v>0.27</v>
          </cell>
          <cell r="M121">
            <v>80.849999999999994</v>
          </cell>
          <cell r="N121">
            <v>12.14</v>
          </cell>
          <cell r="O121">
            <v>92.99</v>
          </cell>
          <cell r="P121">
            <v>602.33000000000004</v>
          </cell>
          <cell r="Q121">
            <v>90.44</v>
          </cell>
          <cell r="R121">
            <v>692.77</v>
          </cell>
        </row>
        <row r="122">
          <cell r="D122" t="str">
            <v>CPU-087</v>
          </cell>
          <cell r="E122" t="str">
            <v>RODAPÉ DE PORCELANATO 60X60</v>
          </cell>
          <cell r="F122" t="str">
            <v>M</v>
          </cell>
          <cell r="G122">
            <v>1509.47</v>
          </cell>
          <cell r="H122">
            <v>48.63</v>
          </cell>
          <cell r="I122">
            <v>13.33</v>
          </cell>
          <cell r="J122">
            <v>61.96</v>
          </cell>
          <cell r="K122">
            <v>0.27</v>
          </cell>
          <cell r="L122">
            <v>0.27</v>
          </cell>
          <cell r="M122">
            <v>61.76</v>
          </cell>
          <cell r="N122">
            <v>16.93</v>
          </cell>
          <cell r="O122">
            <v>78.69</v>
          </cell>
          <cell r="P122">
            <v>93224.87</v>
          </cell>
          <cell r="Q122">
            <v>25555.33</v>
          </cell>
          <cell r="R122">
            <v>118780.2</v>
          </cell>
        </row>
        <row r="123">
          <cell r="D123" t="str">
            <v>CPU-088</v>
          </cell>
          <cell r="E123" t="str">
            <v>RODAPÉ CIMENTADO</v>
          </cell>
          <cell r="F123" t="str">
            <v>M</v>
          </cell>
          <cell r="G123">
            <v>404.73</v>
          </cell>
          <cell r="H123">
            <v>2.44</v>
          </cell>
          <cell r="I123">
            <v>5.32</v>
          </cell>
          <cell r="J123">
            <v>7.76</v>
          </cell>
          <cell r="K123">
            <v>0.27</v>
          </cell>
          <cell r="L123">
            <v>0.27</v>
          </cell>
          <cell r="M123">
            <v>3.1</v>
          </cell>
          <cell r="N123">
            <v>6.76</v>
          </cell>
          <cell r="O123">
            <v>9.86</v>
          </cell>
          <cell r="P123">
            <v>1254.6600000000001</v>
          </cell>
          <cell r="Q123">
            <v>2735.97</v>
          </cell>
          <cell r="R123">
            <v>3990.63</v>
          </cell>
        </row>
        <row r="124">
          <cell r="D124" t="str">
            <v>CA-041</v>
          </cell>
          <cell r="E124" t="str">
            <v>RODAPÉ PARA CARPETE</v>
          </cell>
          <cell r="F124" t="str">
            <v>M</v>
          </cell>
          <cell r="G124">
            <v>500.83</v>
          </cell>
          <cell r="H124">
            <v>12.08</v>
          </cell>
          <cell r="I124">
            <v>0.43</v>
          </cell>
          <cell r="J124">
            <v>12.51</v>
          </cell>
          <cell r="K124">
            <v>0.27</v>
          </cell>
          <cell r="L124">
            <v>0.27</v>
          </cell>
          <cell r="M124">
            <v>15.34</v>
          </cell>
          <cell r="N124">
            <v>0.55000000000000004</v>
          </cell>
          <cell r="O124">
            <v>15.89</v>
          </cell>
          <cell r="P124">
            <v>7682.73</v>
          </cell>
          <cell r="Q124">
            <v>275.45999999999998</v>
          </cell>
          <cell r="R124">
            <v>7958.19</v>
          </cell>
        </row>
        <row r="125">
          <cell r="D125" t="str">
            <v>CPU-089</v>
          </cell>
          <cell r="E125" t="str">
            <v>RODAPÉ CERÂMICA EXTRUDADA</v>
          </cell>
          <cell r="F125" t="str">
            <v>M</v>
          </cell>
          <cell r="G125">
            <v>870.88</v>
          </cell>
          <cell r="H125">
            <v>28.08</v>
          </cell>
          <cell r="I125">
            <v>1.36</v>
          </cell>
          <cell r="J125">
            <v>29.44</v>
          </cell>
          <cell r="K125">
            <v>0.27</v>
          </cell>
          <cell r="L125">
            <v>0.27</v>
          </cell>
          <cell r="M125">
            <v>35.659999999999997</v>
          </cell>
          <cell r="N125">
            <v>1.73</v>
          </cell>
          <cell r="O125">
            <v>37.39</v>
          </cell>
          <cell r="P125">
            <v>31055.58</v>
          </cell>
          <cell r="Q125">
            <v>1506.62</v>
          </cell>
          <cell r="R125">
            <v>32562.2</v>
          </cell>
        </row>
        <row r="126">
          <cell r="D126" t="str">
            <v>HPR-201</v>
          </cell>
          <cell r="E126" t="str">
            <v>PEITORIL POSTOS - FÓRMICA VERDE PASTEL TX L158</v>
          </cell>
          <cell r="F126" t="str">
            <v>M</v>
          </cell>
          <cell r="G126">
            <v>169.2</v>
          </cell>
          <cell r="H126">
            <v>60.87</v>
          </cell>
          <cell r="I126">
            <v>0</v>
          </cell>
          <cell r="J126">
            <v>60.87</v>
          </cell>
          <cell r="K126">
            <v>0.27</v>
          </cell>
          <cell r="L126">
            <v>0.27</v>
          </cell>
          <cell r="M126">
            <v>77.3</v>
          </cell>
          <cell r="N126">
            <v>0</v>
          </cell>
          <cell r="O126">
            <v>77.3</v>
          </cell>
          <cell r="P126">
            <v>13079.16</v>
          </cell>
          <cell r="Q126">
            <v>0</v>
          </cell>
          <cell r="R126">
            <v>13079.16</v>
          </cell>
        </row>
        <row r="127">
          <cell r="D127" t="str">
            <v>CPU-091</v>
          </cell>
          <cell r="E127" t="str">
            <v>PEITORIL  EM GRANITO BRANCO BAHIA</v>
          </cell>
          <cell r="F127" t="str">
            <v>M</v>
          </cell>
          <cell r="G127">
            <v>1313.09</v>
          </cell>
          <cell r="H127">
            <v>111.54</v>
          </cell>
          <cell r="I127">
            <v>15.05</v>
          </cell>
          <cell r="J127">
            <v>126.59</v>
          </cell>
          <cell r="K127">
            <v>0.27</v>
          </cell>
          <cell r="L127">
            <v>0.27</v>
          </cell>
          <cell r="M127">
            <v>141.66</v>
          </cell>
          <cell r="N127">
            <v>19.11</v>
          </cell>
          <cell r="O127">
            <v>160.77000000000001</v>
          </cell>
          <cell r="P127">
            <v>186012.33</v>
          </cell>
          <cell r="Q127">
            <v>25093.15</v>
          </cell>
          <cell r="R127">
            <v>211105.48</v>
          </cell>
        </row>
        <row r="128">
          <cell r="D128" t="str">
            <v>CPU-092</v>
          </cell>
          <cell r="E128" t="str">
            <v>SOLEIRA  EM GRANITO BRANCO BAHIA</v>
          </cell>
          <cell r="F128" t="str">
            <v>M</v>
          </cell>
          <cell r="G128">
            <v>160.9</v>
          </cell>
          <cell r="H128">
            <v>112.31</v>
          </cell>
          <cell r="I128">
            <v>35.590000000000003</v>
          </cell>
          <cell r="J128">
            <v>147.9</v>
          </cell>
          <cell r="K128">
            <v>0.27</v>
          </cell>
          <cell r="L128">
            <v>0.27</v>
          </cell>
          <cell r="M128">
            <v>142.63</v>
          </cell>
          <cell r="N128">
            <v>45.2</v>
          </cell>
          <cell r="O128">
            <v>187.83</v>
          </cell>
          <cell r="P128">
            <v>22949.17</v>
          </cell>
          <cell r="Q128">
            <v>7272.68</v>
          </cell>
          <cell r="R128">
            <v>30221.85</v>
          </cell>
        </row>
        <row r="129">
          <cell r="D129" t="str">
            <v>CPU-093</v>
          </cell>
          <cell r="E129" t="str">
            <v>BAGUETE EM GRANITO BRANCO BAHIA</v>
          </cell>
          <cell r="F129" t="str">
            <v>M</v>
          </cell>
          <cell r="G129">
            <v>878.3</v>
          </cell>
          <cell r="H129">
            <v>51.68</v>
          </cell>
          <cell r="I129">
            <v>9.41</v>
          </cell>
          <cell r="J129">
            <v>61.09</v>
          </cell>
          <cell r="K129">
            <v>0.27</v>
          </cell>
          <cell r="L129">
            <v>0.27</v>
          </cell>
          <cell r="M129">
            <v>65.63</v>
          </cell>
          <cell r="N129">
            <v>11.95</v>
          </cell>
          <cell r="O129">
            <v>77.58</v>
          </cell>
          <cell r="P129">
            <v>57642.83</v>
          </cell>
          <cell r="Q129">
            <v>10495.69</v>
          </cell>
          <cell r="R129">
            <v>68138.52</v>
          </cell>
        </row>
        <row r="130">
          <cell r="D130" t="str">
            <v>HPR-200</v>
          </cell>
          <cell r="E130" t="str">
            <v>PEITORIL EM BASALTO</v>
          </cell>
          <cell r="F130" t="str">
            <v>M</v>
          </cell>
          <cell r="G130">
            <v>2541</v>
          </cell>
          <cell r="H130">
            <v>68.5</v>
          </cell>
          <cell r="I130">
            <v>9.41</v>
          </cell>
          <cell r="J130">
            <v>77.91</v>
          </cell>
          <cell r="K130">
            <v>0.27</v>
          </cell>
          <cell r="L130">
            <v>0.27</v>
          </cell>
          <cell r="M130">
            <v>87</v>
          </cell>
          <cell r="N130">
            <v>11.95</v>
          </cell>
          <cell r="O130">
            <v>98.95</v>
          </cell>
          <cell r="P130">
            <v>221067</v>
          </cell>
          <cell r="Q130">
            <v>30364.95</v>
          </cell>
          <cell r="R130">
            <v>251431.95</v>
          </cell>
        </row>
        <row r="131">
          <cell r="E131" t="str">
            <v>CANTONEIRA DE SOBREPOR EM PVC 4X4CM - ALT.: 1.20 M - COR: MARFIM 303</v>
          </cell>
          <cell r="F131" t="str">
            <v>UN</v>
          </cell>
          <cell r="H131">
            <v>0</v>
          </cell>
          <cell r="I131">
            <v>0</v>
          </cell>
          <cell r="J131">
            <v>0</v>
          </cell>
          <cell r="K131">
            <v>0.27</v>
          </cell>
          <cell r="L131">
            <v>0.27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 t="str">
            <v>CORTINA PARA DIVISÓRIA DE LEITO HOSPITALAR EM PVC, COM TRIPLO REFORÇO NA TELA E TRILHO CURVO EM ALUMÍNIO (2,10 X 2,50M)</v>
          </cell>
          <cell r="F132" t="str">
            <v>UN</v>
          </cell>
          <cell r="H132">
            <v>0</v>
          </cell>
          <cell r="I132">
            <v>0</v>
          </cell>
          <cell r="J132">
            <v>0</v>
          </cell>
          <cell r="K132">
            <v>0.27</v>
          </cell>
          <cell r="L132">
            <v>0.27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 t="str">
            <v>CORTINA PARA DIVISÓRIA DE LEITO HOSPITALAR EM PVC, COM TRIPLO REFORÇO NA TELA E TRILHO RETO EM ALUMÍNIO</v>
          </cell>
          <cell r="F133" t="str">
            <v>UN</v>
          </cell>
          <cell r="H133">
            <v>0</v>
          </cell>
          <cell r="I133">
            <v>0</v>
          </cell>
          <cell r="J133">
            <v>0</v>
          </cell>
          <cell r="K133">
            <v>0.27</v>
          </cell>
          <cell r="L133">
            <v>0.27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0.27</v>
          </cell>
          <cell r="L134">
            <v>0.27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 t="str">
            <v>ESQUADRIAS</v>
          </cell>
          <cell r="R135">
            <v>11253807.24</v>
          </cell>
        </row>
        <row r="136">
          <cell r="D136" t="str">
            <v>CPU-145</v>
          </cell>
          <cell r="E136" t="str">
            <v>CAIXILHO DE ALUMÍNIO TIPO MAXIMAR, SOB MEDIDA</v>
          </cell>
          <cell r="F136" t="str">
            <v>M²</v>
          </cell>
          <cell r="G136">
            <v>3395.73</v>
          </cell>
          <cell r="H136">
            <v>1120.6500000000001</v>
          </cell>
          <cell r="I136">
            <v>0</v>
          </cell>
          <cell r="J136">
            <v>1120.6500000000001</v>
          </cell>
          <cell r="K136">
            <v>0.27</v>
          </cell>
          <cell r="L136">
            <v>0.27</v>
          </cell>
          <cell r="M136">
            <v>1423.23</v>
          </cell>
          <cell r="N136">
            <v>0</v>
          </cell>
          <cell r="O136">
            <v>1423.23</v>
          </cell>
          <cell r="P136">
            <v>4832904.8099999996</v>
          </cell>
          <cell r="Q136">
            <v>0</v>
          </cell>
          <cell r="R136">
            <v>4832904.8099999996</v>
          </cell>
        </row>
        <row r="137">
          <cell r="D137" t="str">
            <v>CPU-146</v>
          </cell>
          <cell r="E137" t="str">
            <v>CAIXILHO DE ALUMÍNIO TIPO VENEZIANA, SOB MEDIDA</v>
          </cell>
          <cell r="F137" t="str">
            <v>M²</v>
          </cell>
          <cell r="G137">
            <v>390.96</v>
          </cell>
          <cell r="H137">
            <v>1167.56</v>
          </cell>
          <cell r="I137">
            <v>0</v>
          </cell>
          <cell r="J137">
            <v>1167.56</v>
          </cell>
          <cell r="K137">
            <v>0.27</v>
          </cell>
          <cell r="L137">
            <v>0.27</v>
          </cell>
          <cell r="M137">
            <v>1482.8</v>
          </cell>
          <cell r="N137">
            <v>0</v>
          </cell>
          <cell r="O137">
            <v>1482.8</v>
          </cell>
          <cell r="P137">
            <v>579715.49</v>
          </cell>
          <cell r="Q137">
            <v>0</v>
          </cell>
          <cell r="R137">
            <v>579715.49</v>
          </cell>
        </row>
        <row r="138">
          <cell r="E138" t="str">
            <v>CA-20 - CAIXILHO EM ALUMÍNIO ANODIZADO BRANCO, MAXIM-AR COM VIDRO LAMINADO 6mm</v>
          </cell>
          <cell r="F138" t="str">
            <v xml:space="preserve">UN </v>
          </cell>
          <cell r="H138">
            <v>0</v>
          </cell>
          <cell r="I138">
            <v>0</v>
          </cell>
          <cell r="J138">
            <v>0</v>
          </cell>
          <cell r="K138">
            <v>0.27</v>
          </cell>
          <cell r="L138">
            <v>0.27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 t="str">
            <v>CA-21 - CAIXILHO EM ALUMÍNIO ANODIZADO BRANCO, MAXIM-AR COM VIDRO LAMINADO 6mm</v>
          </cell>
          <cell r="F139" t="str">
            <v xml:space="preserve">UN </v>
          </cell>
          <cell r="H139">
            <v>0</v>
          </cell>
          <cell r="I139">
            <v>0</v>
          </cell>
          <cell r="J139">
            <v>0</v>
          </cell>
          <cell r="K139">
            <v>0.27</v>
          </cell>
          <cell r="L139">
            <v>0.27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 t="str">
            <v>CA-26 - CAIXILHO EM ALUMÍNIO ANODIZADO BRANCO, COM VIDRO FIXO LAMINADO 6mm COM 01 PORTA AUTOMÁTICA, 2 FOLHAS DE 2,40m x 2,15m E BANDEIRA FIXA h=0,75m</v>
          </cell>
          <cell r="F140" t="str">
            <v xml:space="preserve">UN </v>
          </cell>
          <cell r="H140">
            <v>0</v>
          </cell>
          <cell r="I140">
            <v>0</v>
          </cell>
          <cell r="J140">
            <v>0</v>
          </cell>
          <cell r="K140">
            <v>0.27</v>
          </cell>
          <cell r="L140">
            <v>0.27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 t="str">
            <v>CA-39 - CAIXILHO EM ALUMÍNIO ANODIZADO BRANCO, COM VIDRO FIXO LAMINADO 6mm COM 01 PORTA AUTOMÁTICA, 2 FOLHAS DE 2,40m x 2,15m E BANDEIRA FIXA h=0,75m</v>
          </cell>
          <cell r="F141" t="str">
            <v xml:space="preserve">UN </v>
          </cell>
          <cell r="H141">
            <v>0</v>
          </cell>
          <cell r="I141">
            <v>0</v>
          </cell>
          <cell r="J141">
            <v>0</v>
          </cell>
          <cell r="K141">
            <v>0.27</v>
          </cell>
          <cell r="L141">
            <v>0.27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 t="str">
            <v>CA-20a - CAIXILHO EM ALUMÍNIO ANODIZADO BRANCO, MAXIM-AR COM VIDRO LAMINADO 6mm</v>
          </cell>
          <cell r="F142" t="str">
            <v xml:space="preserve">UN </v>
          </cell>
          <cell r="H142">
            <v>0</v>
          </cell>
          <cell r="I142">
            <v>0</v>
          </cell>
          <cell r="J142">
            <v>0</v>
          </cell>
          <cell r="K142">
            <v>0.27</v>
          </cell>
          <cell r="L142">
            <v>0.27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 t="str">
            <v>CA-36 - CAIXILHO EM ALUMÍNIO ANODIZADO BRANCO, COM VIDRO FIXO LAMINADO 06mm COM PORTA AUTOMÁTICA, 2 FOLHAS DE 1,20 x 2,15m E BANDEIRA FIXA h=0,75m</v>
          </cell>
          <cell r="F143" t="str">
            <v xml:space="preserve">UN </v>
          </cell>
          <cell r="H143">
            <v>0</v>
          </cell>
          <cell r="I143">
            <v>0</v>
          </cell>
          <cell r="J143">
            <v>0</v>
          </cell>
          <cell r="K143">
            <v>0.27</v>
          </cell>
          <cell r="L143">
            <v>0.27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 t="str">
            <v>CA-37 - CAIXILHO DE ALUMÍNIO ANODIZADO BRANCO , COM VIDRO FIXO LAMINADO 06mm COM PORTA AUTOMÁTICA, 1 FOLHA DE 1,05 x 2,15m E BANDEIRA FIXA H=0,75m</v>
          </cell>
          <cell r="F144" t="str">
            <v xml:space="preserve">UN </v>
          </cell>
          <cell r="H144">
            <v>0</v>
          </cell>
          <cell r="I144">
            <v>0</v>
          </cell>
          <cell r="J144">
            <v>0</v>
          </cell>
          <cell r="K144">
            <v>0.27</v>
          </cell>
          <cell r="L144">
            <v>0.27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 t="str">
            <v>CA-38 - CAIXILHO EM ALUMÍNIO ANODIZADO BRANCO, COM VIDRO FIXO LAMINADO 06mm COM PORTA DE ABRIR, 1 FOLHA DE 1,00 x 2,15m E BANDEIRA FIXA H=0,75m</v>
          </cell>
          <cell r="F145" t="str">
            <v xml:space="preserve">UN </v>
          </cell>
          <cell r="H145">
            <v>0</v>
          </cell>
          <cell r="I145">
            <v>0</v>
          </cell>
          <cell r="J145">
            <v>0</v>
          </cell>
          <cell r="K145">
            <v>0.27</v>
          </cell>
          <cell r="L145">
            <v>0.27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 t="str">
            <v>CA-1 - CAIXILHO EM ALUMÍNIO ANODIZADO BRANCO, DE CORRER COM VIDRO LAMINADO 06mm, COM VENEZIANAS DE ENROLAR</v>
          </cell>
          <cell r="F146" t="str">
            <v xml:space="preserve">UN </v>
          </cell>
          <cell r="H146">
            <v>0</v>
          </cell>
          <cell r="I146">
            <v>0</v>
          </cell>
          <cell r="J146">
            <v>0</v>
          </cell>
          <cell r="K146">
            <v>0.27</v>
          </cell>
          <cell r="L146">
            <v>0.27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 t="str">
            <v>CA-2 - CAIXILHO EM ALUMÍNIO ANODIZADO BRANCO, DE CORRER COM VIDRO LAMINADO 06mm, COM VENEZIANAS DE ENROLAR</v>
          </cell>
          <cell r="F147" t="str">
            <v xml:space="preserve">UN </v>
          </cell>
          <cell r="H147">
            <v>0</v>
          </cell>
          <cell r="I147">
            <v>0</v>
          </cell>
          <cell r="J147">
            <v>0</v>
          </cell>
          <cell r="K147">
            <v>0.27</v>
          </cell>
          <cell r="L147">
            <v>0.27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 t="str">
            <v>CA-3 - CAIXILHO EM ALUMÍNIO ANODIZADO BRANCO, COM VIDRO FIXO LAMINADO 06mm COM PORTA DE ABRIR, 1 FOLHA DE 1.80m x 2.15m E BANDEIRA FIXA h=0.75m</v>
          </cell>
          <cell r="F148" t="str">
            <v xml:space="preserve">UN </v>
          </cell>
          <cell r="H148">
            <v>0</v>
          </cell>
          <cell r="I148">
            <v>0</v>
          </cell>
          <cell r="J148">
            <v>0</v>
          </cell>
          <cell r="K148">
            <v>0.27</v>
          </cell>
          <cell r="L148">
            <v>0.27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 t="str">
            <v>CA-3a - CAIXILHO EM ALUMÍNIO ANODIZADO BRANCO,  COM VIDRO LAMINADO 06mm</v>
          </cell>
          <cell r="F149" t="str">
            <v xml:space="preserve">UN </v>
          </cell>
          <cell r="H149">
            <v>0</v>
          </cell>
          <cell r="I149">
            <v>0</v>
          </cell>
          <cell r="J149">
            <v>0</v>
          </cell>
          <cell r="K149">
            <v>0.27</v>
          </cell>
          <cell r="L149">
            <v>0.27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 t="str">
            <v>CA-4 - CAIXILHO EM ALUMÍNIO ANODIZADO BRANCO, COM VIDRO FIXO LAMINADO 06mm COM PORTA DE ABRIR, 1 FOLHA DE 1.80m x 2.15m E BANDEIRA FIXA h=0.75m</v>
          </cell>
          <cell r="F150" t="str">
            <v xml:space="preserve">UN </v>
          </cell>
          <cell r="H150">
            <v>0</v>
          </cell>
          <cell r="I150">
            <v>0</v>
          </cell>
          <cell r="J150">
            <v>0</v>
          </cell>
          <cell r="K150">
            <v>0.27</v>
          </cell>
          <cell r="L150">
            <v>0.27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 t="str">
            <v>CA-4a - CAIXILHO EM ALUMÍNIO ANODIZADO BRANCO,  COM VIDRO LAMINADO 06mm</v>
          </cell>
          <cell r="F151" t="str">
            <v xml:space="preserve">UN </v>
          </cell>
          <cell r="H151">
            <v>0</v>
          </cell>
          <cell r="I151">
            <v>0</v>
          </cell>
          <cell r="J151">
            <v>0</v>
          </cell>
          <cell r="K151">
            <v>0.27</v>
          </cell>
          <cell r="L151">
            <v>0.27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 t="str">
            <v>CA-5 - CAIXILHO EM ALUMÍNIO ANODIZADO BRANCO,  MAXIM-AR COM VIDRO LAMINADO 06mm</v>
          </cell>
          <cell r="F152" t="str">
            <v xml:space="preserve">UN </v>
          </cell>
          <cell r="H152">
            <v>0</v>
          </cell>
          <cell r="I152">
            <v>0</v>
          </cell>
          <cell r="J152">
            <v>0</v>
          </cell>
          <cell r="K152">
            <v>0.27</v>
          </cell>
          <cell r="L152">
            <v>0.27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 t="str">
            <v>CA-6 - CAIXILHO EM ALUMÍNIO ANODIZADO BRANCO,  MAXIM-AR COM VIDRO LAMINADO 06mm</v>
          </cell>
          <cell r="F153" t="str">
            <v xml:space="preserve">UN </v>
          </cell>
          <cell r="H153">
            <v>0</v>
          </cell>
          <cell r="I153">
            <v>0</v>
          </cell>
          <cell r="J153">
            <v>0</v>
          </cell>
          <cell r="K153">
            <v>0.27</v>
          </cell>
          <cell r="L153">
            <v>0.27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 t="str">
            <v>CA-7 - CAIXILHO EM ALUMÍNIO ANODIZADO BRANCO,  MAXIM-AR COM VIDRO LAMINADO 06mm</v>
          </cell>
          <cell r="F154" t="str">
            <v xml:space="preserve">UN </v>
          </cell>
          <cell r="H154">
            <v>0</v>
          </cell>
          <cell r="I154">
            <v>0</v>
          </cell>
          <cell r="J154">
            <v>0</v>
          </cell>
          <cell r="K154">
            <v>0.27</v>
          </cell>
          <cell r="L154">
            <v>0.27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 t="str">
            <v>CA-8 - CAIXILHO EM ALUMÍNIO ANODIZADO BRANCO,  COM VIDRO LAMINADO 06mm COM PORTA AUTOMATICA, 2 FOLHAS DE 1,80m x 2,15m E BANDEIRA FICA h=0,75m</v>
          </cell>
          <cell r="F155" t="str">
            <v xml:space="preserve">UN </v>
          </cell>
          <cell r="H155">
            <v>0</v>
          </cell>
          <cell r="I155">
            <v>0</v>
          </cell>
          <cell r="J155">
            <v>0</v>
          </cell>
          <cell r="K155">
            <v>0.27</v>
          </cell>
          <cell r="L155">
            <v>0.27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E156" t="str">
            <v>CA-9 - CAIXILHO EM ALUMÍNIO ANODIZADO BRANCO,  MAXIM-AR COM VIDRO LAMINADO 06mm</v>
          </cell>
          <cell r="F156" t="str">
            <v xml:space="preserve">UN </v>
          </cell>
          <cell r="H156">
            <v>0</v>
          </cell>
          <cell r="I156">
            <v>0</v>
          </cell>
          <cell r="J156">
            <v>0</v>
          </cell>
          <cell r="K156">
            <v>0.27</v>
          </cell>
          <cell r="L156">
            <v>0.27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E157" t="str">
            <v>CA-10 - CAIXILHO EM ALUMÍNIO ANODIZADO BRANCO,  MAXIM-AR COM VIDRO LAMINADO 06mm</v>
          </cell>
          <cell r="F157" t="str">
            <v xml:space="preserve">UN </v>
          </cell>
          <cell r="H157">
            <v>0</v>
          </cell>
          <cell r="I157">
            <v>0</v>
          </cell>
          <cell r="J157">
            <v>0</v>
          </cell>
          <cell r="K157">
            <v>0.27</v>
          </cell>
          <cell r="L157">
            <v>0.27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E158" t="str">
            <v>CA-11 - CAIXILHO EM ALUMÍNIO ANODIZADO BRANCO, COM VIDRO FIXO LAMINADO 6mm (VIDROS FIXOS E DUAS ABERTURAS MAXIM-AR POR MÓDULO)</v>
          </cell>
          <cell r="F158" t="str">
            <v xml:space="preserve">UN </v>
          </cell>
          <cell r="H158">
            <v>0</v>
          </cell>
          <cell r="I158">
            <v>0</v>
          </cell>
          <cell r="J158">
            <v>0</v>
          </cell>
          <cell r="K158">
            <v>0.27</v>
          </cell>
          <cell r="L158">
            <v>0.27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E159" t="str">
            <v>CA-11a - CAIXILHO EM ALUMÍNIO ANODIZADO BRANCO, COM VIDRO FIXO LAMINADO 6mm (VIDROS FIXOS E DUAS ABERTURAS MAXIM-AR POR MÓDULO)</v>
          </cell>
          <cell r="F159" t="str">
            <v xml:space="preserve">UN </v>
          </cell>
          <cell r="H159">
            <v>0</v>
          </cell>
          <cell r="I159">
            <v>0</v>
          </cell>
          <cell r="J159">
            <v>0</v>
          </cell>
          <cell r="K159">
            <v>0.27</v>
          </cell>
          <cell r="L159">
            <v>0.27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E160" t="str">
            <v>CA-11b - CAIXILHO EM ALUMÍNIO ANODIZADO BRANCO, COM VIDRO FIXO LAMINADO 6mm (VIDROS FIXOS E DUAS ABERTURAS MAXIM-AR POR MÓDULO)</v>
          </cell>
          <cell r="F160" t="str">
            <v xml:space="preserve">UN </v>
          </cell>
          <cell r="H160">
            <v>0</v>
          </cell>
          <cell r="I160">
            <v>0</v>
          </cell>
          <cell r="J160">
            <v>0</v>
          </cell>
          <cell r="K160">
            <v>0.27</v>
          </cell>
          <cell r="L160">
            <v>0.27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E161" t="str">
            <v>CA-11c - CAIXILHO EM ALUMÍNIO ANODIZADO BRANCO, COM VIDRO FIXO LAMINADO 6mm (VIDROS FIXOS E DUAS ABERTURAS MAXIM-AR POR MÓDULO)</v>
          </cell>
          <cell r="F161" t="str">
            <v xml:space="preserve">UN </v>
          </cell>
          <cell r="H161">
            <v>0</v>
          </cell>
          <cell r="I161">
            <v>0</v>
          </cell>
          <cell r="J161">
            <v>0</v>
          </cell>
          <cell r="K161">
            <v>0.27</v>
          </cell>
          <cell r="L161">
            <v>0.27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E162" t="str">
            <v xml:space="preserve">CA-11f - CAIXILHO EM ALUMÍNIO ANODIZADO BRANCO, COM VIDRO FIXO LAMINADO 6mm  COM PORTA DE ABRIR EM VIDRO (VIDROS FIXOS E DUAS ABERTURAS MAXIM-AR POR MÓDULO) </v>
          </cell>
          <cell r="F162" t="str">
            <v xml:space="preserve">UN </v>
          </cell>
          <cell r="H162">
            <v>0</v>
          </cell>
          <cell r="I162">
            <v>0</v>
          </cell>
          <cell r="J162">
            <v>0</v>
          </cell>
          <cell r="K162">
            <v>0.27</v>
          </cell>
          <cell r="L162">
            <v>0.27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E163" t="str">
            <v>CA-11g - CAIXILHO EM ALUMÍNIO ANODIZADO BRANCO, COM VIDRO FIXO LAMINADO 6mm (VIDROS FIXOS E DUAS ABERTURAS MAXIM-AR POR MÓDULO)</v>
          </cell>
          <cell r="F163" t="str">
            <v xml:space="preserve">UN </v>
          </cell>
          <cell r="H163">
            <v>0</v>
          </cell>
          <cell r="I163">
            <v>0</v>
          </cell>
          <cell r="J163">
            <v>0</v>
          </cell>
          <cell r="K163">
            <v>0.27</v>
          </cell>
          <cell r="L163">
            <v>0.27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E164" t="str">
            <v>CA-12 - CAIXILHO EM ALUMÍNIO ANODIZADO BRANCO, COM VIDRO FIXO LAMINADO 6mm (VIDROS FIXOS E DUAS ABERTURAS MAXIM-AR POR MÓDULO)</v>
          </cell>
          <cell r="F164" t="str">
            <v xml:space="preserve">UN </v>
          </cell>
          <cell r="H164">
            <v>0</v>
          </cell>
          <cell r="I164">
            <v>0</v>
          </cell>
          <cell r="J164">
            <v>0</v>
          </cell>
          <cell r="K164">
            <v>0.27</v>
          </cell>
          <cell r="L164">
            <v>0.27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E165" t="str">
            <v>CA-12a - CAIXILHO EM ALUMÍNIO ANODIZADO BRANCO, COM VIDRO FIXO LAMINADO 6mm (VIDROS FIXOS E DUAS ABERTURAS MAXIM-AR POR MÓDULO)</v>
          </cell>
          <cell r="F165" t="str">
            <v xml:space="preserve">UN </v>
          </cell>
          <cell r="H165">
            <v>0</v>
          </cell>
          <cell r="I165">
            <v>0</v>
          </cell>
          <cell r="J165">
            <v>0</v>
          </cell>
          <cell r="K165">
            <v>0.27</v>
          </cell>
          <cell r="L165">
            <v>0.27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E166" t="str">
            <v>CA-13 - CAIXILHO EM ALUMÍNIO ANODIZADO BRANCO, COM VIDRO FIXO LAMINADO 6mm (VIDROS FIXOS E DUAS ABERTURAS MAXIM-AR POR MÓDULO)</v>
          </cell>
          <cell r="F166" t="str">
            <v xml:space="preserve">UN </v>
          </cell>
          <cell r="H166">
            <v>0</v>
          </cell>
          <cell r="I166">
            <v>0</v>
          </cell>
          <cell r="J166">
            <v>0</v>
          </cell>
          <cell r="K166">
            <v>0.27</v>
          </cell>
          <cell r="L166">
            <v>0.27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E167" t="str">
            <v>CA-14 - CAIXILHO EM ALUMÍNIO ANODIZADO BRANCO, COM VIDRO FIXO LAMINADO 6mm COM PORTA DE ABRIR 1 FOLHA DE 1,00m x 2,15m E BANDEIRA FIXA</v>
          </cell>
          <cell r="F167" t="str">
            <v xml:space="preserve">UN </v>
          </cell>
          <cell r="H167">
            <v>0</v>
          </cell>
          <cell r="I167">
            <v>0</v>
          </cell>
          <cell r="J167">
            <v>0</v>
          </cell>
          <cell r="K167">
            <v>0.27</v>
          </cell>
          <cell r="L167">
            <v>0.27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E168" t="str">
            <v>CA-15 - CAIXILHO EM ALUMÍNIO ANODIZADO BRANCO, COM VIDRO FIXO LAMINADO 6mm COM PORTA DE ABRIR 2 FOLHAS DE 1,60m x 2,15m E BANDEIRA FIXA</v>
          </cell>
          <cell r="F168" t="str">
            <v xml:space="preserve">UN </v>
          </cell>
          <cell r="H168">
            <v>0</v>
          </cell>
          <cell r="I168">
            <v>0</v>
          </cell>
          <cell r="J168">
            <v>0</v>
          </cell>
          <cell r="K168">
            <v>0.27</v>
          </cell>
          <cell r="L168">
            <v>0.27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E169" t="str">
            <v>CA-16 - CAIXILHO EM ALUMÍNIO ANODIZADO BRANCO, COM VIDRO FIXO LAMINADO 6mm (VIDROS FIXOS E DUAS ABERTURAS MAXIM-AR POR MÓDULO)</v>
          </cell>
          <cell r="F169" t="str">
            <v xml:space="preserve">UN </v>
          </cell>
          <cell r="H169">
            <v>0</v>
          </cell>
          <cell r="I169">
            <v>0</v>
          </cell>
          <cell r="J169">
            <v>0</v>
          </cell>
          <cell r="K169">
            <v>0.27</v>
          </cell>
          <cell r="L169">
            <v>0.27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E170" t="str">
            <v>CA-17 - CAIXILHO EM ALUMÍNIO ANODIZADO BRANCO, COM VIDRO FIXO LAMINADO 6mm (VIDROS FIXOS E DUAS ABERTURAS MAXIM-AR POR MÓDULO)</v>
          </cell>
          <cell r="F170" t="str">
            <v xml:space="preserve">UN </v>
          </cell>
          <cell r="H170">
            <v>0</v>
          </cell>
          <cell r="I170">
            <v>0</v>
          </cell>
          <cell r="J170">
            <v>0</v>
          </cell>
          <cell r="K170">
            <v>0.27</v>
          </cell>
          <cell r="L170">
            <v>0.27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E171" t="str">
            <v>CA-18 - CAIXILHO EM ALUMÍNIO ANODIZADO BRANCO, COM VIDRO FIXO LAMINADO 6mm (VIDROS FIXOS E DUAS ABERTURAS MAXIM-AR POR MÓDULO)</v>
          </cell>
          <cell r="F171" t="str">
            <v xml:space="preserve">UN </v>
          </cell>
          <cell r="H171">
            <v>0</v>
          </cell>
          <cell r="I171">
            <v>0</v>
          </cell>
          <cell r="J171">
            <v>0</v>
          </cell>
          <cell r="K171">
            <v>0.27</v>
          </cell>
          <cell r="L171">
            <v>0.27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E172" t="str">
            <v>CA-18a - CAIXILHO EM ALUMÍNIO ANODIZADO BRANCO, COM VIDRO FIXO LAMINADO 6mm (VIDROS FIXOS E DUAS ABERTURAS MAXIM-AR POR MÓDULO)</v>
          </cell>
          <cell r="F172" t="str">
            <v xml:space="preserve">UN </v>
          </cell>
          <cell r="H172">
            <v>0</v>
          </cell>
          <cell r="I172">
            <v>0</v>
          </cell>
          <cell r="J172">
            <v>0</v>
          </cell>
          <cell r="K172">
            <v>0.27</v>
          </cell>
          <cell r="L172">
            <v>0.27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E173" t="str">
            <v>CA-19 - CAIXILHO EM ALUMÍNIO ANODIZADO BRANCO, COM VIDRO FIXO LAMINADO 6mm (VIDROS FIXOS E DUAS ABERTURAS MAXIM-AR POR MÓDULO)</v>
          </cell>
          <cell r="F173" t="str">
            <v xml:space="preserve">UN </v>
          </cell>
          <cell r="H173">
            <v>0</v>
          </cell>
          <cell r="I173">
            <v>0</v>
          </cell>
          <cell r="J173">
            <v>0</v>
          </cell>
          <cell r="K173">
            <v>0.27</v>
          </cell>
          <cell r="L173">
            <v>0.27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E174" t="str">
            <v>CA-40 - CAIXILHO EM ALUMÍNIO ANODIZADO BRANCO, COM VIDRO FIXO LAMINADO 6mm (ABERTURA MAXIM-AR POR MÓDULO)</v>
          </cell>
          <cell r="F174" t="str">
            <v xml:space="preserve">UN </v>
          </cell>
          <cell r="H174">
            <v>0</v>
          </cell>
          <cell r="I174">
            <v>0</v>
          </cell>
          <cell r="J174">
            <v>0</v>
          </cell>
          <cell r="K174">
            <v>0.27</v>
          </cell>
          <cell r="L174">
            <v>0.27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E175" t="str">
            <v>CA-41 - CAIXILHO EM ALUMÍNIO ANODIZADO BRANCO, COM VIDRO FIXO LAMINADO 6mm (ABERTURA MAXIM-AR POR MÓDULO)</v>
          </cell>
          <cell r="F175" t="str">
            <v xml:space="preserve">UN </v>
          </cell>
          <cell r="H175">
            <v>0</v>
          </cell>
          <cell r="I175">
            <v>0</v>
          </cell>
          <cell r="J175">
            <v>0</v>
          </cell>
          <cell r="K175">
            <v>0.27</v>
          </cell>
          <cell r="L175">
            <v>0.27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E176" t="str">
            <v xml:space="preserve">CA-41a - CAIXILHO EM ALUMÍNIO ANODIZADO BRANCO, COM VIDRO FIXO LAMINADO 6mm COM PORTA DE 1.15X2.15m+BANDEIRA .75m </v>
          </cell>
          <cell r="F176" t="str">
            <v xml:space="preserve">UN </v>
          </cell>
          <cell r="H176">
            <v>0</v>
          </cell>
          <cell r="I176">
            <v>0</v>
          </cell>
          <cell r="J176">
            <v>0</v>
          </cell>
          <cell r="K176">
            <v>0.27</v>
          </cell>
          <cell r="L176">
            <v>0.27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E177" t="str">
            <v>CA-42 - CAIXILHO EM ALUMÍNIO ANODIZADO BRANCO, COM VIDRO FIXO LAMINADO 6mm (ABERTURA MAXIM-AR POR MÓDULO)</v>
          </cell>
          <cell r="F177" t="str">
            <v xml:space="preserve">UN </v>
          </cell>
          <cell r="H177">
            <v>0</v>
          </cell>
          <cell r="I177">
            <v>0</v>
          </cell>
          <cell r="J177">
            <v>0</v>
          </cell>
          <cell r="K177">
            <v>0.27</v>
          </cell>
          <cell r="L177">
            <v>0.27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E178" t="str">
            <v>CA-43 - CAIXILHO EM ALUMÍNIO ANODIZADO BRANCO, COM VIDRO FIXO LAMINADO 6mm (ABERTURA MAXIM-AR POR MÓDULO)</v>
          </cell>
          <cell r="F178" t="str">
            <v xml:space="preserve">UN </v>
          </cell>
          <cell r="H178">
            <v>0</v>
          </cell>
          <cell r="I178">
            <v>0</v>
          </cell>
          <cell r="J178">
            <v>0</v>
          </cell>
          <cell r="K178">
            <v>0.27</v>
          </cell>
          <cell r="L178">
            <v>0.27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E179" t="str">
            <v xml:space="preserve">CA-44 - CAIXILHO EM ALUMÍNIO ANODIZADO BRANCO, COM VIDRO FIXO LAMINADO 6mm  COM PORTA DE ABRIR 2 FOLHAS DE 1,72 x 2,15 E BANDEIRA FIXA </v>
          </cell>
          <cell r="F179" t="str">
            <v xml:space="preserve">UN </v>
          </cell>
          <cell r="H179">
            <v>0</v>
          </cell>
          <cell r="I179">
            <v>0</v>
          </cell>
          <cell r="J179">
            <v>0</v>
          </cell>
          <cell r="K179">
            <v>0.27</v>
          </cell>
          <cell r="L179">
            <v>0.27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E180" t="str">
            <v xml:space="preserve">CA-45 - CAIXILHO EM ALUMÍNIO ANODIZADO BRANCO, COM VIDRO FIXO LAMINADO 6mm  COM PORTA DE ABRIR 2 FOLHAS DE 1,72 x 2,15 E BANDEIRA FIXA </v>
          </cell>
          <cell r="F180" t="str">
            <v xml:space="preserve">UN </v>
          </cell>
          <cell r="H180">
            <v>0</v>
          </cell>
          <cell r="I180">
            <v>0</v>
          </cell>
          <cell r="J180">
            <v>0</v>
          </cell>
          <cell r="K180">
            <v>0.27</v>
          </cell>
          <cell r="L180">
            <v>0.27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E181" t="str">
            <v xml:space="preserve">CA-46 - CAIXILHO EM ALUMÍNIO ANODIZADO BRANCO, COM VIDRO FIXO LAMINADO 6mm  COM PORTA DE ABRIR 2 FOLHAS DE 1,55 x 2,15 E BANDEIRA FIXA </v>
          </cell>
          <cell r="F181" t="str">
            <v xml:space="preserve">UN </v>
          </cell>
          <cell r="H181">
            <v>0</v>
          </cell>
          <cell r="I181">
            <v>0</v>
          </cell>
          <cell r="J181">
            <v>0</v>
          </cell>
          <cell r="K181">
            <v>0.27</v>
          </cell>
          <cell r="L181">
            <v>0.27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E182" t="str">
            <v xml:space="preserve">CA-47 - CAIXILHO EM ALUMÍNIO ANODIZADO BRANCO, COM VIDRO FIXO LAMINADO 6mm  COM PORTA DE ABRIR 2 FOLHAS DE 1,72 x 2,15 E BANDEIRA FIXA </v>
          </cell>
          <cell r="F182" t="str">
            <v xml:space="preserve">UN </v>
          </cell>
          <cell r="H182">
            <v>0</v>
          </cell>
          <cell r="I182">
            <v>0</v>
          </cell>
          <cell r="J182">
            <v>0</v>
          </cell>
          <cell r="K182">
            <v>0.27</v>
          </cell>
          <cell r="L182">
            <v>0.27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E183" t="str">
            <v>CA-64 - CAIXILHO EM ALUMÍNIO ANODIZADO BRANCO, COM VIDRO FIXO LAMINADO 6mm (VIDROS FIXOS E DUAS ABERTURAS MAXIM-AR POR MÓDULO)</v>
          </cell>
          <cell r="F183" t="str">
            <v xml:space="preserve">UN </v>
          </cell>
          <cell r="H183">
            <v>0</v>
          </cell>
          <cell r="I183">
            <v>0</v>
          </cell>
          <cell r="J183">
            <v>0</v>
          </cell>
          <cell r="K183">
            <v>0.27</v>
          </cell>
          <cell r="L183">
            <v>0.27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E184" t="str">
            <v>CA-24 - CAIXILHO EM ALUMÍNIO ANODIZADO BRANCO, FIXO COM VIDRO LAMINADO 6mm</v>
          </cell>
          <cell r="F184" t="str">
            <v xml:space="preserve">UN </v>
          </cell>
          <cell r="H184">
            <v>0</v>
          </cell>
          <cell r="I184">
            <v>0</v>
          </cell>
          <cell r="J184">
            <v>0</v>
          </cell>
          <cell r="K184">
            <v>0.27</v>
          </cell>
          <cell r="L184">
            <v>0.27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E185" t="str">
            <v>CA-25 - CAIXILHO EM ALUMÍNIO ANODIZADO BRANCO, MAXIM-AR COM VIDRO LAMINADO 6mm</v>
          </cell>
          <cell r="F185" t="str">
            <v xml:space="preserve">UN </v>
          </cell>
          <cell r="H185">
            <v>0</v>
          </cell>
          <cell r="I185">
            <v>0</v>
          </cell>
          <cell r="J185">
            <v>0</v>
          </cell>
          <cell r="K185">
            <v>0.27</v>
          </cell>
          <cell r="L185">
            <v>0.27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E186" t="str">
            <v>CA-25b - CAIXILHO EM ALUMÍNIO ANODIZADO BRANCO, FIXO COM VIDRO LAMINADO 06mm COM 1 PORTA AUTOMÁTICA 2 FOLHAS DE 2,45m X 2,15m E BANDEIRA FIXA h=0.75m</v>
          </cell>
          <cell r="F186" t="str">
            <v xml:space="preserve">UN </v>
          </cell>
          <cell r="H186">
            <v>0</v>
          </cell>
          <cell r="I186">
            <v>0</v>
          </cell>
          <cell r="J186">
            <v>0</v>
          </cell>
          <cell r="K186">
            <v>0.27</v>
          </cell>
          <cell r="L186">
            <v>0.27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E187" t="str">
            <v>CA-26b - CAIXILHO EM ALUMÍNIO ANODIZADO BRANCO, FIXO COM VIDRO LAMINADO 06mm COM 2 PORTAS AUTOMÁTICAS 2 FOLHAS DE 1,80m X 2,15m E BANDEIRA FIXA h=0.75m</v>
          </cell>
          <cell r="F187" t="str">
            <v xml:space="preserve">UN </v>
          </cell>
          <cell r="H187">
            <v>0</v>
          </cell>
          <cell r="I187">
            <v>0</v>
          </cell>
          <cell r="J187">
            <v>0</v>
          </cell>
          <cell r="K187">
            <v>0.27</v>
          </cell>
          <cell r="L187">
            <v>0.27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E188" t="str">
            <v>CA-27 - CAIXILHO EM ALUMÍNIO ANODIZADO BRANCO, FIXO COM VIDRO LAMINADO 06mm COM PORTA AUTOMÁTICA 2 FOLHAS DE 1,80m X 2,15m E BANDEIRA FIXA h=0.75m</v>
          </cell>
          <cell r="F188" t="str">
            <v xml:space="preserve">UN </v>
          </cell>
          <cell r="H188">
            <v>0</v>
          </cell>
          <cell r="I188">
            <v>0</v>
          </cell>
          <cell r="J188">
            <v>0</v>
          </cell>
          <cell r="K188">
            <v>0.27</v>
          </cell>
          <cell r="L188">
            <v>0.27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E189" t="str">
            <v>CA-22 - CAIXILHO EM ALUMÍNIO ANODIZADO BRANCO, FIXO COM VIDRO LAMINADO 6mm</v>
          </cell>
          <cell r="F189" t="str">
            <v xml:space="preserve">UN </v>
          </cell>
          <cell r="H189">
            <v>0</v>
          </cell>
          <cell r="I189">
            <v>0</v>
          </cell>
          <cell r="J189">
            <v>0</v>
          </cell>
          <cell r="K189">
            <v>0.27</v>
          </cell>
          <cell r="L189">
            <v>0.27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E190" t="str">
            <v>CA-23 - CAIXILHO EM ALUMÍNIO ANODIZADO BRANCO, MAXIM-AR COM VIDRO LAMINADO 6mm</v>
          </cell>
          <cell r="F190" t="str">
            <v xml:space="preserve">UN </v>
          </cell>
          <cell r="H190">
            <v>0</v>
          </cell>
          <cell r="I190">
            <v>0</v>
          </cell>
          <cell r="J190">
            <v>0</v>
          </cell>
          <cell r="K190">
            <v>0.27</v>
          </cell>
          <cell r="L190">
            <v>0.27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E191" t="str">
            <v>CA-62 - CAIXILHO EM ALUMÍNIO ANODIZADO BRANCO, MAXIM-AR COM VIDRO LAMINADO 6mm</v>
          </cell>
          <cell r="F191" t="str">
            <v xml:space="preserve">UN </v>
          </cell>
          <cell r="H191">
            <v>0</v>
          </cell>
          <cell r="I191">
            <v>0</v>
          </cell>
          <cell r="J191">
            <v>0</v>
          </cell>
          <cell r="K191">
            <v>0.27</v>
          </cell>
          <cell r="L191">
            <v>0.27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E192" t="str">
            <v>CA-63 - CAIXILHO EM ALUMÍNIO ANODIZADO BRANCO, MAXIM-AR COM VIDRO LAMINADO 6mm</v>
          </cell>
          <cell r="F192" t="str">
            <v xml:space="preserve">UN </v>
          </cell>
          <cell r="H192">
            <v>0</v>
          </cell>
          <cell r="I192">
            <v>0</v>
          </cell>
          <cell r="J192">
            <v>0</v>
          </cell>
          <cell r="K192">
            <v>0.27</v>
          </cell>
          <cell r="L192">
            <v>0.27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E193" t="str">
            <v>CA-28 - CAIXILHO EM ALUMÍNIO ANODIZADO BRANCO, COM VIDRO FIXO LAMINADO 06mm COM 2 PORTAS AUTOMÁTICAS, 2 FOLHAS DE 1,80 x 2,15m E BANDEIRA FIXA h=0,75m</v>
          </cell>
          <cell r="F193" t="str">
            <v xml:space="preserve">UN </v>
          </cell>
          <cell r="H193">
            <v>0</v>
          </cell>
          <cell r="I193">
            <v>0</v>
          </cell>
          <cell r="J193">
            <v>0</v>
          </cell>
          <cell r="K193">
            <v>0.27</v>
          </cell>
          <cell r="L193">
            <v>0.27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E194" t="str">
            <v>CA-29 - CAIXILHO EM ALUMÍNIO ANODIZADO BRANCO, MAXIM-AR COM VIDRO LAMINADO 6mm</v>
          </cell>
          <cell r="F194" t="str">
            <v xml:space="preserve">UN </v>
          </cell>
          <cell r="H194">
            <v>0</v>
          </cell>
          <cell r="I194">
            <v>0</v>
          </cell>
          <cell r="J194">
            <v>0</v>
          </cell>
          <cell r="K194">
            <v>0.27</v>
          </cell>
          <cell r="L194">
            <v>0.27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E195" t="str">
            <v>CA-30 - CAIXILHO EM ALUMÍNIO ANODIZADO NATURAL, MAXIM-AR COM VIDRO LISO TEMPERADO DE 6mm</v>
          </cell>
          <cell r="F195" t="str">
            <v xml:space="preserve">UN </v>
          </cell>
          <cell r="H195">
            <v>0</v>
          </cell>
          <cell r="I195">
            <v>0</v>
          </cell>
          <cell r="J195">
            <v>0</v>
          </cell>
          <cell r="K195">
            <v>0.27</v>
          </cell>
          <cell r="L195">
            <v>0.27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E196" t="str">
            <v>CA-33 - CAIXILHO EM ALUMÍNIO ANODIZADO BRANCO, MAXIM-AR COM VIDRO LAMINADO 6mm</v>
          </cell>
          <cell r="F196" t="str">
            <v xml:space="preserve">UN </v>
          </cell>
          <cell r="H196">
            <v>0</v>
          </cell>
          <cell r="I196">
            <v>0</v>
          </cell>
          <cell r="J196">
            <v>0</v>
          </cell>
          <cell r="K196">
            <v>0.27</v>
          </cell>
          <cell r="L196">
            <v>0.27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E197" t="str">
            <v>CA-34 - CAIXILHO EM ALUMÍNIO ANODIZADO BRANCO, MAXIM-AR COM VIDRO LAMINADO 6mm COM PORTA DE ABRIR, 2 FOLHAS E BANDEIRA FIXA h=0,75m</v>
          </cell>
          <cell r="F197" t="str">
            <v xml:space="preserve">UN </v>
          </cell>
          <cell r="H197">
            <v>0</v>
          </cell>
          <cell r="I197">
            <v>0</v>
          </cell>
          <cell r="J197">
            <v>0</v>
          </cell>
          <cell r="K197">
            <v>0.27</v>
          </cell>
          <cell r="L197">
            <v>0.27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E198" t="str">
            <v>CA-35 - CAIXILHO EM ALUMÍNIO ANODIZADO BRANCO, MAXIM-AR COM VIDRO LAMINADO 6mm</v>
          </cell>
          <cell r="F198" t="str">
            <v xml:space="preserve">UN </v>
          </cell>
          <cell r="H198">
            <v>0</v>
          </cell>
          <cell r="I198">
            <v>0</v>
          </cell>
          <cell r="J198">
            <v>0</v>
          </cell>
          <cell r="K198">
            <v>0.27</v>
          </cell>
          <cell r="L198">
            <v>0.27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E199" t="str">
            <v>CA-43 - PORTA DE ABRIR, 2 FOLHAS E BANDEIRA FIXA h=0,75m, EM ALUMÍNIO ANODIZADO BRANCO COM VIDRO LAMINADO 6mm</v>
          </cell>
          <cell r="F199" t="str">
            <v xml:space="preserve">UN </v>
          </cell>
          <cell r="H199">
            <v>0</v>
          </cell>
          <cell r="I199">
            <v>0</v>
          </cell>
          <cell r="J199">
            <v>0</v>
          </cell>
          <cell r="K199">
            <v>0.27</v>
          </cell>
          <cell r="L199">
            <v>0.27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E200" t="str">
            <v>CA-35a - CAIXILHO EM ALUMÍNIO ANODIZADO BRANCO, MAXIM-AR COM VIDRO LAMINADO 6mm</v>
          </cell>
          <cell r="F200" t="str">
            <v xml:space="preserve">UN </v>
          </cell>
          <cell r="H200">
            <v>0</v>
          </cell>
          <cell r="I200">
            <v>0</v>
          </cell>
          <cell r="J200">
            <v>0</v>
          </cell>
          <cell r="K200">
            <v>0.27</v>
          </cell>
          <cell r="L200">
            <v>0.27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E201" t="str">
            <v>CA-21a - CAIXILHO EM ALUMÍNIO ANODIZADO BRANCO, MAXIM-AR COM VIDRO LAMINADO 6mm COM PORTA DE ABRIR NOS DOIS SENTIDOS 2 FOLHAS DE 1,60 x 2,15 E BANDEIRA FIXA h=0,75m</v>
          </cell>
          <cell r="F201" t="str">
            <v xml:space="preserve">UN </v>
          </cell>
          <cell r="H201">
            <v>0</v>
          </cell>
          <cell r="I201">
            <v>0</v>
          </cell>
          <cell r="J201">
            <v>0</v>
          </cell>
          <cell r="K201">
            <v>0.27</v>
          </cell>
          <cell r="L201">
            <v>0.27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E202" t="str">
            <v>CA-21b - CAIXILHO EM ALUMÍNIO ANODIZADO BRANCO, MAXIM-AR COM VIDRO LAMINADO 6mm COM PORTA DE ABRIR NOS DOIS SENTIDOS 2 FOLHAS DE 1,60 x 2,15 E BANDEIRA FIXA h=0,75m</v>
          </cell>
          <cell r="F202" t="str">
            <v xml:space="preserve">UN </v>
          </cell>
          <cell r="H202">
            <v>0</v>
          </cell>
          <cell r="I202">
            <v>0</v>
          </cell>
          <cell r="J202">
            <v>0</v>
          </cell>
          <cell r="K202">
            <v>0.27</v>
          </cell>
          <cell r="L202">
            <v>0.27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E203" t="str">
            <v xml:space="preserve">CA-48 - CAIXILHO EM ALUMÍNIO ANODIZADO BRANCO, COM VIDRO FIXO LAMINADO 6mm  COM PORTA DE ABRIR 1 FOLHA DE 1,00 x 2,15 E BANDEIRA FIXA h =0,75m </v>
          </cell>
          <cell r="F203" t="str">
            <v xml:space="preserve">UN </v>
          </cell>
          <cell r="H203">
            <v>0</v>
          </cell>
          <cell r="I203">
            <v>0</v>
          </cell>
          <cell r="J203">
            <v>0</v>
          </cell>
          <cell r="K203">
            <v>0.27</v>
          </cell>
          <cell r="L203">
            <v>0.27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E204" t="str">
            <v>CA-48b - CAIXILHO EM ALUMÍNIO ANODIZADO BRANCO, COM VIDRO FIXO LAMINADO 6mm  (VIDROS FIXOS E DUAS ABERTURAS MAXIM-AR POR MÓDULO)</v>
          </cell>
          <cell r="F204" t="str">
            <v xml:space="preserve">UN </v>
          </cell>
          <cell r="H204">
            <v>0</v>
          </cell>
          <cell r="I204">
            <v>0</v>
          </cell>
          <cell r="J204">
            <v>0</v>
          </cell>
          <cell r="K204">
            <v>0.27</v>
          </cell>
          <cell r="L204">
            <v>0.27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E205" t="str">
            <v xml:space="preserve">CA-49 - CAIXILHO EM ALUMÍNIO ANODIZADO BRANCO, COM VIDRO FIXO LAMINADO 6mm  COM PORTAS DE ABRIR, 2 FOLHAS DE 1,30m x 2,15m E 1 FOLHA EM MADEIRA DE 0,90m x 2,15m E BANDEIRA FIXA h =0,75m </v>
          </cell>
          <cell r="F205" t="str">
            <v xml:space="preserve">UN </v>
          </cell>
          <cell r="H205">
            <v>0</v>
          </cell>
          <cell r="I205">
            <v>0</v>
          </cell>
          <cell r="J205">
            <v>0</v>
          </cell>
          <cell r="K205">
            <v>0.27</v>
          </cell>
          <cell r="L205">
            <v>0.27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E206" t="str">
            <v xml:space="preserve">CA-51 - CAIXILHO EM ALUMÍNIO ANODIZADO BRANCO, COM VIDRO FIXO LAMINADO 6mm </v>
          </cell>
          <cell r="F206" t="str">
            <v xml:space="preserve">UN </v>
          </cell>
          <cell r="H206">
            <v>0</v>
          </cell>
          <cell r="I206">
            <v>0</v>
          </cell>
          <cell r="J206">
            <v>0</v>
          </cell>
          <cell r="K206">
            <v>0.27</v>
          </cell>
          <cell r="L206">
            <v>0.27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E207" t="str">
            <v xml:space="preserve">CA-52 - CAIXILHO EM ALUMÍNIO ANODIZADO BRANCO, MAXIM-AR COM VIDRO FIXO LAMINADO 6mm </v>
          </cell>
          <cell r="F207" t="str">
            <v xml:space="preserve">UN </v>
          </cell>
          <cell r="H207">
            <v>0</v>
          </cell>
          <cell r="I207">
            <v>0</v>
          </cell>
          <cell r="J207">
            <v>0</v>
          </cell>
          <cell r="K207">
            <v>0.27</v>
          </cell>
          <cell r="L207">
            <v>0.27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E208" t="str">
            <v xml:space="preserve">CA-53 - CAIXILHO EM ALUMÍNIO ANODIZADO BRANCO, COM VIDRO FIXO LAMINADO 6mm  COM PORTA DE ABRIR EM MADEIRA DE 0,90m x 2,15m E BANDEIRA FIXA h =0,75m </v>
          </cell>
          <cell r="F208" t="str">
            <v xml:space="preserve">UN </v>
          </cell>
          <cell r="H208">
            <v>0</v>
          </cell>
          <cell r="I208">
            <v>0</v>
          </cell>
          <cell r="J208">
            <v>0</v>
          </cell>
          <cell r="K208">
            <v>0.27</v>
          </cell>
          <cell r="L208">
            <v>0.27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E209" t="str">
            <v>CA-54 - CAIXILHO EM ALUMÍNIO ANODIZADO BRANCO, MAXIM-AR COM VIDRO LAMINADO 6mm</v>
          </cell>
          <cell r="F209" t="str">
            <v xml:space="preserve">UN </v>
          </cell>
          <cell r="H209">
            <v>0</v>
          </cell>
          <cell r="I209">
            <v>0</v>
          </cell>
          <cell r="J209">
            <v>0</v>
          </cell>
          <cell r="K209">
            <v>0.27</v>
          </cell>
          <cell r="L209">
            <v>0.27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E210" t="str">
            <v>CA-55 - CAIXILHO EM ALUMÍNIO ANODIZADO BRANCO, MAXIM-AR COM VIDRO LAMINADO 6mm</v>
          </cell>
          <cell r="F210" t="str">
            <v xml:space="preserve">UN </v>
          </cell>
          <cell r="H210">
            <v>0</v>
          </cell>
          <cell r="I210">
            <v>0</v>
          </cell>
          <cell r="J210">
            <v>0</v>
          </cell>
          <cell r="K210">
            <v>0.27</v>
          </cell>
          <cell r="L210">
            <v>0.27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E211" t="str">
            <v>CA-56 - CAIXILHO EM ALUMÍNIO ANODIZADO BRANCO, MAXIM-AR COM VIDRO LAMINADO 6mm</v>
          </cell>
          <cell r="F211" t="str">
            <v xml:space="preserve">UN </v>
          </cell>
          <cell r="H211">
            <v>0</v>
          </cell>
          <cell r="I211">
            <v>0</v>
          </cell>
          <cell r="J211">
            <v>0</v>
          </cell>
          <cell r="K211">
            <v>0.27</v>
          </cell>
          <cell r="L211">
            <v>0.27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E212" t="str">
            <v>CA-57 - CAIXILHO EM ALUMÍNIO ANODIZADO BRANCO, MAXIM-AR COM VIDRO LAMINADO 6mm</v>
          </cell>
          <cell r="F212" t="str">
            <v xml:space="preserve">UN </v>
          </cell>
          <cell r="H212">
            <v>0</v>
          </cell>
          <cell r="I212">
            <v>0</v>
          </cell>
          <cell r="J212">
            <v>0</v>
          </cell>
          <cell r="K212">
            <v>0.27</v>
          </cell>
          <cell r="L212">
            <v>0.27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E213" t="str">
            <v>CA-58 - CAIXILHO EM ALUMÍNIO ANODIZADO BRANCO, MAXIM-AR COM VIDRO LAMINADO 6mm</v>
          </cell>
          <cell r="F213" t="str">
            <v xml:space="preserve">UN </v>
          </cell>
          <cell r="H213">
            <v>0</v>
          </cell>
          <cell r="I213">
            <v>0</v>
          </cell>
          <cell r="J213">
            <v>0</v>
          </cell>
          <cell r="K213">
            <v>0.27</v>
          </cell>
          <cell r="L213">
            <v>0.27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E214" t="str">
            <v>CA-60 - CAIXILHO EM ALUMÍNIO ANODIZADO BRANCO, MAXIM-AR COM VIDRO LAMINADO 6mm</v>
          </cell>
          <cell r="F214" t="str">
            <v xml:space="preserve">UN </v>
          </cell>
          <cell r="H214">
            <v>0</v>
          </cell>
          <cell r="I214">
            <v>0</v>
          </cell>
          <cell r="J214">
            <v>0</v>
          </cell>
          <cell r="K214">
            <v>0.27</v>
          </cell>
          <cell r="L214">
            <v>0.27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E215" t="str">
            <v>CA-61 - CAIXILHO EM ALUMÍNIO ANODIZADO BRANCO, MAXIM-AR COM VIDRO LAMINADO 6mm</v>
          </cell>
          <cell r="F215" t="str">
            <v xml:space="preserve">UN </v>
          </cell>
          <cell r="H215">
            <v>0</v>
          </cell>
          <cell r="I215">
            <v>0</v>
          </cell>
          <cell r="J215">
            <v>0</v>
          </cell>
          <cell r="K215">
            <v>0.27</v>
          </cell>
          <cell r="L215">
            <v>0.27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E216" t="str">
            <v>CA-63 - CAIXILHO EM ALUMÍNIO ANODIZADO BRANCO, COM VIDRO FIXO LAMINADO 6mm  (VIDROS FIXOS E DUAS ABERTURAS MAXIM-AR POR MÓDULO)</v>
          </cell>
          <cell r="F216" t="str">
            <v xml:space="preserve">UN </v>
          </cell>
          <cell r="H216">
            <v>0</v>
          </cell>
          <cell r="I216">
            <v>0</v>
          </cell>
          <cell r="J216">
            <v>0</v>
          </cell>
          <cell r="K216">
            <v>0.27</v>
          </cell>
          <cell r="L216">
            <v>0.27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E217" t="str">
            <v>CA-65 - CAIXILHO EM ALUMÍNIO ANODIZADO BRANCO, COM VIDRO FIXO LAMINADO 6mm  (VIDROS FIXOS E DUAS ABERTURAS MAXIM-AR POR MÓDULO)</v>
          </cell>
          <cell r="F217" t="str">
            <v xml:space="preserve">UN </v>
          </cell>
          <cell r="H217">
            <v>0</v>
          </cell>
          <cell r="I217">
            <v>0</v>
          </cell>
          <cell r="J217">
            <v>0</v>
          </cell>
          <cell r="K217">
            <v>0.27</v>
          </cell>
          <cell r="L217">
            <v>0.27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E218" t="str">
            <v>CA-11d - CAIXILHO EM ALUMÍNIO ANODIZADO BRANCO, MAXIM-AR COM VIDRO FIXO LAMINADO 6mm  COM PORTA AUTOMÁTICA DE CORRER 1 FOLHA DE 1,80 x 2,15 E BANDEIRA FIXA h=1,30m</v>
          </cell>
          <cell r="F218" t="str">
            <v xml:space="preserve">UN </v>
          </cell>
          <cell r="H218">
            <v>0</v>
          </cell>
          <cell r="I218">
            <v>0</v>
          </cell>
          <cell r="J218">
            <v>0</v>
          </cell>
          <cell r="K218">
            <v>0.27</v>
          </cell>
          <cell r="L218">
            <v>0.27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E219" t="str">
            <v>CA-11e - CAIXILHO EM ALUMÍNIO ANODIZADO BRANCO, MAXIM-AR COM VIDRO FIXO LAMINADO 6mm  COM PORTA AUTOMÁTICA DE CORRER 1 FOLHA DE 1,80 x 2,15 E BANDEIRA FIXA h=1,30m</v>
          </cell>
          <cell r="F219" t="str">
            <v xml:space="preserve">UN </v>
          </cell>
          <cell r="H219">
            <v>0</v>
          </cell>
          <cell r="I219">
            <v>0</v>
          </cell>
          <cell r="J219">
            <v>0</v>
          </cell>
          <cell r="K219">
            <v>0.27</v>
          </cell>
          <cell r="L219">
            <v>0.27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E220" t="str">
            <v>CA-A - CAIXILHO EM ALUMÍNIO ANODIZADO BRANCO, COM VIDRO LISO TEMPERADO 6mm DE CORRER</v>
          </cell>
          <cell r="F220" t="str">
            <v xml:space="preserve">UN </v>
          </cell>
          <cell r="H220">
            <v>0</v>
          </cell>
          <cell r="I220">
            <v>0</v>
          </cell>
          <cell r="J220">
            <v>0</v>
          </cell>
          <cell r="K220">
            <v>0.27</v>
          </cell>
          <cell r="L220">
            <v>0.27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E221" t="str">
            <v>CA-B - CAIXILHO EM ALUMÍNIO ANODIZADO BRANCO, COM VIDRO LISO TEMPERADO 6mm DE CORRER</v>
          </cell>
          <cell r="F221" t="str">
            <v xml:space="preserve">UN </v>
          </cell>
          <cell r="H221">
            <v>0</v>
          </cell>
          <cell r="I221">
            <v>0</v>
          </cell>
          <cell r="J221">
            <v>0</v>
          </cell>
          <cell r="K221">
            <v>0.27</v>
          </cell>
          <cell r="L221">
            <v>0.27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E222" t="str">
            <v>PA-3 - PORTA DE ABRIR, 2 FOLHAS , EM ALUMÍNIO ANODIZADO BRANCO, CHAPA CEGA LISA, COM BATENTE 15cm</v>
          </cell>
          <cell r="F222" t="str">
            <v xml:space="preserve">UN </v>
          </cell>
          <cell r="H222">
            <v>0</v>
          </cell>
          <cell r="I222">
            <v>0</v>
          </cell>
          <cell r="J222">
            <v>0</v>
          </cell>
          <cell r="K222">
            <v>0.27</v>
          </cell>
          <cell r="L222">
            <v>0.27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E223" t="str">
            <v>PA-3 - PORTA DE ABRIR, 2 FOLHAS, EM ALUMÍNIO ANODIZADO BRANCO, CHAPA CEGA LISA, COM BATENTE 15cm</v>
          </cell>
          <cell r="F223" t="str">
            <v xml:space="preserve">UN </v>
          </cell>
          <cell r="H223">
            <v>0</v>
          </cell>
          <cell r="I223">
            <v>0</v>
          </cell>
          <cell r="J223">
            <v>0</v>
          </cell>
          <cell r="K223">
            <v>0.27</v>
          </cell>
          <cell r="L223">
            <v>0.27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E224" t="str">
            <v>PA-1 - PORTA DE ABRIR, 2 FOLHAS , EM ALUMÍNIO ANODIZADO BRANCO COM CHAPA CEGA LISACOM BATENTE 15cm</v>
          </cell>
          <cell r="F224" t="str">
            <v xml:space="preserve">UN </v>
          </cell>
          <cell r="H224">
            <v>0</v>
          </cell>
          <cell r="I224">
            <v>0</v>
          </cell>
          <cell r="J224">
            <v>0</v>
          </cell>
          <cell r="K224">
            <v>0.27</v>
          </cell>
          <cell r="L224">
            <v>0.27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E225" t="str">
            <v>PA-3 - PORTA DE ABRIR, 2 FOLHAS , EM ALUMÍNIO ANODIZADO BRANCO COM CHAPA CEGA LISACOM BATENTE 15cm</v>
          </cell>
          <cell r="F225" t="str">
            <v xml:space="preserve">UN </v>
          </cell>
          <cell r="H225">
            <v>0</v>
          </cell>
          <cell r="I225">
            <v>0</v>
          </cell>
          <cell r="J225">
            <v>0</v>
          </cell>
          <cell r="K225">
            <v>0.27</v>
          </cell>
          <cell r="L225">
            <v>0.27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E226" t="str">
            <v>PA-1 - PORTA DE ABRIR EM ALUMÍNIO ANODIZADO BRANCO, 1 FOLHA TIPO VAI E VEM EM CHAPA CEGA COM ISOLAMENTO ACÚSTICO, COM BATENTE METÁLICO  15cm</v>
          </cell>
          <cell r="F226" t="str">
            <v xml:space="preserve">UN </v>
          </cell>
          <cell r="H226">
            <v>0</v>
          </cell>
          <cell r="I226">
            <v>0</v>
          </cell>
          <cell r="J226">
            <v>0</v>
          </cell>
          <cell r="K226">
            <v>0.27</v>
          </cell>
          <cell r="L226">
            <v>0.27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E227" t="str">
            <v>PA-2 - PORTA DE ABRIR EM ALUMÍNIO ANODIZADO BRANCO, 2 FOLHAS TIPO VAI E VEM EM CHAPA CEGA COM ISOLAMENTO ACÚSTICO, COM BATENTE METÁLICO  20cm
* 3 UNIDADES DEVERÃO SER EM ALUMÍNIO ANODIZADO BRANCO, 2 FOLHAS TIPO VENEZIANA, COM BATENTE METÁLICO 20cm</v>
          </cell>
          <cell r="F227" t="str">
            <v xml:space="preserve">UN </v>
          </cell>
          <cell r="H227">
            <v>0</v>
          </cell>
          <cell r="I227">
            <v>0</v>
          </cell>
          <cell r="J227">
            <v>0</v>
          </cell>
          <cell r="K227">
            <v>0.27</v>
          </cell>
          <cell r="L227">
            <v>0.27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E228" t="str">
            <v>PA-1 - PORTA DE ABRIR, TIPO VENEZIANA, 2 FOLHAS , EM ALUMÍNIO ANODIZADO BRANCO COM CHAPA CEGA LISACOM BATENTE 15cm</v>
          </cell>
          <cell r="F228" t="str">
            <v xml:space="preserve">UN </v>
          </cell>
          <cell r="H228">
            <v>0</v>
          </cell>
          <cell r="I228">
            <v>0</v>
          </cell>
          <cell r="J228">
            <v>0</v>
          </cell>
          <cell r="K228">
            <v>0.27</v>
          </cell>
          <cell r="L228">
            <v>0.27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E229" t="str">
            <v>PA-4 - PORTA DE ABRIR, TIPO VENEZIANA, 2 FOLHAS , EM ALUMÍNIO ANODIZADO BRANCO COM CHAPA CEGA LISACOM BATENTE 15cm</v>
          </cell>
          <cell r="F229" t="str">
            <v xml:space="preserve">UN </v>
          </cell>
          <cell r="H229">
            <v>0</v>
          </cell>
          <cell r="I229">
            <v>0</v>
          </cell>
          <cell r="J229">
            <v>0</v>
          </cell>
          <cell r="K229">
            <v>0.27</v>
          </cell>
          <cell r="L229">
            <v>0.27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D230" t="str">
            <v>CPU-152</v>
          </cell>
          <cell r="E230" t="str">
            <v>PORTA DE MADEIRA DE CORRER REVESTIDA COM LAMINADO MELAMÍNICO</v>
          </cell>
          <cell r="F230" t="str">
            <v>M²</v>
          </cell>
          <cell r="G230">
            <v>61.36</v>
          </cell>
          <cell r="H230">
            <v>1280.02</v>
          </cell>
          <cell r="I230">
            <v>0</v>
          </cell>
          <cell r="J230">
            <v>1280.02</v>
          </cell>
          <cell r="K230">
            <v>0.27</v>
          </cell>
          <cell r="L230">
            <v>0.27</v>
          </cell>
          <cell r="M230">
            <v>1625.63</v>
          </cell>
          <cell r="N230">
            <v>0</v>
          </cell>
          <cell r="O230">
            <v>1625.63</v>
          </cell>
          <cell r="P230">
            <v>99748.66</v>
          </cell>
          <cell r="Q230">
            <v>0</v>
          </cell>
          <cell r="R230">
            <v>99748.66</v>
          </cell>
        </row>
        <row r="231">
          <cell r="D231" t="str">
            <v>CPU-151</v>
          </cell>
          <cell r="E231" t="str">
            <v>PORTA DE MADEIRA DE ABRIR REVESTIDA COM LAMINADO MELAMÍNICO</v>
          </cell>
          <cell r="F231" t="str">
            <v>M²</v>
          </cell>
          <cell r="G231">
            <v>1568.45</v>
          </cell>
          <cell r="H231">
            <v>1163.6500000000001</v>
          </cell>
          <cell r="I231">
            <v>0</v>
          </cell>
          <cell r="J231">
            <v>1163.6500000000001</v>
          </cell>
          <cell r="K231">
            <v>0.27</v>
          </cell>
          <cell r="L231">
            <v>0.27</v>
          </cell>
          <cell r="M231">
            <v>1477.84</v>
          </cell>
          <cell r="N231">
            <v>0</v>
          </cell>
          <cell r="O231">
            <v>1477.84</v>
          </cell>
          <cell r="P231">
            <v>2317918.15</v>
          </cell>
          <cell r="Q231">
            <v>0</v>
          </cell>
          <cell r="R231">
            <v>2317918.15</v>
          </cell>
        </row>
        <row r="232">
          <cell r="D232" t="str">
            <v>CPU-153</v>
          </cell>
          <cell r="E232" t="str">
            <v>PORTA ACUSTICA</v>
          </cell>
          <cell r="F232" t="str">
            <v>M²</v>
          </cell>
          <cell r="G232">
            <v>79.599999999999994</v>
          </cell>
          <cell r="H232">
            <v>1821.24</v>
          </cell>
          <cell r="I232">
            <v>0</v>
          </cell>
          <cell r="J232">
            <v>1821.24</v>
          </cell>
          <cell r="K232">
            <v>0.27</v>
          </cell>
          <cell r="L232">
            <v>0.27</v>
          </cell>
          <cell r="M232">
            <v>2312.9699999999998</v>
          </cell>
          <cell r="N232">
            <v>0</v>
          </cell>
          <cell r="O232">
            <v>2312.9699999999998</v>
          </cell>
          <cell r="P232">
            <v>184112.41</v>
          </cell>
          <cell r="Q232">
            <v>0</v>
          </cell>
          <cell r="R232">
            <v>184112.41</v>
          </cell>
        </row>
        <row r="233">
          <cell r="D233" t="str">
            <v>CPU-154</v>
          </cell>
          <cell r="E233" t="str">
            <v>PORTA DE MADEIRA DE ABRIR COM BANDEIRA REVESTIDA COM LAMINADO MELAMÍNICO</v>
          </cell>
          <cell r="F233" t="str">
            <v>M²</v>
          </cell>
          <cell r="G233">
            <v>14.71</v>
          </cell>
          <cell r="H233">
            <v>1280.02</v>
          </cell>
          <cell r="I233">
            <v>0</v>
          </cell>
          <cell r="J233">
            <v>1280.02</v>
          </cell>
          <cell r="K233">
            <v>0.27</v>
          </cell>
          <cell r="L233">
            <v>0.27</v>
          </cell>
          <cell r="M233">
            <v>1625.63</v>
          </cell>
          <cell r="N233">
            <v>0</v>
          </cell>
          <cell r="O233">
            <v>1625.63</v>
          </cell>
          <cell r="P233">
            <v>23913.02</v>
          </cell>
          <cell r="Q233">
            <v>0</v>
          </cell>
          <cell r="R233">
            <v>23913.02</v>
          </cell>
        </row>
        <row r="234">
          <cell r="D234" t="str">
            <v>CPU-155</v>
          </cell>
          <cell r="E234" t="str">
            <v>PORTA DE MADEIRA DE ABRIR 2 FOLHAS REVESTIDA COM LAMINADO MELAMÍNICO</v>
          </cell>
          <cell r="F234" t="str">
            <v>M²</v>
          </cell>
          <cell r="G234">
            <v>273.2</v>
          </cell>
          <cell r="H234">
            <v>1408.02</v>
          </cell>
          <cell r="I234">
            <v>0</v>
          </cell>
          <cell r="J234">
            <v>1408.02</v>
          </cell>
          <cell r="K234">
            <v>0.27</v>
          </cell>
          <cell r="L234">
            <v>0.27</v>
          </cell>
          <cell r="M234">
            <v>1788.19</v>
          </cell>
          <cell r="N234">
            <v>0</v>
          </cell>
          <cell r="O234">
            <v>1788.19</v>
          </cell>
          <cell r="P234">
            <v>488533.51</v>
          </cell>
          <cell r="Q234">
            <v>0</v>
          </cell>
          <cell r="R234">
            <v>488533.51</v>
          </cell>
        </row>
        <row r="235">
          <cell r="E235" t="str">
            <v>PM-3 - PORTA DE ABRIR EM MADEIRA LISA, ENCABEÇADA, REVESTIDA COM LAMINADO FENÓLICO MELAMÍNICO, COM BATENTE EM MADEIRA 15 cm</v>
          </cell>
          <cell r="F235" t="str">
            <v xml:space="preserve">UN </v>
          </cell>
          <cell r="H235">
            <v>0</v>
          </cell>
          <cell r="I235">
            <v>0</v>
          </cell>
          <cell r="J235">
            <v>0</v>
          </cell>
          <cell r="K235">
            <v>0.27</v>
          </cell>
          <cell r="L235">
            <v>0.27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E236" t="str">
            <v>PM-5 - PORTA DE ABRIR EM MADEIRA LISA, ENCABEÇADA, REVESTIDA COM LAMINADO FENÓLICO MELAMÍNICO, COM BATENTE EM MADEIRA 15 cm, COM CHAPA METÁLICA DE PROTEÇÃO h=50cm (SANITÁRIO PNE)</v>
          </cell>
          <cell r="F236" t="str">
            <v xml:space="preserve">UN </v>
          </cell>
          <cell r="H236">
            <v>0</v>
          </cell>
          <cell r="I236">
            <v>0</v>
          </cell>
          <cell r="J236">
            <v>0</v>
          </cell>
          <cell r="K236">
            <v>0.27</v>
          </cell>
          <cell r="L236">
            <v>0.27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E237" t="str">
            <v>PM-10 - PORTA DE ABRIR EM MADEIRA LISA, ENCABEÇADA, REVESTIDA COM LAMINADO FENÓLICO MELAMÍNICO, COM BATENTE EM MADEIRA 15 cm</v>
          </cell>
          <cell r="F237" t="str">
            <v xml:space="preserve">UN </v>
          </cell>
          <cell r="H237">
            <v>0</v>
          </cell>
          <cell r="I237">
            <v>0</v>
          </cell>
          <cell r="J237">
            <v>0</v>
          </cell>
          <cell r="K237">
            <v>0.27</v>
          </cell>
          <cell r="L237">
            <v>0.27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E238" t="str">
            <v>PM-10a - PORTA DE ABRIR EM MADEIRA LISA, COM PROTEÇÃO ACÚSTICA, REVESTIDA COM LAMINADO FENÓLICO MELAMÍNICO, COM BATENTE EM MADEIRA 15 cm</v>
          </cell>
          <cell r="F238" t="str">
            <v xml:space="preserve">UN </v>
          </cell>
          <cell r="H238">
            <v>0</v>
          </cell>
          <cell r="I238">
            <v>0</v>
          </cell>
          <cell r="J238">
            <v>0</v>
          </cell>
          <cell r="K238">
            <v>0.27</v>
          </cell>
          <cell r="L238">
            <v>0.27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E239" t="str">
            <v>PM-2 - PORTA DE ABRIR EM MADEIRA LISA, ENCABEÇADA, REVESTIDA COM LAMINADO FENÓLICO MELAMÍNICO, COM BATENTE EM MADEIRA 15 cm</v>
          </cell>
          <cell r="F239" t="str">
            <v xml:space="preserve">UN </v>
          </cell>
          <cell r="H239">
            <v>0</v>
          </cell>
          <cell r="I239">
            <v>0</v>
          </cell>
          <cell r="J239">
            <v>0</v>
          </cell>
          <cell r="K239">
            <v>0.27</v>
          </cell>
          <cell r="L239">
            <v>0.27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E240" t="str">
            <v>PM-4 - PORTA DE ABRIR EM MADEIRA LISA, ENCABEÇADA, REVESTIDA COM LAMINADO FENÓLICO MELAMÍNICO, COM BATENTE EM MADEIRA 15 cm</v>
          </cell>
          <cell r="F240" t="str">
            <v xml:space="preserve">UN </v>
          </cell>
          <cell r="H240">
            <v>0</v>
          </cell>
          <cell r="I240">
            <v>0</v>
          </cell>
          <cell r="J240">
            <v>0</v>
          </cell>
          <cell r="K240">
            <v>0.27</v>
          </cell>
          <cell r="L240">
            <v>0.27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E241" t="str">
            <v>PM-9 - PORTA DE ABRIR, 2 FOLHAS TIPO VAI E VEM, EM MADEIRA LISA, ENCABEÇADA, REVESTIDA COM LAMINADO FENÓLICO MELAMÍNICO, COM BATENTE EM MADEIRA 15 cm</v>
          </cell>
          <cell r="F241" t="str">
            <v xml:space="preserve">UN </v>
          </cell>
          <cell r="H241">
            <v>0</v>
          </cell>
          <cell r="I241">
            <v>0</v>
          </cell>
          <cell r="J241">
            <v>0</v>
          </cell>
          <cell r="K241">
            <v>0.27</v>
          </cell>
          <cell r="L241">
            <v>0.27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E242" t="str">
            <v>PM-1 - PORTA DE ABRIR EM MADEIRA LISA, ENCABEÇADA, REVESTIDA COM LAMINADO FENÓLICO MELAMÍNICO, COM BATENTE EM MADEIRA 15 cm</v>
          </cell>
          <cell r="F242" t="str">
            <v xml:space="preserve">UN </v>
          </cell>
          <cell r="H242">
            <v>0</v>
          </cell>
          <cell r="I242">
            <v>0</v>
          </cell>
          <cell r="J242">
            <v>0</v>
          </cell>
          <cell r="K242">
            <v>0.27</v>
          </cell>
          <cell r="L242">
            <v>0.27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E243" t="str">
            <v>PM-1a - PORTA DE ABRIR EM MADEIRA LISA, ENCABEÇADA, REVESTIDA COM LAMINADO FENÓLICO MELAMÍNICO, COM BATENTE EM MADEIRA 15 cm E COM VISOR DE VIDRO</v>
          </cell>
          <cell r="F243" t="str">
            <v xml:space="preserve">UN </v>
          </cell>
          <cell r="H243">
            <v>0</v>
          </cell>
          <cell r="I243">
            <v>0</v>
          </cell>
          <cell r="J243">
            <v>0</v>
          </cell>
          <cell r="K243">
            <v>0.27</v>
          </cell>
          <cell r="L243">
            <v>0.27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E244" t="str">
            <v>PM-4a - PORTA DE ABRIR EM MADEIRA LISA, ENCABEÇADA, REVESTIDA COM LAMINADO FENÓLICO MELAMÍNICO, COM BATENTE EM MADEIRA 20 cm</v>
          </cell>
          <cell r="F244" t="str">
            <v xml:space="preserve">UN </v>
          </cell>
          <cell r="H244">
            <v>0</v>
          </cell>
          <cell r="I244">
            <v>0</v>
          </cell>
          <cell r="J244">
            <v>0</v>
          </cell>
          <cell r="K244">
            <v>0.27</v>
          </cell>
          <cell r="L244">
            <v>0.27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E245" t="str">
            <v>PM-7 - PORTA DE ABRIR EM MADEIRA LISA, ENCABEÇADA, REVESTIDA COM LAMINADO FENÓLICO MELAMÍNICO, COM BATENTE EM MADEIRA 15 cm - 2 FOLHAS 0,80 x 0,40</v>
          </cell>
          <cell r="F245" t="str">
            <v xml:space="preserve">UN </v>
          </cell>
          <cell r="H245">
            <v>0</v>
          </cell>
          <cell r="I245">
            <v>0</v>
          </cell>
          <cell r="J245">
            <v>0</v>
          </cell>
          <cell r="K245">
            <v>0.27</v>
          </cell>
          <cell r="L245">
            <v>0.27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E246" t="str">
            <v>PM-9b - PORTA DE ABRIR, 2 FOLHAS TIPO VAI E VEM, EM MADEIRA LISA, ENCABEÇADA, REVESTIDA COM LAMINADO FENÓLICO MELAMÍNICO, COM BATENTE EM MADEIRA 15 cm E VISOR DE VIDRO</v>
          </cell>
          <cell r="F246" t="str">
            <v xml:space="preserve">UN </v>
          </cell>
          <cell r="H246">
            <v>0</v>
          </cell>
          <cell r="I246">
            <v>0</v>
          </cell>
          <cell r="J246">
            <v>0</v>
          </cell>
          <cell r="K246">
            <v>0.27</v>
          </cell>
          <cell r="L246">
            <v>0.27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E247" t="str">
            <v>PM-12 - PORTA DE ABRIR EM MADEIRA LISA, ENCABEÇADA, REVESTIDA COM LAMINADO FENÓLICO MELAMÍNICO, COM BATENTE EM MADEIRA 15 cm</v>
          </cell>
          <cell r="F247" t="str">
            <v xml:space="preserve">UN </v>
          </cell>
          <cell r="H247">
            <v>0</v>
          </cell>
          <cell r="I247">
            <v>0</v>
          </cell>
          <cell r="J247">
            <v>0</v>
          </cell>
          <cell r="K247">
            <v>0.27</v>
          </cell>
          <cell r="L247">
            <v>0.27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E248" t="str">
            <v>PM-2a - PORTA DE ABRIR EM MADEIRA LISA, ENCABEÇADA, REVESTIDA COM LAMINADO FENÓLICO MELAMÍNICO, COM BATENTE EM MADEIRA 20 cm</v>
          </cell>
          <cell r="F248" t="str">
            <v xml:space="preserve">UN </v>
          </cell>
          <cell r="H248">
            <v>0</v>
          </cell>
          <cell r="I248">
            <v>0</v>
          </cell>
          <cell r="J248">
            <v>0</v>
          </cell>
          <cell r="K248">
            <v>0.27</v>
          </cell>
          <cell r="L248">
            <v>0.27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E249" t="str">
            <v>PM-8 - PORTA DE ABRIR, 2 FOLHAS TIPO VAI E VEM, EM MADEIRA LISA, ENCABEÇADA, REVESTIDA COM LAMINADO FENÓLICO MELAMÍNICO, COM BATENTE EM MADEIRA 15 cm</v>
          </cell>
          <cell r="F249" t="str">
            <v xml:space="preserve">UN </v>
          </cell>
          <cell r="H249">
            <v>0</v>
          </cell>
          <cell r="I249">
            <v>0</v>
          </cell>
          <cell r="J249">
            <v>0</v>
          </cell>
          <cell r="K249">
            <v>0.27</v>
          </cell>
          <cell r="L249">
            <v>0.27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E250" t="str">
            <v>PM-9a - PORTA DE ABRIR, 2 FOLHAS TIPO VAI E VEM, EM MADEIRA LISA, ENCABEÇADA, REVESTIDA COM LAMINADO FENÓLICO MELAMÍNICO, COM BATENTE EM MADEIRA 10 cm</v>
          </cell>
          <cell r="F250" t="str">
            <v xml:space="preserve">UN </v>
          </cell>
          <cell r="H250">
            <v>0</v>
          </cell>
          <cell r="I250">
            <v>0</v>
          </cell>
          <cell r="J250">
            <v>0</v>
          </cell>
          <cell r="K250">
            <v>0.27</v>
          </cell>
          <cell r="L250">
            <v>0.27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E251" t="str">
            <v>PM-3a - PORTA DE ABRIR EM MADEIRA LISA, ENCABEÇADA, REVESTIDA COM LAMINADO FENÓLICO MELAMÍNICO, COM BATENTE EM MADEIRA 20 cm</v>
          </cell>
          <cell r="F251" t="str">
            <v xml:space="preserve">UN </v>
          </cell>
          <cell r="H251">
            <v>0</v>
          </cell>
          <cell r="I251">
            <v>0</v>
          </cell>
          <cell r="J251">
            <v>0</v>
          </cell>
          <cell r="K251">
            <v>0.27</v>
          </cell>
          <cell r="L251">
            <v>0.27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E252" t="str">
            <v>PM-6 - PORTA DE ABRIR EM MADEIRA LISA, ENCABEÇADA, REVESTIDA COM LAMINADO FENÓLICO MELAMÍNICO, COM BATENTE EM MADEIRA 15 cm</v>
          </cell>
          <cell r="F252" t="str">
            <v xml:space="preserve">UN </v>
          </cell>
          <cell r="H252">
            <v>0</v>
          </cell>
          <cell r="I252">
            <v>0</v>
          </cell>
          <cell r="J252">
            <v>0</v>
          </cell>
          <cell r="K252">
            <v>0.27</v>
          </cell>
          <cell r="L252">
            <v>0.27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E253" t="str">
            <v>PM-6a - PORTA DE ABRIR EM MADEIRA LISA, ENCABEÇADA, REVESTIDA COM LAMINADO FENÓLICO MELAMÍNICO, COM BATENTE EM MADEIRA 20 cm</v>
          </cell>
          <cell r="F253" t="str">
            <v xml:space="preserve">UN </v>
          </cell>
          <cell r="H253">
            <v>0</v>
          </cell>
          <cell r="I253">
            <v>0</v>
          </cell>
          <cell r="J253">
            <v>0</v>
          </cell>
          <cell r="K253">
            <v>0.27</v>
          </cell>
          <cell r="L253">
            <v>0.27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E254" t="str">
            <v>PM-11 - PORTA DE ABRIR, TIPO VAI E VEM, EM MADEIRA LISA, ENCABEÇADA, REVESTIDA COM LAMINADO FENÓLICO MELAMÍNICO, COM BATENTE EM MADEIRA 15 cm</v>
          </cell>
          <cell r="F254" t="str">
            <v xml:space="preserve">UN </v>
          </cell>
          <cell r="H254">
            <v>0</v>
          </cell>
          <cell r="I254">
            <v>0</v>
          </cell>
          <cell r="J254">
            <v>0</v>
          </cell>
          <cell r="K254">
            <v>0.27</v>
          </cell>
          <cell r="L254">
            <v>0.27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E255" t="str">
            <v>PS-19 - PORTA DE ABRIR EM MADEIRA LISA, ENCABEÇADA, REVESTIDA COM LAMINADO FENÓLICO MELAMÍNICO, 2 FOLHAS FIXADAS COM TRÊS DOBRADIÇAS POR FOLHA TIPO EXTRA-FORTE COM TRINCOS E FECHADURA</v>
          </cell>
          <cell r="F255" t="str">
            <v xml:space="preserve">UN </v>
          </cell>
          <cell r="H255">
            <v>0</v>
          </cell>
          <cell r="I255">
            <v>0</v>
          </cell>
          <cell r="J255">
            <v>0</v>
          </cell>
          <cell r="K255">
            <v>0.27</v>
          </cell>
          <cell r="L255">
            <v>0.27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E256" t="str">
            <v>PS-20 - PORTA DE ABRIR EM MADEIRA LISA, ENCABEÇADA, REVESTIDA COM LAMINADO FENÓLICO MELAMÍNICO, 2 FOLHAS FIXADAS COM TRÊS DOBRADIÇAS POR FOLHA TIPO EXTRA-FORTE COM TRINCOS E FECHADURA</v>
          </cell>
          <cell r="F256" t="str">
            <v xml:space="preserve">UN </v>
          </cell>
          <cell r="H256">
            <v>0</v>
          </cell>
          <cell r="I256">
            <v>0</v>
          </cell>
          <cell r="J256">
            <v>0</v>
          </cell>
          <cell r="K256">
            <v>0.27</v>
          </cell>
          <cell r="L256">
            <v>0.27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E257" t="str">
            <v>PS-16 - PORTA DE ABRIR EM MADEIRA LISA, ENCABEÇADA, REVESTIDA COM LAMINADO FENÓLICO MELAMÍNICO, 3 FOLHAS FIXADAS COM TRES DOBRADICAS POR FOLHA TIPO EXTRA-FORTE COM TRINCOS E FECHADURA</v>
          </cell>
          <cell r="F257" t="str">
            <v xml:space="preserve">UN </v>
          </cell>
          <cell r="H257">
            <v>0</v>
          </cell>
          <cell r="I257">
            <v>0</v>
          </cell>
          <cell r="J257">
            <v>0</v>
          </cell>
          <cell r="K257">
            <v>0.27</v>
          </cell>
          <cell r="L257">
            <v>0.27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E258" t="str">
            <v>PS-17 - PORTA DE ABRIR EM MADEIRA LISA, ENCABEÇADA, REVESTIDA COM LAMINADO FENÓLICO MELAMÍNICO, 3 FOLHAS FIXADAS COM TRES DOBRADICAS POR FOLHA TIPO EXTRA-FORTE COM TRINCOS E FECHADURA</v>
          </cell>
          <cell r="F258" t="str">
            <v xml:space="preserve">UN </v>
          </cell>
          <cell r="H258">
            <v>0</v>
          </cell>
          <cell r="I258">
            <v>0</v>
          </cell>
          <cell r="J258">
            <v>0</v>
          </cell>
          <cell r="K258">
            <v>0.27</v>
          </cell>
          <cell r="L258">
            <v>0.27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E259" t="str">
            <v>PS-18 - PORTA DE ABRIR EM MADEIRA LISA, ENCABEÇADA, REVESTIDA COM LAMINADO FENÓLICO MELAMÍNICO, 1 FOLHA FIXADA COM TRES DOBRADICAS TIPO EXTRA-FORTE COM TRINCOS E FECHADURA</v>
          </cell>
          <cell r="F259" t="str">
            <v xml:space="preserve">UN </v>
          </cell>
          <cell r="H259">
            <v>0</v>
          </cell>
          <cell r="I259">
            <v>0</v>
          </cell>
          <cell r="J259">
            <v>0</v>
          </cell>
          <cell r="K259">
            <v>0.27</v>
          </cell>
          <cell r="L259">
            <v>0.27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E260" t="str">
            <v xml:space="preserve">PS-1 - PORTA DE ABRIR EM MADEIRA LISA, ENCABEÇADA, REVESTIDA COM LAMINADO FENÓLICO MELAMÍNICO, 1 FOLHA FIXADA COM TRES DOBRADIÇAS TIPO EXTRA-FORTE COM TRINCOS E FECHADURA </v>
          </cell>
          <cell r="F260" t="str">
            <v xml:space="preserve">UN </v>
          </cell>
          <cell r="H260">
            <v>0</v>
          </cell>
          <cell r="I260">
            <v>0</v>
          </cell>
          <cell r="J260">
            <v>0</v>
          </cell>
          <cell r="K260">
            <v>0.27</v>
          </cell>
          <cell r="L260">
            <v>0.27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E261" t="str">
            <v xml:space="preserve">PS-2 - PORTA DE ABRIR EM MADEIRA LISA, ENCABEÇADA, REVESTIDA COM LAMINADO FENÓLICO MELAMÍNICO, 2 FOLHAS FIXADAS COM TRES DOBRADIÇAS  POR FOLHA TIPO EXTRA-FORTE COM TRINCOS E FECHADURA  </v>
          </cell>
          <cell r="F261" t="str">
            <v xml:space="preserve">UN </v>
          </cell>
          <cell r="H261">
            <v>0</v>
          </cell>
          <cell r="I261">
            <v>0</v>
          </cell>
          <cell r="J261">
            <v>0</v>
          </cell>
          <cell r="K261">
            <v>0.27</v>
          </cell>
          <cell r="L261">
            <v>0.27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E262" t="str">
            <v xml:space="preserve">PS-3 - PORTA DE ABRIR EM MADEIRA LISA, ENCABEÇADA, REVESTIDA COM LAMINADO FENÓLICO MELAMÍNICO, 2 FOLHAS FIXADAS COM TRES DOBRADIÇAS  POR FOLHA TIPO EXTRA-FORTE COM TRINCOS E FECHADURA </v>
          </cell>
          <cell r="F262" t="str">
            <v xml:space="preserve">UN </v>
          </cell>
          <cell r="H262">
            <v>0</v>
          </cell>
          <cell r="I262">
            <v>0</v>
          </cell>
          <cell r="J262">
            <v>0</v>
          </cell>
          <cell r="K262">
            <v>0.27</v>
          </cell>
          <cell r="L262">
            <v>0.27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E263" t="str">
            <v xml:space="preserve">PS-4 - PORTA DE ABRIR EM MADEIRA LISA, ENCABEÇADA, REVESTIDA COM LAMINADO FENÓLICO MELAMÍNICO, 2 FOLHAS FIXADAS COM TRES DOBRADIÇAS  POR FOLHA TIPO EXTRA-FORTE COM TRINCOS E FECHADURA </v>
          </cell>
          <cell r="F263" t="str">
            <v xml:space="preserve">UN </v>
          </cell>
          <cell r="H263">
            <v>0</v>
          </cell>
          <cell r="I263">
            <v>0</v>
          </cell>
          <cell r="J263">
            <v>0</v>
          </cell>
          <cell r="K263">
            <v>0.27</v>
          </cell>
          <cell r="L263">
            <v>0.27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E264" t="str">
            <v xml:space="preserve">PS-9 - PORTA DE ABRIR EM MADEIRA LISA, ENCABEÇADA, REVESTIDA COM LAMINADO FENÓLICO MELAMÍNICO, 2 FOLHAS FIXADAS COM TRES DOBRADIÇAS TIPO EXTRA-FORTE COM TRINCOS E FECHADURA </v>
          </cell>
          <cell r="F264" t="str">
            <v xml:space="preserve">UN </v>
          </cell>
          <cell r="H264">
            <v>0</v>
          </cell>
          <cell r="I264">
            <v>0</v>
          </cell>
          <cell r="J264">
            <v>0</v>
          </cell>
          <cell r="K264">
            <v>0.27</v>
          </cell>
          <cell r="L264">
            <v>0.27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E265" t="str">
            <v xml:space="preserve">PS-10 - PORTA DE ABRIR EM MADEIRA LISA, ENCABEÇADA, REVESTIDA COM LAMINADO FENÓLICO MELAMÍNICO, 3 FOLHAS FIXADAS COM TRES DOBRADIÇAS TIPO EXTRA-FORTE COM TRINCOS E FECHADURA </v>
          </cell>
          <cell r="F265" t="str">
            <v xml:space="preserve">UN </v>
          </cell>
          <cell r="H265">
            <v>0</v>
          </cell>
          <cell r="I265">
            <v>0</v>
          </cell>
          <cell r="J265">
            <v>0</v>
          </cell>
          <cell r="K265">
            <v>0.27</v>
          </cell>
          <cell r="L265">
            <v>0.27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E266" t="str">
            <v xml:space="preserve">PS-11 - PORTA DE ABRIR EM MADEIRA LISA, ENCABEÇADA, REVESTIDA COM LAMINADO FENÓLICO MELAMÍNICO, 3 FOLHAS FIXADAS COM TRES DOBRADIÇAS TIPO EXTRA-FORTE COM TRINCOS E FECHADURA </v>
          </cell>
          <cell r="F266" t="str">
            <v xml:space="preserve">UN </v>
          </cell>
          <cell r="H266">
            <v>0</v>
          </cell>
          <cell r="I266">
            <v>0</v>
          </cell>
          <cell r="J266">
            <v>0</v>
          </cell>
          <cell r="K266">
            <v>0.27</v>
          </cell>
          <cell r="L266">
            <v>0.27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E267" t="str">
            <v xml:space="preserve">PS-12 - PORTA DE ABRIR EM MADEIRA LISA, ENCABEÇADA, REVESTIDA COM LAMINADO FENÓLICO MELAMÍNICO, 3 FOLHAS FIXADAS COM TRES DOBRADIÇAS TIPO EXTRA-FORTE COM TRINCOS E FECHADURA </v>
          </cell>
          <cell r="F267" t="str">
            <v xml:space="preserve">UN </v>
          </cell>
          <cell r="H267">
            <v>0</v>
          </cell>
          <cell r="I267">
            <v>0</v>
          </cell>
          <cell r="J267">
            <v>0</v>
          </cell>
          <cell r="K267">
            <v>0.27</v>
          </cell>
          <cell r="L267">
            <v>0.27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E268" t="str">
            <v xml:space="preserve">PS-13 - PORTA DE ABRIR EM MADEIRA LISA, ENCABEÇADA, REVESTIDA COM LAMINADO FENÓLICO MELAMÍNICO, 3 FOLHAS FIXADAS COM TRES DOBRADIÇAS TIPO EXTRA-FORTE COM TRINCOS E FECHADURA </v>
          </cell>
          <cell r="F268" t="str">
            <v xml:space="preserve">UN </v>
          </cell>
          <cell r="H268">
            <v>0</v>
          </cell>
          <cell r="I268">
            <v>0</v>
          </cell>
          <cell r="J268">
            <v>0</v>
          </cell>
          <cell r="K268">
            <v>0.27</v>
          </cell>
          <cell r="L268">
            <v>0.27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E269" t="str">
            <v xml:space="preserve">PS-14 - PORTA DE ABRIR EM MADEIRA LISA, ENCABEÇADA, REVESTIDA COM LAMINADO FENÓLICO MELAMÍNICO, 3 FOLHAS FIXADAS COM TRES DOBRADIÇAS TIPO EXTRA-FORTE COM TRINCOS E FECHADURA </v>
          </cell>
          <cell r="F269" t="str">
            <v xml:space="preserve">UN </v>
          </cell>
          <cell r="H269">
            <v>0</v>
          </cell>
          <cell r="I269">
            <v>0</v>
          </cell>
          <cell r="J269">
            <v>0</v>
          </cell>
          <cell r="K269">
            <v>0.27</v>
          </cell>
          <cell r="L269">
            <v>0.27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E270" t="str">
            <v xml:space="preserve">PS-15 - PORTA DE ABRIR EM MADEIRA LISA, ENCABEÇADA, REVESTIDA COM LAMINADO FENÓLICO MELAMÍNICO, 3 FOLHAS FIXADAS COM TRES DOBRADIÇAS TIPO EXTRA-FORTE COM TRINCOS E FECHADURA </v>
          </cell>
          <cell r="F270" t="str">
            <v xml:space="preserve">UN </v>
          </cell>
          <cell r="H270">
            <v>0</v>
          </cell>
          <cell r="I270">
            <v>0</v>
          </cell>
          <cell r="J270">
            <v>0</v>
          </cell>
          <cell r="K270">
            <v>0.27</v>
          </cell>
          <cell r="L270">
            <v>0.27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E271" t="str">
            <v xml:space="preserve">PS-25 - PORTA DE ABRIR EM MADEIRA LISA, ENCABEÇADA, REVESTIDA COM LAMINADO FENÓLICO MELAMÍNICO, 5 FOLHAS FIXADAS COM TRES DOBRADIÇAS TIPO EXTRA-FORTE COM TRINCOS E FECHADURA </v>
          </cell>
          <cell r="F271" t="str">
            <v xml:space="preserve">UN </v>
          </cell>
          <cell r="H271">
            <v>0</v>
          </cell>
          <cell r="I271">
            <v>0</v>
          </cell>
          <cell r="J271">
            <v>0</v>
          </cell>
          <cell r="K271">
            <v>0.27</v>
          </cell>
          <cell r="L271">
            <v>0.27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E272" t="str">
            <v xml:space="preserve">PS-26 - PORTA DE ABRIR EM MADEIRA LISA, ENCABEÇADA, REVESTIDA COM LAMINADO FENÓLICO MELAMÍNICO, 12 FOLHAS FIXADAS COM TRES DOBRADIÇAS TIPO EXTRA-FORTE COM TRINCOS E FECHADURA </v>
          </cell>
          <cell r="F272" t="str">
            <v xml:space="preserve">UN </v>
          </cell>
          <cell r="H272">
            <v>0</v>
          </cell>
          <cell r="I272">
            <v>0</v>
          </cell>
          <cell r="J272">
            <v>0</v>
          </cell>
          <cell r="K272">
            <v>0.27</v>
          </cell>
          <cell r="L272">
            <v>0.27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E273" t="str">
            <v xml:space="preserve">PS-27 - PORTA DE ABRIR EM MADEIRA LISA, ENCABEÇADA, REVESTIDA COM LAMINADO FENÓLICO MELAMÍNICO, 2 FOLHAS FIXADAS COM TRES DOBRADIÇAS TIPO EXTRA-FORTE COM TRINCOS E FECHADURA </v>
          </cell>
          <cell r="F273" t="str">
            <v xml:space="preserve">UN </v>
          </cell>
          <cell r="H273">
            <v>0</v>
          </cell>
          <cell r="I273">
            <v>0</v>
          </cell>
          <cell r="J273">
            <v>0</v>
          </cell>
          <cell r="K273">
            <v>0.27</v>
          </cell>
          <cell r="L273">
            <v>0.27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E274" t="str">
            <v xml:space="preserve">PS-27a - PORTA DE ABRIR EM MADEIRA LISA, ENCABEÇADA, REVESTIDA COM LAMINADO FENÓLICO MELAMÍNICO, 4 FOLHAS FIXADAS COM TRES DOBRADIÇAS TIPO EXTRA-FORTE COM TRINCOS E FECHADURA </v>
          </cell>
          <cell r="F274" t="str">
            <v xml:space="preserve">UN </v>
          </cell>
          <cell r="H274">
            <v>0</v>
          </cell>
          <cell r="I274">
            <v>0</v>
          </cell>
          <cell r="J274">
            <v>0</v>
          </cell>
          <cell r="K274">
            <v>0.27</v>
          </cell>
          <cell r="L274">
            <v>0.27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E275" t="str">
            <v xml:space="preserve">PS-28 - PORTA DE ABRIR EM MADEIRA LISA, ENCABEÇADA, REVESTIDA COM LAMINADO FENÓLICO MELAMÍNICO, 4 FOLHAS FIXADAS COM TRES DOBRADIÇAS TIPO EXTRA-FORTE COM TRINCOS E FECHADURA </v>
          </cell>
          <cell r="F275" t="str">
            <v xml:space="preserve">UN </v>
          </cell>
          <cell r="H275">
            <v>0</v>
          </cell>
          <cell r="I275">
            <v>0</v>
          </cell>
          <cell r="J275">
            <v>0</v>
          </cell>
          <cell r="K275">
            <v>0.27</v>
          </cell>
          <cell r="L275">
            <v>0.27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E276" t="str">
            <v xml:space="preserve">PS-29 - PORTA DE ABRIR EM MADEIRA LISA, ENCABEÇADA, REVESTIDA COM LAMINADO FENÓLICO MELAMÍNICO, 5 FOLHAS FIXADAS COM TRES DOBRADIÇAS TIPO EXTRA-FORTE COM TRINCOS E FECHADURA </v>
          </cell>
          <cell r="F276" t="str">
            <v xml:space="preserve">UN </v>
          </cell>
          <cell r="H276">
            <v>0</v>
          </cell>
          <cell r="I276">
            <v>0</v>
          </cell>
          <cell r="J276">
            <v>0</v>
          </cell>
          <cell r="K276">
            <v>0.27</v>
          </cell>
          <cell r="L276">
            <v>0.27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E277" t="str">
            <v xml:space="preserve">PS-7 - PORTA DE ABRIR EM MADEIRA LISA, ENCABEÇADA, REVESTIDA COM LAMINADO FENÓLICO MELAMÍNICO, 3 FOLHAS FIXADAS COM TRES DOBRADIÇAS  POR FOLHA TIPO EXTRA-FORTE COM TRINCOS E FECHADURA </v>
          </cell>
          <cell r="F277" t="str">
            <v xml:space="preserve">UN </v>
          </cell>
          <cell r="H277">
            <v>0</v>
          </cell>
          <cell r="I277">
            <v>0</v>
          </cell>
          <cell r="J277">
            <v>0</v>
          </cell>
          <cell r="K277">
            <v>0.27</v>
          </cell>
          <cell r="L277">
            <v>0.27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E278" t="str">
            <v>PS-5 - PORTA DE ABRIR EM MADEIRA LISA, ENCABEÇADA, REVESTIDA COM LAMINADO FENÓLICO MELAMÍNICO, 2 FOLHAS FIXADAS COM TRÊS DOBRADIÇAS POR FOLHA TIPO EXTRA-FORTE COM TRINCOS E FECHADURA</v>
          </cell>
          <cell r="F278" t="str">
            <v xml:space="preserve">UN </v>
          </cell>
          <cell r="H278">
            <v>0</v>
          </cell>
          <cell r="I278">
            <v>0</v>
          </cell>
          <cell r="J278">
            <v>0</v>
          </cell>
          <cell r="K278">
            <v>0.27</v>
          </cell>
          <cell r="L278">
            <v>0.27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E279" t="str">
            <v>PS-6 - PORTA DE ABRIR EM MADEIRA LISA, ENCABEÇADA, REVESTIDA COM LAMINADO FENÓLICO MELAMÍNICO, 2 FOLHAS FIXADAS COM TRÊS DOBRADIÇAS POR FOLHA TIPO EXTRA-FORTE COM TRINCOS E FECHADURA</v>
          </cell>
          <cell r="F279" t="str">
            <v xml:space="preserve">UN </v>
          </cell>
          <cell r="H279">
            <v>0</v>
          </cell>
          <cell r="I279">
            <v>0</v>
          </cell>
          <cell r="J279">
            <v>0</v>
          </cell>
          <cell r="K279">
            <v>0.27</v>
          </cell>
          <cell r="L279">
            <v>0.27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E280" t="str">
            <v xml:space="preserve">PS-8 - PORTA DE ABRIR EM MADEIRA LISA, ENCABEÇADA, REVESTIDA COM LAMINADO FENÓLICO MELAMÍNICO, 2 FOLHAS FIXADAS COM TRES DOBRADIÇAS POR FOLHA TIPO EXTRA-FORTE COM TRINCOS E FECHADURA </v>
          </cell>
          <cell r="F280" t="str">
            <v xml:space="preserve">UN </v>
          </cell>
          <cell r="H280">
            <v>0</v>
          </cell>
          <cell r="I280">
            <v>0</v>
          </cell>
          <cell r="J280">
            <v>0</v>
          </cell>
          <cell r="K280">
            <v>0.27</v>
          </cell>
          <cell r="L280">
            <v>0.27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E281" t="str">
            <v xml:space="preserve">PS-24 - PORTA DE ABRIR EM MADEIRA LISA, ENCABEÇADA, REVESTIDA COM LAMINADO FENÓLICO MELAMÍNICO, 2 FOLHAS FIXADAS COM TRES DOBRADIÇAS POR FOLHA TIPO EXTRA-FORTE COM TRINCOS E FECHADURA </v>
          </cell>
          <cell r="F281" t="str">
            <v xml:space="preserve">UN </v>
          </cell>
          <cell r="H281">
            <v>0</v>
          </cell>
          <cell r="I281">
            <v>0</v>
          </cell>
          <cell r="J281">
            <v>0</v>
          </cell>
          <cell r="K281">
            <v>0.27</v>
          </cell>
          <cell r="L281">
            <v>0.27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E282" t="str">
            <v xml:space="preserve">PS-21 - PORTA DE ABRIR EM MADEIRA LISA, ENCABEÇADA, REVESTIDA COM LAMINADO FENÓLICO MELAMÍNICO, 3 FOLHAS FIXADAS COM TRES DOBRADIÇAS POR FOLHA TIPO EXTRA-FORTE COM TRINCOS E FECHADURA </v>
          </cell>
          <cell r="F282" t="str">
            <v xml:space="preserve">UN </v>
          </cell>
          <cell r="H282">
            <v>0</v>
          </cell>
          <cell r="I282">
            <v>0</v>
          </cell>
          <cell r="J282">
            <v>0</v>
          </cell>
          <cell r="K282">
            <v>0.27</v>
          </cell>
          <cell r="L282">
            <v>0.27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E283" t="str">
            <v xml:space="preserve">PS-22 - PORTA DE ABRIR EM MADEIRA LISA, ENCABEÇADA, REVESTIDA COM LAMINADO FENÓLICO MELAMÍNICO, 4 FOLHAS FIXADAS COM TRES DOBRADIÇAS POR FOLHA TIPO EXTRA-FORTE COM TRINCOS E FECHADURA </v>
          </cell>
          <cell r="F283" t="str">
            <v xml:space="preserve">UN </v>
          </cell>
          <cell r="H283">
            <v>0</v>
          </cell>
          <cell r="I283">
            <v>0</v>
          </cell>
          <cell r="J283">
            <v>0</v>
          </cell>
          <cell r="K283">
            <v>0.27</v>
          </cell>
          <cell r="L283">
            <v>0.27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E284" t="str">
            <v xml:space="preserve">PS-23 - PORTA DE ABRIR EM MADEIRA LISA, ENCABEÇADA, REVESTIDA COM LAMINADO FENÓLICO MELAMÍNICO, 3 FOLHAS FIXADAS COM TRES DOBRADIÇAS POR FOLHA TIPO EXTRA-FORTE COM TRINCOS E FECHADURA </v>
          </cell>
          <cell r="F284" t="str">
            <v xml:space="preserve">UN </v>
          </cell>
          <cell r="H284">
            <v>0</v>
          </cell>
          <cell r="I284">
            <v>0</v>
          </cell>
          <cell r="J284">
            <v>0</v>
          </cell>
          <cell r="K284">
            <v>0.27</v>
          </cell>
          <cell r="L284">
            <v>0.27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D285" t="str">
            <v>CPU-147</v>
          </cell>
          <cell r="E285" t="str">
            <v>PORTA COM PROTEÇÃO RADIOLOGICA</v>
          </cell>
          <cell r="F285" t="str">
            <v>M²</v>
          </cell>
          <cell r="G285">
            <v>11.25</v>
          </cell>
          <cell r="H285">
            <v>8906.94</v>
          </cell>
          <cell r="I285">
            <v>0</v>
          </cell>
          <cell r="J285">
            <v>8906.94</v>
          </cell>
          <cell r="K285">
            <v>0.27</v>
          </cell>
          <cell r="L285">
            <v>0.27</v>
          </cell>
          <cell r="M285">
            <v>11311.81</v>
          </cell>
          <cell r="N285">
            <v>0</v>
          </cell>
          <cell r="O285">
            <v>11311.81</v>
          </cell>
          <cell r="P285">
            <v>127257.86</v>
          </cell>
          <cell r="Q285">
            <v>0</v>
          </cell>
          <cell r="R285">
            <v>127257.86</v>
          </cell>
        </row>
        <row r="286">
          <cell r="E286" t="str">
            <v xml:space="preserve">PPR-1 - PORTA DE ABRIR EM MADEIRA LISA,ENCABEÇADA, REVESTIDA COM LAMINADO FENÓLICO MELAMÍNICO COM PROTEÇÃO RADIOLÓGICA - ALVENARIA DE  15cm </v>
          </cell>
          <cell r="F286" t="str">
            <v xml:space="preserve">UN </v>
          </cell>
          <cell r="H286">
            <v>0</v>
          </cell>
          <cell r="I286">
            <v>0</v>
          </cell>
          <cell r="J286">
            <v>0</v>
          </cell>
          <cell r="K286">
            <v>0.27</v>
          </cell>
          <cell r="L286">
            <v>0.27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E287" t="str">
            <v xml:space="preserve">PPR-2 - PORTA DE ABRIR EM MADEIRA LISA,ENCABEÇADA, REVESTIDA COM LAMINADO FENÓLICO MELAMÍNICO COM PROTEÇÃO RADIOLÓGICA - ALVENARIA DE  15cm </v>
          </cell>
          <cell r="F287" t="str">
            <v xml:space="preserve">UN </v>
          </cell>
          <cell r="H287">
            <v>0</v>
          </cell>
          <cell r="I287">
            <v>0</v>
          </cell>
          <cell r="J287">
            <v>0</v>
          </cell>
          <cell r="K287">
            <v>0.27</v>
          </cell>
          <cell r="L287">
            <v>0.27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E288" t="str">
            <v xml:space="preserve">PPR-3 - PORTA DE ABRIR EM MADEIRA LISA,ENCABEÇADA, REVESTIDA COM LAMINADO FENÓLICO MELAMÍNICO COM PROTEÇÃO RADIOLÓGICA - ALVENARIA DE  15cm </v>
          </cell>
          <cell r="F288" t="str">
            <v xml:space="preserve">UN </v>
          </cell>
          <cell r="H288">
            <v>0</v>
          </cell>
          <cell r="I288">
            <v>0</v>
          </cell>
          <cell r="J288">
            <v>0</v>
          </cell>
          <cell r="K288">
            <v>0.27</v>
          </cell>
          <cell r="L288">
            <v>0.27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E289" t="str">
            <v xml:space="preserve">PPR-4 - PORTA DE ABRIR EM MADEIRA LISA,ENCABEÇADA, REVESTIDA COM LAMINADO FENÓLICO MELAMÍNICO COM PROTEÇÃO RADIOLÓGICA - ALVENARIA DE  15cm </v>
          </cell>
          <cell r="F289" t="str">
            <v xml:space="preserve">UN </v>
          </cell>
          <cell r="H289">
            <v>0</v>
          </cell>
          <cell r="I289">
            <v>0</v>
          </cell>
          <cell r="J289">
            <v>0</v>
          </cell>
          <cell r="K289">
            <v>0.27</v>
          </cell>
          <cell r="L289">
            <v>0.27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D290" t="str">
            <v>CPU-156</v>
          </cell>
          <cell r="E290" t="str">
            <v>PORTA ARTICULADA COM BALCÃO</v>
          </cell>
          <cell r="F290" t="str">
            <v>M²</v>
          </cell>
          <cell r="G290">
            <v>17.95</v>
          </cell>
          <cell r="H290">
            <v>1349.83</v>
          </cell>
          <cell r="I290">
            <v>0</v>
          </cell>
          <cell r="J290">
            <v>1349.83</v>
          </cell>
          <cell r="K290">
            <v>0.27</v>
          </cell>
          <cell r="L290">
            <v>0.27</v>
          </cell>
          <cell r="M290">
            <v>1714.28</v>
          </cell>
          <cell r="N290">
            <v>0</v>
          </cell>
          <cell r="O290">
            <v>1714.28</v>
          </cell>
          <cell r="P290">
            <v>30771.33</v>
          </cell>
          <cell r="Q290">
            <v>0</v>
          </cell>
          <cell r="R290">
            <v>30771.33</v>
          </cell>
        </row>
        <row r="291">
          <cell r="D291" t="str">
            <v>CPU-150</v>
          </cell>
          <cell r="E291" t="str">
            <v>PORTA VAI E VEM</v>
          </cell>
          <cell r="F291" t="str">
            <v>M²</v>
          </cell>
          <cell r="G291">
            <v>263.24</v>
          </cell>
          <cell r="H291">
            <v>1400.95</v>
          </cell>
          <cell r="I291">
            <v>0</v>
          </cell>
          <cell r="J291">
            <v>1400.95</v>
          </cell>
          <cell r="K291">
            <v>0.27</v>
          </cell>
          <cell r="L291">
            <v>0.27</v>
          </cell>
          <cell r="M291">
            <v>1779.21</v>
          </cell>
          <cell r="N291">
            <v>0</v>
          </cell>
          <cell r="O291">
            <v>1779.21</v>
          </cell>
          <cell r="P291">
            <v>468359.24</v>
          </cell>
          <cell r="Q291">
            <v>0</v>
          </cell>
          <cell r="R291">
            <v>468359.24</v>
          </cell>
        </row>
        <row r="292">
          <cell r="D292" t="str">
            <v>CPU-149</v>
          </cell>
          <cell r="E292" t="str">
            <v>PORTA VENEZIANA EM ALUMINIO</v>
          </cell>
          <cell r="F292" t="str">
            <v>M²</v>
          </cell>
          <cell r="G292">
            <v>167.15</v>
          </cell>
          <cell r="H292">
            <v>949.03</v>
          </cell>
          <cell r="I292">
            <v>0</v>
          </cell>
          <cell r="J292">
            <v>949.03</v>
          </cell>
          <cell r="K292">
            <v>0.27</v>
          </cell>
          <cell r="L292">
            <v>0.27</v>
          </cell>
          <cell r="M292">
            <v>1205.27</v>
          </cell>
          <cell r="N292">
            <v>0</v>
          </cell>
          <cell r="O292">
            <v>1205.27</v>
          </cell>
          <cell r="P292">
            <v>201460.88</v>
          </cell>
          <cell r="Q292">
            <v>0</v>
          </cell>
          <cell r="R292">
            <v>201460.88</v>
          </cell>
        </row>
        <row r="293">
          <cell r="E293" t="str">
            <v>VZ-A - CAIXILHO EM ALUMÍNIO ANODIZADO BRANCO TIPO VENEZIANA</v>
          </cell>
          <cell r="F293" t="str">
            <v xml:space="preserve">UN </v>
          </cell>
          <cell r="H293">
            <v>0</v>
          </cell>
          <cell r="I293">
            <v>0</v>
          </cell>
          <cell r="J293">
            <v>0</v>
          </cell>
          <cell r="K293">
            <v>0.27</v>
          </cell>
          <cell r="L293">
            <v>0.27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E294" t="str">
            <v>VZ-B - CAIXILHO EM ALUMÍNIO ANODIZADO BRANCO TIPO VENEZIANA</v>
          </cell>
          <cell r="F294" t="str">
            <v xml:space="preserve">UN </v>
          </cell>
          <cell r="H294">
            <v>0</v>
          </cell>
          <cell r="I294">
            <v>0</v>
          </cell>
          <cell r="J294">
            <v>0</v>
          </cell>
          <cell r="K294">
            <v>0.27</v>
          </cell>
          <cell r="L294">
            <v>0.27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E295" t="str">
            <v>VZ-C - CAIXILHO EM ALUMÍNIO ANODIZADO BRANCO TIPO VENEZIANA</v>
          </cell>
          <cell r="F295" t="str">
            <v xml:space="preserve">UN </v>
          </cell>
          <cell r="H295">
            <v>0</v>
          </cell>
          <cell r="I295">
            <v>0</v>
          </cell>
          <cell r="J295">
            <v>0</v>
          </cell>
          <cell r="K295">
            <v>0.27</v>
          </cell>
          <cell r="L295">
            <v>0.27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E296" t="str">
            <v>VZ-D - PORTA DE MADEIRA VENEZIANA FIXA EM ALUMÍNIO ANODIZADO BRANCO</v>
          </cell>
          <cell r="F296" t="str">
            <v xml:space="preserve">UN </v>
          </cell>
          <cell r="H296">
            <v>0</v>
          </cell>
          <cell r="I296">
            <v>0</v>
          </cell>
          <cell r="J296">
            <v>0</v>
          </cell>
          <cell r="K296">
            <v>0.27</v>
          </cell>
          <cell r="L296">
            <v>0.27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D297" t="str">
            <v>CPU-148</v>
          </cell>
          <cell r="E297" t="str">
            <v>PORTA CORTA FOGO 0,90X2,10X0,04M</v>
          </cell>
          <cell r="F297" t="str">
            <v xml:space="preserve">UN </v>
          </cell>
          <cell r="G297">
            <v>17</v>
          </cell>
          <cell r="H297">
            <v>3606.32</v>
          </cell>
          <cell r="I297">
            <v>0</v>
          </cell>
          <cell r="J297">
            <v>3606.32</v>
          </cell>
          <cell r="K297">
            <v>0.27</v>
          </cell>
          <cell r="L297">
            <v>0.27</v>
          </cell>
          <cell r="M297">
            <v>4580.03</v>
          </cell>
          <cell r="N297">
            <v>0</v>
          </cell>
          <cell r="O297">
            <v>4580.03</v>
          </cell>
          <cell r="P297">
            <v>77860.509999999995</v>
          </cell>
          <cell r="Q297">
            <v>0</v>
          </cell>
          <cell r="R297">
            <v>77860.509999999995</v>
          </cell>
        </row>
        <row r="298">
          <cell r="E298" t="str">
            <v xml:space="preserve">PCF-1 - PORTA DE ABRIR CORTA-FOGO EM CHAPA GALVANIZADA RESISTÊNCIA AO FOGO DE 120 min COM BARRA ANTI-PÂNICO E SENSOR DE ABERTURA </v>
          </cell>
          <cell r="F298" t="str">
            <v xml:space="preserve">UN </v>
          </cell>
          <cell r="H298">
            <v>0</v>
          </cell>
          <cell r="I298">
            <v>0</v>
          </cell>
          <cell r="J298">
            <v>0</v>
          </cell>
          <cell r="K298">
            <v>0.27</v>
          </cell>
          <cell r="L298">
            <v>0.27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D299" t="str">
            <v>CPU-157</v>
          </cell>
          <cell r="E299" t="str">
            <v>CORRIMÃO TUBULAR EM AÇO INOX, DIÂMETRO 1 3/4´</v>
          </cell>
          <cell r="F299" t="str">
            <v>M</v>
          </cell>
          <cell r="G299">
            <v>206.73</v>
          </cell>
          <cell r="H299">
            <v>1016.82</v>
          </cell>
          <cell r="I299">
            <v>0</v>
          </cell>
          <cell r="J299">
            <v>1016.82</v>
          </cell>
          <cell r="K299">
            <v>0.27</v>
          </cell>
          <cell r="L299">
            <v>0.27</v>
          </cell>
          <cell r="M299">
            <v>1291.3599999999999</v>
          </cell>
          <cell r="N299">
            <v>0</v>
          </cell>
          <cell r="O299">
            <v>1291.3599999999999</v>
          </cell>
          <cell r="P299">
            <v>266962.84999999998</v>
          </cell>
          <cell r="Q299">
            <v>0</v>
          </cell>
          <cell r="R299">
            <v>266962.84999999998</v>
          </cell>
        </row>
        <row r="300">
          <cell r="E300" t="str">
            <v>CR-01 - CORRIMÃO EM TUBO DE AÇO INOX - D = 1 3/4" - L = 24,05 M</v>
          </cell>
          <cell r="F300" t="str">
            <v xml:space="preserve">UN </v>
          </cell>
          <cell r="H300">
            <v>0</v>
          </cell>
          <cell r="I300">
            <v>0</v>
          </cell>
          <cell r="J300">
            <v>0</v>
          </cell>
          <cell r="K300">
            <v>0.27</v>
          </cell>
          <cell r="L300">
            <v>0.27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E301" t="str">
            <v>CR-02 - CORRIMÃO EM TUBO DE AÇO INOX - D = 1 3/4" - L = 28,73 M</v>
          </cell>
          <cell r="F301" t="str">
            <v xml:space="preserve">UN </v>
          </cell>
          <cell r="H301">
            <v>0</v>
          </cell>
          <cell r="I301">
            <v>0</v>
          </cell>
          <cell r="J301">
            <v>0</v>
          </cell>
          <cell r="K301">
            <v>0.27</v>
          </cell>
          <cell r="L301">
            <v>0.27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E302" t="str">
            <v xml:space="preserve">CORRIMÃO DE FERRO FIXO NO PISO - 2,457 X 1,1 M </v>
          </cell>
          <cell r="F302" t="str">
            <v xml:space="preserve">UN </v>
          </cell>
          <cell r="H302">
            <v>0</v>
          </cell>
          <cell r="I302">
            <v>0</v>
          </cell>
          <cell r="J302">
            <v>0</v>
          </cell>
          <cell r="K302">
            <v>0.27</v>
          </cell>
          <cell r="L302">
            <v>0.27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D303" t="str">
            <v>CPU-170</v>
          </cell>
          <cell r="E303" t="str">
            <v>ESCADA COM GUARDA CORPO NA CASA DE MÁQUINAS</v>
          </cell>
          <cell r="F303" t="str">
            <v>M</v>
          </cell>
          <cell r="G303">
            <v>10.82</v>
          </cell>
          <cell r="H303">
            <v>847.35</v>
          </cell>
          <cell r="I303">
            <v>0</v>
          </cell>
          <cell r="J303">
            <v>847.35</v>
          </cell>
          <cell r="K303">
            <v>0.27</v>
          </cell>
          <cell r="L303">
            <v>0.27</v>
          </cell>
          <cell r="M303">
            <v>1076.1300000000001</v>
          </cell>
          <cell r="N303">
            <v>0</v>
          </cell>
          <cell r="O303">
            <v>1076.1300000000001</v>
          </cell>
          <cell r="P303">
            <v>11643.73</v>
          </cell>
          <cell r="Q303">
            <v>0</v>
          </cell>
          <cell r="R303">
            <v>11643.73</v>
          </cell>
        </row>
        <row r="304">
          <cell r="D304" t="str">
            <v>CPU-171</v>
          </cell>
          <cell r="E304" t="str">
            <v>GRELHA DE PISO L=30CM</v>
          </cell>
          <cell r="F304" t="str">
            <v>M</v>
          </cell>
          <cell r="G304">
            <v>7.21</v>
          </cell>
          <cell r="H304">
            <v>259.85000000000002</v>
          </cell>
          <cell r="I304">
            <v>0</v>
          </cell>
          <cell r="J304">
            <v>259.85000000000002</v>
          </cell>
          <cell r="K304">
            <v>0.27</v>
          </cell>
          <cell r="L304">
            <v>0.27</v>
          </cell>
          <cell r="M304">
            <v>330.01</v>
          </cell>
          <cell r="N304">
            <v>0</v>
          </cell>
          <cell r="O304">
            <v>330.01</v>
          </cell>
          <cell r="P304">
            <v>2379.37</v>
          </cell>
          <cell r="Q304">
            <v>0</v>
          </cell>
          <cell r="R304">
            <v>2379.37</v>
          </cell>
        </row>
        <row r="305">
          <cell r="D305" t="str">
            <v>CPU-158</v>
          </cell>
          <cell r="E305" t="str">
            <v>FERRAGEM COMPLETA, PARA PORTAS DE MADEIRA 1 FOLHA, PADRÃO DE ACABAMENTO SUPERIOR</v>
          </cell>
          <cell r="F305" t="str">
            <v xml:space="preserve">UN </v>
          </cell>
          <cell r="G305">
            <v>803</v>
          </cell>
          <cell r="H305">
            <v>378.48</v>
          </cell>
          <cell r="I305">
            <v>0</v>
          </cell>
          <cell r="J305">
            <v>378.48</v>
          </cell>
          <cell r="K305">
            <v>0.27</v>
          </cell>
          <cell r="L305">
            <v>0.27</v>
          </cell>
          <cell r="M305">
            <v>480.67</v>
          </cell>
          <cell r="N305">
            <v>0</v>
          </cell>
          <cell r="O305">
            <v>480.67</v>
          </cell>
          <cell r="P305">
            <v>385978.01</v>
          </cell>
          <cell r="Q305">
            <v>0</v>
          </cell>
          <cell r="R305">
            <v>385978.01</v>
          </cell>
        </row>
        <row r="306">
          <cell r="D306" t="str">
            <v>CPU-159</v>
          </cell>
          <cell r="E306" t="str">
            <v>FERRAGEM COMPLETA, PARA PORTAS DE MADEIRA 2 FOLHAS, PADRÃO DE ACABAMENTO SUPERIOR</v>
          </cell>
          <cell r="F306" t="str">
            <v xml:space="preserve">UN </v>
          </cell>
          <cell r="G306">
            <v>99</v>
          </cell>
          <cell r="H306">
            <v>734.37</v>
          </cell>
          <cell r="I306">
            <v>0</v>
          </cell>
          <cell r="J306">
            <v>734.37</v>
          </cell>
          <cell r="K306">
            <v>0.27</v>
          </cell>
          <cell r="L306">
            <v>0.27</v>
          </cell>
          <cell r="M306">
            <v>932.65</v>
          </cell>
          <cell r="N306">
            <v>0</v>
          </cell>
          <cell r="O306">
            <v>932.65</v>
          </cell>
          <cell r="P306">
            <v>92332.35</v>
          </cell>
          <cell r="Q306">
            <v>0</v>
          </cell>
          <cell r="R306">
            <v>92332.35</v>
          </cell>
        </row>
        <row r="307">
          <cell r="E307" t="str">
            <v>FERRAGENS DAS PORTAS</v>
          </cell>
          <cell r="F307" t="str">
            <v>VB</v>
          </cell>
          <cell r="H307">
            <v>0</v>
          </cell>
          <cell r="I307">
            <v>0</v>
          </cell>
          <cell r="J307">
            <v>0</v>
          </cell>
          <cell r="K307">
            <v>0.27</v>
          </cell>
          <cell r="L307">
            <v>0.27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D308" t="str">
            <v>CPU-160</v>
          </cell>
          <cell r="E308" t="str">
            <v>VIDRO PLUMBIFERO</v>
          </cell>
          <cell r="F308" t="str">
            <v>M²</v>
          </cell>
          <cell r="G308">
            <v>4.68</v>
          </cell>
          <cell r="H308">
            <v>2602.54</v>
          </cell>
          <cell r="I308">
            <v>0</v>
          </cell>
          <cell r="J308">
            <v>2602.54</v>
          </cell>
          <cell r="K308">
            <v>0.27</v>
          </cell>
          <cell r="L308">
            <v>0.27</v>
          </cell>
          <cell r="M308">
            <v>3305.23</v>
          </cell>
          <cell r="N308">
            <v>0</v>
          </cell>
          <cell r="O308">
            <v>3305.23</v>
          </cell>
          <cell r="P308">
            <v>15468.48</v>
          </cell>
          <cell r="Q308">
            <v>0</v>
          </cell>
          <cell r="R308">
            <v>15468.48</v>
          </cell>
        </row>
        <row r="309">
          <cell r="E309" t="str">
            <v>VS-1 - CANTONEIRA EM PERFIL DE ALUMÍNIO ANODIZADO BRANCO COM VIDRO FIXO PUMBLÍFERO</v>
          </cell>
          <cell r="F309" t="str">
            <v xml:space="preserve">UN </v>
          </cell>
          <cell r="H309">
            <v>0</v>
          </cell>
          <cell r="I309">
            <v>0</v>
          </cell>
          <cell r="J309">
            <v>0</v>
          </cell>
          <cell r="K309">
            <v>0.27</v>
          </cell>
          <cell r="L309">
            <v>0.27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E310" t="str">
            <v>VS-2 - CANTONEIRA EM PERFIL DE ALUMÍNIO ANODIZADO BRANCO COM VIDRO FIXO PUMBLÍFERO</v>
          </cell>
          <cell r="F310" t="str">
            <v xml:space="preserve">UN </v>
          </cell>
          <cell r="H310">
            <v>0</v>
          </cell>
          <cell r="I310">
            <v>0</v>
          </cell>
          <cell r="J310">
            <v>0</v>
          </cell>
          <cell r="K310">
            <v>0.27</v>
          </cell>
          <cell r="L310">
            <v>0.27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D311" t="str">
            <v>CPU-161</v>
          </cell>
          <cell r="E311" t="str">
            <v>VIDRO LAMINADO 6 MM COM PELICULA DE SOMBREAMENTO</v>
          </cell>
          <cell r="F311" t="str">
            <v>M²</v>
          </cell>
          <cell r="G311">
            <v>3942.46</v>
          </cell>
          <cell r="H311">
            <v>209.01</v>
          </cell>
          <cell r="I311">
            <v>0</v>
          </cell>
          <cell r="J311">
            <v>209.01</v>
          </cell>
          <cell r="K311">
            <v>0.27</v>
          </cell>
          <cell r="L311">
            <v>0.27</v>
          </cell>
          <cell r="M311">
            <v>265.44</v>
          </cell>
          <cell r="N311">
            <v>0</v>
          </cell>
          <cell r="O311">
            <v>265.44</v>
          </cell>
          <cell r="P311">
            <v>1046486.58</v>
          </cell>
          <cell r="Q311">
            <v>0</v>
          </cell>
          <cell r="R311">
            <v>1046486.58</v>
          </cell>
        </row>
        <row r="312">
          <cell r="E312" t="str">
            <v>VS-10 - CANTONEIRA EM PERFIL DE ALUMÍNIO ANODIZADO BRANCO COM VIDRO LAMINADO DE 06mm</v>
          </cell>
          <cell r="F312" t="str">
            <v xml:space="preserve">UN </v>
          </cell>
          <cell r="H312">
            <v>0</v>
          </cell>
          <cell r="I312">
            <v>0</v>
          </cell>
          <cell r="J312">
            <v>0</v>
          </cell>
          <cell r="K312">
            <v>0.27</v>
          </cell>
          <cell r="L312">
            <v>0.27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E313" t="str">
            <v>VS-11 - CANTONEIRA EM PERFIL E MONTANTES EM ALUMÍNIO ANODIZADO BRANCO COM VIDRO LAMINADO DE 06mm</v>
          </cell>
          <cell r="F313" t="str">
            <v xml:space="preserve">UN </v>
          </cell>
          <cell r="H313">
            <v>0</v>
          </cell>
          <cell r="I313">
            <v>0</v>
          </cell>
          <cell r="J313">
            <v>0</v>
          </cell>
          <cell r="K313">
            <v>0.27</v>
          </cell>
          <cell r="L313">
            <v>0.27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E314" t="str">
            <v>VS-12 - CANTONEIRA EM PERFIL E MONTANTES EM ALUMÍNIO ANODIZADO BRANCO COM VIDRO LAMINADO DE 06mm</v>
          </cell>
          <cell r="F314" t="str">
            <v xml:space="preserve">UN </v>
          </cell>
          <cell r="H314">
            <v>0</v>
          </cell>
          <cell r="I314">
            <v>0</v>
          </cell>
          <cell r="J314">
            <v>0</v>
          </cell>
          <cell r="K314">
            <v>0.27</v>
          </cell>
          <cell r="L314">
            <v>0.27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E315" t="str">
            <v>VS-13 - CANTONEIRA EM PERFIL E MONTANTES EM ALUMÍNIO ANODIZADO BRANCO COM VIDRO LAMINADO DE 06mm</v>
          </cell>
          <cell r="F315" t="str">
            <v xml:space="preserve">UN </v>
          </cell>
          <cell r="H315">
            <v>0</v>
          </cell>
          <cell r="I315">
            <v>0</v>
          </cell>
          <cell r="J315">
            <v>0</v>
          </cell>
          <cell r="K315">
            <v>0.27</v>
          </cell>
          <cell r="L315">
            <v>0.27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E316" t="str">
            <v>VS-14 - CANTONEIRA EM PERFIL E MONTANTES EM ALUMÍNIO ANODIZADO BRANCO COM VIDRO LAMINADO DE 06mm</v>
          </cell>
          <cell r="F316" t="str">
            <v xml:space="preserve">UN </v>
          </cell>
          <cell r="H316">
            <v>0</v>
          </cell>
          <cell r="I316">
            <v>0</v>
          </cell>
          <cell r="J316">
            <v>0</v>
          </cell>
          <cell r="K316">
            <v>0.27</v>
          </cell>
          <cell r="L316">
            <v>0.27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E317" t="str">
            <v>VS-15 - CANTONEIRA EM PERFIL E MONTANTES EM ALUMÍNIO ANODIZADO BRANCO COM VIDRO LAMINADO DE 06mm</v>
          </cell>
          <cell r="F317" t="str">
            <v xml:space="preserve">UN </v>
          </cell>
          <cell r="H317">
            <v>0</v>
          </cell>
          <cell r="I317">
            <v>0</v>
          </cell>
          <cell r="J317">
            <v>0</v>
          </cell>
          <cell r="K317">
            <v>0.27</v>
          </cell>
          <cell r="L317">
            <v>0.27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E318" t="str">
            <v>VS-3 - CANTONEIRA EM PERFIL E MONTANTES EM ALUMÍNIO ANODIZADO BRANCO COM VIDRO LAMINADO DE 06mm</v>
          </cell>
          <cell r="F318" t="str">
            <v xml:space="preserve">UN </v>
          </cell>
          <cell r="H318">
            <v>0</v>
          </cell>
          <cell r="I318">
            <v>0</v>
          </cell>
          <cell r="J318">
            <v>0</v>
          </cell>
          <cell r="K318">
            <v>0.27</v>
          </cell>
          <cell r="L318">
            <v>0.27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</row>
        <row r="319">
          <cell r="E319" t="str">
            <v>VS-4 - CANTONEIRA EM PERFIL E MONTANTES EM ALUMÍNIO ANODIZADO BRANCO COM VIDRO LAMINADO DE 06mm</v>
          </cell>
          <cell r="F319" t="str">
            <v xml:space="preserve">UN </v>
          </cell>
          <cell r="H319">
            <v>0</v>
          </cell>
          <cell r="I319">
            <v>0</v>
          </cell>
          <cell r="J319">
            <v>0</v>
          </cell>
          <cell r="K319">
            <v>0.27</v>
          </cell>
          <cell r="L319">
            <v>0.27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E320" t="str">
            <v>VS-5 - CANTONEIRA EM PERFIL DE ALUMÍNIO ANODIZADO BRANCO COM VIDRO LAMINADO DE 06mm</v>
          </cell>
          <cell r="F320" t="str">
            <v xml:space="preserve">UN </v>
          </cell>
          <cell r="H320">
            <v>0</v>
          </cell>
          <cell r="I320">
            <v>0</v>
          </cell>
          <cell r="J320">
            <v>0</v>
          </cell>
          <cell r="K320">
            <v>0.27</v>
          </cell>
          <cell r="L320">
            <v>0.27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E321" t="str">
            <v>VS-6 - CANTONEIRA EM PERFIL DE ALUMÍNIO ANODIZADO BRANCO COM VIDRO LAMINADO DE 06mm</v>
          </cell>
          <cell r="F321" t="str">
            <v xml:space="preserve">UN </v>
          </cell>
          <cell r="H321">
            <v>0</v>
          </cell>
          <cell r="I321">
            <v>0</v>
          </cell>
          <cell r="J321">
            <v>0</v>
          </cell>
          <cell r="K321">
            <v>0.27</v>
          </cell>
          <cell r="L321">
            <v>0.27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E322" t="str">
            <v>VS-7 - CANTONEIRA EM PERFIL E MONTANTES EM ALUMÍNIO ANODIZADO BRANCO COM VIDRO LAMINADO DE 06mm</v>
          </cell>
          <cell r="F322" t="str">
            <v xml:space="preserve">UN </v>
          </cell>
          <cell r="H322">
            <v>0</v>
          </cell>
          <cell r="I322">
            <v>0</v>
          </cell>
          <cell r="J322">
            <v>0</v>
          </cell>
          <cell r="K322">
            <v>0.27</v>
          </cell>
          <cell r="L322">
            <v>0.27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E323" t="str">
            <v>VS-8 - CANTONEIRA EM PERFIL E MONTANTES EM ALUMÍNIO ANODIZADO BRANCO COM VIDRO LAMINADO DE 06mm</v>
          </cell>
          <cell r="F323" t="str">
            <v xml:space="preserve">UN </v>
          </cell>
          <cell r="H323">
            <v>0</v>
          </cell>
          <cell r="I323">
            <v>0</v>
          </cell>
          <cell r="J323">
            <v>0</v>
          </cell>
          <cell r="K323">
            <v>0.27</v>
          </cell>
          <cell r="L323">
            <v>0.27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E324" t="str">
            <v>VS-9 - CANTONEIRA EM PERFIL E MONTANTES EM ALUMÍNIO ANODIZADO BRANCO COM VIDRO LAMINADO DE 06mm</v>
          </cell>
          <cell r="F324" t="str">
            <v xml:space="preserve">UN </v>
          </cell>
          <cell r="H324">
            <v>0</v>
          </cell>
          <cell r="I324">
            <v>0</v>
          </cell>
          <cell r="J324">
            <v>0</v>
          </cell>
          <cell r="K324">
            <v>0.27</v>
          </cell>
          <cell r="L324">
            <v>0.27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H325">
            <v>0</v>
          </cell>
          <cell r="I325">
            <v>0</v>
          </cell>
          <cell r="J325">
            <v>0</v>
          </cell>
          <cell r="K325">
            <v>0.27</v>
          </cell>
          <cell r="L325">
            <v>0.27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E326" t="str">
            <v>PINTURA</v>
          </cell>
          <cell r="R326">
            <v>2879920.2</v>
          </cell>
        </row>
        <row r="327">
          <cell r="D327" t="str">
            <v>CPU-172</v>
          </cell>
          <cell r="E327" t="str">
            <v>EMASSAMENTO COM MASSA LATEX PVA PARA AMBIENTES INTERNOS, DUAS DEMÃSO</v>
          </cell>
          <cell r="F327" t="str">
            <v>M²</v>
          </cell>
          <cell r="G327">
            <v>11485.3</v>
          </cell>
          <cell r="H327">
            <v>14.12</v>
          </cell>
          <cell r="I327">
            <v>0</v>
          </cell>
          <cell r="J327">
            <v>14.12</v>
          </cell>
          <cell r="K327">
            <v>0.27</v>
          </cell>
          <cell r="L327">
            <v>0.27</v>
          </cell>
          <cell r="M327">
            <v>17.93</v>
          </cell>
          <cell r="N327">
            <v>0</v>
          </cell>
          <cell r="O327">
            <v>17.93</v>
          </cell>
          <cell r="P327">
            <v>205931.43</v>
          </cell>
          <cell r="Q327">
            <v>0</v>
          </cell>
          <cell r="R327">
            <v>205931.43</v>
          </cell>
        </row>
        <row r="328">
          <cell r="D328" t="str">
            <v>CPU-173</v>
          </cell>
          <cell r="E328" t="str">
            <v>EMASSAMENTO COM MASSA ACRILICA PARA AMBIENTES INTERNOS/EXTERNOS, DUAS DEMAOS</v>
          </cell>
          <cell r="F328" t="str">
            <v>M²</v>
          </cell>
          <cell r="G328">
            <v>29663.31</v>
          </cell>
          <cell r="H328">
            <v>19.77</v>
          </cell>
          <cell r="I328">
            <v>0</v>
          </cell>
          <cell r="J328">
            <v>19.77</v>
          </cell>
          <cell r="K328">
            <v>0.27</v>
          </cell>
          <cell r="L328">
            <v>0.27</v>
          </cell>
          <cell r="M328">
            <v>25.11</v>
          </cell>
          <cell r="N328">
            <v>0</v>
          </cell>
          <cell r="O328">
            <v>25.11</v>
          </cell>
          <cell r="P328">
            <v>744845.71</v>
          </cell>
          <cell r="Q328">
            <v>0</v>
          </cell>
          <cell r="R328">
            <v>744845.71</v>
          </cell>
        </row>
        <row r="329">
          <cell r="D329" t="str">
            <v>CA-011</v>
          </cell>
          <cell r="E329" t="str">
            <v>PINTURA LATEX PVA AMBIENTES INTERNOS, DUAS DEMÃOS</v>
          </cell>
          <cell r="F329" t="str">
            <v>M²</v>
          </cell>
          <cell r="G329">
            <v>847.64</v>
          </cell>
          <cell r="H329">
            <v>28.04</v>
          </cell>
          <cell r="I329">
            <v>0</v>
          </cell>
          <cell r="J329">
            <v>28.04</v>
          </cell>
          <cell r="K329">
            <v>0.27</v>
          </cell>
          <cell r="L329">
            <v>0.27</v>
          </cell>
          <cell r="M329">
            <v>35.61</v>
          </cell>
          <cell r="N329">
            <v>0</v>
          </cell>
          <cell r="O329">
            <v>35.61</v>
          </cell>
          <cell r="P329">
            <v>30184.46</v>
          </cell>
          <cell r="Q329">
            <v>0</v>
          </cell>
          <cell r="R329">
            <v>30184.46</v>
          </cell>
        </row>
        <row r="330">
          <cell r="D330" t="str">
            <v>CPU-174</v>
          </cell>
          <cell r="E330" t="str">
            <v>FUNDO SELADOR PVA AMBIENTES INTERNOS, UMA DEMAO</v>
          </cell>
          <cell r="F330" t="str">
            <v>M²</v>
          </cell>
          <cell r="G330">
            <v>17215.759999999998</v>
          </cell>
          <cell r="H330">
            <v>6.21</v>
          </cell>
          <cell r="I330">
            <v>0</v>
          </cell>
          <cell r="J330">
            <v>6.21</v>
          </cell>
          <cell r="K330">
            <v>0.27</v>
          </cell>
          <cell r="L330">
            <v>0.27</v>
          </cell>
          <cell r="M330">
            <v>7.89</v>
          </cell>
          <cell r="N330">
            <v>0</v>
          </cell>
          <cell r="O330">
            <v>7.89</v>
          </cell>
          <cell r="P330">
            <v>135832.35</v>
          </cell>
          <cell r="Q330">
            <v>0</v>
          </cell>
          <cell r="R330">
            <v>135832.35</v>
          </cell>
        </row>
        <row r="331">
          <cell r="D331" t="str">
            <v>CPU-113</v>
          </cell>
          <cell r="E331" t="str">
            <v>PINTURA LATEX ACRILICA AMBIENTES INTERNOS/EXTERNOS, DUAS DEMAOS</v>
          </cell>
          <cell r="F331" t="str">
            <v>M²</v>
          </cell>
          <cell r="G331">
            <v>31588.48</v>
          </cell>
          <cell r="H331">
            <v>21.47</v>
          </cell>
          <cell r="I331">
            <v>0</v>
          </cell>
          <cell r="J331">
            <v>21.47</v>
          </cell>
          <cell r="K331">
            <v>0.27</v>
          </cell>
          <cell r="L331">
            <v>0.27</v>
          </cell>
          <cell r="M331">
            <v>27.27</v>
          </cell>
          <cell r="N331">
            <v>0</v>
          </cell>
          <cell r="O331">
            <v>27.27</v>
          </cell>
          <cell r="P331">
            <v>861417.85</v>
          </cell>
          <cell r="Q331">
            <v>0</v>
          </cell>
          <cell r="R331">
            <v>861417.85</v>
          </cell>
        </row>
        <row r="332">
          <cell r="D332" t="str">
            <v>CPU-175</v>
          </cell>
          <cell r="E332" t="str">
            <v>FUNDO SELADOR ACRILICO AMBIENTES INTERNOS/EXTERNOS, UMA DEMAO</v>
          </cell>
          <cell r="F332" t="str">
            <v>M²</v>
          </cell>
          <cell r="G332">
            <v>29663.31</v>
          </cell>
          <cell r="H332">
            <v>6.21</v>
          </cell>
          <cell r="I332">
            <v>0</v>
          </cell>
          <cell r="J332">
            <v>6.21</v>
          </cell>
          <cell r="K332">
            <v>0.27</v>
          </cell>
          <cell r="L332">
            <v>0.27</v>
          </cell>
          <cell r="M332">
            <v>7.89</v>
          </cell>
          <cell r="N332">
            <v>0</v>
          </cell>
          <cell r="O332">
            <v>7.89</v>
          </cell>
          <cell r="P332">
            <v>234043.51999999999</v>
          </cell>
          <cell r="Q332">
            <v>0</v>
          </cell>
          <cell r="R332">
            <v>234043.51999999999</v>
          </cell>
        </row>
        <row r="333">
          <cell r="D333" t="str">
            <v>CA-058</v>
          </cell>
          <cell r="E333" t="str">
            <v>PINTURA ESMALTE ACETINADO, DUAS DEMAOS, PARA FERRO</v>
          </cell>
          <cell r="F333" t="str">
            <v>M²</v>
          </cell>
          <cell r="G333">
            <v>2195.9699999999998</v>
          </cell>
          <cell r="H333">
            <v>28.98</v>
          </cell>
          <cell r="I333">
            <v>0</v>
          </cell>
          <cell r="J333">
            <v>28.98</v>
          </cell>
          <cell r="K333">
            <v>0.27</v>
          </cell>
          <cell r="L333">
            <v>0.27</v>
          </cell>
          <cell r="M333">
            <v>36.799999999999997</v>
          </cell>
          <cell r="N333">
            <v>0</v>
          </cell>
          <cell r="O333">
            <v>36.799999999999997</v>
          </cell>
          <cell r="P333">
            <v>80811.7</v>
          </cell>
          <cell r="Q333">
            <v>0</v>
          </cell>
          <cell r="R333">
            <v>80811.7</v>
          </cell>
        </row>
        <row r="334">
          <cell r="D334" t="str">
            <v>CA-058</v>
          </cell>
          <cell r="E334" t="str">
            <v>PINTURA FUNDO OXIDO DE FERRO/ZARCAO, DUAS DEMAOS, PARA FERRO</v>
          </cell>
          <cell r="F334" t="str">
            <v>M²</v>
          </cell>
          <cell r="G334">
            <v>2195.9699999999998</v>
          </cell>
          <cell r="H334">
            <v>28.98</v>
          </cell>
          <cell r="I334">
            <v>0</v>
          </cell>
          <cell r="J334">
            <v>28.98</v>
          </cell>
          <cell r="K334">
            <v>0.27</v>
          </cell>
          <cell r="L334">
            <v>0.27</v>
          </cell>
          <cell r="M334">
            <v>36.799999999999997</v>
          </cell>
          <cell r="N334">
            <v>0</v>
          </cell>
          <cell r="O334">
            <v>36.799999999999997</v>
          </cell>
          <cell r="P334">
            <v>80811.7</v>
          </cell>
          <cell r="Q334">
            <v>0</v>
          </cell>
          <cell r="R334">
            <v>80811.7</v>
          </cell>
        </row>
        <row r="335">
          <cell r="D335" t="str">
            <v>CPU-176</v>
          </cell>
          <cell r="E335" t="str">
            <v>PINTURA C/BORRACHA CLORADA 2DEMAOS</v>
          </cell>
          <cell r="F335" t="str">
            <v>M²</v>
          </cell>
          <cell r="G335">
            <v>960</v>
          </cell>
          <cell r="H335">
            <v>31.07</v>
          </cell>
          <cell r="I335">
            <v>0</v>
          </cell>
          <cell r="J335">
            <v>31.07</v>
          </cell>
          <cell r="K335">
            <v>0.27</v>
          </cell>
          <cell r="L335">
            <v>0.27</v>
          </cell>
          <cell r="M335">
            <v>39.46</v>
          </cell>
          <cell r="N335">
            <v>0</v>
          </cell>
          <cell r="O335">
            <v>39.46</v>
          </cell>
          <cell r="P335">
            <v>37881.599999999999</v>
          </cell>
          <cell r="Q335">
            <v>0</v>
          </cell>
          <cell r="R335">
            <v>37881.599999999999</v>
          </cell>
        </row>
        <row r="336">
          <cell r="D336" t="str">
            <v>CA-012</v>
          </cell>
          <cell r="E336" t="str">
            <v>PINTURA COM TINTA ACÍLICA HOSPITALAR</v>
          </cell>
          <cell r="F336" t="str">
            <v>M²</v>
          </cell>
          <cell r="G336">
            <v>3684.69</v>
          </cell>
          <cell r="H336">
            <v>26.67</v>
          </cell>
          <cell r="I336">
            <v>0</v>
          </cell>
          <cell r="J336">
            <v>26.67</v>
          </cell>
          <cell r="K336">
            <v>0.27</v>
          </cell>
          <cell r="L336">
            <v>0.27</v>
          </cell>
          <cell r="M336">
            <v>33.869999999999997</v>
          </cell>
          <cell r="N336">
            <v>0</v>
          </cell>
          <cell r="O336">
            <v>33.869999999999997</v>
          </cell>
          <cell r="P336">
            <v>124800.45</v>
          </cell>
          <cell r="Q336">
            <v>0</v>
          </cell>
          <cell r="R336">
            <v>124800.45</v>
          </cell>
        </row>
        <row r="337">
          <cell r="D337" t="str">
            <v>CA-055</v>
          </cell>
          <cell r="E337" t="str">
            <v>PINTURA LATEX PVA AMBIENTES INTERNOS, DUAS DEMÃOS - COR PREPARADA</v>
          </cell>
          <cell r="F337" t="str">
            <v>M²</v>
          </cell>
          <cell r="G337">
            <v>10387.870000000001</v>
          </cell>
          <cell r="H337">
            <v>25.36</v>
          </cell>
          <cell r="I337">
            <v>0</v>
          </cell>
          <cell r="J337">
            <v>25.36</v>
          </cell>
          <cell r="K337">
            <v>0.27</v>
          </cell>
          <cell r="L337">
            <v>0.27</v>
          </cell>
          <cell r="M337">
            <v>32.21</v>
          </cell>
          <cell r="N337">
            <v>0</v>
          </cell>
          <cell r="O337">
            <v>32.21</v>
          </cell>
          <cell r="P337">
            <v>334593.28999999998</v>
          </cell>
          <cell r="Q337">
            <v>0</v>
          </cell>
          <cell r="R337">
            <v>334593.28999999998</v>
          </cell>
        </row>
        <row r="338">
          <cell r="D338" t="str">
            <v>CA-056</v>
          </cell>
          <cell r="E338" t="str">
            <v>CAIAÇÃO DO POÇO DO ELEVADOR</v>
          </cell>
          <cell r="F338" t="str">
            <v>M²</v>
          </cell>
          <cell r="G338">
            <v>811.68</v>
          </cell>
          <cell r="H338">
            <v>8.5</v>
          </cell>
          <cell r="I338">
            <v>0</v>
          </cell>
          <cell r="J338">
            <v>8.5</v>
          </cell>
          <cell r="K338">
            <v>0.27</v>
          </cell>
          <cell r="L338">
            <v>0.27</v>
          </cell>
          <cell r="M338">
            <v>10.8</v>
          </cell>
          <cell r="N338">
            <v>0</v>
          </cell>
          <cell r="O338">
            <v>10.8</v>
          </cell>
          <cell r="P338">
            <v>8766.14</v>
          </cell>
          <cell r="Q338">
            <v>0</v>
          </cell>
          <cell r="R338">
            <v>8766.14</v>
          </cell>
        </row>
        <row r="339">
          <cell r="E339" t="str">
            <v>VERNIZ EM BATENTES DAS PORTAS DE MADEIRA</v>
          </cell>
          <cell r="F339" t="str">
            <v>M2</v>
          </cell>
          <cell r="H339">
            <v>0</v>
          </cell>
          <cell r="I339">
            <v>0</v>
          </cell>
          <cell r="J339">
            <v>0</v>
          </cell>
          <cell r="K339">
            <v>0.27</v>
          </cell>
          <cell r="L339">
            <v>0.27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E340" t="str">
            <v>PINTURA COM TINTA ESMALTE EM CORRIMÃO DE FERRO</v>
          </cell>
          <cell r="F340" t="str">
            <v>M</v>
          </cell>
          <cell r="H340">
            <v>0</v>
          </cell>
          <cell r="I340">
            <v>0</v>
          </cell>
          <cell r="J340">
            <v>0</v>
          </cell>
          <cell r="K340">
            <v>0.27</v>
          </cell>
          <cell r="L340">
            <v>0.27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E341" t="str">
            <v>PINTURA PVA SOBRE SHAFTS VISITÁVEIS</v>
          </cell>
          <cell r="F341" t="str">
            <v>M2</v>
          </cell>
          <cell r="H341">
            <v>0</v>
          </cell>
          <cell r="I341">
            <v>0</v>
          </cell>
          <cell r="J341">
            <v>0</v>
          </cell>
          <cell r="K341">
            <v>0.27</v>
          </cell>
          <cell r="L341">
            <v>0.27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E342" t="str">
            <v>PINTURA COM TINTA ACRÍLICA EM PISO, PARA FAIXAS DE DEMARCAÇÃO, COM FAIXAS DE 5 CM DE LARGURA, APLICADA COM TRINCHA (COM EMASSAMENTO)</v>
          </cell>
          <cell r="F342" t="str">
            <v xml:space="preserve">M </v>
          </cell>
          <cell r="H342">
            <v>0</v>
          </cell>
          <cell r="I342">
            <v>0</v>
          </cell>
          <cell r="J342">
            <v>0</v>
          </cell>
          <cell r="K342">
            <v>0.27</v>
          </cell>
          <cell r="L342">
            <v>0.27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H343">
            <v>0</v>
          </cell>
          <cell r="I343">
            <v>0</v>
          </cell>
          <cell r="J343">
            <v>0</v>
          </cell>
          <cell r="K343">
            <v>0.27</v>
          </cell>
          <cell r="L343">
            <v>0.27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</row>
        <row r="344">
          <cell r="E344" t="str">
            <v>INSTALAÇÕES HIDRÁULICAS / GASES MEDICINAIS / UTILIDADES</v>
          </cell>
          <cell r="R344">
            <v>12679231.449999999</v>
          </cell>
        </row>
        <row r="345">
          <cell r="D345" t="str">
            <v>CA-080</v>
          </cell>
          <cell r="E345" t="str">
            <v>INSTALAÇÕES HIDRÁULICAS - CONFORME PLANILHA ANEXA</v>
          </cell>
          <cell r="F345" t="str">
            <v>VB</v>
          </cell>
          <cell r="G345">
            <v>1</v>
          </cell>
          <cell r="H345">
            <v>5789877.2999999998</v>
          </cell>
          <cell r="I345">
            <v>2872723.56</v>
          </cell>
          <cell r="J345">
            <v>8662600.8599999994</v>
          </cell>
          <cell r="K345">
            <v>0.27</v>
          </cell>
          <cell r="L345">
            <v>0.27</v>
          </cell>
          <cell r="M345">
            <v>7353144.1699999999</v>
          </cell>
          <cell r="N345">
            <v>3648356.63</v>
          </cell>
          <cell r="O345">
            <v>11001500.800000001</v>
          </cell>
          <cell r="P345">
            <v>7353144.1699999999</v>
          </cell>
          <cell r="Q345">
            <v>3648356.63</v>
          </cell>
          <cell r="R345">
            <v>11001500.800000001</v>
          </cell>
        </row>
        <row r="346">
          <cell r="E346" t="str">
            <v>LOUÇAS E METAIS</v>
          </cell>
          <cell r="F346" t="str">
            <v/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0.27</v>
          </cell>
          <cell r="L346">
            <v>0.27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D347" t="str">
            <v>CPU-177</v>
          </cell>
          <cell r="E347" t="str">
            <v>VASO SANITARIO - LOUÇA BRANCA</v>
          </cell>
          <cell r="F347" t="str">
            <v xml:space="preserve">UN </v>
          </cell>
          <cell r="G347">
            <v>208</v>
          </cell>
          <cell r="H347">
            <v>286.44</v>
          </cell>
          <cell r="I347">
            <v>0</v>
          </cell>
          <cell r="J347">
            <v>286.44</v>
          </cell>
          <cell r="K347">
            <v>0.27</v>
          </cell>
          <cell r="L347">
            <v>0.27</v>
          </cell>
          <cell r="M347">
            <v>363.78</v>
          </cell>
          <cell r="N347">
            <v>0</v>
          </cell>
          <cell r="O347">
            <v>363.78</v>
          </cell>
          <cell r="P347">
            <v>75666.240000000005</v>
          </cell>
          <cell r="Q347">
            <v>0</v>
          </cell>
          <cell r="R347">
            <v>75666.240000000005</v>
          </cell>
        </row>
        <row r="348">
          <cell r="D348" t="str">
            <v>CPU-178</v>
          </cell>
          <cell r="E348" t="str">
            <v>BACIA SIFONADA DE LOUÇA SEM TAMPA, PARA PESSOAS COM MOBILIDADE REDUZIDA</v>
          </cell>
          <cell r="F348" t="str">
            <v xml:space="preserve">UN </v>
          </cell>
          <cell r="G348">
            <v>134</v>
          </cell>
          <cell r="H348">
            <v>605.72</v>
          </cell>
          <cell r="I348">
            <v>0</v>
          </cell>
          <cell r="J348">
            <v>605.72</v>
          </cell>
          <cell r="K348">
            <v>0.27</v>
          </cell>
          <cell r="L348">
            <v>0.27</v>
          </cell>
          <cell r="M348">
            <v>769.26</v>
          </cell>
          <cell r="N348">
            <v>0</v>
          </cell>
          <cell r="O348">
            <v>769.26</v>
          </cell>
          <cell r="P348">
            <v>103080.84</v>
          </cell>
          <cell r="Q348">
            <v>0</v>
          </cell>
          <cell r="R348">
            <v>103080.84</v>
          </cell>
        </row>
        <row r="349">
          <cell r="D349" t="str">
            <v>CPU-179</v>
          </cell>
          <cell r="E349" t="str">
            <v>ASSENTO PARA VASO SANITARIO DE PLASTICO PADRAO POPULAR - FORNECIMENTO E INSTALACAO</v>
          </cell>
          <cell r="F349" t="str">
            <v xml:space="preserve">UN </v>
          </cell>
          <cell r="G349">
            <v>208</v>
          </cell>
          <cell r="H349">
            <v>53.85</v>
          </cell>
          <cell r="I349">
            <v>0</v>
          </cell>
          <cell r="J349">
            <v>53.85</v>
          </cell>
          <cell r="K349">
            <v>0.27</v>
          </cell>
          <cell r="L349">
            <v>0.27</v>
          </cell>
          <cell r="M349">
            <v>68.39</v>
          </cell>
          <cell r="N349">
            <v>0</v>
          </cell>
          <cell r="O349">
            <v>68.39</v>
          </cell>
          <cell r="P349">
            <v>14225.12</v>
          </cell>
          <cell r="Q349">
            <v>0</v>
          </cell>
          <cell r="R349">
            <v>14225.12</v>
          </cell>
        </row>
        <row r="350">
          <cell r="D350" t="str">
            <v>CPU-180</v>
          </cell>
          <cell r="E350" t="str">
            <v>ASSENTO PARA BACIA SANITÁRIA COM ABERTURA FRONTAL, PARA PESSOAS COM MOBILIDADE REDUZIDA</v>
          </cell>
          <cell r="F350" t="str">
            <v xml:space="preserve">UN </v>
          </cell>
          <cell r="G350">
            <v>134</v>
          </cell>
          <cell r="H350">
            <v>176.28</v>
          </cell>
          <cell r="I350">
            <v>0</v>
          </cell>
          <cell r="J350">
            <v>176.28</v>
          </cell>
          <cell r="K350">
            <v>0.27</v>
          </cell>
          <cell r="L350">
            <v>0.27</v>
          </cell>
          <cell r="M350">
            <v>223.88</v>
          </cell>
          <cell r="N350">
            <v>0</v>
          </cell>
          <cell r="O350">
            <v>223.88</v>
          </cell>
          <cell r="P350">
            <v>29999.919999999998</v>
          </cell>
          <cell r="Q350">
            <v>0</v>
          </cell>
          <cell r="R350">
            <v>29999.919999999998</v>
          </cell>
        </row>
        <row r="351">
          <cell r="D351" t="str">
            <v>CPU-181</v>
          </cell>
          <cell r="E351" t="str">
            <v>CUBA DE LOUÇA DE EMBUTIR</v>
          </cell>
          <cell r="F351" t="str">
            <v xml:space="preserve">UN </v>
          </cell>
          <cell r="G351">
            <v>245</v>
          </cell>
          <cell r="H351">
            <v>121.48</v>
          </cell>
          <cell r="I351">
            <v>0</v>
          </cell>
          <cell r="J351">
            <v>121.48</v>
          </cell>
          <cell r="K351">
            <v>0.27</v>
          </cell>
          <cell r="L351">
            <v>0.27</v>
          </cell>
          <cell r="M351">
            <v>154.28</v>
          </cell>
          <cell r="N351">
            <v>0</v>
          </cell>
          <cell r="O351">
            <v>154.28</v>
          </cell>
          <cell r="P351">
            <v>37798.6</v>
          </cell>
          <cell r="Q351">
            <v>0</v>
          </cell>
          <cell r="R351">
            <v>37798.6</v>
          </cell>
        </row>
        <row r="352">
          <cell r="D352" t="str">
            <v>CPU-182</v>
          </cell>
          <cell r="E352" t="str">
            <v>LAVATÓRIO COM COLUNA SUSPENSA PARA PNE, INCLUSIVE BARRA U DE APOIO</v>
          </cell>
          <cell r="F352" t="str">
            <v xml:space="preserve">UN </v>
          </cell>
          <cell r="G352">
            <v>134</v>
          </cell>
          <cell r="H352">
            <v>672.2</v>
          </cell>
          <cell r="I352">
            <v>0</v>
          </cell>
          <cell r="J352">
            <v>672.2</v>
          </cell>
          <cell r="K352">
            <v>0.27</v>
          </cell>
          <cell r="L352">
            <v>0.27</v>
          </cell>
          <cell r="M352">
            <v>853.69</v>
          </cell>
          <cell r="N352">
            <v>0</v>
          </cell>
          <cell r="O352">
            <v>853.69</v>
          </cell>
          <cell r="P352">
            <v>114394.46</v>
          </cell>
          <cell r="Q352">
            <v>0</v>
          </cell>
          <cell r="R352">
            <v>114394.46</v>
          </cell>
        </row>
        <row r="353">
          <cell r="D353" t="str">
            <v>CPU-183</v>
          </cell>
          <cell r="E353" t="str">
            <v>LAVATÓRIO COM COLUNA</v>
          </cell>
          <cell r="F353" t="str">
            <v xml:space="preserve">UN </v>
          </cell>
          <cell r="G353">
            <v>147</v>
          </cell>
          <cell r="H353">
            <v>237.99</v>
          </cell>
          <cell r="I353">
            <v>0</v>
          </cell>
          <cell r="J353">
            <v>237.99</v>
          </cell>
          <cell r="K353">
            <v>0.27</v>
          </cell>
          <cell r="L353">
            <v>0.27</v>
          </cell>
          <cell r="M353">
            <v>302.25</v>
          </cell>
          <cell r="N353">
            <v>0</v>
          </cell>
          <cell r="O353">
            <v>302.25</v>
          </cell>
          <cell r="P353">
            <v>44430.75</v>
          </cell>
          <cell r="Q353">
            <v>0</v>
          </cell>
          <cell r="R353">
            <v>44430.75</v>
          </cell>
        </row>
        <row r="354">
          <cell r="D354" t="str">
            <v>CPU-184</v>
          </cell>
          <cell r="E354" t="str">
            <v>VÁLVULA DE EXPURGO</v>
          </cell>
          <cell r="F354" t="str">
            <v xml:space="preserve">UN </v>
          </cell>
          <cell r="G354">
            <v>19</v>
          </cell>
          <cell r="H354">
            <v>35.479999999999997</v>
          </cell>
          <cell r="I354">
            <v>0</v>
          </cell>
          <cell r="J354">
            <v>35.479999999999997</v>
          </cell>
          <cell r="K354">
            <v>0.27</v>
          </cell>
          <cell r="L354">
            <v>0.27</v>
          </cell>
          <cell r="M354">
            <v>45.06</v>
          </cell>
          <cell r="N354">
            <v>0</v>
          </cell>
          <cell r="O354">
            <v>45.06</v>
          </cell>
          <cell r="P354">
            <v>856.14</v>
          </cell>
          <cell r="Q354">
            <v>0</v>
          </cell>
          <cell r="R354">
            <v>856.14</v>
          </cell>
        </row>
        <row r="355">
          <cell r="D355" t="str">
            <v>CPU-185</v>
          </cell>
          <cell r="E355" t="str">
            <v>MICTORIO SIFONADO DE LOUCA BRANCA COM PERTENCES, COM REGISTRO DE PRESSAO 1/2" COM CANOPLA CROMADA ACABAMENTO SIMPLES E CONJUNTO PARA FIXACAO - FORNECIMENTO E INSTALACAO</v>
          </cell>
          <cell r="F355" t="str">
            <v xml:space="preserve">UN </v>
          </cell>
          <cell r="G355">
            <v>33</v>
          </cell>
          <cell r="H355">
            <v>372.6</v>
          </cell>
          <cell r="I355">
            <v>0</v>
          </cell>
          <cell r="J355">
            <v>372.6</v>
          </cell>
          <cell r="K355">
            <v>0.27</v>
          </cell>
          <cell r="L355">
            <v>0.27</v>
          </cell>
          <cell r="M355">
            <v>473.2</v>
          </cell>
          <cell r="N355">
            <v>0</v>
          </cell>
          <cell r="O355">
            <v>473.2</v>
          </cell>
          <cell r="P355">
            <v>15615.6</v>
          </cell>
          <cell r="Q355">
            <v>0</v>
          </cell>
          <cell r="R355">
            <v>15615.6</v>
          </cell>
        </row>
        <row r="356">
          <cell r="D356" t="str">
            <v>CPU-186</v>
          </cell>
          <cell r="E356" t="str">
            <v>TORNEIRA DE MESA COM MISTURADOR</v>
          </cell>
          <cell r="F356" t="str">
            <v xml:space="preserve">UN </v>
          </cell>
          <cell r="G356">
            <v>524</v>
          </cell>
          <cell r="H356">
            <v>197.03</v>
          </cell>
          <cell r="I356">
            <v>0</v>
          </cell>
          <cell r="J356">
            <v>197.03</v>
          </cell>
          <cell r="K356">
            <v>0.27</v>
          </cell>
          <cell r="L356">
            <v>0.27</v>
          </cell>
          <cell r="M356">
            <v>250.23</v>
          </cell>
          <cell r="N356">
            <v>0</v>
          </cell>
          <cell r="O356">
            <v>250.23</v>
          </cell>
          <cell r="P356">
            <v>131120.51999999999</v>
          </cell>
          <cell r="Q356">
            <v>0</v>
          </cell>
          <cell r="R356">
            <v>131120.51999999999</v>
          </cell>
        </row>
        <row r="357">
          <cell r="D357" t="str">
            <v>CPU-187</v>
          </cell>
          <cell r="E357" t="str">
            <v>DUCHA HIGIÊNICA PARA SANITÁRIO FEM E PNE</v>
          </cell>
          <cell r="F357" t="str">
            <v xml:space="preserve">UN </v>
          </cell>
          <cell r="G357">
            <v>143</v>
          </cell>
          <cell r="H357">
            <v>167.28</v>
          </cell>
          <cell r="I357">
            <v>0</v>
          </cell>
          <cell r="J357">
            <v>167.28</v>
          </cell>
          <cell r="K357">
            <v>0.27</v>
          </cell>
          <cell r="L357">
            <v>0.27</v>
          </cell>
          <cell r="M357">
            <v>212.45</v>
          </cell>
          <cell r="N357">
            <v>0</v>
          </cell>
          <cell r="O357">
            <v>212.45</v>
          </cell>
          <cell r="P357">
            <v>30380.35</v>
          </cell>
          <cell r="Q357">
            <v>0</v>
          </cell>
          <cell r="R357">
            <v>30380.35</v>
          </cell>
        </row>
        <row r="358">
          <cell r="D358" t="str">
            <v>CPU-188</v>
          </cell>
          <cell r="E358" t="str">
            <v>BARRA DE APOIO</v>
          </cell>
          <cell r="F358" t="str">
            <v xml:space="preserve">UN </v>
          </cell>
          <cell r="G358">
            <v>377</v>
          </cell>
          <cell r="H358">
            <v>236.96</v>
          </cell>
          <cell r="I358">
            <v>0</v>
          </cell>
          <cell r="J358">
            <v>236.96</v>
          </cell>
          <cell r="K358">
            <v>0.27</v>
          </cell>
          <cell r="L358">
            <v>0.27</v>
          </cell>
          <cell r="M358">
            <v>300.94</v>
          </cell>
          <cell r="N358">
            <v>0</v>
          </cell>
          <cell r="O358">
            <v>300.94</v>
          </cell>
          <cell r="P358">
            <v>113454.38</v>
          </cell>
          <cell r="Q358">
            <v>0</v>
          </cell>
          <cell r="R358">
            <v>113454.38</v>
          </cell>
        </row>
        <row r="359">
          <cell r="D359" t="str">
            <v>CPU-189</v>
          </cell>
          <cell r="E359" t="str">
            <v>SABONETEIRA PARA SABÃO LIQUIDO</v>
          </cell>
          <cell r="F359" t="str">
            <v xml:space="preserve">UN </v>
          </cell>
          <cell r="G359">
            <v>366</v>
          </cell>
          <cell r="H359">
            <v>54.6</v>
          </cell>
          <cell r="I359">
            <v>0</v>
          </cell>
          <cell r="J359">
            <v>54.6</v>
          </cell>
          <cell r="K359">
            <v>0.27</v>
          </cell>
          <cell r="L359">
            <v>0.27</v>
          </cell>
          <cell r="M359">
            <v>69.34</v>
          </cell>
          <cell r="N359">
            <v>0</v>
          </cell>
          <cell r="O359">
            <v>69.34</v>
          </cell>
          <cell r="P359">
            <v>25378.44</v>
          </cell>
          <cell r="Q359">
            <v>0</v>
          </cell>
          <cell r="R359">
            <v>25378.44</v>
          </cell>
        </row>
        <row r="360">
          <cell r="D360" t="str">
            <v>CPU-190</v>
          </cell>
          <cell r="E360" t="str">
            <v>PAPELEIRA PARA PAPEL HIG.</v>
          </cell>
          <cell r="F360" t="str">
            <v xml:space="preserve">UN </v>
          </cell>
          <cell r="G360">
            <v>328</v>
          </cell>
          <cell r="H360">
            <v>54.41</v>
          </cell>
          <cell r="I360">
            <v>0</v>
          </cell>
          <cell r="J360">
            <v>54.41</v>
          </cell>
          <cell r="K360">
            <v>0.27</v>
          </cell>
          <cell r="L360">
            <v>0.27</v>
          </cell>
          <cell r="M360">
            <v>69.099999999999994</v>
          </cell>
          <cell r="N360">
            <v>0</v>
          </cell>
          <cell r="O360">
            <v>69.099999999999994</v>
          </cell>
          <cell r="P360">
            <v>22664.799999999999</v>
          </cell>
          <cell r="Q360">
            <v>0</v>
          </cell>
          <cell r="R360">
            <v>22664.799999999999</v>
          </cell>
        </row>
        <row r="361">
          <cell r="D361" t="str">
            <v>CPU-191</v>
          </cell>
          <cell r="E361" t="str">
            <v>DISPENSER PARA PAPEL</v>
          </cell>
          <cell r="F361" t="str">
            <v xml:space="preserve">UN </v>
          </cell>
          <cell r="G361">
            <v>272</v>
          </cell>
          <cell r="H361">
            <v>60.07</v>
          </cell>
          <cell r="I361">
            <v>0</v>
          </cell>
          <cell r="J361">
            <v>60.07</v>
          </cell>
          <cell r="K361">
            <v>0.27</v>
          </cell>
          <cell r="L361">
            <v>0.27</v>
          </cell>
          <cell r="M361">
            <v>76.290000000000006</v>
          </cell>
          <cell r="N361">
            <v>0</v>
          </cell>
          <cell r="O361">
            <v>76.290000000000006</v>
          </cell>
          <cell r="P361">
            <v>20750.88</v>
          </cell>
          <cell r="Q361">
            <v>0</v>
          </cell>
          <cell r="R361">
            <v>20750.88</v>
          </cell>
        </row>
        <row r="362">
          <cell r="D362" t="str">
            <v>CPU-192</v>
          </cell>
          <cell r="E362" t="str">
            <v>ESPELHO CRISTAL</v>
          </cell>
          <cell r="F362" t="str">
            <v>M²</v>
          </cell>
          <cell r="G362">
            <v>224.75</v>
          </cell>
          <cell r="H362">
            <v>136.03</v>
          </cell>
          <cell r="I362">
            <v>0</v>
          </cell>
          <cell r="J362">
            <v>136.03</v>
          </cell>
          <cell r="K362">
            <v>0.27</v>
          </cell>
          <cell r="L362">
            <v>0.27</v>
          </cell>
          <cell r="M362">
            <v>172.76</v>
          </cell>
          <cell r="N362">
            <v>0</v>
          </cell>
          <cell r="O362">
            <v>172.76</v>
          </cell>
          <cell r="P362">
            <v>38827.81</v>
          </cell>
          <cell r="Q362">
            <v>0</v>
          </cell>
          <cell r="R362">
            <v>38827.81</v>
          </cell>
        </row>
        <row r="363">
          <cell r="D363" t="str">
            <v>CPU-193</v>
          </cell>
          <cell r="E363" t="str">
            <v>CHUVEIRO / DUCHA</v>
          </cell>
          <cell r="F363" t="str">
            <v xml:space="preserve">UN </v>
          </cell>
          <cell r="G363">
            <v>176</v>
          </cell>
          <cell r="H363">
            <v>175.06</v>
          </cell>
          <cell r="I363">
            <v>0</v>
          </cell>
          <cell r="J363">
            <v>175.06</v>
          </cell>
          <cell r="K363">
            <v>0.27</v>
          </cell>
          <cell r="L363">
            <v>0.27</v>
          </cell>
          <cell r="M363">
            <v>222.33</v>
          </cell>
          <cell r="N363">
            <v>0</v>
          </cell>
          <cell r="O363">
            <v>222.33</v>
          </cell>
          <cell r="P363">
            <v>39130.080000000002</v>
          </cell>
          <cell r="Q363">
            <v>0</v>
          </cell>
          <cell r="R363">
            <v>39130.080000000002</v>
          </cell>
        </row>
        <row r="364">
          <cell r="D364" t="str">
            <v>CPU-194</v>
          </cell>
          <cell r="E364" t="str">
            <v>CUBA DE ACO INOXIDAVEL 56,0X33,0X11,5CM - FORNECIMENTO E INSTALACAO</v>
          </cell>
          <cell r="F364" t="str">
            <v xml:space="preserve">UN </v>
          </cell>
          <cell r="G364">
            <v>12</v>
          </cell>
          <cell r="H364">
            <v>596.87</v>
          </cell>
          <cell r="I364">
            <v>0</v>
          </cell>
          <cell r="J364">
            <v>596.87</v>
          </cell>
          <cell r="K364">
            <v>0.27</v>
          </cell>
          <cell r="L364">
            <v>0.27</v>
          </cell>
          <cell r="M364">
            <v>758.02</v>
          </cell>
          <cell r="N364">
            <v>0</v>
          </cell>
          <cell r="O364">
            <v>758.02</v>
          </cell>
          <cell r="P364">
            <v>9096.24</v>
          </cell>
          <cell r="Q364">
            <v>0</v>
          </cell>
          <cell r="R364">
            <v>9096.24</v>
          </cell>
        </row>
        <row r="365">
          <cell r="D365" t="str">
            <v>CPU-195</v>
          </cell>
          <cell r="E365" t="str">
            <v>TORNEIRA CROMADA TUBO MOVEL DE PAREDE 1/2" OU 3/4" PARA PIA DE COZINHA, PADRAO MEDIO - FORNECIMENTO E INSTALACAO</v>
          </cell>
          <cell r="F365" t="str">
            <v xml:space="preserve">UN </v>
          </cell>
          <cell r="G365">
            <v>146</v>
          </cell>
          <cell r="H365">
            <v>63.13</v>
          </cell>
          <cell r="I365">
            <v>0</v>
          </cell>
          <cell r="J365">
            <v>63.13</v>
          </cell>
          <cell r="K365">
            <v>0.27</v>
          </cell>
          <cell r="L365">
            <v>0.27</v>
          </cell>
          <cell r="M365">
            <v>80.180000000000007</v>
          </cell>
          <cell r="N365">
            <v>0</v>
          </cell>
          <cell r="O365">
            <v>80.180000000000007</v>
          </cell>
          <cell r="P365">
            <v>11706.28</v>
          </cell>
          <cell r="Q365">
            <v>0</v>
          </cell>
          <cell r="R365">
            <v>11706.28</v>
          </cell>
        </row>
        <row r="366">
          <cell r="D366" t="str">
            <v>CPU-196</v>
          </cell>
          <cell r="E366" t="str">
            <v>TANQUE LOUCA BRANCO SEM COLUNA, COMPLETO INCLUSIVE TORNEIRA METALICA</v>
          </cell>
          <cell r="F366" t="str">
            <v xml:space="preserve">UN </v>
          </cell>
          <cell r="G366">
            <v>30</v>
          </cell>
          <cell r="H366">
            <v>321.47000000000003</v>
          </cell>
          <cell r="I366">
            <v>0</v>
          </cell>
          <cell r="J366">
            <v>321.47000000000003</v>
          </cell>
          <cell r="K366">
            <v>0.27</v>
          </cell>
          <cell r="L366">
            <v>0.27</v>
          </cell>
          <cell r="M366">
            <v>408.27</v>
          </cell>
          <cell r="N366">
            <v>0</v>
          </cell>
          <cell r="O366">
            <v>408.27</v>
          </cell>
          <cell r="P366">
            <v>12248.1</v>
          </cell>
          <cell r="Q366">
            <v>0</v>
          </cell>
          <cell r="R366">
            <v>12248.1</v>
          </cell>
        </row>
        <row r="367">
          <cell r="D367" t="str">
            <v>CPU-197</v>
          </cell>
          <cell r="E367" t="str">
            <v>TORNEIRA CROMADA LONGA 1/2" OU 3/4" DE PAREDE PARA PIA, PADRAO POPULAR - FORNECIMENTO E INSTALACAO</v>
          </cell>
          <cell r="F367" t="str">
            <v xml:space="preserve">UN </v>
          </cell>
          <cell r="G367">
            <v>30</v>
          </cell>
          <cell r="H367">
            <v>81.33</v>
          </cell>
          <cell r="I367">
            <v>0</v>
          </cell>
          <cell r="J367">
            <v>81.33</v>
          </cell>
          <cell r="K367">
            <v>0.27</v>
          </cell>
          <cell r="L367">
            <v>0.27</v>
          </cell>
          <cell r="M367">
            <v>103.29</v>
          </cell>
          <cell r="N367">
            <v>0</v>
          </cell>
          <cell r="O367">
            <v>103.29</v>
          </cell>
          <cell r="P367">
            <v>3098.7</v>
          </cell>
          <cell r="Q367">
            <v>0</v>
          </cell>
          <cell r="R367">
            <v>3098.7</v>
          </cell>
        </row>
        <row r="368">
          <cell r="D368" t="str">
            <v>CPU-198</v>
          </cell>
          <cell r="E368" t="str">
            <v>CADEIRA ARTICULADA PARA BANHO</v>
          </cell>
          <cell r="F368" t="str">
            <v xml:space="preserve">UN </v>
          </cell>
          <cell r="G368">
            <v>109</v>
          </cell>
          <cell r="H368">
            <v>2232.48</v>
          </cell>
          <cell r="I368">
            <v>0</v>
          </cell>
          <cell r="J368">
            <v>2232.48</v>
          </cell>
          <cell r="K368">
            <v>0.27</v>
          </cell>
          <cell r="L368">
            <v>0.27</v>
          </cell>
          <cell r="M368">
            <v>2835.25</v>
          </cell>
          <cell r="N368">
            <v>0</v>
          </cell>
          <cell r="O368">
            <v>2835.25</v>
          </cell>
          <cell r="P368">
            <v>309042.25</v>
          </cell>
          <cell r="Q368">
            <v>0</v>
          </cell>
          <cell r="R368">
            <v>309042.25</v>
          </cell>
        </row>
        <row r="369">
          <cell r="D369" t="str">
            <v>CPU-199</v>
          </cell>
          <cell r="E369" t="str">
            <v>BOX PARA CHUVEIRO</v>
          </cell>
          <cell r="F369" t="str">
            <v>M²</v>
          </cell>
          <cell r="G369">
            <v>11.6</v>
          </cell>
          <cell r="H369">
            <v>141.22999999999999</v>
          </cell>
          <cell r="I369">
            <v>0</v>
          </cell>
          <cell r="J369">
            <v>141.22999999999999</v>
          </cell>
          <cell r="K369">
            <v>0.27</v>
          </cell>
          <cell r="L369">
            <v>0.27</v>
          </cell>
          <cell r="M369">
            <v>179.36</v>
          </cell>
          <cell r="N369">
            <v>0</v>
          </cell>
          <cell r="O369">
            <v>179.36</v>
          </cell>
          <cell r="P369">
            <v>2080.58</v>
          </cell>
          <cell r="Q369">
            <v>0</v>
          </cell>
          <cell r="R369">
            <v>2080.58</v>
          </cell>
        </row>
        <row r="370">
          <cell r="D370" t="str">
            <v>CPU-200</v>
          </cell>
          <cell r="E370" t="str">
            <v>BEBEDOURO</v>
          </cell>
          <cell r="F370" t="str">
            <v xml:space="preserve">UN </v>
          </cell>
          <cell r="G370">
            <v>56</v>
          </cell>
          <cell r="H370">
            <v>1233.74</v>
          </cell>
          <cell r="I370">
            <v>0</v>
          </cell>
          <cell r="J370">
            <v>1233.74</v>
          </cell>
          <cell r="K370">
            <v>0.27</v>
          </cell>
          <cell r="L370">
            <v>0.27</v>
          </cell>
          <cell r="M370">
            <v>1566.85</v>
          </cell>
          <cell r="N370">
            <v>0</v>
          </cell>
          <cell r="O370">
            <v>1566.85</v>
          </cell>
          <cell r="P370">
            <v>87743.6</v>
          </cell>
          <cell r="Q370">
            <v>0</v>
          </cell>
          <cell r="R370">
            <v>87743.6</v>
          </cell>
        </row>
        <row r="371">
          <cell r="E371" t="str">
            <v>BANCADAS</v>
          </cell>
          <cell r="F371" t="str">
            <v/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0.27</v>
          </cell>
          <cell r="L371">
            <v>0.27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D372" t="str">
            <v>CA-044</v>
          </cell>
          <cell r="E372" t="str">
            <v>GRANITO CINZA POLIDO PARA BANCADA E=2,5 CM, LARGURA 60CM - FORNECIMENTO E INSTALACAO</v>
          </cell>
          <cell r="F372" t="str">
            <v>M</v>
          </cell>
          <cell r="G372">
            <v>203.68</v>
          </cell>
          <cell r="H372">
            <v>391.47</v>
          </cell>
          <cell r="I372">
            <v>56.44</v>
          </cell>
          <cell r="J372">
            <v>447.91</v>
          </cell>
          <cell r="K372">
            <v>0.27</v>
          </cell>
          <cell r="L372">
            <v>0.27</v>
          </cell>
          <cell r="M372">
            <v>497.17</v>
          </cell>
          <cell r="N372">
            <v>71.680000000000007</v>
          </cell>
          <cell r="O372">
            <v>568.85</v>
          </cell>
          <cell r="P372">
            <v>101263.59</v>
          </cell>
          <cell r="Q372">
            <v>14599.78</v>
          </cell>
          <cell r="R372">
            <v>115863.37</v>
          </cell>
        </row>
        <row r="373">
          <cell r="D373" t="str">
            <v>CA-045</v>
          </cell>
          <cell r="E373" t="str">
            <v>TAMPO INOX COM CUBAS E EXPURGO</v>
          </cell>
          <cell r="F373" t="str">
            <v>M</v>
          </cell>
          <cell r="G373">
            <v>359.08</v>
          </cell>
          <cell r="H373">
            <v>556.17999999999995</v>
          </cell>
          <cell r="I373">
            <v>33.86</v>
          </cell>
          <cell r="J373">
            <v>590.04</v>
          </cell>
          <cell r="K373">
            <v>0.27</v>
          </cell>
          <cell r="L373">
            <v>0.27</v>
          </cell>
          <cell r="M373">
            <v>706.35</v>
          </cell>
          <cell r="N373">
            <v>43</v>
          </cell>
          <cell r="O373">
            <v>749.35</v>
          </cell>
          <cell r="P373">
            <v>253636.16</v>
          </cell>
          <cell r="Q373">
            <v>15440.44</v>
          </cell>
          <cell r="R373">
            <v>269076.59999999998</v>
          </cell>
        </row>
        <row r="374">
          <cell r="E374" t="str">
            <v/>
          </cell>
          <cell r="H374">
            <v>0</v>
          </cell>
          <cell r="I374">
            <v>0</v>
          </cell>
          <cell r="J374">
            <v>0</v>
          </cell>
          <cell r="K374">
            <v>0.27</v>
          </cell>
          <cell r="L374">
            <v>0.27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E375" t="str">
            <v>CÂMARA FRIGORÍFICA</v>
          </cell>
          <cell r="R375">
            <v>266934.39</v>
          </cell>
        </row>
        <row r="376">
          <cell r="D376" t="str">
            <v>CPU-163</v>
          </cell>
          <cell r="E376" t="str">
            <v>MÓDULO FRIGORÍFICO PARA ARMAZENAMENTO DE CADÁVERES</v>
          </cell>
          <cell r="F376" t="str">
            <v>M²</v>
          </cell>
          <cell r="G376">
            <v>4.2</v>
          </cell>
          <cell r="H376">
            <v>5830.36</v>
          </cell>
          <cell r="I376">
            <v>0</v>
          </cell>
          <cell r="J376">
            <v>5830.36</v>
          </cell>
          <cell r="K376">
            <v>0.27</v>
          </cell>
          <cell r="L376">
            <v>0.27</v>
          </cell>
          <cell r="M376">
            <v>7404.56</v>
          </cell>
          <cell r="N376">
            <v>0</v>
          </cell>
          <cell r="O376">
            <v>7404.56</v>
          </cell>
          <cell r="P376">
            <v>31099.15</v>
          </cell>
          <cell r="Q376">
            <v>0</v>
          </cell>
          <cell r="R376">
            <v>31099.15</v>
          </cell>
        </row>
        <row r="377">
          <cell r="E377" t="str">
            <v>CÂMARA FRIA PARA ARMAZENAMENTO DE CADÁVERES (4,15 M2)</v>
          </cell>
          <cell r="F377" t="str">
            <v>CJ</v>
          </cell>
          <cell r="H377">
            <v>0</v>
          </cell>
          <cell r="I377">
            <v>0</v>
          </cell>
          <cell r="J377">
            <v>0</v>
          </cell>
          <cell r="K377">
            <v>0.27</v>
          </cell>
          <cell r="L377">
            <v>0.27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D378" t="str">
            <v>CPU-164</v>
          </cell>
          <cell r="E378" t="str">
            <v>MÓDULO FRIGORÍFICO PARA ARMAZENAMENTO DE CARNES, LATICÍNIOS, FRUTAS,VERDURAS E LEGUMES, REFEIÇÕES E ANTE-CÂMARA CONFORME PROJETO</v>
          </cell>
          <cell r="F378" t="str">
            <v>M²</v>
          </cell>
          <cell r="G378">
            <v>31.85</v>
          </cell>
          <cell r="H378">
            <v>5830.36</v>
          </cell>
          <cell r="I378">
            <v>0</v>
          </cell>
          <cell r="J378">
            <v>5830.36</v>
          </cell>
          <cell r="K378">
            <v>0.27</v>
          </cell>
          <cell r="L378">
            <v>0.27</v>
          </cell>
          <cell r="M378">
            <v>7404.56</v>
          </cell>
          <cell r="N378">
            <v>0</v>
          </cell>
          <cell r="O378">
            <v>7404.56</v>
          </cell>
          <cell r="P378">
            <v>235835.24</v>
          </cell>
          <cell r="Q378">
            <v>0</v>
          </cell>
          <cell r="R378">
            <v>235835.24</v>
          </cell>
        </row>
        <row r="379">
          <cell r="E379" t="str">
            <v>CÂMARA FRIA PARA ALIMENTOS CONGELADOS (6,41 M2)</v>
          </cell>
          <cell r="F379" t="str">
            <v>CJ</v>
          </cell>
          <cell r="H379">
            <v>0</v>
          </cell>
          <cell r="I379">
            <v>0</v>
          </cell>
          <cell r="J379">
            <v>0</v>
          </cell>
          <cell r="K379">
            <v>0.27</v>
          </cell>
          <cell r="L379">
            <v>0.27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E380" t="str">
            <v>CÂMARA FRIA PARA ALIMENTOS RESFRIADOS (3,90 M2)</v>
          </cell>
          <cell r="F380" t="str">
            <v>CJ</v>
          </cell>
          <cell r="H380">
            <v>0</v>
          </cell>
          <cell r="I380">
            <v>0</v>
          </cell>
          <cell r="J380">
            <v>0</v>
          </cell>
          <cell r="K380">
            <v>0.27</v>
          </cell>
          <cell r="L380">
            <v>0.27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E381" t="str">
            <v>CÂMARA FRIA PARA ALIMENTOS RESFRIADOS (3,74 M2)</v>
          </cell>
          <cell r="F381" t="str">
            <v>CJ</v>
          </cell>
          <cell r="H381">
            <v>0</v>
          </cell>
          <cell r="I381">
            <v>0</v>
          </cell>
          <cell r="J381">
            <v>0</v>
          </cell>
          <cell r="K381">
            <v>0.27</v>
          </cell>
          <cell r="L381">
            <v>0.27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E382" t="str">
            <v/>
          </cell>
          <cell r="H382">
            <v>0</v>
          </cell>
          <cell r="I382">
            <v>0</v>
          </cell>
          <cell r="J382">
            <v>0</v>
          </cell>
          <cell r="K382">
            <v>0.27</v>
          </cell>
          <cell r="L382">
            <v>0.27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E383" t="str">
            <v xml:space="preserve">CLIMATIZAÇÃO  </v>
          </cell>
          <cell r="R383">
            <v>23140173.77</v>
          </cell>
        </row>
        <row r="384">
          <cell r="D384" t="str">
            <v>CA-081</v>
          </cell>
          <cell r="E384" t="str">
            <v>SISTEMA DE CLIMATIZAÇÃO, VENTILAÇÃO E EXAUSTÃO, CONFORME MEMORIAL E PLANILHA ANEXA</v>
          </cell>
          <cell r="F384" t="str">
            <v>GL</v>
          </cell>
          <cell r="G384">
            <v>1</v>
          </cell>
          <cell r="H384">
            <v>12765959.310000001</v>
          </cell>
          <cell r="I384">
            <v>5454649.96</v>
          </cell>
          <cell r="J384">
            <v>18220609.27</v>
          </cell>
          <cell r="K384">
            <v>0.27</v>
          </cell>
          <cell r="L384">
            <v>0.27</v>
          </cell>
          <cell r="M384">
            <v>16212768.32</v>
          </cell>
          <cell r="N384">
            <v>6927405.4500000002</v>
          </cell>
          <cell r="O384">
            <v>23140173.77</v>
          </cell>
          <cell r="P384">
            <v>16212768.32</v>
          </cell>
          <cell r="Q384">
            <v>6927405.4500000002</v>
          </cell>
          <cell r="R384">
            <v>23140173.77</v>
          </cell>
        </row>
        <row r="385">
          <cell r="E385" t="str">
            <v/>
          </cell>
          <cell r="H385">
            <v>0</v>
          </cell>
          <cell r="I385">
            <v>0</v>
          </cell>
          <cell r="J385">
            <v>0</v>
          </cell>
          <cell r="K385">
            <v>0.27</v>
          </cell>
          <cell r="L385">
            <v>0.27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E386" t="str">
            <v xml:space="preserve">INSTALAÇÕES ELÉTRICAS </v>
          </cell>
          <cell r="R386">
            <v>20916756.760000002</v>
          </cell>
        </row>
        <row r="387">
          <cell r="D387" t="str">
            <v>CA-082</v>
          </cell>
          <cell r="E387" t="str">
            <v>INSTALAÇÕES ELÉTRICAS - CONFORME PLANILHA ANEXA</v>
          </cell>
          <cell r="F387" t="str">
            <v>VB</v>
          </cell>
          <cell r="G387">
            <v>1</v>
          </cell>
          <cell r="H387">
            <v>12430818.609999999</v>
          </cell>
          <cell r="I387">
            <v>4039068.6</v>
          </cell>
          <cell r="J387">
            <v>16469887.210000001</v>
          </cell>
          <cell r="K387">
            <v>0.27</v>
          </cell>
          <cell r="L387">
            <v>0.27</v>
          </cell>
          <cell r="M387">
            <v>15787139.640000001</v>
          </cell>
          <cell r="N387">
            <v>5129617.12</v>
          </cell>
          <cell r="O387">
            <v>20916756.760000002</v>
          </cell>
          <cell r="P387">
            <v>15787139.640000001</v>
          </cell>
          <cell r="Q387">
            <v>5129617.12</v>
          </cell>
          <cell r="R387">
            <v>20916756.760000002</v>
          </cell>
        </row>
        <row r="388">
          <cell r="E388" t="str">
            <v/>
          </cell>
          <cell r="H388">
            <v>0</v>
          </cell>
          <cell r="I388">
            <v>0</v>
          </cell>
          <cell r="J388">
            <v>0</v>
          </cell>
          <cell r="K388">
            <v>0.27</v>
          </cell>
          <cell r="L388">
            <v>0.27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E389" t="str">
            <v xml:space="preserve">INSTALAÇÕES ELETRÔNICAS </v>
          </cell>
          <cell r="R389">
            <v>9733204.8499999996</v>
          </cell>
        </row>
        <row r="390">
          <cell r="D390" t="str">
            <v>CA-083</v>
          </cell>
          <cell r="E390" t="str">
            <v>INSTALAÇÕES ELETRONICAS - CONFORME PLANILHA ANEXA</v>
          </cell>
          <cell r="F390" t="str">
            <v>VB</v>
          </cell>
          <cell r="G390">
            <v>1</v>
          </cell>
          <cell r="H390">
            <v>6060286.6100000003</v>
          </cell>
          <cell r="I390">
            <v>1603654.22</v>
          </cell>
          <cell r="J390">
            <v>7663940.8300000001</v>
          </cell>
          <cell r="K390">
            <v>0.27</v>
          </cell>
          <cell r="L390">
            <v>0.27</v>
          </cell>
          <cell r="M390">
            <v>7696563.9900000002</v>
          </cell>
          <cell r="N390">
            <v>2036640.86</v>
          </cell>
          <cell r="O390">
            <v>9733204.8499999996</v>
          </cell>
          <cell r="P390">
            <v>7696563.9900000002</v>
          </cell>
          <cell r="Q390">
            <v>2036640.86</v>
          </cell>
          <cell r="R390">
            <v>9733204.8499999996</v>
          </cell>
        </row>
        <row r="391">
          <cell r="E391" t="str">
            <v/>
          </cell>
          <cell r="H391">
            <v>0</v>
          </cell>
          <cell r="I391">
            <v>0</v>
          </cell>
          <cell r="J391">
            <v>0</v>
          </cell>
          <cell r="K391">
            <v>0.27</v>
          </cell>
          <cell r="L391">
            <v>0.27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E392" t="str">
            <v>ELEVADOR</v>
          </cell>
          <cell r="R392">
            <v>1569721.56</v>
          </cell>
        </row>
        <row r="393">
          <cell r="D393" t="str">
            <v>CPU-120</v>
          </cell>
          <cell r="E393" t="str">
            <v>ELEVADOR SOCIAL, COM 2 PARADAS, CAPACIDADE PARA 08 PASSAGEIROS, VEL. 60 M/MIN, ACIONAMENTO VVVF, INDICADORES DIGITAIS, CABINA ACAB. INOX ESCOVADO, PISO GRANITO, ABERTURA DE PORTA CENTRAL, BOTOEIRAS ANTIVANDÁLICAS COM BRAILE, SUBTETO EM INOX COM LUMINÁRIA,</v>
          </cell>
          <cell r="F393" t="str">
            <v xml:space="preserve">UN </v>
          </cell>
          <cell r="G393">
            <v>2</v>
          </cell>
          <cell r="H393">
            <v>79086</v>
          </cell>
          <cell r="I393">
            <v>0</v>
          </cell>
          <cell r="J393">
            <v>79086</v>
          </cell>
          <cell r="K393">
            <v>0.27</v>
          </cell>
          <cell r="L393">
            <v>0.27</v>
          </cell>
          <cell r="M393">
            <v>100439.22</v>
          </cell>
          <cell r="N393">
            <v>0</v>
          </cell>
          <cell r="O393">
            <v>100439.22</v>
          </cell>
          <cell r="P393">
            <v>200878.44</v>
          </cell>
          <cell r="Q393">
            <v>0</v>
          </cell>
          <cell r="R393">
            <v>200878.44</v>
          </cell>
        </row>
        <row r="394">
          <cell r="D394" t="str">
            <v>CPU-122</v>
          </cell>
          <cell r="E394" t="str">
            <v xml:space="preserve">ELEVADOR PARA LEITO HOSPITALAR, COM 2 PARADAS, CAPACIDADE PARA 20 PASSAGEIROS E/OU 1.500 KG., VEL. 60 M/MIN, ACIONAMENTO VVVF, INDICADORES DIGITAIS, CABINA ACAB. INOX ESCOVADO, PISO GRANITO, ABERTURA DE PORTA CENTRAL, BOTOEIRAS ANTIVANDÁLICAS COM BRAILE, </v>
          </cell>
          <cell r="F394" t="str">
            <v xml:space="preserve">UN </v>
          </cell>
          <cell r="G394">
            <v>8</v>
          </cell>
          <cell r="H394">
            <v>134728.65</v>
          </cell>
          <cell r="I394">
            <v>0</v>
          </cell>
          <cell r="J394">
            <v>134728.65</v>
          </cell>
          <cell r="K394">
            <v>0.27</v>
          </cell>
          <cell r="L394">
            <v>0.27</v>
          </cell>
          <cell r="M394">
            <v>171105.39</v>
          </cell>
          <cell r="N394">
            <v>0</v>
          </cell>
          <cell r="O394">
            <v>171105.39</v>
          </cell>
          <cell r="P394">
            <v>1368843.12</v>
          </cell>
          <cell r="Q394">
            <v>0</v>
          </cell>
          <cell r="R394">
            <v>1368843.12</v>
          </cell>
        </row>
        <row r="395">
          <cell r="E395" t="str">
            <v/>
          </cell>
          <cell r="H395">
            <v>0</v>
          </cell>
          <cell r="I395">
            <v>0</v>
          </cell>
          <cell r="J395">
            <v>0</v>
          </cell>
          <cell r="K395">
            <v>0.27</v>
          </cell>
          <cell r="L395">
            <v>0.27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E396" t="str">
            <v>ÁREA EXTERNA</v>
          </cell>
          <cell r="R396">
            <v>2445180.09</v>
          </cell>
        </row>
        <row r="397">
          <cell r="D397" t="str">
            <v>CPU-124</v>
          </cell>
          <cell r="E397" t="str">
            <v>PISO INTERTRAVADO PERMEÁVEL</v>
          </cell>
          <cell r="F397" t="str">
            <v>M²</v>
          </cell>
          <cell r="G397">
            <v>3608.5</v>
          </cell>
          <cell r="H397">
            <v>46.89</v>
          </cell>
          <cell r="I397">
            <v>18.64</v>
          </cell>
          <cell r="J397">
            <v>65.53</v>
          </cell>
          <cell r="K397">
            <v>0.27</v>
          </cell>
          <cell r="L397">
            <v>0.27</v>
          </cell>
          <cell r="M397">
            <v>59.55</v>
          </cell>
          <cell r="N397">
            <v>23.67</v>
          </cell>
          <cell r="O397">
            <v>83.22</v>
          </cell>
          <cell r="P397">
            <v>214886.18</v>
          </cell>
          <cell r="Q397">
            <v>85413.2</v>
          </cell>
          <cell r="R397">
            <v>300299.38</v>
          </cell>
        </row>
        <row r="398">
          <cell r="D398" t="str">
            <v>CPU-124</v>
          </cell>
          <cell r="E398" t="str">
            <v>PISO DO ESTACIONAMENTO CONFORME PAGINAÇÃO DO PROJETO</v>
          </cell>
          <cell r="F398" t="str">
            <v>M²</v>
          </cell>
          <cell r="G398">
            <v>19027.79</v>
          </cell>
          <cell r="H398">
            <v>46.89</v>
          </cell>
          <cell r="I398">
            <v>18.64</v>
          </cell>
          <cell r="J398">
            <v>65.53</v>
          </cell>
          <cell r="K398">
            <v>0.27</v>
          </cell>
          <cell r="L398">
            <v>0.27</v>
          </cell>
          <cell r="M398">
            <v>59.55</v>
          </cell>
          <cell r="N398">
            <v>23.67</v>
          </cell>
          <cell r="O398">
            <v>83.22</v>
          </cell>
          <cell r="P398">
            <v>1133104.8899999999</v>
          </cell>
          <cell r="Q398">
            <v>450387.79</v>
          </cell>
          <cell r="R398">
            <v>1583492.68</v>
          </cell>
        </row>
        <row r="399">
          <cell r="D399" t="str">
            <v>CPU-125</v>
          </cell>
          <cell r="E399" t="str">
            <v>CALÇADA PARA CIRCULAÇÃO DE PEDESTRE</v>
          </cell>
          <cell r="F399" t="str">
            <v>M²</v>
          </cell>
          <cell r="G399">
            <v>1859.71</v>
          </cell>
          <cell r="H399">
            <v>29.92</v>
          </cell>
          <cell r="I399">
            <v>45.15</v>
          </cell>
          <cell r="J399">
            <v>75.069999999999993</v>
          </cell>
          <cell r="K399">
            <v>0.27</v>
          </cell>
          <cell r="L399">
            <v>0.27</v>
          </cell>
          <cell r="M399">
            <v>38</v>
          </cell>
          <cell r="N399">
            <v>57.34</v>
          </cell>
          <cell r="O399">
            <v>95.34</v>
          </cell>
          <cell r="P399">
            <v>70668.98</v>
          </cell>
          <cell r="Q399">
            <v>106635.77</v>
          </cell>
          <cell r="R399">
            <v>177304.75</v>
          </cell>
        </row>
        <row r="400">
          <cell r="D400" t="str">
            <v>CPU-126</v>
          </cell>
          <cell r="E400" t="str">
            <v>LASTRO DE BRITA PARA BASE CALÇADA</v>
          </cell>
          <cell r="F400" t="str">
            <v>M³</v>
          </cell>
          <cell r="G400">
            <v>1859.71</v>
          </cell>
          <cell r="H400">
            <v>7.46</v>
          </cell>
          <cell r="I400">
            <v>4.32</v>
          </cell>
          <cell r="J400">
            <v>11.78</v>
          </cell>
          <cell r="K400">
            <v>0.27</v>
          </cell>
          <cell r="L400">
            <v>0.27</v>
          </cell>
          <cell r="M400">
            <v>9.4700000000000006</v>
          </cell>
          <cell r="N400">
            <v>5.49</v>
          </cell>
          <cell r="O400">
            <v>14.96</v>
          </cell>
          <cell r="P400">
            <v>17611.45</v>
          </cell>
          <cell r="Q400">
            <v>10209.81</v>
          </cell>
          <cell r="R400">
            <v>27821.26</v>
          </cell>
        </row>
        <row r="401">
          <cell r="D401" t="str">
            <v>HPR-202</v>
          </cell>
          <cell r="E401" t="str">
            <v>RAMPA EM CONCRETO PARA ACESSO</v>
          </cell>
          <cell r="F401" t="str">
            <v>M²</v>
          </cell>
          <cell r="G401">
            <v>160.4</v>
          </cell>
          <cell r="H401">
            <v>88.03</v>
          </cell>
          <cell r="I401">
            <v>42.51</v>
          </cell>
          <cell r="J401">
            <v>130.54</v>
          </cell>
          <cell r="K401">
            <v>0.27</v>
          </cell>
          <cell r="L401">
            <v>0.27</v>
          </cell>
          <cell r="M401">
            <v>111.8</v>
          </cell>
          <cell r="N401">
            <v>53.99</v>
          </cell>
          <cell r="O401">
            <v>165.79</v>
          </cell>
          <cell r="P401">
            <v>17932.72</v>
          </cell>
          <cell r="Q401">
            <v>8660</v>
          </cell>
          <cell r="R401">
            <v>26592.720000000001</v>
          </cell>
        </row>
        <row r="402">
          <cell r="D402" t="str">
            <v>CPU-128</v>
          </cell>
          <cell r="E402" t="str">
            <v xml:space="preserve">GUIA PRÉ-MOLDADA RETA </v>
          </cell>
          <cell r="F402" t="str">
            <v xml:space="preserve">M </v>
          </cell>
          <cell r="G402">
            <v>5105.1899999999996</v>
          </cell>
          <cell r="H402">
            <v>30.24</v>
          </cell>
          <cell r="I402">
            <v>9.25</v>
          </cell>
          <cell r="J402">
            <v>39.49</v>
          </cell>
          <cell r="K402">
            <v>0.27</v>
          </cell>
          <cell r="L402">
            <v>0.27</v>
          </cell>
          <cell r="M402">
            <v>38.4</v>
          </cell>
          <cell r="N402">
            <v>11.75</v>
          </cell>
          <cell r="O402">
            <v>50.15</v>
          </cell>
          <cell r="P402">
            <v>196039.3</v>
          </cell>
          <cell r="Q402">
            <v>59985.98</v>
          </cell>
          <cell r="R402">
            <v>256025.28</v>
          </cell>
        </row>
        <row r="403">
          <cell r="D403" t="str">
            <v>CPU-129</v>
          </cell>
          <cell r="E403" t="str">
            <v>GUARDA CORPO</v>
          </cell>
          <cell r="F403" t="str">
            <v>M</v>
          </cell>
          <cell r="G403">
            <v>13.8</v>
          </cell>
          <cell r="H403">
            <v>508.41</v>
          </cell>
          <cell r="I403">
            <v>0</v>
          </cell>
          <cell r="J403">
            <v>508.41</v>
          </cell>
          <cell r="K403">
            <v>0.27</v>
          </cell>
          <cell r="L403">
            <v>0.27</v>
          </cell>
          <cell r="M403">
            <v>645.67999999999995</v>
          </cell>
          <cell r="N403">
            <v>0</v>
          </cell>
          <cell r="O403">
            <v>645.67999999999995</v>
          </cell>
          <cell r="P403">
            <v>8910.3799999999992</v>
          </cell>
          <cell r="Q403">
            <v>0</v>
          </cell>
          <cell r="R403">
            <v>8910.3799999999992</v>
          </cell>
        </row>
        <row r="404">
          <cell r="D404" t="str">
            <v>HPR-203</v>
          </cell>
          <cell r="E404" t="str">
            <v>ESCADA DE ACESSO EM BASALTO</v>
          </cell>
          <cell r="F404" t="str">
            <v>M</v>
          </cell>
          <cell r="G404">
            <v>79.75</v>
          </cell>
          <cell r="H404">
            <v>71.33</v>
          </cell>
          <cell r="I404">
            <v>38.25</v>
          </cell>
          <cell r="J404">
            <v>109.58</v>
          </cell>
          <cell r="K404">
            <v>0.27</v>
          </cell>
          <cell r="L404">
            <v>0.27</v>
          </cell>
          <cell r="M404">
            <v>90.59</v>
          </cell>
          <cell r="N404">
            <v>48.58</v>
          </cell>
          <cell r="O404">
            <v>139.16999999999999</v>
          </cell>
          <cell r="P404">
            <v>7224.55</v>
          </cell>
          <cell r="Q404">
            <v>3874.26</v>
          </cell>
          <cell r="R404">
            <v>11098.81</v>
          </cell>
        </row>
        <row r="405">
          <cell r="D405" t="str">
            <v>HPR-204</v>
          </cell>
          <cell r="E405" t="str">
            <v>PISO EM CONCRETO</v>
          </cell>
          <cell r="F405" t="str">
            <v>M²</v>
          </cell>
          <cell r="G405">
            <v>118</v>
          </cell>
          <cell r="H405">
            <v>88.03</v>
          </cell>
          <cell r="I405">
            <v>42.51</v>
          </cell>
          <cell r="J405">
            <v>130.54</v>
          </cell>
          <cell r="K405">
            <v>0.27</v>
          </cell>
          <cell r="L405">
            <v>0.27</v>
          </cell>
          <cell r="M405">
            <v>111.8</v>
          </cell>
          <cell r="N405">
            <v>53.99</v>
          </cell>
          <cell r="O405">
            <v>165.79</v>
          </cell>
          <cell r="P405">
            <v>13192.4</v>
          </cell>
          <cell r="Q405">
            <v>6370.82</v>
          </cell>
          <cell r="R405">
            <v>19563.22</v>
          </cell>
        </row>
        <row r="406">
          <cell r="D406" t="str">
            <v>HPR-205</v>
          </cell>
          <cell r="E406" t="str">
            <v>ALAMBRADO EM TUBOS DE FERRO GALVANIZADO A CADA 2M ALTURA 3M, FIXADOS EM BLOCOS DE CONCRETO, COM TELA DE ARAME GALVANIZADO REVESTIDO COM PVC FIO 12 MALHA 7,5CM</v>
          </cell>
          <cell r="F406" t="str">
            <v>M²</v>
          </cell>
          <cell r="G406">
            <v>182.67</v>
          </cell>
          <cell r="H406">
            <v>146.87</v>
          </cell>
          <cell r="I406">
            <v>0</v>
          </cell>
          <cell r="J406">
            <v>146.87</v>
          </cell>
          <cell r="K406">
            <v>0.27</v>
          </cell>
          <cell r="L406">
            <v>0.27</v>
          </cell>
          <cell r="M406">
            <v>186.52</v>
          </cell>
          <cell r="N406">
            <v>0</v>
          </cell>
          <cell r="O406">
            <v>186.52</v>
          </cell>
          <cell r="P406">
            <v>34071.61</v>
          </cell>
          <cell r="Q406">
            <v>0</v>
          </cell>
          <cell r="R406">
            <v>34071.61</v>
          </cell>
        </row>
        <row r="407">
          <cell r="E407" t="str">
            <v>SARJETÃO</v>
          </cell>
          <cell r="F407" t="str">
            <v>M</v>
          </cell>
          <cell r="H407">
            <v>0</v>
          </cell>
          <cell r="I407">
            <v>0</v>
          </cell>
          <cell r="J407">
            <v>0</v>
          </cell>
          <cell r="K407">
            <v>0.27</v>
          </cell>
          <cell r="L407">
            <v>0.27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E408" t="str">
            <v>MURO DE FECHAMENTO, INCLUSO FUNDAÇÃO E REVESTIMENTOS - ADOTADO ALTURA 3,00 M</v>
          </cell>
          <cell r="F408" t="str">
            <v>M2</v>
          </cell>
          <cell r="H408">
            <v>0</v>
          </cell>
          <cell r="I408">
            <v>0</v>
          </cell>
          <cell r="J408">
            <v>0</v>
          </cell>
          <cell r="K408">
            <v>0.27</v>
          </cell>
          <cell r="L408">
            <v>0.27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E409" t="str">
            <v>CAPA PARA MURO DE FECHAMENTO</v>
          </cell>
          <cell r="F409" t="str">
            <v>M</v>
          </cell>
          <cell r="H409">
            <v>0</v>
          </cell>
          <cell r="I409">
            <v>0</v>
          </cell>
          <cell r="J409">
            <v>0</v>
          </cell>
          <cell r="K409">
            <v>0.27</v>
          </cell>
          <cell r="L409">
            <v>0.27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0">
          <cell r="E410" t="str">
            <v>GRADIL DE FERRO - ALT. 2,43 M - ADOTADO NA ÁREA EXTERNA E FECHAMENTO FRONTAL DO TERRENO</v>
          </cell>
          <cell r="F410" t="str">
            <v>M</v>
          </cell>
          <cell r="H410">
            <v>0</v>
          </cell>
          <cell r="I410">
            <v>0</v>
          </cell>
          <cell r="J410">
            <v>0</v>
          </cell>
          <cell r="K410">
            <v>0.27</v>
          </cell>
          <cell r="L410">
            <v>0.27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E411" t="str">
            <v xml:space="preserve">PO-01 - PORTÃO DE FERRO ACESSO VEÍCULOS - 5,0 X 2,5 M </v>
          </cell>
          <cell r="F411" t="str">
            <v xml:space="preserve">UN </v>
          </cell>
          <cell r="H411">
            <v>0</v>
          </cell>
          <cell r="I411">
            <v>0</v>
          </cell>
          <cell r="J411">
            <v>0</v>
          </cell>
          <cell r="K411">
            <v>0.27</v>
          </cell>
          <cell r="L411">
            <v>0.27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</row>
        <row r="412">
          <cell r="E412" t="str">
            <v xml:space="preserve">PO-02 - PORTÃO DE FERRO ACESSO VEÍCULOS - 9,5 X 2,5 M </v>
          </cell>
          <cell r="F412" t="str">
            <v xml:space="preserve">UN </v>
          </cell>
          <cell r="H412">
            <v>0</v>
          </cell>
          <cell r="I412">
            <v>0</v>
          </cell>
          <cell r="J412">
            <v>0</v>
          </cell>
          <cell r="K412">
            <v>0.27</v>
          </cell>
          <cell r="L412">
            <v>0.27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E413" t="str">
            <v xml:space="preserve">PO-03 - PORTÃO DE FERRO ACESSO PEDESTRES - 7,2 X 2,5 M </v>
          </cell>
          <cell r="F413" t="str">
            <v xml:space="preserve">UN </v>
          </cell>
          <cell r="H413">
            <v>0</v>
          </cell>
          <cell r="I413">
            <v>0</v>
          </cell>
          <cell r="J413">
            <v>0</v>
          </cell>
          <cell r="K413">
            <v>0.27</v>
          </cell>
          <cell r="L413">
            <v>0.27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E414" t="str">
            <v xml:space="preserve">PO-04 - PORTÃO DE FERRO ACESSO PEDESTRES - 3,3 X 2,5 M </v>
          </cell>
          <cell r="F414" t="str">
            <v xml:space="preserve">UN </v>
          </cell>
          <cell r="H414">
            <v>0</v>
          </cell>
          <cell r="I414">
            <v>0</v>
          </cell>
          <cell r="J414">
            <v>0</v>
          </cell>
          <cell r="K414">
            <v>0.27</v>
          </cell>
          <cell r="L414">
            <v>0.27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H415">
            <v>0</v>
          </cell>
          <cell r="I415">
            <v>0</v>
          </cell>
          <cell r="J415">
            <v>0</v>
          </cell>
          <cell r="K415">
            <v>0.27</v>
          </cell>
          <cell r="L415">
            <v>0.27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E416" t="str">
            <v xml:space="preserve">RESERVATÓRIOS </v>
          </cell>
          <cell r="R416">
            <v>1688675.49</v>
          </cell>
        </row>
        <row r="417">
          <cell r="E417" t="str">
            <v>RESERVATÓRIO ELEVADO EM CONCRETO ARMADO, CONFORME PROJETO</v>
          </cell>
          <cell r="F417" t="str">
            <v/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0.27</v>
          </cell>
          <cell r="L417">
            <v>0.27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D418" t="str">
            <v>CPU-201</v>
          </cell>
          <cell r="E418" t="str">
            <v>MOBILIZAÇÃO DE MÁQUINAS E EQUIPAMENTOS ESPECIALIZADOS PARA EXECUÇÃO DE RESERVATÓRIOS</v>
          </cell>
          <cell r="F418" t="str">
            <v xml:space="preserve">UN </v>
          </cell>
          <cell r="G418">
            <v>1</v>
          </cell>
          <cell r="H418">
            <v>71939.210000000006</v>
          </cell>
          <cell r="I418">
            <v>0</v>
          </cell>
          <cell r="J418">
            <v>71939.210000000006</v>
          </cell>
          <cell r="K418">
            <v>0.27</v>
          </cell>
          <cell r="L418">
            <v>0.27</v>
          </cell>
          <cell r="M418">
            <v>91362.8</v>
          </cell>
          <cell r="N418">
            <v>0</v>
          </cell>
          <cell r="O418">
            <v>91362.8</v>
          </cell>
          <cell r="P418">
            <v>91362.8</v>
          </cell>
          <cell r="Q418">
            <v>0</v>
          </cell>
          <cell r="R418">
            <v>91362.8</v>
          </cell>
        </row>
        <row r="419">
          <cell r="D419" t="str">
            <v>CA-023</v>
          </cell>
          <cell r="E419" t="str">
            <v>ESCAVAÇÃO MECÂNICA PROF. 2 À 4M</v>
          </cell>
          <cell r="F419" t="str">
            <v>M³</v>
          </cell>
          <cell r="G419">
            <v>122</v>
          </cell>
          <cell r="H419">
            <v>4.57</v>
          </cell>
          <cell r="I419">
            <v>1.1599999999999999</v>
          </cell>
          <cell r="J419">
            <v>5.73</v>
          </cell>
          <cell r="K419">
            <v>0.27</v>
          </cell>
          <cell r="L419">
            <v>0.27</v>
          </cell>
          <cell r="M419">
            <v>5.8</v>
          </cell>
          <cell r="N419">
            <v>1.47</v>
          </cell>
          <cell r="O419">
            <v>7.27</v>
          </cell>
          <cell r="P419">
            <v>707.6</v>
          </cell>
          <cell r="Q419">
            <v>179.34</v>
          </cell>
          <cell r="R419">
            <v>886.94</v>
          </cell>
        </row>
        <row r="420">
          <cell r="D420" t="str">
            <v>CPU-015</v>
          </cell>
          <cell r="E420" t="str">
            <v>APILOAMENTO COM MACO DE 30 KG</v>
          </cell>
          <cell r="F420" t="str">
            <v>M²</v>
          </cell>
          <cell r="G420">
            <v>78.5</v>
          </cell>
          <cell r="H420">
            <v>0</v>
          </cell>
          <cell r="I420">
            <v>25.89</v>
          </cell>
          <cell r="J420">
            <v>25.89</v>
          </cell>
          <cell r="K420">
            <v>0.27</v>
          </cell>
          <cell r="L420">
            <v>0.27</v>
          </cell>
          <cell r="M420">
            <v>0</v>
          </cell>
          <cell r="N420">
            <v>32.880000000000003</v>
          </cell>
          <cell r="O420">
            <v>32.880000000000003</v>
          </cell>
          <cell r="P420">
            <v>0</v>
          </cell>
          <cell r="Q420">
            <v>2581.08</v>
          </cell>
          <cell r="R420">
            <v>2581.08</v>
          </cell>
        </row>
        <row r="421">
          <cell r="D421" t="str">
            <v>CPU-022</v>
          </cell>
          <cell r="E421" t="str">
            <v>REATERRO MANUAL DE VALAS</v>
          </cell>
          <cell r="F421" t="str">
            <v>M³</v>
          </cell>
          <cell r="G421">
            <v>22</v>
          </cell>
          <cell r="H421">
            <v>0.51</v>
          </cell>
          <cell r="I421">
            <v>8.6300000000000008</v>
          </cell>
          <cell r="J421">
            <v>9.14</v>
          </cell>
          <cell r="K421">
            <v>0.27</v>
          </cell>
          <cell r="L421">
            <v>0.27</v>
          </cell>
          <cell r="M421">
            <v>0.65</v>
          </cell>
          <cell r="N421">
            <v>10.96</v>
          </cell>
          <cell r="O421">
            <v>11.61</v>
          </cell>
          <cell r="P421">
            <v>14.3</v>
          </cell>
          <cell r="Q421">
            <v>241.12</v>
          </cell>
          <cell r="R421">
            <v>255.42</v>
          </cell>
        </row>
        <row r="422">
          <cell r="D422" t="str">
            <v>CPU-023</v>
          </cell>
          <cell r="E422" t="str">
            <v>CARGA, TRANSPORTE E DESCARGA MECÂNICA ATÉ 1KM</v>
          </cell>
          <cell r="F422" t="str">
            <v>M³</v>
          </cell>
          <cell r="G422">
            <v>100</v>
          </cell>
          <cell r="H422">
            <v>4.12</v>
          </cell>
          <cell r="I422">
            <v>0.13</v>
          </cell>
          <cell r="J422">
            <v>4.25</v>
          </cell>
          <cell r="K422">
            <v>0.27</v>
          </cell>
          <cell r="L422">
            <v>0.27</v>
          </cell>
          <cell r="M422">
            <v>5.23</v>
          </cell>
          <cell r="N422">
            <v>0.17</v>
          </cell>
          <cell r="O422">
            <v>5.4</v>
          </cell>
          <cell r="P422">
            <v>523</v>
          </cell>
          <cell r="Q422">
            <v>17</v>
          </cell>
          <cell r="R422">
            <v>540</v>
          </cell>
        </row>
        <row r="423">
          <cell r="D423" t="str">
            <v>CPU-011</v>
          </cell>
          <cell r="E423" t="str">
            <v>ESPALHAMENTO DO MATERIAL DE 1ª CATEGORIA COM TRATOR</v>
          </cell>
          <cell r="F423" t="str">
            <v>M³</v>
          </cell>
          <cell r="G423">
            <v>100</v>
          </cell>
          <cell r="H423">
            <v>1.97</v>
          </cell>
          <cell r="I423">
            <v>0</v>
          </cell>
          <cell r="J423">
            <v>1.97</v>
          </cell>
          <cell r="K423">
            <v>0.27</v>
          </cell>
          <cell r="L423">
            <v>0.27</v>
          </cell>
          <cell r="M423">
            <v>2.5</v>
          </cell>
          <cell r="N423">
            <v>0</v>
          </cell>
          <cell r="O423">
            <v>2.5</v>
          </cell>
          <cell r="P423">
            <v>250</v>
          </cell>
          <cell r="Q423">
            <v>0</v>
          </cell>
          <cell r="R423">
            <v>250</v>
          </cell>
        </row>
        <row r="424">
          <cell r="D424" t="str">
            <v>CPU-016</v>
          </cell>
          <cell r="E424" t="str">
            <v>LASTRO DE CONCRETO TRAÇO 1:3:5, ESPESSURA 5 CM, PREPARO MECANICO</v>
          </cell>
          <cell r="F424" t="str">
            <v>M²</v>
          </cell>
          <cell r="G424">
            <v>78.5</v>
          </cell>
          <cell r="H424">
            <v>16.55</v>
          </cell>
          <cell r="I424">
            <v>7.22</v>
          </cell>
          <cell r="J424">
            <v>23.77</v>
          </cell>
          <cell r="K424">
            <v>0.27</v>
          </cell>
          <cell r="L424">
            <v>0.27</v>
          </cell>
          <cell r="M424">
            <v>21.02</v>
          </cell>
          <cell r="N424">
            <v>9.17</v>
          </cell>
          <cell r="O424">
            <v>30.19</v>
          </cell>
          <cell r="P424">
            <v>1650.07</v>
          </cell>
          <cell r="Q424">
            <v>719.85</v>
          </cell>
          <cell r="R424">
            <v>2369.92</v>
          </cell>
        </row>
        <row r="425">
          <cell r="D425" t="str">
            <v>CPU-017</v>
          </cell>
          <cell r="E425" t="str">
            <v>FORMA TABUA PARA CONCRERTO EM FUNDAÇÃO COM REAPROVEITEMANTO 2 VEZES</v>
          </cell>
          <cell r="F425" t="str">
            <v>M²</v>
          </cell>
          <cell r="G425">
            <v>78</v>
          </cell>
          <cell r="H425">
            <v>7.59</v>
          </cell>
          <cell r="I425">
            <v>48.91</v>
          </cell>
          <cell r="J425">
            <v>56.5</v>
          </cell>
          <cell r="K425">
            <v>0.27</v>
          </cell>
          <cell r="L425">
            <v>0.27</v>
          </cell>
          <cell r="M425">
            <v>9.64</v>
          </cell>
          <cell r="N425">
            <v>62.12</v>
          </cell>
          <cell r="O425">
            <v>71.760000000000005</v>
          </cell>
          <cell r="P425">
            <v>751.92</v>
          </cell>
          <cell r="Q425">
            <v>4845.3599999999997</v>
          </cell>
          <cell r="R425">
            <v>5597.28</v>
          </cell>
        </row>
        <row r="426">
          <cell r="D426" t="str">
            <v>CPU-041</v>
          </cell>
          <cell r="E426" t="str">
            <v xml:space="preserve">CONCRETO USINADO BOMBEADO FCK=35MPA, INCLUSIVE COLOCAÇÃO, ESPALHAMENTO E ADENSAMENTO MECÂNICO </v>
          </cell>
          <cell r="F426" t="str">
            <v>M³</v>
          </cell>
          <cell r="G426">
            <v>140.16</v>
          </cell>
          <cell r="H426">
            <v>458.82</v>
          </cell>
          <cell r="I426">
            <v>111.27</v>
          </cell>
          <cell r="J426">
            <v>570.09</v>
          </cell>
          <cell r="K426">
            <v>0.27</v>
          </cell>
          <cell r="L426">
            <v>0.27</v>
          </cell>
          <cell r="M426">
            <v>582.70000000000005</v>
          </cell>
          <cell r="N426">
            <v>141.31</v>
          </cell>
          <cell r="O426">
            <v>724.01</v>
          </cell>
          <cell r="P426">
            <v>81671.23</v>
          </cell>
          <cell r="Q426">
            <v>19806.009999999998</v>
          </cell>
          <cell r="R426">
            <v>101477.24</v>
          </cell>
        </row>
        <row r="427">
          <cell r="D427" t="str">
            <v>CPU-019</v>
          </cell>
          <cell r="E427" t="str">
            <v>ARMAÇÃO AÇO CA-50, DIAM. 6,3 (1/4) À 12,5 MM (1/2) -FORNECIMENTO/CORTE /DOBRA/COLOCAÇÃO</v>
          </cell>
          <cell r="F427" t="str">
            <v>KG</v>
          </cell>
          <cell r="G427">
            <v>8066.9</v>
          </cell>
          <cell r="H427">
            <v>3.81</v>
          </cell>
          <cell r="I427">
            <v>2.2599999999999998</v>
          </cell>
          <cell r="J427">
            <v>6.07</v>
          </cell>
          <cell r="K427">
            <v>0.27</v>
          </cell>
          <cell r="L427">
            <v>0.27</v>
          </cell>
          <cell r="M427">
            <v>4.84</v>
          </cell>
          <cell r="N427">
            <v>2.87</v>
          </cell>
          <cell r="O427">
            <v>7.71</v>
          </cell>
          <cell r="P427">
            <v>39043.800000000003</v>
          </cell>
          <cell r="Q427">
            <v>23152</v>
          </cell>
          <cell r="R427">
            <v>62195.8</v>
          </cell>
        </row>
        <row r="428">
          <cell r="D428" t="str">
            <v>CPU-019</v>
          </cell>
          <cell r="E428" t="str">
            <v>ARMAÇÃO AÇO CA-50, DIAM. 16,0 (5/8) À 25,0 MM (1) -FORNECIMENTO/CORTE/DOBRA/COLOCAÇÃO</v>
          </cell>
          <cell r="F428" t="str">
            <v>KG</v>
          </cell>
          <cell r="G428">
            <v>21824.1</v>
          </cell>
          <cell r="H428">
            <v>3.81</v>
          </cell>
          <cell r="I428">
            <v>2.2599999999999998</v>
          </cell>
          <cell r="J428">
            <v>6.07</v>
          </cell>
          <cell r="K428">
            <v>0.27</v>
          </cell>
          <cell r="L428">
            <v>0.27</v>
          </cell>
          <cell r="M428">
            <v>4.84</v>
          </cell>
          <cell r="N428">
            <v>2.87</v>
          </cell>
          <cell r="O428">
            <v>7.71</v>
          </cell>
          <cell r="P428">
            <v>105628.64</v>
          </cell>
          <cell r="Q428">
            <v>62635.17</v>
          </cell>
          <cell r="R428">
            <v>168263.81</v>
          </cell>
        </row>
        <row r="429">
          <cell r="D429" t="str">
            <v>CPU-020</v>
          </cell>
          <cell r="E429" t="str">
            <v>ARMAÇÃO DE AÇO CA-60, DIAM. 3,4 A 6,3 - FORNECIMENTO/CORTE/DOBRA/COLOCAÇÃO</v>
          </cell>
          <cell r="F429" t="str">
            <v>KG</v>
          </cell>
          <cell r="G429">
            <v>4056.3</v>
          </cell>
          <cell r="H429">
            <v>3.68</v>
          </cell>
          <cell r="I429">
            <v>2.2599999999999998</v>
          </cell>
          <cell r="J429">
            <v>5.94</v>
          </cell>
          <cell r="K429">
            <v>0.27</v>
          </cell>
          <cell r="L429">
            <v>0.27</v>
          </cell>
          <cell r="M429">
            <v>4.67</v>
          </cell>
          <cell r="N429">
            <v>2.87</v>
          </cell>
          <cell r="O429">
            <v>7.54</v>
          </cell>
          <cell r="P429">
            <v>18942.919999999998</v>
          </cell>
          <cell r="Q429">
            <v>11641.58</v>
          </cell>
          <cell r="R429">
            <v>30584.5</v>
          </cell>
        </row>
        <row r="430">
          <cell r="D430" t="str">
            <v>CPU-202</v>
          </cell>
          <cell r="E430" t="str">
            <v>FORNECIMENTO E EXECUÇÃO DE RESERVATÓRIO ELEVADO COM A UTILIZAÇÃO DE FORMAS DESLIZANTES, INCLUINDO PROJETO, INFRA-ESTRUTURA, SUPERESTRUTURA, CIMBRAMENTO INTERNO, ANDAIMES METÁLICOS INTERNOS E EXTERNO, SERRALHERIA E IMPERMEABILIZAÇÃO</v>
          </cell>
          <cell r="F430" t="str">
            <v xml:space="preserve">UN </v>
          </cell>
          <cell r="G430">
            <v>1</v>
          </cell>
          <cell r="H430">
            <v>514074.82</v>
          </cell>
          <cell r="I430">
            <v>0</v>
          </cell>
          <cell r="J430">
            <v>514074.82</v>
          </cell>
          <cell r="K430">
            <v>0.27</v>
          </cell>
          <cell r="L430">
            <v>0.27</v>
          </cell>
          <cell r="M430">
            <v>652875.02</v>
          </cell>
          <cell r="N430">
            <v>0</v>
          </cell>
          <cell r="O430">
            <v>652875.02</v>
          </cell>
          <cell r="P430">
            <v>652875.02</v>
          </cell>
          <cell r="Q430">
            <v>0</v>
          </cell>
          <cell r="R430">
            <v>652875.02</v>
          </cell>
        </row>
        <row r="431">
          <cell r="E431" t="str">
            <v xml:space="preserve">FORNECIMENTO E EXECUÇÃO FORMAS DESLIZANTES, INCLUINDO PROJETO, SUPERESTRUTURA, CIMBRAMENTO INTERNO, ANDAIMES METÁLICOS INTERNOS E EXTERNO, SERRALHERIA </v>
          </cell>
          <cell r="F431" t="str">
            <v>M2</v>
          </cell>
          <cell r="H431">
            <v>0</v>
          </cell>
          <cell r="I431">
            <v>0</v>
          </cell>
          <cell r="J431">
            <v>0</v>
          </cell>
          <cell r="K431">
            <v>0.27</v>
          </cell>
          <cell r="L431">
            <v>0.27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E432" t="str">
            <v>FORNECIMENTO E INSTALAÇÃO DE ESCADA EXTERNA COM GUARDA-CORPO DE PROTEÇÃO</v>
          </cell>
          <cell r="F432" t="str">
            <v>M</v>
          </cell>
          <cell r="H432">
            <v>0</v>
          </cell>
          <cell r="I432">
            <v>0</v>
          </cell>
          <cell r="J432">
            <v>0</v>
          </cell>
          <cell r="K432">
            <v>0.27</v>
          </cell>
          <cell r="L432">
            <v>0.27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E433" t="str">
            <v>IMPERMEABILIZAÇÃO RESERVATORIO</v>
          </cell>
          <cell r="F433" t="str">
            <v>M2</v>
          </cell>
          <cell r="H433">
            <v>0</v>
          </cell>
          <cell r="I433">
            <v>0</v>
          </cell>
          <cell r="J433">
            <v>0</v>
          </cell>
          <cell r="K433">
            <v>0.27</v>
          </cell>
          <cell r="L433">
            <v>0.27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E434" t="str">
            <v>RESERVATÓRIO ENTERRADO EM CONCRETO ARMADO, CONFORME PROJETO</v>
          </cell>
          <cell r="F434" t="str">
            <v/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0.27</v>
          </cell>
          <cell r="L434">
            <v>0.27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D435" t="str">
            <v>CA-023</v>
          </cell>
          <cell r="E435" t="str">
            <v>ESCAVAÇÃO MECÂNICA PROF. 2 À 4M</v>
          </cell>
          <cell r="F435" t="str">
            <v>M³</v>
          </cell>
          <cell r="G435">
            <v>1293.18</v>
          </cell>
          <cell r="H435">
            <v>4.57</v>
          </cell>
          <cell r="I435">
            <v>1.1599999999999999</v>
          </cell>
          <cell r="J435">
            <v>5.73</v>
          </cell>
          <cell r="K435">
            <v>0.27</v>
          </cell>
          <cell r="L435">
            <v>0.27</v>
          </cell>
          <cell r="M435">
            <v>5.8</v>
          </cell>
          <cell r="N435">
            <v>1.47</v>
          </cell>
          <cell r="O435">
            <v>7.27</v>
          </cell>
          <cell r="P435">
            <v>7500.44</v>
          </cell>
          <cell r="Q435">
            <v>1900.97</v>
          </cell>
          <cell r="R435">
            <v>9401.41</v>
          </cell>
        </row>
        <row r="436">
          <cell r="D436" t="str">
            <v>CPU-015</v>
          </cell>
          <cell r="E436" t="str">
            <v>APILOAMENTO COM MACO DE 30 KG</v>
          </cell>
          <cell r="F436" t="str">
            <v>M²</v>
          </cell>
          <cell r="G436">
            <v>355.32</v>
          </cell>
          <cell r="H436">
            <v>0</v>
          </cell>
          <cell r="I436">
            <v>25.89</v>
          </cell>
          <cell r="J436">
            <v>25.89</v>
          </cell>
          <cell r="K436">
            <v>0.27</v>
          </cell>
          <cell r="L436">
            <v>0.27</v>
          </cell>
          <cell r="M436">
            <v>0</v>
          </cell>
          <cell r="N436">
            <v>32.880000000000003</v>
          </cell>
          <cell r="O436">
            <v>32.880000000000003</v>
          </cell>
          <cell r="P436">
            <v>0</v>
          </cell>
          <cell r="Q436">
            <v>11682.92</v>
          </cell>
          <cell r="R436">
            <v>11682.92</v>
          </cell>
        </row>
        <row r="437">
          <cell r="D437" t="str">
            <v>CPU-022</v>
          </cell>
          <cell r="E437" t="str">
            <v>REATERRO MANUAL DE VALAS</v>
          </cell>
          <cell r="F437" t="str">
            <v>M³</v>
          </cell>
          <cell r="G437">
            <v>93.19</v>
          </cell>
          <cell r="H437">
            <v>0.51</v>
          </cell>
          <cell r="I437">
            <v>8.6300000000000008</v>
          </cell>
          <cell r="J437">
            <v>9.14</v>
          </cell>
          <cell r="K437">
            <v>0.27</v>
          </cell>
          <cell r="L437">
            <v>0.27</v>
          </cell>
          <cell r="M437">
            <v>0.65</v>
          </cell>
          <cell r="N437">
            <v>10.96</v>
          </cell>
          <cell r="O437">
            <v>11.61</v>
          </cell>
          <cell r="P437">
            <v>60.57</v>
          </cell>
          <cell r="Q437">
            <v>1021.36</v>
          </cell>
          <cell r="R437">
            <v>1081.93</v>
          </cell>
        </row>
        <row r="438">
          <cell r="D438" t="str">
            <v>CPU-023</v>
          </cell>
          <cell r="E438" t="str">
            <v>CARGA, TRANSPORTE E DESCARGA MECÂNICA ATÉ 1KM</v>
          </cell>
          <cell r="F438" t="str">
            <v>M³</v>
          </cell>
          <cell r="G438">
            <v>1201.1099999999999</v>
          </cell>
          <cell r="H438">
            <v>4.12</v>
          </cell>
          <cell r="I438">
            <v>0.13</v>
          </cell>
          <cell r="J438">
            <v>4.25</v>
          </cell>
          <cell r="K438">
            <v>0.27</v>
          </cell>
          <cell r="L438">
            <v>0.27</v>
          </cell>
          <cell r="M438">
            <v>5.23</v>
          </cell>
          <cell r="N438">
            <v>0.17</v>
          </cell>
          <cell r="O438">
            <v>5.4</v>
          </cell>
          <cell r="P438">
            <v>6281.81</v>
          </cell>
          <cell r="Q438">
            <v>204.19</v>
          </cell>
          <cell r="R438">
            <v>6486</v>
          </cell>
        </row>
        <row r="439">
          <cell r="D439" t="str">
            <v>CPU-011</v>
          </cell>
          <cell r="E439" t="str">
            <v>ESPALHAMENTO DO MATERIAL DE 1ª CATEGORIA COM TRATOR</v>
          </cell>
          <cell r="F439" t="str">
            <v>M³</v>
          </cell>
          <cell r="G439">
            <v>1201.1099999999999</v>
          </cell>
          <cell r="H439">
            <v>1.97</v>
          </cell>
          <cell r="I439">
            <v>0</v>
          </cell>
          <cell r="J439">
            <v>1.97</v>
          </cell>
          <cell r="K439">
            <v>0.27</v>
          </cell>
          <cell r="L439">
            <v>0.27</v>
          </cell>
          <cell r="M439">
            <v>2.5</v>
          </cell>
          <cell r="N439">
            <v>0</v>
          </cell>
          <cell r="O439">
            <v>2.5</v>
          </cell>
          <cell r="P439">
            <v>3002.78</v>
          </cell>
          <cell r="Q439">
            <v>0</v>
          </cell>
          <cell r="R439">
            <v>3002.78</v>
          </cell>
        </row>
        <row r="440">
          <cell r="D440" t="str">
            <v>CA-024</v>
          </cell>
          <cell r="E440" t="str">
            <v>ESCORAMENTO DE VALAS TIPO CONTINUO</v>
          </cell>
          <cell r="F440" t="str">
            <v>M²</v>
          </cell>
          <cell r="G440">
            <v>296.39999999999998</v>
          </cell>
          <cell r="H440">
            <v>27.23</v>
          </cell>
          <cell r="I440">
            <v>36.83</v>
          </cell>
          <cell r="J440">
            <v>64.06</v>
          </cell>
          <cell r="K440">
            <v>0.27</v>
          </cell>
          <cell r="L440">
            <v>0.27</v>
          </cell>
          <cell r="M440">
            <v>34.58</v>
          </cell>
          <cell r="N440">
            <v>46.77</v>
          </cell>
          <cell r="O440">
            <v>81.349999999999994</v>
          </cell>
          <cell r="P440">
            <v>10249.51</v>
          </cell>
          <cell r="Q440">
            <v>13862.63</v>
          </cell>
          <cell r="R440">
            <v>24112.14</v>
          </cell>
        </row>
        <row r="441">
          <cell r="D441" t="str">
            <v>CPU-016</v>
          </cell>
          <cell r="E441" t="str">
            <v>LASTRO DE CONCRETO TRAÇO 1:3:5, ESPESSURA 5 CM, PREPARO MECANICO</v>
          </cell>
          <cell r="F441" t="str">
            <v>M²</v>
          </cell>
          <cell r="G441">
            <v>355.35</v>
          </cell>
          <cell r="H441">
            <v>16.55</v>
          </cell>
          <cell r="I441">
            <v>7.22</v>
          </cell>
          <cell r="J441">
            <v>23.77</v>
          </cell>
          <cell r="K441">
            <v>0.27</v>
          </cell>
          <cell r="L441">
            <v>0.27</v>
          </cell>
          <cell r="M441">
            <v>21.02</v>
          </cell>
          <cell r="N441">
            <v>9.17</v>
          </cell>
          <cell r="O441">
            <v>30.19</v>
          </cell>
          <cell r="P441">
            <v>7469.46</v>
          </cell>
          <cell r="Q441">
            <v>3258.56</v>
          </cell>
          <cell r="R441">
            <v>10728.02</v>
          </cell>
        </row>
        <row r="442">
          <cell r="D442" t="str">
            <v>CPU-017</v>
          </cell>
          <cell r="E442" t="str">
            <v>FORMA TABUA PARA CONCRERTO EM FUNDAÇÃO COM REAPROVEITEMANTO 2 VEZES</v>
          </cell>
          <cell r="F442" t="str">
            <v>M²</v>
          </cell>
          <cell r="G442">
            <v>1749.2</v>
          </cell>
          <cell r="H442">
            <v>7.59</v>
          </cell>
          <cell r="I442">
            <v>48.91</v>
          </cell>
          <cell r="J442">
            <v>56.5</v>
          </cell>
          <cell r="K442">
            <v>0.27</v>
          </cell>
          <cell r="L442">
            <v>0.27</v>
          </cell>
          <cell r="M442">
            <v>9.64</v>
          </cell>
          <cell r="N442">
            <v>62.12</v>
          </cell>
          <cell r="O442">
            <v>71.760000000000005</v>
          </cell>
          <cell r="P442">
            <v>16862.29</v>
          </cell>
          <cell r="Q442">
            <v>108660.3</v>
          </cell>
          <cell r="R442">
            <v>125522.59</v>
          </cell>
        </row>
        <row r="443">
          <cell r="D443" t="str">
            <v>CPU-018</v>
          </cell>
          <cell r="E443" t="str">
            <v xml:space="preserve">CONCRETO USINADO BOMBEADO FCK=35MPA, INCLUSIVE COLOCAÇÃO, ESPALHAMENTO E ADENSAMENTO MECÂNICO </v>
          </cell>
          <cell r="F443" t="str">
            <v>M³</v>
          </cell>
          <cell r="G443">
            <v>215.46</v>
          </cell>
          <cell r="H443">
            <v>458.82</v>
          </cell>
          <cell r="I443">
            <v>111.27</v>
          </cell>
          <cell r="J443">
            <v>570.09</v>
          </cell>
          <cell r="K443">
            <v>0.27</v>
          </cell>
          <cell r="L443">
            <v>0.27</v>
          </cell>
          <cell r="M443">
            <v>582.70000000000005</v>
          </cell>
          <cell r="N443">
            <v>141.31</v>
          </cell>
          <cell r="O443">
            <v>724.01</v>
          </cell>
          <cell r="P443">
            <v>125548.54</v>
          </cell>
          <cell r="Q443">
            <v>30446.65</v>
          </cell>
          <cell r="R443">
            <v>155995.19</v>
          </cell>
        </row>
        <row r="444">
          <cell r="D444" t="str">
            <v>CPU-019</v>
          </cell>
          <cell r="E444" t="str">
            <v>ARMAÇÃO AÇO CA-50, DIAM. 6,3 (1/4) À 12,5 MM (1/2) -FORNECIMENTO/CORTE (PERDA DE 10%)/DOBRA/COLOCAÇÃO</v>
          </cell>
          <cell r="F444" t="str">
            <v>KG</v>
          </cell>
          <cell r="G444">
            <v>11931.44</v>
          </cell>
          <cell r="H444">
            <v>3.81</v>
          </cell>
          <cell r="I444">
            <v>2.2599999999999998</v>
          </cell>
          <cell r="J444">
            <v>6.07</v>
          </cell>
          <cell r="K444">
            <v>0.27</v>
          </cell>
          <cell r="L444">
            <v>0.27</v>
          </cell>
          <cell r="M444">
            <v>4.84</v>
          </cell>
          <cell r="N444">
            <v>2.87</v>
          </cell>
          <cell r="O444">
            <v>7.71</v>
          </cell>
          <cell r="P444">
            <v>57748.17</v>
          </cell>
          <cell r="Q444">
            <v>34243.230000000003</v>
          </cell>
          <cell r="R444">
            <v>91991.4</v>
          </cell>
        </row>
        <row r="445">
          <cell r="D445" t="str">
            <v>CPU-019</v>
          </cell>
          <cell r="E445" t="str">
            <v>ARMAÇÃO AÇO CA-50, DIAM. 16,0 (5/8) À 25,0 MM (1) -FORNECIMENTO/CORTE/DOBRA/COLOCAÇÃO</v>
          </cell>
          <cell r="F445" t="str">
            <v>KG</v>
          </cell>
          <cell r="G445">
            <v>7885.99</v>
          </cell>
          <cell r="H445">
            <v>3.81</v>
          </cell>
          <cell r="I445">
            <v>2.2599999999999998</v>
          </cell>
          <cell r="J445">
            <v>6.07</v>
          </cell>
          <cell r="K445">
            <v>0.27</v>
          </cell>
          <cell r="L445">
            <v>0.27</v>
          </cell>
          <cell r="M445">
            <v>4.84</v>
          </cell>
          <cell r="N445">
            <v>2.87</v>
          </cell>
          <cell r="O445">
            <v>7.71</v>
          </cell>
          <cell r="P445">
            <v>38168.19</v>
          </cell>
          <cell r="Q445">
            <v>22632.79</v>
          </cell>
          <cell r="R445">
            <v>60800.98</v>
          </cell>
        </row>
        <row r="446">
          <cell r="D446" t="str">
            <v>CPU-020</v>
          </cell>
          <cell r="E446" t="str">
            <v>ARMAÇÃO DE AÇO CA-60, DIAM. 3,4 A 6,3 - FORNECIMENTO/CORTE/DOBRA/COLOCAÇÃO</v>
          </cell>
          <cell r="F446" t="str">
            <v>KG</v>
          </cell>
          <cell r="G446">
            <v>892.05</v>
          </cell>
          <cell r="H446">
            <v>3.68</v>
          </cell>
          <cell r="I446">
            <v>2.2599999999999998</v>
          </cell>
          <cell r="J446">
            <v>5.94</v>
          </cell>
          <cell r="K446">
            <v>0.27</v>
          </cell>
          <cell r="L446">
            <v>0.27</v>
          </cell>
          <cell r="M446">
            <v>4.67</v>
          </cell>
          <cell r="N446">
            <v>2.87</v>
          </cell>
          <cell r="O446">
            <v>7.54</v>
          </cell>
          <cell r="P446">
            <v>4165.87</v>
          </cell>
          <cell r="Q446">
            <v>2560.1799999999998</v>
          </cell>
          <cell r="R446">
            <v>6726.05</v>
          </cell>
        </row>
        <row r="447">
          <cell r="D447" t="str">
            <v>CPU-203</v>
          </cell>
          <cell r="E447" t="str">
            <v>ALÇAPÃO</v>
          </cell>
          <cell r="F447" t="str">
            <v>M²</v>
          </cell>
          <cell r="G447">
            <v>7.21</v>
          </cell>
          <cell r="H447">
            <v>282.45</v>
          </cell>
          <cell r="I447">
            <v>0</v>
          </cell>
          <cell r="J447">
            <v>282.45</v>
          </cell>
          <cell r="K447">
            <v>0.27</v>
          </cell>
          <cell r="L447">
            <v>0.27</v>
          </cell>
          <cell r="M447">
            <v>358.71</v>
          </cell>
          <cell r="N447">
            <v>0</v>
          </cell>
          <cell r="O447">
            <v>358.71</v>
          </cell>
          <cell r="P447">
            <v>2586.3000000000002</v>
          </cell>
          <cell r="Q447">
            <v>0</v>
          </cell>
          <cell r="R447">
            <v>2586.3000000000002</v>
          </cell>
        </row>
        <row r="448">
          <cell r="D448" t="str">
            <v>CA-026</v>
          </cell>
          <cell r="E448" t="str">
            <v>IMPERMEABILIZAÇÃO RESERVATORIO</v>
          </cell>
          <cell r="F448" t="str">
            <v>M²</v>
          </cell>
          <cell r="G448">
            <v>883.76</v>
          </cell>
          <cell r="H448">
            <v>52.85</v>
          </cell>
          <cell r="I448">
            <v>0</v>
          </cell>
          <cell r="J448">
            <v>52.85</v>
          </cell>
          <cell r="K448">
            <v>0.27</v>
          </cell>
          <cell r="L448">
            <v>0.27</v>
          </cell>
          <cell r="M448">
            <v>67.12</v>
          </cell>
          <cell r="N448">
            <v>0</v>
          </cell>
          <cell r="O448">
            <v>67.12</v>
          </cell>
          <cell r="P448">
            <v>59317.97</v>
          </cell>
          <cell r="Q448">
            <v>0</v>
          </cell>
          <cell r="R448">
            <v>59317.97</v>
          </cell>
        </row>
        <row r="449">
          <cell r="E449" t="str">
            <v/>
          </cell>
          <cell r="H449">
            <v>0</v>
          </cell>
          <cell r="I449">
            <v>0</v>
          </cell>
          <cell r="J449">
            <v>0</v>
          </cell>
          <cell r="K449">
            <v>0.27</v>
          </cell>
          <cell r="L449">
            <v>0.27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E450" t="str">
            <v xml:space="preserve">PAISAGISMO </v>
          </cell>
          <cell r="R450">
            <v>800760.18</v>
          </cell>
        </row>
        <row r="451">
          <cell r="D451" t="str">
            <v>HPR-178</v>
          </cell>
          <cell r="E451" t="str">
            <v>ESPÉCIES ARBÓREAS COM DAP 5 E H MAIOR QUE 1,80M</v>
          </cell>
          <cell r="F451" t="str">
            <v xml:space="preserve">UN </v>
          </cell>
          <cell r="G451">
            <v>203</v>
          </cell>
          <cell r="H451">
            <v>23.73</v>
          </cell>
          <cell r="I451">
            <v>0</v>
          </cell>
          <cell r="J451">
            <v>23.73</v>
          </cell>
          <cell r="K451">
            <v>0.27</v>
          </cell>
          <cell r="L451">
            <v>0.27</v>
          </cell>
          <cell r="M451">
            <v>30.14</v>
          </cell>
          <cell r="N451">
            <v>0</v>
          </cell>
          <cell r="O451">
            <v>30.14</v>
          </cell>
          <cell r="P451">
            <v>6118.42</v>
          </cell>
          <cell r="Q451">
            <v>0</v>
          </cell>
          <cell r="R451">
            <v>6118.42</v>
          </cell>
        </row>
        <row r="452">
          <cell r="E452" t="str">
            <v>ESPÉCIES FORRAGEIRAS</v>
          </cell>
          <cell r="F452" t="str">
            <v>M²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0.27</v>
          </cell>
          <cell r="L452">
            <v>0.27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</row>
        <row r="453">
          <cell r="D453" t="str">
            <v>HPR-179</v>
          </cell>
          <cell r="E453" t="str">
            <v>SINGÔNIO</v>
          </cell>
          <cell r="F453" t="str">
            <v xml:space="preserve">UN </v>
          </cell>
          <cell r="G453">
            <v>9279</v>
          </cell>
          <cell r="H453">
            <v>0.79</v>
          </cell>
          <cell r="I453">
            <v>0</v>
          </cell>
          <cell r="J453">
            <v>0.79</v>
          </cell>
          <cell r="K453">
            <v>0.27</v>
          </cell>
          <cell r="L453">
            <v>0.27</v>
          </cell>
          <cell r="M453">
            <v>1</v>
          </cell>
          <cell r="N453">
            <v>0</v>
          </cell>
          <cell r="O453">
            <v>1</v>
          </cell>
          <cell r="P453">
            <v>9279</v>
          </cell>
          <cell r="Q453">
            <v>0</v>
          </cell>
          <cell r="R453">
            <v>9279</v>
          </cell>
        </row>
        <row r="454">
          <cell r="D454" t="str">
            <v>HPR-180</v>
          </cell>
          <cell r="E454" t="str">
            <v>MINI GRAMA PRETA</v>
          </cell>
          <cell r="F454" t="str">
            <v xml:space="preserve">UN </v>
          </cell>
          <cell r="G454">
            <v>38812</v>
          </cell>
          <cell r="H454">
            <v>0.79</v>
          </cell>
          <cell r="I454">
            <v>0</v>
          </cell>
          <cell r="J454">
            <v>0.79</v>
          </cell>
          <cell r="K454">
            <v>0.27</v>
          </cell>
          <cell r="L454">
            <v>0.27</v>
          </cell>
          <cell r="M454">
            <v>1</v>
          </cell>
          <cell r="N454">
            <v>0</v>
          </cell>
          <cell r="O454">
            <v>1</v>
          </cell>
          <cell r="P454">
            <v>38812</v>
          </cell>
          <cell r="Q454">
            <v>0</v>
          </cell>
          <cell r="R454">
            <v>38812</v>
          </cell>
        </row>
        <row r="455">
          <cell r="D455" t="str">
            <v>HPR-181</v>
          </cell>
          <cell r="E455" t="str">
            <v>LÍRIO AMARELO</v>
          </cell>
          <cell r="F455" t="str">
            <v xml:space="preserve">UN </v>
          </cell>
          <cell r="G455">
            <v>19763</v>
          </cell>
          <cell r="H455">
            <v>0.87</v>
          </cell>
          <cell r="I455">
            <v>0</v>
          </cell>
          <cell r="J455">
            <v>0.87</v>
          </cell>
          <cell r="K455">
            <v>0.27</v>
          </cell>
          <cell r="L455">
            <v>0.27</v>
          </cell>
          <cell r="M455">
            <v>1.1000000000000001</v>
          </cell>
          <cell r="N455">
            <v>0</v>
          </cell>
          <cell r="O455">
            <v>1.1000000000000001</v>
          </cell>
          <cell r="P455">
            <v>21739.3</v>
          </cell>
          <cell r="Q455">
            <v>0</v>
          </cell>
          <cell r="R455">
            <v>21739.3</v>
          </cell>
        </row>
        <row r="456">
          <cell r="D456" t="str">
            <v>HPR-182</v>
          </cell>
          <cell r="E456" t="str">
            <v>GRAMA AMENDOIM</v>
          </cell>
          <cell r="F456" t="str">
            <v xml:space="preserve">UN </v>
          </cell>
          <cell r="G456">
            <v>383659</v>
          </cell>
          <cell r="H456">
            <v>0.79</v>
          </cell>
          <cell r="I456">
            <v>0</v>
          </cell>
          <cell r="J456">
            <v>0.79</v>
          </cell>
          <cell r="K456">
            <v>0.27</v>
          </cell>
          <cell r="L456">
            <v>0.27</v>
          </cell>
          <cell r="M456">
            <v>1</v>
          </cell>
          <cell r="N456">
            <v>0</v>
          </cell>
          <cell r="O456">
            <v>1</v>
          </cell>
          <cell r="P456">
            <v>383659</v>
          </cell>
          <cell r="Q456">
            <v>0</v>
          </cell>
          <cell r="R456">
            <v>383659</v>
          </cell>
        </row>
        <row r="457">
          <cell r="D457" t="str">
            <v>HPR-183</v>
          </cell>
          <cell r="E457" t="str">
            <v>HERA VERDE ESCURA</v>
          </cell>
          <cell r="F457" t="str">
            <v xml:space="preserve">UN </v>
          </cell>
          <cell r="G457">
            <v>165000</v>
          </cell>
          <cell r="H457">
            <v>0.87</v>
          </cell>
          <cell r="I457">
            <v>0</v>
          </cell>
          <cell r="J457">
            <v>0.87</v>
          </cell>
          <cell r="K457">
            <v>0.27</v>
          </cell>
          <cell r="L457">
            <v>0.27</v>
          </cell>
          <cell r="M457">
            <v>1.1000000000000001</v>
          </cell>
          <cell r="N457">
            <v>0</v>
          </cell>
          <cell r="O457">
            <v>1.1000000000000001</v>
          </cell>
          <cell r="P457">
            <v>181500</v>
          </cell>
          <cell r="Q457">
            <v>0</v>
          </cell>
          <cell r="R457">
            <v>181500</v>
          </cell>
        </row>
        <row r="458">
          <cell r="D458" t="str">
            <v>HPR-184</v>
          </cell>
          <cell r="E458" t="str">
            <v>GRAMA AZUL</v>
          </cell>
          <cell r="F458" t="str">
            <v xml:space="preserve">UN </v>
          </cell>
          <cell r="G458">
            <v>51675</v>
          </cell>
          <cell r="H458">
            <v>0.95</v>
          </cell>
          <cell r="I458">
            <v>0</v>
          </cell>
          <cell r="J458">
            <v>0.95</v>
          </cell>
          <cell r="K458">
            <v>0.27</v>
          </cell>
          <cell r="L458">
            <v>0.27</v>
          </cell>
          <cell r="M458">
            <v>1.21</v>
          </cell>
          <cell r="N458">
            <v>0</v>
          </cell>
          <cell r="O458">
            <v>1.21</v>
          </cell>
          <cell r="P458">
            <v>62526.75</v>
          </cell>
          <cell r="Q458">
            <v>0</v>
          </cell>
          <cell r="R458">
            <v>62526.75</v>
          </cell>
        </row>
        <row r="459">
          <cell r="D459" t="str">
            <v>HPR-185</v>
          </cell>
          <cell r="E459" t="str">
            <v>LAMBARI</v>
          </cell>
          <cell r="F459" t="str">
            <v xml:space="preserve">UN </v>
          </cell>
          <cell r="G459">
            <v>4080</v>
          </cell>
          <cell r="H459">
            <v>0.79</v>
          </cell>
          <cell r="I459">
            <v>0</v>
          </cell>
          <cell r="J459">
            <v>0.79</v>
          </cell>
          <cell r="K459">
            <v>0.27</v>
          </cell>
          <cell r="L459">
            <v>0.27</v>
          </cell>
          <cell r="M459">
            <v>1</v>
          </cell>
          <cell r="N459">
            <v>0</v>
          </cell>
          <cell r="O459">
            <v>1</v>
          </cell>
          <cell r="P459">
            <v>4080</v>
          </cell>
          <cell r="Q459">
            <v>0</v>
          </cell>
          <cell r="R459">
            <v>4080</v>
          </cell>
        </row>
        <row r="460">
          <cell r="D460" t="str">
            <v>HPR-186</v>
          </cell>
          <cell r="E460" t="str">
            <v>CAPIM-DO-TEXAS</v>
          </cell>
          <cell r="F460" t="str">
            <v xml:space="preserve">UN </v>
          </cell>
          <cell r="G460">
            <v>11118</v>
          </cell>
          <cell r="H460">
            <v>1.1100000000000001</v>
          </cell>
          <cell r="I460">
            <v>0</v>
          </cell>
          <cell r="J460">
            <v>1.1100000000000001</v>
          </cell>
          <cell r="K460">
            <v>0.27</v>
          </cell>
          <cell r="L460">
            <v>0.27</v>
          </cell>
          <cell r="M460">
            <v>1.41</v>
          </cell>
          <cell r="N460">
            <v>0</v>
          </cell>
          <cell r="O460">
            <v>1.41</v>
          </cell>
          <cell r="P460">
            <v>15676.38</v>
          </cell>
          <cell r="Q460">
            <v>0</v>
          </cell>
          <cell r="R460">
            <v>15676.38</v>
          </cell>
        </row>
        <row r="461">
          <cell r="D461" t="str">
            <v>HPR-187</v>
          </cell>
          <cell r="E461" t="str">
            <v>FLOR-LEOPARDO</v>
          </cell>
          <cell r="F461" t="str">
            <v xml:space="preserve">UN </v>
          </cell>
          <cell r="G461">
            <v>7393</v>
          </cell>
          <cell r="H461">
            <v>1.1100000000000001</v>
          </cell>
          <cell r="I461">
            <v>0</v>
          </cell>
          <cell r="J461">
            <v>1.1100000000000001</v>
          </cell>
          <cell r="K461">
            <v>0.27</v>
          </cell>
          <cell r="L461">
            <v>0.27</v>
          </cell>
          <cell r="M461">
            <v>1.41</v>
          </cell>
          <cell r="N461">
            <v>0</v>
          </cell>
          <cell r="O461">
            <v>1.41</v>
          </cell>
          <cell r="P461">
            <v>10424.129999999999</v>
          </cell>
          <cell r="Q461">
            <v>0</v>
          </cell>
          <cell r="R461">
            <v>10424.129999999999</v>
          </cell>
        </row>
        <row r="462">
          <cell r="D462" t="str">
            <v>HPR-188</v>
          </cell>
          <cell r="E462" t="str">
            <v>BARBA-DE-SERPENTE</v>
          </cell>
          <cell r="F462" t="str">
            <v xml:space="preserve">UN </v>
          </cell>
          <cell r="G462">
            <v>36360</v>
          </cell>
          <cell r="H462">
            <v>0.95</v>
          </cell>
          <cell r="I462">
            <v>0</v>
          </cell>
          <cell r="J462">
            <v>0.95</v>
          </cell>
          <cell r="K462">
            <v>0.27</v>
          </cell>
          <cell r="L462">
            <v>0.27</v>
          </cell>
          <cell r="M462">
            <v>1.21</v>
          </cell>
          <cell r="N462">
            <v>0</v>
          </cell>
          <cell r="O462">
            <v>1.21</v>
          </cell>
          <cell r="P462">
            <v>43995.6</v>
          </cell>
          <cell r="Q462">
            <v>0</v>
          </cell>
          <cell r="R462">
            <v>43995.6</v>
          </cell>
        </row>
        <row r="463">
          <cell r="D463" t="str">
            <v>HPR-189</v>
          </cell>
          <cell r="E463" t="str">
            <v>ASPARGO</v>
          </cell>
          <cell r="F463" t="str">
            <v xml:space="preserve">UN </v>
          </cell>
          <cell r="G463">
            <v>3000</v>
          </cell>
          <cell r="H463">
            <v>0.95</v>
          </cell>
          <cell r="I463">
            <v>0</v>
          </cell>
          <cell r="J463">
            <v>0.95</v>
          </cell>
          <cell r="K463">
            <v>0.27</v>
          </cell>
          <cell r="L463">
            <v>0.27</v>
          </cell>
          <cell r="M463">
            <v>1.21</v>
          </cell>
          <cell r="N463">
            <v>0</v>
          </cell>
          <cell r="O463">
            <v>1.21</v>
          </cell>
          <cell r="P463">
            <v>3630</v>
          </cell>
          <cell r="Q463">
            <v>0</v>
          </cell>
          <cell r="R463">
            <v>3630</v>
          </cell>
        </row>
        <row r="464">
          <cell r="D464" t="str">
            <v>HPR-190</v>
          </cell>
          <cell r="E464" t="str">
            <v>CAPIM PALMEIRA</v>
          </cell>
          <cell r="F464" t="str">
            <v xml:space="preserve">UN </v>
          </cell>
          <cell r="G464">
            <v>8430</v>
          </cell>
          <cell r="H464">
            <v>1.1100000000000001</v>
          </cell>
          <cell r="I464">
            <v>0</v>
          </cell>
          <cell r="J464">
            <v>1.1100000000000001</v>
          </cell>
          <cell r="K464">
            <v>0.27</v>
          </cell>
          <cell r="L464">
            <v>0.27</v>
          </cell>
          <cell r="M464">
            <v>1.41</v>
          </cell>
          <cell r="N464">
            <v>0</v>
          </cell>
          <cell r="O464">
            <v>1.41</v>
          </cell>
          <cell r="P464">
            <v>11886.3</v>
          </cell>
          <cell r="Q464">
            <v>0</v>
          </cell>
          <cell r="R464">
            <v>11886.3</v>
          </cell>
        </row>
        <row r="465">
          <cell r="D465" t="str">
            <v>HPR-191</v>
          </cell>
          <cell r="E465" t="str">
            <v>ARBUSTOS</v>
          </cell>
          <cell r="F465" t="str">
            <v xml:space="preserve">UN </v>
          </cell>
          <cell r="G465">
            <v>167</v>
          </cell>
          <cell r="H465">
            <v>15.82</v>
          </cell>
          <cell r="I465">
            <v>0</v>
          </cell>
          <cell r="J465">
            <v>15.82</v>
          </cell>
          <cell r="K465">
            <v>0.27</v>
          </cell>
          <cell r="L465">
            <v>0.27</v>
          </cell>
          <cell r="M465">
            <v>20.09</v>
          </cell>
          <cell r="N465">
            <v>0</v>
          </cell>
          <cell r="O465">
            <v>20.09</v>
          </cell>
          <cell r="P465">
            <v>3355.03</v>
          </cell>
          <cell r="Q465">
            <v>0</v>
          </cell>
          <cell r="R465">
            <v>3355.03</v>
          </cell>
        </row>
        <row r="466">
          <cell r="D466" t="str">
            <v>HPR-192</v>
          </cell>
          <cell r="E466" t="str">
            <v>PROTETOR E TUTOR PARA ÁRVORES</v>
          </cell>
          <cell r="F466" t="str">
            <v xml:space="preserve">UN </v>
          </cell>
          <cell r="G466">
            <v>203</v>
          </cell>
          <cell r="H466">
            <v>15.82</v>
          </cell>
          <cell r="I466">
            <v>0</v>
          </cell>
          <cell r="J466">
            <v>15.82</v>
          </cell>
          <cell r="K466">
            <v>0.27</v>
          </cell>
          <cell r="L466">
            <v>0.27</v>
          </cell>
          <cell r="M466">
            <v>20.09</v>
          </cell>
          <cell r="N466">
            <v>0</v>
          </cell>
          <cell r="O466">
            <v>20.09</v>
          </cell>
          <cell r="P466">
            <v>4078.27</v>
          </cell>
          <cell r="Q466">
            <v>0</v>
          </cell>
          <cell r="R466">
            <v>4078.27</v>
          </cell>
        </row>
        <row r="467">
          <cell r="E467" t="str">
            <v/>
          </cell>
          <cell r="H467">
            <v>0</v>
          </cell>
          <cell r="I467">
            <v>0</v>
          </cell>
          <cell r="J467">
            <v>0</v>
          </cell>
          <cell r="K467">
            <v>0.27</v>
          </cell>
          <cell r="L467">
            <v>0.27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</row>
        <row r="468">
          <cell r="E468" t="str">
            <v>COMUNICAÇÃO VISUAL</v>
          </cell>
          <cell r="R468">
            <v>519914.3</v>
          </cell>
        </row>
        <row r="469">
          <cell r="D469" t="str">
            <v>CPU-204</v>
          </cell>
          <cell r="E469" t="str">
            <v>TOTEM EXTERNO</v>
          </cell>
          <cell r="F469" t="str">
            <v>M²</v>
          </cell>
          <cell r="G469">
            <v>10</v>
          </cell>
          <cell r="H469">
            <v>1016.82</v>
          </cell>
          <cell r="I469">
            <v>0</v>
          </cell>
          <cell r="J469">
            <v>1016.82</v>
          </cell>
          <cell r="K469">
            <v>0.27</v>
          </cell>
          <cell r="L469">
            <v>0.27</v>
          </cell>
          <cell r="M469">
            <v>1291.3599999999999</v>
          </cell>
          <cell r="N469">
            <v>0</v>
          </cell>
          <cell r="O469">
            <v>1291.3599999999999</v>
          </cell>
          <cell r="P469">
            <v>12913.6</v>
          </cell>
          <cell r="Q469">
            <v>0</v>
          </cell>
          <cell r="R469">
            <v>12913.6</v>
          </cell>
        </row>
        <row r="470">
          <cell r="D470" t="str">
            <v>CPU-205</v>
          </cell>
          <cell r="E470" t="str">
            <v>LETREIRO MARQUISE COM ILUMINAÇÃO</v>
          </cell>
          <cell r="F470" t="str">
            <v>M²</v>
          </cell>
          <cell r="G470">
            <v>22</v>
          </cell>
          <cell r="H470">
            <v>3332.91</v>
          </cell>
          <cell r="I470">
            <v>0</v>
          </cell>
          <cell r="J470">
            <v>3332.91</v>
          </cell>
          <cell r="K470">
            <v>0.27</v>
          </cell>
          <cell r="L470">
            <v>0.27</v>
          </cell>
          <cell r="M470">
            <v>4232.8</v>
          </cell>
          <cell r="N470">
            <v>0</v>
          </cell>
          <cell r="O470">
            <v>4232.8</v>
          </cell>
          <cell r="P470">
            <v>93121.600000000006</v>
          </cell>
          <cell r="Q470">
            <v>0</v>
          </cell>
          <cell r="R470">
            <v>93121.600000000006</v>
          </cell>
        </row>
        <row r="471">
          <cell r="D471" t="str">
            <v>CPU-206</v>
          </cell>
          <cell r="E471" t="str">
            <v>PLACA DE SINALIZAÇÃO EM PVC PARA AMBIENTES</v>
          </cell>
          <cell r="F471" t="str">
            <v xml:space="preserve">UN </v>
          </cell>
          <cell r="G471">
            <v>1080</v>
          </cell>
          <cell r="H471">
            <v>203.36</v>
          </cell>
          <cell r="I471">
            <v>0</v>
          </cell>
          <cell r="J471">
            <v>203.36</v>
          </cell>
          <cell r="K471">
            <v>0.27</v>
          </cell>
          <cell r="L471">
            <v>0.27</v>
          </cell>
          <cell r="M471">
            <v>258.27</v>
          </cell>
          <cell r="N471">
            <v>0</v>
          </cell>
          <cell r="O471">
            <v>258.27</v>
          </cell>
          <cell r="P471">
            <v>278931.59999999998</v>
          </cell>
          <cell r="Q471">
            <v>0</v>
          </cell>
          <cell r="R471">
            <v>278931.59999999998</v>
          </cell>
        </row>
        <row r="472">
          <cell r="D472" t="str">
            <v>CPU-207</v>
          </cell>
          <cell r="E472" t="str">
            <v>PLACA DE SINALIZAÇÃO EM ACRILICO PARA AMBIENTES</v>
          </cell>
          <cell r="F472" t="str">
            <v xml:space="preserve">UN </v>
          </cell>
          <cell r="G472">
            <v>570</v>
          </cell>
          <cell r="H472">
            <v>186.42</v>
          </cell>
          <cell r="I472">
            <v>0</v>
          </cell>
          <cell r="J472">
            <v>186.42</v>
          </cell>
          <cell r="K472">
            <v>0.27</v>
          </cell>
          <cell r="L472">
            <v>0.27</v>
          </cell>
          <cell r="M472">
            <v>236.75</v>
          </cell>
          <cell r="N472">
            <v>0</v>
          </cell>
          <cell r="O472">
            <v>236.75</v>
          </cell>
          <cell r="P472">
            <v>134947.5</v>
          </cell>
          <cell r="Q472">
            <v>0</v>
          </cell>
          <cell r="R472">
            <v>134947.5</v>
          </cell>
        </row>
        <row r="473">
          <cell r="E473" t="str">
            <v>COMUNICAÇÃO VISUAL</v>
          </cell>
          <cell r="F473" t="str">
            <v>M2</v>
          </cell>
          <cell r="H473">
            <v>0</v>
          </cell>
          <cell r="I473">
            <v>0</v>
          </cell>
          <cell r="J473">
            <v>0</v>
          </cell>
          <cell r="K473">
            <v>0.27</v>
          </cell>
          <cell r="L473">
            <v>0.27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H474">
            <v>0</v>
          </cell>
          <cell r="I474">
            <v>0</v>
          </cell>
          <cell r="J474">
            <v>0</v>
          </cell>
          <cell r="K474">
            <v>0.27</v>
          </cell>
          <cell r="L474">
            <v>0.27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E475" t="str">
            <v>LIMPEZA FINAL</v>
          </cell>
          <cell r="R475">
            <v>298579.90999999997</v>
          </cell>
        </row>
        <row r="476">
          <cell r="D476" t="str">
            <v>CPU-136</v>
          </cell>
          <cell r="E476" t="str">
            <v>LIMPEZA FINAL DA OBRA</v>
          </cell>
          <cell r="F476" t="str">
            <v>M²</v>
          </cell>
          <cell r="G476">
            <v>30515.759999999998</v>
          </cell>
          <cell r="H476">
            <v>0.12</v>
          </cell>
          <cell r="I476">
            <v>2.41</v>
          </cell>
          <cell r="J476">
            <v>2.5299999999999998</v>
          </cell>
          <cell r="K476">
            <v>0.27</v>
          </cell>
          <cell r="L476">
            <v>0.27</v>
          </cell>
          <cell r="M476">
            <v>0.15</v>
          </cell>
          <cell r="N476">
            <v>3.06</v>
          </cell>
          <cell r="O476">
            <v>3.21</v>
          </cell>
          <cell r="P476">
            <v>4577.3599999999997</v>
          </cell>
          <cell r="Q476">
            <v>93378.23</v>
          </cell>
          <cell r="R476">
            <v>97955.59</v>
          </cell>
        </row>
        <row r="477">
          <cell r="D477" t="str">
            <v>CPU-137</v>
          </cell>
          <cell r="E477" t="str">
            <v>LIMPEZA AZULEJO</v>
          </cell>
          <cell r="F477" t="str">
            <v>M²</v>
          </cell>
          <cell r="G477">
            <v>11557.97</v>
          </cell>
          <cell r="H477">
            <v>0.57999999999999996</v>
          </cell>
          <cell r="I477">
            <v>5.18</v>
          </cell>
          <cell r="J477">
            <v>5.76</v>
          </cell>
          <cell r="K477">
            <v>0.27</v>
          </cell>
          <cell r="L477">
            <v>0.27</v>
          </cell>
          <cell r="M477">
            <v>0.74</v>
          </cell>
          <cell r="N477">
            <v>6.58</v>
          </cell>
          <cell r="O477">
            <v>7.32</v>
          </cell>
          <cell r="P477">
            <v>8552.9</v>
          </cell>
          <cell r="Q477">
            <v>76051.44</v>
          </cell>
          <cell r="R477">
            <v>84604.34</v>
          </cell>
        </row>
        <row r="478">
          <cell r="D478" t="str">
            <v>CPU-138</v>
          </cell>
          <cell r="E478" t="str">
            <v>LIMPEZA VIDRO COMUM</v>
          </cell>
          <cell r="F478" t="str">
            <v>M²</v>
          </cell>
          <cell r="G478">
            <v>1695.79</v>
          </cell>
          <cell r="H478">
            <v>1.46</v>
          </cell>
          <cell r="I478">
            <v>10.36</v>
          </cell>
          <cell r="J478">
            <v>11.82</v>
          </cell>
          <cell r="K478">
            <v>0.27</v>
          </cell>
          <cell r="L478">
            <v>0.27</v>
          </cell>
          <cell r="M478">
            <v>1.85</v>
          </cell>
          <cell r="N478">
            <v>13.16</v>
          </cell>
          <cell r="O478">
            <v>15.01</v>
          </cell>
          <cell r="P478">
            <v>3137.21</v>
          </cell>
          <cell r="Q478">
            <v>22316.6</v>
          </cell>
          <cell r="R478">
            <v>25453.81</v>
          </cell>
        </row>
        <row r="479">
          <cell r="D479" t="str">
            <v>CPU-139</v>
          </cell>
          <cell r="E479" t="str">
            <v>LIMPEZA PISO CERAMICO</v>
          </cell>
          <cell r="F479" t="str">
            <v>M²</v>
          </cell>
          <cell r="G479">
            <v>5881.38</v>
          </cell>
          <cell r="H479">
            <v>0.67</v>
          </cell>
          <cell r="I479">
            <v>8.6300000000000008</v>
          </cell>
          <cell r="J479">
            <v>9.3000000000000007</v>
          </cell>
          <cell r="K479">
            <v>0.27</v>
          </cell>
          <cell r="L479">
            <v>0.27</v>
          </cell>
          <cell r="M479">
            <v>0.85</v>
          </cell>
          <cell r="N479">
            <v>10.96</v>
          </cell>
          <cell r="O479">
            <v>11.81</v>
          </cell>
          <cell r="P479">
            <v>4999.17</v>
          </cell>
          <cell r="Q479">
            <v>64459.92</v>
          </cell>
          <cell r="R479">
            <v>69459.09</v>
          </cell>
        </row>
        <row r="480">
          <cell r="D480" t="str">
            <v>CPU-140</v>
          </cell>
          <cell r="E480" t="str">
            <v>LIMPEZA LOUÇAS E METAIS</v>
          </cell>
          <cell r="F480" t="str">
            <v xml:space="preserve">UN </v>
          </cell>
          <cell r="G480">
            <v>628</v>
          </cell>
          <cell r="H480">
            <v>4.0199999999999996</v>
          </cell>
          <cell r="I480">
            <v>22.44</v>
          </cell>
          <cell r="J480">
            <v>26.46</v>
          </cell>
          <cell r="K480">
            <v>0.27</v>
          </cell>
          <cell r="L480">
            <v>0.27</v>
          </cell>
          <cell r="M480">
            <v>5.1100000000000003</v>
          </cell>
          <cell r="N480">
            <v>28.5</v>
          </cell>
          <cell r="O480">
            <v>33.61</v>
          </cell>
          <cell r="P480">
            <v>3209.08</v>
          </cell>
          <cell r="Q480">
            <v>17898</v>
          </cell>
          <cell r="R480">
            <v>21107.08</v>
          </cell>
        </row>
        <row r="481">
          <cell r="E481" t="str">
            <v/>
          </cell>
          <cell r="H481">
            <v>0</v>
          </cell>
          <cell r="I481">
            <v>0</v>
          </cell>
          <cell r="J481">
            <v>0</v>
          </cell>
          <cell r="K481">
            <v>0.27</v>
          </cell>
          <cell r="L481">
            <v>0.27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</row>
        <row r="482">
          <cell r="E482" t="str">
            <v>ADMINISTRAÇÃO LOCAL</v>
          </cell>
          <cell r="R482">
            <v>14698827.6</v>
          </cell>
        </row>
        <row r="483">
          <cell r="D483" t="str">
            <v>CPU-162</v>
          </cell>
          <cell r="E483" t="str">
            <v>ADMINISTRAÇÃO LOCAL DA OBRA</v>
          </cell>
          <cell r="F483" t="str">
            <v>MÊS</v>
          </cell>
          <cell r="G483">
            <v>24</v>
          </cell>
          <cell r="H483">
            <v>482245</v>
          </cell>
          <cell r="I483">
            <v>0</v>
          </cell>
          <cell r="J483">
            <v>482245</v>
          </cell>
          <cell r="K483">
            <v>0.27</v>
          </cell>
          <cell r="L483">
            <v>0.27</v>
          </cell>
          <cell r="M483">
            <v>612451.15</v>
          </cell>
          <cell r="N483">
            <v>0</v>
          </cell>
          <cell r="O483">
            <v>612451.15</v>
          </cell>
          <cell r="P483">
            <v>14698827.6</v>
          </cell>
          <cell r="Q483">
            <v>0</v>
          </cell>
          <cell r="R483">
            <v>14698827.6</v>
          </cell>
        </row>
        <row r="484">
          <cell r="E484" t="str">
            <v/>
          </cell>
          <cell r="H484">
            <v>0</v>
          </cell>
          <cell r="I484">
            <v>0</v>
          </cell>
          <cell r="J484">
            <v>0</v>
          </cell>
          <cell r="K484">
            <v>0.27</v>
          </cell>
          <cell r="L484">
            <v>0.27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E485" t="str">
            <v>SERVIÇOS TÉCNICOS ESPECIALIZADOS</v>
          </cell>
          <cell r="R485">
            <v>455217.16</v>
          </cell>
        </row>
        <row r="486">
          <cell r="D486" t="str">
            <v>CPU-208</v>
          </cell>
          <cell r="E486" t="str">
            <v>EXECUÇÃO DE PROJETO "AS BUILT"</v>
          </cell>
          <cell r="F486" t="str">
            <v xml:space="preserve">UN </v>
          </cell>
          <cell r="G486">
            <v>30</v>
          </cell>
          <cell r="H486">
            <v>4010.79</v>
          </cell>
          <cell r="I486">
            <v>0</v>
          </cell>
          <cell r="J486">
            <v>4010.79</v>
          </cell>
          <cell r="K486">
            <v>0.27</v>
          </cell>
          <cell r="L486">
            <v>0.27</v>
          </cell>
          <cell r="M486">
            <v>5093.7</v>
          </cell>
          <cell r="N486">
            <v>0</v>
          </cell>
          <cell r="O486">
            <v>5093.7</v>
          </cell>
          <cell r="P486">
            <v>152811</v>
          </cell>
          <cell r="Q486">
            <v>0</v>
          </cell>
          <cell r="R486">
            <v>152811</v>
          </cell>
        </row>
        <row r="487">
          <cell r="D487" t="str">
            <v>CPU-209</v>
          </cell>
          <cell r="E487" t="str">
            <v xml:space="preserve">CERTIFICAÇÕES DE FUNCIONAMENTO PARA EDIFÍCIO NOVO (ANVISA, PREFEITURA, BOMBEIROS E OUTROS) </v>
          </cell>
          <cell r="F487" t="str">
            <v xml:space="preserve">UN </v>
          </cell>
          <cell r="G487">
            <v>1</v>
          </cell>
          <cell r="H487">
            <v>124278</v>
          </cell>
          <cell r="I487">
            <v>0</v>
          </cell>
          <cell r="J487">
            <v>124278</v>
          </cell>
          <cell r="K487">
            <v>0.27</v>
          </cell>
          <cell r="L487">
            <v>0.27</v>
          </cell>
          <cell r="M487">
            <v>157833.06</v>
          </cell>
          <cell r="N487">
            <v>0</v>
          </cell>
          <cell r="O487">
            <v>157833.06</v>
          </cell>
          <cell r="P487">
            <v>157833.06</v>
          </cell>
          <cell r="Q487">
            <v>0</v>
          </cell>
          <cell r="R487">
            <v>157833.06</v>
          </cell>
        </row>
        <row r="488">
          <cell r="D488" t="str">
            <v>CPU-210</v>
          </cell>
          <cell r="E488" t="str">
            <v>ATESTADOS DE COMISSIONAMENTO E CERTIFICAÇÃO DAS INSTALAÇÕES DE AR CONDICIONADO,CABEAMENTO ESTRUTURADO, GASES MEDICINAIS, ELEVADORES,ATERRAMENTOS BEM COMO MANUAL DO EDIFÍCIO HOSPITALAR</v>
          </cell>
          <cell r="F488" t="str">
            <v xml:space="preserve">UN </v>
          </cell>
          <cell r="G488">
            <v>1</v>
          </cell>
          <cell r="H488">
            <v>113837.09</v>
          </cell>
          <cell r="I488">
            <v>0</v>
          </cell>
          <cell r="J488">
            <v>113837.09</v>
          </cell>
          <cell r="K488">
            <v>0.27</v>
          </cell>
          <cell r="L488">
            <v>0.27</v>
          </cell>
          <cell r="M488">
            <v>144573.1</v>
          </cell>
          <cell r="N488">
            <v>0</v>
          </cell>
          <cell r="O488">
            <v>144573.1</v>
          </cell>
          <cell r="P488">
            <v>144573.1</v>
          </cell>
          <cell r="Q488">
            <v>0</v>
          </cell>
          <cell r="R488">
            <v>144573.1</v>
          </cell>
        </row>
        <row r="489">
          <cell r="E489" t="str">
            <v/>
          </cell>
          <cell r="H489">
            <v>0</v>
          </cell>
          <cell r="I489">
            <v>0</v>
          </cell>
          <cell r="J489">
            <v>0</v>
          </cell>
          <cell r="K489">
            <v>0.27</v>
          </cell>
          <cell r="L489">
            <v>0.27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E490" t="str">
            <v>ATO (CONTRAPARTIDA DA PREFEITURA)</v>
          </cell>
          <cell r="R490">
            <v>759962.4</v>
          </cell>
        </row>
        <row r="491">
          <cell r="D491" t="str">
            <v>CPU-211</v>
          </cell>
          <cell r="E491" t="str">
            <v>CONSULTOR</v>
          </cell>
          <cell r="F491" t="str">
            <v>H</v>
          </cell>
          <cell r="G491">
            <v>360</v>
          </cell>
          <cell r="H491">
            <v>0</v>
          </cell>
          <cell r="I491">
            <v>395.43</v>
          </cell>
          <cell r="J491">
            <v>395.43</v>
          </cell>
          <cell r="K491">
            <v>0.27</v>
          </cell>
          <cell r="L491">
            <v>0.27</v>
          </cell>
          <cell r="M491">
            <v>0</v>
          </cell>
          <cell r="N491">
            <v>502.2</v>
          </cell>
          <cell r="O491">
            <v>502.2</v>
          </cell>
          <cell r="P491">
            <v>0</v>
          </cell>
          <cell r="Q491">
            <v>180792</v>
          </cell>
          <cell r="R491">
            <v>180792</v>
          </cell>
        </row>
        <row r="492">
          <cell r="D492" t="str">
            <v>CPU-212</v>
          </cell>
          <cell r="E492" t="str">
            <v>COORDENADOR GERAL</v>
          </cell>
          <cell r="F492" t="str">
            <v>H</v>
          </cell>
          <cell r="G492">
            <v>480</v>
          </cell>
          <cell r="H492">
            <v>0</v>
          </cell>
          <cell r="I492">
            <v>257.3</v>
          </cell>
          <cell r="J492">
            <v>257.3</v>
          </cell>
          <cell r="K492">
            <v>0.27</v>
          </cell>
          <cell r="L492">
            <v>0.27</v>
          </cell>
          <cell r="M492">
            <v>0</v>
          </cell>
          <cell r="N492">
            <v>326.77</v>
          </cell>
          <cell r="O492">
            <v>326.77</v>
          </cell>
          <cell r="P492">
            <v>0</v>
          </cell>
          <cell r="Q492">
            <v>156849.60000000001</v>
          </cell>
          <cell r="R492">
            <v>156849.60000000001</v>
          </cell>
        </row>
        <row r="493">
          <cell r="D493" t="str">
            <v>CPU-213</v>
          </cell>
          <cell r="E493" t="str">
            <v>COORDENADOR SETORIAL</v>
          </cell>
          <cell r="F493" t="str">
            <v>H</v>
          </cell>
          <cell r="G493">
            <v>450</v>
          </cell>
          <cell r="H493">
            <v>0</v>
          </cell>
          <cell r="I493">
            <v>205.84</v>
          </cell>
          <cell r="J493">
            <v>205.84</v>
          </cell>
          <cell r="K493">
            <v>0.27</v>
          </cell>
          <cell r="L493">
            <v>0.27</v>
          </cell>
          <cell r="M493">
            <v>0</v>
          </cell>
          <cell r="N493">
            <v>261.42</v>
          </cell>
          <cell r="O493">
            <v>261.42</v>
          </cell>
          <cell r="P493">
            <v>0</v>
          </cell>
          <cell r="Q493">
            <v>117639</v>
          </cell>
          <cell r="R493">
            <v>117639</v>
          </cell>
        </row>
        <row r="494">
          <cell r="D494" t="str">
            <v>CPU-214</v>
          </cell>
          <cell r="E494" t="str">
            <v>ENGENHEIRO OU ARQUITETO CHEFE / SENIOR - DE OBRA</v>
          </cell>
          <cell r="F494" t="str">
            <v>H</v>
          </cell>
          <cell r="G494">
            <v>420</v>
          </cell>
          <cell r="H494">
            <v>0</v>
          </cell>
          <cell r="I494">
            <v>169.82</v>
          </cell>
          <cell r="J494">
            <v>169.82</v>
          </cell>
          <cell r="K494">
            <v>0.27</v>
          </cell>
          <cell r="L494">
            <v>0.27</v>
          </cell>
          <cell r="M494">
            <v>0</v>
          </cell>
          <cell r="N494">
            <v>215.67</v>
          </cell>
          <cell r="O494">
            <v>215.67</v>
          </cell>
          <cell r="P494">
            <v>0</v>
          </cell>
          <cell r="Q494">
            <v>90581.4</v>
          </cell>
          <cell r="R494">
            <v>90581.4</v>
          </cell>
        </row>
        <row r="495">
          <cell r="D495" t="str">
            <v>CPU-215</v>
          </cell>
          <cell r="E495" t="str">
            <v>ENGENHEIRO OU ARQUITETO / PLENO - DE OBRA</v>
          </cell>
          <cell r="F495" t="str">
            <v>H</v>
          </cell>
          <cell r="G495">
            <v>420</v>
          </cell>
          <cell r="H495">
            <v>0</v>
          </cell>
          <cell r="I495">
            <v>154.38</v>
          </cell>
          <cell r="J495">
            <v>154.38</v>
          </cell>
          <cell r="K495">
            <v>0.27</v>
          </cell>
          <cell r="L495">
            <v>0.27</v>
          </cell>
          <cell r="M495">
            <v>0</v>
          </cell>
          <cell r="N495">
            <v>196.06</v>
          </cell>
          <cell r="O495">
            <v>196.06</v>
          </cell>
          <cell r="P495">
            <v>0</v>
          </cell>
          <cell r="Q495">
            <v>82345.2</v>
          </cell>
          <cell r="R495">
            <v>82345.2</v>
          </cell>
        </row>
        <row r="496">
          <cell r="D496" t="str">
            <v>CPU-216</v>
          </cell>
          <cell r="E496" t="str">
            <v>ENGENHEIRO OU ARQUITETO AUXILIAR / JUNIOR - DE OBRA</v>
          </cell>
          <cell r="F496" t="str">
            <v>H</v>
          </cell>
          <cell r="G496">
            <v>480</v>
          </cell>
          <cell r="H496">
            <v>0</v>
          </cell>
          <cell r="I496">
            <v>128.65</v>
          </cell>
          <cell r="J496">
            <v>128.65</v>
          </cell>
          <cell r="K496">
            <v>0.27</v>
          </cell>
          <cell r="L496">
            <v>0.27</v>
          </cell>
          <cell r="M496">
            <v>0</v>
          </cell>
          <cell r="N496">
            <v>163.38999999999999</v>
          </cell>
          <cell r="O496">
            <v>163.38999999999999</v>
          </cell>
          <cell r="P496">
            <v>0</v>
          </cell>
          <cell r="Q496">
            <v>78427.199999999997</v>
          </cell>
          <cell r="R496">
            <v>78427.199999999997</v>
          </cell>
        </row>
        <row r="497">
          <cell r="D497" t="str">
            <v>CPU-217</v>
          </cell>
          <cell r="E497" t="str">
            <v>PROJETISTA</v>
          </cell>
          <cell r="F497" t="str">
            <v>H</v>
          </cell>
          <cell r="G497">
            <v>480</v>
          </cell>
          <cell r="H497">
            <v>0</v>
          </cell>
          <cell r="I497">
            <v>51.46</v>
          </cell>
          <cell r="J497">
            <v>51.46</v>
          </cell>
          <cell r="K497">
            <v>0.27</v>
          </cell>
          <cell r="L497">
            <v>0.27</v>
          </cell>
          <cell r="M497">
            <v>0</v>
          </cell>
          <cell r="N497">
            <v>65.349999999999994</v>
          </cell>
          <cell r="O497">
            <v>65.349999999999994</v>
          </cell>
          <cell r="P497">
            <v>0</v>
          </cell>
          <cell r="Q497">
            <v>31368</v>
          </cell>
          <cell r="R497">
            <v>31368</v>
          </cell>
        </row>
        <row r="498">
          <cell r="D498" t="str">
            <v>CPU-218</v>
          </cell>
          <cell r="E498" t="str">
            <v>DESENHISTA PROJETISTA</v>
          </cell>
          <cell r="F498" t="str">
            <v>H</v>
          </cell>
          <cell r="G498">
            <v>480</v>
          </cell>
          <cell r="H498">
            <v>0</v>
          </cell>
          <cell r="I498">
            <v>36.020000000000003</v>
          </cell>
          <cell r="J498">
            <v>36.020000000000003</v>
          </cell>
          <cell r="K498">
            <v>0.27</v>
          </cell>
          <cell r="L498">
            <v>0.27</v>
          </cell>
          <cell r="M498">
            <v>0</v>
          </cell>
          <cell r="N498">
            <v>45.75</v>
          </cell>
          <cell r="O498">
            <v>45.75</v>
          </cell>
          <cell r="P498">
            <v>0</v>
          </cell>
          <cell r="Q498">
            <v>21960</v>
          </cell>
          <cell r="R498">
            <v>21960</v>
          </cell>
        </row>
        <row r="499">
          <cell r="E499" t="str">
            <v/>
          </cell>
          <cell r="H499">
            <v>0</v>
          </cell>
          <cell r="I499">
            <v>0</v>
          </cell>
          <cell r="J499">
            <v>0</v>
          </cell>
          <cell r="K499">
            <v>0.27</v>
          </cell>
          <cell r="L499">
            <v>0.27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</row>
        <row r="500">
          <cell r="E500" t="str">
            <v>CANTEIRO DE OBRA</v>
          </cell>
          <cell r="R500">
            <v>4333073.82</v>
          </cell>
        </row>
        <row r="501">
          <cell r="D501" t="str">
            <v>CPU-219</v>
          </cell>
          <cell r="E501" t="str">
            <v>INSTALAÇÃO DO CANTEIRO DE SERVIÇO (MÁXIMO 1,5% DO VALOR DOS SERVIÇOS)</v>
          </cell>
          <cell r="F501" t="str">
            <v>%</v>
          </cell>
          <cell r="G501">
            <v>1.4999999999999999E-2</v>
          </cell>
          <cell r="H501">
            <v>113728967.28</v>
          </cell>
          <cell r="I501">
            <v>0</v>
          </cell>
          <cell r="J501">
            <v>113728967.28</v>
          </cell>
          <cell r="K501">
            <v>0.27</v>
          </cell>
          <cell r="L501">
            <v>0.27</v>
          </cell>
          <cell r="M501">
            <v>144435788.44999999</v>
          </cell>
          <cell r="N501">
            <v>0</v>
          </cell>
          <cell r="O501">
            <v>144435788.44999999</v>
          </cell>
          <cell r="P501">
            <v>2166536.83</v>
          </cell>
          <cell r="Q501">
            <v>0</v>
          </cell>
          <cell r="R501">
            <v>2166536.83</v>
          </cell>
        </row>
        <row r="502">
          <cell r="D502" t="str">
            <v>CPU-220</v>
          </cell>
          <cell r="E502" t="str">
            <v>MANUTENÇÃO DO CANTEIRO DE OBRAS (MÁXIMO 1,25% DO VALOR DOS SERVIÇOS)</v>
          </cell>
          <cell r="F502" t="str">
            <v>MÊS</v>
          </cell>
          <cell r="G502">
            <v>24</v>
          </cell>
          <cell r="H502">
            <v>59233.84</v>
          </cell>
          <cell r="I502">
            <v>0</v>
          </cell>
          <cell r="J502">
            <v>59233.84</v>
          </cell>
          <cell r="K502">
            <v>0.27</v>
          </cell>
          <cell r="L502">
            <v>0.27</v>
          </cell>
          <cell r="M502">
            <v>75226.98</v>
          </cell>
          <cell r="N502">
            <v>0</v>
          </cell>
          <cell r="O502">
            <v>75226.98</v>
          </cell>
          <cell r="P502">
            <v>1805447.52</v>
          </cell>
          <cell r="Q502">
            <v>0</v>
          </cell>
          <cell r="R502">
            <v>1805447.52</v>
          </cell>
        </row>
        <row r="503">
          <cell r="D503" t="str">
            <v>CPU-221</v>
          </cell>
          <cell r="E503" t="str">
            <v>DESMOBILIZAÇÃO DO CANTEIRO DE OBRAS (MÁXIMO 0,25% DO VALOR DOS SERVIÇOS)</v>
          </cell>
          <cell r="F503" t="str">
            <v>%</v>
          </cell>
          <cell r="G503">
            <v>2.5000000000000001E-3</v>
          </cell>
          <cell r="H503">
            <v>113728967.28</v>
          </cell>
          <cell r="I503">
            <v>0</v>
          </cell>
          <cell r="J503">
            <v>113728967.28</v>
          </cell>
          <cell r="K503">
            <v>0.27</v>
          </cell>
          <cell r="L503">
            <v>0.27</v>
          </cell>
          <cell r="M503">
            <v>144435788.44999999</v>
          </cell>
          <cell r="N503">
            <v>0</v>
          </cell>
          <cell r="O503">
            <v>144435788.44999999</v>
          </cell>
          <cell r="P503">
            <v>361089.47</v>
          </cell>
          <cell r="Q503">
            <v>0</v>
          </cell>
          <cell r="R503">
            <v>361089.47</v>
          </cell>
        </row>
        <row r="504">
          <cell r="E504" t="str">
            <v/>
          </cell>
          <cell r="H504">
            <v>0</v>
          </cell>
          <cell r="I504">
            <v>0</v>
          </cell>
          <cell r="J504">
            <v>0</v>
          </cell>
          <cell r="K504">
            <v>0.27</v>
          </cell>
          <cell r="L504">
            <v>0.27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E505" t="str">
            <v>ATO (CONTRAPARTIDA DA PREFEITURA)</v>
          </cell>
          <cell r="R505">
            <v>1784671.37</v>
          </cell>
        </row>
        <row r="506">
          <cell r="D506" t="str">
            <v>CPU-222</v>
          </cell>
          <cell r="E506" t="str">
            <v>CONTROLE TECNOLOGICO DO CONCRETO</v>
          </cell>
          <cell r="F506" t="str">
            <v>M³</v>
          </cell>
          <cell r="G506">
            <v>10500.55</v>
          </cell>
          <cell r="H506">
            <v>19.77</v>
          </cell>
          <cell r="I506">
            <v>0</v>
          </cell>
          <cell r="J506">
            <v>19.77</v>
          </cell>
          <cell r="K506">
            <v>0.27</v>
          </cell>
          <cell r="L506">
            <v>0.27</v>
          </cell>
          <cell r="M506">
            <v>25.11</v>
          </cell>
          <cell r="N506">
            <v>0</v>
          </cell>
          <cell r="O506">
            <v>25.11</v>
          </cell>
          <cell r="P506">
            <v>263668.81</v>
          </cell>
          <cell r="Q506">
            <v>0</v>
          </cell>
          <cell r="R506">
            <v>263668.81</v>
          </cell>
        </row>
        <row r="507">
          <cell r="D507" t="str">
            <v>CPU-223</v>
          </cell>
          <cell r="E507" t="str">
            <v>CONTROLE TECNOLOGICO EM SOLOS</v>
          </cell>
          <cell r="F507" t="str">
            <v>M³</v>
          </cell>
          <cell r="G507">
            <v>18664.509999999998</v>
          </cell>
          <cell r="H507">
            <v>11.3</v>
          </cell>
          <cell r="I507">
            <v>0</v>
          </cell>
          <cell r="J507">
            <v>11.3</v>
          </cell>
          <cell r="K507">
            <v>0.27</v>
          </cell>
          <cell r="L507">
            <v>0.27</v>
          </cell>
          <cell r="M507">
            <v>14.35</v>
          </cell>
          <cell r="N507">
            <v>0</v>
          </cell>
          <cell r="O507">
            <v>14.35</v>
          </cell>
          <cell r="P507">
            <v>267835.71999999997</v>
          </cell>
          <cell r="Q507">
            <v>0</v>
          </cell>
          <cell r="R507">
            <v>267835.71999999997</v>
          </cell>
        </row>
        <row r="508">
          <cell r="D508" t="str">
            <v>CPU-224</v>
          </cell>
          <cell r="E508" t="str">
            <v>PROVA DE CARGA ESTÁTICA</v>
          </cell>
          <cell r="F508" t="str">
            <v xml:space="preserve">UN </v>
          </cell>
          <cell r="G508">
            <v>12</v>
          </cell>
          <cell r="H508">
            <v>62139</v>
          </cell>
          <cell r="I508">
            <v>0</v>
          </cell>
          <cell r="J508">
            <v>62139</v>
          </cell>
          <cell r="K508">
            <v>0.27</v>
          </cell>
          <cell r="L508">
            <v>0.27</v>
          </cell>
          <cell r="M508">
            <v>78916.53</v>
          </cell>
          <cell r="N508">
            <v>0</v>
          </cell>
          <cell r="O508">
            <v>78916.53</v>
          </cell>
          <cell r="P508">
            <v>946998.36</v>
          </cell>
          <cell r="Q508">
            <v>0</v>
          </cell>
          <cell r="R508">
            <v>946998.36</v>
          </cell>
        </row>
        <row r="509">
          <cell r="D509" t="str">
            <v>CPU-225</v>
          </cell>
          <cell r="E509" t="str">
            <v>CONTROLE TECNOLOGICO EM MATERIAIS CIVIS (BLOCOS, ARGAMASSAS, REVESTIMENTOS, ESQUADRIAS)</v>
          </cell>
          <cell r="F509" t="str">
            <v>MÊS</v>
          </cell>
          <cell r="G509">
            <v>24</v>
          </cell>
          <cell r="H509">
            <v>10044.9</v>
          </cell>
          <cell r="I509">
            <v>0</v>
          </cell>
          <cell r="J509">
            <v>10044.9</v>
          </cell>
          <cell r="K509">
            <v>0.27</v>
          </cell>
          <cell r="L509">
            <v>0.27</v>
          </cell>
          <cell r="M509">
            <v>12757.02</v>
          </cell>
          <cell r="N509">
            <v>0</v>
          </cell>
          <cell r="O509">
            <v>12757.02</v>
          </cell>
          <cell r="P509">
            <v>306168.48</v>
          </cell>
          <cell r="Q509">
            <v>0</v>
          </cell>
          <cell r="R509">
            <v>306168.48</v>
          </cell>
        </row>
        <row r="510">
          <cell r="E510" t="str">
            <v/>
          </cell>
          <cell r="H510">
            <v>0</v>
          </cell>
          <cell r="I510">
            <v>0</v>
          </cell>
          <cell r="J510">
            <v>0</v>
          </cell>
          <cell r="K510">
            <v>0.27</v>
          </cell>
          <cell r="L510">
            <v>0.27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E511" t="str">
            <v>TOTAL DA OBRA</v>
          </cell>
          <cell r="R511">
            <v>166467540.78999999</v>
          </cell>
        </row>
        <row r="513">
          <cell r="I513" t="str">
            <v>CUSTO TOTAL (SEM BDI)</v>
          </cell>
          <cell r="J513">
            <v>131077184.47</v>
          </cell>
          <cell r="K513" t="str">
            <v>% DO CD</v>
          </cell>
          <cell r="Q513" t="str">
            <v>VALOR DE APRESENTAÇÃO</v>
          </cell>
          <cell r="R513">
            <v>166467346.08000001</v>
          </cell>
        </row>
        <row r="514">
          <cell r="I514" t="str">
            <v>OBRAS CIVIS</v>
          </cell>
          <cell r="J514">
            <v>77966421.609999999</v>
          </cell>
          <cell r="K514">
            <v>0.53979999999999995</v>
          </cell>
          <cell r="Q514" t="str">
            <v>CUSTO DE APRESENTAÇÃO</v>
          </cell>
          <cell r="R514">
            <v>131076650.45999999</v>
          </cell>
        </row>
        <row r="515">
          <cell r="I515" t="str">
            <v>INSTALAÇÕES</v>
          </cell>
          <cell r="J515">
            <v>66469366.829999998</v>
          </cell>
          <cell r="K515">
            <v>0.4602</v>
          </cell>
          <cell r="Q515" t="str">
            <v>DIFERENÇA</v>
          </cell>
          <cell r="R515">
            <v>-194.71</v>
          </cell>
        </row>
        <row r="516">
          <cell r="I516" t="str">
            <v>INDIRETO</v>
          </cell>
          <cell r="J516">
            <v>22031752.350000001</v>
          </cell>
          <cell r="Q516" t="str">
            <v>K -&gt;</v>
          </cell>
          <cell r="R516">
            <v>1.1297999999999999</v>
          </cell>
        </row>
        <row r="517">
          <cell r="I517" t="str">
            <v>TOTAL</v>
          </cell>
          <cell r="J517">
            <v>166467540.78999999</v>
          </cell>
          <cell r="Q517" t="str">
            <v>Ajuste no insumo 20573</v>
          </cell>
          <cell r="R517">
            <v>71939.210000000006</v>
          </cell>
        </row>
      </sheetData>
      <sheetData sheetId="5" refreshError="1"/>
      <sheetData sheetId="6">
        <row r="4">
          <cell r="L4" t="str">
            <v>QTDE.</v>
          </cell>
        </row>
        <row r="5">
          <cell r="D5" t="str">
            <v>INSUMO</v>
          </cell>
          <cell r="L5" t="str">
            <v>INSUMOS</v>
          </cell>
        </row>
        <row r="7">
          <cell r="D7">
            <v>0</v>
          </cell>
        </row>
        <row r="8">
          <cell r="D8">
            <v>1001</v>
          </cell>
          <cell r="L8">
            <v>7996.35</v>
          </cell>
        </row>
        <row r="9">
          <cell r="D9">
            <v>0</v>
          </cell>
          <cell r="L9">
            <v>0</v>
          </cell>
        </row>
        <row r="10">
          <cell r="D10">
            <v>0</v>
          </cell>
          <cell r="L10">
            <v>0</v>
          </cell>
        </row>
        <row r="11">
          <cell r="D11">
            <v>0</v>
          </cell>
          <cell r="L11">
            <v>0</v>
          </cell>
        </row>
        <row r="12">
          <cell r="D12">
            <v>0</v>
          </cell>
          <cell r="L12">
            <v>0</v>
          </cell>
        </row>
        <row r="13">
          <cell r="D13">
            <v>0</v>
          </cell>
          <cell r="L13">
            <v>0</v>
          </cell>
        </row>
        <row r="14">
          <cell r="D14">
            <v>0</v>
          </cell>
          <cell r="L14">
            <v>0</v>
          </cell>
        </row>
        <row r="15">
          <cell r="D15">
            <v>0</v>
          </cell>
          <cell r="L15">
            <v>0</v>
          </cell>
        </row>
        <row r="16">
          <cell r="D16">
            <v>0</v>
          </cell>
          <cell r="L16">
            <v>0</v>
          </cell>
        </row>
        <row r="17">
          <cell r="D17">
            <v>0</v>
          </cell>
          <cell r="L17">
            <v>0</v>
          </cell>
        </row>
        <row r="18">
          <cell r="D18">
            <v>0</v>
          </cell>
          <cell r="L18">
            <v>0</v>
          </cell>
        </row>
        <row r="19">
          <cell r="D19">
            <v>0</v>
          </cell>
          <cell r="L19">
            <v>0</v>
          </cell>
        </row>
        <row r="20">
          <cell r="D20">
            <v>0</v>
          </cell>
          <cell r="L20">
            <v>0</v>
          </cell>
        </row>
        <row r="21">
          <cell r="D21">
            <v>0</v>
          </cell>
          <cell r="L21">
            <v>0</v>
          </cell>
        </row>
        <row r="22">
          <cell r="D22">
            <v>0</v>
          </cell>
          <cell r="L22">
            <v>0</v>
          </cell>
        </row>
        <row r="23">
          <cell r="D23">
            <v>0</v>
          </cell>
          <cell r="L23">
            <v>0</v>
          </cell>
        </row>
        <row r="24">
          <cell r="D24">
            <v>0</v>
          </cell>
          <cell r="L24">
            <v>0</v>
          </cell>
        </row>
        <row r="25">
          <cell r="D25">
            <v>0</v>
          </cell>
          <cell r="L25">
            <v>0</v>
          </cell>
        </row>
        <row r="26">
          <cell r="D26">
            <v>1000</v>
          </cell>
          <cell r="L26">
            <v>533.09</v>
          </cell>
        </row>
        <row r="27">
          <cell r="D27">
            <v>0</v>
          </cell>
        </row>
        <row r="28">
          <cell r="D28">
            <v>1001</v>
          </cell>
          <cell r="L28">
            <v>6548.55</v>
          </cell>
        </row>
        <row r="29">
          <cell r="D29">
            <v>0</v>
          </cell>
          <cell r="L29">
            <v>0</v>
          </cell>
        </row>
        <row r="30">
          <cell r="D30">
            <v>0</v>
          </cell>
          <cell r="L30">
            <v>0</v>
          </cell>
        </row>
        <row r="31">
          <cell r="D31">
            <v>0</v>
          </cell>
          <cell r="L31">
            <v>0</v>
          </cell>
        </row>
        <row r="32">
          <cell r="D32" t="str">
            <v>0</v>
          </cell>
          <cell r="L32">
            <v>0</v>
          </cell>
        </row>
        <row r="33">
          <cell r="D33">
            <v>0</v>
          </cell>
          <cell r="L33">
            <v>0</v>
          </cell>
        </row>
        <row r="34">
          <cell r="D34">
            <v>0</v>
          </cell>
          <cell r="L34">
            <v>0</v>
          </cell>
        </row>
        <row r="35">
          <cell r="D35">
            <v>0</v>
          </cell>
          <cell r="L35">
            <v>0</v>
          </cell>
        </row>
        <row r="36">
          <cell r="D36">
            <v>0</v>
          </cell>
          <cell r="L36">
            <v>0</v>
          </cell>
        </row>
        <row r="37">
          <cell r="D37">
            <v>0</v>
          </cell>
          <cell r="L37">
            <v>0</v>
          </cell>
        </row>
        <row r="38">
          <cell r="D38">
            <v>0</v>
          </cell>
          <cell r="L38">
            <v>0</v>
          </cell>
        </row>
        <row r="39">
          <cell r="D39">
            <v>0</v>
          </cell>
          <cell r="L39">
            <v>0</v>
          </cell>
        </row>
        <row r="40">
          <cell r="D40">
            <v>0</v>
          </cell>
          <cell r="L40">
            <v>0</v>
          </cell>
        </row>
        <row r="41">
          <cell r="D41">
            <v>0</v>
          </cell>
          <cell r="L41">
            <v>0</v>
          </cell>
        </row>
        <row r="42">
          <cell r="D42">
            <v>0</v>
          </cell>
          <cell r="L42">
            <v>0</v>
          </cell>
        </row>
        <row r="43">
          <cell r="D43">
            <v>0</v>
          </cell>
          <cell r="L43">
            <v>0</v>
          </cell>
        </row>
        <row r="44">
          <cell r="D44">
            <v>0</v>
          </cell>
          <cell r="L44">
            <v>0</v>
          </cell>
        </row>
        <row r="45">
          <cell r="D45">
            <v>0</v>
          </cell>
          <cell r="L45">
            <v>0</v>
          </cell>
        </row>
        <row r="46">
          <cell r="D46">
            <v>1000</v>
          </cell>
          <cell r="L46">
            <v>436.57</v>
          </cell>
        </row>
        <row r="47">
          <cell r="D47">
            <v>0</v>
          </cell>
        </row>
        <row r="48">
          <cell r="D48">
            <v>10157</v>
          </cell>
          <cell r="L48">
            <v>229.2</v>
          </cell>
        </row>
        <row r="49">
          <cell r="D49">
            <v>1002</v>
          </cell>
          <cell r="L49">
            <v>436.57</v>
          </cell>
        </row>
        <row r="50">
          <cell r="D50">
            <v>1001</v>
          </cell>
          <cell r="L50">
            <v>1309.72</v>
          </cell>
        </row>
        <row r="51">
          <cell r="D51">
            <v>0</v>
          </cell>
          <cell r="L51">
            <v>0</v>
          </cell>
        </row>
        <row r="52">
          <cell r="D52" t="str">
            <v>0</v>
          </cell>
          <cell r="L52">
            <v>0</v>
          </cell>
        </row>
        <row r="53">
          <cell r="D53">
            <v>0</v>
          </cell>
          <cell r="L53">
            <v>0</v>
          </cell>
        </row>
        <row r="54">
          <cell r="D54">
            <v>0</v>
          </cell>
          <cell r="L54">
            <v>0</v>
          </cell>
        </row>
        <row r="55">
          <cell r="D55">
            <v>0</v>
          </cell>
          <cell r="L55">
            <v>0</v>
          </cell>
        </row>
        <row r="56">
          <cell r="D56">
            <v>0</v>
          </cell>
          <cell r="L56">
            <v>0</v>
          </cell>
        </row>
        <row r="57">
          <cell r="D57">
            <v>0</v>
          </cell>
          <cell r="L57">
            <v>0</v>
          </cell>
        </row>
        <row r="58">
          <cell r="D58">
            <v>0</v>
          </cell>
          <cell r="L58">
            <v>0</v>
          </cell>
        </row>
        <row r="59">
          <cell r="D59">
            <v>0</v>
          </cell>
          <cell r="L59">
            <v>0</v>
          </cell>
        </row>
        <row r="60">
          <cell r="D60">
            <v>0</v>
          </cell>
          <cell r="L60">
            <v>0</v>
          </cell>
        </row>
        <row r="61">
          <cell r="D61">
            <v>0</v>
          </cell>
          <cell r="L61">
            <v>0</v>
          </cell>
        </row>
        <row r="62">
          <cell r="D62">
            <v>0</v>
          </cell>
          <cell r="L62">
            <v>0</v>
          </cell>
        </row>
        <row r="63">
          <cell r="D63">
            <v>0</v>
          </cell>
          <cell r="L63">
            <v>0</v>
          </cell>
        </row>
        <row r="64">
          <cell r="D64">
            <v>0</v>
          </cell>
          <cell r="L64">
            <v>0</v>
          </cell>
        </row>
        <row r="65">
          <cell r="D65">
            <v>0</v>
          </cell>
          <cell r="L65">
            <v>0</v>
          </cell>
        </row>
        <row r="66">
          <cell r="D66">
            <v>1000</v>
          </cell>
          <cell r="L66">
            <v>116.42</v>
          </cell>
        </row>
        <row r="67">
          <cell r="D67">
            <v>0</v>
          </cell>
        </row>
        <row r="68">
          <cell r="D68">
            <v>10112</v>
          </cell>
          <cell r="L68">
            <v>4111.1499999999996</v>
          </cell>
        </row>
        <row r="69">
          <cell r="D69">
            <v>10086</v>
          </cell>
          <cell r="L69">
            <v>13080.94</v>
          </cell>
        </row>
        <row r="70">
          <cell r="D70">
            <v>10159</v>
          </cell>
          <cell r="L70">
            <v>747.48</v>
          </cell>
        </row>
        <row r="71">
          <cell r="D71">
            <v>1004</v>
          </cell>
          <cell r="L71">
            <v>9717.27</v>
          </cell>
        </row>
        <row r="72">
          <cell r="D72">
            <v>1001</v>
          </cell>
          <cell r="L72">
            <v>9717.27</v>
          </cell>
        </row>
        <row r="73">
          <cell r="D73">
            <v>10160</v>
          </cell>
          <cell r="L73">
            <v>1121.22</v>
          </cell>
        </row>
        <row r="74">
          <cell r="D74">
            <v>0</v>
          </cell>
          <cell r="L74">
            <v>0</v>
          </cell>
        </row>
        <row r="75">
          <cell r="D75">
            <v>0</v>
          </cell>
          <cell r="L75">
            <v>0</v>
          </cell>
        </row>
        <row r="76">
          <cell r="D76">
            <v>0</v>
          </cell>
          <cell r="L76">
            <v>0</v>
          </cell>
        </row>
        <row r="77">
          <cell r="D77">
            <v>0</v>
          </cell>
          <cell r="L77">
            <v>0</v>
          </cell>
        </row>
        <row r="78">
          <cell r="D78">
            <v>0</v>
          </cell>
          <cell r="L78">
            <v>0</v>
          </cell>
        </row>
        <row r="79">
          <cell r="D79">
            <v>0</v>
          </cell>
          <cell r="L79">
            <v>0</v>
          </cell>
        </row>
        <row r="80">
          <cell r="D80">
            <v>0</v>
          </cell>
          <cell r="L80">
            <v>0</v>
          </cell>
        </row>
        <row r="81">
          <cell r="D81">
            <v>0</v>
          </cell>
          <cell r="L81">
            <v>0</v>
          </cell>
        </row>
        <row r="82">
          <cell r="D82">
            <v>0</v>
          </cell>
          <cell r="L82">
            <v>0</v>
          </cell>
        </row>
        <row r="83">
          <cell r="D83">
            <v>0</v>
          </cell>
          <cell r="L83">
            <v>0</v>
          </cell>
        </row>
        <row r="84">
          <cell r="D84">
            <v>0</v>
          </cell>
          <cell r="L84">
            <v>0</v>
          </cell>
        </row>
        <row r="85">
          <cell r="D85">
            <v>0</v>
          </cell>
          <cell r="L85">
            <v>0</v>
          </cell>
        </row>
        <row r="86">
          <cell r="D86">
            <v>1000</v>
          </cell>
          <cell r="L86">
            <v>1295.6300000000001</v>
          </cell>
        </row>
        <row r="87">
          <cell r="D87">
            <v>0</v>
          </cell>
        </row>
        <row r="88">
          <cell r="D88">
            <v>10043</v>
          </cell>
          <cell r="L88">
            <v>1023.9</v>
          </cell>
        </row>
        <row r="89">
          <cell r="D89">
            <v>10161</v>
          </cell>
          <cell r="L89">
            <v>1023.9</v>
          </cell>
        </row>
        <row r="90">
          <cell r="D90">
            <v>1002</v>
          </cell>
          <cell r="L90">
            <v>1608.98</v>
          </cell>
        </row>
        <row r="91">
          <cell r="D91">
            <v>1001</v>
          </cell>
          <cell r="L91">
            <v>4388.13</v>
          </cell>
        </row>
        <row r="92">
          <cell r="D92">
            <v>20502</v>
          </cell>
          <cell r="L92">
            <v>2437.85</v>
          </cell>
        </row>
        <row r="93">
          <cell r="D93">
            <v>5018</v>
          </cell>
          <cell r="L93">
            <v>633.84</v>
          </cell>
        </row>
        <row r="94">
          <cell r="D94">
            <v>0</v>
          </cell>
          <cell r="L94">
            <v>0</v>
          </cell>
        </row>
        <row r="95">
          <cell r="D95">
            <v>0</v>
          </cell>
          <cell r="L95">
            <v>0</v>
          </cell>
        </row>
        <row r="96">
          <cell r="D96">
            <v>0</v>
          </cell>
          <cell r="L96">
            <v>0</v>
          </cell>
        </row>
        <row r="97">
          <cell r="D97">
            <v>0</v>
          </cell>
          <cell r="L97">
            <v>0</v>
          </cell>
        </row>
        <row r="98">
          <cell r="D98">
            <v>0</v>
          </cell>
          <cell r="L98">
            <v>0</v>
          </cell>
        </row>
        <row r="99">
          <cell r="D99">
            <v>0</v>
          </cell>
          <cell r="L99">
            <v>0</v>
          </cell>
        </row>
        <row r="100">
          <cell r="D100">
            <v>0</v>
          </cell>
          <cell r="L100">
            <v>0</v>
          </cell>
        </row>
        <row r="101">
          <cell r="D101">
            <v>0</v>
          </cell>
          <cell r="L101">
            <v>0</v>
          </cell>
        </row>
        <row r="102">
          <cell r="D102">
            <v>0</v>
          </cell>
          <cell r="L102">
            <v>0</v>
          </cell>
        </row>
        <row r="103">
          <cell r="D103">
            <v>0</v>
          </cell>
          <cell r="L103">
            <v>0</v>
          </cell>
        </row>
        <row r="104">
          <cell r="D104">
            <v>0</v>
          </cell>
          <cell r="L104">
            <v>0</v>
          </cell>
        </row>
        <row r="105">
          <cell r="D105">
            <v>0</v>
          </cell>
          <cell r="L105">
            <v>0</v>
          </cell>
        </row>
        <row r="106">
          <cell r="D106">
            <v>1000</v>
          </cell>
          <cell r="L106">
            <v>399.81</v>
          </cell>
        </row>
        <row r="107">
          <cell r="D107">
            <v>0</v>
          </cell>
        </row>
        <row r="108">
          <cell r="D108">
            <v>10002</v>
          </cell>
          <cell r="L108">
            <v>764596.68</v>
          </cell>
        </row>
        <row r="109">
          <cell r="D109">
            <v>10007</v>
          </cell>
          <cell r="L109">
            <v>14846.54</v>
          </cell>
        </row>
        <row r="110">
          <cell r="D110">
            <v>1003</v>
          </cell>
          <cell r="L110">
            <v>44539.61</v>
          </cell>
        </row>
        <row r="111">
          <cell r="D111">
            <v>1001</v>
          </cell>
          <cell r="L111">
            <v>44539.61</v>
          </cell>
        </row>
        <row r="112">
          <cell r="D112" t="str">
            <v>0</v>
          </cell>
          <cell r="L112">
            <v>0</v>
          </cell>
        </row>
        <row r="113">
          <cell r="D113">
            <v>0</v>
          </cell>
          <cell r="L113">
            <v>0</v>
          </cell>
        </row>
        <row r="114">
          <cell r="D114">
            <v>0</v>
          </cell>
          <cell r="L114">
            <v>0</v>
          </cell>
        </row>
        <row r="115">
          <cell r="D115">
            <v>0</v>
          </cell>
          <cell r="L115">
            <v>0</v>
          </cell>
        </row>
        <row r="116">
          <cell r="D116">
            <v>0</v>
          </cell>
          <cell r="L116">
            <v>0</v>
          </cell>
        </row>
        <row r="117">
          <cell r="D117">
            <v>0</v>
          </cell>
          <cell r="L117">
            <v>0</v>
          </cell>
        </row>
        <row r="118">
          <cell r="D118">
            <v>0</v>
          </cell>
          <cell r="L118">
            <v>0</v>
          </cell>
        </row>
        <row r="119">
          <cell r="D119">
            <v>0</v>
          </cell>
          <cell r="L119">
            <v>0</v>
          </cell>
        </row>
        <row r="120">
          <cell r="D120">
            <v>0</v>
          </cell>
          <cell r="L120">
            <v>0</v>
          </cell>
        </row>
        <row r="121">
          <cell r="D121">
            <v>0</v>
          </cell>
          <cell r="L121">
            <v>0</v>
          </cell>
        </row>
        <row r="122">
          <cell r="D122">
            <v>0</v>
          </cell>
          <cell r="L122">
            <v>0</v>
          </cell>
        </row>
        <row r="123">
          <cell r="D123">
            <v>0</v>
          </cell>
          <cell r="L123">
            <v>0</v>
          </cell>
        </row>
        <row r="124">
          <cell r="D124">
            <v>0</v>
          </cell>
          <cell r="L124">
            <v>0</v>
          </cell>
        </row>
        <row r="125">
          <cell r="D125">
            <v>0</v>
          </cell>
          <cell r="L125">
            <v>0</v>
          </cell>
        </row>
        <row r="126">
          <cell r="D126">
            <v>1000</v>
          </cell>
          <cell r="L126">
            <v>5938.61</v>
          </cell>
        </row>
        <row r="127">
          <cell r="D127">
            <v>0</v>
          </cell>
        </row>
        <row r="128">
          <cell r="D128">
            <v>10003</v>
          </cell>
          <cell r="L128">
            <v>88644.78</v>
          </cell>
        </row>
        <row r="129">
          <cell r="D129">
            <v>10007</v>
          </cell>
          <cell r="L129">
            <v>1721.26</v>
          </cell>
        </row>
        <row r="130">
          <cell r="D130">
            <v>1003</v>
          </cell>
          <cell r="L130">
            <v>5163.7700000000004</v>
          </cell>
        </row>
        <row r="131">
          <cell r="D131">
            <v>1001</v>
          </cell>
          <cell r="L131">
            <v>5163.7700000000004</v>
          </cell>
        </row>
        <row r="132">
          <cell r="D132" t="str">
            <v>0</v>
          </cell>
          <cell r="L132">
            <v>0</v>
          </cell>
        </row>
        <row r="133">
          <cell r="D133">
            <v>0</v>
          </cell>
          <cell r="L133">
            <v>0</v>
          </cell>
        </row>
        <row r="134">
          <cell r="D134">
            <v>0</v>
          </cell>
          <cell r="L134">
            <v>0</v>
          </cell>
        </row>
        <row r="135">
          <cell r="D135">
            <v>0</v>
          </cell>
          <cell r="L135">
            <v>0</v>
          </cell>
        </row>
        <row r="136">
          <cell r="D136">
            <v>0</v>
          </cell>
          <cell r="L136">
            <v>0</v>
          </cell>
        </row>
        <row r="137">
          <cell r="D137">
            <v>0</v>
          </cell>
          <cell r="L137">
            <v>0</v>
          </cell>
        </row>
        <row r="138">
          <cell r="D138">
            <v>0</v>
          </cell>
          <cell r="L138">
            <v>0</v>
          </cell>
        </row>
        <row r="139">
          <cell r="D139">
            <v>0</v>
          </cell>
          <cell r="L139">
            <v>0</v>
          </cell>
        </row>
        <row r="140">
          <cell r="D140">
            <v>0</v>
          </cell>
          <cell r="L140">
            <v>0</v>
          </cell>
        </row>
        <row r="141">
          <cell r="D141">
            <v>0</v>
          </cell>
          <cell r="L141">
            <v>0</v>
          </cell>
        </row>
        <row r="142">
          <cell r="D142">
            <v>0</v>
          </cell>
          <cell r="L142">
            <v>0</v>
          </cell>
        </row>
        <row r="143">
          <cell r="D143">
            <v>0</v>
          </cell>
          <cell r="L143">
            <v>0</v>
          </cell>
        </row>
        <row r="144">
          <cell r="D144">
            <v>0</v>
          </cell>
          <cell r="L144">
            <v>0</v>
          </cell>
        </row>
        <row r="145">
          <cell r="D145">
            <v>0</v>
          </cell>
          <cell r="L145">
            <v>0</v>
          </cell>
        </row>
        <row r="146">
          <cell r="D146">
            <v>1000</v>
          </cell>
          <cell r="L146">
            <v>688.5</v>
          </cell>
        </row>
        <row r="147">
          <cell r="D147">
            <v>0</v>
          </cell>
        </row>
        <row r="148">
          <cell r="D148">
            <v>0</v>
          </cell>
          <cell r="L148">
            <v>0</v>
          </cell>
        </row>
        <row r="149">
          <cell r="D149">
            <v>0</v>
          </cell>
          <cell r="L149">
            <v>0</v>
          </cell>
        </row>
        <row r="150">
          <cell r="D150">
            <v>10068</v>
          </cell>
          <cell r="L150">
            <v>5776.02</v>
          </cell>
        </row>
        <row r="151">
          <cell r="D151">
            <v>0</v>
          </cell>
          <cell r="L151">
            <v>0</v>
          </cell>
        </row>
        <row r="152">
          <cell r="D152">
            <v>1001</v>
          </cell>
          <cell r="L152">
            <v>4620.82</v>
          </cell>
        </row>
        <row r="153">
          <cell r="D153">
            <v>0</v>
          </cell>
          <cell r="L153">
            <v>0</v>
          </cell>
        </row>
        <row r="154">
          <cell r="D154">
            <v>0</v>
          </cell>
          <cell r="L154">
            <v>0</v>
          </cell>
        </row>
        <row r="155">
          <cell r="D155">
            <v>0</v>
          </cell>
          <cell r="L155">
            <v>0</v>
          </cell>
        </row>
        <row r="156">
          <cell r="D156">
            <v>0</v>
          </cell>
          <cell r="L156">
            <v>0</v>
          </cell>
        </row>
        <row r="157">
          <cell r="D157">
            <v>0</v>
          </cell>
          <cell r="L157">
            <v>0</v>
          </cell>
        </row>
        <row r="158">
          <cell r="D158">
            <v>0</v>
          </cell>
          <cell r="L158">
            <v>0</v>
          </cell>
        </row>
        <row r="159">
          <cell r="D159">
            <v>0</v>
          </cell>
          <cell r="L159">
            <v>0</v>
          </cell>
        </row>
        <row r="160">
          <cell r="D160">
            <v>0</v>
          </cell>
          <cell r="L160">
            <v>0</v>
          </cell>
        </row>
        <row r="161">
          <cell r="D161">
            <v>0</v>
          </cell>
          <cell r="L161">
            <v>0</v>
          </cell>
        </row>
        <row r="162">
          <cell r="D162">
            <v>0</v>
          </cell>
          <cell r="L162">
            <v>0</v>
          </cell>
        </row>
        <row r="163">
          <cell r="D163">
            <v>0</v>
          </cell>
          <cell r="L163">
            <v>0</v>
          </cell>
        </row>
        <row r="164">
          <cell r="D164">
            <v>0</v>
          </cell>
          <cell r="L164">
            <v>0</v>
          </cell>
        </row>
        <row r="165">
          <cell r="D165">
            <v>0</v>
          </cell>
          <cell r="L165">
            <v>0</v>
          </cell>
        </row>
        <row r="166">
          <cell r="D166">
            <v>1000</v>
          </cell>
          <cell r="L166">
            <v>308.06</v>
          </cell>
        </row>
        <row r="167">
          <cell r="D167">
            <v>0</v>
          </cell>
        </row>
        <row r="168">
          <cell r="D168">
            <v>1001</v>
          </cell>
          <cell r="L168">
            <v>795.21</v>
          </cell>
        </row>
        <row r="169">
          <cell r="D169">
            <v>5006</v>
          </cell>
          <cell r="L169">
            <v>98.61</v>
          </cell>
        </row>
        <row r="170">
          <cell r="D170">
            <v>0</v>
          </cell>
          <cell r="L170">
            <v>0</v>
          </cell>
        </row>
        <row r="171">
          <cell r="D171">
            <v>0</v>
          </cell>
          <cell r="L171">
            <v>0</v>
          </cell>
        </row>
        <row r="172">
          <cell r="D172" t="str">
            <v>0</v>
          </cell>
          <cell r="L172">
            <v>0</v>
          </cell>
        </row>
        <row r="173">
          <cell r="D173">
            <v>0</v>
          </cell>
          <cell r="L173">
            <v>0</v>
          </cell>
        </row>
        <row r="174">
          <cell r="D174">
            <v>0</v>
          </cell>
          <cell r="L174">
            <v>0</v>
          </cell>
        </row>
        <row r="175">
          <cell r="D175">
            <v>0</v>
          </cell>
          <cell r="L175">
            <v>0</v>
          </cell>
        </row>
        <row r="176">
          <cell r="D176">
            <v>0</v>
          </cell>
          <cell r="L176">
            <v>0</v>
          </cell>
        </row>
        <row r="177">
          <cell r="D177">
            <v>0</v>
          </cell>
          <cell r="L177">
            <v>0</v>
          </cell>
        </row>
        <row r="178">
          <cell r="D178">
            <v>0</v>
          </cell>
          <cell r="L178">
            <v>0</v>
          </cell>
        </row>
        <row r="179">
          <cell r="D179">
            <v>0</v>
          </cell>
          <cell r="L179">
            <v>0</v>
          </cell>
        </row>
        <row r="180">
          <cell r="D180">
            <v>0</v>
          </cell>
          <cell r="L180">
            <v>0</v>
          </cell>
        </row>
        <row r="181">
          <cell r="D181">
            <v>0</v>
          </cell>
          <cell r="L181">
            <v>0</v>
          </cell>
        </row>
        <row r="182">
          <cell r="D182">
            <v>0</v>
          </cell>
          <cell r="L182">
            <v>0</v>
          </cell>
        </row>
        <row r="183">
          <cell r="D183">
            <v>0</v>
          </cell>
          <cell r="L183">
            <v>0</v>
          </cell>
        </row>
        <row r="184">
          <cell r="D184">
            <v>0</v>
          </cell>
          <cell r="L184">
            <v>0</v>
          </cell>
        </row>
        <row r="185">
          <cell r="D185">
            <v>0</v>
          </cell>
          <cell r="L185">
            <v>0</v>
          </cell>
        </row>
        <row r="186">
          <cell r="D186">
            <v>1000</v>
          </cell>
          <cell r="L186">
            <v>53.01</v>
          </cell>
        </row>
        <row r="187">
          <cell r="D187">
            <v>0</v>
          </cell>
        </row>
        <row r="188">
          <cell r="D188">
            <v>5004</v>
          </cell>
          <cell r="L188">
            <v>147.58000000000001</v>
          </cell>
        </row>
        <row r="189">
          <cell r="D189">
            <v>5010</v>
          </cell>
          <cell r="L189">
            <v>9.84</v>
          </cell>
        </row>
        <row r="190">
          <cell r="D190">
            <v>1001</v>
          </cell>
          <cell r="L190">
            <v>26.24</v>
          </cell>
        </row>
        <row r="191">
          <cell r="D191">
            <v>0</v>
          </cell>
          <cell r="L191">
            <v>0</v>
          </cell>
        </row>
        <row r="192">
          <cell r="D192" t="str">
            <v>0</v>
          </cell>
          <cell r="L192">
            <v>0</v>
          </cell>
        </row>
        <row r="193">
          <cell r="D193">
            <v>0</v>
          </cell>
          <cell r="L193">
            <v>0</v>
          </cell>
        </row>
        <row r="194">
          <cell r="D194">
            <v>0</v>
          </cell>
          <cell r="L194">
            <v>0</v>
          </cell>
        </row>
        <row r="195">
          <cell r="D195">
            <v>0</v>
          </cell>
          <cell r="L195">
            <v>0</v>
          </cell>
        </row>
        <row r="196">
          <cell r="D196">
            <v>0</v>
          </cell>
          <cell r="L196">
            <v>0</v>
          </cell>
        </row>
        <row r="197">
          <cell r="D197">
            <v>0</v>
          </cell>
          <cell r="L197">
            <v>0</v>
          </cell>
        </row>
        <row r="198">
          <cell r="D198">
            <v>0</v>
          </cell>
          <cell r="L198">
            <v>0</v>
          </cell>
        </row>
        <row r="199">
          <cell r="D199">
            <v>0</v>
          </cell>
          <cell r="L199">
            <v>0</v>
          </cell>
        </row>
        <row r="200">
          <cell r="D200">
            <v>0</v>
          </cell>
          <cell r="L200">
            <v>0</v>
          </cell>
        </row>
        <row r="201">
          <cell r="D201">
            <v>0</v>
          </cell>
          <cell r="L201">
            <v>0</v>
          </cell>
        </row>
        <row r="202">
          <cell r="D202">
            <v>0</v>
          </cell>
          <cell r="L202">
            <v>0</v>
          </cell>
        </row>
        <row r="203">
          <cell r="D203">
            <v>0</v>
          </cell>
          <cell r="L203">
            <v>0</v>
          </cell>
        </row>
        <row r="204">
          <cell r="D204">
            <v>0</v>
          </cell>
          <cell r="L204">
            <v>0</v>
          </cell>
        </row>
        <row r="205">
          <cell r="D205">
            <v>0</v>
          </cell>
          <cell r="L205">
            <v>0</v>
          </cell>
        </row>
        <row r="206">
          <cell r="D206">
            <v>1000</v>
          </cell>
          <cell r="L206">
            <v>1.75</v>
          </cell>
        </row>
        <row r="207">
          <cell r="D207">
            <v>0</v>
          </cell>
        </row>
        <row r="208">
          <cell r="D208">
            <v>1004</v>
          </cell>
          <cell r="L208">
            <v>42531</v>
          </cell>
        </row>
        <row r="209">
          <cell r="D209">
            <v>1001</v>
          </cell>
          <cell r="L209">
            <v>42531</v>
          </cell>
        </row>
        <row r="210">
          <cell r="D210">
            <v>20181</v>
          </cell>
          <cell r="L210">
            <v>16303.54</v>
          </cell>
        </row>
        <row r="211">
          <cell r="D211">
            <v>10172</v>
          </cell>
          <cell r="L211">
            <v>42531</v>
          </cell>
        </row>
        <row r="212">
          <cell r="D212">
            <v>10160</v>
          </cell>
          <cell r="L212">
            <v>10632.75</v>
          </cell>
        </row>
        <row r="213">
          <cell r="D213">
            <v>10159</v>
          </cell>
          <cell r="L213">
            <v>8506.2000000000007</v>
          </cell>
        </row>
        <row r="214">
          <cell r="D214">
            <v>0</v>
          </cell>
          <cell r="L214">
            <v>0</v>
          </cell>
        </row>
        <row r="215">
          <cell r="D215">
            <v>0</v>
          </cell>
          <cell r="L215">
            <v>0</v>
          </cell>
        </row>
        <row r="216">
          <cell r="D216">
            <v>0</v>
          </cell>
          <cell r="L216">
            <v>0</v>
          </cell>
        </row>
        <row r="217">
          <cell r="D217">
            <v>0</v>
          </cell>
          <cell r="L217">
            <v>0</v>
          </cell>
        </row>
        <row r="218">
          <cell r="D218">
            <v>0</v>
          </cell>
          <cell r="L218">
            <v>0</v>
          </cell>
        </row>
        <row r="219">
          <cell r="D219">
            <v>0</v>
          </cell>
          <cell r="L219">
            <v>0</v>
          </cell>
        </row>
        <row r="220">
          <cell r="D220">
            <v>0</v>
          </cell>
          <cell r="L220">
            <v>0</v>
          </cell>
        </row>
        <row r="221">
          <cell r="D221">
            <v>0</v>
          </cell>
          <cell r="L221">
            <v>0</v>
          </cell>
        </row>
        <row r="222">
          <cell r="D222">
            <v>0</v>
          </cell>
          <cell r="L222">
            <v>0</v>
          </cell>
        </row>
        <row r="223">
          <cell r="D223">
            <v>0</v>
          </cell>
          <cell r="L223">
            <v>0</v>
          </cell>
        </row>
        <row r="224">
          <cell r="D224">
            <v>0</v>
          </cell>
          <cell r="L224">
            <v>0</v>
          </cell>
        </row>
        <row r="225">
          <cell r="D225">
            <v>0</v>
          </cell>
          <cell r="L225">
            <v>0</v>
          </cell>
        </row>
        <row r="226">
          <cell r="D226">
            <v>1000</v>
          </cell>
          <cell r="L226">
            <v>5670.79</v>
          </cell>
        </row>
        <row r="227">
          <cell r="D227">
            <v>0</v>
          </cell>
        </row>
        <row r="228">
          <cell r="D228">
            <v>1004</v>
          </cell>
          <cell r="L228">
            <v>23611.85</v>
          </cell>
        </row>
        <row r="229">
          <cell r="D229">
            <v>1001</v>
          </cell>
          <cell r="L229">
            <v>23611.85</v>
          </cell>
        </row>
        <row r="230">
          <cell r="D230">
            <v>20182</v>
          </cell>
          <cell r="L230">
            <v>9051.2000000000007</v>
          </cell>
        </row>
        <row r="231">
          <cell r="D231">
            <v>10172</v>
          </cell>
          <cell r="L231">
            <v>23611.85</v>
          </cell>
        </row>
        <row r="232">
          <cell r="D232">
            <v>10160</v>
          </cell>
          <cell r="L232">
            <v>5902.96</v>
          </cell>
        </row>
        <row r="233">
          <cell r="D233">
            <v>10159</v>
          </cell>
          <cell r="L233">
            <v>4722.37</v>
          </cell>
        </row>
        <row r="234">
          <cell r="D234" t="str">
            <v>CA-003</v>
          </cell>
          <cell r="L234">
            <v>99169.77</v>
          </cell>
        </row>
        <row r="235">
          <cell r="D235">
            <v>0</v>
          </cell>
          <cell r="L235">
            <v>0</v>
          </cell>
        </row>
        <row r="236">
          <cell r="D236">
            <v>0</v>
          </cell>
          <cell r="L236">
            <v>0</v>
          </cell>
        </row>
        <row r="237">
          <cell r="D237">
            <v>0</v>
          </cell>
          <cell r="L237">
            <v>0</v>
          </cell>
        </row>
        <row r="238">
          <cell r="D238">
            <v>0</v>
          </cell>
          <cell r="L238">
            <v>0</v>
          </cell>
        </row>
        <row r="239">
          <cell r="D239">
            <v>0</v>
          </cell>
          <cell r="L239">
            <v>0</v>
          </cell>
        </row>
        <row r="240">
          <cell r="D240">
            <v>0</v>
          </cell>
          <cell r="L240">
            <v>0</v>
          </cell>
        </row>
        <row r="241">
          <cell r="D241">
            <v>0</v>
          </cell>
          <cell r="L241">
            <v>0</v>
          </cell>
        </row>
        <row r="242">
          <cell r="D242">
            <v>0</v>
          </cell>
          <cell r="L242">
            <v>0</v>
          </cell>
        </row>
        <row r="243">
          <cell r="D243">
            <v>0</v>
          </cell>
          <cell r="L243">
            <v>0</v>
          </cell>
        </row>
        <row r="244">
          <cell r="D244">
            <v>0</v>
          </cell>
          <cell r="L244">
            <v>0</v>
          </cell>
        </row>
        <row r="245">
          <cell r="D245">
            <v>0</v>
          </cell>
          <cell r="L245">
            <v>0</v>
          </cell>
        </row>
        <row r="246">
          <cell r="D246">
            <v>1000</v>
          </cell>
          <cell r="L246">
            <v>3148.24</v>
          </cell>
        </row>
        <row r="247">
          <cell r="D247">
            <v>0</v>
          </cell>
        </row>
        <row r="248">
          <cell r="D248">
            <v>10043</v>
          </cell>
          <cell r="L248">
            <v>7987.09</v>
          </cell>
        </row>
        <row r="249">
          <cell r="D249">
            <v>10161</v>
          </cell>
          <cell r="L249">
            <v>7987.09</v>
          </cell>
        </row>
        <row r="250">
          <cell r="D250">
            <v>1002</v>
          </cell>
          <cell r="L250">
            <v>12551.14</v>
          </cell>
        </row>
        <row r="251">
          <cell r="D251">
            <v>1001</v>
          </cell>
          <cell r="L251">
            <v>34230.379999999997</v>
          </cell>
        </row>
        <row r="252">
          <cell r="D252">
            <v>20502</v>
          </cell>
          <cell r="L252">
            <v>19016.88</v>
          </cell>
        </row>
        <row r="253">
          <cell r="D253">
            <v>5018</v>
          </cell>
          <cell r="L253">
            <v>4944.3900000000003</v>
          </cell>
        </row>
        <row r="254">
          <cell r="D254">
            <v>0</v>
          </cell>
          <cell r="L254">
            <v>0</v>
          </cell>
        </row>
        <row r="255">
          <cell r="D255">
            <v>0</v>
          </cell>
          <cell r="L255">
            <v>0</v>
          </cell>
        </row>
        <row r="256">
          <cell r="D256">
            <v>0</v>
          </cell>
          <cell r="L256">
            <v>0</v>
          </cell>
        </row>
        <row r="257">
          <cell r="D257">
            <v>0</v>
          </cell>
          <cell r="L257">
            <v>0</v>
          </cell>
        </row>
        <row r="258">
          <cell r="D258">
            <v>0</v>
          </cell>
          <cell r="L258">
            <v>0</v>
          </cell>
        </row>
        <row r="259">
          <cell r="D259">
            <v>0</v>
          </cell>
          <cell r="L259">
            <v>0</v>
          </cell>
        </row>
        <row r="260">
          <cell r="D260">
            <v>0</v>
          </cell>
          <cell r="L260">
            <v>0</v>
          </cell>
        </row>
        <row r="261">
          <cell r="D261">
            <v>0</v>
          </cell>
          <cell r="L261">
            <v>0</v>
          </cell>
        </row>
        <row r="262">
          <cell r="D262">
            <v>0</v>
          </cell>
          <cell r="L262">
            <v>0</v>
          </cell>
        </row>
        <row r="263">
          <cell r="D263">
            <v>0</v>
          </cell>
          <cell r="L263">
            <v>0</v>
          </cell>
        </row>
        <row r="264">
          <cell r="D264">
            <v>0</v>
          </cell>
          <cell r="L264">
            <v>0</v>
          </cell>
        </row>
        <row r="265">
          <cell r="D265">
            <v>0</v>
          </cell>
          <cell r="L265">
            <v>0</v>
          </cell>
        </row>
        <row r="266">
          <cell r="D266">
            <v>1000</v>
          </cell>
          <cell r="L266">
            <v>3118.77</v>
          </cell>
        </row>
        <row r="267">
          <cell r="D267">
            <v>0</v>
          </cell>
        </row>
        <row r="268">
          <cell r="D268">
            <v>1001</v>
          </cell>
          <cell r="L268">
            <v>1700.88</v>
          </cell>
        </row>
        <row r="269">
          <cell r="D269">
            <v>1004</v>
          </cell>
          <cell r="L269">
            <v>1700.88</v>
          </cell>
        </row>
        <row r="270">
          <cell r="D270">
            <v>1005</v>
          </cell>
          <cell r="L270">
            <v>637.83000000000004</v>
          </cell>
        </row>
        <row r="271">
          <cell r="D271">
            <v>10033</v>
          </cell>
          <cell r="L271">
            <v>1169.3599999999999</v>
          </cell>
        </row>
        <row r="272">
          <cell r="D272">
            <v>10085</v>
          </cell>
          <cell r="L272">
            <v>6697.22</v>
          </cell>
        </row>
        <row r="273">
          <cell r="D273">
            <v>10160</v>
          </cell>
          <cell r="L273">
            <v>318.92</v>
          </cell>
        </row>
        <row r="274">
          <cell r="D274">
            <v>10026</v>
          </cell>
          <cell r="L274">
            <v>1275.6600000000001</v>
          </cell>
        </row>
        <row r="275">
          <cell r="D275">
            <v>10160</v>
          </cell>
          <cell r="L275">
            <v>318.92</v>
          </cell>
        </row>
        <row r="276">
          <cell r="D276">
            <v>0</v>
          </cell>
          <cell r="L276">
            <v>0</v>
          </cell>
        </row>
        <row r="277">
          <cell r="D277">
            <v>0</v>
          </cell>
          <cell r="L277">
            <v>0</v>
          </cell>
        </row>
        <row r="278">
          <cell r="D278">
            <v>0</v>
          </cell>
          <cell r="L278">
            <v>0</v>
          </cell>
        </row>
        <row r="279">
          <cell r="D279">
            <v>0</v>
          </cell>
          <cell r="L279">
            <v>0</v>
          </cell>
        </row>
        <row r="280">
          <cell r="D280">
            <v>0</v>
          </cell>
          <cell r="L280">
            <v>0</v>
          </cell>
        </row>
        <row r="281">
          <cell r="D281">
            <v>0</v>
          </cell>
          <cell r="L281">
            <v>0</v>
          </cell>
        </row>
        <row r="282">
          <cell r="D282">
            <v>0</v>
          </cell>
          <cell r="L282">
            <v>0</v>
          </cell>
        </row>
        <row r="283">
          <cell r="D283">
            <v>0</v>
          </cell>
          <cell r="L283">
            <v>0</v>
          </cell>
        </row>
        <row r="284">
          <cell r="D284">
            <v>0</v>
          </cell>
          <cell r="L284">
            <v>0</v>
          </cell>
        </row>
        <row r="285">
          <cell r="D285">
            <v>0</v>
          </cell>
          <cell r="L285">
            <v>0</v>
          </cell>
        </row>
        <row r="286">
          <cell r="D286">
            <v>1000</v>
          </cell>
          <cell r="L286">
            <v>269.31</v>
          </cell>
        </row>
        <row r="287">
          <cell r="D287">
            <v>0</v>
          </cell>
        </row>
        <row r="288">
          <cell r="D288">
            <v>20254</v>
          </cell>
          <cell r="L288">
            <v>50000</v>
          </cell>
        </row>
        <row r="289">
          <cell r="D289" t="str">
            <v>CA-001</v>
          </cell>
          <cell r="L289">
            <v>1666.65</v>
          </cell>
        </row>
        <row r="290">
          <cell r="D290">
            <v>0</v>
          </cell>
          <cell r="L290">
            <v>0</v>
          </cell>
        </row>
        <row r="291">
          <cell r="D291">
            <v>0</v>
          </cell>
          <cell r="L291">
            <v>0</v>
          </cell>
        </row>
        <row r="292">
          <cell r="D292">
            <v>0</v>
          </cell>
          <cell r="L292">
            <v>0</v>
          </cell>
        </row>
        <row r="293">
          <cell r="D293">
            <v>0</v>
          </cell>
          <cell r="L293">
            <v>0</v>
          </cell>
        </row>
        <row r="294">
          <cell r="D294">
            <v>0</v>
          </cell>
          <cell r="L294">
            <v>0</v>
          </cell>
        </row>
        <row r="295">
          <cell r="D295">
            <v>0</v>
          </cell>
          <cell r="L295">
            <v>0</v>
          </cell>
        </row>
        <row r="296">
          <cell r="D296">
            <v>0</v>
          </cell>
          <cell r="L296">
            <v>0</v>
          </cell>
        </row>
        <row r="297">
          <cell r="D297">
            <v>0</v>
          </cell>
          <cell r="L297">
            <v>0</v>
          </cell>
        </row>
        <row r="298">
          <cell r="D298">
            <v>0</v>
          </cell>
          <cell r="L298">
            <v>0</v>
          </cell>
        </row>
        <row r="299">
          <cell r="D299">
            <v>0</v>
          </cell>
          <cell r="L299">
            <v>0</v>
          </cell>
        </row>
        <row r="300">
          <cell r="D300">
            <v>0</v>
          </cell>
          <cell r="L300">
            <v>0</v>
          </cell>
        </row>
        <row r="301">
          <cell r="D301">
            <v>0</v>
          </cell>
          <cell r="L301">
            <v>0</v>
          </cell>
        </row>
        <row r="302">
          <cell r="D302">
            <v>0</v>
          </cell>
          <cell r="L302">
            <v>0</v>
          </cell>
        </row>
        <row r="303">
          <cell r="D303">
            <v>0</v>
          </cell>
          <cell r="L303">
            <v>0</v>
          </cell>
        </row>
        <row r="304">
          <cell r="D304">
            <v>0</v>
          </cell>
          <cell r="L304">
            <v>0</v>
          </cell>
        </row>
        <row r="305">
          <cell r="D305">
            <v>0</v>
          </cell>
          <cell r="L305">
            <v>0</v>
          </cell>
        </row>
        <row r="306">
          <cell r="D306">
            <v>1000</v>
          </cell>
          <cell r="L306">
            <v>0</v>
          </cell>
        </row>
        <row r="307">
          <cell r="D307">
            <v>0</v>
          </cell>
        </row>
        <row r="308">
          <cell r="D308">
            <v>20255</v>
          </cell>
          <cell r="L308">
            <v>181732.83</v>
          </cell>
        </row>
        <row r="309">
          <cell r="D309">
            <v>0</v>
          </cell>
          <cell r="L309">
            <v>0</v>
          </cell>
        </row>
        <row r="310">
          <cell r="D310">
            <v>0</v>
          </cell>
          <cell r="L310">
            <v>0</v>
          </cell>
        </row>
        <row r="311">
          <cell r="D311">
            <v>0</v>
          </cell>
          <cell r="L311">
            <v>0</v>
          </cell>
        </row>
        <row r="312">
          <cell r="D312">
            <v>0</v>
          </cell>
          <cell r="L312">
            <v>0</v>
          </cell>
        </row>
        <row r="313">
          <cell r="D313">
            <v>0</v>
          </cell>
          <cell r="L313">
            <v>0</v>
          </cell>
        </row>
        <row r="314">
          <cell r="D314">
            <v>0</v>
          </cell>
          <cell r="L314">
            <v>0</v>
          </cell>
        </row>
        <row r="315">
          <cell r="D315">
            <v>0</v>
          </cell>
          <cell r="L315">
            <v>0</v>
          </cell>
        </row>
        <row r="316">
          <cell r="D316">
            <v>0</v>
          </cell>
          <cell r="L316">
            <v>0</v>
          </cell>
        </row>
        <row r="317">
          <cell r="D317">
            <v>0</v>
          </cell>
          <cell r="L317">
            <v>0</v>
          </cell>
        </row>
        <row r="318">
          <cell r="D318">
            <v>0</v>
          </cell>
          <cell r="L318">
            <v>0</v>
          </cell>
        </row>
        <row r="319">
          <cell r="D319">
            <v>0</v>
          </cell>
          <cell r="L319">
            <v>0</v>
          </cell>
        </row>
        <row r="320">
          <cell r="D320">
            <v>0</v>
          </cell>
          <cell r="L320">
            <v>0</v>
          </cell>
        </row>
        <row r="321">
          <cell r="D321">
            <v>0</v>
          </cell>
          <cell r="L321">
            <v>0</v>
          </cell>
        </row>
        <row r="322">
          <cell r="D322">
            <v>0</v>
          </cell>
          <cell r="L322">
            <v>0</v>
          </cell>
        </row>
        <row r="323">
          <cell r="D323">
            <v>0</v>
          </cell>
          <cell r="L323">
            <v>0</v>
          </cell>
        </row>
        <row r="324">
          <cell r="D324">
            <v>0</v>
          </cell>
          <cell r="L324">
            <v>0</v>
          </cell>
        </row>
        <row r="325">
          <cell r="D325">
            <v>0</v>
          </cell>
          <cell r="L325">
            <v>0</v>
          </cell>
        </row>
        <row r="326">
          <cell r="D326">
            <v>1000</v>
          </cell>
          <cell r="L326">
            <v>0</v>
          </cell>
        </row>
        <row r="327">
          <cell r="D327">
            <v>0</v>
          </cell>
        </row>
        <row r="328">
          <cell r="D328">
            <v>20256</v>
          </cell>
          <cell r="L328">
            <v>12551.22</v>
          </cell>
        </row>
        <row r="329">
          <cell r="D329">
            <v>0</v>
          </cell>
          <cell r="L329">
            <v>0</v>
          </cell>
        </row>
        <row r="330">
          <cell r="D330">
            <v>0</v>
          </cell>
          <cell r="L330">
            <v>0</v>
          </cell>
        </row>
        <row r="331">
          <cell r="D331">
            <v>0</v>
          </cell>
          <cell r="L331">
            <v>0</v>
          </cell>
        </row>
        <row r="332">
          <cell r="D332">
            <v>0</v>
          </cell>
          <cell r="L332">
            <v>0</v>
          </cell>
        </row>
        <row r="333">
          <cell r="D333">
            <v>0</v>
          </cell>
          <cell r="L333">
            <v>0</v>
          </cell>
        </row>
        <row r="334">
          <cell r="D334">
            <v>0</v>
          </cell>
          <cell r="L334">
            <v>0</v>
          </cell>
        </row>
        <row r="335">
          <cell r="D335">
            <v>0</v>
          </cell>
          <cell r="L335">
            <v>0</v>
          </cell>
        </row>
        <row r="336">
          <cell r="D336">
            <v>0</v>
          </cell>
          <cell r="L336">
            <v>0</v>
          </cell>
        </row>
        <row r="337">
          <cell r="D337">
            <v>0</v>
          </cell>
          <cell r="L337">
            <v>0</v>
          </cell>
        </row>
        <row r="338">
          <cell r="D338">
            <v>0</v>
          </cell>
          <cell r="L338">
            <v>0</v>
          </cell>
        </row>
        <row r="339">
          <cell r="D339">
            <v>0</v>
          </cell>
          <cell r="L339">
            <v>0</v>
          </cell>
        </row>
        <row r="340">
          <cell r="D340">
            <v>0</v>
          </cell>
          <cell r="L340">
            <v>0</v>
          </cell>
        </row>
        <row r="341">
          <cell r="D341">
            <v>0</v>
          </cell>
          <cell r="L341">
            <v>0</v>
          </cell>
        </row>
        <row r="342">
          <cell r="D342">
            <v>0</v>
          </cell>
          <cell r="L342">
            <v>0</v>
          </cell>
        </row>
        <row r="343">
          <cell r="D343">
            <v>0</v>
          </cell>
          <cell r="L343">
            <v>0</v>
          </cell>
        </row>
        <row r="344">
          <cell r="D344">
            <v>0</v>
          </cell>
          <cell r="L344">
            <v>0</v>
          </cell>
        </row>
        <row r="345">
          <cell r="D345">
            <v>0</v>
          </cell>
          <cell r="L345">
            <v>0</v>
          </cell>
        </row>
        <row r="346">
          <cell r="D346">
            <v>1000</v>
          </cell>
          <cell r="L346">
            <v>0</v>
          </cell>
        </row>
        <row r="347">
          <cell r="D347">
            <v>0</v>
          </cell>
        </row>
        <row r="348">
          <cell r="D348">
            <v>20257</v>
          </cell>
          <cell r="L348">
            <v>209891.93</v>
          </cell>
        </row>
        <row r="349">
          <cell r="D349">
            <v>0</v>
          </cell>
          <cell r="L349">
            <v>0</v>
          </cell>
        </row>
        <row r="350">
          <cell r="D350">
            <v>0</v>
          </cell>
          <cell r="L350">
            <v>0</v>
          </cell>
        </row>
        <row r="351">
          <cell r="D351">
            <v>0</v>
          </cell>
          <cell r="L351">
            <v>0</v>
          </cell>
        </row>
        <row r="352">
          <cell r="D352">
            <v>0</v>
          </cell>
          <cell r="L352">
            <v>0</v>
          </cell>
        </row>
        <row r="353">
          <cell r="D353">
            <v>0</v>
          </cell>
          <cell r="L353">
            <v>0</v>
          </cell>
        </row>
        <row r="354">
          <cell r="D354">
            <v>0</v>
          </cell>
          <cell r="L354">
            <v>0</v>
          </cell>
        </row>
        <row r="355">
          <cell r="D355">
            <v>0</v>
          </cell>
          <cell r="L355">
            <v>0</v>
          </cell>
        </row>
        <row r="356">
          <cell r="D356">
            <v>0</v>
          </cell>
          <cell r="L356">
            <v>0</v>
          </cell>
        </row>
        <row r="357">
          <cell r="D357">
            <v>0</v>
          </cell>
          <cell r="L357">
            <v>0</v>
          </cell>
        </row>
        <row r="358">
          <cell r="D358">
            <v>0</v>
          </cell>
          <cell r="L358">
            <v>0</v>
          </cell>
        </row>
        <row r="359">
          <cell r="D359">
            <v>0</v>
          </cell>
          <cell r="L359">
            <v>0</v>
          </cell>
        </row>
        <row r="360">
          <cell r="D360">
            <v>0</v>
          </cell>
          <cell r="L360">
            <v>0</v>
          </cell>
        </row>
        <row r="361">
          <cell r="D361">
            <v>0</v>
          </cell>
          <cell r="L361">
            <v>0</v>
          </cell>
        </row>
        <row r="362">
          <cell r="D362">
            <v>0</v>
          </cell>
          <cell r="L362">
            <v>0</v>
          </cell>
        </row>
        <row r="363">
          <cell r="D363">
            <v>0</v>
          </cell>
          <cell r="L363">
            <v>0</v>
          </cell>
        </row>
        <row r="364">
          <cell r="D364">
            <v>0</v>
          </cell>
          <cell r="L364">
            <v>0</v>
          </cell>
        </row>
        <row r="365">
          <cell r="D365">
            <v>0</v>
          </cell>
          <cell r="L365">
            <v>0</v>
          </cell>
        </row>
        <row r="366">
          <cell r="D366">
            <v>1000</v>
          </cell>
          <cell r="L366">
            <v>0</v>
          </cell>
        </row>
        <row r="367">
          <cell r="D367">
            <v>0</v>
          </cell>
        </row>
        <row r="368">
          <cell r="D368">
            <v>20259</v>
          </cell>
          <cell r="L368">
            <v>212740.35</v>
          </cell>
        </row>
        <row r="369">
          <cell r="D369">
            <v>0</v>
          </cell>
          <cell r="L369">
            <v>0</v>
          </cell>
        </row>
        <row r="370">
          <cell r="D370">
            <v>0</v>
          </cell>
          <cell r="L370">
            <v>0</v>
          </cell>
        </row>
        <row r="371">
          <cell r="D371">
            <v>0</v>
          </cell>
          <cell r="L371">
            <v>0</v>
          </cell>
        </row>
        <row r="372">
          <cell r="D372">
            <v>0</v>
          </cell>
          <cell r="L372">
            <v>0</v>
          </cell>
        </row>
        <row r="373">
          <cell r="D373">
            <v>0</v>
          </cell>
          <cell r="L373">
            <v>0</v>
          </cell>
        </row>
        <row r="374">
          <cell r="D374">
            <v>0</v>
          </cell>
          <cell r="L374">
            <v>0</v>
          </cell>
        </row>
        <row r="375">
          <cell r="D375">
            <v>0</v>
          </cell>
          <cell r="L375">
            <v>0</v>
          </cell>
        </row>
        <row r="376">
          <cell r="D376">
            <v>0</v>
          </cell>
          <cell r="L376">
            <v>0</v>
          </cell>
        </row>
        <row r="377">
          <cell r="D377">
            <v>0</v>
          </cell>
          <cell r="L377">
            <v>0</v>
          </cell>
        </row>
        <row r="378">
          <cell r="D378">
            <v>0</v>
          </cell>
          <cell r="L378">
            <v>0</v>
          </cell>
        </row>
        <row r="379">
          <cell r="D379">
            <v>0</v>
          </cell>
          <cell r="L379">
            <v>0</v>
          </cell>
        </row>
        <row r="380">
          <cell r="D380">
            <v>0</v>
          </cell>
          <cell r="L380">
            <v>0</v>
          </cell>
        </row>
        <row r="381">
          <cell r="D381">
            <v>0</v>
          </cell>
          <cell r="L381">
            <v>0</v>
          </cell>
        </row>
        <row r="382">
          <cell r="D382">
            <v>0</v>
          </cell>
          <cell r="L382">
            <v>0</v>
          </cell>
        </row>
        <row r="383">
          <cell r="D383">
            <v>0</v>
          </cell>
          <cell r="L383">
            <v>0</v>
          </cell>
        </row>
        <row r="384">
          <cell r="D384">
            <v>0</v>
          </cell>
          <cell r="L384">
            <v>0</v>
          </cell>
        </row>
        <row r="385">
          <cell r="D385">
            <v>0</v>
          </cell>
          <cell r="L385">
            <v>0</v>
          </cell>
        </row>
        <row r="386">
          <cell r="D386">
            <v>1000</v>
          </cell>
          <cell r="L386">
            <v>0</v>
          </cell>
        </row>
        <row r="387">
          <cell r="D387">
            <v>0</v>
          </cell>
        </row>
        <row r="388">
          <cell r="D388">
            <v>10066</v>
          </cell>
          <cell r="L388">
            <v>94539.38</v>
          </cell>
        </row>
        <row r="389">
          <cell r="D389">
            <v>0</v>
          </cell>
          <cell r="L389">
            <v>0</v>
          </cell>
        </row>
        <row r="390">
          <cell r="D390">
            <v>0</v>
          </cell>
          <cell r="L390">
            <v>0</v>
          </cell>
        </row>
        <row r="391">
          <cell r="D391">
            <v>0</v>
          </cell>
          <cell r="L391">
            <v>0</v>
          </cell>
        </row>
        <row r="392">
          <cell r="D392">
            <v>0</v>
          </cell>
          <cell r="L392">
            <v>0</v>
          </cell>
        </row>
        <row r="393">
          <cell r="D393">
            <v>0</v>
          </cell>
          <cell r="L393">
            <v>0</v>
          </cell>
        </row>
        <row r="394">
          <cell r="D394">
            <v>0</v>
          </cell>
          <cell r="L394">
            <v>0</v>
          </cell>
        </row>
        <row r="395">
          <cell r="D395">
            <v>0</v>
          </cell>
          <cell r="L395">
            <v>0</v>
          </cell>
        </row>
        <row r="396">
          <cell r="D396">
            <v>0</v>
          </cell>
          <cell r="L396">
            <v>0</v>
          </cell>
        </row>
        <row r="397">
          <cell r="D397">
            <v>0</v>
          </cell>
          <cell r="L397">
            <v>0</v>
          </cell>
        </row>
        <row r="398">
          <cell r="D398">
            <v>0</v>
          </cell>
          <cell r="L398">
            <v>0</v>
          </cell>
        </row>
        <row r="399">
          <cell r="D399">
            <v>0</v>
          </cell>
          <cell r="L399">
            <v>0</v>
          </cell>
        </row>
        <row r="400">
          <cell r="D400">
            <v>0</v>
          </cell>
          <cell r="L400">
            <v>0</v>
          </cell>
        </row>
        <row r="401">
          <cell r="D401">
            <v>0</v>
          </cell>
          <cell r="L401">
            <v>0</v>
          </cell>
        </row>
        <row r="402">
          <cell r="D402">
            <v>0</v>
          </cell>
          <cell r="L402">
            <v>0</v>
          </cell>
        </row>
        <row r="403">
          <cell r="D403">
            <v>0</v>
          </cell>
          <cell r="L403">
            <v>0</v>
          </cell>
        </row>
        <row r="404">
          <cell r="D404">
            <v>0</v>
          </cell>
          <cell r="L404">
            <v>0</v>
          </cell>
        </row>
        <row r="405">
          <cell r="D405">
            <v>0</v>
          </cell>
          <cell r="L405">
            <v>0</v>
          </cell>
        </row>
        <row r="406">
          <cell r="D406">
            <v>1000</v>
          </cell>
          <cell r="L406">
            <v>0</v>
          </cell>
        </row>
        <row r="407">
          <cell r="D407">
            <v>0</v>
          </cell>
        </row>
        <row r="408">
          <cell r="D408">
            <v>10134</v>
          </cell>
          <cell r="L408">
            <v>14605.51</v>
          </cell>
        </row>
        <row r="409">
          <cell r="D409">
            <v>0</v>
          </cell>
          <cell r="L409">
            <v>0</v>
          </cell>
        </row>
        <row r="410">
          <cell r="D410">
            <v>0</v>
          </cell>
          <cell r="L410">
            <v>0</v>
          </cell>
        </row>
        <row r="411">
          <cell r="D411">
            <v>0</v>
          </cell>
          <cell r="L411">
            <v>0</v>
          </cell>
        </row>
        <row r="412">
          <cell r="D412">
            <v>0</v>
          </cell>
          <cell r="L412">
            <v>0</v>
          </cell>
        </row>
        <row r="413">
          <cell r="D413">
            <v>0</v>
          </cell>
          <cell r="L413">
            <v>0</v>
          </cell>
        </row>
        <row r="414">
          <cell r="D414">
            <v>0</v>
          </cell>
          <cell r="L414">
            <v>0</v>
          </cell>
        </row>
        <row r="415">
          <cell r="D415">
            <v>0</v>
          </cell>
          <cell r="L415">
            <v>0</v>
          </cell>
        </row>
        <row r="416">
          <cell r="D416">
            <v>0</v>
          </cell>
          <cell r="L416">
            <v>0</v>
          </cell>
        </row>
        <row r="417">
          <cell r="D417">
            <v>0</v>
          </cell>
          <cell r="L417">
            <v>0</v>
          </cell>
        </row>
        <row r="418">
          <cell r="D418">
            <v>0</v>
          </cell>
          <cell r="L418">
            <v>0</v>
          </cell>
        </row>
        <row r="419">
          <cell r="D419">
            <v>0</v>
          </cell>
          <cell r="L419">
            <v>0</v>
          </cell>
        </row>
        <row r="420">
          <cell r="D420">
            <v>0</v>
          </cell>
          <cell r="L420">
            <v>0</v>
          </cell>
        </row>
        <row r="421">
          <cell r="D421">
            <v>0</v>
          </cell>
          <cell r="L421">
            <v>0</v>
          </cell>
        </row>
        <row r="422">
          <cell r="D422">
            <v>0</v>
          </cell>
          <cell r="L422">
            <v>0</v>
          </cell>
        </row>
        <row r="423">
          <cell r="D423">
            <v>0</v>
          </cell>
          <cell r="L423">
            <v>0</v>
          </cell>
        </row>
        <row r="424">
          <cell r="D424">
            <v>0</v>
          </cell>
          <cell r="L424">
            <v>0</v>
          </cell>
        </row>
        <row r="425">
          <cell r="D425">
            <v>0</v>
          </cell>
          <cell r="L425">
            <v>0</v>
          </cell>
        </row>
        <row r="426">
          <cell r="D426">
            <v>1000</v>
          </cell>
          <cell r="L426">
            <v>0</v>
          </cell>
        </row>
        <row r="427">
          <cell r="D427">
            <v>0</v>
          </cell>
        </row>
        <row r="428">
          <cell r="D428">
            <v>10136</v>
          </cell>
          <cell r="L428">
            <v>983.02</v>
          </cell>
        </row>
        <row r="429">
          <cell r="D429">
            <v>0</v>
          </cell>
          <cell r="L429">
            <v>0</v>
          </cell>
        </row>
        <row r="430">
          <cell r="D430">
            <v>0</v>
          </cell>
          <cell r="L430">
            <v>0</v>
          </cell>
        </row>
        <row r="431">
          <cell r="D431">
            <v>0</v>
          </cell>
          <cell r="L431">
            <v>0</v>
          </cell>
        </row>
        <row r="432">
          <cell r="D432">
            <v>0</v>
          </cell>
          <cell r="L432">
            <v>0</v>
          </cell>
        </row>
        <row r="433">
          <cell r="D433">
            <v>0</v>
          </cell>
          <cell r="L433">
            <v>0</v>
          </cell>
        </row>
        <row r="434">
          <cell r="D434">
            <v>0</v>
          </cell>
          <cell r="L434">
            <v>0</v>
          </cell>
        </row>
        <row r="435">
          <cell r="D435">
            <v>0</v>
          </cell>
          <cell r="L435">
            <v>0</v>
          </cell>
        </row>
        <row r="436">
          <cell r="D436">
            <v>0</v>
          </cell>
          <cell r="L436">
            <v>0</v>
          </cell>
        </row>
        <row r="437">
          <cell r="D437">
            <v>0</v>
          </cell>
          <cell r="L437">
            <v>0</v>
          </cell>
        </row>
        <row r="438">
          <cell r="D438">
            <v>0</v>
          </cell>
          <cell r="L438">
            <v>0</v>
          </cell>
        </row>
        <row r="439">
          <cell r="D439">
            <v>0</v>
          </cell>
          <cell r="L439">
            <v>0</v>
          </cell>
        </row>
        <row r="440">
          <cell r="D440">
            <v>0</v>
          </cell>
          <cell r="L440">
            <v>0</v>
          </cell>
        </row>
        <row r="441">
          <cell r="D441">
            <v>0</v>
          </cell>
          <cell r="L441">
            <v>0</v>
          </cell>
        </row>
        <row r="442">
          <cell r="D442">
            <v>0</v>
          </cell>
          <cell r="L442">
            <v>0</v>
          </cell>
        </row>
        <row r="443">
          <cell r="D443">
            <v>0</v>
          </cell>
          <cell r="L443">
            <v>0</v>
          </cell>
        </row>
        <row r="444">
          <cell r="D444">
            <v>0</v>
          </cell>
          <cell r="L444">
            <v>0</v>
          </cell>
        </row>
        <row r="445">
          <cell r="D445">
            <v>0</v>
          </cell>
          <cell r="L445">
            <v>0</v>
          </cell>
        </row>
        <row r="446">
          <cell r="D446">
            <v>1000</v>
          </cell>
          <cell r="L446">
            <v>0</v>
          </cell>
        </row>
        <row r="447">
          <cell r="D447">
            <v>0</v>
          </cell>
        </row>
        <row r="448">
          <cell r="D448">
            <v>10138</v>
          </cell>
          <cell r="L448">
            <v>587.15</v>
          </cell>
        </row>
        <row r="449">
          <cell r="D449">
            <v>0</v>
          </cell>
          <cell r="L449">
            <v>0</v>
          </cell>
        </row>
        <row r="450">
          <cell r="D450">
            <v>0</v>
          </cell>
          <cell r="L450">
            <v>0</v>
          </cell>
        </row>
        <row r="451">
          <cell r="D451">
            <v>0</v>
          </cell>
          <cell r="L451">
            <v>0</v>
          </cell>
        </row>
        <row r="452">
          <cell r="D452">
            <v>0</v>
          </cell>
          <cell r="L452">
            <v>0</v>
          </cell>
        </row>
        <row r="453">
          <cell r="D453">
            <v>0</v>
          </cell>
          <cell r="L453">
            <v>0</v>
          </cell>
        </row>
        <row r="454">
          <cell r="D454">
            <v>0</v>
          </cell>
          <cell r="L454">
            <v>0</v>
          </cell>
        </row>
        <row r="455">
          <cell r="D455">
            <v>0</v>
          </cell>
          <cell r="L455">
            <v>0</v>
          </cell>
        </row>
        <row r="456">
          <cell r="D456">
            <v>0</v>
          </cell>
          <cell r="L456">
            <v>0</v>
          </cell>
        </row>
        <row r="457">
          <cell r="D457">
            <v>0</v>
          </cell>
          <cell r="L457">
            <v>0</v>
          </cell>
        </row>
        <row r="458">
          <cell r="D458">
            <v>0</v>
          </cell>
          <cell r="L458">
            <v>0</v>
          </cell>
        </row>
        <row r="459">
          <cell r="D459">
            <v>0</v>
          </cell>
          <cell r="L459">
            <v>0</v>
          </cell>
        </row>
        <row r="460">
          <cell r="D460">
            <v>0</v>
          </cell>
          <cell r="L460">
            <v>0</v>
          </cell>
        </row>
        <row r="461">
          <cell r="D461">
            <v>0</v>
          </cell>
          <cell r="L461">
            <v>0</v>
          </cell>
        </row>
        <row r="462">
          <cell r="D462">
            <v>0</v>
          </cell>
          <cell r="L462">
            <v>0</v>
          </cell>
        </row>
        <row r="463">
          <cell r="D463">
            <v>0</v>
          </cell>
          <cell r="L463">
            <v>0</v>
          </cell>
        </row>
        <row r="464">
          <cell r="D464">
            <v>0</v>
          </cell>
          <cell r="L464">
            <v>0</v>
          </cell>
        </row>
        <row r="465">
          <cell r="D465">
            <v>0</v>
          </cell>
          <cell r="L465">
            <v>0</v>
          </cell>
        </row>
        <row r="466">
          <cell r="D466">
            <v>1000</v>
          </cell>
          <cell r="L466">
            <v>0</v>
          </cell>
        </row>
        <row r="467">
          <cell r="D467">
            <v>0</v>
          </cell>
        </row>
        <row r="468">
          <cell r="D468">
            <v>10010</v>
          </cell>
          <cell r="L468">
            <v>210.12</v>
          </cell>
        </row>
        <row r="469">
          <cell r="D469">
            <v>20502</v>
          </cell>
          <cell r="L469">
            <v>84046.22</v>
          </cell>
        </row>
        <row r="470">
          <cell r="D470">
            <v>10142</v>
          </cell>
          <cell r="L470">
            <v>8646.73</v>
          </cell>
        </row>
        <row r="471">
          <cell r="D471" t="str">
            <v>CA-004</v>
          </cell>
          <cell r="L471">
            <v>8646.73</v>
          </cell>
        </row>
        <row r="472">
          <cell r="D472">
            <v>0</v>
          </cell>
          <cell r="L472">
            <v>0</v>
          </cell>
        </row>
        <row r="473">
          <cell r="D473">
            <v>0</v>
          </cell>
          <cell r="L473">
            <v>0</v>
          </cell>
        </row>
        <row r="474">
          <cell r="D474">
            <v>0</v>
          </cell>
          <cell r="L474">
            <v>0</v>
          </cell>
        </row>
        <row r="475">
          <cell r="D475">
            <v>0</v>
          </cell>
          <cell r="L475">
            <v>0</v>
          </cell>
        </row>
        <row r="476">
          <cell r="D476">
            <v>0</v>
          </cell>
          <cell r="L476">
            <v>0</v>
          </cell>
        </row>
        <row r="477">
          <cell r="D477">
            <v>0</v>
          </cell>
          <cell r="L477">
            <v>0</v>
          </cell>
        </row>
        <row r="478">
          <cell r="D478">
            <v>0</v>
          </cell>
          <cell r="L478">
            <v>0</v>
          </cell>
        </row>
        <row r="479">
          <cell r="D479">
            <v>0</v>
          </cell>
          <cell r="L479">
            <v>0</v>
          </cell>
        </row>
        <row r="480">
          <cell r="D480">
            <v>0</v>
          </cell>
          <cell r="L480">
            <v>0</v>
          </cell>
        </row>
        <row r="481">
          <cell r="D481">
            <v>0</v>
          </cell>
          <cell r="L481">
            <v>0</v>
          </cell>
        </row>
        <row r="482">
          <cell r="D482">
            <v>0</v>
          </cell>
          <cell r="L482">
            <v>0</v>
          </cell>
        </row>
        <row r="483">
          <cell r="D483">
            <v>0</v>
          </cell>
          <cell r="L483">
            <v>0</v>
          </cell>
        </row>
        <row r="484">
          <cell r="D484">
            <v>0</v>
          </cell>
          <cell r="L484">
            <v>0</v>
          </cell>
        </row>
        <row r="485">
          <cell r="D485">
            <v>0</v>
          </cell>
          <cell r="L485">
            <v>0</v>
          </cell>
        </row>
        <row r="486">
          <cell r="D486">
            <v>1000</v>
          </cell>
          <cell r="L486">
            <v>0</v>
          </cell>
        </row>
        <row r="487">
          <cell r="D487">
            <v>0</v>
          </cell>
        </row>
        <row r="488">
          <cell r="D488">
            <v>20511</v>
          </cell>
          <cell r="L488">
            <v>539.53</v>
          </cell>
        </row>
        <row r="489">
          <cell r="D489">
            <v>20512</v>
          </cell>
          <cell r="L489">
            <v>332.02</v>
          </cell>
        </row>
        <row r="490">
          <cell r="D490">
            <v>20513</v>
          </cell>
          <cell r="L490">
            <v>41.5</v>
          </cell>
        </row>
        <row r="491">
          <cell r="D491">
            <v>20514</v>
          </cell>
          <cell r="L491">
            <v>232.41</v>
          </cell>
        </row>
        <row r="492">
          <cell r="D492">
            <v>20515</v>
          </cell>
          <cell r="L492">
            <v>199.21</v>
          </cell>
        </row>
        <row r="493">
          <cell r="D493">
            <v>20497</v>
          </cell>
          <cell r="L493">
            <v>1628.18</v>
          </cell>
        </row>
        <row r="494">
          <cell r="D494">
            <v>20498</v>
          </cell>
          <cell r="L494">
            <v>65.45</v>
          </cell>
        </row>
        <row r="495">
          <cell r="D495">
            <v>1002</v>
          </cell>
          <cell r="L495">
            <v>51.08</v>
          </cell>
        </row>
        <row r="496">
          <cell r="D496">
            <v>1001</v>
          </cell>
          <cell r="L496">
            <v>61.93</v>
          </cell>
        </row>
        <row r="497">
          <cell r="D497">
            <v>0</v>
          </cell>
          <cell r="L497">
            <v>0</v>
          </cell>
        </row>
        <row r="498">
          <cell r="D498">
            <v>0</v>
          </cell>
          <cell r="L498">
            <v>0</v>
          </cell>
        </row>
        <row r="499">
          <cell r="D499">
            <v>0</v>
          </cell>
          <cell r="L499">
            <v>0</v>
          </cell>
        </row>
        <row r="500">
          <cell r="D500">
            <v>0</v>
          </cell>
          <cell r="L500">
            <v>0</v>
          </cell>
        </row>
        <row r="501">
          <cell r="D501">
            <v>0</v>
          </cell>
          <cell r="L501">
            <v>0</v>
          </cell>
        </row>
        <row r="502">
          <cell r="D502">
            <v>0</v>
          </cell>
          <cell r="L502">
            <v>0</v>
          </cell>
        </row>
        <row r="503">
          <cell r="D503">
            <v>0</v>
          </cell>
          <cell r="L503">
            <v>0</v>
          </cell>
        </row>
        <row r="504">
          <cell r="D504">
            <v>0</v>
          </cell>
          <cell r="L504">
            <v>0</v>
          </cell>
        </row>
        <row r="505">
          <cell r="D505">
            <v>0</v>
          </cell>
          <cell r="L505">
            <v>0</v>
          </cell>
        </row>
        <row r="506">
          <cell r="D506">
            <v>1000</v>
          </cell>
          <cell r="L506">
            <v>7.53</v>
          </cell>
        </row>
        <row r="507">
          <cell r="D507">
            <v>0</v>
          </cell>
        </row>
        <row r="508">
          <cell r="D508">
            <v>10023</v>
          </cell>
          <cell r="L508">
            <v>300563.20000000001</v>
          </cell>
        </row>
        <row r="509">
          <cell r="D509">
            <v>20489</v>
          </cell>
          <cell r="L509">
            <v>184961.97</v>
          </cell>
        </row>
        <row r="510">
          <cell r="D510">
            <v>20490</v>
          </cell>
          <cell r="L510">
            <v>23120.25</v>
          </cell>
        </row>
        <row r="511">
          <cell r="D511">
            <v>20491</v>
          </cell>
          <cell r="L511">
            <v>129473.38</v>
          </cell>
        </row>
        <row r="512">
          <cell r="D512">
            <v>20492</v>
          </cell>
          <cell r="L512">
            <v>110977.18</v>
          </cell>
        </row>
        <row r="513">
          <cell r="D513">
            <v>20497</v>
          </cell>
          <cell r="L513">
            <v>907025.06</v>
          </cell>
        </row>
        <row r="514">
          <cell r="D514">
            <v>20498</v>
          </cell>
          <cell r="L514">
            <v>36458.85</v>
          </cell>
        </row>
        <row r="515">
          <cell r="D515">
            <v>1002</v>
          </cell>
          <cell r="L515">
            <v>28455.69</v>
          </cell>
        </row>
        <row r="516">
          <cell r="D516">
            <v>1001</v>
          </cell>
          <cell r="L516">
            <v>34502.519999999997</v>
          </cell>
        </row>
        <row r="517">
          <cell r="D517">
            <v>0</v>
          </cell>
          <cell r="L517">
            <v>0</v>
          </cell>
        </row>
        <row r="518">
          <cell r="D518">
            <v>0</v>
          </cell>
          <cell r="L518">
            <v>0</v>
          </cell>
        </row>
        <row r="519">
          <cell r="D519">
            <v>0</v>
          </cell>
          <cell r="L519">
            <v>0</v>
          </cell>
        </row>
        <row r="520">
          <cell r="D520">
            <v>0</v>
          </cell>
          <cell r="L520">
            <v>0</v>
          </cell>
        </row>
        <row r="521">
          <cell r="D521">
            <v>0</v>
          </cell>
          <cell r="L521">
            <v>0</v>
          </cell>
        </row>
        <row r="522">
          <cell r="D522">
            <v>0</v>
          </cell>
          <cell r="L522">
            <v>0</v>
          </cell>
        </row>
        <row r="523">
          <cell r="D523">
            <v>0</v>
          </cell>
          <cell r="L523">
            <v>0</v>
          </cell>
        </row>
        <row r="524">
          <cell r="D524">
            <v>0</v>
          </cell>
          <cell r="L524">
            <v>0</v>
          </cell>
        </row>
        <row r="525">
          <cell r="D525">
            <v>0</v>
          </cell>
          <cell r="L525">
            <v>0</v>
          </cell>
        </row>
        <row r="526">
          <cell r="D526">
            <v>1000</v>
          </cell>
          <cell r="L526">
            <v>4197.21</v>
          </cell>
        </row>
        <row r="527">
          <cell r="D527">
            <v>0</v>
          </cell>
        </row>
        <row r="528">
          <cell r="D528">
            <v>10024</v>
          </cell>
          <cell r="L528">
            <v>51775.18</v>
          </cell>
        </row>
        <row r="529">
          <cell r="D529">
            <v>20493</v>
          </cell>
          <cell r="L529">
            <v>31861.65</v>
          </cell>
        </row>
        <row r="530">
          <cell r="D530">
            <v>20494</v>
          </cell>
          <cell r="L530">
            <v>3982.71</v>
          </cell>
        </row>
        <row r="531">
          <cell r="D531">
            <v>20495</v>
          </cell>
          <cell r="L531">
            <v>22303.15</v>
          </cell>
        </row>
        <row r="532">
          <cell r="D532">
            <v>20496</v>
          </cell>
          <cell r="L532">
            <v>19116.990000000002</v>
          </cell>
        </row>
        <row r="533">
          <cell r="D533">
            <v>20497</v>
          </cell>
          <cell r="L533">
            <v>156244.62</v>
          </cell>
        </row>
        <row r="534">
          <cell r="D534">
            <v>20498</v>
          </cell>
          <cell r="L534">
            <v>6280.42</v>
          </cell>
        </row>
        <row r="535">
          <cell r="D535">
            <v>1002</v>
          </cell>
          <cell r="L535">
            <v>4901.79</v>
          </cell>
        </row>
        <row r="536">
          <cell r="D536">
            <v>1001</v>
          </cell>
          <cell r="L536">
            <v>5943.42</v>
          </cell>
        </row>
        <row r="537">
          <cell r="D537">
            <v>0</v>
          </cell>
          <cell r="L537">
            <v>0</v>
          </cell>
        </row>
        <row r="538">
          <cell r="D538">
            <v>0</v>
          </cell>
          <cell r="L538">
            <v>0</v>
          </cell>
        </row>
        <row r="539">
          <cell r="D539">
            <v>0</v>
          </cell>
          <cell r="L539">
            <v>0</v>
          </cell>
        </row>
        <row r="540">
          <cell r="D540">
            <v>0</v>
          </cell>
          <cell r="L540">
            <v>0</v>
          </cell>
        </row>
        <row r="541">
          <cell r="D541">
            <v>0</v>
          </cell>
          <cell r="L541">
            <v>0</v>
          </cell>
        </row>
        <row r="542">
          <cell r="D542">
            <v>0</v>
          </cell>
          <cell r="L542">
            <v>0</v>
          </cell>
        </row>
        <row r="543">
          <cell r="D543">
            <v>0</v>
          </cell>
          <cell r="L543">
            <v>0</v>
          </cell>
        </row>
        <row r="544">
          <cell r="D544">
            <v>0</v>
          </cell>
          <cell r="L544">
            <v>0</v>
          </cell>
        </row>
        <row r="545">
          <cell r="D545">
            <v>0</v>
          </cell>
          <cell r="L545">
            <v>0</v>
          </cell>
        </row>
        <row r="546">
          <cell r="D546">
            <v>1000</v>
          </cell>
          <cell r="L546">
            <v>723.01</v>
          </cell>
        </row>
        <row r="547">
          <cell r="D547">
            <v>0</v>
          </cell>
        </row>
        <row r="548">
          <cell r="D548">
            <v>10058</v>
          </cell>
          <cell r="L548">
            <v>398.69</v>
          </cell>
        </row>
        <row r="549">
          <cell r="D549">
            <v>0</v>
          </cell>
          <cell r="L549">
            <v>0</v>
          </cell>
        </row>
        <row r="550">
          <cell r="D550">
            <v>0</v>
          </cell>
          <cell r="L550">
            <v>0</v>
          </cell>
        </row>
        <row r="551">
          <cell r="D551">
            <v>0</v>
          </cell>
          <cell r="L551">
            <v>0</v>
          </cell>
        </row>
        <row r="552">
          <cell r="D552">
            <v>0</v>
          </cell>
          <cell r="L552">
            <v>0</v>
          </cell>
        </row>
        <row r="553">
          <cell r="D553">
            <v>0</v>
          </cell>
          <cell r="L553">
            <v>0</v>
          </cell>
        </row>
        <row r="554">
          <cell r="D554">
            <v>0</v>
          </cell>
          <cell r="L554">
            <v>0</v>
          </cell>
        </row>
        <row r="555">
          <cell r="D555">
            <v>0</v>
          </cell>
          <cell r="L555">
            <v>0</v>
          </cell>
        </row>
        <row r="556">
          <cell r="D556">
            <v>0</v>
          </cell>
          <cell r="L556">
            <v>0</v>
          </cell>
        </row>
        <row r="557">
          <cell r="D557">
            <v>0</v>
          </cell>
          <cell r="L557">
            <v>0</v>
          </cell>
        </row>
        <row r="558">
          <cell r="D558">
            <v>0</v>
          </cell>
          <cell r="L558">
            <v>0</v>
          </cell>
        </row>
        <row r="559">
          <cell r="D559">
            <v>0</v>
          </cell>
          <cell r="L559">
            <v>0</v>
          </cell>
        </row>
        <row r="560">
          <cell r="D560">
            <v>0</v>
          </cell>
          <cell r="L560">
            <v>0</v>
          </cell>
        </row>
        <row r="561">
          <cell r="D561">
            <v>0</v>
          </cell>
          <cell r="L561">
            <v>0</v>
          </cell>
        </row>
        <row r="562">
          <cell r="D562">
            <v>0</v>
          </cell>
          <cell r="L562">
            <v>0</v>
          </cell>
        </row>
        <row r="563">
          <cell r="D563">
            <v>0</v>
          </cell>
          <cell r="L563">
            <v>0</v>
          </cell>
        </row>
        <row r="564">
          <cell r="D564">
            <v>0</v>
          </cell>
          <cell r="L564">
            <v>0</v>
          </cell>
        </row>
        <row r="565">
          <cell r="D565">
            <v>0</v>
          </cell>
          <cell r="L565">
            <v>0</v>
          </cell>
        </row>
        <row r="566">
          <cell r="D566">
            <v>1000</v>
          </cell>
          <cell r="L566">
            <v>0</v>
          </cell>
        </row>
        <row r="567">
          <cell r="D567">
            <v>0</v>
          </cell>
        </row>
        <row r="568">
          <cell r="D568">
            <v>20516</v>
          </cell>
          <cell r="L568">
            <v>21.68</v>
          </cell>
        </row>
        <row r="569">
          <cell r="D569">
            <v>0</v>
          </cell>
          <cell r="L569">
            <v>0</v>
          </cell>
        </row>
        <row r="570">
          <cell r="D570">
            <v>0</v>
          </cell>
          <cell r="L570">
            <v>0</v>
          </cell>
        </row>
        <row r="571">
          <cell r="D571">
            <v>0</v>
          </cell>
          <cell r="L571">
            <v>0</v>
          </cell>
        </row>
        <row r="572">
          <cell r="D572">
            <v>0</v>
          </cell>
          <cell r="L572">
            <v>0</v>
          </cell>
        </row>
        <row r="573">
          <cell r="D573">
            <v>0</v>
          </cell>
          <cell r="L573">
            <v>0</v>
          </cell>
        </row>
        <row r="574">
          <cell r="D574">
            <v>0</v>
          </cell>
          <cell r="L574">
            <v>0</v>
          </cell>
        </row>
        <row r="575">
          <cell r="D575">
            <v>0</v>
          </cell>
          <cell r="L575">
            <v>0</v>
          </cell>
        </row>
        <row r="576">
          <cell r="D576">
            <v>0</v>
          </cell>
          <cell r="L576">
            <v>0</v>
          </cell>
        </row>
        <row r="577">
          <cell r="D577">
            <v>0</v>
          </cell>
          <cell r="L577">
            <v>0</v>
          </cell>
        </row>
        <row r="578">
          <cell r="D578">
            <v>0</v>
          </cell>
          <cell r="L578">
            <v>0</v>
          </cell>
        </row>
        <row r="579">
          <cell r="D579">
            <v>0</v>
          </cell>
          <cell r="L579">
            <v>0</v>
          </cell>
        </row>
        <row r="580">
          <cell r="D580">
            <v>0</v>
          </cell>
          <cell r="L580">
            <v>0</v>
          </cell>
        </row>
        <row r="581">
          <cell r="D581">
            <v>0</v>
          </cell>
          <cell r="L581">
            <v>0</v>
          </cell>
        </row>
        <row r="582">
          <cell r="D582">
            <v>0</v>
          </cell>
          <cell r="L582">
            <v>0</v>
          </cell>
        </row>
        <row r="583">
          <cell r="D583">
            <v>0</v>
          </cell>
          <cell r="L583">
            <v>0</v>
          </cell>
        </row>
        <row r="584">
          <cell r="D584">
            <v>0</v>
          </cell>
          <cell r="L584">
            <v>0</v>
          </cell>
        </row>
        <row r="585">
          <cell r="D585">
            <v>0</v>
          </cell>
          <cell r="L585">
            <v>0</v>
          </cell>
        </row>
        <row r="586">
          <cell r="D586">
            <v>1000</v>
          </cell>
          <cell r="L586">
            <v>0</v>
          </cell>
        </row>
        <row r="587">
          <cell r="D587">
            <v>0</v>
          </cell>
        </row>
        <row r="588">
          <cell r="D588">
            <v>20502</v>
          </cell>
          <cell r="L588">
            <v>163533.34</v>
          </cell>
        </row>
        <row r="589">
          <cell r="D589">
            <v>10010</v>
          </cell>
          <cell r="L589">
            <v>410.52</v>
          </cell>
        </row>
        <row r="590">
          <cell r="D590">
            <v>1002</v>
          </cell>
          <cell r="L590">
            <v>6729.77</v>
          </cell>
        </row>
        <row r="591">
          <cell r="D591">
            <v>1001</v>
          </cell>
          <cell r="L591">
            <v>10094.65</v>
          </cell>
        </row>
        <row r="592">
          <cell r="D592">
            <v>0</v>
          </cell>
          <cell r="L592">
            <v>0</v>
          </cell>
        </row>
        <row r="593">
          <cell r="D593">
            <v>0</v>
          </cell>
          <cell r="L593">
            <v>0</v>
          </cell>
        </row>
        <row r="594">
          <cell r="D594">
            <v>0</v>
          </cell>
          <cell r="L594">
            <v>0</v>
          </cell>
        </row>
        <row r="595">
          <cell r="D595">
            <v>0</v>
          </cell>
          <cell r="L595">
            <v>0</v>
          </cell>
        </row>
        <row r="596">
          <cell r="D596">
            <v>0</v>
          </cell>
          <cell r="L596">
            <v>0</v>
          </cell>
        </row>
        <row r="597">
          <cell r="D597">
            <v>0</v>
          </cell>
          <cell r="L597">
            <v>0</v>
          </cell>
        </row>
        <row r="598">
          <cell r="D598">
            <v>0</v>
          </cell>
          <cell r="L598">
            <v>0</v>
          </cell>
        </row>
        <row r="599">
          <cell r="D599">
            <v>0</v>
          </cell>
          <cell r="L599">
            <v>0</v>
          </cell>
        </row>
        <row r="600">
          <cell r="D600">
            <v>0</v>
          </cell>
          <cell r="L600">
            <v>0</v>
          </cell>
        </row>
        <row r="601">
          <cell r="D601">
            <v>0</v>
          </cell>
          <cell r="L601">
            <v>0</v>
          </cell>
        </row>
        <row r="602">
          <cell r="D602">
            <v>0</v>
          </cell>
          <cell r="L602">
            <v>0</v>
          </cell>
        </row>
        <row r="603">
          <cell r="D603">
            <v>0</v>
          </cell>
          <cell r="L603">
            <v>0</v>
          </cell>
        </row>
        <row r="604">
          <cell r="D604">
            <v>0</v>
          </cell>
          <cell r="L604">
            <v>0</v>
          </cell>
        </row>
        <row r="605">
          <cell r="D605">
            <v>0</v>
          </cell>
          <cell r="L605">
            <v>0</v>
          </cell>
        </row>
        <row r="606">
          <cell r="D606">
            <v>1000</v>
          </cell>
          <cell r="L606">
            <v>1121.6500000000001</v>
          </cell>
        </row>
        <row r="607">
          <cell r="D607">
            <v>0</v>
          </cell>
        </row>
        <row r="608">
          <cell r="D608">
            <v>10010</v>
          </cell>
          <cell r="L608">
            <v>1635.33</v>
          </cell>
        </row>
        <row r="609">
          <cell r="D609">
            <v>20502</v>
          </cell>
          <cell r="L609">
            <v>491272.99</v>
          </cell>
        </row>
        <row r="610">
          <cell r="D610">
            <v>1002</v>
          </cell>
          <cell r="L610">
            <v>33648.839999999997</v>
          </cell>
        </row>
        <row r="611">
          <cell r="D611">
            <v>1001</v>
          </cell>
          <cell r="L611">
            <v>33648.839999999997</v>
          </cell>
        </row>
        <row r="612">
          <cell r="D612">
            <v>0</v>
          </cell>
          <cell r="L612">
            <v>0</v>
          </cell>
        </row>
        <row r="613">
          <cell r="D613">
            <v>0</v>
          </cell>
          <cell r="L613">
            <v>0</v>
          </cell>
        </row>
        <row r="614">
          <cell r="D614">
            <v>0</v>
          </cell>
          <cell r="L614">
            <v>0</v>
          </cell>
        </row>
        <row r="615">
          <cell r="D615">
            <v>0</v>
          </cell>
          <cell r="L615">
            <v>0</v>
          </cell>
        </row>
        <row r="616">
          <cell r="D616">
            <v>0</v>
          </cell>
          <cell r="L616">
            <v>0</v>
          </cell>
        </row>
        <row r="617">
          <cell r="D617">
            <v>0</v>
          </cell>
          <cell r="L617">
            <v>0</v>
          </cell>
        </row>
        <row r="618">
          <cell r="D618">
            <v>0</v>
          </cell>
          <cell r="L618">
            <v>0</v>
          </cell>
        </row>
        <row r="619">
          <cell r="D619">
            <v>0</v>
          </cell>
          <cell r="L619">
            <v>0</v>
          </cell>
        </row>
        <row r="620">
          <cell r="D620">
            <v>0</v>
          </cell>
          <cell r="L620">
            <v>0</v>
          </cell>
        </row>
        <row r="621">
          <cell r="D621">
            <v>0</v>
          </cell>
          <cell r="L621">
            <v>0</v>
          </cell>
        </row>
        <row r="622">
          <cell r="D622">
            <v>0</v>
          </cell>
          <cell r="L622">
            <v>0</v>
          </cell>
        </row>
        <row r="623">
          <cell r="D623">
            <v>0</v>
          </cell>
          <cell r="L623">
            <v>0</v>
          </cell>
        </row>
        <row r="624">
          <cell r="D624">
            <v>0</v>
          </cell>
          <cell r="L624">
            <v>0</v>
          </cell>
        </row>
        <row r="625">
          <cell r="D625">
            <v>0</v>
          </cell>
          <cell r="L625">
            <v>0</v>
          </cell>
        </row>
        <row r="626">
          <cell r="D626">
            <v>1000</v>
          </cell>
          <cell r="L626">
            <v>4486.53</v>
          </cell>
        </row>
        <row r="627">
          <cell r="D627">
            <v>0</v>
          </cell>
        </row>
        <row r="628">
          <cell r="D628">
            <v>10011</v>
          </cell>
          <cell r="L628">
            <v>43948.71</v>
          </cell>
        </row>
        <row r="629">
          <cell r="D629">
            <v>1001</v>
          </cell>
          <cell r="L629">
            <v>385.52</v>
          </cell>
        </row>
        <row r="630">
          <cell r="D630">
            <v>1002</v>
          </cell>
          <cell r="L630">
            <v>385.52</v>
          </cell>
        </row>
        <row r="631">
          <cell r="D631">
            <v>0</v>
          </cell>
          <cell r="L631">
            <v>0</v>
          </cell>
        </row>
        <row r="632">
          <cell r="D632">
            <v>0</v>
          </cell>
          <cell r="L632">
            <v>0</v>
          </cell>
        </row>
        <row r="633">
          <cell r="D633">
            <v>0</v>
          </cell>
          <cell r="L633">
            <v>0</v>
          </cell>
        </row>
        <row r="634">
          <cell r="D634">
            <v>0</v>
          </cell>
          <cell r="L634">
            <v>0</v>
          </cell>
        </row>
        <row r="635">
          <cell r="D635">
            <v>0</v>
          </cell>
          <cell r="L635">
            <v>0</v>
          </cell>
        </row>
        <row r="636">
          <cell r="D636">
            <v>0</v>
          </cell>
          <cell r="L636">
            <v>0</v>
          </cell>
        </row>
        <row r="637">
          <cell r="D637">
            <v>0</v>
          </cell>
          <cell r="L637">
            <v>0</v>
          </cell>
        </row>
        <row r="638">
          <cell r="D638">
            <v>0</v>
          </cell>
          <cell r="L638">
            <v>0</v>
          </cell>
        </row>
        <row r="639">
          <cell r="D639">
            <v>0</v>
          </cell>
          <cell r="L639">
            <v>0</v>
          </cell>
        </row>
        <row r="640">
          <cell r="D640">
            <v>0</v>
          </cell>
          <cell r="L640">
            <v>0</v>
          </cell>
        </row>
        <row r="641">
          <cell r="D641">
            <v>0</v>
          </cell>
          <cell r="L641">
            <v>0</v>
          </cell>
        </row>
        <row r="642">
          <cell r="D642">
            <v>0</v>
          </cell>
          <cell r="L642">
            <v>0</v>
          </cell>
        </row>
        <row r="643">
          <cell r="D643">
            <v>0</v>
          </cell>
          <cell r="L643">
            <v>0</v>
          </cell>
        </row>
        <row r="644">
          <cell r="D644">
            <v>0</v>
          </cell>
          <cell r="L644">
            <v>0</v>
          </cell>
        </row>
        <row r="645">
          <cell r="D645">
            <v>0</v>
          </cell>
          <cell r="L645">
            <v>0</v>
          </cell>
        </row>
        <row r="646">
          <cell r="D646">
            <v>1000</v>
          </cell>
          <cell r="L646">
            <v>51.4</v>
          </cell>
        </row>
        <row r="647">
          <cell r="D647">
            <v>0</v>
          </cell>
        </row>
        <row r="648">
          <cell r="D648">
            <v>10084</v>
          </cell>
          <cell r="L648">
            <v>1282.05</v>
          </cell>
        </row>
        <row r="649">
          <cell r="D649">
            <v>10013</v>
          </cell>
          <cell r="L649">
            <v>5128.2</v>
          </cell>
        </row>
        <row r="650">
          <cell r="D650">
            <v>10034</v>
          </cell>
          <cell r="L650">
            <v>291.38</v>
          </cell>
        </row>
        <row r="651">
          <cell r="D651">
            <v>1001</v>
          </cell>
          <cell r="L651">
            <v>372.96</v>
          </cell>
        </row>
        <row r="652">
          <cell r="D652">
            <v>1002</v>
          </cell>
          <cell r="L652">
            <v>641.03</v>
          </cell>
        </row>
        <row r="653">
          <cell r="D653">
            <v>0</v>
          </cell>
          <cell r="L653">
            <v>0</v>
          </cell>
        </row>
        <row r="654">
          <cell r="D654">
            <v>0</v>
          </cell>
          <cell r="L654">
            <v>0</v>
          </cell>
        </row>
        <row r="655">
          <cell r="D655">
            <v>0</v>
          </cell>
          <cell r="L655">
            <v>0</v>
          </cell>
        </row>
        <row r="656">
          <cell r="D656">
            <v>0</v>
          </cell>
          <cell r="L656">
            <v>0</v>
          </cell>
        </row>
        <row r="657">
          <cell r="D657">
            <v>0</v>
          </cell>
          <cell r="L657">
            <v>0</v>
          </cell>
        </row>
        <row r="658">
          <cell r="D658">
            <v>0</v>
          </cell>
          <cell r="L658">
            <v>0</v>
          </cell>
        </row>
        <row r="659">
          <cell r="D659">
            <v>0</v>
          </cell>
          <cell r="L659">
            <v>0</v>
          </cell>
        </row>
        <row r="660">
          <cell r="D660">
            <v>0</v>
          </cell>
          <cell r="L660">
            <v>0</v>
          </cell>
        </row>
        <row r="661">
          <cell r="D661">
            <v>0</v>
          </cell>
          <cell r="L661">
            <v>0</v>
          </cell>
        </row>
        <row r="662">
          <cell r="D662">
            <v>0</v>
          </cell>
          <cell r="L662">
            <v>0</v>
          </cell>
        </row>
        <row r="663">
          <cell r="D663">
            <v>0</v>
          </cell>
          <cell r="L663">
            <v>0</v>
          </cell>
        </row>
        <row r="664">
          <cell r="D664">
            <v>0</v>
          </cell>
          <cell r="L664">
            <v>0</v>
          </cell>
        </row>
        <row r="665">
          <cell r="D665">
            <v>0</v>
          </cell>
          <cell r="L665">
            <v>0</v>
          </cell>
        </row>
        <row r="666">
          <cell r="D666">
            <v>1000</v>
          </cell>
          <cell r="L666">
            <v>67.599999999999994</v>
          </cell>
        </row>
        <row r="667">
          <cell r="D667">
            <v>0</v>
          </cell>
        </row>
        <row r="668">
          <cell r="D668">
            <v>10084</v>
          </cell>
          <cell r="L668">
            <v>266.64999999999998</v>
          </cell>
        </row>
        <row r="669">
          <cell r="D669">
            <v>10013</v>
          </cell>
          <cell r="L669">
            <v>2933.13</v>
          </cell>
        </row>
        <row r="670">
          <cell r="D670">
            <v>10034</v>
          </cell>
          <cell r="L670">
            <v>166.66</v>
          </cell>
        </row>
        <row r="671">
          <cell r="D671">
            <v>1001</v>
          </cell>
          <cell r="L671">
            <v>213.32</v>
          </cell>
        </row>
        <row r="672">
          <cell r="D672">
            <v>1002</v>
          </cell>
          <cell r="L672">
            <v>366.64</v>
          </cell>
        </row>
        <row r="673">
          <cell r="D673">
            <v>0</v>
          </cell>
          <cell r="L673">
            <v>0</v>
          </cell>
        </row>
        <row r="674">
          <cell r="D674">
            <v>0</v>
          </cell>
          <cell r="L674">
            <v>0</v>
          </cell>
        </row>
        <row r="675">
          <cell r="D675">
            <v>0</v>
          </cell>
          <cell r="L675">
            <v>0</v>
          </cell>
        </row>
        <row r="676">
          <cell r="D676">
            <v>0</v>
          </cell>
          <cell r="L676">
            <v>0</v>
          </cell>
        </row>
        <row r="677">
          <cell r="D677">
            <v>0</v>
          </cell>
          <cell r="L677">
            <v>0</v>
          </cell>
        </row>
        <row r="678">
          <cell r="D678">
            <v>0</v>
          </cell>
          <cell r="L678">
            <v>0</v>
          </cell>
        </row>
        <row r="679">
          <cell r="D679">
            <v>0</v>
          </cell>
          <cell r="L679">
            <v>0</v>
          </cell>
        </row>
        <row r="680">
          <cell r="D680">
            <v>0</v>
          </cell>
          <cell r="L680">
            <v>0</v>
          </cell>
        </row>
        <row r="681">
          <cell r="D681">
            <v>0</v>
          </cell>
          <cell r="L681">
            <v>0</v>
          </cell>
        </row>
        <row r="682">
          <cell r="D682">
            <v>0</v>
          </cell>
          <cell r="L682">
            <v>0</v>
          </cell>
        </row>
        <row r="683">
          <cell r="D683">
            <v>0</v>
          </cell>
          <cell r="L683">
            <v>0</v>
          </cell>
        </row>
        <row r="684">
          <cell r="D684">
            <v>0</v>
          </cell>
          <cell r="L684">
            <v>0</v>
          </cell>
        </row>
        <row r="685">
          <cell r="D685">
            <v>0</v>
          </cell>
          <cell r="L685">
            <v>0</v>
          </cell>
        </row>
        <row r="686">
          <cell r="D686">
            <v>1000</v>
          </cell>
          <cell r="L686">
            <v>38.659999999999997</v>
          </cell>
        </row>
        <row r="687">
          <cell r="D687">
            <v>0</v>
          </cell>
        </row>
        <row r="688">
          <cell r="D688">
            <v>10028</v>
          </cell>
          <cell r="L688">
            <v>11431.72</v>
          </cell>
        </row>
        <row r="689">
          <cell r="D689">
            <v>10013</v>
          </cell>
          <cell r="L689">
            <v>83139.759999999995</v>
          </cell>
        </row>
        <row r="690">
          <cell r="D690">
            <v>10015</v>
          </cell>
          <cell r="L690">
            <v>2598.12</v>
          </cell>
        </row>
        <row r="691">
          <cell r="D691">
            <v>1001</v>
          </cell>
          <cell r="L691">
            <v>1247.0999999999999</v>
          </cell>
        </row>
        <row r="692">
          <cell r="D692">
            <v>1007</v>
          </cell>
          <cell r="L692">
            <v>5715.86</v>
          </cell>
        </row>
        <row r="693">
          <cell r="D693">
            <v>0</v>
          </cell>
          <cell r="L693">
            <v>0</v>
          </cell>
        </row>
        <row r="694">
          <cell r="D694">
            <v>0</v>
          </cell>
          <cell r="L694">
            <v>0</v>
          </cell>
        </row>
        <row r="695">
          <cell r="D695">
            <v>0</v>
          </cell>
          <cell r="L695">
            <v>0</v>
          </cell>
        </row>
        <row r="696">
          <cell r="D696">
            <v>0</v>
          </cell>
          <cell r="L696">
            <v>0</v>
          </cell>
        </row>
        <row r="697">
          <cell r="D697">
            <v>0</v>
          </cell>
          <cell r="L697">
            <v>0</v>
          </cell>
        </row>
        <row r="698">
          <cell r="D698">
            <v>0</v>
          </cell>
          <cell r="L698">
            <v>0</v>
          </cell>
        </row>
        <row r="699">
          <cell r="D699">
            <v>0</v>
          </cell>
          <cell r="L699">
            <v>0</v>
          </cell>
        </row>
        <row r="700">
          <cell r="D700">
            <v>0</v>
          </cell>
          <cell r="L700">
            <v>0</v>
          </cell>
        </row>
        <row r="701">
          <cell r="D701">
            <v>0</v>
          </cell>
          <cell r="L701">
            <v>0</v>
          </cell>
        </row>
        <row r="702">
          <cell r="D702">
            <v>0</v>
          </cell>
          <cell r="L702">
            <v>0</v>
          </cell>
        </row>
        <row r="703">
          <cell r="D703">
            <v>0</v>
          </cell>
          <cell r="L703">
            <v>0</v>
          </cell>
        </row>
        <row r="704">
          <cell r="D704">
            <v>0</v>
          </cell>
          <cell r="L704">
            <v>0</v>
          </cell>
        </row>
        <row r="705">
          <cell r="D705">
            <v>0</v>
          </cell>
          <cell r="L705">
            <v>0</v>
          </cell>
        </row>
        <row r="706">
          <cell r="D706">
            <v>1000</v>
          </cell>
          <cell r="L706">
            <v>464.2</v>
          </cell>
        </row>
        <row r="707">
          <cell r="D707">
            <v>0</v>
          </cell>
        </row>
        <row r="708">
          <cell r="D708">
            <v>10065</v>
          </cell>
          <cell r="L708">
            <v>981.69</v>
          </cell>
        </row>
        <row r="709">
          <cell r="D709">
            <v>0</v>
          </cell>
          <cell r="L709">
            <v>0</v>
          </cell>
        </row>
        <row r="710">
          <cell r="D710">
            <v>0</v>
          </cell>
          <cell r="L710">
            <v>0</v>
          </cell>
        </row>
        <row r="711">
          <cell r="D711">
            <v>0</v>
          </cell>
          <cell r="L711">
            <v>0</v>
          </cell>
        </row>
        <row r="712">
          <cell r="D712">
            <v>0</v>
          </cell>
          <cell r="L712">
            <v>0</v>
          </cell>
        </row>
        <row r="713">
          <cell r="D713">
            <v>0</v>
          </cell>
          <cell r="L713">
            <v>0</v>
          </cell>
        </row>
        <row r="714">
          <cell r="D714">
            <v>0</v>
          </cell>
          <cell r="L714">
            <v>0</v>
          </cell>
        </row>
        <row r="715">
          <cell r="D715">
            <v>0</v>
          </cell>
          <cell r="L715">
            <v>0</v>
          </cell>
        </row>
        <row r="716">
          <cell r="D716">
            <v>0</v>
          </cell>
          <cell r="L716">
            <v>0</v>
          </cell>
        </row>
        <row r="717">
          <cell r="D717">
            <v>0</v>
          </cell>
          <cell r="L717">
            <v>0</v>
          </cell>
        </row>
        <row r="718">
          <cell r="D718">
            <v>0</v>
          </cell>
          <cell r="L718">
            <v>0</v>
          </cell>
        </row>
        <row r="719">
          <cell r="D719">
            <v>0</v>
          </cell>
          <cell r="L719">
            <v>0</v>
          </cell>
        </row>
        <row r="720">
          <cell r="D720">
            <v>0</v>
          </cell>
          <cell r="L720">
            <v>0</v>
          </cell>
        </row>
        <row r="721">
          <cell r="D721">
            <v>0</v>
          </cell>
          <cell r="L721">
            <v>0</v>
          </cell>
        </row>
        <row r="722">
          <cell r="D722">
            <v>0</v>
          </cell>
          <cell r="L722">
            <v>0</v>
          </cell>
        </row>
        <row r="723">
          <cell r="D723">
            <v>0</v>
          </cell>
          <cell r="L723">
            <v>0</v>
          </cell>
        </row>
        <row r="724">
          <cell r="D724">
            <v>0</v>
          </cell>
          <cell r="L724">
            <v>0</v>
          </cell>
        </row>
        <row r="725">
          <cell r="D725">
            <v>0</v>
          </cell>
          <cell r="L725">
            <v>0</v>
          </cell>
        </row>
        <row r="726">
          <cell r="D726">
            <v>1000</v>
          </cell>
          <cell r="L726">
            <v>0</v>
          </cell>
        </row>
        <row r="727">
          <cell r="D727">
            <v>0</v>
          </cell>
        </row>
        <row r="728">
          <cell r="D728">
            <v>10054</v>
          </cell>
          <cell r="L728">
            <v>2175.44</v>
          </cell>
        </row>
        <row r="729">
          <cell r="D729">
            <v>0</v>
          </cell>
          <cell r="L729">
            <v>0</v>
          </cell>
        </row>
        <row r="730">
          <cell r="D730">
            <v>0</v>
          </cell>
          <cell r="L730">
            <v>0</v>
          </cell>
        </row>
        <row r="731">
          <cell r="D731">
            <v>0</v>
          </cell>
          <cell r="L731">
            <v>0</v>
          </cell>
        </row>
        <row r="732">
          <cell r="D732">
            <v>0</v>
          </cell>
          <cell r="L732">
            <v>0</v>
          </cell>
        </row>
        <row r="733">
          <cell r="D733">
            <v>0</v>
          </cell>
          <cell r="L733">
            <v>0</v>
          </cell>
        </row>
        <row r="734">
          <cell r="D734">
            <v>0</v>
          </cell>
          <cell r="L734">
            <v>0</v>
          </cell>
        </row>
        <row r="735">
          <cell r="D735">
            <v>0</v>
          </cell>
          <cell r="L735">
            <v>0</v>
          </cell>
        </row>
        <row r="736">
          <cell r="D736">
            <v>0</v>
          </cell>
          <cell r="L736">
            <v>0</v>
          </cell>
        </row>
        <row r="737">
          <cell r="D737">
            <v>0</v>
          </cell>
          <cell r="L737">
            <v>0</v>
          </cell>
        </row>
        <row r="738">
          <cell r="D738">
            <v>0</v>
          </cell>
          <cell r="L738">
            <v>0</v>
          </cell>
        </row>
        <row r="739">
          <cell r="D739">
            <v>0</v>
          </cell>
          <cell r="L739">
            <v>0</v>
          </cell>
        </row>
        <row r="740">
          <cell r="D740">
            <v>0</v>
          </cell>
          <cell r="L740">
            <v>0</v>
          </cell>
        </row>
        <row r="741">
          <cell r="D741">
            <v>0</v>
          </cell>
          <cell r="L741">
            <v>0</v>
          </cell>
        </row>
        <row r="742">
          <cell r="D742">
            <v>0</v>
          </cell>
          <cell r="L742">
            <v>0</v>
          </cell>
        </row>
        <row r="743">
          <cell r="D743">
            <v>0</v>
          </cell>
          <cell r="L743">
            <v>0</v>
          </cell>
        </row>
        <row r="744">
          <cell r="D744">
            <v>0</v>
          </cell>
          <cell r="L744">
            <v>0</v>
          </cell>
        </row>
        <row r="745">
          <cell r="D745">
            <v>0</v>
          </cell>
          <cell r="L745">
            <v>0</v>
          </cell>
        </row>
        <row r="746">
          <cell r="D746">
            <v>1000</v>
          </cell>
          <cell r="L746">
            <v>0</v>
          </cell>
        </row>
        <row r="747">
          <cell r="D747">
            <v>0</v>
          </cell>
        </row>
        <row r="748">
          <cell r="D748">
            <v>10063</v>
          </cell>
          <cell r="L748">
            <v>3435</v>
          </cell>
        </row>
        <row r="749">
          <cell r="D749">
            <v>0</v>
          </cell>
          <cell r="L749">
            <v>0</v>
          </cell>
        </row>
        <row r="750">
          <cell r="D750">
            <v>0</v>
          </cell>
          <cell r="L750">
            <v>0</v>
          </cell>
        </row>
        <row r="751">
          <cell r="D751">
            <v>0</v>
          </cell>
          <cell r="L751">
            <v>0</v>
          </cell>
        </row>
        <row r="752">
          <cell r="D752">
            <v>0</v>
          </cell>
          <cell r="L752">
            <v>0</v>
          </cell>
        </row>
        <row r="753">
          <cell r="D753">
            <v>0</v>
          </cell>
          <cell r="L753">
            <v>0</v>
          </cell>
        </row>
        <row r="754">
          <cell r="D754">
            <v>0</v>
          </cell>
          <cell r="L754">
            <v>0</v>
          </cell>
        </row>
        <row r="755">
          <cell r="D755">
            <v>0</v>
          </cell>
          <cell r="L755">
            <v>0</v>
          </cell>
        </row>
        <row r="756">
          <cell r="D756">
            <v>0</v>
          </cell>
          <cell r="L756">
            <v>0</v>
          </cell>
        </row>
        <row r="757">
          <cell r="D757">
            <v>0</v>
          </cell>
          <cell r="L757">
            <v>0</v>
          </cell>
        </row>
        <row r="758">
          <cell r="D758">
            <v>0</v>
          </cell>
          <cell r="L758">
            <v>0</v>
          </cell>
        </row>
        <row r="759">
          <cell r="D759">
            <v>0</v>
          </cell>
          <cell r="L759">
            <v>0</v>
          </cell>
        </row>
        <row r="760">
          <cell r="D760">
            <v>0</v>
          </cell>
          <cell r="L760">
            <v>0</v>
          </cell>
        </row>
        <row r="761">
          <cell r="D761">
            <v>0</v>
          </cell>
          <cell r="L761">
            <v>0</v>
          </cell>
        </row>
        <row r="762">
          <cell r="D762">
            <v>0</v>
          </cell>
          <cell r="L762">
            <v>0</v>
          </cell>
        </row>
        <row r="763">
          <cell r="D763">
            <v>0</v>
          </cell>
          <cell r="L763">
            <v>0</v>
          </cell>
        </row>
        <row r="764">
          <cell r="D764">
            <v>0</v>
          </cell>
          <cell r="L764">
            <v>0</v>
          </cell>
        </row>
        <row r="765">
          <cell r="D765">
            <v>0</v>
          </cell>
          <cell r="L765">
            <v>0</v>
          </cell>
        </row>
        <row r="766">
          <cell r="D766">
            <v>1000</v>
          </cell>
          <cell r="L766">
            <v>0</v>
          </cell>
        </row>
        <row r="767">
          <cell r="D767">
            <v>0</v>
          </cell>
        </row>
        <row r="768">
          <cell r="D768">
            <v>10132</v>
          </cell>
          <cell r="L768">
            <v>817.83</v>
          </cell>
        </row>
        <row r="769">
          <cell r="D769" t="str">
            <v>CA-005</v>
          </cell>
          <cell r="L769">
            <v>817.83</v>
          </cell>
        </row>
        <row r="770">
          <cell r="D770">
            <v>0</v>
          </cell>
          <cell r="L770">
            <v>0</v>
          </cell>
        </row>
        <row r="771">
          <cell r="D771">
            <v>0</v>
          </cell>
          <cell r="L771">
            <v>0</v>
          </cell>
        </row>
        <row r="772">
          <cell r="D772">
            <v>0</v>
          </cell>
          <cell r="L772">
            <v>0</v>
          </cell>
        </row>
        <row r="773">
          <cell r="D773">
            <v>0</v>
          </cell>
          <cell r="L773">
            <v>0</v>
          </cell>
        </row>
        <row r="774">
          <cell r="D774">
            <v>0</v>
          </cell>
          <cell r="L774">
            <v>0</v>
          </cell>
        </row>
        <row r="775">
          <cell r="D775">
            <v>0</v>
          </cell>
          <cell r="L775">
            <v>0</v>
          </cell>
        </row>
        <row r="776">
          <cell r="D776">
            <v>0</v>
          </cell>
          <cell r="L776">
            <v>0</v>
          </cell>
        </row>
        <row r="777">
          <cell r="D777">
            <v>0</v>
          </cell>
          <cell r="L777">
            <v>0</v>
          </cell>
        </row>
        <row r="778">
          <cell r="D778">
            <v>0</v>
          </cell>
          <cell r="L778">
            <v>0</v>
          </cell>
        </row>
        <row r="779">
          <cell r="D779">
            <v>0</v>
          </cell>
          <cell r="L779">
            <v>0</v>
          </cell>
        </row>
        <row r="780">
          <cell r="D780">
            <v>0</v>
          </cell>
          <cell r="L780">
            <v>0</v>
          </cell>
        </row>
        <row r="781">
          <cell r="D781">
            <v>0</v>
          </cell>
          <cell r="L781">
            <v>0</v>
          </cell>
        </row>
        <row r="782">
          <cell r="D782">
            <v>0</v>
          </cell>
          <cell r="L782">
            <v>0</v>
          </cell>
        </row>
        <row r="783">
          <cell r="D783">
            <v>0</v>
          </cell>
          <cell r="L783">
            <v>0</v>
          </cell>
        </row>
        <row r="784">
          <cell r="D784">
            <v>0</v>
          </cell>
          <cell r="L784">
            <v>0</v>
          </cell>
        </row>
        <row r="785">
          <cell r="D785">
            <v>0</v>
          </cell>
          <cell r="L785">
            <v>0</v>
          </cell>
        </row>
        <row r="786">
          <cell r="D786">
            <v>1000</v>
          </cell>
          <cell r="L786">
            <v>0</v>
          </cell>
        </row>
        <row r="787">
          <cell r="D787">
            <v>0</v>
          </cell>
        </row>
        <row r="788">
          <cell r="D788">
            <v>10059</v>
          </cell>
          <cell r="L788">
            <v>5345.21</v>
          </cell>
        </row>
        <row r="789">
          <cell r="D789">
            <v>0</v>
          </cell>
          <cell r="L789">
            <v>0</v>
          </cell>
        </row>
        <row r="790">
          <cell r="D790">
            <v>0</v>
          </cell>
          <cell r="L790">
            <v>0</v>
          </cell>
        </row>
        <row r="791">
          <cell r="D791">
            <v>0</v>
          </cell>
          <cell r="L791">
            <v>0</v>
          </cell>
        </row>
        <row r="792">
          <cell r="D792">
            <v>0</v>
          </cell>
          <cell r="L792">
            <v>0</v>
          </cell>
        </row>
        <row r="793">
          <cell r="D793">
            <v>0</v>
          </cell>
          <cell r="L793">
            <v>0</v>
          </cell>
        </row>
        <row r="794">
          <cell r="D794">
            <v>0</v>
          </cell>
          <cell r="L794">
            <v>0</v>
          </cell>
        </row>
        <row r="795">
          <cell r="D795">
            <v>0</v>
          </cell>
          <cell r="L795">
            <v>0</v>
          </cell>
        </row>
        <row r="796">
          <cell r="D796">
            <v>0</v>
          </cell>
          <cell r="L796">
            <v>0</v>
          </cell>
        </row>
        <row r="797">
          <cell r="D797">
            <v>0</v>
          </cell>
          <cell r="L797">
            <v>0</v>
          </cell>
        </row>
        <row r="798">
          <cell r="D798">
            <v>0</v>
          </cell>
          <cell r="L798">
            <v>0</v>
          </cell>
        </row>
        <row r="799">
          <cell r="D799">
            <v>0</v>
          </cell>
          <cell r="L799">
            <v>0</v>
          </cell>
        </row>
        <row r="800">
          <cell r="D800">
            <v>0</v>
          </cell>
          <cell r="L800">
            <v>0</v>
          </cell>
        </row>
        <row r="801">
          <cell r="D801">
            <v>0</v>
          </cell>
          <cell r="L801">
            <v>0</v>
          </cell>
        </row>
        <row r="802">
          <cell r="D802">
            <v>0</v>
          </cell>
          <cell r="L802">
            <v>0</v>
          </cell>
        </row>
        <row r="803">
          <cell r="D803">
            <v>0</v>
          </cell>
          <cell r="L803">
            <v>0</v>
          </cell>
        </row>
        <row r="804">
          <cell r="D804">
            <v>0</v>
          </cell>
          <cell r="L804">
            <v>0</v>
          </cell>
        </row>
        <row r="805">
          <cell r="D805">
            <v>0</v>
          </cell>
          <cell r="L805">
            <v>0</v>
          </cell>
        </row>
        <row r="806">
          <cell r="D806">
            <v>1000</v>
          </cell>
          <cell r="L806">
            <v>0</v>
          </cell>
        </row>
        <row r="807">
          <cell r="D807">
            <v>0</v>
          </cell>
        </row>
        <row r="808">
          <cell r="D808">
            <v>10060</v>
          </cell>
          <cell r="L808">
            <v>12795.89</v>
          </cell>
        </row>
        <row r="809">
          <cell r="D809" t="str">
            <v>CA-005</v>
          </cell>
          <cell r="L809">
            <v>12795.89</v>
          </cell>
        </row>
        <row r="810">
          <cell r="D810">
            <v>0</v>
          </cell>
          <cell r="L810">
            <v>0</v>
          </cell>
        </row>
        <row r="811">
          <cell r="D811">
            <v>0</v>
          </cell>
          <cell r="L811">
            <v>0</v>
          </cell>
        </row>
        <row r="812">
          <cell r="D812">
            <v>0</v>
          </cell>
          <cell r="L812">
            <v>0</v>
          </cell>
        </row>
        <row r="813">
          <cell r="D813">
            <v>0</v>
          </cell>
          <cell r="L813">
            <v>0</v>
          </cell>
        </row>
        <row r="814">
          <cell r="D814">
            <v>0</v>
          </cell>
          <cell r="L814">
            <v>0</v>
          </cell>
        </row>
        <row r="815">
          <cell r="D815">
            <v>0</v>
          </cell>
          <cell r="L815">
            <v>0</v>
          </cell>
        </row>
        <row r="816">
          <cell r="D816">
            <v>0</v>
          </cell>
          <cell r="L816">
            <v>0</v>
          </cell>
        </row>
        <row r="817">
          <cell r="D817">
            <v>0</v>
          </cell>
          <cell r="L817">
            <v>0</v>
          </cell>
        </row>
        <row r="818">
          <cell r="D818">
            <v>0</v>
          </cell>
          <cell r="L818">
            <v>0</v>
          </cell>
        </row>
        <row r="819">
          <cell r="D819">
            <v>0</v>
          </cell>
          <cell r="L819">
            <v>0</v>
          </cell>
        </row>
        <row r="820">
          <cell r="D820">
            <v>0</v>
          </cell>
          <cell r="L820">
            <v>0</v>
          </cell>
        </row>
        <row r="821">
          <cell r="D821">
            <v>0</v>
          </cell>
          <cell r="L821">
            <v>0</v>
          </cell>
        </row>
        <row r="822">
          <cell r="D822">
            <v>0</v>
          </cell>
          <cell r="L822">
            <v>0</v>
          </cell>
        </row>
        <row r="823">
          <cell r="D823">
            <v>0</v>
          </cell>
          <cell r="L823">
            <v>0</v>
          </cell>
        </row>
        <row r="824">
          <cell r="D824">
            <v>0</v>
          </cell>
          <cell r="L824">
            <v>0</v>
          </cell>
        </row>
        <row r="825">
          <cell r="D825">
            <v>0</v>
          </cell>
          <cell r="L825">
            <v>0</v>
          </cell>
        </row>
        <row r="826">
          <cell r="D826">
            <v>1000</v>
          </cell>
          <cell r="L826">
            <v>0</v>
          </cell>
        </row>
        <row r="827">
          <cell r="D827">
            <v>0</v>
          </cell>
        </row>
        <row r="828">
          <cell r="D828">
            <v>20517</v>
          </cell>
          <cell r="L828">
            <v>3395.73</v>
          </cell>
        </row>
        <row r="829">
          <cell r="D829">
            <v>0</v>
          </cell>
          <cell r="L829">
            <v>0</v>
          </cell>
        </row>
        <row r="830">
          <cell r="D830">
            <v>0</v>
          </cell>
          <cell r="L830">
            <v>0</v>
          </cell>
        </row>
        <row r="831">
          <cell r="D831">
            <v>0</v>
          </cell>
          <cell r="L831">
            <v>0</v>
          </cell>
        </row>
        <row r="832">
          <cell r="D832">
            <v>0</v>
          </cell>
          <cell r="L832">
            <v>0</v>
          </cell>
        </row>
        <row r="833">
          <cell r="D833">
            <v>0</v>
          </cell>
          <cell r="L833">
            <v>0</v>
          </cell>
        </row>
        <row r="834">
          <cell r="D834">
            <v>0</v>
          </cell>
          <cell r="L834">
            <v>0</v>
          </cell>
        </row>
        <row r="835">
          <cell r="D835">
            <v>0</v>
          </cell>
          <cell r="L835">
            <v>0</v>
          </cell>
        </row>
        <row r="836">
          <cell r="D836">
            <v>0</v>
          </cell>
          <cell r="L836">
            <v>0</v>
          </cell>
        </row>
        <row r="837">
          <cell r="D837">
            <v>0</v>
          </cell>
          <cell r="L837">
            <v>0</v>
          </cell>
        </row>
        <row r="838">
          <cell r="D838">
            <v>0</v>
          </cell>
          <cell r="L838">
            <v>0</v>
          </cell>
        </row>
        <row r="839">
          <cell r="D839">
            <v>0</v>
          </cell>
          <cell r="L839">
            <v>0</v>
          </cell>
        </row>
        <row r="840">
          <cell r="D840">
            <v>0</v>
          </cell>
          <cell r="L840">
            <v>0</v>
          </cell>
        </row>
        <row r="841">
          <cell r="D841">
            <v>0</v>
          </cell>
          <cell r="L841">
            <v>0</v>
          </cell>
        </row>
        <row r="842">
          <cell r="D842">
            <v>0</v>
          </cell>
          <cell r="L842">
            <v>0</v>
          </cell>
        </row>
        <row r="843">
          <cell r="D843">
            <v>0</v>
          </cell>
          <cell r="L843">
            <v>0</v>
          </cell>
        </row>
        <row r="844">
          <cell r="D844">
            <v>0</v>
          </cell>
          <cell r="L844">
            <v>0</v>
          </cell>
        </row>
        <row r="845">
          <cell r="D845">
            <v>0</v>
          </cell>
          <cell r="L845">
            <v>0</v>
          </cell>
        </row>
        <row r="846">
          <cell r="D846">
            <v>1000</v>
          </cell>
          <cell r="L846">
            <v>0</v>
          </cell>
        </row>
        <row r="847">
          <cell r="D847">
            <v>0</v>
          </cell>
        </row>
        <row r="848">
          <cell r="D848">
            <v>20518</v>
          </cell>
          <cell r="L848">
            <v>390.96</v>
          </cell>
        </row>
        <row r="849">
          <cell r="D849">
            <v>0</v>
          </cell>
          <cell r="L849">
            <v>0</v>
          </cell>
        </row>
        <row r="850">
          <cell r="D850">
            <v>0</v>
          </cell>
          <cell r="L850">
            <v>0</v>
          </cell>
        </row>
        <row r="851">
          <cell r="D851">
            <v>0</v>
          </cell>
          <cell r="L851">
            <v>0</v>
          </cell>
        </row>
        <row r="852">
          <cell r="D852">
            <v>0</v>
          </cell>
          <cell r="L852">
            <v>0</v>
          </cell>
        </row>
        <row r="853">
          <cell r="D853">
            <v>0</v>
          </cell>
          <cell r="L853">
            <v>0</v>
          </cell>
        </row>
        <row r="854">
          <cell r="D854">
            <v>0</v>
          </cell>
          <cell r="L854">
            <v>0</v>
          </cell>
        </row>
        <row r="855">
          <cell r="D855">
            <v>0</v>
          </cell>
          <cell r="L855">
            <v>0</v>
          </cell>
        </row>
        <row r="856">
          <cell r="D856">
            <v>0</v>
          </cell>
          <cell r="L856">
            <v>0</v>
          </cell>
        </row>
        <row r="857">
          <cell r="D857">
            <v>0</v>
          </cell>
          <cell r="L857">
            <v>0</v>
          </cell>
        </row>
        <row r="858">
          <cell r="D858">
            <v>0</v>
          </cell>
          <cell r="L858">
            <v>0</v>
          </cell>
        </row>
        <row r="859">
          <cell r="D859">
            <v>0</v>
          </cell>
          <cell r="L859">
            <v>0</v>
          </cell>
        </row>
        <row r="860">
          <cell r="D860">
            <v>0</v>
          </cell>
          <cell r="L860">
            <v>0</v>
          </cell>
        </row>
        <row r="861">
          <cell r="D861">
            <v>0</v>
          </cell>
          <cell r="L861">
            <v>0</v>
          </cell>
        </row>
        <row r="862">
          <cell r="D862">
            <v>0</v>
          </cell>
          <cell r="L862">
            <v>0</v>
          </cell>
        </row>
        <row r="863">
          <cell r="D863">
            <v>0</v>
          </cell>
          <cell r="L863">
            <v>0</v>
          </cell>
        </row>
        <row r="864">
          <cell r="D864">
            <v>0</v>
          </cell>
          <cell r="L864">
            <v>0</v>
          </cell>
        </row>
        <row r="865">
          <cell r="D865">
            <v>0</v>
          </cell>
          <cell r="L865">
            <v>0</v>
          </cell>
        </row>
        <row r="866">
          <cell r="D866">
            <v>1000</v>
          </cell>
          <cell r="L866">
            <v>0</v>
          </cell>
        </row>
        <row r="867">
          <cell r="D867">
            <v>0</v>
          </cell>
        </row>
        <row r="868">
          <cell r="D868">
            <v>20519</v>
          </cell>
          <cell r="L868">
            <v>11.25</v>
          </cell>
        </row>
        <row r="869">
          <cell r="D869">
            <v>0</v>
          </cell>
          <cell r="L869">
            <v>0</v>
          </cell>
        </row>
        <row r="870">
          <cell r="D870">
            <v>0</v>
          </cell>
          <cell r="L870">
            <v>0</v>
          </cell>
        </row>
        <row r="871">
          <cell r="D871">
            <v>0</v>
          </cell>
          <cell r="L871">
            <v>0</v>
          </cell>
        </row>
        <row r="872">
          <cell r="D872">
            <v>0</v>
          </cell>
          <cell r="L872">
            <v>0</v>
          </cell>
        </row>
        <row r="873">
          <cell r="D873">
            <v>0</v>
          </cell>
          <cell r="L873">
            <v>0</v>
          </cell>
        </row>
        <row r="874">
          <cell r="D874">
            <v>0</v>
          </cell>
          <cell r="L874">
            <v>0</v>
          </cell>
        </row>
        <row r="875">
          <cell r="D875">
            <v>0</v>
          </cell>
          <cell r="L875">
            <v>0</v>
          </cell>
        </row>
        <row r="876">
          <cell r="D876">
            <v>0</v>
          </cell>
          <cell r="L876">
            <v>0</v>
          </cell>
        </row>
        <row r="877">
          <cell r="D877">
            <v>0</v>
          </cell>
          <cell r="L877">
            <v>0</v>
          </cell>
        </row>
        <row r="878">
          <cell r="D878">
            <v>0</v>
          </cell>
          <cell r="L878">
            <v>0</v>
          </cell>
        </row>
        <row r="879">
          <cell r="D879">
            <v>0</v>
          </cell>
          <cell r="L879">
            <v>0</v>
          </cell>
        </row>
        <row r="880">
          <cell r="D880">
            <v>0</v>
          </cell>
          <cell r="L880">
            <v>0</v>
          </cell>
        </row>
        <row r="881">
          <cell r="D881">
            <v>0</v>
          </cell>
          <cell r="L881">
            <v>0</v>
          </cell>
        </row>
        <row r="882">
          <cell r="D882">
            <v>0</v>
          </cell>
          <cell r="L882">
            <v>0</v>
          </cell>
        </row>
        <row r="883">
          <cell r="D883">
            <v>0</v>
          </cell>
          <cell r="L883">
            <v>0</v>
          </cell>
        </row>
        <row r="884">
          <cell r="D884">
            <v>0</v>
          </cell>
          <cell r="L884">
            <v>0</v>
          </cell>
        </row>
        <row r="885">
          <cell r="D885">
            <v>0</v>
          </cell>
          <cell r="L885">
            <v>0</v>
          </cell>
        </row>
        <row r="886">
          <cell r="D886">
            <v>1000</v>
          </cell>
          <cell r="L886">
            <v>0</v>
          </cell>
        </row>
        <row r="887">
          <cell r="D887">
            <v>0</v>
          </cell>
        </row>
        <row r="888">
          <cell r="D888">
            <v>20520</v>
          </cell>
          <cell r="L888">
            <v>17</v>
          </cell>
        </row>
        <row r="889">
          <cell r="D889">
            <v>0</v>
          </cell>
          <cell r="L889">
            <v>0</v>
          </cell>
        </row>
        <row r="890">
          <cell r="D890">
            <v>0</v>
          </cell>
          <cell r="L890">
            <v>0</v>
          </cell>
        </row>
        <row r="891">
          <cell r="D891">
            <v>0</v>
          </cell>
          <cell r="L891">
            <v>0</v>
          </cell>
        </row>
        <row r="892">
          <cell r="D892">
            <v>0</v>
          </cell>
          <cell r="L892">
            <v>0</v>
          </cell>
        </row>
        <row r="893">
          <cell r="D893">
            <v>0</v>
          </cell>
          <cell r="L893">
            <v>0</v>
          </cell>
        </row>
        <row r="894">
          <cell r="D894">
            <v>0</v>
          </cell>
          <cell r="L894">
            <v>0</v>
          </cell>
        </row>
        <row r="895">
          <cell r="D895">
            <v>0</v>
          </cell>
          <cell r="L895">
            <v>0</v>
          </cell>
        </row>
        <row r="896">
          <cell r="D896">
            <v>0</v>
          </cell>
          <cell r="L896">
            <v>0</v>
          </cell>
        </row>
        <row r="897">
          <cell r="D897">
            <v>0</v>
          </cell>
          <cell r="L897">
            <v>0</v>
          </cell>
        </row>
        <row r="898">
          <cell r="D898">
            <v>0</v>
          </cell>
          <cell r="L898">
            <v>0</v>
          </cell>
        </row>
        <row r="899">
          <cell r="D899">
            <v>0</v>
          </cell>
          <cell r="L899">
            <v>0</v>
          </cell>
        </row>
        <row r="900">
          <cell r="D900">
            <v>0</v>
          </cell>
          <cell r="L900">
            <v>0</v>
          </cell>
        </row>
        <row r="901">
          <cell r="D901">
            <v>0</v>
          </cell>
          <cell r="L901">
            <v>0</v>
          </cell>
        </row>
        <row r="902">
          <cell r="D902">
            <v>0</v>
          </cell>
          <cell r="L902">
            <v>0</v>
          </cell>
        </row>
        <row r="903">
          <cell r="D903">
            <v>0</v>
          </cell>
          <cell r="L903">
            <v>0</v>
          </cell>
        </row>
        <row r="904">
          <cell r="D904">
            <v>0</v>
          </cell>
          <cell r="L904">
            <v>0</v>
          </cell>
        </row>
        <row r="905">
          <cell r="D905">
            <v>0</v>
          </cell>
          <cell r="L905">
            <v>0</v>
          </cell>
        </row>
        <row r="906">
          <cell r="D906">
            <v>1000</v>
          </cell>
          <cell r="L906">
            <v>0</v>
          </cell>
        </row>
        <row r="907">
          <cell r="D907">
            <v>0</v>
          </cell>
        </row>
        <row r="908">
          <cell r="D908">
            <v>20521</v>
          </cell>
          <cell r="L908">
            <v>167.15</v>
          </cell>
        </row>
        <row r="909">
          <cell r="D909">
            <v>0</v>
          </cell>
          <cell r="L909">
            <v>0</v>
          </cell>
        </row>
        <row r="910">
          <cell r="D910">
            <v>0</v>
          </cell>
          <cell r="L910">
            <v>0</v>
          </cell>
        </row>
        <row r="911">
          <cell r="D911">
            <v>0</v>
          </cell>
          <cell r="L911">
            <v>0</v>
          </cell>
        </row>
        <row r="912">
          <cell r="D912">
            <v>0</v>
          </cell>
          <cell r="L912">
            <v>0</v>
          </cell>
        </row>
        <row r="913">
          <cell r="D913">
            <v>0</v>
          </cell>
          <cell r="L913">
            <v>0</v>
          </cell>
        </row>
        <row r="914">
          <cell r="D914">
            <v>0</v>
          </cell>
          <cell r="L914">
            <v>0</v>
          </cell>
        </row>
        <row r="915">
          <cell r="D915">
            <v>0</v>
          </cell>
          <cell r="L915">
            <v>0</v>
          </cell>
        </row>
        <row r="916">
          <cell r="D916">
            <v>0</v>
          </cell>
          <cell r="L916">
            <v>0</v>
          </cell>
        </row>
        <row r="917">
          <cell r="D917">
            <v>0</v>
          </cell>
          <cell r="L917">
            <v>0</v>
          </cell>
        </row>
        <row r="918">
          <cell r="D918">
            <v>0</v>
          </cell>
          <cell r="L918">
            <v>0</v>
          </cell>
        </row>
        <row r="919">
          <cell r="D919">
            <v>0</v>
          </cell>
          <cell r="L919">
            <v>0</v>
          </cell>
        </row>
        <row r="920">
          <cell r="D920">
            <v>0</v>
          </cell>
          <cell r="L920">
            <v>0</v>
          </cell>
        </row>
        <row r="921">
          <cell r="D921">
            <v>0</v>
          </cell>
          <cell r="L921">
            <v>0</v>
          </cell>
        </row>
        <row r="922">
          <cell r="D922">
            <v>0</v>
          </cell>
          <cell r="L922">
            <v>0</v>
          </cell>
        </row>
        <row r="923">
          <cell r="D923">
            <v>0</v>
          </cell>
          <cell r="L923">
            <v>0</v>
          </cell>
        </row>
        <row r="924">
          <cell r="D924">
            <v>0</v>
          </cell>
          <cell r="L924">
            <v>0</v>
          </cell>
        </row>
        <row r="925">
          <cell r="D925">
            <v>0</v>
          </cell>
          <cell r="L925">
            <v>0</v>
          </cell>
        </row>
        <row r="926">
          <cell r="D926">
            <v>1000</v>
          </cell>
          <cell r="L926">
            <v>0</v>
          </cell>
        </row>
        <row r="927">
          <cell r="D927">
            <v>0</v>
          </cell>
        </row>
        <row r="928">
          <cell r="D928">
            <v>20522</v>
          </cell>
          <cell r="L928">
            <v>263.24</v>
          </cell>
        </row>
        <row r="929">
          <cell r="D929">
            <v>0</v>
          </cell>
          <cell r="L929">
            <v>0</v>
          </cell>
        </row>
        <row r="930">
          <cell r="D930">
            <v>0</v>
          </cell>
          <cell r="L930">
            <v>0</v>
          </cell>
        </row>
        <row r="931">
          <cell r="D931">
            <v>0</v>
          </cell>
          <cell r="L931">
            <v>0</v>
          </cell>
        </row>
        <row r="932">
          <cell r="D932">
            <v>0</v>
          </cell>
          <cell r="L932">
            <v>0</v>
          </cell>
        </row>
        <row r="933">
          <cell r="D933">
            <v>0</v>
          </cell>
          <cell r="L933">
            <v>0</v>
          </cell>
        </row>
        <row r="934">
          <cell r="D934">
            <v>0</v>
          </cell>
          <cell r="L934">
            <v>0</v>
          </cell>
        </row>
        <row r="935">
          <cell r="D935">
            <v>0</v>
          </cell>
          <cell r="L935">
            <v>0</v>
          </cell>
        </row>
        <row r="936">
          <cell r="D936">
            <v>0</v>
          </cell>
          <cell r="L936">
            <v>0</v>
          </cell>
        </row>
        <row r="937">
          <cell r="D937">
            <v>0</v>
          </cell>
          <cell r="L937">
            <v>0</v>
          </cell>
        </row>
        <row r="938">
          <cell r="D938">
            <v>0</v>
          </cell>
          <cell r="L938">
            <v>0</v>
          </cell>
        </row>
        <row r="939">
          <cell r="D939">
            <v>0</v>
          </cell>
          <cell r="L939">
            <v>0</v>
          </cell>
        </row>
        <row r="940">
          <cell r="D940">
            <v>0</v>
          </cell>
          <cell r="L940">
            <v>0</v>
          </cell>
        </row>
        <row r="941">
          <cell r="D941">
            <v>0</v>
          </cell>
          <cell r="L941">
            <v>0</v>
          </cell>
        </row>
        <row r="942">
          <cell r="D942">
            <v>0</v>
          </cell>
          <cell r="L942">
            <v>0</v>
          </cell>
        </row>
        <row r="943">
          <cell r="D943">
            <v>0</v>
          </cell>
          <cell r="L943">
            <v>0</v>
          </cell>
        </row>
        <row r="944">
          <cell r="D944">
            <v>0</v>
          </cell>
          <cell r="L944">
            <v>0</v>
          </cell>
        </row>
        <row r="945">
          <cell r="D945">
            <v>0</v>
          </cell>
          <cell r="L945">
            <v>0</v>
          </cell>
        </row>
        <row r="946">
          <cell r="D946">
            <v>1000</v>
          </cell>
          <cell r="L946">
            <v>0</v>
          </cell>
        </row>
        <row r="947">
          <cell r="D947">
            <v>0</v>
          </cell>
        </row>
        <row r="948">
          <cell r="D948">
            <v>20523</v>
          </cell>
          <cell r="L948">
            <v>1568.45</v>
          </cell>
        </row>
        <row r="949">
          <cell r="D949">
            <v>0</v>
          </cell>
          <cell r="L949">
            <v>0</v>
          </cell>
        </row>
        <row r="950">
          <cell r="D950">
            <v>0</v>
          </cell>
          <cell r="L950">
            <v>0</v>
          </cell>
        </row>
        <row r="951">
          <cell r="D951">
            <v>0</v>
          </cell>
          <cell r="L951">
            <v>0</v>
          </cell>
        </row>
        <row r="952">
          <cell r="D952">
            <v>0</v>
          </cell>
          <cell r="L952">
            <v>0</v>
          </cell>
        </row>
        <row r="953">
          <cell r="D953">
            <v>0</v>
          </cell>
          <cell r="L953">
            <v>0</v>
          </cell>
        </row>
        <row r="954">
          <cell r="D954">
            <v>0</v>
          </cell>
          <cell r="L954">
            <v>0</v>
          </cell>
        </row>
        <row r="955">
          <cell r="D955">
            <v>0</v>
          </cell>
          <cell r="L955">
            <v>0</v>
          </cell>
        </row>
        <row r="956">
          <cell r="D956">
            <v>0</v>
          </cell>
          <cell r="L956">
            <v>0</v>
          </cell>
        </row>
        <row r="957">
          <cell r="D957">
            <v>0</v>
          </cell>
          <cell r="L957">
            <v>0</v>
          </cell>
        </row>
        <row r="958">
          <cell r="D958">
            <v>0</v>
          </cell>
          <cell r="L958">
            <v>0</v>
          </cell>
        </row>
        <row r="959">
          <cell r="D959">
            <v>0</v>
          </cell>
          <cell r="L959">
            <v>0</v>
          </cell>
        </row>
        <row r="960">
          <cell r="D960">
            <v>0</v>
          </cell>
          <cell r="L960">
            <v>0</v>
          </cell>
        </row>
        <row r="961">
          <cell r="D961">
            <v>0</v>
          </cell>
          <cell r="L961">
            <v>0</v>
          </cell>
        </row>
        <row r="962">
          <cell r="D962">
            <v>0</v>
          </cell>
          <cell r="L962">
            <v>0</v>
          </cell>
        </row>
        <row r="963">
          <cell r="D963">
            <v>0</v>
          </cell>
          <cell r="L963">
            <v>0</v>
          </cell>
        </row>
        <row r="964">
          <cell r="D964">
            <v>0</v>
          </cell>
          <cell r="L964">
            <v>0</v>
          </cell>
        </row>
        <row r="965">
          <cell r="D965">
            <v>0</v>
          </cell>
          <cell r="L965">
            <v>0</v>
          </cell>
        </row>
        <row r="966">
          <cell r="D966">
            <v>1000</v>
          </cell>
          <cell r="L966">
            <v>0</v>
          </cell>
        </row>
        <row r="967">
          <cell r="D967">
            <v>0</v>
          </cell>
        </row>
        <row r="968">
          <cell r="D968">
            <v>20524</v>
          </cell>
          <cell r="L968">
            <v>61.36</v>
          </cell>
        </row>
        <row r="969">
          <cell r="D969">
            <v>0</v>
          </cell>
          <cell r="L969">
            <v>0</v>
          </cell>
        </row>
        <row r="970">
          <cell r="D970">
            <v>0</v>
          </cell>
          <cell r="L970">
            <v>0</v>
          </cell>
        </row>
        <row r="971">
          <cell r="D971">
            <v>0</v>
          </cell>
          <cell r="L971">
            <v>0</v>
          </cell>
        </row>
        <row r="972">
          <cell r="D972">
            <v>0</v>
          </cell>
          <cell r="L972">
            <v>0</v>
          </cell>
        </row>
        <row r="973">
          <cell r="D973">
            <v>0</v>
          </cell>
          <cell r="L973">
            <v>0</v>
          </cell>
        </row>
        <row r="974">
          <cell r="D974">
            <v>0</v>
          </cell>
          <cell r="L974">
            <v>0</v>
          </cell>
        </row>
        <row r="975">
          <cell r="D975">
            <v>0</v>
          </cell>
          <cell r="L975">
            <v>0</v>
          </cell>
        </row>
        <row r="976">
          <cell r="D976">
            <v>0</v>
          </cell>
          <cell r="L976">
            <v>0</v>
          </cell>
        </row>
        <row r="977">
          <cell r="D977">
            <v>0</v>
          </cell>
          <cell r="L977">
            <v>0</v>
          </cell>
        </row>
        <row r="978">
          <cell r="D978">
            <v>0</v>
          </cell>
          <cell r="L978">
            <v>0</v>
          </cell>
        </row>
        <row r="979">
          <cell r="D979">
            <v>0</v>
          </cell>
          <cell r="L979">
            <v>0</v>
          </cell>
        </row>
        <row r="980">
          <cell r="D980">
            <v>0</v>
          </cell>
          <cell r="L980">
            <v>0</v>
          </cell>
        </row>
        <row r="981">
          <cell r="D981">
            <v>0</v>
          </cell>
          <cell r="L981">
            <v>0</v>
          </cell>
        </row>
        <row r="982">
          <cell r="D982">
            <v>0</v>
          </cell>
          <cell r="L982">
            <v>0</v>
          </cell>
        </row>
        <row r="983">
          <cell r="D983">
            <v>0</v>
          </cell>
          <cell r="L983">
            <v>0</v>
          </cell>
        </row>
        <row r="984">
          <cell r="D984">
            <v>0</v>
          </cell>
          <cell r="L984">
            <v>0</v>
          </cell>
        </row>
        <row r="985">
          <cell r="D985">
            <v>0</v>
          </cell>
          <cell r="L985">
            <v>0</v>
          </cell>
        </row>
        <row r="986">
          <cell r="D986">
            <v>1000</v>
          </cell>
          <cell r="L986">
            <v>0</v>
          </cell>
        </row>
        <row r="987">
          <cell r="D987">
            <v>0</v>
          </cell>
        </row>
        <row r="988">
          <cell r="D988">
            <v>20525</v>
          </cell>
          <cell r="L988">
            <v>79.599999999999994</v>
          </cell>
        </row>
        <row r="989">
          <cell r="D989">
            <v>0</v>
          </cell>
          <cell r="L989">
            <v>0</v>
          </cell>
        </row>
        <row r="990">
          <cell r="D990">
            <v>0</v>
          </cell>
          <cell r="L990">
            <v>0</v>
          </cell>
        </row>
        <row r="991">
          <cell r="D991">
            <v>0</v>
          </cell>
          <cell r="L991">
            <v>0</v>
          </cell>
        </row>
        <row r="992">
          <cell r="D992">
            <v>0</v>
          </cell>
          <cell r="L992">
            <v>0</v>
          </cell>
        </row>
        <row r="993">
          <cell r="D993">
            <v>0</v>
          </cell>
          <cell r="L993">
            <v>0</v>
          </cell>
        </row>
        <row r="994">
          <cell r="D994">
            <v>0</v>
          </cell>
          <cell r="L994">
            <v>0</v>
          </cell>
        </row>
        <row r="995">
          <cell r="D995">
            <v>0</v>
          </cell>
          <cell r="L995">
            <v>0</v>
          </cell>
        </row>
        <row r="996">
          <cell r="D996">
            <v>0</v>
          </cell>
          <cell r="L996">
            <v>0</v>
          </cell>
        </row>
        <row r="997">
          <cell r="D997">
            <v>0</v>
          </cell>
          <cell r="L997">
            <v>0</v>
          </cell>
        </row>
        <row r="998">
          <cell r="D998">
            <v>0</v>
          </cell>
          <cell r="L998">
            <v>0</v>
          </cell>
        </row>
        <row r="999">
          <cell r="D999">
            <v>0</v>
          </cell>
          <cell r="L999">
            <v>0</v>
          </cell>
        </row>
        <row r="1000">
          <cell r="D1000">
            <v>0</v>
          </cell>
          <cell r="L1000">
            <v>0</v>
          </cell>
        </row>
        <row r="1001">
          <cell r="D1001">
            <v>0</v>
          </cell>
          <cell r="L1001">
            <v>0</v>
          </cell>
        </row>
        <row r="1002">
          <cell r="D1002">
            <v>0</v>
          </cell>
          <cell r="L1002">
            <v>0</v>
          </cell>
        </row>
        <row r="1003">
          <cell r="D1003">
            <v>0</v>
          </cell>
          <cell r="L1003">
            <v>0</v>
          </cell>
        </row>
        <row r="1004">
          <cell r="D1004">
            <v>0</v>
          </cell>
          <cell r="L1004">
            <v>0</v>
          </cell>
        </row>
        <row r="1005">
          <cell r="D1005">
            <v>0</v>
          </cell>
          <cell r="L1005">
            <v>0</v>
          </cell>
        </row>
        <row r="1006">
          <cell r="D1006">
            <v>1000</v>
          </cell>
          <cell r="L1006">
            <v>0</v>
          </cell>
        </row>
        <row r="1007">
          <cell r="D1007">
            <v>0</v>
          </cell>
        </row>
        <row r="1008">
          <cell r="D1008">
            <v>20526</v>
          </cell>
          <cell r="L1008">
            <v>14.71</v>
          </cell>
        </row>
        <row r="1009">
          <cell r="D1009">
            <v>0</v>
          </cell>
          <cell r="L1009">
            <v>0</v>
          </cell>
        </row>
        <row r="1010">
          <cell r="D1010">
            <v>0</v>
          </cell>
          <cell r="L1010">
            <v>0</v>
          </cell>
        </row>
        <row r="1011">
          <cell r="D1011">
            <v>0</v>
          </cell>
          <cell r="L1011">
            <v>0</v>
          </cell>
        </row>
        <row r="1012">
          <cell r="D1012">
            <v>0</v>
          </cell>
          <cell r="L1012">
            <v>0</v>
          </cell>
        </row>
        <row r="1013">
          <cell r="D1013">
            <v>0</v>
          </cell>
          <cell r="L1013">
            <v>0</v>
          </cell>
        </row>
        <row r="1014">
          <cell r="D1014">
            <v>0</v>
          </cell>
          <cell r="L1014">
            <v>0</v>
          </cell>
        </row>
        <row r="1015">
          <cell r="D1015">
            <v>0</v>
          </cell>
          <cell r="L1015">
            <v>0</v>
          </cell>
        </row>
        <row r="1016">
          <cell r="D1016">
            <v>0</v>
          </cell>
          <cell r="L1016">
            <v>0</v>
          </cell>
        </row>
        <row r="1017">
          <cell r="D1017">
            <v>0</v>
          </cell>
          <cell r="L1017">
            <v>0</v>
          </cell>
        </row>
        <row r="1018">
          <cell r="D1018">
            <v>0</v>
          </cell>
          <cell r="L1018">
            <v>0</v>
          </cell>
        </row>
        <row r="1019">
          <cell r="D1019">
            <v>0</v>
          </cell>
          <cell r="L1019">
            <v>0</v>
          </cell>
        </row>
        <row r="1020">
          <cell r="D1020">
            <v>0</v>
          </cell>
          <cell r="L1020">
            <v>0</v>
          </cell>
        </row>
        <row r="1021">
          <cell r="D1021">
            <v>0</v>
          </cell>
          <cell r="L1021">
            <v>0</v>
          </cell>
        </row>
        <row r="1022">
          <cell r="D1022">
            <v>0</v>
          </cell>
          <cell r="L1022">
            <v>0</v>
          </cell>
        </row>
        <row r="1023">
          <cell r="D1023">
            <v>0</v>
          </cell>
          <cell r="L1023">
            <v>0</v>
          </cell>
        </row>
        <row r="1024">
          <cell r="D1024">
            <v>0</v>
          </cell>
          <cell r="L1024">
            <v>0</v>
          </cell>
        </row>
        <row r="1025">
          <cell r="D1025">
            <v>0</v>
          </cell>
          <cell r="L1025">
            <v>0</v>
          </cell>
        </row>
        <row r="1026">
          <cell r="D1026">
            <v>1000</v>
          </cell>
          <cell r="L1026">
            <v>0</v>
          </cell>
        </row>
        <row r="1027">
          <cell r="D1027">
            <v>0</v>
          </cell>
        </row>
        <row r="1028">
          <cell r="D1028">
            <v>20527</v>
          </cell>
          <cell r="L1028">
            <v>273.2</v>
          </cell>
        </row>
        <row r="1029">
          <cell r="D1029">
            <v>0</v>
          </cell>
          <cell r="L1029">
            <v>0</v>
          </cell>
        </row>
        <row r="1030">
          <cell r="D1030">
            <v>0</v>
          </cell>
          <cell r="L1030">
            <v>0</v>
          </cell>
        </row>
        <row r="1031">
          <cell r="D1031">
            <v>0</v>
          </cell>
          <cell r="L1031">
            <v>0</v>
          </cell>
        </row>
        <row r="1032">
          <cell r="D1032">
            <v>0</v>
          </cell>
          <cell r="L1032">
            <v>0</v>
          </cell>
        </row>
        <row r="1033">
          <cell r="D1033">
            <v>0</v>
          </cell>
          <cell r="L1033">
            <v>0</v>
          </cell>
        </row>
        <row r="1034">
          <cell r="D1034">
            <v>0</v>
          </cell>
          <cell r="L1034">
            <v>0</v>
          </cell>
        </row>
        <row r="1035">
          <cell r="D1035">
            <v>0</v>
          </cell>
          <cell r="L1035">
            <v>0</v>
          </cell>
        </row>
        <row r="1036">
          <cell r="D1036">
            <v>0</v>
          </cell>
          <cell r="L1036">
            <v>0</v>
          </cell>
        </row>
        <row r="1037">
          <cell r="D1037">
            <v>0</v>
          </cell>
          <cell r="L1037">
            <v>0</v>
          </cell>
        </row>
        <row r="1038">
          <cell r="D1038">
            <v>0</v>
          </cell>
          <cell r="L1038">
            <v>0</v>
          </cell>
        </row>
        <row r="1039">
          <cell r="D1039">
            <v>0</v>
          </cell>
          <cell r="L1039">
            <v>0</v>
          </cell>
        </row>
        <row r="1040">
          <cell r="D1040">
            <v>0</v>
          </cell>
          <cell r="L1040">
            <v>0</v>
          </cell>
        </row>
        <row r="1041">
          <cell r="D1041">
            <v>0</v>
          </cell>
          <cell r="L1041">
            <v>0</v>
          </cell>
        </row>
        <row r="1042">
          <cell r="D1042">
            <v>0</v>
          </cell>
          <cell r="L1042">
            <v>0</v>
          </cell>
        </row>
        <row r="1043">
          <cell r="D1043">
            <v>0</v>
          </cell>
          <cell r="L1043">
            <v>0</v>
          </cell>
        </row>
        <row r="1044">
          <cell r="D1044">
            <v>0</v>
          </cell>
          <cell r="L1044">
            <v>0</v>
          </cell>
        </row>
        <row r="1045">
          <cell r="D1045">
            <v>0</v>
          </cell>
          <cell r="L1045">
            <v>0</v>
          </cell>
        </row>
        <row r="1046">
          <cell r="D1046">
            <v>1000</v>
          </cell>
          <cell r="L1046">
            <v>0</v>
          </cell>
        </row>
        <row r="1047">
          <cell r="D1047">
            <v>0</v>
          </cell>
        </row>
        <row r="1048">
          <cell r="D1048">
            <v>20528</v>
          </cell>
          <cell r="L1048">
            <v>17.95</v>
          </cell>
        </row>
        <row r="1049">
          <cell r="D1049">
            <v>0</v>
          </cell>
          <cell r="L1049">
            <v>0</v>
          </cell>
        </row>
        <row r="1050">
          <cell r="D1050">
            <v>0</v>
          </cell>
          <cell r="L1050">
            <v>0</v>
          </cell>
        </row>
        <row r="1051">
          <cell r="D1051">
            <v>0</v>
          </cell>
          <cell r="L1051">
            <v>0</v>
          </cell>
        </row>
        <row r="1052">
          <cell r="D1052">
            <v>0</v>
          </cell>
          <cell r="L1052">
            <v>0</v>
          </cell>
        </row>
        <row r="1053">
          <cell r="D1053">
            <v>0</v>
          </cell>
          <cell r="L1053">
            <v>0</v>
          </cell>
        </row>
        <row r="1054">
          <cell r="D1054">
            <v>0</v>
          </cell>
          <cell r="L1054">
            <v>0</v>
          </cell>
        </row>
        <row r="1055">
          <cell r="D1055">
            <v>0</v>
          </cell>
          <cell r="L1055">
            <v>0</v>
          </cell>
        </row>
        <row r="1056">
          <cell r="D1056">
            <v>0</v>
          </cell>
          <cell r="L1056">
            <v>0</v>
          </cell>
        </row>
        <row r="1057">
          <cell r="D1057">
            <v>0</v>
          </cell>
          <cell r="L1057">
            <v>0</v>
          </cell>
        </row>
        <row r="1058">
          <cell r="D1058">
            <v>0</v>
          </cell>
          <cell r="L1058">
            <v>0</v>
          </cell>
        </row>
        <row r="1059">
          <cell r="D1059">
            <v>0</v>
          </cell>
          <cell r="L1059">
            <v>0</v>
          </cell>
        </row>
        <row r="1060">
          <cell r="D1060">
            <v>0</v>
          </cell>
          <cell r="L1060">
            <v>0</v>
          </cell>
        </row>
        <row r="1061">
          <cell r="D1061">
            <v>0</v>
          </cell>
          <cell r="L1061">
            <v>0</v>
          </cell>
        </row>
        <row r="1062">
          <cell r="D1062">
            <v>0</v>
          </cell>
          <cell r="L1062">
            <v>0</v>
          </cell>
        </row>
        <row r="1063">
          <cell r="D1063">
            <v>0</v>
          </cell>
          <cell r="L1063">
            <v>0</v>
          </cell>
        </row>
        <row r="1064">
          <cell r="D1064">
            <v>0</v>
          </cell>
          <cell r="L1064">
            <v>0</v>
          </cell>
        </row>
        <row r="1065">
          <cell r="D1065">
            <v>0</v>
          </cell>
          <cell r="L1065">
            <v>0</v>
          </cell>
        </row>
        <row r="1066">
          <cell r="D1066">
            <v>1000</v>
          </cell>
          <cell r="L1066">
            <v>0</v>
          </cell>
        </row>
        <row r="1067">
          <cell r="D1067">
            <v>0</v>
          </cell>
        </row>
        <row r="1068">
          <cell r="D1068">
            <v>20529</v>
          </cell>
          <cell r="L1068">
            <v>206.73</v>
          </cell>
        </row>
        <row r="1069">
          <cell r="D1069">
            <v>0</v>
          </cell>
          <cell r="L1069">
            <v>0</v>
          </cell>
        </row>
        <row r="1070">
          <cell r="D1070">
            <v>0</v>
          </cell>
          <cell r="L1070">
            <v>0</v>
          </cell>
        </row>
        <row r="1071">
          <cell r="D1071">
            <v>0</v>
          </cell>
          <cell r="L1071">
            <v>0</v>
          </cell>
        </row>
        <row r="1072">
          <cell r="D1072">
            <v>0</v>
          </cell>
          <cell r="L1072">
            <v>0</v>
          </cell>
        </row>
        <row r="1073">
          <cell r="D1073">
            <v>0</v>
          </cell>
          <cell r="L1073">
            <v>0</v>
          </cell>
        </row>
        <row r="1074">
          <cell r="D1074">
            <v>0</v>
          </cell>
          <cell r="L1074">
            <v>0</v>
          </cell>
        </row>
        <row r="1075">
          <cell r="D1075">
            <v>0</v>
          </cell>
          <cell r="L1075">
            <v>0</v>
          </cell>
        </row>
        <row r="1076">
          <cell r="D1076">
            <v>0</v>
          </cell>
          <cell r="L1076">
            <v>0</v>
          </cell>
        </row>
        <row r="1077">
          <cell r="D1077">
            <v>0</v>
          </cell>
          <cell r="L1077">
            <v>0</v>
          </cell>
        </row>
        <row r="1078">
          <cell r="D1078">
            <v>0</v>
          </cell>
          <cell r="L1078">
            <v>0</v>
          </cell>
        </row>
        <row r="1079">
          <cell r="D1079">
            <v>0</v>
          </cell>
          <cell r="L1079">
            <v>0</v>
          </cell>
        </row>
        <row r="1080">
          <cell r="D1080">
            <v>0</v>
          </cell>
          <cell r="L1080">
            <v>0</v>
          </cell>
        </row>
        <row r="1081">
          <cell r="D1081">
            <v>0</v>
          </cell>
          <cell r="L1081">
            <v>0</v>
          </cell>
        </row>
        <row r="1082">
          <cell r="D1082">
            <v>0</v>
          </cell>
          <cell r="L1082">
            <v>0</v>
          </cell>
        </row>
        <row r="1083">
          <cell r="D1083">
            <v>0</v>
          </cell>
          <cell r="L1083">
            <v>0</v>
          </cell>
        </row>
        <row r="1084">
          <cell r="D1084">
            <v>0</v>
          </cell>
          <cell r="L1084">
            <v>0</v>
          </cell>
        </row>
        <row r="1085">
          <cell r="D1085">
            <v>0</v>
          </cell>
          <cell r="L1085">
            <v>0</v>
          </cell>
        </row>
        <row r="1086">
          <cell r="D1086">
            <v>1000</v>
          </cell>
          <cell r="L1086">
            <v>0</v>
          </cell>
        </row>
        <row r="1087">
          <cell r="D1087">
            <v>0</v>
          </cell>
        </row>
        <row r="1088">
          <cell r="D1088">
            <v>20530</v>
          </cell>
          <cell r="L1088">
            <v>803</v>
          </cell>
        </row>
        <row r="1089">
          <cell r="D1089">
            <v>0</v>
          </cell>
          <cell r="L1089">
            <v>0</v>
          </cell>
        </row>
        <row r="1090">
          <cell r="D1090">
            <v>0</v>
          </cell>
          <cell r="L1090">
            <v>0</v>
          </cell>
        </row>
        <row r="1091">
          <cell r="D1091">
            <v>0</v>
          </cell>
          <cell r="L1091">
            <v>0</v>
          </cell>
        </row>
        <row r="1092">
          <cell r="D1092">
            <v>0</v>
          </cell>
          <cell r="L1092">
            <v>0</v>
          </cell>
        </row>
        <row r="1093">
          <cell r="D1093">
            <v>0</v>
          </cell>
          <cell r="L1093">
            <v>0</v>
          </cell>
        </row>
        <row r="1094">
          <cell r="D1094">
            <v>0</v>
          </cell>
          <cell r="L1094">
            <v>0</v>
          </cell>
        </row>
        <row r="1095">
          <cell r="D1095">
            <v>0</v>
          </cell>
          <cell r="L1095">
            <v>0</v>
          </cell>
        </row>
        <row r="1096">
          <cell r="D1096">
            <v>0</v>
          </cell>
          <cell r="L1096">
            <v>0</v>
          </cell>
        </row>
        <row r="1097">
          <cell r="D1097">
            <v>0</v>
          </cell>
          <cell r="L1097">
            <v>0</v>
          </cell>
        </row>
        <row r="1098">
          <cell r="D1098">
            <v>0</v>
          </cell>
          <cell r="L1098">
            <v>0</v>
          </cell>
        </row>
        <row r="1099">
          <cell r="D1099">
            <v>0</v>
          </cell>
          <cell r="L1099">
            <v>0</v>
          </cell>
        </row>
        <row r="1100">
          <cell r="D1100">
            <v>0</v>
          </cell>
          <cell r="L1100">
            <v>0</v>
          </cell>
        </row>
        <row r="1101">
          <cell r="D1101">
            <v>0</v>
          </cell>
          <cell r="L1101">
            <v>0</v>
          </cell>
        </row>
        <row r="1102">
          <cell r="D1102">
            <v>0</v>
          </cell>
          <cell r="L1102">
            <v>0</v>
          </cell>
        </row>
        <row r="1103">
          <cell r="D1103">
            <v>0</v>
          </cell>
          <cell r="L1103">
            <v>0</v>
          </cell>
        </row>
        <row r="1104">
          <cell r="D1104">
            <v>0</v>
          </cell>
          <cell r="L1104">
            <v>0</v>
          </cell>
        </row>
        <row r="1105">
          <cell r="D1105">
            <v>0</v>
          </cell>
          <cell r="L1105">
            <v>0</v>
          </cell>
        </row>
        <row r="1106">
          <cell r="D1106">
            <v>1000</v>
          </cell>
          <cell r="L1106">
            <v>0</v>
          </cell>
        </row>
        <row r="1107">
          <cell r="D1107">
            <v>0</v>
          </cell>
        </row>
        <row r="1108">
          <cell r="D1108">
            <v>20531</v>
          </cell>
          <cell r="L1108">
            <v>99</v>
          </cell>
        </row>
        <row r="1109">
          <cell r="D1109">
            <v>0</v>
          </cell>
          <cell r="L1109">
            <v>0</v>
          </cell>
        </row>
        <row r="1110">
          <cell r="D1110">
            <v>0</v>
          </cell>
          <cell r="L1110">
            <v>0</v>
          </cell>
        </row>
        <row r="1111">
          <cell r="D1111">
            <v>0</v>
          </cell>
          <cell r="L1111">
            <v>0</v>
          </cell>
        </row>
        <row r="1112">
          <cell r="D1112">
            <v>0</v>
          </cell>
          <cell r="L1112">
            <v>0</v>
          </cell>
        </row>
        <row r="1113">
          <cell r="D1113">
            <v>0</v>
          </cell>
          <cell r="L1113">
            <v>0</v>
          </cell>
        </row>
        <row r="1114">
          <cell r="D1114">
            <v>0</v>
          </cell>
          <cell r="L1114">
            <v>0</v>
          </cell>
        </row>
        <row r="1115">
          <cell r="D1115">
            <v>0</v>
          </cell>
          <cell r="L1115">
            <v>0</v>
          </cell>
        </row>
        <row r="1116">
          <cell r="D1116">
            <v>0</v>
          </cell>
          <cell r="L1116">
            <v>0</v>
          </cell>
        </row>
        <row r="1117">
          <cell r="D1117">
            <v>0</v>
          </cell>
          <cell r="L1117">
            <v>0</v>
          </cell>
        </row>
        <row r="1118">
          <cell r="D1118">
            <v>0</v>
          </cell>
          <cell r="L1118">
            <v>0</v>
          </cell>
        </row>
        <row r="1119">
          <cell r="D1119">
            <v>0</v>
          </cell>
          <cell r="L1119">
            <v>0</v>
          </cell>
        </row>
        <row r="1120">
          <cell r="D1120">
            <v>0</v>
          </cell>
          <cell r="L1120">
            <v>0</v>
          </cell>
        </row>
        <row r="1121">
          <cell r="D1121">
            <v>0</v>
          </cell>
          <cell r="L1121">
            <v>0</v>
          </cell>
        </row>
        <row r="1122">
          <cell r="D1122">
            <v>0</v>
          </cell>
          <cell r="L1122">
            <v>0</v>
          </cell>
        </row>
        <row r="1123">
          <cell r="D1123">
            <v>0</v>
          </cell>
          <cell r="L1123">
            <v>0</v>
          </cell>
        </row>
        <row r="1124">
          <cell r="D1124">
            <v>0</v>
          </cell>
          <cell r="L1124">
            <v>0</v>
          </cell>
        </row>
        <row r="1125">
          <cell r="D1125">
            <v>0</v>
          </cell>
          <cell r="L1125">
            <v>0</v>
          </cell>
        </row>
        <row r="1126">
          <cell r="D1126">
            <v>1000</v>
          </cell>
          <cell r="L1126">
            <v>0</v>
          </cell>
        </row>
        <row r="1127">
          <cell r="D1127">
            <v>0</v>
          </cell>
        </row>
        <row r="1128">
          <cell r="D1128">
            <v>20532</v>
          </cell>
          <cell r="L1128">
            <v>4.68</v>
          </cell>
        </row>
        <row r="1129">
          <cell r="D1129">
            <v>0</v>
          </cell>
          <cell r="L1129">
            <v>0</v>
          </cell>
        </row>
        <row r="1130">
          <cell r="D1130">
            <v>0</v>
          </cell>
          <cell r="L1130">
            <v>0</v>
          </cell>
        </row>
        <row r="1131">
          <cell r="D1131">
            <v>0</v>
          </cell>
          <cell r="L1131">
            <v>0</v>
          </cell>
        </row>
        <row r="1132">
          <cell r="D1132">
            <v>0</v>
          </cell>
          <cell r="L1132">
            <v>0</v>
          </cell>
        </row>
        <row r="1133">
          <cell r="D1133">
            <v>0</v>
          </cell>
          <cell r="L1133">
            <v>0</v>
          </cell>
        </row>
        <row r="1134">
          <cell r="D1134">
            <v>0</v>
          </cell>
          <cell r="L1134">
            <v>0</v>
          </cell>
        </row>
        <row r="1135">
          <cell r="D1135">
            <v>0</v>
          </cell>
          <cell r="L1135">
            <v>0</v>
          </cell>
        </row>
        <row r="1136">
          <cell r="D1136">
            <v>0</v>
          </cell>
          <cell r="L1136">
            <v>0</v>
          </cell>
        </row>
        <row r="1137">
          <cell r="D1137">
            <v>0</v>
          </cell>
          <cell r="L1137">
            <v>0</v>
          </cell>
        </row>
        <row r="1138">
          <cell r="D1138">
            <v>0</v>
          </cell>
          <cell r="L1138">
            <v>0</v>
          </cell>
        </row>
        <row r="1139">
          <cell r="D1139">
            <v>0</v>
          </cell>
          <cell r="L1139">
            <v>0</v>
          </cell>
        </row>
        <row r="1140">
          <cell r="D1140">
            <v>0</v>
          </cell>
          <cell r="L1140">
            <v>0</v>
          </cell>
        </row>
        <row r="1141">
          <cell r="D1141">
            <v>0</v>
          </cell>
          <cell r="L1141">
            <v>0</v>
          </cell>
        </row>
        <row r="1142">
          <cell r="D1142">
            <v>0</v>
          </cell>
          <cell r="L1142">
            <v>0</v>
          </cell>
        </row>
        <row r="1143">
          <cell r="D1143">
            <v>0</v>
          </cell>
          <cell r="L1143">
            <v>0</v>
          </cell>
        </row>
        <row r="1144">
          <cell r="D1144">
            <v>0</v>
          </cell>
          <cell r="L1144">
            <v>0</v>
          </cell>
        </row>
        <row r="1145">
          <cell r="D1145">
            <v>0</v>
          </cell>
          <cell r="L1145">
            <v>0</v>
          </cell>
        </row>
        <row r="1146">
          <cell r="D1146">
            <v>1000</v>
          </cell>
          <cell r="L1146">
            <v>0</v>
          </cell>
        </row>
        <row r="1147">
          <cell r="D1147">
            <v>0</v>
          </cell>
        </row>
        <row r="1148">
          <cell r="D1148">
            <v>20533</v>
          </cell>
          <cell r="L1148">
            <v>3942.46</v>
          </cell>
        </row>
        <row r="1149">
          <cell r="D1149">
            <v>0</v>
          </cell>
          <cell r="L1149">
            <v>0</v>
          </cell>
        </row>
        <row r="1150">
          <cell r="D1150">
            <v>0</v>
          </cell>
          <cell r="L1150">
            <v>0</v>
          </cell>
        </row>
        <row r="1151">
          <cell r="D1151">
            <v>0</v>
          </cell>
          <cell r="L1151">
            <v>0</v>
          </cell>
        </row>
        <row r="1152">
          <cell r="D1152">
            <v>0</v>
          </cell>
          <cell r="L1152">
            <v>0</v>
          </cell>
        </row>
        <row r="1153">
          <cell r="D1153">
            <v>0</v>
          </cell>
          <cell r="L1153">
            <v>0</v>
          </cell>
        </row>
        <row r="1154">
          <cell r="D1154">
            <v>0</v>
          </cell>
          <cell r="L1154">
            <v>0</v>
          </cell>
        </row>
        <row r="1155">
          <cell r="D1155">
            <v>0</v>
          </cell>
          <cell r="L1155">
            <v>0</v>
          </cell>
        </row>
        <row r="1156">
          <cell r="D1156">
            <v>0</v>
          </cell>
          <cell r="L1156">
            <v>0</v>
          </cell>
        </row>
        <row r="1157">
          <cell r="D1157">
            <v>0</v>
          </cell>
          <cell r="L1157">
            <v>0</v>
          </cell>
        </row>
        <row r="1158">
          <cell r="D1158">
            <v>0</v>
          </cell>
          <cell r="L1158">
            <v>0</v>
          </cell>
        </row>
        <row r="1159">
          <cell r="D1159">
            <v>0</v>
          </cell>
          <cell r="L1159">
            <v>0</v>
          </cell>
        </row>
        <row r="1160">
          <cell r="D1160">
            <v>0</v>
          </cell>
          <cell r="L1160">
            <v>0</v>
          </cell>
        </row>
        <row r="1161">
          <cell r="D1161">
            <v>0</v>
          </cell>
          <cell r="L1161">
            <v>0</v>
          </cell>
        </row>
        <row r="1162">
          <cell r="D1162">
            <v>0</v>
          </cell>
          <cell r="L1162">
            <v>0</v>
          </cell>
        </row>
        <row r="1163">
          <cell r="D1163">
            <v>0</v>
          </cell>
          <cell r="L1163">
            <v>0</v>
          </cell>
        </row>
        <row r="1164">
          <cell r="D1164">
            <v>0</v>
          </cell>
          <cell r="L1164">
            <v>0</v>
          </cell>
        </row>
        <row r="1165">
          <cell r="D1165">
            <v>0</v>
          </cell>
          <cell r="L1165">
            <v>0</v>
          </cell>
        </row>
        <row r="1166">
          <cell r="D1166">
            <v>1000</v>
          </cell>
          <cell r="L1166">
            <v>0</v>
          </cell>
        </row>
        <row r="1167">
          <cell r="D1167">
            <v>0</v>
          </cell>
        </row>
        <row r="1168">
          <cell r="D1168">
            <v>20534</v>
          </cell>
          <cell r="L1168">
            <v>24</v>
          </cell>
        </row>
        <row r="1169">
          <cell r="D1169">
            <v>0</v>
          </cell>
          <cell r="L1169">
            <v>0</v>
          </cell>
        </row>
        <row r="1170">
          <cell r="D1170">
            <v>0</v>
          </cell>
          <cell r="L1170">
            <v>0</v>
          </cell>
        </row>
        <row r="1171">
          <cell r="D1171">
            <v>0</v>
          </cell>
          <cell r="L1171">
            <v>0</v>
          </cell>
        </row>
        <row r="1172">
          <cell r="D1172">
            <v>0</v>
          </cell>
          <cell r="L1172">
            <v>0</v>
          </cell>
        </row>
        <row r="1173">
          <cell r="D1173">
            <v>0</v>
          </cell>
          <cell r="L1173">
            <v>0</v>
          </cell>
        </row>
        <row r="1174">
          <cell r="D1174">
            <v>0</v>
          </cell>
          <cell r="L1174">
            <v>0</v>
          </cell>
        </row>
        <row r="1175">
          <cell r="D1175">
            <v>0</v>
          </cell>
          <cell r="L1175">
            <v>0</v>
          </cell>
        </row>
        <row r="1176">
          <cell r="D1176">
            <v>0</v>
          </cell>
          <cell r="L1176">
            <v>0</v>
          </cell>
        </row>
        <row r="1177">
          <cell r="D1177">
            <v>0</v>
          </cell>
          <cell r="L1177">
            <v>0</v>
          </cell>
        </row>
        <row r="1178">
          <cell r="D1178">
            <v>0</v>
          </cell>
          <cell r="L1178">
            <v>0</v>
          </cell>
        </row>
        <row r="1179">
          <cell r="D1179">
            <v>0</v>
          </cell>
          <cell r="L1179">
            <v>0</v>
          </cell>
        </row>
        <row r="1180">
          <cell r="D1180">
            <v>0</v>
          </cell>
          <cell r="L1180">
            <v>0</v>
          </cell>
        </row>
        <row r="1181">
          <cell r="D1181">
            <v>0</v>
          </cell>
          <cell r="L1181">
            <v>0</v>
          </cell>
        </row>
        <row r="1182">
          <cell r="D1182">
            <v>0</v>
          </cell>
          <cell r="L1182">
            <v>0</v>
          </cell>
        </row>
        <row r="1183">
          <cell r="D1183">
            <v>0</v>
          </cell>
          <cell r="L1183">
            <v>0</v>
          </cell>
        </row>
        <row r="1184">
          <cell r="D1184">
            <v>0</v>
          </cell>
          <cell r="L1184">
            <v>0</v>
          </cell>
        </row>
        <row r="1185">
          <cell r="D1185">
            <v>0</v>
          </cell>
          <cell r="L1185">
            <v>0</v>
          </cell>
        </row>
        <row r="1186">
          <cell r="D1186">
            <v>1000</v>
          </cell>
          <cell r="L1186">
            <v>0</v>
          </cell>
        </row>
        <row r="1187">
          <cell r="D1187">
            <v>0</v>
          </cell>
        </row>
        <row r="1188">
          <cell r="D1188">
            <v>20535</v>
          </cell>
          <cell r="L1188">
            <v>4.2</v>
          </cell>
        </row>
        <row r="1189">
          <cell r="D1189">
            <v>0</v>
          </cell>
          <cell r="L1189">
            <v>0</v>
          </cell>
        </row>
        <row r="1190">
          <cell r="D1190">
            <v>0</v>
          </cell>
          <cell r="L1190">
            <v>0</v>
          </cell>
        </row>
        <row r="1191">
          <cell r="D1191">
            <v>0</v>
          </cell>
          <cell r="L1191">
            <v>0</v>
          </cell>
        </row>
        <row r="1192">
          <cell r="D1192">
            <v>0</v>
          </cell>
          <cell r="L1192">
            <v>0</v>
          </cell>
        </row>
        <row r="1193">
          <cell r="D1193">
            <v>0</v>
          </cell>
          <cell r="L1193">
            <v>0</v>
          </cell>
        </row>
        <row r="1194">
          <cell r="D1194">
            <v>0</v>
          </cell>
          <cell r="L1194">
            <v>0</v>
          </cell>
        </row>
        <row r="1195">
          <cell r="D1195">
            <v>0</v>
          </cell>
          <cell r="L1195">
            <v>0</v>
          </cell>
        </row>
        <row r="1196">
          <cell r="D1196">
            <v>0</v>
          </cell>
          <cell r="L1196">
            <v>0</v>
          </cell>
        </row>
        <row r="1197">
          <cell r="D1197">
            <v>0</v>
          </cell>
          <cell r="L1197">
            <v>0</v>
          </cell>
        </row>
        <row r="1198">
          <cell r="D1198">
            <v>0</v>
          </cell>
          <cell r="L1198">
            <v>0</v>
          </cell>
        </row>
        <row r="1199">
          <cell r="D1199">
            <v>0</v>
          </cell>
          <cell r="L1199">
            <v>0</v>
          </cell>
        </row>
        <row r="1200">
          <cell r="D1200">
            <v>0</v>
          </cell>
          <cell r="L1200">
            <v>0</v>
          </cell>
        </row>
        <row r="1201">
          <cell r="D1201">
            <v>0</v>
          </cell>
          <cell r="L1201">
            <v>0</v>
          </cell>
        </row>
        <row r="1202">
          <cell r="D1202">
            <v>0</v>
          </cell>
          <cell r="L1202">
            <v>0</v>
          </cell>
        </row>
        <row r="1203">
          <cell r="D1203">
            <v>0</v>
          </cell>
          <cell r="L1203">
            <v>0</v>
          </cell>
        </row>
        <row r="1204">
          <cell r="D1204">
            <v>0</v>
          </cell>
          <cell r="L1204">
            <v>0</v>
          </cell>
        </row>
        <row r="1205">
          <cell r="D1205">
            <v>0</v>
          </cell>
          <cell r="L1205">
            <v>0</v>
          </cell>
        </row>
        <row r="1206">
          <cell r="D1206">
            <v>1000</v>
          </cell>
          <cell r="L1206">
            <v>0</v>
          </cell>
        </row>
        <row r="1207">
          <cell r="D1207">
            <v>0</v>
          </cell>
        </row>
        <row r="1208">
          <cell r="D1208">
            <v>20536</v>
          </cell>
          <cell r="L1208">
            <v>31.85</v>
          </cell>
        </row>
        <row r="1209">
          <cell r="D1209">
            <v>0</v>
          </cell>
          <cell r="L1209">
            <v>0</v>
          </cell>
        </row>
        <row r="1210">
          <cell r="D1210">
            <v>0</v>
          </cell>
          <cell r="L1210">
            <v>0</v>
          </cell>
        </row>
        <row r="1211">
          <cell r="D1211">
            <v>0</v>
          </cell>
          <cell r="L1211">
            <v>0</v>
          </cell>
        </row>
        <row r="1212">
          <cell r="D1212">
            <v>0</v>
          </cell>
          <cell r="L1212">
            <v>0</v>
          </cell>
        </row>
        <row r="1213">
          <cell r="D1213">
            <v>0</v>
          </cell>
          <cell r="L1213">
            <v>0</v>
          </cell>
        </row>
        <row r="1214">
          <cell r="D1214">
            <v>0</v>
          </cell>
          <cell r="L1214">
            <v>0</v>
          </cell>
        </row>
        <row r="1215">
          <cell r="D1215">
            <v>0</v>
          </cell>
          <cell r="L1215">
            <v>0</v>
          </cell>
        </row>
        <row r="1216">
          <cell r="D1216">
            <v>0</v>
          </cell>
          <cell r="L1216">
            <v>0</v>
          </cell>
        </row>
        <row r="1217">
          <cell r="D1217">
            <v>0</v>
          </cell>
          <cell r="L1217">
            <v>0</v>
          </cell>
        </row>
        <row r="1218">
          <cell r="D1218">
            <v>0</v>
          </cell>
          <cell r="L1218">
            <v>0</v>
          </cell>
        </row>
        <row r="1219">
          <cell r="D1219">
            <v>0</v>
          </cell>
          <cell r="L1219">
            <v>0</v>
          </cell>
        </row>
        <row r="1220">
          <cell r="D1220">
            <v>0</v>
          </cell>
          <cell r="L1220">
            <v>0</v>
          </cell>
        </row>
        <row r="1221">
          <cell r="D1221">
            <v>0</v>
          </cell>
          <cell r="L1221">
            <v>0</v>
          </cell>
        </row>
        <row r="1222">
          <cell r="D1222">
            <v>0</v>
          </cell>
          <cell r="L1222">
            <v>0</v>
          </cell>
        </row>
        <row r="1223">
          <cell r="D1223">
            <v>0</v>
          </cell>
          <cell r="L1223">
            <v>0</v>
          </cell>
        </row>
        <row r="1224">
          <cell r="D1224">
            <v>0</v>
          </cell>
          <cell r="L1224">
            <v>0</v>
          </cell>
        </row>
        <row r="1225">
          <cell r="D1225">
            <v>0</v>
          </cell>
          <cell r="L1225">
            <v>0</v>
          </cell>
        </row>
        <row r="1226">
          <cell r="D1226">
            <v>1000</v>
          </cell>
          <cell r="L1226">
            <v>0</v>
          </cell>
        </row>
        <row r="1227">
          <cell r="D1227">
            <v>0</v>
          </cell>
        </row>
        <row r="1228">
          <cell r="D1228">
            <v>20502</v>
          </cell>
          <cell r="L1228">
            <v>181442.45</v>
          </cell>
        </row>
        <row r="1229">
          <cell r="D1229">
            <v>10010</v>
          </cell>
          <cell r="L1229">
            <v>626.79999999999995</v>
          </cell>
        </row>
        <row r="1230">
          <cell r="D1230">
            <v>10026</v>
          </cell>
          <cell r="L1230">
            <v>37628.69</v>
          </cell>
        </row>
        <row r="1231">
          <cell r="D1231">
            <v>1002</v>
          </cell>
          <cell r="L1231">
            <v>8247.3799999999992</v>
          </cell>
        </row>
        <row r="1232">
          <cell r="D1232">
            <v>1001</v>
          </cell>
          <cell r="L1232">
            <v>10309.23</v>
          </cell>
        </row>
        <row r="1233">
          <cell r="D1233">
            <v>0</v>
          </cell>
          <cell r="L1233">
            <v>0</v>
          </cell>
        </row>
        <row r="1234">
          <cell r="D1234">
            <v>0</v>
          </cell>
          <cell r="L1234">
            <v>0</v>
          </cell>
        </row>
        <row r="1235">
          <cell r="D1235">
            <v>0</v>
          </cell>
          <cell r="L1235">
            <v>0</v>
          </cell>
        </row>
        <row r="1236">
          <cell r="D1236">
            <v>0</v>
          </cell>
          <cell r="L1236">
            <v>0</v>
          </cell>
        </row>
        <row r="1237">
          <cell r="D1237">
            <v>0</v>
          </cell>
          <cell r="L1237">
            <v>0</v>
          </cell>
        </row>
        <row r="1238">
          <cell r="D1238">
            <v>0</v>
          </cell>
          <cell r="L1238">
            <v>0</v>
          </cell>
        </row>
        <row r="1239">
          <cell r="D1239">
            <v>0</v>
          </cell>
          <cell r="L1239">
            <v>0</v>
          </cell>
        </row>
        <row r="1240">
          <cell r="D1240">
            <v>0</v>
          </cell>
          <cell r="L1240">
            <v>0</v>
          </cell>
        </row>
        <row r="1241">
          <cell r="D1241">
            <v>0</v>
          </cell>
          <cell r="L1241">
            <v>0</v>
          </cell>
        </row>
        <row r="1242">
          <cell r="D1242">
            <v>0</v>
          </cell>
          <cell r="L1242">
            <v>0</v>
          </cell>
        </row>
        <row r="1243">
          <cell r="D1243">
            <v>0</v>
          </cell>
          <cell r="L1243">
            <v>0</v>
          </cell>
        </row>
        <row r="1244">
          <cell r="D1244">
            <v>0</v>
          </cell>
          <cell r="L1244">
            <v>0</v>
          </cell>
        </row>
        <row r="1245">
          <cell r="D1245">
            <v>0</v>
          </cell>
          <cell r="L1245">
            <v>0</v>
          </cell>
        </row>
        <row r="1246">
          <cell r="D1246">
            <v>1000</v>
          </cell>
          <cell r="L1246">
            <v>1237.1099999999999</v>
          </cell>
        </row>
        <row r="1247">
          <cell r="D1247">
            <v>0</v>
          </cell>
        </row>
        <row r="1248">
          <cell r="D1248">
            <v>20502</v>
          </cell>
          <cell r="L1248">
            <v>5004.54</v>
          </cell>
        </row>
        <row r="1249">
          <cell r="D1249">
            <v>1001</v>
          </cell>
          <cell r="L1249">
            <v>611.66999999999996</v>
          </cell>
        </row>
        <row r="1250">
          <cell r="D1250">
            <v>1002</v>
          </cell>
          <cell r="L1250">
            <v>667.27</v>
          </cell>
        </row>
        <row r="1251">
          <cell r="D1251">
            <v>20503</v>
          </cell>
          <cell r="L1251">
            <v>572.74</v>
          </cell>
        </row>
        <row r="1252">
          <cell r="D1252">
            <v>10010</v>
          </cell>
          <cell r="L1252">
            <v>49.43</v>
          </cell>
        </row>
        <row r="1253">
          <cell r="D1253">
            <v>0</v>
          </cell>
          <cell r="L1253">
            <v>0</v>
          </cell>
        </row>
        <row r="1254">
          <cell r="D1254">
            <v>0</v>
          </cell>
          <cell r="L1254">
            <v>0</v>
          </cell>
        </row>
        <row r="1255">
          <cell r="D1255">
            <v>0</v>
          </cell>
          <cell r="L1255">
            <v>0</v>
          </cell>
        </row>
        <row r="1256">
          <cell r="D1256">
            <v>0</v>
          </cell>
          <cell r="L1256">
            <v>0</v>
          </cell>
        </row>
        <row r="1257">
          <cell r="D1257">
            <v>0</v>
          </cell>
          <cell r="L1257">
            <v>0</v>
          </cell>
        </row>
        <row r="1258">
          <cell r="D1258">
            <v>0</v>
          </cell>
          <cell r="L1258">
            <v>0</v>
          </cell>
        </row>
        <row r="1259">
          <cell r="D1259">
            <v>0</v>
          </cell>
          <cell r="L1259">
            <v>0</v>
          </cell>
        </row>
        <row r="1260">
          <cell r="D1260">
            <v>0</v>
          </cell>
          <cell r="L1260">
            <v>0</v>
          </cell>
        </row>
        <row r="1261">
          <cell r="D1261">
            <v>0</v>
          </cell>
          <cell r="L1261">
            <v>0</v>
          </cell>
        </row>
        <row r="1262">
          <cell r="D1262">
            <v>0</v>
          </cell>
          <cell r="L1262">
            <v>0</v>
          </cell>
        </row>
        <row r="1263">
          <cell r="D1263">
            <v>0</v>
          </cell>
          <cell r="L1263">
            <v>0</v>
          </cell>
        </row>
        <row r="1264">
          <cell r="D1264">
            <v>0</v>
          </cell>
          <cell r="L1264">
            <v>0</v>
          </cell>
        </row>
        <row r="1265">
          <cell r="D1265">
            <v>0</v>
          </cell>
          <cell r="L1265">
            <v>0</v>
          </cell>
        </row>
        <row r="1266">
          <cell r="D1266">
            <v>1000</v>
          </cell>
          <cell r="L1266">
            <v>85.26</v>
          </cell>
        </row>
        <row r="1267">
          <cell r="D1267">
            <v>0</v>
          </cell>
        </row>
        <row r="1268">
          <cell r="D1268">
            <v>20502</v>
          </cell>
          <cell r="L1268">
            <v>2780.23</v>
          </cell>
        </row>
        <row r="1269">
          <cell r="D1269">
            <v>1001</v>
          </cell>
          <cell r="L1269">
            <v>418.08</v>
          </cell>
        </row>
        <row r="1270">
          <cell r="D1270">
            <v>1002</v>
          </cell>
          <cell r="L1270">
            <v>627.12</v>
          </cell>
        </row>
        <row r="1271">
          <cell r="D1271">
            <v>20504</v>
          </cell>
          <cell r="L1271">
            <v>538.28</v>
          </cell>
        </row>
        <row r="1272">
          <cell r="D1272">
            <v>10010</v>
          </cell>
          <cell r="L1272">
            <v>8.36</v>
          </cell>
        </row>
        <row r="1273">
          <cell r="D1273">
            <v>0</v>
          </cell>
          <cell r="L1273">
            <v>0</v>
          </cell>
        </row>
        <row r="1274">
          <cell r="D1274">
            <v>0</v>
          </cell>
          <cell r="L1274">
            <v>0</v>
          </cell>
        </row>
        <row r="1275">
          <cell r="D1275">
            <v>0</v>
          </cell>
          <cell r="L1275">
            <v>0</v>
          </cell>
        </row>
        <row r="1276">
          <cell r="D1276">
            <v>0</v>
          </cell>
          <cell r="L1276">
            <v>0</v>
          </cell>
        </row>
        <row r="1277">
          <cell r="D1277">
            <v>0</v>
          </cell>
          <cell r="L1277">
            <v>0</v>
          </cell>
        </row>
        <row r="1278">
          <cell r="D1278">
            <v>0</v>
          </cell>
          <cell r="L1278">
            <v>0</v>
          </cell>
        </row>
        <row r="1279">
          <cell r="D1279">
            <v>0</v>
          </cell>
          <cell r="L1279">
            <v>0</v>
          </cell>
        </row>
        <row r="1280">
          <cell r="D1280">
            <v>0</v>
          </cell>
          <cell r="L1280">
            <v>0</v>
          </cell>
        </row>
        <row r="1281">
          <cell r="D1281">
            <v>0</v>
          </cell>
          <cell r="L1281">
            <v>0</v>
          </cell>
        </row>
        <row r="1282">
          <cell r="D1282">
            <v>0</v>
          </cell>
          <cell r="L1282">
            <v>0</v>
          </cell>
        </row>
        <row r="1283">
          <cell r="D1283">
            <v>0</v>
          </cell>
          <cell r="L1283">
            <v>0</v>
          </cell>
        </row>
        <row r="1284">
          <cell r="D1284">
            <v>0</v>
          </cell>
          <cell r="L1284">
            <v>0</v>
          </cell>
        </row>
        <row r="1285">
          <cell r="D1285">
            <v>0</v>
          </cell>
          <cell r="L1285">
            <v>0</v>
          </cell>
        </row>
        <row r="1286">
          <cell r="D1286">
            <v>1000</v>
          </cell>
          <cell r="L1286">
            <v>69.680000000000007</v>
          </cell>
        </row>
        <row r="1287">
          <cell r="D1287">
            <v>0</v>
          </cell>
        </row>
        <row r="1288">
          <cell r="D1288">
            <v>10062</v>
          </cell>
          <cell r="L1288">
            <v>803.84</v>
          </cell>
        </row>
        <row r="1289">
          <cell r="D1289">
            <v>1001</v>
          </cell>
          <cell r="L1289">
            <v>130.15</v>
          </cell>
        </row>
        <row r="1290">
          <cell r="D1290">
            <v>1002</v>
          </cell>
          <cell r="L1290">
            <v>130.15</v>
          </cell>
        </row>
        <row r="1291">
          <cell r="D1291">
            <v>0</v>
          </cell>
          <cell r="L1291">
            <v>0</v>
          </cell>
        </row>
        <row r="1292">
          <cell r="D1292">
            <v>0</v>
          </cell>
          <cell r="L1292">
            <v>0</v>
          </cell>
        </row>
        <row r="1293">
          <cell r="D1293">
            <v>0</v>
          </cell>
          <cell r="L1293">
            <v>0</v>
          </cell>
        </row>
        <row r="1294">
          <cell r="D1294">
            <v>0</v>
          </cell>
          <cell r="L1294">
            <v>0</v>
          </cell>
        </row>
        <row r="1295">
          <cell r="D1295">
            <v>0</v>
          </cell>
          <cell r="L1295">
            <v>0</v>
          </cell>
        </row>
        <row r="1296">
          <cell r="D1296">
            <v>0</v>
          </cell>
          <cell r="L1296">
            <v>0</v>
          </cell>
        </row>
        <row r="1297">
          <cell r="D1297">
            <v>0</v>
          </cell>
          <cell r="L1297">
            <v>0</v>
          </cell>
        </row>
        <row r="1298">
          <cell r="D1298">
            <v>0</v>
          </cell>
          <cell r="L1298">
            <v>0</v>
          </cell>
        </row>
        <row r="1299">
          <cell r="D1299">
            <v>0</v>
          </cell>
          <cell r="L1299">
            <v>0</v>
          </cell>
        </row>
        <row r="1300">
          <cell r="D1300">
            <v>0</v>
          </cell>
          <cell r="L1300">
            <v>0</v>
          </cell>
        </row>
        <row r="1301">
          <cell r="D1301">
            <v>0</v>
          </cell>
          <cell r="L1301">
            <v>0</v>
          </cell>
        </row>
        <row r="1302">
          <cell r="D1302">
            <v>0</v>
          </cell>
          <cell r="L1302">
            <v>0</v>
          </cell>
        </row>
        <row r="1303">
          <cell r="D1303">
            <v>0</v>
          </cell>
          <cell r="L1303">
            <v>0</v>
          </cell>
        </row>
        <row r="1304">
          <cell r="D1304">
            <v>0</v>
          </cell>
          <cell r="L1304">
            <v>0</v>
          </cell>
        </row>
        <row r="1305">
          <cell r="D1305">
            <v>0</v>
          </cell>
          <cell r="L1305">
            <v>0</v>
          </cell>
        </row>
        <row r="1306">
          <cell r="D1306">
            <v>1000</v>
          </cell>
          <cell r="L1306">
            <v>17.350000000000001</v>
          </cell>
        </row>
        <row r="1307">
          <cell r="D1307">
            <v>0</v>
          </cell>
        </row>
        <row r="1308">
          <cell r="D1308">
            <v>10061</v>
          </cell>
          <cell r="L1308">
            <v>2145.11</v>
          </cell>
        </row>
        <row r="1309">
          <cell r="D1309">
            <v>1001</v>
          </cell>
          <cell r="L1309">
            <v>347.3</v>
          </cell>
        </row>
        <row r="1310">
          <cell r="D1310">
            <v>1002</v>
          </cell>
          <cell r="L1310">
            <v>347.3</v>
          </cell>
        </row>
        <row r="1311">
          <cell r="D1311">
            <v>0</v>
          </cell>
          <cell r="L1311">
            <v>0</v>
          </cell>
        </row>
        <row r="1312">
          <cell r="D1312">
            <v>0</v>
          </cell>
          <cell r="L1312">
            <v>0</v>
          </cell>
        </row>
        <row r="1313">
          <cell r="D1313">
            <v>0</v>
          </cell>
          <cell r="L1313">
            <v>0</v>
          </cell>
        </row>
        <row r="1314">
          <cell r="D1314">
            <v>0</v>
          </cell>
          <cell r="L1314">
            <v>0</v>
          </cell>
        </row>
        <row r="1315">
          <cell r="D1315">
            <v>0</v>
          </cell>
          <cell r="L1315">
            <v>0</v>
          </cell>
        </row>
        <row r="1316">
          <cell r="D1316">
            <v>0</v>
          </cell>
          <cell r="L1316">
            <v>0</v>
          </cell>
        </row>
        <row r="1317">
          <cell r="D1317">
            <v>0</v>
          </cell>
          <cell r="L1317">
            <v>0</v>
          </cell>
        </row>
        <row r="1318">
          <cell r="D1318">
            <v>0</v>
          </cell>
          <cell r="L1318">
            <v>0</v>
          </cell>
        </row>
        <row r="1319">
          <cell r="D1319">
            <v>0</v>
          </cell>
          <cell r="L1319">
            <v>0</v>
          </cell>
        </row>
        <row r="1320">
          <cell r="D1320">
            <v>0</v>
          </cell>
          <cell r="L1320">
            <v>0</v>
          </cell>
        </row>
        <row r="1321">
          <cell r="D1321">
            <v>0</v>
          </cell>
          <cell r="L1321">
            <v>0</v>
          </cell>
        </row>
        <row r="1322">
          <cell r="D1322">
            <v>0</v>
          </cell>
          <cell r="L1322">
            <v>0</v>
          </cell>
        </row>
        <row r="1323">
          <cell r="D1323">
            <v>0</v>
          </cell>
          <cell r="L1323">
            <v>0</v>
          </cell>
        </row>
        <row r="1324">
          <cell r="D1324">
            <v>0</v>
          </cell>
          <cell r="L1324">
            <v>0</v>
          </cell>
        </row>
        <row r="1325">
          <cell r="D1325">
            <v>0</v>
          </cell>
          <cell r="L1325">
            <v>0</v>
          </cell>
        </row>
        <row r="1326">
          <cell r="D1326">
            <v>1000</v>
          </cell>
          <cell r="L1326">
            <v>46.31</v>
          </cell>
        </row>
        <row r="1327">
          <cell r="D1327">
            <v>0</v>
          </cell>
        </row>
        <row r="1328">
          <cell r="D1328">
            <v>10185</v>
          </cell>
          <cell r="L1328">
            <v>10359.209999999999</v>
          </cell>
        </row>
        <row r="1329">
          <cell r="D1329">
            <v>1001</v>
          </cell>
          <cell r="L1329">
            <v>1677.2</v>
          </cell>
        </row>
        <row r="1330">
          <cell r="D1330">
            <v>1002</v>
          </cell>
          <cell r="L1330">
            <v>1677.2</v>
          </cell>
        </row>
        <row r="1331">
          <cell r="D1331">
            <v>0</v>
          </cell>
          <cell r="L1331">
            <v>0</v>
          </cell>
        </row>
        <row r="1332">
          <cell r="D1332">
            <v>0</v>
          </cell>
          <cell r="L1332">
            <v>0</v>
          </cell>
        </row>
        <row r="1333">
          <cell r="D1333">
            <v>0</v>
          </cell>
          <cell r="L1333">
            <v>0</v>
          </cell>
        </row>
        <row r="1334">
          <cell r="D1334">
            <v>0</v>
          </cell>
          <cell r="L1334">
            <v>0</v>
          </cell>
        </row>
        <row r="1335">
          <cell r="D1335">
            <v>0</v>
          </cell>
          <cell r="L1335">
            <v>0</v>
          </cell>
        </row>
        <row r="1336">
          <cell r="D1336">
            <v>0</v>
          </cell>
          <cell r="L1336">
            <v>0</v>
          </cell>
        </row>
        <row r="1337">
          <cell r="D1337">
            <v>0</v>
          </cell>
          <cell r="L1337">
            <v>0</v>
          </cell>
        </row>
        <row r="1338">
          <cell r="D1338">
            <v>0</v>
          </cell>
          <cell r="L1338">
            <v>0</v>
          </cell>
        </row>
        <row r="1339">
          <cell r="D1339">
            <v>0</v>
          </cell>
          <cell r="L1339">
            <v>0</v>
          </cell>
        </row>
        <row r="1340">
          <cell r="D1340">
            <v>0</v>
          </cell>
          <cell r="L1340">
            <v>0</v>
          </cell>
        </row>
        <row r="1341">
          <cell r="D1341">
            <v>0</v>
          </cell>
          <cell r="L1341">
            <v>0</v>
          </cell>
        </row>
        <row r="1342">
          <cell r="D1342">
            <v>0</v>
          </cell>
          <cell r="L1342">
            <v>0</v>
          </cell>
        </row>
        <row r="1343">
          <cell r="D1343">
            <v>0</v>
          </cell>
          <cell r="L1343">
            <v>0</v>
          </cell>
        </row>
        <row r="1344">
          <cell r="D1344">
            <v>0</v>
          </cell>
          <cell r="L1344">
            <v>0</v>
          </cell>
        </row>
        <row r="1345">
          <cell r="D1345">
            <v>0</v>
          </cell>
          <cell r="L1345">
            <v>0</v>
          </cell>
        </row>
        <row r="1346">
          <cell r="D1346">
            <v>1000</v>
          </cell>
          <cell r="L1346">
            <v>0</v>
          </cell>
        </row>
        <row r="1347">
          <cell r="D1347">
            <v>0</v>
          </cell>
        </row>
        <row r="1348">
          <cell r="D1348">
            <v>10013</v>
          </cell>
          <cell r="L1348">
            <v>15150.33</v>
          </cell>
        </row>
        <row r="1349">
          <cell r="D1349">
            <v>1001</v>
          </cell>
          <cell r="L1349">
            <v>370.34</v>
          </cell>
        </row>
        <row r="1350">
          <cell r="D1350">
            <v>1007</v>
          </cell>
          <cell r="L1350">
            <v>740.68</v>
          </cell>
        </row>
        <row r="1351">
          <cell r="D1351">
            <v>10100</v>
          </cell>
          <cell r="L1351">
            <v>1851.71</v>
          </cell>
        </row>
        <row r="1352">
          <cell r="D1352">
            <v>10015</v>
          </cell>
          <cell r="L1352">
            <v>8282.31</v>
          </cell>
        </row>
        <row r="1353">
          <cell r="D1353">
            <v>20509</v>
          </cell>
          <cell r="L1353">
            <v>271.76</v>
          </cell>
        </row>
        <row r="1354">
          <cell r="D1354">
            <v>0</v>
          </cell>
          <cell r="L1354">
            <v>0</v>
          </cell>
        </row>
        <row r="1355">
          <cell r="D1355">
            <v>0</v>
          </cell>
          <cell r="L1355">
            <v>0</v>
          </cell>
        </row>
        <row r="1356">
          <cell r="D1356">
            <v>0</v>
          </cell>
          <cell r="L1356">
            <v>0</v>
          </cell>
        </row>
        <row r="1357">
          <cell r="D1357">
            <v>0</v>
          </cell>
          <cell r="L1357">
            <v>0</v>
          </cell>
        </row>
        <row r="1358">
          <cell r="D1358">
            <v>0</v>
          </cell>
          <cell r="L1358">
            <v>0</v>
          </cell>
        </row>
        <row r="1359">
          <cell r="D1359">
            <v>0</v>
          </cell>
          <cell r="L1359">
            <v>0</v>
          </cell>
        </row>
        <row r="1360">
          <cell r="D1360">
            <v>0</v>
          </cell>
          <cell r="L1360">
            <v>0</v>
          </cell>
        </row>
        <row r="1361">
          <cell r="D1361">
            <v>0</v>
          </cell>
          <cell r="L1361">
            <v>0</v>
          </cell>
        </row>
        <row r="1362">
          <cell r="D1362">
            <v>0</v>
          </cell>
          <cell r="L1362">
            <v>0</v>
          </cell>
        </row>
        <row r="1363">
          <cell r="D1363">
            <v>0</v>
          </cell>
          <cell r="L1363">
            <v>0</v>
          </cell>
        </row>
        <row r="1364">
          <cell r="D1364">
            <v>0</v>
          </cell>
          <cell r="L1364">
            <v>0</v>
          </cell>
        </row>
        <row r="1365">
          <cell r="D1365">
            <v>0</v>
          </cell>
          <cell r="L1365">
            <v>0</v>
          </cell>
        </row>
        <row r="1366">
          <cell r="D1366">
            <v>1000</v>
          </cell>
          <cell r="L1366">
            <v>74.069999999999993</v>
          </cell>
        </row>
        <row r="1367">
          <cell r="D1367">
            <v>0</v>
          </cell>
        </row>
        <row r="1368">
          <cell r="D1368">
            <v>10013</v>
          </cell>
          <cell r="L1368">
            <v>23240.05</v>
          </cell>
        </row>
        <row r="1369">
          <cell r="D1369">
            <v>1001</v>
          </cell>
          <cell r="L1369">
            <v>8134.02</v>
          </cell>
        </row>
        <row r="1370">
          <cell r="D1370">
            <v>1007</v>
          </cell>
          <cell r="L1370">
            <v>6042.41</v>
          </cell>
        </row>
        <row r="1371">
          <cell r="D1371">
            <v>10101</v>
          </cell>
          <cell r="L1371">
            <v>4880.41</v>
          </cell>
        </row>
        <row r="1372">
          <cell r="D1372">
            <v>10015</v>
          </cell>
          <cell r="L1372">
            <v>22868.58</v>
          </cell>
        </row>
        <row r="1373">
          <cell r="D1373">
            <v>20509</v>
          </cell>
          <cell r="L1373">
            <v>750.37</v>
          </cell>
        </row>
        <row r="1374">
          <cell r="D1374">
            <v>0</v>
          </cell>
          <cell r="L1374">
            <v>0</v>
          </cell>
        </row>
        <row r="1375">
          <cell r="D1375">
            <v>0</v>
          </cell>
          <cell r="L1375">
            <v>0</v>
          </cell>
        </row>
        <row r="1376">
          <cell r="D1376">
            <v>0</v>
          </cell>
          <cell r="L1376">
            <v>0</v>
          </cell>
        </row>
        <row r="1377">
          <cell r="D1377">
            <v>0</v>
          </cell>
          <cell r="L1377">
            <v>0</v>
          </cell>
        </row>
        <row r="1378">
          <cell r="D1378">
            <v>0</v>
          </cell>
          <cell r="L1378">
            <v>0</v>
          </cell>
        </row>
        <row r="1379">
          <cell r="D1379">
            <v>0</v>
          </cell>
          <cell r="L1379">
            <v>0</v>
          </cell>
        </row>
        <row r="1380">
          <cell r="D1380">
            <v>0</v>
          </cell>
          <cell r="L1380">
            <v>0</v>
          </cell>
        </row>
        <row r="1381">
          <cell r="D1381">
            <v>0</v>
          </cell>
          <cell r="L1381">
            <v>0</v>
          </cell>
        </row>
        <row r="1382">
          <cell r="D1382">
            <v>0</v>
          </cell>
          <cell r="L1382">
            <v>0</v>
          </cell>
        </row>
        <row r="1383">
          <cell r="D1383">
            <v>0</v>
          </cell>
          <cell r="L1383">
            <v>0</v>
          </cell>
        </row>
        <row r="1384">
          <cell r="D1384">
            <v>0</v>
          </cell>
          <cell r="L1384">
            <v>0</v>
          </cell>
        </row>
        <row r="1385">
          <cell r="D1385">
            <v>0</v>
          </cell>
          <cell r="L1385">
            <v>0</v>
          </cell>
        </row>
        <row r="1386">
          <cell r="D1386">
            <v>1000</v>
          </cell>
          <cell r="L1386">
            <v>945.09</v>
          </cell>
        </row>
        <row r="1387">
          <cell r="D1387">
            <v>0</v>
          </cell>
        </row>
        <row r="1388">
          <cell r="D1388">
            <v>10016</v>
          </cell>
          <cell r="L1388">
            <v>82.98</v>
          </cell>
        </row>
        <row r="1389">
          <cell r="D1389">
            <v>10070</v>
          </cell>
          <cell r="L1389">
            <v>3319.01</v>
          </cell>
        </row>
        <row r="1390">
          <cell r="D1390">
            <v>1001</v>
          </cell>
          <cell r="L1390">
            <v>2904.13</v>
          </cell>
        </row>
        <row r="1391">
          <cell r="D1391">
            <v>1002</v>
          </cell>
          <cell r="L1391">
            <v>4439.17</v>
          </cell>
        </row>
        <row r="1392">
          <cell r="D1392">
            <v>0</v>
          </cell>
          <cell r="L1392">
            <v>0</v>
          </cell>
        </row>
        <row r="1393">
          <cell r="D1393">
            <v>0</v>
          </cell>
          <cell r="L1393">
            <v>0</v>
          </cell>
        </row>
        <row r="1394">
          <cell r="D1394">
            <v>0</v>
          </cell>
          <cell r="L1394">
            <v>0</v>
          </cell>
        </row>
        <row r="1395">
          <cell r="D1395">
            <v>0</v>
          </cell>
          <cell r="L1395">
            <v>0</v>
          </cell>
        </row>
        <row r="1396">
          <cell r="D1396">
            <v>0</v>
          </cell>
          <cell r="L1396">
            <v>0</v>
          </cell>
        </row>
        <row r="1397">
          <cell r="D1397">
            <v>0</v>
          </cell>
          <cell r="L1397">
            <v>0</v>
          </cell>
        </row>
        <row r="1398">
          <cell r="D1398">
            <v>0</v>
          </cell>
          <cell r="L1398">
            <v>0</v>
          </cell>
        </row>
        <row r="1399">
          <cell r="D1399">
            <v>0</v>
          </cell>
          <cell r="L1399">
            <v>0</v>
          </cell>
        </row>
        <row r="1400">
          <cell r="D1400">
            <v>0</v>
          </cell>
          <cell r="L1400">
            <v>0</v>
          </cell>
        </row>
        <row r="1401">
          <cell r="D1401">
            <v>0</v>
          </cell>
          <cell r="L1401">
            <v>0</v>
          </cell>
        </row>
        <row r="1402">
          <cell r="D1402">
            <v>0</v>
          </cell>
          <cell r="L1402">
            <v>0</v>
          </cell>
        </row>
        <row r="1403">
          <cell r="D1403">
            <v>0</v>
          </cell>
          <cell r="L1403">
            <v>0</v>
          </cell>
        </row>
        <row r="1404">
          <cell r="D1404">
            <v>0</v>
          </cell>
          <cell r="L1404">
            <v>0</v>
          </cell>
        </row>
        <row r="1405">
          <cell r="D1405">
            <v>0</v>
          </cell>
          <cell r="L1405">
            <v>0</v>
          </cell>
        </row>
        <row r="1406">
          <cell r="D1406">
            <v>1000</v>
          </cell>
          <cell r="L1406">
            <v>489.55</v>
          </cell>
        </row>
        <row r="1407">
          <cell r="D1407">
            <v>0</v>
          </cell>
        </row>
        <row r="1408">
          <cell r="D1408">
            <v>10055</v>
          </cell>
          <cell r="L1408">
            <v>410.62</v>
          </cell>
        </row>
        <row r="1409">
          <cell r="D1409">
            <v>10016</v>
          </cell>
          <cell r="L1409">
            <v>11.2</v>
          </cell>
        </row>
        <row r="1410">
          <cell r="D1410">
            <v>1001</v>
          </cell>
          <cell r="L1410">
            <v>93.32</v>
          </cell>
        </row>
        <row r="1411">
          <cell r="D1411">
            <v>0</v>
          </cell>
          <cell r="L1411">
            <v>0</v>
          </cell>
        </row>
        <row r="1412">
          <cell r="D1412">
            <v>0</v>
          </cell>
          <cell r="L1412">
            <v>0</v>
          </cell>
        </row>
        <row r="1413">
          <cell r="D1413">
            <v>0</v>
          </cell>
          <cell r="L1413">
            <v>0</v>
          </cell>
        </row>
        <row r="1414">
          <cell r="D1414">
            <v>0</v>
          </cell>
          <cell r="L1414">
            <v>0</v>
          </cell>
        </row>
        <row r="1415">
          <cell r="D1415">
            <v>0</v>
          </cell>
          <cell r="L1415">
            <v>0</v>
          </cell>
        </row>
        <row r="1416">
          <cell r="D1416">
            <v>0</v>
          </cell>
          <cell r="L1416">
            <v>0</v>
          </cell>
        </row>
        <row r="1417">
          <cell r="D1417">
            <v>0</v>
          </cell>
          <cell r="L1417">
            <v>0</v>
          </cell>
        </row>
        <row r="1418">
          <cell r="D1418">
            <v>0</v>
          </cell>
          <cell r="L1418">
            <v>0</v>
          </cell>
        </row>
        <row r="1419">
          <cell r="D1419">
            <v>0</v>
          </cell>
          <cell r="L1419">
            <v>0</v>
          </cell>
        </row>
        <row r="1420">
          <cell r="D1420">
            <v>0</v>
          </cell>
          <cell r="L1420">
            <v>0</v>
          </cell>
        </row>
        <row r="1421">
          <cell r="D1421">
            <v>0</v>
          </cell>
          <cell r="L1421">
            <v>0</v>
          </cell>
        </row>
        <row r="1422">
          <cell r="D1422">
            <v>0</v>
          </cell>
          <cell r="L1422">
            <v>0</v>
          </cell>
        </row>
        <row r="1423">
          <cell r="D1423">
            <v>0</v>
          </cell>
          <cell r="L1423">
            <v>0</v>
          </cell>
        </row>
        <row r="1424">
          <cell r="D1424">
            <v>0</v>
          </cell>
          <cell r="L1424">
            <v>0</v>
          </cell>
        </row>
        <row r="1425">
          <cell r="D1425">
            <v>0</v>
          </cell>
          <cell r="L1425">
            <v>0</v>
          </cell>
        </row>
        <row r="1426">
          <cell r="D1426">
            <v>1000</v>
          </cell>
          <cell r="L1426">
            <v>6.22</v>
          </cell>
        </row>
        <row r="1427">
          <cell r="D1427">
            <v>0</v>
          </cell>
        </row>
        <row r="1428">
          <cell r="D1428">
            <v>10029</v>
          </cell>
          <cell r="L1428">
            <v>737.96</v>
          </cell>
        </row>
        <row r="1429">
          <cell r="D1429">
            <v>10163</v>
          </cell>
          <cell r="L1429">
            <v>3976.81</v>
          </cell>
        </row>
        <row r="1430">
          <cell r="D1430">
            <v>10164</v>
          </cell>
          <cell r="L1430">
            <v>546.64</v>
          </cell>
        </row>
        <row r="1431">
          <cell r="D1431">
            <v>10165</v>
          </cell>
          <cell r="L1431">
            <v>47.83</v>
          </cell>
        </row>
        <row r="1432">
          <cell r="D1432">
            <v>10166</v>
          </cell>
          <cell r="L1432">
            <v>13.67</v>
          </cell>
        </row>
        <row r="1433">
          <cell r="D1433">
            <v>1007</v>
          </cell>
          <cell r="L1433">
            <v>888.29</v>
          </cell>
        </row>
        <row r="1434">
          <cell r="D1434">
            <v>1001</v>
          </cell>
          <cell r="L1434">
            <v>1195.78</v>
          </cell>
        </row>
        <row r="1435">
          <cell r="D1435">
            <v>0</v>
          </cell>
          <cell r="L1435">
            <v>0</v>
          </cell>
        </row>
        <row r="1436">
          <cell r="D1436">
            <v>0</v>
          </cell>
          <cell r="L1436">
            <v>0</v>
          </cell>
        </row>
        <row r="1437">
          <cell r="D1437">
            <v>0</v>
          </cell>
          <cell r="L1437">
            <v>0</v>
          </cell>
        </row>
        <row r="1438">
          <cell r="D1438">
            <v>0</v>
          </cell>
          <cell r="L1438">
            <v>0</v>
          </cell>
        </row>
        <row r="1439">
          <cell r="D1439">
            <v>0</v>
          </cell>
          <cell r="L1439">
            <v>0</v>
          </cell>
        </row>
        <row r="1440">
          <cell r="D1440">
            <v>0</v>
          </cell>
          <cell r="L1440">
            <v>0</v>
          </cell>
        </row>
        <row r="1441">
          <cell r="D1441">
            <v>0</v>
          </cell>
          <cell r="L1441">
            <v>0</v>
          </cell>
        </row>
        <row r="1442">
          <cell r="D1442">
            <v>0</v>
          </cell>
          <cell r="L1442">
            <v>0</v>
          </cell>
        </row>
        <row r="1443">
          <cell r="D1443">
            <v>0</v>
          </cell>
          <cell r="L1443">
            <v>0</v>
          </cell>
        </row>
        <row r="1444">
          <cell r="D1444">
            <v>0</v>
          </cell>
          <cell r="L1444">
            <v>0</v>
          </cell>
        </row>
        <row r="1445">
          <cell r="D1445">
            <v>0</v>
          </cell>
          <cell r="L1445">
            <v>0</v>
          </cell>
        </row>
        <row r="1446">
          <cell r="D1446">
            <v>1000</v>
          </cell>
          <cell r="L1446">
            <v>138.94</v>
          </cell>
        </row>
        <row r="1447">
          <cell r="D1447">
            <v>0</v>
          </cell>
        </row>
        <row r="1448">
          <cell r="D1448">
            <v>20502</v>
          </cell>
          <cell r="L1448">
            <v>41.33</v>
          </cell>
        </row>
        <row r="1449">
          <cell r="D1449">
            <v>10036</v>
          </cell>
          <cell r="L1449">
            <v>0.28000000000000003</v>
          </cell>
        </row>
        <row r="1450">
          <cell r="D1450">
            <v>1001</v>
          </cell>
          <cell r="L1450">
            <v>4.41</v>
          </cell>
        </row>
        <row r="1451">
          <cell r="D1451">
            <v>1002</v>
          </cell>
          <cell r="L1451">
            <v>3.86</v>
          </cell>
        </row>
        <row r="1452">
          <cell r="D1452">
            <v>10010</v>
          </cell>
          <cell r="L1452">
            <v>0.06</v>
          </cell>
        </row>
        <row r="1453">
          <cell r="D1453">
            <v>10098</v>
          </cell>
          <cell r="L1453">
            <v>5.79</v>
          </cell>
        </row>
        <row r="1454">
          <cell r="D1454">
            <v>0</v>
          </cell>
          <cell r="L1454">
            <v>0</v>
          </cell>
        </row>
        <row r="1455">
          <cell r="D1455">
            <v>0</v>
          </cell>
          <cell r="L1455">
            <v>0</v>
          </cell>
        </row>
        <row r="1456">
          <cell r="D1456">
            <v>0</v>
          </cell>
          <cell r="L1456">
            <v>0</v>
          </cell>
        </row>
        <row r="1457">
          <cell r="D1457">
            <v>0</v>
          </cell>
          <cell r="L1457">
            <v>0</v>
          </cell>
        </row>
        <row r="1458">
          <cell r="D1458">
            <v>0</v>
          </cell>
          <cell r="L1458">
            <v>0</v>
          </cell>
        </row>
        <row r="1459">
          <cell r="D1459">
            <v>0</v>
          </cell>
          <cell r="L1459">
            <v>0</v>
          </cell>
        </row>
        <row r="1460">
          <cell r="D1460">
            <v>0</v>
          </cell>
          <cell r="L1460">
            <v>0</v>
          </cell>
        </row>
        <row r="1461">
          <cell r="D1461">
            <v>0</v>
          </cell>
          <cell r="L1461">
            <v>0</v>
          </cell>
        </row>
        <row r="1462">
          <cell r="D1462">
            <v>0</v>
          </cell>
          <cell r="L1462">
            <v>0</v>
          </cell>
        </row>
        <row r="1463">
          <cell r="D1463">
            <v>0</v>
          </cell>
          <cell r="L1463">
            <v>0</v>
          </cell>
        </row>
        <row r="1464">
          <cell r="D1464">
            <v>0</v>
          </cell>
          <cell r="L1464">
            <v>0</v>
          </cell>
        </row>
        <row r="1465">
          <cell r="D1465">
            <v>0</v>
          </cell>
          <cell r="L1465">
            <v>0</v>
          </cell>
        </row>
        <row r="1466">
          <cell r="D1466">
            <v>1000</v>
          </cell>
          <cell r="L1466">
            <v>0.55000000000000004</v>
          </cell>
        </row>
        <row r="1467">
          <cell r="D1467">
            <v>0</v>
          </cell>
        </row>
        <row r="1468">
          <cell r="D1468">
            <v>20502</v>
          </cell>
          <cell r="L1468">
            <v>647.87</v>
          </cell>
        </row>
        <row r="1469">
          <cell r="D1469">
            <v>1001</v>
          </cell>
          <cell r="L1469">
            <v>184.06</v>
          </cell>
        </row>
        <row r="1470">
          <cell r="D1470">
            <v>1002</v>
          </cell>
          <cell r="L1470">
            <v>184.06</v>
          </cell>
        </row>
        <row r="1471">
          <cell r="D1471">
            <v>20506</v>
          </cell>
          <cell r="L1471">
            <v>736.22</v>
          </cell>
        </row>
        <row r="1472">
          <cell r="D1472">
            <v>10010</v>
          </cell>
          <cell r="L1472">
            <v>4.58</v>
          </cell>
        </row>
        <row r="1473">
          <cell r="D1473">
            <v>0</v>
          </cell>
          <cell r="L1473">
            <v>0</v>
          </cell>
        </row>
        <row r="1474">
          <cell r="D1474">
            <v>0</v>
          </cell>
          <cell r="L1474">
            <v>0</v>
          </cell>
        </row>
        <row r="1475">
          <cell r="D1475">
            <v>0</v>
          </cell>
          <cell r="L1475">
            <v>0</v>
          </cell>
        </row>
        <row r="1476">
          <cell r="D1476">
            <v>0</v>
          </cell>
          <cell r="L1476">
            <v>0</v>
          </cell>
        </row>
        <row r="1477">
          <cell r="D1477">
            <v>0</v>
          </cell>
          <cell r="L1477">
            <v>0</v>
          </cell>
        </row>
        <row r="1478">
          <cell r="D1478">
            <v>0</v>
          </cell>
          <cell r="L1478">
            <v>0</v>
          </cell>
        </row>
        <row r="1479">
          <cell r="D1479">
            <v>0</v>
          </cell>
          <cell r="L1479">
            <v>0</v>
          </cell>
        </row>
        <row r="1480">
          <cell r="D1480">
            <v>0</v>
          </cell>
          <cell r="L1480">
            <v>0</v>
          </cell>
        </row>
        <row r="1481">
          <cell r="D1481">
            <v>0</v>
          </cell>
          <cell r="L1481">
            <v>0</v>
          </cell>
        </row>
        <row r="1482">
          <cell r="D1482">
            <v>0</v>
          </cell>
          <cell r="L1482">
            <v>0</v>
          </cell>
        </row>
        <row r="1483">
          <cell r="D1483">
            <v>0</v>
          </cell>
          <cell r="L1483">
            <v>0</v>
          </cell>
        </row>
        <row r="1484">
          <cell r="D1484">
            <v>0</v>
          </cell>
          <cell r="L1484">
            <v>0</v>
          </cell>
        </row>
        <row r="1485">
          <cell r="D1485">
            <v>0</v>
          </cell>
          <cell r="L1485">
            <v>0</v>
          </cell>
        </row>
        <row r="1486">
          <cell r="D1486">
            <v>1000</v>
          </cell>
          <cell r="L1486">
            <v>24.54</v>
          </cell>
        </row>
        <row r="1487">
          <cell r="D1487">
            <v>0</v>
          </cell>
        </row>
        <row r="1488">
          <cell r="D1488">
            <v>10056</v>
          </cell>
          <cell r="L1488">
            <v>586.38</v>
          </cell>
        </row>
        <row r="1489">
          <cell r="D1489">
            <v>1002</v>
          </cell>
          <cell r="L1489">
            <v>55.85</v>
          </cell>
        </row>
        <row r="1490">
          <cell r="D1490">
            <v>1001</v>
          </cell>
          <cell r="L1490">
            <v>167.54</v>
          </cell>
        </row>
        <row r="1491">
          <cell r="D1491">
            <v>0</v>
          </cell>
          <cell r="L1491">
            <v>0</v>
          </cell>
        </row>
        <row r="1492">
          <cell r="D1492">
            <v>0</v>
          </cell>
          <cell r="L1492">
            <v>0</v>
          </cell>
        </row>
        <row r="1493">
          <cell r="D1493">
            <v>0</v>
          </cell>
          <cell r="L1493">
            <v>0</v>
          </cell>
        </row>
        <row r="1494">
          <cell r="D1494">
            <v>0</v>
          </cell>
          <cell r="L1494">
            <v>0</v>
          </cell>
        </row>
        <row r="1495">
          <cell r="D1495">
            <v>0</v>
          </cell>
          <cell r="L1495">
            <v>0</v>
          </cell>
        </row>
        <row r="1496">
          <cell r="D1496">
            <v>0</v>
          </cell>
          <cell r="L1496">
            <v>0</v>
          </cell>
        </row>
        <row r="1497">
          <cell r="D1497">
            <v>0</v>
          </cell>
          <cell r="L1497">
            <v>0</v>
          </cell>
        </row>
        <row r="1498">
          <cell r="D1498">
            <v>0</v>
          </cell>
          <cell r="L1498">
            <v>0</v>
          </cell>
        </row>
        <row r="1499">
          <cell r="D1499">
            <v>0</v>
          </cell>
          <cell r="L1499">
            <v>0</v>
          </cell>
        </row>
        <row r="1500">
          <cell r="D1500">
            <v>0</v>
          </cell>
          <cell r="L1500">
            <v>0</v>
          </cell>
        </row>
        <row r="1501">
          <cell r="D1501">
            <v>0</v>
          </cell>
          <cell r="L1501">
            <v>0</v>
          </cell>
        </row>
        <row r="1502">
          <cell r="D1502">
            <v>0</v>
          </cell>
          <cell r="L1502">
            <v>0</v>
          </cell>
        </row>
        <row r="1503">
          <cell r="D1503">
            <v>0</v>
          </cell>
          <cell r="L1503">
            <v>0</v>
          </cell>
        </row>
        <row r="1504">
          <cell r="D1504">
            <v>0</v>
          </cell>
          <cell r="L1504">
            <v>0</v>
          </cell>
        </row>
        <row r="1505">
          <cell r="D1505">
            <v>0</v>
          </cell>
          <cell r="L1505">
            <v>0</v>
          </cell>
        </row>
        <row r="1506">
          <cell r="D1506">
            <v>1000</v>
          </cell>
          <cell r="L1506">
            <v>14.89</v>
          </cell>
        </row>
        <row r="1507">
          <cell r="D1507">
            <v>0</v>
          </cell>
        </row>
        <row r="1508">
          <cell r="D1508">
            <v>10052</v>
          </cell>
          <cell r="L1508">
            <v>4225.46</v>
          </cell>
        </row>
        <row r="1509">
          <cell r="D1509">
            <v>1002</v>
          </cell>
          <cell r="L1509">
            <v>402.43</v>
          </cell>
        </row>
        <row r="1510">
          <cell r="D1510">
            <v>1001</v>
          </cell>
          <cell r="L1510">
            <v>1207.28</v>
          </cell>
        </row>
        <row r="1511">
          <cell r="D1511">
            <v>0</v>
          </cell>
          <cell r="L1511">
            <v>0</v>
          </cell>
        </row>
        <row r="1512">
          <cell r="D1512">
            <v>0</v>
          </cell>
          <cell r="L1512">
            <v>0</v>
          </cell>
        </row>
        <row r="1513">
          <cell r="D1513">
            <v>0</v>
          </cell>
          <cell r="L1513">
            <v>0</v>
          </cell>
        </row>
        <row r="1514">
          <cell r="D1514">
            <v>0</v>
          </cell>
          <cell r="L1514">
            <v>0</v>
          </cell>
        </row>
        <row r="1515">
          <cell r="D1515">
            <v>0</v>
          </cell>
          <cell r="L1515">
            <v>0</v>
          </cell>
        </row>
        <row r="1516">
          <cell r="D1516">
            <v>0</v>
          </cell>
          <cell r="L1516">
            <v>0</v>
          </cell>
        </row>
        <row r="1517">
          <cell r="D1517">
            <v>0</v>
          </cell>
          <cell r="L1517">
            <v>0</v>
          </cell>
        </row>
        <row r="1518">
          <cell r="D1518">
            <v>0</v>
          </cell>
          <cell r="L1518">
            <v>0</v>
          </cell>
        </row>
        <row r="1519">
          <cell r="D1519">
            <v>0</v>
          </cell>
          <cell r="L1519">
            <v>0</v>
          </cell>
        </row>
        <row r="1520">
          <cell r="D1520">
            <v>0</v>
          </cell>
          <cell r="L1520">
            <v>0</v>
          </cell>
        </row>
        <row r="1521">
          <cell r="D1521">
            <v>0</v>
          </cell>
          <cell r="L1521">
            <v>0</v>
          </cell>
        </row>
        <row r="1522">
          <cell r="D1522">
            <v>0</v>
          </cell>
          <cell r="L1522">
            <v>0</v>
          </cell>
        </row>
        <row r="1523">
          <cell r="D1523">
            <v>0</v>
          </cell>
          <cell r="L1523">
            <v>0</v>
          </cell>
        </row>
        <row r="1524">
          <cell r="D1524">
            <v>0</v>
          </cell>
          <cell r="L1524">
            <v>0</v>
          </cell>
        </row>
        <row r="1525">
          <cell r="D1525">
            <v>0</v>
          </cell>
          <cell r="L1525">
            <v>0</v>
          </cell>
        </row>
        <row r="1526">
          <cell r="D1526">
            <v>1000</v>
          </cell>
          <cell r="L1526">
            <v>107.31</v>
          </cell>
        </row>
        <row r="1527">
          <cell r="D1527">
            <v>0</v>
          </cell>
        </row>
        <row r="1528">
          <cell r="D1528">
            <v>10064</v>
          </cell>
          <cell r="L1528">
            <v>6944.5</v>
          </cell>
        </row>
        <row r="1529">
          <cell r="D1529">
            <v>1002</v>
          </cell>
          <cell r="L1529">
            <v>661.38</v>
          </cell>
        </row>
        <row r="1530">
          <cell r="D1530">
            <v>1001</v>
          </cell>
          <cell r="L1530">
            <v>1984.14</v>
          </cell>
        </row>
        <row r="1531">
          <cell r="D1531">
            <v>0</v>
          </cell>
          <cell r="L1531">
            <v>0</v>
          </cell>
        </row>
        <row r="1532">
          <cell r="D1532">
            <v>0</v>
          </cell>
          <cell r="L1532">
            <v>0</v>
          </cell>
        </row>
        <row r="1533">
          <cell r="D1533">
            <v>0</v>
          </cell>
          <cell r="L1533">
            <v>0</v>
          </cell>
        </row>
        <row r="1534">
          <cell r="D1534">
            <v>0</v>
          </cell>
          <cell r="L1534">
            <v>0</v>
          </cell>
        </row>
        <row r="1535">
          <cell r="D1535">
            <v>0</v>
          </cell>
          <cell r="L1535">
            <v>0</v>
          </cell>
        </row>
        <row r="1536">
          <cell r="D1536">
            <v>0</v>
          </cell>
          <cell r="L1536">
            <v>0</v>
          </cell>
        </row>
        <row r="1537">
          <cell r="D1537">
            <v>0</v>
          </cell>
          <cell r="L1537">
            <v>0</v>
          </cell>
        </row>
        <row r="1538">
          <cell r="D1538">
            <v>0</v>
          </cell>
          <cell r="L1538">
            <v>0</v>
          </cell>
        </row>
        <row r="1539">
          <cell r="D1539">
            <v>0</v>
          </cell>
          <cell r="L1539">
            <v>0</v>
          </cell>
        </row>
        <row r="1540">
          <cell r="D1540">
            <v>0</v>
          </cell>
          <cell r="L1540">
            <v>0</v>
          </cell>
        </row>
        <row r="1541">
          <cell r="D1541">
            <v>0</v>
          </cell>
          <cell r="L1541">
            <v>0</v>
          </cell>
        </row>
        <row r="1542">
          <cell r="D1542">
            <v>0</v>
          </cell>
          <cell r="L1542">
            <v>0</v>
          </cell>
        </row>
        <row r="1543">
          <cell r="D1543">
            <v>0</v>
          </cell>
          <cell r="L1543">
            <v>0</v>
          </cell>
        </row>
        <row r="1544">
          <cell r="D1544">
            <v>0</v>
          </cell>
          <cell r="L1544">
            <v>0</v>
          </cell>
        </row>
        <row r="1545">
          <cell r="D1545">
            <v>0</v>
          </cell>
          <cell r="L1545">
            <v>0</v>
          </cell>
        </row>
        <row r="1546">
          <cell r="D1546">
            <v>1000</v>
          </cell>
          <cell r="L1546">
            <v>176.37</v>
          </cell>
        </row>
        <row r="1547">
          <cell r="D1547">
            <v>0</v>
          </cell>
        </row>
        <row r="1548">
          <cell r="D1548">
            <v>10013</v>
          </cell>
          <cell r="L1548">
            <v>603.79</v>
          </cell>
        </row>
        <row r="1549">
          <cell r="D1549">
            <v>1001</v>
          </cell>
          <cell r="L1549">
            <v>452.84</v>
          </cell>
        </row>
        <row r="1550">
          <cell r="D1550">
            <v>1007</v>
          </cell>
          <cell r="L1550">
            <v>603.79</v>
          </cell>
        </row>
        <row r="1551">
          <cell r="D1551">
            <v>10106</v>
          </cell>
          <cell r="L1551">
            <v>1584.94</v>
          </cell>
        </row>
        <row r="1552">
          <cell r="D1552">
            <v>10015</v>
          </cell>
          <cell r="L1552">
            <v>742.67</v>
          </cell>
        </row>
        <row r="1553">
          <cell r="D1553">
            <v>20509</v>
          </cell>
          <cell r="L1553">
            <v>24.37</v>
          </cell>
        </row>
        <row r="1554">
          <cell r="D1554">
            <v>0</v>
          </cell>
          <cell r="L1554">
            <v>0</v>
          </cell>
        </row>
        <row r="1555">
          <cell r="D1555">
            <v>0</v>
          </cell>
          <cell r="L1555">
            <v>0</v>
          </cell>
        </row>
        <row r="1556">
          <cell r="D1556">
            <v>0</v>
          </cell>
          <cell r="L1556">
            <v>0</v>
          </cell>
        </row>
        <row r="1557">
          <cell r="D1557">
            <v>0</v>
          </cell>
          <cell r="L1557">
            <v>0</v>
          </cell>
        </row>
        <row r="1558">
          <cell r="D1558">
            <v>0</v>
          </cell>
          <cell r="L1558">
            <v>0</v>
          </cell>
        </row>
        <row r="1559">
          <cell r="D1559">
            <v>0</v>
          </cell>
          <cell r="L1559">
            <v>0</v>
          </cell>
        </row>
        <row r="1560">
          <cell r="D1560">
            <v>0</v>
          </cell>
          <cell r="L1560">
            <v>0</v>
          </cell>
        </row>
        <row r="1561">
          <cell r="D1561">
            <v>0</v>
          </cell>
          <cell r="L1561">
            <v>0</v>
          </cell>
        </row>
        <row r="1562">
          <cell r="D1562">
            <v>0</v>
          </cell>
          <cell r="L1562">
            <v>0</v>
          </cell>
        </row>
        <row r="1563">
          <cell r="D1563">
            <v>0</v>
          </cell>
          <cell r="L1563">
            <v>0</v>
          </cell>
        </row>
        <row r="1564">
          <cell r="D1564">
            <v>0</v>
          </cell>
          <cell r="L1564">
            <v>0</v>
          </cell>
        </row>
        <row r="1565">
          <cell r="D1565">
            <v>0</v>
          </cell>
          <cell r="L1565">
            <v>0</v>
          </cell>
        </row>
        <row r="1566">
          <cell r="D1566">
            <v>1000</v>
          </cell>
          <cell r="L1566">
            <v>70.44</v>
          </cell>
        </row>
        <row r="1567">
          <cell r="D1567">
            <v>0</v>
          </cell>
        </row>
        <row r="1568">
          <cell r="D1568">
            <v>1002</v>
          </cell>
          <cell r="L1568">
            <v>40.47</v>
          </cell>
        </row>
        <row r="1569">
          <cell r="D1569">
            <v>1001</v>
          </cell>
          <cell r="L1569">
            <v>76.900000000000006</v>
          </cell>
        </row>
        <row r="1570">
          <cell r="D1570">
            <v>10016</v>
          </cell>
          <cell r="L1570">
            <v>2.4300000000000002</v>
          </cell>
        </row>
        <row r="1571">
          <cell r="D1571">
            <v>0</v>
          </cell>
          <cell r="L1571">
            <v>0</v>
          </cell>
        </row>
        <row r="1572">
          <cell r="D1572">
            <v>0</v>
          </cell>
          <cell r="L1572">
            <v>0</v>
          </cell>
        </row>
        <row r="1573">
          <cell r="D1573">
            <v>0</v>
          </cell>
          <cell r="L1573">
            <v>0</v>
          </cell>
        </row>
        <row r="1574">
          <cell r="D1574">
            <v>0</v>
          </cell>
          <cell r="L1574">
            <v>0</v>
          </cell>
        </row>
        <row r="1575">
          <cell r="D1575">
            <v>0</v>
          </cell>
          <cell r="L1575">
            <v>0</v>
          </cell>
        </row>
        <row r="1576">
          <cell r="D1576">
            <v>0</v>
          </cell>
          <cell r="L1576">
            <v>0</v>
          </cell>
        </row>
        <row r="1577">
          <cell r="D1577">
            <v>0</v>
          </cell>
          <cell r="L1577">
            <v>0</v>
          </cell>
        </row>
        <row r="1578">
          <cell r="D1578">
            <v>0</v>
          </cell>
          <cell r="L1578">
            <v>0</v>
          </cell>
        </row>
        <row r="1579">
          <cell r="D1579">
            <v>0</v>
          </cell>
          <cell r="L1579">
            <v>0</v>
          </cell>
        </row>
        <row r="1580">
          <cell r="D1580">
            <v>0</v>
          </cell>
          <cell r="L1580">
            <v>0</v>
          </cell>
        </row>
        <row r="1581">
          <cell r="D1581">
            <v>0</v>
          </cell>
          <cell r="L1581">
            <v>0</v>
          </cell>
        </row>
        <row r="1582">
          <cell r="D1582">
            <v>0</v>
          </cell>
          <cell r="L1582">
            <v>0</v>
          </cell>
        </row>
        <row r="1583">
          <cell r="D1583">
            <v>0</v>
          </cell>
          <cell r="L1583">
            <v>0</v>
          </cell>
        </row>
        <row r="1584">
          <cell r="D1584">
            <v>0</v>
          </cell>
          <cell r="L1584">
            <v>0</v>
          </cell>
        </row>
        <row r="1585">
          <cell r="D1585">
            <v>0</v>
          </cell>
          <cell r="L1585">
            <v>0</v>
          </cell>
        </row>
        <row r="1586">
          <cell r="D1586">
            <v>1000</v>
          </cell>
          <cell r="L1586">
            <v>7.82</v>
          </cell>
        </row>
        <row r="1587">
          <cell r="D1587">
            <v>0</v>
          </cell>
        </row>
        <row r="1588">
          <cell r="D1588">
            <v>10190</v>
          </cell>
          <cell r="L1588">
            <v>914.42</v>
          </cell>
        </row>
        <row r="1589">
          <cell r="D1589">
            <v>10163</v>
          </cell>
          <cell r="L1589">
            <v>121.64</v>
          </cell>
        </row>
        <row r="1590">
          <cell r="D1590">
            <v>10164</v>
          </cell>
          <cell r="L1590">
            <v>16.72</v>
          </cell>
        </row>
        <row r="1591">
          <cell r="D1591">
            <v>10165</v>
          </cell>
          <cell r="L1591">
            <v>1.46</v>
          </cell>
        </row>
        <row r="1592">
          <cell r="D1592">
            <v>10166</v>
          </cell>
          <cell r="L1592">
            <v>0.42</v>
          </cell>
        </row>
        <row r="1593">
          <cell r="D1593">
            <v>1007</v>
          </cell>
          <cell r="L1593">
            <v>27.17</v>
          </cell>
        </row>
        <row r="1594">
          <cell r="D1594">
            <v>1001</v>
          </cell>
          <cell r="L1594">
            <v>36.58</v>
          </cell>
        </row>
        <row r="1595">
          <cell r="D1595">
            <v>0</v>
          </cell>
          <cell r="L1595">
            <v>0</v>
          </cell>
        </row>
        <row r="1596">
          <cell r="D1596">
            <v>0</v>
          </cell>
          <cell r="L1596">
            <v>0</v>
          </cell>
        </row>
        <row r="1597">
          <cell r="D1597">
            <v>0</v>
          </cell>
          <cell r="L1597">
            <v>0</v>
          </cell>
        </row>
        <row r="1598">
          <cell r="D1598">
            <v>0</v>
          </cell>
          <cell r="L1598">
            <v>0</v>
          </cell>
        </row>
        <row r="1599">
          <cell r="D1599">
            <v>0</v>
          </cell>
          <cell r="L1599">
            <v>0</v>
          </cell>
        </row>
        <row r="1600">
          <cell r="D1600">
            <v>0</v>
          </cell>
          <cell r="L1600">
            <v>0</v>
          </cell>
        </row>
        <row r="1601">
          <cell r="D1601">
            <v>0</v>
          </cell>
          <cell r="L1601">
            <v>0</v>
          </cell>
        </row>
        <row r="1602">
          <cell r="D1602">
            <v>0</v>
          </cell>
          <cell r="L1602">
            <v>0</v>
          </cell>
        </row>
        <row r="1603">
          <cell r="D1603">
            <v>0</v>
          </cell>
          <cell r="L1603">
            <v>0</v>
          </cell>
        </row>
        <row r="1604">
          <cell r="D1604">
            <v>0</v>
          </cell>
          <cell r="L1604">
            <v>0</v>
          </cell>
        </row>
        <row r="1605">
          <cell r="D1605">
            <v>0</v>
          </cell>
          <cell r="L1605">
            <v>0</v>
          </cell>
        </row>
        <row r="1606">
          <cell r="D1606">
            <v>1000</v>
          </cell>
          <cell r="L1606">
            <v>4.25</v>
          </cell>
        </row>
        <row r="1607">
          <cell r="D1607">
            <v>0</v>
          </cell>
        </row>
        <row r="1608">
          <cell r="D1608">
            <v>1001</v>
          </cell>
          <cell r="L1608">
            <v>525.24</v>
          </cell>
        </row>
        <row r="1609">
          <cell r="D1609">
            <v>1002</v>
          </cell>
          <cell r="L1609">
            <v>525.24</v>
          </cell>
        </row>
        <row r="1610">
          <cell r="D1610">
            <v>10016</v>
          </cell>
          <cell r="L1610">
            <v>3.94</v>
          </cell>
        </row>
        <row r="1611">
          <cell r="D1611">
            <v>10094</v>
          </cell>
          <cell r="L1611">
            <v>1378.74</v>
          </cell>
        </row>
        <row r="1612">
          <cell r="D1612">
            <v>0</v>
          </cell>
          <cell r="L1612">
            <v>0</v>
          </cell>
        </row>
        <row r="1613">
          <cell r="D1613">
            <v>0</v>
          </cell>
          <cell r="L1613">
            <v>0</v>
          </cell>
        </row>
        <row r="1614">
          <cell r="D1614">
            <v>0</v>
          </cell>
          <cell r="L1614">
            <v>0</v>
          </cell>
        </row>
        <row r="1615">
          <cell r="D1615">
            <v>0</v>
          </cell>
          <cell r="L1615">
            <v>0</v>
          </cell>
        </row>
        <row r="1616">
          <cell r="D1616">
            <v>0</v>
          </cell>
          <cell r="L1616">
            <v>0</v>
          </cell>
        </row>
        <row r="1617">
          <cell r="D1617">
            <v>0</v>
          </cell>
          <cell r="L1617">
            <v>0</v>
          </cell>
        </row>
        <row r="1618">
          <cell r="D1618">
            <v>0</v>
          </cell>
          <cell r="L1618">
            <v>0</v>
          </cell>
        </row>
        <row r="1619">
          <cell r="D1619">
            <v>0</v>
          </cell>
          <cell r="L1619">
            <v>0</v>
          </cell>
        </row>
        <row r="1620">
          <cell r="D1620">
            <v>0</v>
          </cell>
          <cell r="L1620">
            <v>0</v>
          </cell>
        </row>
        <row r="1621">
          <cell r="D1621">
            <v>0</v>
          </cell>
          <cell r="L1621">
            <v>0</v>
          </cell>
        </row>
        <row r="1622">
          <cell r="D1622">
            <v>0</v>
          </cell>
          <cell r="L1622">
            <v>0</v>
          </cell>
        </row>
        <row r="1623">
          <cell r="D1623">
            <v>0</v>
          </cell>
          <cell r="L1623">
            <v>0</v>
          </cell>
        </row>
        <row r="1624">
          <cell r="D1624">
            <v>0</v>
          </cell>
          <cell r="L1624">
            <v>0</v>
          </cell>
        </row>
        <row r="1625">
          <cell r="D1625">
            <v>0</v>
          </cell>
          <cell r="L1625">
            <v>0</v>
          </cell>
        </row>
        <row r="1626">
          <cell r="D1626">
            <v>1000</v>
          </cell>
          <cell r="L1626">
            <v>70.03</v>
          </cell>
        </row>
        <row r="1627">
          <cell r="D1627">
            <v>0</v>
          </cell>
        </row>
        <row r="1628">
          <cell r="D1628">
            <v>20502</v>
          </cell>
          <cell r="L1628">
            <v>366.85</v>
          </cell>
        </row>
        <row r="1629">
          <cell r="D1629">
            <v>10026</v>
          </cell>
          <cell r="L1629">
            <v>183.43</v>
          </cell>
        </row>
        <row r="1630">
          <cell r="D1630">
            <v>1001</v>
          </cell>
          <cell r="L1630">
            <v>160.9</v>
          </cell>
        </row>
        <row r="1631">
          <cell r="D1631">
            <v>1002</v>
          </cell>
          <cell r="L1631">
            <v>144.81</v>
          </cell>
        </row>
        <row r="1632">
          <cell r="D1632">
            <v>10010</v>
          </cell>
          <cell r="L1632">
            <v>1.29</v>
          </cell>
        </row>
        <row r="1633">
          <cell r="D1633">
            <v>10110</v>
          </cell>
          <cell r="L1633">
            <v>168.95</v>
          </cell>
        </row>
        <row r="1634">
          <cell r="D1634">
            <v>0</v>
          </cell>
          <cell r="L1634">
            <v>0</v>
          </cell>
        </row>
        <row r="1635">
          <cell r="D1635">
            <v>0</v>
          </cell>
          <cell r="L1635">
            <v>0</v>
          </cell>
        </row>
        <row r="1636">
          <cell r="D1636">
            <v>0</v>
          </cell>
          <cell r="L1636">
            <v>0</v>
          </cell>
        </row>
        <row r="1637">
          <cell r="D1637">
            <v>0</v>
          </cell>
          <cell r="L1637">
            <v>0</v>
          </cell>
        </row>
        <row r="1638">
          <cell r="D1638">
            <v>0</v>
          </cell>
          <cell r="L1638">
            <v>0</v>
          </cell>
        </row>
        <row r="1639">
          <cell r="D1639">
            <v>0</v>
          </cell>
          <cell r="L1639">
            <v>0</v>
          </cell>
        </row>
        <row r="1640">
          <cell r="D1640">
            <v>0</v>
          </cell>
          <cell r="L1640">
            <v>0</v>
          </cell>
        </row>
        <row r="1641">
          <cell r="D1641">
            <v>0</v>
          </cell>
          <cell r="L1641">
            <v>0</v>
          </cell>
        </row>
        <row r="1642">
          <cell r="D1642">
            <v>0</v>
          </cell>
          <cell r="L1642">
            <v>0</v>
          </cell>
        </row>
        <row r="1643">
          <cell r="D1643">
            <v>0</v>
          </cell>
          <cell r="L1643">
            <v>0</v>
          </cell>
        </row>
        <row r="1644">
          <cell r="D1644">
            <v>0</v>
          </cell>
          <cell r="L1644">
            <v>0</v>
          </cell>
        </row>
        <row r="1645">
          <cell r="D1645">
            <v>0</v>
          </cell>
          <cell r="L1645">
            <v>0</v>
          </cell>
        </row>
        <row r="1646">
          <cell r="D1646">
            <v>1000</v>
          </cell>
          <cell r="L1646">
            <v>20.38</v>
          </cell>
        </row>
        <row r="1647">
          <cell r="D1647">
            <v>0</v>
          </cell>
        </row>
        <row r="1648">
          <cell r="D1648">
            <v>20502</v>
          </cell>
          <cell r="L1648">
            <v>667.51</v>
          </cell>
        </row>
        <row r="1649">
          <cell r="D1649">
            <v>10026</v>
          </cell>
          <cell r="L1649">
            <v>333.75</v>
          </cell>
        </row>
        <row r="1650">
          <cell r="D1650">
            <v>1001</v>
          </cell>
          <cell r="L1650">
            <v>219.58</v>
          </cell>
        </row>
        <row r="1651">
          <cell r="D1651">
            <v>1002</v>
          </cell>
          <cell r="L1651">
            <v>219.58</v>
          </cell>
        </row>
        <row r="1652">
          <cell r="D1652">
            <v>10010</v>
          </cell>
          <cell r="L1652">
            <v>2.34</v>
          </cell>
        </row>
        <row r="1653">
          <cell r="D1653">
            <v>10018</v>
          </cell>
          <cell r="L1653">
            <v>922.22</v>
          </cell>
        </row>
        <row r="1654">
          <cell r="D1654">
            <v>0</v>
          </cell>
          <cell r="L1654">
            <v>0</v>
          </cell>
        </row>
        <row r="1655">
          <cell r="D1655">
            <v>0</v>
          </cell>
          <cell r="L1655">
            <v>0</v>
          </cell>
        </row>
        <row r="1656">
          <cell r="D1656">
            <v>0</v>
          </cell>
          <cell r="L1656">
            <v>0</v>
          </cell>
        </row>
        <row r="1657">
          <cell r="D1657">
            <v>0</v>
          </cell>
          <cell r="L1657">
            <v>0</v>
          </cell>
        </row>
        <row r="1658">
          <cell r="D1658">
            <v>0</v>
          </cell>
          <cell r="L1658">
            <v>0</v>
          </cell>
        </row>
        <row r="1659">
          <cell r="D1659">
            <v>0</v>
          </cell>
          <cell r="L1659">
            <v>0</v>
          </cell>
        </row>
        <row r="1660">
          <cell r="D1660">
            <v>0</v>
          </cell>
          <cell r="L1660">
            <v>0</v>
          </cell>
        </row>
        <row r="1661">
          <cell r="D1661">
            <v>0</v>
          </cell>
          <cell r="L1661">
            <v>0</v>
          </cell>
        </row>
        <row r="1662">
          <cell r="D1662">
            <v>0</v>
          </cell>
          <cell r="L1662">
            <v>0</v>
          </cell>
        </row>
        <row r="1663">
          <cell r="D1663">
            <v>0</v>
          </cell>
          <cell r="L1663">
            <v>0</v>
          </cell>
        </row>
        <row r="1664">
          <cell r="D1664">
            <v>0</v>
          </cell>
          <cell r="L1664">
            <v>0</v>
          </cell>
        </row>
        <row r="1665">
          <cell r="D1665">
            <v>0</v>
          </cell>
          <cell r="L1665">
            <v>0</v>
          </cell>
        </row>
        <row r="1666">
          <cell r="D1666">
            <v>1000</v>
          </cell>
          <cell r="L1666">
            <v>29.28</v>
          </cell>
        </row>
        <row r="1667">
          <cell r="D1667">
            <v>0</v>
          </cell>
        </row>
        <row r="1668">
          <cell r="D1668">
            <v>10126</v>
          </cell>
          <cell r="L1668">
            <v>31588.48</v>
          </cell>
        </row>
        <row r="1669">
          <cell r="D1669">
            <v>0</v>
          </cell>
          <cell r="L1669">
            <v>0</v>
          </cell>
        </row>
        <row r="1670">
          <cell r="D1670">
            <v>0</v>
          </cell>
          <cell r="L1670">
            <v>0</v>
          </cell>
        </row>
        <row r="1671">
          <cell r="D1671">
            <v>0</v>
          </cell>
          <cell r="L1671">
            <v>0</v>
          </cell>
        </row>
        <row r="1672">
          <cell r="D1672">
            <v>0</v>
          </cell>
          <cell r="L1672">
            <v>0</v>
          </cell>
        </row>
        <row r="1673">
          <cell r="D1673">
            <v>0</v>
          </cell>
          <cell r="L1673">
            <v>0</v>
          </cell>
        </row>
        <row r="1674">
          <cell r="D1674">
            <v>0</v>
          </cell>
          <cell r="L1674">
            <v>0</v>
          </cell>
        </row>
        <row r="1675">
          <cell r="D1675">
            <v>0</v>
          </cell>
          <cell r="L1675">
            <v>0</v>
          </cell>
        </row>
        <row r="1676">
          <cell r="D1676">
            <v>0</v>
          </cell>
          <cell r="L1676">
            <v>0</v>
          </cell>
        </row>
        <row r="1677">
          <cell r="D1677">
            <v>0</v>
          </cell>
          <cell r="L1677">
            <v>0</v>
          </cell>
        </row>
        <row r="1678">
          <cell r="D1678">
            <v>0</v>
          </cell>
          <cell r="L1678">
            <v>0</v>
          </cell>
        </row>
        <row r="1679">
          <cell r="D1679">
            <v>0</v>
          </cell>
          <cell r="L1679">
            <v>0</v>
          </cell>
        </row>
        <row r="1680">
          <cell r="D1680">
            <v>0</v>
          </cell>
          <cell r="L1680">
            <v>0</v>
          </cell>
        </row>
        <row r="1681">
          <cell r="D1681">
            <v>0</v>
          </cell>
          <cell r="L1681">
            <v>0</v>
          </cell>
        </row>
        <row r="1682">
          <cell r="D1682">
            <v>0</v>
          </cell>
          <cell r="L1682">
            <v>0</v>
          </cell>
        </row>
        <row r="1683">
          <cell r="D1683">
            <v>0</v>
          </cell>
          <cell r="L1683">
            <v>0</v>
          </cell>
        </row>
        <row r="1684">
          <cell r="D1684">
            <v>0</v>
          </cell>
          <cell r="L1684">
            <v>0</v>
          </cell>
        </row>
        <row r="1685">
          <cell r="D1685">
            <v>0</v>
          </cell>
          <cell r="L1685">
            <v>0</v>
          </cell>
        </row>
        <row r="1686">
          <cell r="D1686">
            <v>1000</v>
          </cell>
          <cell r="L1686">
            <v>0</v>
          </cell>
        </row>
        <row r="1687">
          <cell r="D1687">
            <v>0</v>
          </cell>
        </row>
        <row r="1688">
          <cell r="D1688">
            <v>10147</v>
          </cell>
          <cell r="L1688">
            <v>847.64</v>
          </cell>
        </row>
        <row r="1689">
          <cell r="D1689">
            <v>0</v>
          </cell>
          <cell r="L1689">
            <v>0</v>
          </cell>
        </row>
        <row r="1690">
          <cell r="D1690">
            <v>0</v>
          </cell>
          <cell r="L1690">
            <v>0</v>
          </cell>
        </row>
        <row r="1691">
          <cell r="D1691">
            <v>0</v>
          </cell>
          <cell r="L1691">
            <v>0</v>
          </cell>
        </row>
        <row r="1692">
          <cell r="D1692">
            <v>0</v>
          </cell>
          <cell r="L1692">
            <v>0</v>
          </cell>
        </row>
        <row r="1693">
          <cell r="D1693">
            <v>0</v>
          </cell>
          <cell r="L1693">
            <v>0</v>
          </cell>
        </row>
        <row r="1694">
          <cell r="D1694">
            <v>0</v>
          </cell>
          <cell r="L1694">
            <v>0</v>
          </cell>
        </row>
        <row r="1695">
          <cell r="D1695">
            <v>0</v>
          </cell>
          <cell r="L1695">
            <v>0</v>
          </cell>
        </row>
        <row r="1696">
          <cell r="D1696">
            <v>0</v>
          </cell>
          <cell r="L1696">
            <v>0</v>
          </cell>
        </row>
        <row r="1697">
          <cell r="D1697">
            <v>0</v>
          </cell>
          <cell r="L1697">
            <v>0</v>
          </cell>
        </row>
        <row r="1698">
          <cell r="D1698">
            <v>0</v>
          </cell>
          <cell r="L1698">
            <v>0</v>
          </cell>
        </row>
        <row r="1699">
          <cell r="D1699">
            <v>0</v>
          </cell>
          <cell r="L1699">
            <v>0</v>
          </cell>
        </row>
        <row r="1700">
          <cell r="D1700">
            <v>0</v>
          </cell>
          <cell r="L1700">
            <v>0</v>
          </cell>
        </row>
        <row r="1701">
          <cell r="D1701">
            <v>0</v>
          </cell>
          <cell r="L1701">
            <v>0</v>
          </cell>
        </row>
        <row r="1702">
          <cell r="D1702">
            <v>0</v>
          </cell>
          <cell r="L1702">
            <v>0</v>
          </cell>
        </row>
        <row r="1703">
          <cell r="D1703">
            <v>0</v>
          </cell>
          <cell r="L1703">
            <v>0</v>
          </cell>
        </row>
        <row r="1704">
          <cell r="D1704">
            <v>0</v>
          </cell>
          <cell r="L1704">
            <v>0</v>
          </cell>
        </row>
        <row r="1705">
          <cell r="D1705">
            <v>0</v>
          </cell>
          <cell r="L1705">
            <v>0</v>
          </cell>
        </row>
        <row r="1706">
          <cell r="D1706">
            <v>1000</v>
          </cell>
          <cell r="L1706">
            <v>0</v>
          </cell>
        </row>
        <row r="1707">
          <cell r="D1707">
            <v>0</v>
          </cell>
        </row>
        <row r="1708">
          <cell r="D1708">
            <v>10148</v>
          </cell>
          <cell r="L1708">
            <v>3684.69</v>
          </cell>
        </row>
        <row r="1709">
          <cell r="D1709">
            <v>0</v>
          </cell>
          <cell r="L1709">
            <v>0</v>
          </cell>
        </row>
        <row r="1710">
          <cell r="D1710">
            <v>0</v>
          </cell>
          <cell r="L1710">
            <v>0</v>
          </cell>
        </row>
        <row r="1711">
          <cell r="D1711">
            <v>0</v>
          </cell>
          <cell r="L1711">
            <v>0</v>
          </cell>
        </row>
        <row r="1712">
          <cell r="D1712">
            <v>0</v>
          </cell>
          <cell r="L1712">
            <v>0</v>
          </cell>
        </row>
        <row r="1713">
          <cell r="D1713">
            <v>0</v>
          </cell>
          <cell r="L1713">
            <v>0</v>
          </cell>
        </row>
        <row r="1714">
          <cell r="D1714">
            <v>0</v>
          </cell>
          <cell r="L1714">
            <v>0</v>
          </cell>
        </row>
        <row r="1715">
          <cell r="D1715">
            <v>0</v>
          </cell>
          <cell r="L1715">
            <v>0</v>
          </cell>
        </row>
        <row r="1716">
          <cell r="D1716">
            <v>0</v>
          </cell>
          <cell r="L1716">
            <v>0</v>
          </cell>
        </row>
        <row r="1717">
          <cell r="D1717">
            <v>0</v>
          </cell>
          <cell r="L1717">
            <v>0</v>
          </cell>
        </row>
        <row r="1718">
          <cell r="D1718">
            <v>0</v>
          </cell>
          <cell r="L1718">
            <v>0</v>
          </cell>
        </row>
        <row r="1719">
          <cell r="D1719">
            <v>0</v>
          </cell>
          <cell r="L1719">
            <v>0</v>
          </cell>
        </row>
        <row r="1720">
          <cell r="D1720">
            <v>0</v>
          </cell>
          <cell r="L1720">
            <v>0</v>
          </cell>
        </row>
        <row r="1721">
          <cell r="D1721">
            <v>0</v>
          </cell>
          <cell r="L1721">
            <v>0</v>
          </cell>
        </row>
        <row r="1722">
          <cell r="D1722">
            <v>0</v>
          </cell>
          <cell r="L1722">
            <v>0</v>
          </cell>
        </row>
        <row r="1723">
          <cell r="D1723">
            <v>0</v>
          </cell>
          <cell r="L1723">
            <v>0</v>
          </cell>
        </row>
        <row r="1724">
          <cell r="D1724">
            <v>0</v>
          </cell>
          <cell r="L1724">
            <v>0</v>
          </cell>
        </row>
        <row r="1725">
          <cell r="D1725">
            <v>0</v>
          </cell>
          <cell r="L1725">
            <v>0</v>
          </cell>
        </row>
        <row r="1726">
          <cell r="D1726">
            <v>1000</v>
          </cell>
          <cell r="L1726">
            <v>0</v>
          </cell>
        </row>
        <row r="1727">
          <cell r="D1727">
            <v>0</v>
          </cell>
        </row>
        <row r="1728">
          <cell r="D1728">
            <v>10096</v>
          </cell>
          <cell r="L1728">
            <v>23768.1</v>
          </cell>
        </row>
        <row r="1729">
          <cell r="D1729">
            <v>10010</v>
          </cell>
          <cell r="L1729">
            <v>2263.63</v>
          </cell>
        </row>
        <row r="1730">
          <cell r="D1730">
            <v>1001</v>
          </cell>
          <cell r="L1730">
            <v>24447.19</v>
          </cell>
        </row>
        <row r="1731">
          <cell r="D1731">
            <v>0</v>
          </cell>
          <cell r="L1731">
            <v>0</v>
          </cell>
        </row>
        <row r="1732">
          <cell r="D1732">
            <v>0</v>
          </cell>
          <cell r="L1732">
            <v>0</v>
          </cell>
        </row>
        <row r="1733">
          <cell r="D1733">
            <v>0</v>
          </cell>
          <cell r="L1733">
            <v>0</v>
          </cell>
        </row>
        <row r="1734">
          <cell r="D1734">
            <v>0</v>
          </cell>
          <cell r="L1734">
            <v>0</v>
          </cell>
        </row>
        <row r="1735">
          <cell r="D1735">
            <v>0</v>
          </cell>
          <cell r="L1735">
            <v>0</v>
          </cell>
        </row>
        <row r="1736">
          <cell r="D1736">
            <v>0</v>
          </cell>
          <cell r="L1736">
            <v>0</v>
          </cell>
        </row>
        <row r="1737">
          <cell r="D1737">
            <v>0</v>
          </cell>
          <cell r="L1737">
            <v>0</v>
          </cell>
        </row>
        <row r="1738">
          <cell r="D1738">
            <v>0</v>
          </cell>
          <cell r="L1738">
            <v>0</v>
          </cell>
        </row>
        <row r="1739">
          <cell r="D1739">
            <v>0</v>
          </cell>
          <cell r="L1739">
            <v>0</v>
          </cell>
        </row>
        <row r="1740">
          <cell r="D1740">
            <v>0</v>
          </cell>
          <cell r="L1740">
            <v>0</v>
          </cell>
        </row>
        <row r="1741">
          <cell r="D1741">
            <v>0</v>
          </cell>
          <cell r="L1741">
            <v>0</v>
          </cell>
        </row>
        <row r="1742">
          <cell r="D1742">
            <v>0</v>
          </cell>
          <cell r="L1742">
            <v>0</v>
          </cell>
        </row>
        <row r="1743">
          <cell r="D1743">
            <v>0</v>
          </cell>
          <cell r="L1743">
            <v>0</v>
          </cell>
        </row>
        <row r="1744">
          <cell r="D1744">
            <v>0</v>
          </cell>
          <cell r="L1744">
            <v>0</v>
          </cell>
        </row>
        <row r="1745">
          <cell r="D1745">
            <v>0</v>
          </cell>
          <cell r="L1745">
            <v>0</v>
          </cell>
        </row>
        <row r="1746">
          <cell r="D1746">
            <v>1000</v>
          </cell>
          <cell r="L1746">
            <v>1629.81</v>
          </cell>
        </row>
        <row r="1747">
          <cell r="D1747">
            <v>0</v>
          </cell>
        </row>
        <row r="1748">
          <cell r="D1748">
            <v>10152</v>
          </cell>
          <cell r="L1748">
            <v>136.69</v>
          </cell>
        </row>
        <row r="1749">
          <cell r="D1749">
            <v>10154</v>
          </cell>
          <cell r="L1749">
            <v>3719.42</v>
          </cell>
        </row>
        <row r="1750">
          <cell r="D1750">
            <v>1002</v>
          </cell>
          <cell r="L1750">
            <v>2231.65</v>
          </cell>
        </row>
        <row r="1751">
          <cell r="D1751">
            <v>1001</v>
          </cell>
          <cell r="L1751">
            <v>2231.65</v>
          </cell>
        </row>
        <row r="1752">
          <cell r="D1752">
            <v>0</v>
          </cell>
          <cell r="L1752">
            <v>0</v>
          </cell>
        </row>
        <row r="1753">
          <cell r="D1753">
            <v>0</v>
          </cell>
          <cell r="L1753">
            <v>0</v>
          </cell>
        </row>
        <row r="1754">
          <cell r="D1754">
            <v>0</v>
          </cell>
          <cell r="L1754">
            <v>0</v>
          </cell>
        </row>
        <row r="1755">
          <cell r="D1755">
            <v>0</v>
          </cell>
          <cell r="L1755">
            <v>0</v>
          </cell>
        </row>
        <row r="1756">
          <cell r="D1756">
            <v>0</v>
          </cell>
          <cell r="L1756">
            <v>0</v>
          </cell>
        </row>
        <row r="1757">
          <cell r="D1757">
            <v>0</v>
          </cell>
          <cell r="L1757">
            <v>0</v>
          </cell>
        </row>
        <row r="1758">
          <cell r="D1758">
            <v>0</v>
          </cell>
          <cell r="L1758">
            <v>0</v>
          </cell>
        </row>
        <row r="1759">
          <cell r="D1759">
            <v>0</v>
          </cell>
          <cell r="L1759">
            <v>0</v>
          </cell>
        </row>
        <row r="1760">
          <cell r="D1760">
            <v>0</v>
          </cell>
          <cell r="L1760">
            <v>0</v>
          </cell>
        </row>
        <row r="1761">
          <cell r="D1761">
            <v>0</v>
          </cell>
          <cell r="L1761">
            <v>0</v>
          </cell>
        </row>
        <row r="1762">
          <cell r="D1762">
            <v>0</v>
          </cell>
          <cell r="L1762">
            <v>0</v>
          </cell>
        </row>
        <row r="1763">
          <cell r="D1763">
            <v>0</v>
          </cell>
          <cell r="L1763">
            <v>0</v>
          </cell>
        </row>
        <row r="1764">
          <cell r="D1764">
            <v>0</v>
          </cell>
          <cell r="L1764">
            <v>0</v>
          </cell>
        </row>
        <row r="1765">
          <cell r="D1765">
            <v>0</v>
          </cell>
          <cell r="L1765">
            <v>0</v>
          </cell>
        </row>
        <row r="1766">
          <cell r="D1766">
            <v>1000</v>
          </cell>
          <cell r="L1766">
            <v>297.55</v>
          </cell>
        </row>
        <row r="1767">
          <cell r="D1767">
            <v>0</v>
          </cell>
        </row>
        <row r="1768">
          <cell r="D1768">
            <v>10149</v>
          </cell>
          <cell r="L1768">
            <v>223.17</v>
          </cell>
        </row>
        <row r="1769">
          <cell r="D1769">
            <v>1001</v>
          </cell>
          <cell r="L1769">
            <v>464.93</v>
          </cell>
        </row>
        <row r="1770">
          <cell r="D1770">
            <v>0</v>
          </cell>
          <cell r="L1770">
            <v>0</v>
          </cell>
        </row>
        <row r="1771">
          <cell r="D1771">
            <v>0</v>
          </cell>
          <cell r="L1771">
            <v>0</v>
          </cell>
        </row>
        <row r="1772">
          <cell r="D1772">
            <v>0</v>
          </cell>
          <cell r="L1772">
            <v>0</v>
          </cell>
        </row>
        <row r="1773">
          <cell r="D1773">
            <v>0</v>
          </cell>
          <cell r="L1773">
            <v>0</v>
          </cell>
        </row>
        <row r="1774">
          <cell r="D1774">
            <v>0</v>
          </cell>
          <cell r="L1774">
            <v>0</v>
          </cell>
        </row>
        <row r="1775">
          <cell r="D1775">
            <v>0</v>
          </cell>
          <cell r="L1775">
            <v>0</v>
          </cell>
        </row>
        <row r="1776">
          <cell r="D1776">
            <v>0</v>
          </cell>
          <cell r="L1776">
            <v>0</v>
          </cell>
        </row>
        <row r="1777">
          <cell r="D1777">
            <v>0</v>
          </cell>
          <cell r="L1777">
            <v>0</v>
          </cell>
        </row>
        <row r="1778">
          <cell r="D1778">
            <v>0</v>
          </cell>
          <cell r="L1778">
            <v>0</v>
          </cell>
        </row>
        <row r="1779">
          <cell r="D1779">
            <v>0</v>
          </cell>
          <cell r="L1779">
            <v>0</v>
          </cell>
        </row>
        <row r="1780">
          <cell r="D1780">
            <v>0</v>
          </cell>
          <cell r="L1780">
            <v>0</v>
          </cell>
        </row>
        <row r="1781">
          <cell r="D1781">
            <v>0</v>
          </cell>
          <cell r="L1781">
            <v>0</v>
          </cell>
        </row>
        <row r="1782">
          <cell r="D1782">
            <v>0</v>
          </cell>
          <cell r="L1782">
            <v>0</v>
          </cell>
        </row>
        <row r="1783">
          <cell r="D1783">
            <v>0</v>
          </cell>
          <cell r="L1783">
            <v>0</v>
          </cell>
        </row>
        <row r="1784">
          <cell r="D1784">
            <v>0</v>
          </cell>
          <cell r="L1784">
            <v>0</v>
          </cell>
        </row>
        <row r="1785">
          <cell r="D1785">
            <v>0</v>
          </cell>
          <cell r="L1785">
            <v>0</v>
          </cell>
        </row>
        <row r="1786">
          <cell r="D1786">
            <v>1000</v>
          </cell>
          <cell r="L1786">
            <v>31</v>
          </cell>
        </row>
        <row r="1787">
          <cell r="D1787">
            <v>0</v>
          </cell>
        </row>
        <row r="1788">
          <cell r="D1788">
            <v>10078</v>
          </cell>
          <cell r="L1788">
            <v>5309.4</v>
          </cell>
        </row>
        <row r="1789">
          <cell r="D1789">
            <v>1002</v>
          </cell>
          <cell r="L1789">
            <v>1021.04</v>
          </cell>
        </row>
        <row r="1790">
          <cell r="D1790">
            <v>1001</v>
          </cell>
          <cell r="L1790">
            <v>1531.56</v>
          </cell>
        </row>
        <row r="1791">
          <cell r="D1791">
            <v>10039</v>
          </cell>
          <cell r="L1791">
            <v>83.73</v>
          </cell>
        </row>
        <row r="1792">
          <cell r="D1792">
            <v>10016</v>
          </cell>
          <cell r="L1792">
            <v>3.06</v>
          </cell>
        </row>
        <row r="1793">
          <cell r="D1793">
            <v>0</v>
          </cell>
          <cell r="L1793">
            <v>0</v>
          </cell>
        </row>
        <row r="1794">
          <cell r="D1794">
            <v>0</v>
          </cell>
          <cell r="L1794">
            <v>0</v>
          </cell>
        </row>
        <row r="1795">
          <cell r="D1795">
            <v>0</v>
          </cell>
          <cell r="L1795">
            <v>0</v>
          </cell>
        </row>
        <row r="1796">
          <cell r="D1796">
            <v>0</v>
          </cell>
          <cell r="L1796">
            <v>0</v>
          </cell>
        </row>
        <row r="1797">
          <cell r="D1797">
            <v>0</v>
          </cell>
          <cell r="L1797">
            <v>0</v>
          </cell>
        </row>
        <row r="1798">
          <cell r="D1798">
            <v>0</v>
          </cell>
          <cell r="L1798">
            <v>0</v>
          </cell>
        </row>
        <row r="1799">
          <cell r="D1799">
            <v>0</v>
          </cell>
          <cell r="L1799">
            <v>0</v>
          </cell>
        </row>
        <row r="1800">
          <cell r="D1800">
            <v>0</v>
          </cell>
          <cell r="L1800">
            <v>0</v>
          </cell>
        </row>
        <row r="1801">
          <cell r="D1801">
            <v>0</v>
          </cell>
          <cell r="L1801">
            <v>0</v>
          </cell>
        </row>
        <row r="1802">
          <cell r="D1802">
            <v>0</v>
          </cell>
          <cell r="L1802">
            <v>0</v>
          </cell>
        </row>
        <row r="1803">
          <cell r="D1803">
            <v>0</v>
          </cell>
          <cell r="L1803">
            <v>0</v>
          </cell>
        </row>
        <row r="1804">
          <cell r="D1804">
            <v>0</v>
          </cell>
          <cell r="L1804">
            <v>0</v>
          </cell>
        </row>
        <row r="1805">
          <cell r="D1805">
            <v>0</v>
          </cell>
          <cell r="L1805">
            <v>0</v>
          </cell>
        </row>
        <row r="1806">
          <cell r="D1806">
            <v>1000</v>
          </cell>
          <cell r="L1806">
            <v>170.17</v>
          </cell>
        </row>
        <row r="1807">
          <cell r="D1807">
            <v>0</v>
          </cell>
        </row>
        <row r="1808">
          <cell r="D1808">
            <v>10156</v>
          </cell>
          <cell r="L1808">
            <v>13.8</v>
          </cell>
        </row>
        <row r="1809">
          <cell r="D1809">
            <v>0</v>
          </cell>
          <cell r="L1809">
            <v>0</v>
          </cell>
        </row>
        <row r="1810">
          <cell r="D1810">
            <v>0</v>
          </cell>
          <cell r="L1810">
            <v>0</v>
          </cell>
        </row>
        <row r="1811">
          <cell r="D1811">
            <v>0</v>
          </cell>
          <cell r="L1811">
            <v>0</v>
          </cell>
        </row>
        <row r="1812">
          <cell r="D1812">
            <v>0</v>
          </cell>
          <cell r="L1812">
            <v>0</v>
          </cell>
        </row>
        <row r="1813">
          <cell r="D1813">
            <v>0</v>
          </cell>
          <cell r="L1813">
            <v>0</v>
          </cell>
        </row>
        <row r="1814">
          <cell r="D1814">
            <v>0</v>
          </cell>
          <cell r="L1814">
            <v>0</v>
          </cell>
        </row>
        <row r="1815">
          <cell r="D1815">
            <v>0</v>
          </cell>
          <cell r="L1815">
            <v>0</v>
          </cell>
        </row>
        <row r="1816">
          <cell r="D1816">
            <v>0</v>
          </cell>
          <cell r="L1816">
            <v>0</v>
          </cell>
        </row>
        <row r="1817">
          <cell r="D1817">
            <v>0</v>
          </cell>
          <cell r="L1817">
            <v>0</v>
          </cell>
        </row>
        <row r="1818">
          <cell r="D1818">
            <v>0</v>
          </cell>
          <cell r="L1818">
            <v>0</v>
          </cell>
        </row>
        <row r="1819">
          <cell r="D1819">
            <v>0</v>
          </cell>
          <cell r="L1819">
            <v>0</v>
          </cell>
        </row>
        <row r="1820">
          <cell r="D1820">
            <v>0</v>
          </cell>
          <cell r="L1820">
            <v>0</v>
          </cell>
        </row>
        <row r="1821">
          <cell r="D1821">
            <v>0</v>
          </cell>
          <cell r="L1821">
            <v>0</v>
          </cell>
        </row>
        <row r="1822">
          <cell r="D1822">
            <v>0</v>
          </cell>
          <cell r="L1822">
            <v>0</v>
          </cell>
        </row>
        <row r="1823">
          <cell r="D1823">
            <v>0</v>
          </cell>
          <cell r="L1823">
            <v>0</v>
          </cell>
        </row>
        <row r="1824">
          <cell r="D1824">
            <v>0</v>
          </cell>
          <cell r="L1824">
            <v>0</v>
          </cell>
        </row>
        <row r="1825">
          <cell r="D1825">
            <v>0</v>
          </cell>
          <cell r="L1825">
            <v>0</v>
          </cell>
        </row>
        <row r="1826">
          <cell r="D1826">
            <v>1000</v>
          </cell>
          <cell r="L1826">
            <v>0</v>
          </cell>
        </row>
        <row r="1827">
          <cell r="D1827">
            <v>0</v>
          </cell>
        </row>
        <row r="1828">
          <cell r="D1828">
            <v>10167</v>
          </cell>
          <cell r="L1828">
            <v>2</v>
          </cell>
        </row>
        <row r="1829">
          <cell r="D1829">
            <v>0</v>
          </cell>
          <cell r="L1829">
            <v>0</v>
          </cell>
        </row>
        <row r="1830">
          <cell r="D1830">
            <v>0</v>
          </cell>
          <cell r="L1830">
            <v>0</v>
          </cell>
        </row>
        <row r="1831">
          <cell r="D1831">
            <v>0</v>
          </cell>
          <cell r="L1831">
            <v>0</v>
          </cell>
        </row>
        <row r="1832">
          <cell r="D1832">
            <v>0</v>
          </cell>
          <cell r="L1832">
            <v>0</v>
          </cell>
        </row>
        <row r="1833">
          <cell r="D1833">
            <v>0</v>
          </cell>
          <cell r="L1833">
            <v>0</v>
          </cell>
        </row>
        <row r="1834">
          <cell r="D1834">
            <v>0</v>
          </cell>
          <cell r="L1834">
            <v>0</v>
          </cell>
        </row>
        <row r="1835">
          <cell r="D1835">
            <v>0</v>
          </cell>
          <cell r="L1835">
            <v>0</v>
          </cell>
        </row>
        <row r="1836">
          <cell r="D1836">
            <v>0</v>
          </cell>
          <cell r="L1836">
            <v>0</v>
          </cell>
        </row>
        <row r="1837">
          <cell r="D1837">
            <v>0</v>
          </cell>
          <cell r="L1837">
            <v>0</v>
          </cell>
        </row>
        <row r="1838">
          <cell r="D1838">
            <v>0</v>
          </cell>
          <cell r="L1838">
            <v>0</v>
          </cell>
        </row>
        <row r="1839">
          <cell r="D1839">
            <v>0</v>
          </cell>
          <cell r="L1839">
            <v>0</v>
          </cell>
        </row>
        <row r="1840">
          <cell r="D1840">
            <v>0</v>
          </cell>
          <cell r="L1840">
            <v>0</v>
          </cell>
        </row>
        <row r="1841">
          <cell r="D1841">
            <v>0</v>
          </cell>
          <cell r="L1841">
            <v>0</v>
          </cell>
        </row>
        <row r="1842">
          <cell r="D1842">
            <v>0</v>
          </cell>
          <cell r="L1842">
            <v>0</v>
          </cell>
        </row>
        <row r="1843">
          <cell r="D1843">
            <v>0</v>
          </cell>
          <cell r="L1843">
            <v>0</v>
          </cell>
        </row>
        <row r="1844">
          <cell r="D1844">
            <v>0</v>
          </cell>
          <cell r="L1844">
            <v>0</v>
          </cell>
        </row>
        <row r="1845">
          <cell r="D1845">
            <v>0</v>
          </cell>
          <cell r="L1845">
            <v>0</v>
          </cell>
        </row>
        <row r="1846">
          <cell r="D1846">
            <v>1000</v>
          </cell>
          <cell r="L1846">
            <v>0</v>
          </cell>
        </row>
        <row r="1847">
          <cell r="D1847">
            <v>0</v>
          </cell>
        </row>
        <row r="1848">
          <cell r="D1848">
            <v>10169</v>
          </cell>
          <cell r="L1848">
            <v>8</v>
          </cell>
        </row>
        <row r="1849">
          <cell r="D1849">
            <v>0</v>
          </cell>
          <cell r="L1849">
            <v>0</v>
          </cell>
        </row>
        <row r="1850">
          <cell r="D1850">
            <v>0</v>
          </cell>
          <cell r="L1850">
            <v>0</v>
          </cell>
        </row>
        <row r="1851">
          <cell r="D1851">
            <v>0</v>
          </cell>
          <cell r="L1851">
            <v>0</v>
          </cell>
        </row>
        <row r="1852">
          <cell r="D1852">
            <v>0</v>
          </cell>
          <cell r="L1852">
            <v>0</v>
          </cell>
        </row>
        <row r="1853">
          <cell r="D1853">
            <v>0</v>
          </cell>
          <cell r="L1853">
            <v>0</v>
          </cell>
        </row>
        <row r="1854">
          <cell r="D1854">
            <v>0</v>
          </cell>
          <cell r="L1854">
            <v>0</v>
          </cell>
        </row>
        <row r="1855">
          <cell r="D1855">
            <v>0</v>
          </cell>
          <cell r="L1855">
            <v>0</v>
          </cell>
        </row>
        <row r="1856">
          <cell r="D1856">
            <v>0</v>
          </cell>
          <cell r="L1856">
            <v>0</v>
          </cell>
        </row>
        <row r="1857">
          <cell r="D1857">
            <v>0</v>
          </cell>
          <cell r="L1857">
            <v>0</v>
          </cell>
        </row>
        <row r="1858">
          <cell r="D1858">
            <v>0</v>
          </cell>
          <cell r="L1858">
            <v>0</v>
          </cell>
        </row>
        <row r="1859">
          <cell r="D1859">
            <v>0</v>
          </cell>
          <cell r="L1859">
            <v>0</v>
          </cell>
        </row>
        <row r="1860">
          <cell r="D1860">
            <v>0</v>
          </cell>
          <cell r="L1860">
            <v>0</v>
          </cell>
        </row>
        <row r="1861">
          <cell r="D1861">
            <v>0</v>
          </cell>
          <cell r="L1861">
            <v>0</v>
          </cell>
        </row>
        <row r="1862">
          <cell r="D1862">
            <v>0</v>
          </cell>
          <cell r="L1862">
            <v>0</v>
          </cell>
        </row>
        <row r="1863">
          <cell r="D1863">
            <v>0</v>
          </cell>
          <cell r="L1863">
            <v>0</v>
          </cell>
        </row>
        <row r="1864">
          <cell r="D1864">
            <v>0</v>
          </cell>
          <cell r="L1864">
            <v>0</v>
          </cell>
        </row>
        <row r="1865">
          <cell r="D1865">
            <v>0</v>
          </cell>
          <cell r="L1865">
            <v>0</v>
          </cell>
        </row>
        <row r="1866">
          <cell r="D1866">
            <v>1000</v>
          </cell>
          <cell r="L1866">
            <v>0</v>
          </cell>
        </row>
        <row r="1867">
          <cell r="D1867">
            <v>0</v>
          </cell>
        </row>
        <row r="1868">
          <cell r="D1868">
            <v>5020</v>
          </cell>
          <cell r="L1868">
            <v>80.67</v>
          </cell>
        </row>
        <row r="1869">
          <cell r="D1869">
            <v>1001</v>
          </cell>
          <cell r="L1869">
            <v>94.82</v>
          </cell>
        </row>
        <row r="1870">
          <cell r="D1870">
            <v>0</v>
          </cell>
          <cell r="L1870">
            <v>0</v>
          </cell>
        </row>
        <row r="1871">
          <cell r="D1871">
            <v>0</v>
          </cell>
          <cell r="L1871">
            <v>0</v>
          </cell>
        </row>
        <row r="1872">
          <cell r="D1872">
            <v>0</v>
          </cell>
          <cell r="L1872">
            <v>0</v>
          </cell>
        </row>
        <row r="1873">
          <cell r="D1873">
            <v>0</v>
          </cell>
          <cell r="L1873">
            <v>0</v>
          </cell>
        </row>
        <row r="1874">
          <cell r="D1874">
            <v>0</v>
          </cell>
          <cell r="L1874">
            <v>0</v>
          </cell>
        </row>
        <row r="1875">
          <cell r="D1875">
            <v>0</v>
          </cell>
          <cell r="L1875">
            <v>0</v>
          </cell>
        </row>
        <row r="1876">
          <cell r="D1876">
            <v>0</v>
          </cell>
          <cell r="L1876">
            <v>0</v>
          </cell>
        </row>
        <row r="1877">
          <cell r="D1877">
            <v>0</v>
          </cell>
          <cell r="L1877">
            <v>0</v>
          </cell>
        </row>
        <row r="1878">
          <cell r="D1878">
            <v>0</v>
          </cell>
          <cell r="L1878">
            <v>0</v>
          </cell>
        </row>
        <row r="1879">
          <cell r="D1879">
            <v>0</v>
          </cell>
          <cell r="L1879">
            <v>0</v>
          </cell>
        </row>
        <row r="1880">
          <cell r="D1880">
            <v>0</v>
          </cell>
          <cell r="L1880">
            <v>0</v>
          </cell>
        </row>
        <row r="1881">
          <cell r="D1881">
            <v>0</v>
          </cell>
          <cell r="L1881">
            <v>0</v>
          </cell>
        </row>
        <row r="1882">
          <cell r="D1882">
            <v>0</v>
          </cell>
          <cell r="L1882">
            <v>0</v>
          </cell>
        </row>
        <row r="1883">
          <cell r="D1883">
            <v>0</v>
          </cell>
          <cell r="L1883">
            <v>0</v>
          </cell>
        </row>
        <row r="1884">
          <cell r="D1884">
            <v>0</v>
          </cell>
          <cell r="L1884">
            <v>0</v>
          </cell>
        </row>
        <row r="1885">
          <cell r="D1885">
            <v>0</v>
          </cell>
          <cell r="L1885">
            <v>0</v>
          </cell>
        </row>
        <row r="1886">
          <cell r="D1886">
            <v>1000</v>
          </cell>
          <cell r="L1886">
            <v>6.32</v>
          </cell>
        </row>
        <row r="1887">
          <cell r="D1887">
            <v>0</v>
          </cell>
        </row>
        <row r="1888">
          <cell r="D1888">
            <v>1004</v>
          </cell>
          <cell r="L1888">
            <v>198.88</v>
          </cell>
        </row>
        <row r="1889">
          <cell r="D1889">
            <v>1001</v>
          </cell>
          <cell r="L1889">
            <v>397.77</v>
          </cell>
        </row>
        <row r="1890">
          <cell r="D1890">
            <v>10192</v>
          </cell>
          <cell r="L1890">
            <v>31.21</v>
          </cell>
        </row>
        <row r="1891">
          <cell r="D1891">
            <v>10160</v>
          </cell>
          <cell r="L1891">
            <v>207.48</v>
          </cell>
        </row>
        <row r="1892">
          <cell r="D1892">
            <v>10193</v>
          </cell>
          <cell r="L1892">
            <v>20.81</v>
          </cell>
        </row>
        <row r="1893">
          <cell r="D1893">
            <v>10194</v>
          </cell>
          <cell r="L1893">
            <v>2.0499999999999998</v>
          </cell>
        </row>
        <row r="1894">
          <cell r="D1894">
            <v>0</v>
          </cell>
          <cell r="L1894">
            <v>0</v>
          </cell>
        </row>
        <row r="1895">
          <cell r="D1895">
            <v>0</v>
          </cell>
          <cell r="L1895">
            <v>0</v>
          </cell>
        </row>
        <row r="1896">
          <cell r="D1896">
            <v>0</v>
          </cell>
          <cell r="L1896">
            <v>0</v>
          </cell>
        </row>
        <row r="1897">
          <cell r="D1897">
            <v>0</v>
          </cell>
          <cell r="L1897">
            <v>0</v>
          </cell>
        </row>
        <row r="1898">
          <cell r="D1898">
            <v>0</v>
          </cell>
          <cell r="L1898">
            <v>0</v>
          </cell>
        </row>
        <row r="1899">
          <cell r="D1899">
            <v>0</v>
          </cell>
          <cell r="L1899">
            <v>0</v>
          </cell>
        </row>
        <row r="1900">
          <cell r="D1900">
            <v>0</v>
          </cell>
          <cell r="L1900">
            <v>0</v>
          </cell>
        </row>
        <row r="1901">
          <cell r="D1901">
            <v>0</v>
          </cell>
          <cell r="L1901">
            <v>0</v>
          </cell>
        </row>
        <row r="1902">
          <cell r="D1902">
            <v>0</v>
          </cell>
          <cell r="L1902">
            <v>0</v>
          </cell>
        </row>
        <row r="1903">
          <cell r="D1903">
            <v>0</v>
          </cell>
          <cell r="L1903">
            <v>0</v>
          </cell>
        </row>
        <row r="1904">
          <cell r="D1904">
            <v>0</v>
          </cell>
          <cell r="L1904">
            <v>0</v>
          </cell>
        </row>
        <row r="1905">
          <cell r="D1905">
            <v>0</v>
          </cell>
          <cell r="L1905">
            <v>0</v>
          </cell>
        </row>
        <row r="1906">
          <cell r="D1906">
            <v>1000</v>
          </cell>
          <cell r="L1906">
            <v>39.78</v>
          </cell>
        </row>
        <row r="1907">
          <cell r="D1907">
            <v>0</v>
          </cell>
        </row>
        <row r="1908">
          <cell r="D1908">
            <v>10196</v>
          </cell>
          <cell r="L1908">
            <v>883.76</v>
          </cell>
        </row>
        <row r="1909">
          <cell r="D1909">
            <v>0</v>
          </cell>
          <cell r="L1909">
            <v>0</v>
          </cell>
        </row>
        <row r="1910">
          <cell r="D1910">
            <v>0</v>
          </cell>
          <cell r="L1910">
            <v>0</v>
          </cell>
        </row>
        <row r="1911">
          <cell r="D1911">
            <v>0</v>
          </cell>
          <cell r="L1911">
            <v>0</v>
          </cell>
        </row>
        <row r="1912">
          <cell r="D1912">
            <v>0</v>
          </cell>
          <cell r="L1912">
            <v>0</v>
          </cell>
        </row>
        <row r="1913">
          <cell r="D1913">
            <v>0</v>
          </cell>
          <cell r="L1913">
            <v>0</v>
          </cell>
        </row>
        <row r="1914">
          <cell r="D1914">
            <v>0</v>
          </cell>
          <cell r="L1914">
            <v>0</v>
          </cell>
        </row>
        <row r="1915">
          <cell r="D1915">
            <v>0</v>
          </cell>
          <cell r="L1915">
            <v>0</v>
          </cell>
        </row>
        <row r="1916">
          <cell r="D1916">
            <v>0</v>
          </cell>
          <cell r="L1916">
            <v>0</v>
          </cell>
        </row>
        <row r="1917">
          <cell r="D1917">
            <v>0</v>
          </cell>
          <cell r="L1917">
            <v>0</v>
          </cell>
        </row>
        <row r="1918">
          <cell r="D1918">
            <v>0</v>
          </cell>
          <cell r="L1918">
            <v>0</v>
          </cell>
        </row>
        <row r="1919">
          <cell r="D1919">
            <v>0</v>
          </cell>
          <cell r="L1919">
            <v>0</v>
          </cell>
        </row>
        <row r="1920">
          <cell r="D1920">
            <v>0</v>
          </cell>
          <cell r="L1920">
            <v>0</v>
          </cell>
        </row>
        <row r="1921">
          <cell r="D1921">
            <v>0</v>
          </cell>
          <cell r="L1921">
            <v>0</v>
          </cell>
        </row>
        <row r="1922">
          <cell r="D1922">
            <v>0</v>
          </cell>
          <cell r="L1922">
            <v>0</v>
          </cell>
        </row>
        <row r="1923">
          <cell r="D1923">
            <v>0</v>
          </cell>
          <cell r="L1923">
            <v>0</v>
          </cell>
        </row>
        <row r="1924">
          <cell r="D1924">
            <v>0</v>
          </cell>
          <cell r="L1924">
            <v>0</v>
          </cell>
        </row>
        <row r="1925">
          <cell r="D1925">
            <v>0</v>
          </cell>
          <cell r="L1925">
            <v>0</v>
          </cell>
        </row>
        <row r="1926">
          <cell r="D1926">
            <v>1000</v>
          </cell>
          <cell r="L1926">
            <v>0</v>
          </cell>
        </row>
        <row r="1927">
          <cell r="D1927">
            <v>0</v>
          </cell>
        </row>
        <row r="1928">
          <cell r="D1928">
            <v>1001</v>
          </cell>
          <cell r="L1928">
            <v>4272.21</v>
          </cell>
        </row>
        <row r="1929">
          <cell r="D1929">
            <v>10001</v>
          </cell>
          <cell r="L1929">
            <v>1525.79</v>
          </cell>
        </row>
        <row r="1930">
          <cell r="D1930">
            <v>0</v>
          </cell>
          <cell r="L1930">
            <v>0</v>
          </cell>
        </row>
        <row r="1931">
          <cell r="D1931">
            <v>0</v>
          </cell>
          <cell r="L1931">
            <v>0</v>
          </cell>
        </row>
        <row r="1932">
          <cell r="D1932">
            <v>0</v>
          </cell>
          <cell r="L1932">
            <v>0</v>
          </cell>
        </row>
        <row r="1933">
          <cell r="D1933">
            <v>0</v>
          </cell>
          <cell r="L1933">
            <v>0</v>
          </cell>
        </row>
        <row r="1934">
          <cell r="D1934">
            <v>0</v>
          </cell>
          <cell r="L1934">
            <v>0</v>
          </cell>
        </row>
        <row r="1935">
          <cell r="D1935">
            <v>0</v>
          </cell>
          <cell r="L1935">
            <v>0</v>
          </cell>
        </row>
        <row r="1936">
          <cell r="D1936">
            <v>0</v>
          </cell>
          <cell r="L1936">
            <v>0</v>
          </cell>
        </row>
        <row r="1937">
          <cell r="D1937">
            <v>0</v>
          </cell>
          <cell r="L1937">
            <v>0</v>
          </cell>
        </row>
        <row r="1938">
          <cell r="D1938">
            <v>0</v>
          </cell>
          <cell r="L1938">
            <v>0</v>
          </cell>
        </row>
        <row r="1939">
          <cell r="D1939">
            <v>0</v>
          </cell>
          <cell r="L1939">
            <v>0</v>
          </cell>
        </row>
        <row r="1940">
          <cell r="D1940">
            <v>0</v>
          </cell>
          <cell r="L1940">
            <v>0</v>
          </cell>
        </row>
        <row r="1941">
          <cell r="D1941">
            <v>0</v>
          </cell>
          <cell r="L1941">
            <v>0</v>
          </cell>
        </row>
        <row r="1942">
          <cell r="D1942">
            <v>0</v>
          </cell>
          <cell r="L1942">
            <v>0</v>
          </cell>
        </row>
        <row r="1943">
          <cell r="D1943">
            <v>0</v>
          </cell>
          <cell r="L1943">
            <v>0</v>
          </cell>
        </row>
        <row r="1944">
          <cell r="D1944">
            <v>0</v>
          </cell>
          <cell r="L1944">
            <v>0</v>
          </cell>
        </row>
        <row r="1945">
          <cell r="D1945">
            <v>0</v>
          </cell>
          <cell r="L1945">
            <v>0</v>
          </cell>
        </row>
        <row r="1946">
          <cell r="D1946">
            <v>1000</v>
          </cell>
          <cell r="L1946">
            <v>284.8</v>
          </cell>
        </row>
        <row r="1947">
          <cell r="D1947">
            <v>0</v>
          </cell>
        </row>
        <row r="1948">
          <cell r="D1948">
            <v>10051</v>
          </cell>
          <cell r="L1948">
            <v>1040.22</v>
          </cell>
        </row>
        <row r="1949">
          <cell r="D1949">
            <v>10111</v>
          </cell>
          <cell r="L1949">
            <v>173.37</v>
          </cell>
        </row>
        <row r="1950">
          <cell r="D1950">
            <v>1001</v>
          </cell>
          <cell r="L1950">
            <v>3467.39</v>
          </cell>
        </row>
        <row r="1951">
          <cell r="D1951">
            <v>0</v>
          </cell>
          <cell r="L1951">
            <v>0</v>
          </cell>
        </row>
        <row r="1952">
          <cell r="D1952">
            <v>0</v>
          </cell>
          <cell r="L1952">
            <v>0</v>
          </cell>
        </row>
        <row r="1953">
          <cell r="D1953">
            <v>0</v>
          </cell>
          <cell r="L1953">
            <v>0</v>
          </cell>
        </row>
        <row r="1954">
          <cell r="D1954">
            <v>0</v>
          </cell>
          <cell r="L1954">
            <v>0</v>
          </cell>
        </row>
        <row r="1955">
          <cell r="D1955">
            <v>0</v>
          </cell>
          <cell r="L1955">
            <v>0</v>
          </cell>
        </row>
        <row r="1956">
          <cell r="D1956">
            <v>0</v>
          </cell>
          <cell r="L1956">
            <v>0</v>
          </cell>
        </row>
        <row r="1957">
          <cell r="D1957">
            <v>0</v>
          </cell>
          <cell r="L1957">
            <v>0</v>
          </cell>
        </row>
        <row r="1958">
          <cell r="D1958">
            <v>0</v>
          </cell>
          <cell r="L1958">
            <v>0</v>
          </cell>
        </row>
        <row r="1959">
          <cell r="D1959">
            <v>0</v>
          </cell>
          <cell r="L1959">
            <v>0</v>
          </cell>
        </row>
        <row r="1960">
          <cell r="D1960">
            <v>0</v>
          </cell>
          <cell r="L1960">
            <v>0</v>
          </cell>
        </row>
        <row r="1961">
          <cell r="D1961">
            <v>0</v>
          </cell>
          <cell r="L1961">
            <v>0</v>
          </cell>
        </row>
        <row r="1962">
          <cell r="D1962">
            <v>0</v>
          </cell>
          <cell r="L1962">
            <v>0</v>
          </cell>
        </row>
        <row r="1963">
          <cell r="D1963">
            <v>0</v>
          </cell>
          <cell r="L1963">
            <v>0</v>
          </cell>
        </row>
        <row r="1964">
          <cell r="D1964">
            <v>0</v>
          </cell>
          <cell r="L1964">
            <v>0</v>
          </cell>
        </row>
        <row r="1965">
          <cell r="D1965">
            <v>0</v>
          </cell>
          <cell r="L1965">
            <v>0</v>
          </cell>
        </row>
        <row r="1966">
          <cell r="D1966">
            <v>1000</v>
          </cell>
          <cell r="L1966">
            <v>231.16</v>
          </cell>
        </row>
        <row r="1967">
          <cell r="D1967">
            <v>0</v>
          </cell>
        </row>
        <row r="1968">
          <cell r="D1968">
            <v>10051</v>
          </cell>
          <cell r="L1968">
            <v>152.62</v>
          </cell>
        </row>
        <row r="1969">
          <cell r="D1969">
            <v>10111</v>
          </cell>
          <cell r="L1969">
            <v>135.66</v>
          </cell>
        </row>
        <row r="1970">
          <cell r="D1970">
            <v>1001</v>
          </cell>
          <cell r="L1970">
            <v>1017.47</v>
          </cell>
        </row>
        <row r="1971">
          <cell r="D1971">
            <v>0</v>
          </cell>
          <cell r="L1971">
            <v>0</v>
          </cell>
        </row>
        <row r="1972">
          <cell r="D1972">
            <v>0</v>
          </cell>
          <cell r="L1972">
            <v>0</v>
          </cell>
        </row>
        <row r="1973">
          <cell r="D1973">
            <v>0</v>
          </cell>
          <cell r="L1973">
            <v>0</v>
          </cell>
        </row>
        <row r="1974">
          <cell r="D1974">
            <v>0</v>
          </cell>
          <cell r="L1974">
            <v>0</v>
          </cell>
        </row>
        <row r="1975">
          <cell r="D1975">
            <v>0</v>
          </cell>
          <cell r="L1975">
            <v>0</v>
          </cell>
        </row>
        <row r="1976">
          <cell r="D1976">
            <v>0</v>
          </cell>
          <cell r="L1976">
            <v>0</v>
          </cell>
        </row>
        <row r="1977">
          <cell r="D1977">
            <v>0</v>
          </cell>
          <cell r="L1977">
            <v>0</v>
          </cell>
        </row>
        <row r="1978">
          <cell r="D1978">
            <v>0</v>
          </cell>
          <cell r="L1978">
            <v>0</v>
          </cell>
        </row>
        <row r="1979">
          <cell r="D1979">
            <v>0</v>
          </cell>
          <cell r="L1979">
            <v>0</v>
          </cell>
        </row>
        <row r="1980">
          <cell r="D1980">
            <v>0</v>
          </cell>
          <cell r="L1980">
            <v>0</v>
          </cell>
        </row>
        <row r="1981">
          <cell r="D1981">
            <v>0</v>
          </cell>
          <cell r="L1981">
            <v>0</v>
          </cell>
        </row>
        <row r="1982">
          <cell r="D1982">
            <v>0</v>
          </cell>
          <cell r="L1982">
            <v>0</v>
          </cell>
        </row>
        <row r="1983">
          <cell r="D1983">
            <v>0</v>
          </cell>
          <cell r="L1983">
            <v>0</v>
          </cell>
        </row>
        <row r="1984">
          <cell r="D1984">
            <v>0</v>
          </cell>
          <cell r="L1984">
            <v>0</v>
          </cell>
        </row>
        <row r="1985">
          <cell r="D1985">
            <v>0</v>
          </cell>
          <cell r="L1985">
            <v>0</v>
          </cell>
        </row>
        <row r="1986">
          <cell r="D1986">
            <v>1000</v>
          </cell>
          <cell r="L1986">
            <v>67.83</v>
          </cell>
        </row>
        <row r="1987">
          <cell r="D1987">
            <v>0</v>
          </cell>
        </row>
        <row r="1988">
          <cell r="D1988">
            <v>10001</v>
          </cell>
          <cell r="L1988">
            <v>646.95000000000005</v>
          </cell>
        </row>
        <row r="1989">
          <cell r="D1989">
            <v>10051</v>
          </cell>
          <cell r="L1989">
            <v>558.73</v>
          </cell>
        </row>
        <row r="1990">
          <cell r="D1990">
            <v>1001</v>
          </cell>
          <cell r="L1990">
            <v>2940.69</v>
          </cell>
        </row>
        <row r="1991">
          <cell r="D1991">
            <v>0</v>
          </cell>
          <cell r="L1991">
            <v>0</v>
          </cell>
        </row>
        <row r="1992">
          <cell r="D1992">
            <v>0</v>
          </cell>
          <cell r="L1992">
            <v>0</v>
          </cell>
        </row>
        <row r="1993">
          <cell r="D1993">
            <v>0</v>
          </cell>
          <cell r="L1993">
            <v>0</v>
          </cell>
        </row>
        <row r="1994">
          <cell r="D1994">
            <v>0</v>
          </cell>
          <cell r="L1994">
            <v>0</v>
          </cell>
        </row>
        <row r="1995">
          <cell r="D1995">
            <v>0</v>
          </cell>
          <cell r="L1995">
            <v>0</v>
          </cell>
        </row>
        <row r="1996">
          <cell r="D1996">
            <v>0</v>
          </cell>
          <cell r="L1996">
            <v>0</v>
          </cell>
        </row>
        <row r="1997">
          <cell r="D1997">
            <v>0</v>
          </cell>
          <cell r="L1997">
            <v>0</v>
          </cell>
        </row>
        <row r="1998">
          <cell r="D1998">
            <v>0</v>
          </cell>
          <cell r="L1998">
            <v>0</v>
          </cell>
        </row>
        <row r="1999">
          <cell r="D1999">
            <v>0</v>
          </cell>
          <cell r="L1999">
            <v>0</v>
          </cell>
        </row>
        <row r="2000">
          <cell r="D2000">
            <v>0</v>
          </cell>
          <cell r="L2000">
            <v>0</v>
          </cell>
        </row>
        <row r="2001">
          <cell r="D2001">
            <v>0</v>
          </cell>
          <cell r="L2001">
            <v>0</v>
          </cell>
        </row>
        <row r="2002">
          <cell r="D2002">
            <v>0</v>
          </cell>
          <cell r="L2002">
            <v>0</v>
          </cell>
        </row>
        <row r="2003">
          <cell r="D2003">
            <v>0</v>
          </cell>
          <cell r="L2003">
            <v>0</v>
          </cell>
        </row>
        <row r="2004">
          <cell r="D2004">
            <v>0</v>
          </cell>
          <cell r="L2004">
            <v>0</v>
          </cell>
        </row>
        <row r="2005">
          <cell r="D2005">
            <v>0</v>
          </cell>
          <cell r="L2005">
            <v>0</v>
          </cell>
        </row>
        <row r="2006">
          <cell r="D2006">
            <v>1000</v>
          </cell>
          <cell r="L2006">
            <v>196.04</v>
          </cell>
        </row>
        <row r="2007">
          <cell r="D2007">
            <v>0</v>
          </cell>
        </row>
        <row r="2008">
          <cell r="D2008">
            <v>10051</v>
          </cell>
          <cell r="L2008">
            <v>94.2</v>
          </cell>
        </row>
        <row r="2009">
          <cell r="D2009">
            <v>10111</v>
          </cell>
          <cell r="L2009">
            <v>157</v>
          </cell>
        </row>
        <row r="2010">
          <cell r="D2010">
            <v>1001</v>
          </cell>
          <cell r="L2010">
            <v>816.4</v>
          </cell>
        </row>
        <row r="2011">
          <cell r="D2011">
            <v>0</v>
          </cell>
          <cell r="L2011">
            <v>0</v>
          </cell>
        </row>
        <row r="2012">
          <cell r="D2012">
            <v>0</v>
          </cell>
          <cell r="L2012">
            <v>0</v>
          </cell>
        </row>
        <row r="2013">
          <cell r="D2013">
            <v>0</v>
          </cell>
          <cell r="L2013">
            <v>0</v>
          </cell>
        </row>
        <row r="2014">
          <cell r="D2014">
            <v>0</v>
          </cell>
          <cell r="L2014">
            <v>0</v>
          </cell>
        </row>
        <row r="2015">
          <cell r="D2015">
            <v>0</v>
          </cell>
          <cell r="L2015">
            <v>0</v>
          </cell>
        </row>
        <row r="2016">
          <cell r="D2016">
            <v>0</v>
          </cell>
          <cell r="L2016">
            <v>0</v>
          </cell>
        </row>
        <row r="2017">
          <cell r="D2017">
            <v>0</v>
          </cell>
          <cell r="L2017">
            <v>0</v>
          </cell>
        </row>
        <row r="2018">
          <cell r="D2018">
            <v>0</v>
          </cell>
          <cell r="L2018">
            <v>0</v>
          </cell>
        </row>
        <row r="2019">
          <cell r="D2019">
            <v>0</v>
          </cell>
          <cell r="L2019">
            <v>0</v>
          </cell>
        </row>
        <row r="2020">
          <cell r="D2020">
            <v>0</v>
          </cell>
          <cell r="L2020">
            <v>0</v>
          </cell>
        </row>
        <row r="2021">
          <cell r="D2021">
            <v>0</v>
          </cell>
          <cell r="L2021">
            <v>0</v>
          </cell>
        </row>
        <row r="2022">
          <cell r="D2022">
            <v>0</v>
          </cell>
          <cell r="L2022">
            <v>0</v>
          </cell>
        </row>
        <row r="2023">
          <cell r="D2023">
            <v>0</v>
          </cell>
          <cell r="L2023">
            <v>0</v>
          </cell>
        </row>
        <row r="2024">
          <cell r="D2024">
            <v>0</v>
          </cell>
          <cell r="L2024">
            <v>0</v>
          </cell>
        </row>
        <row r="2025">
          <cell r="D2025">
            <v>0</v>
          </cell>
          <cell r="L2025">
            <v>0</v>
          </cell>
        </row>
        <row r="2026">
          <cell r="D2026">
            <v>1000</v>
          </cell>
          <cell r="L2026">
            <v>54.43</v>
          </cell>
        </row>
        <row r="2027">
          <cell r="D2027">
            <v>0</v>
          </cell>
        </row>
        <row r="2028">
          <cell r="D2028">
            <v>20140</v>
          </cell>
          <cell r="L2028">
            <v>199.5</v>
          </cell>
        </row>
        <row r="2029">
          <cell r="D2029">
            <v>0</v>
          </cell>
          <cell r="L2029">
            <v>0</v>
          </cell>
        </row>
        <row r="2030">
          <cell r="D2030">
            <v>0</v>
          </cell>
          <cell r="L2030">
            <v>0</v>
          </cell>
        </row>
        <row r="2031">
          <cell r="D2031">
            <v>0</v>
          </cell>
          <cell r="L2031">
            <v>0</v>
          </cell>
        </row>
        <row r="2032">
          <cell r="D2032">
            <v>0</v>
          </cell>
          <cell r="L2032">
            <v>0</v>
          </cell>
        </row>
        <row r="2033">
          <cell r="D2033">
            <v>0</v>
          </cell>
          <cell r="L2033">
            <v>0</v>
          </cell>
        </row>
        <row r="2034">
          <cell r="D2034">
            <v>0</v>
          </cell>
          <cell r="L2034">
            <v>0</v>
          </cell>
        </row>
        <row r="2035">
          <cell r="D2035">
            <v>0</v>
          </cell>
          <cell r="L2035">
            <v>0</v>
          </cell>
        </row>
        <row r="2036">
          <cell r="D2036">
            <v>0</v>
          </cell>
          <cell r="L2036">
            <v>0</v>
          </cell>
        </row>
        <row r="2037">
          <cell r="D2037">
            <v>0</v>
          </cell>
          <cell r="L2037">
            <v>0</v>
          </cell>
        </row>
        <row r="2038">
          <cell r="D2038">
            <v>0</v>
          </cell>
          <cell r="L2038">
            <v>0</v>
          </cell>
        </row>
        <row r="2039">
          <cell r="D2039">
            <v>0</v>
          </cell>
          <cell r="L2039">
            <v>0</v>
          </cell>
        </row>
        <row r="2040">
          <cell r="D2040">
            <v>0</v>
          </cell>
          <cell r="L2040">
            <v>0</v>
          </cell>
        </row>
        <row r="2041">
          <cell r="D2041">
            <v>0</v>
          </cell>
          <cell r="L2041">
            <v>0</v>
          </cell>
        </row>
        <row r="2042">
          <cell r="D2042">
            <v>0</v>
          </cell>
          <cell r="L2042">
            <v>0</v>
          </cell>
        </row>
        <row r="2043">
          <cell r="D2043">
            <v>0</v>
          </cell>
          <cell r="L2043">
            <v>0</v>
          </cell>
        </row>
        <row r="2044">
          <cell r="D2044">
            <v>0</v>
          </cell>
          <cell r="L2044">
            <v>0</v>
          </cell>
        </row>
        <row r="2045">
          <cell r="D2045">
            <v>0</v>
          </cell>
          <cell r="L2045">
            <v>0</v>
          </cell>
        </row>
        <row r="2046">
          <cell r="D2046">
            <v>1000</v>
          </cell>
          <cell r="L2046">
            <v>0</v>
          </cell>
        </row>
        <row r="2047">
          <cell r="D2047">
            <v>0</v>
          </cell>
        </row>
        <row r="2048">
          <cell r="D2048">
            <v>20141</v>
          </cell>
          <cell r="L2048">
            <v>4132.08</v>
          </cell>
        </row>
        <row r="2049">
          <cell r="D2049">
            <v>0</v>
          </cell>
          <cell r="L2049">
            <v>0</v>
          </cell>
        </row>
        <row r="2050">
          <cell r="D2050">
            <v>0</v>
          </cell>
          <cell r="L2050">
            <v>0</v>
          </cell>
        </row>
        <row r="2051">
          <cell r="D2051">
            <v>0</v>
          </cell>
          <cell r="L2051">
            <v>0</v>
          </cell>
        </row>
        <row r="2052">
          <cell r="D2052">
            <v>0</v>
          </cell>
          <cell r="L2052">
            <v>0</v>
          </cell>
        </row>
        <row r="2053">
          <cell r="D2053">
            <v>0</v>
          </cell>
          <cell r="L2053">
            <v>0</v>
          </cell>
        </row>
        <row r="2054">
          <cell r="D2054">
            <v>0</v>
          </cell>
          <cell r="L2054">
            <v>0</v>
          </cell>
        </row>
        <row r="2055">
          <cell r="D2055">
            <v>0</v>
          </cell>
          <cell r="L2055">
            <v>0</v>
          </cell>
        </row>
        <row r="2056">
          <cell r="D2056">
            <v>0</v>
          </cell>
          <cell r="L2056">
            <v>0</v>
          </cell>
        </row>
        <row r="2057">
          <cell r="D2057">
            <v>0</v>
          </cell>
          <cell r="L2057">
            <v>0</v>
          </cell>
        </row>
        <row r="2058">
          <cell r="D2058">
            <v>0</v>
          </cell>
          <cell r="L2058">
            <v>0</v>
          </cell>
        </row>
        <row r="2059">
          <cell r="D2059">
            <v>0</v>
          </cell>
          <cell r="L2059">
            <v>0</v>
          </cell>
        </row>
        <row r="2060">
          <cell r="D2060">
            <v>0</v>
          </cell>
          <cell r="L2060">
            <v>0</v>
          </cell>
        </row>
        <row r="2061">
          <cell r="D2061">
            <v>0</v>
          </cell>
          <cell r="L2061">
            <v>0</v>
          </cell>
        </row>
        <row r="2062">
          <cell r="D2062">
            <v>0</v>
          </cell>
          <cell r="L2062">
            <v>0</v>
          </cell>
        </row>
        <row r="2063">
          <cell r="D2063">
            <v>0</v>
          </cell>
          <cell r="L2063">
            <v>0</v>
          </cell>
        </row>
        <row r="2064">
          <cell r="D2064">
            <v>0</v>
          </cell>
          <cell r="L2064">
            <v>0</v>
          </cell>
        </row>
        <row r="2065">
          <cell r="D2065">
            <v>0</v>
          </cell>
          <cell r="L2065">
            <v>0</v>
          </cell>
        </row>
        <row r="2066">
          <cell r="D2066">
            <v>1000</v>
          </cell>
          <cell r="L2066">
            <v>0</v>
          </cell>
        </row>
        <row r="2067">
          <cell r="D2067">
            <v>0</v>
          </cell>
        </row>
        <row r="2068">
          <cell r="D2068">
            <v>20142</v>
          </cell>
          <cell r="L2068">
            <v>8646.73</v>
          </cell>
        </row>
        <row r="2069">
          <cell r="D2069">
            <v>0</v>
          </cell>
          <cell r="L2069">
            <v>0</v>
          </cell>
        </row>
        <row r="2070">
          <cell r="D2070">
            <v>0</v>
          </cell>
          <cell r="L2070">
            <v>0</v>
          </cell>
        </row>
        <row r="2071">
          <cell r="D2071">
            <v>0</v>
          </cell>
          <cell r="L2071">
            <v>0</v>
          </cell>
        </row>
        <row r="2072">
          <cell r="D2072">
            <v>0</v>
          </cell>
          <cell r="L2072">
            <v>0</v>
          </cell>
        </row>
        <row r="2073">
          <cell r="D2073">
            <v>0</v>
          </cell>
          <cell r="L2073">
            <v>0</v>
          </cell>
        </row>
        <row r="2074">
          <cell r="D2074">
            <v>0</v>
          </cell>
          <cell r="L2074">
            <v>0</v>
          </cell>
        </row>
        <row r="2075">
          <cell r="D2075">
            <v>0</v>
          </cell>
          <cell r="L2075">
            <v>0</v>
          </cell>
        </row>
        <row r="2076">
          <cell r="D2076">
            <v>0</v>
          </cell>
          <cell r="L2076">
            <v>0</v>
          </cell>
        </row>
        <row r="2077">
          <cell r="D2077">
            <v>0</v>
          </cell>
          <cell r="L2077">
            <v>0</v>
          </cell>
        </row>
        <row r="2078">
          <cell r="D2078">
            <v>0</v>
          </cell>
          <cell r="L2078">
            <v>0</v>
          </cell>
        </row>
        <row r="2079">
          <cell r="D2079">
            <v>0</v>
          </cell>
          <cell r="L2079">
            <v>0</v>
          </cell>
        </row>
        <row r="2080">
          <cell r="D2080">
            <v>0</v>
          </cell>
          <cell r="L2080">
            <v>0</v>
          </cell>
        </row>
        <row r="2081">
          <cell r="D2081">
            <v>0</v>
          </cell>
          <cell r="L2081">
            <v>0</v>
          </cell>
        </row>
        <row r="2082">
          <cell r="D2082">
            <v>0</v>
          </cell>
          <cell r="L2082">
            <v>0</v>
          </cell>
        </row>
        <row r="2083">
          <cell r="D2083">
            <v>0</v>
          </cell>
          <cell r="L2083">
            <v>0</v>
          </cell>
        </row>
        <row r="2084">
          <cell r="D2084">
            <v>0</v>
          </cell>
          <cell r="L2084">
            <v>0</v>
          </cell>
        </row>
        <row r="2085">
          <cell r="D2085">
            <v>0</v>
          </cell>
          <cell r="L2085">
            <v>0</v>
          </cell>
        </row>
        <row r="2086">
          <cell r="D2086">
            <v>1000</v>
          </cell>
          <cell r="L2086">
            <v>0</v>
          </cell>
        </row>
        <row r="2087">
          <cell r="D2087">
            <v>0</v>
          </cell>
        </row>
        <row r="2088">
          <cell r="D2088">
            <v>20145</v>
          </cell>
          <cell r="L2088">
            <v>17</v>
          </cell>
        </row>
        <row r="2089">
          <cell r="D2089">
            <v>0</v>
          </cell>
          <cell r="L2089">
            <v>0</v>
          </cell>
        </row>
        <row r="2090">
          <cell r="D2090">
            <v>0</v>
          </cell>
          <cell r="L2090">
            <v>0</v>
          </cell>
        </row>
        <row r="2091">
          <cell r="D2091">
            <v>0</v>
          </cell>
          <cell r="L2091">
            <v>0</v>
          </cell>
        </row>
        <row r="2092">
          <cell r="D2092">
            <v>0</v>
          </cell>
          <cell r="L2092">
            <v>0</v>
          </cell>
        </row>
        <row r="2093">
          <cell r="D2093">
            <v>0</v>
          </cell>
          <cell r="L2093">
            <v>0</v>
          </cell>
        </row>
        <row r="2094">
          <cell r="D2094">
            <v>0</v>
          </cell>
          <cell r="L2094">
            <v>0</v>
          </cell>
        </row>
        <row r="2095">
          <cell r="D2095">
            <v>0</v>
          </cell>
          <cell r="L2095">
            <v>0</v>
          </cell>
        </row>
        <row r="2096">
          <cell r="D2096">
            <v>0</v>
          </cell>
          <cell r="L2096">
            <v>0</v>
          </cell>
        </row>
        <row r="2097">
          <cell r="D2097">
            <v>0</v>
          </cell>
          <cell r="L2097">
            <v>0</v>
          </cell>
        </row>
        <row r="2098">
          <cell r="D2098">
            <v>0</v>
          </cell>
          <cell r="L2098">
            <v>0</v>
          </cell>
        </row>
        <row r="2099">
          <cell r="D2099">
            <v>0</v>
          </cell>
          <cell r="L2099">
            <v>0</v>
          </cell>
        </row>
        <row r="2100">
          <cell r="D2100">
            <v>0</v>
          </cell>
          <cell r="L2100">
            <v>0</v>
          </cell>
        </row>
        <row r="2101">
          <cell r="D2101">
            <v>0</v>
          </cell>
          <cell r="L2101">
            <v>0</v>
          </cell>
        </row>
        <row r="2102">
          <cell r="D2102">
            <v>0</v>
          </cell>
          <cell r="L2102">
            <v>0</v>
          </cell>
        </row>
        <row r="2103">
          <cell r="D2103">
            <v>0</v>
          </cell>
          <cell r="L2103">
            <v>0</v>
          </cell>
        </row>
        <row r="2104">
          <cell r="D2104">
            <v>0</v>
          </cell>
          <cell r="L2104">
            <v>0</v>
          </cell>
        </row>
        <row r="2105">
          <cell r="D2105">
            <v>0</v>
          </cell>
          <cell r="L2105">
            <v>0</v>
          </cell>
        </row>
        <row r="2106">
          <cell r="D2106">
            <v>1000</v>
          </cell>
          <cell r="L2106">
            <v>0</v>
          </cell>
        </row>
        <row r="2107">
          <cell r="D2107">
            <v>0</v>
          </cell>
        </row>
        <row r="2108">
          <cell r="D2108">
            <v>20147</v>
          </cell>
          <cell r="L2108">
            <v>14.48</v>
          </cell>
        </row>
        <row r="2109">
          <cell r="D2109">
            <v>0</v>
          </cell>
          <cell r="L2109">
            <v>0</v>
          </cell>
        </row>
        <row r="2110">
          <cell r="D2110">
            <v>0</v>
          </cell>
          <cell r="L2110">
            <v>0</v>
          </cell>
        </row>
        <row r="2111">
          <cell r="D2111">
            <v>0</v>
          </cell>
          <cell r="L2111">
            <v>0</v>
          </cell>
        </row>
        <row r="2112">
          <cell r="D2112">
            <v>0</v>
          </cell>
          <cell r="L2112">
            <v>0</v>
          </cell>
        </row>
        <row r="2113">
          <cell r="D2113">
            <v>0</v>
          </cell>
          <cell r="L2113">
            <v>0</v>
          </cell>
        </row>
        <row r="2114">
          <cell r="D2114">
            <v>0</v>
          </cell>
          <cell r="L2114">
            <v>0</v>
          </cell>
        </row>
        <row r="2115">
          <cell r="D2115">
            <v>0</v>
          </cell>
          <cell r="L2115">
            <v>0</v>
          </cell>
        </row>
        <row r="2116">
          <cell r="D2116">
            <v>0</v>
          </cell>
          <cell r="L2116">
            <v>0</v>
          </cell>
        </row>
        <row r="2117">
          <cell r="D2117">
            <v>0</v>
          </cell>
          <cell r="L2117">
            <v>0</v>
          </cell>
        </row>
        <row r="2118">
          <cell r="D2118">
            <v>0</v>
          </cell>
          <cell r="L2118">
            <v>0</v>
          </cell>
        </row>
        <row r="2119">
          <cell r="D2119">
            <v>0</v>
          </cell>
          <cell r="L2119">
            <v>0</v>
          </cell>
        </row>
        <row r="2120">
          <cell r="D2120">
            <v>0</v>
          </cell>
          <cell r="L2120">
            <v>0</v>
          </cell>
        </row>
        <row r="2121">
          <cell r="D2121">
            <v>0</v>
          </cell>
          <cell r="L2121">
            <v>0</v>
          </cell>
        </row>
        <row r="2122">
          <cell r="D2122">
            <v>0</v>
          </cell>
          <cell r="L2122">
            <v>0</v>
          </cell>
        </row>
        <row r="2123">
          <cell r="D2123">
            <v>0</v>
          </cell>
          <cell r="L2123">
            <v>0</v>
          </cell>
        </row>
        <row r="2124">
          <cell r="D2124">
            <v>0</v>
          </cell>
          <cell r="L2124">
            <v>0</v>
          </cell>
        </row>
        <row r="2125">
          <cell r="D2125">
            <v>0</v>
          </cell>
          <cell r="L2125">
            <v>0</v>
          </cell>
        </row>
        <row r="2126">
          <cell r="D2126">
            <v>1000</v>
          </cell>
          <cell r="L2126">
            <v>0</v>
          </cell>
        </row>
        <row r="2127">
          <cell r="D2127">
            <v>0</v>
          </cell>
        </row>
        <row r="2128">
          <cell r="D2128">
            <v>10038</v>
          </cell>
          <cell r="L2128">
            <v>0</v>
          </cell>
        </row>
        <row r="2129">
          <cell r="D2129">
            <v>10117</v>
          </cell>
          <cell r="L2129">
            <v>0</v>
          </cell>
        </row>
        <row r="2130">
          <cell r="D2130">
            <v>1001</v>
          </cell>
          <cell r="L2130">
            <v>0</v>
          </cell>
        </row>
        <row r="2131">
          <cell r="D2131">
            <v>10149</v>
          </cell>
          <cell r="L2131">
            <v>0</v>
          </cell>
        </row>
        <row r="2132">
          <cell r="D2132">
            <v>10073</v>
          </cell>
          <cell r="L2132">
            <v>0</v>
          </cell>
        </row>
        <row r="2133">
          <cell r="D2133">
            <v>0</v>
          </cell>
          <cell r="L2133">
            <v>0</v>
          </cell>
        </row>
        <row r="2134">
          <cell r="D2134">
            <v>0</v>
          </cell>
          <cell r="L2134">
            <v>0</v>
          </cell>
        </row>
        <row r="2135">
          <cell r="D2135">
            <v>0</v>
          </cell>
          <cell r="L2135">
            <v>0</v>
          </cell>
        </row>
        <row r="2136">
          <cell r="D2136">
            <v>0</v>
          </cell>
          <cell r="L2136">
            <v>0</v>
          </cell>
        </row>
        <row r="2137">
          <cell r="D2137">
            <v>0</v>
          </cell>
          <cell r="L2137">
            <v>0</v>
          </cell>
        </row>
        <row r="2138">
          <cell r="D2138">
            <v>0</v>
          </cell>
          <cell r="L2138">
            <v>0</v>
          </cell>
        </row>
        <row r="2139">
          <cell r="D2139">
            <v>0</v>
          </cell>
          <cell r="L2139">
            <v>0</v>
          </cell>
        </row>
        <row r="2140">
          <cell r="D2140">
            <v>0</v>
          </cell>
          <cell r="L2140">
            <v>0</v>
          </cell>
        </row>
        <row r="2141">
          <cell r="D2141">
            <v>0</v>
          </cell>
          <cell r="L2141">
            <v>0</v>
          </cell>
        </row>
        <row r="2142">
          <cell r="D2142">
            <v>0</v>
          </cell>
          <cell r="L2142">
            <v>0</v>
          </cell>
        </row>
        <row r="2143">
          <cell r="D2143">
            <v>0</v>
          </cell>
          <cell r="L2143">
            <v>0</v>
          </cell>
        </row>
        <row r="2144">
          <cell r="D2144">
            <v>0</v>
          </cell>
          <cell r="L2144">
            <v>0</v>
          </cell>
        </row>
        <row r="2145">
          <cell r="D2145">
            <v>0</v>
          </cell>
          <cell r="L2145">
            <v>0</v>
          </cell>
        </row>
        <row r="2146">
          <cell r="D2146">
            <v>1000</v>
          </cell>
          <cell r="L2146">
            <v>0</v>
          </cell>
        </row>
        <row r="2147">
          <cell r="D2147">
            <v>0</v>
          </cell>
        </row>
        <row r="2148">
          <cell r="D2148">
            <v>10013</v>
          </cell>
          <cell r="L2148">
            <v>2.98</v>
          </cell>
        </row>
        <row r="2149">
          <cell r="D2149">
            <v>1001</v>
          </cell>
          <cell r="L2149">
            <v>1.49</v>
          </cell>
        </row>
        <row r="2150">
          <cell r="D2150">
            <v>1007</v>
          </cell>
          <cell r="L2150">
            <v>2.2400000000000002</v>
          </cell>
        </row>
        <row r="2151">
          <cell r="D2151">
            <v>20151</v>
          </cell>
          <cell r="L2151">
            <v>8.1999999999999993</v>
          </cell>
        </row>
        <row r="2152">
          <cell r="D2152">
            <v>10015</v>
          </cell>
          <cell r="L2152">
            <v>3.67</v>
          </cell>
        </row>
        <row r="2153">
          <cell r="D2153">
            <v>20509</v>
          </cell>
          <cell r="L2153">
            <v>0.12</v>
          </cell>
        </row>
        <row r="2154">
          <cell r="D2154">
            <v>0</v>
          </cell>
          <cell r="L2154">
            <v>0</v>
          </cell>
        </row>
        <row r="2155">
          <cell r="D2155">
            <v>0</v>
          </cell>
          <cell r="L2155">
            <v>0</v>
          </cell>
        </row>
        <row r="2156">
          <cell r="D2156">
            <v>0</v>
          </cell>
          <cell r="L2156">
            <v>0</v>
          </cell>
        </row>
        <row r="2157">
          <cell r="D2157">
            <v>0</v>
          </cell>
          <cell r="L2157">
            <v>0</v>
          </cell>
        </row>
        <row r="2158">
          <cell r="D2158">
            <v>0</v>
          </cell>
          <cell r="L2158">
            <v>0</v>
          </cell>
        </row>
        <row r="2159">
          <cell r="D2159">
            <v>0</v>
          </cell>
          <cell r="L2159">
            <v>0</v>
          </cell>
        </row>
        <row r="2160">
          <cell r="D2160">
            <v>0</v>
          </cell>
          <cell r="L2160">
            <v>0</v>
          </cell>
        </row>
        <row r="2161">
          <cell r="D2161">
            <v>0</v>
          </cell>
          <cell r="L2161">
            <v>0</v>
          </cell>
        </row>
        <row r="2162">
          <cell r="D2162">
            <v>0</v>
          </cell>
          <cell r="L2162">
            <v>0</v>
          </cell>
        </row>
        <row r="2163">
          <cell r="D2163">
            <v>0</v>
          </cell>
          <cell r="L2163">
            <v>0</v>
          </cell>
        </row>
        <row r="2164">
          <cell r="D2164">
            <v>0</v>
          </cell>
          <cell r="L2164">
            <v>0</v>
          </cell>
        </row>
        <row r="2165">
          <cell r="D2165">
            <v>0</v>
          </cell>
          <cell r="L2165">
            <v>0</v>
          </cell>
        </row>
        <row r="2166">
          <cell r="D2166">
            <v>1000</v>
          </cell>
          <cell r="L2166">
            <v>0.25</v>
          </cell>
        </row>
        <row r="2167">
          <cell r="D2167">
            <v>0</v>
          </cell>
        </row>
        <row r="2168">
          <cell r="D2168">
            <v>20152</v>
          </cell>
          <cell r="L2168">
            <v>525.87</v>
          </cell>
        </row>
        <row r="2169">
          <cell r="D2169">
            <v>10016</v>
          </cell>
          <cell r="L2169">
            <v>1.5</v>
          </cell>
        </row>
        <row r="2170">
          <cell r="D2170">
            <v>1001</v>
          </cell>
          <cell r="L2170">
            <v>12.52</v>
          </cell>
        </row>
        <row r="2171">
          <cell r="D2171">
            <v>0</v>
          </cell>
          <cell r="L2171">
            <v>0</v>
          </cell>
        </row>
        <row r="2172">
          <cell r="D2172">
            <v>0</v>
          </cell>
          <cell r="L2172">
            <v>0</v>
          </cell>
        </row>
        <row r="2173">
          <cell r="D2173">
            <v>0</v>
          </cell>
          <cell r="L2173">
            <v>0</v>
          </cell>
        </row>
        <row r="2174">
          <cell r="D2174">
            <v>0</v>
          </cell>
          <cell r="L2174">
            <v>0</v>
          </cell>
        </row>
        <row r="2175">
          <cell r="D2175">
            <v>0</v>
          </cell>
          <cell r="L2175">
            <v>0</v>
          </cell>
        </row>
        <row r="2176">
          <cell r="D2176">
            <v>0</v>
          </cell>
          <cell r="L2176">
            <v>0</v>
          </cell>
        </row>
        <row r="2177">
          <cell r="D2177">
            <v>0</v>
          </cell>
          <cell r="L2177">
            <v>0</v>
          </cell>
        </row>
        <row r="2178">
          <cell r="D2178">
            <v>0</v>
          </cell>
          <cell r="L2178">
            <v>0</v>
          </cell>
        </row>
        <row r="2179">
          <cell r="D2179">
            <v>0</v>
          </cell>
          <cell r="L2179">
            <v>0</v>
          </cell>
        </row>
        <row r="2180">
          <cell r="D2180">
            <v>0</v>
          </cell>
          <cell r="L2180">
            <v>0</v>
          </cell>
        </row>
        <row r="2181">
          <cell r="D2181">
            <v>0</v>
          </cell>
          <cell r="L2181">
            <v>0</v>
          </cell>
        </row>
        <row r="2182">
          <cell r="D2182">
            <v>0</v>
          </cell>
          <cell r="L2182">
            <v>0</v>
          </cell>
        </row>
        <row r="2183">
          <cell r="D2183">
            <v>0</v>
          </cell>
          <cell r="L2183">
            <v>0</v>
          </cell>
        </row>
        <row r="2184">
          <cell r="D2184">
            <v>0</v>
          </cell>
          <cell r="L2184">
            <v>0</v>
          </cell>
        </row>
        <row r="2185">
          <cell r="D2185">
            <v>0</v>
          </cell>
          <cell r="L2185">
            <v>0</v>
          </cell>
        </row>
        <row r="2186">
          <cell r="D2186">
            <v>1000</v>
          </cell>
          <cell r="L2186">
            <v>0.83</v>
          </cell>
        </row>
        <row r="2187">
          <cell r="D2187">
            <v>0</v>
          </cell>
        </row>
        <row r="2188">
          <cell r="D2188">
            <v>20155</v>
          </cell>
          <cell r="L2188">
            <v>213.86</v>
          </cell>
        </row>
        <row r="2189">
          <cell r="D2189">
            <v>1002</v>
          </cell>
          <cell r="L2189">
            <v>305.52</v>
          </cell>
        </row>
        <row r="2190">
          <cell r="D2190">
            <v>1001</v>
          </cell>
          <cell r="L2190">
            <v>305.52</v>
          </cell>
        </row>
        <row r="2191">
          <cell r="D2191">
            <v>0</v>
          </cell>
          <cell r="L2191">
            <v>0</v>
          </cell>
        </row>
        <row r="2192">
          <cell r="D2192">
            <v>0</v>
          </cell>
          <cell r="L2192">
            <v>0</v>
          </cell>
        </row>
        <row r="2193">
          <cell r="D2193">
            <v>0</v>
          </cell>
          <cell r="L2193">
            <v>0</v>
          </cell>
        </row>
        <row r="2194">
          <cell r="D2194">
            <v>0</v>
          </cell>
          <cell r="L2194">
            <v>0</v>
          </cell>
        </row>
        <row r="2195">
          <cell r="D2195">
            <v>0</v>
          </cell>
          <cell r="L2195">
            <v>0</v>
          </cell>
        </row>
        <row r="2196">
          <cell r="D2196">
            <v>0</v>
          </cell>
          <cell r="L2196">
            <v>0</v>
          </cell>
        </row>
        <row r="2197">
          <cell r="D2197">
            <v>0</v>
          </cell>
          <cell r="L2197">
            <v>0</v>
          </cell>
        </row>
        <row r="2198">
          <cell r="D2198">
            <v>0</v>
          </cell>
          <cell r="L2198">
            <v>0</v>
          </cell>
        </row>
        <row r="2199">
          <cell r="D2199">
            <v>0</v>
          </cell>
          <cell r="L2199">
            <v>0</v>
          </cell>
        </row>
        <row r="2200">
          <cell r="D2200">
            <v>0</v>
          </cell>
          <cell r="L2200">
            <v>0</v>
          </cell>
        </row>
        <row r="2201">
          <cell r="D2201">
            <v>0</v>
          </cell>
          <cell r="L2201">
            <v>0</v>
          </cell>
        </row>
        <row r="2202">
          <cell r="D2202">
            <v>0</v>
          </cell>
          <cell r="L2202">
            <v>0</v>
          </cell>
        </row>
        <row r="2203">
          <cell r="D2203">
            <v>0</v>
          </cell>
          <cell r="L2203">
            <v>0</v>
          </cell>
        </row>
        <row r="2204">
          <cell r="D2204">
            <v>0</v>
          </cell>
          <cell r="L2204">
            <v>0</v>
          </cell>
        </row>
        <row r="2205">
          <cell r="D2205">
            <v>0</v>
          </cell>
          <cell r="L2205">
            <v>0</v>
          </cell>
        </row>
        <row r="2206">
          <cell r="D2206">
            <v>1000</v>
          </cell>
          <cell r="L2206">
            <v>40.74</v>
          </cell>
        </row>
        <row r="2207">
          <cell r="D2207">
            <v>0</v>
          </cell>
        </row>
        <row r="2208">
          <cell r="D2208">
            <v>20156</v>
          </cell>
          <cell r="L2208">
            <v>359.08</v>
          </cell>
        </row>
        <row r="2209">
          <cell r="D2209">
            <v>1002</v>
          </cell>
          <cell r="L2209">
            <v>323.17</v>
          </cell>
        </row>
        <row r="2210">
          <cell r="D2210">
            <v>1001</v>
          </cell>
          <cell r="L2210">
            <v>323.17</v>
          </cell>
        </row>
        <row r="2211">
          <cell r="D2211">
            <v>0</v>
          </cell>
          <cell r="L2211">
            <v>0</v>
          </cell>
        </row>
        <row r="2212">
          <cell r="D2212">
            <v>0</v>
          </cell>
          <cell r="L2212">
            <v>0</v>
          </cell>
        </row>
        <row r="2213">
          <cell r="D2213">
            <v>0</v>
          </cell>
          <cell r="L2213">
            <v>0</v>
          </cell>
        </row>
        <row r="2214">
          <cell r="D2214">
            <v>0</v>
          </cell>
          <cell r="L2214">
            <v>0</v>
          </cell>
        </row>
        <row r="2215">
          <cell r="D2215">
            <v>0</v>
          </cell>
          <cell r="L2215">
            <v>0</v>
          </cell>
        </row>
        <row r="2216">
          <cell r="D2216">
            <v>0</v>
          </cell>
          <cell r="L2216">
            <v>0</v>
          </cell>
        </row>
        <row r="2217">
          <cell r="D2217">
            <v>0</v>
          </cell>
          <cell r="L2217">
            <v>0</v>
          </cell>
        </row>
        <row r="2218">
          <cell r="D2218">
            <v>0</v>
          </cell>
          <cell r="L2218">
            <v>0</v>
          </cell>
        </row>
        <row r="2219">
          <cell r="D2219">
            <v>0</v>
          </cell>
          <cell r="L2219">
            <v>0</v>
          </cell>
        </row>
        <row r="2220">
          <cell r="D2220">
            <v>0</v>
          </cell>
          <cell r="L2220">
            <v>0</v>
          </cell>
        </row>
        <row r="2221">
          <cell r="D2221">
            <v>0</v>
          </cell>
          <cell r="L2221">
            <v>0</v>
          </cell>
        </row>
        <row r="2222">
          <cell r="D2222">
            <v>0</v>
          </cell>
          <cell r="L2222">
            <v>0</v>
          </cell>
        </row>
        <row r="2223">
          <cell r="D2223">
            <v>0</v>
          </cell>
          <cell r="L2223">
            <v>0</v>
          </cell>
        </row>
        <row r="2224">
          <cell r="D2224">
            <v>0</v>
          </cell>
          <cell r="L2224">
            <v>0</v>
          </cell>
        </row>
        <row r="2225">
          <cell r="D2225">
            <v>0</v>
          </cell>
          <cell r="L2225">
            <v>0</v>
          </cell>
        </row>
        <row r="2226">
          <cell r="D2226">
            <v>1000</v>
          </cell>
          <cell r="L2226">
            <v>43.09</v>
          </cell>
        </row>
        <row r="2227">
          <cell r="D2227">
            <v>0</v>
          </cell>
        </row>
        <row r="2228">
          <cell r="D2228">
            <v>20167</v>
          </cell>
          <cell r="L2228">
            <v>10387.870000000001</v>
          </cell>
        </row>
        <row r="2229">
          <cell r="D2229">
            <v>0</v>
          </cell>
          <cell r="L2229">
            <v>0</v>
          </cell>
        </row>
        <row r="2230">
          <cell r="D2230">
            <v>0</v>
          </cell>
          <cell r="L2230">
            <v>0</v>
          </cell>
        </row>
        <row r="2231">
          <cell r="D2231">
            <v>0</v>
          </cell>
          <cell r="L2231">
            <v>0</v>
          </cell>
        </row>
        <row r="2232">
          <cell r="D2232">
            <v>0</v>
          </cell>
          <cell r="L2232">
            <v>0</v>
          </cell>
        </row>
        <row r="2233">
          <cell r="D2233">
            <v>0</v>
          </cell>
          <cell r="L2233">
            <v>0</v>
          </cell>
        </row>
        <row r="2234">
          <cell r="D2234">
            <v>0</v>
          </cell>
          <cell r="L2234">
            <v>0</v>
          </cell>
        </row>
        <row r="2235">
          <cell r="D2235">
            <v>0</v>
          </cell>
          <cell r="L2235">
            <v>0</v>
          </cell>
        </row>
        <row r="2236">
          <cell r="D2236">
            <v>0</v>
          </cell>
          <cell r="L2236">
            <v>0</v>
          </cell>
        </row>
        <row r="2237">
          <cell r="D2237">
            <v>0</v>
          </cell>
          <cell r="L2237">
            <v>0</v>
          </cell>
        </row>
        <row r="2238">
          <cell r="D2238">
            <v>0</v>
          </cell>
          <cell r="L2238">
            <v>0</v>
          </cell>
        </row>
        <row r="2239">
          <cell r="D2239">
            <v>0</v>
          </cell>
          <cell r="L2239">
            <v>0</v>
          </cell>
        </row>
        <row r="2240">
          <cell r="D2240">
            <v>0</v>
          </cell>
          <cell r="L2240">
            <v>0</v>
          </cell>
        </row>
        <row r="2241">
          <cell r="D2241">
            <v>0</v>
          </cell>
          <cell r="L2241">
            <v>0</v>
          </cell>
        </row>
        <row r="2242">
          <cell r="D2242">
            <v>0</v>
          </cell>
          <cell r="L2242">
            <v>0</v>
          </cell>
        </row>
        <row r="2243">
          <cell r="D2243">
            <v>0</v>
          </cell>
          <cell r="L2243">
            <v>0</v>
          </cell>
        </row>
        <row r="2244">
          <cell r="D2244">
            <v>0</v>
          </cell>
          <cell r="L2244">
            <v>0</v>
          </cell>
        </row>
        <row r="2245">
          <cell r="D2245">
            <v>0</v>
          </cell>
          <cell r="L2245">
            <v>0</v>
          </cell>
        </row>
        <row r="2246">
          <cell r="D2246">
            <v>1000</v>
          </cell>
          <cell r="L2246">
            <v>0</v>
          </cell>
        </row>
        <row r="2247">
          <cell r="D2247">
            <v>0</v>
          </cell>
        </row>
        <row r="2248">
          <cell r="D2248">
            <v>20168</v>
          </cell>
          <cell r="L2248">
            <v>811.68</v>
          </cell>
        </row>
        <row r="2249">
          <cell r="D2249">
            <v>0</v>
          </cell>
          <cell r="L2249">
            <v>0</v>
          </cell>
        </row>
        <row r="2250">
          <cell r="D2250">
            <v>0</v>
          </cell>
          <cell r="L2250">
            <v>0</v>
          </cell>
        </row>
        <row r="2251">
          <cell r="D2251">
            <v>0</v>
          </cell>
          <cell r="L2251">
            <v>0</v>
          </cell>
        </row>
        <row r="2252">
          <cell r="D2252">
            <v>0</v>
          </cell>
          <cell r="L2252">
            <v>0</v>
          </cell>
        </row>
        <row r="2253">
          <cell r="D2253">
            <v>0</v>
          </cell>
          <cell r="L2253">
            <v>0</v>
          </cell>
        </row>
        <row r="2254">
          <cell r="D2254">
            <v>0</v>
          </cell>
          <cell r="L2254">
            <v>0</v>
          </cell>
        </row>
        <row r="2255">
          <cell r="D2255">
            <v>0</v>
          </cell>
          <cell r="L2255">
            <v>0</v>
          </cell>
        </row>
        <row r="2256">
          <cell r="D2256">
            <v>0</v>
          </cell>
          <cell r="L2256">
            <v>0</v>
          </cell>
        </row>
        <row r="2257">
          <cell r="D2257">
            <v>0</v>
          </cell>
          <cell r="L2257">
            <v>0</v>
          </cell>
        </row>
        <row r="2258">
          <cell r="D2258">
            <v>0</v>
          </cell>
          <cell r="L2258">
            <v>0</v>
          </cell>
        </row>
        <row r="2259">
          <cell r="D2259">
            <v>0</v>
          </cell>
          <cell r="L2259">
            <v>0</v>
          </cell>
        </row>
        <row r="2260">
          <cell r="D2260">
            <v>0</v>
          </cell>
          <cell r="L2260">
            <v>0</v>
          </cell>
        </row>
        <row r="2261">
          <cell r="D2261">
            <v>0</v>
          </cell>
          <cell r="L2261">
            <v>0</v>
          </cell>
        </row>
        <row r="2262">
          <cell r="D2262">
            <v>0</v>
          </cell>
          <cell r="L2262">
            <v>0</v>
          </cell>
        </row>
        <row r="2263">
          <cell r="D2263">
            <v>0</v>
          </cell>
          <cell r="L2263">
            <v>0</v>
          </cell>
        </row>
        <row r="2264">
          <cell r="D2264">
            <v>0</v>
          </cell>
          <cell r="L2264">
            <v>0</v>
          </cell>
        </row>
        <row r="2265">
          <cell r="D2265">
            <v>0</v>
          </cell>
          <cell r="L2265">
            <v>0</v>
          </cell>
        </row>
        <row r="2266">
          <cell r="D2266">
            <v>1000</v>
          </cell>
          <cell r="L2266">
            <v>0</v>
          </cell>
        </row>
        <row r="2267">
          <cell r="D2267">
            <v>0</v>
          </cell>
        </row>
        <row r="2268">
          <cell r="D2268">
            <v>20170</v>
          </cell>
          <cell r="L2268">
            <v>4391.9399999999996</v>
          </cell>
        </row>
        <row r="2269">
          <cell r="D2269">
            <v>0</v>
          </cell>
          <cell r="L2269">
            <v>0</v>
          </cell>
        </row>
        <row r="2270">
          <cell r="D2270">
            <v>0</v>
          </cell>
          <cell r="L2270">
            <v>0</v>
          </cell>
        </row>
        <row r="2271">
          <cell r="D2271">
            <v>0</v>
          </cell>
          <cell r="L2271">
            <v>0</v>
          </cell>
        </row>
        <row r="2272">
          <cell r="D2272">
            <v>0</v>
          </cell>
          <cell r="L2272">
            <v>0</v>
          </cell>
        </row>
        <row r="2273">
          <cell r="D2273">
            <v>0</v>
          </cell>
          <cell r="L2273">
            <v>0</v>
          </cell>
        </row>
        <row r="2274">
          <cell r="D2274">
            <v>0</v>
          </cell>
          <cell r="L2274">
            <v>0</v>
          </cell>
        </row>
        <row r="2275">
          <cell r="D2275">
            <v>0</v>
          </cell>
          <cell r="L2275">
            <v>0</v>
          </cell>
        </row>
        <row r="2276">
          <cell r="D2276">
            <v>0</v>
          </cell>
          <cell r="L2276">
            <v>0</v>
          </cell>
        </row>
        <row r="2277">
          <cell r="D2277">
            <v>0</v>
          </cell>
          <cell r="L2277">
            <v>0</v>
          </cell>
        </row>
        <row r="2278">
          <cell r="D2278">
            <v>0</v>
          </cell>
          <cell r="L2278">
            <v>0</v>
          </cell>
        </row>
        <row r="2279">
          <cell r="D2279">
            <v>0</v>
          </cell>
          <cell r="L2279">
            <v>0</v>
          </cell>
        </row>
        <row r="2280">
          <cell r="D2280">
            <v>0</v>
          </cell>
          <cell r="L2280">
            <v>0</v>
          </cell>
        </row>
        <row r="2281">
          <cell r="D2281">
            <v>0</v>
          </cell>
          <cell r="L2281">
            <v>0</v>
          </cell>
        </row>
        <row r="2282">
          <cell r="D2282">
            <v>0</v>
          </cell>
          <cell r="L2282">
            <v>0</v>
          </cell>
        </row>
        <row r="2283">
          <cell r="D2283">
            <v>0</v>
          </cell>
          <cell r="L2283">
            <v>0</v>
          </cell>
        </row>
        <row r="2284">
          <cell r="D2284">
            <v>0</v>
          </cell>
          <cell r="L2284">
            <v>0</v>
          </cell>
        </row>
        <row r="2285">
          <cell r="D2285">
            <v>0</v>
          </cell>
          <cell r="L2285">
            <v>0</v>
          </cell>
        </row>
        <row r="2286">
          <cell r="D2286">
            <v>1000</v>
          </cell>
          <cell r="L2286">
            <v>0</v>
          </cell>
        </row>
        <row r="2287">
          <cell r="D2287">
            <v>0</v>
          </cell>
        </row>
        <row r="2288">
          <cell r="D2288">
            <v>20190</v>
          </cell>
          <cell r="L2288">
            <v>1</v>
          </cell>
        </row>
        <row r="2289">
          <cell r="D2289">
            <v>20598</v>
          </cell>
          <cell r="L2289">
            <v>1</v>
          </cell>
        </row>
        <row r="2290">
          <cell r="D2290">
            <v>0</v>
          </cell>
          <cell r="L2290">
            <v>0</v>
          </cell>
        </row>
        <row r="2291">
          <cell r="D2291">
            <v>0</v>
          </cell>
          <cell r="L2291">
            <v>0</v>
          </cell>
        </row>
        <row r="2292">
          <cell r="D2292">
            <v>0</v>
          </cell>
          <cell r="L2292">
            <v>0</v>
          </cell>
        </row>
        <row r="2293">
          <cell r="D2293">
            <v>0</v>
          </cell>
          <cell r="L2293">
            <v>0</v>
          </cell>
        </row>
        <row r="2294">
          <cell r="D2294">
            <v>0</v>
          </cell>
          <cell r="L2294">
            <v>0</v>
          </cell>
        </row>
        <row r="2295">
          <cell r="D2295">
            <v>0</v>
          </cell>
          <cell r="L2295">
            <v>0</v>
          </cell>
        </row>
        <row r="2296">
          <cell r="D2296">
            <v>0</v>
          </cell>
          <cell r="L2296">
            <v>0</v>
          </cell>
        </row>
        <row r="2297">
          <cell r="D2297">
            <v>0</v>
          </cell>
          <cell r="L2297">
            <v>0</v>
          </cell>
        </row>
        <row r="2298">
          <cell r="D2298">
            <v>0</v>
          </cell>
          <cell r="L2298">
            <v>0</v>
          </cell>
        </row>
        <row r="2299">
          <cell r="D2299">
            <v>0</v>
          </cell>
          <cell r="L2299">
            <v>0</v>
          </cell>
        </row>
        <row r="2300">
          <cell r="D2300">
            <v>0</v>
          </cell>
          <cell r="L2300">
            <v>0</v>
          </cell>
        </row>
        <row r="2301">
          <cell r="D2301">
            <v>0</v>
          </cell>
          <cell r="L2301">
            <v>0</v>
          </cell>
        </row>
        <row r="2302">
          <cell r="D2302">
            <v>0</v>
          </cell>
          <cell r="L2302">
            <v>0</v>
          </cell>
        </row>
        <row r="2303">
          <cell r="D2303">
            <v>0</v>
          </cell>
          <cell r="L2303">
            <v>0</v>
          </cell>
        </row>
        <row r="2304">
          <cell r="D2304">
            <v>0</v>
          </cell>
          <cell r="L2304">
            <v>0</v>
          </cell>
        </row>
        <row r="2305">
          <cell r="D2305">
            <v>0</v>
          </cell>
          <cell r="L2305">
            <v>0</v>
          </cell>
        </row>
        <row r="2306">
          <cell r="D2306">
            <v>1000</v>
          </cell>
          <cell r="L2306">
            <v>7.0000000000000007E-2</v>
          </cell>
        </row>
        <row r="2307">
          <cell r="D2307">
            <v>0</v>
          </cell>
        </row>
        <row r="2308">
          <cell r="D2308">
            <v>20191</v>
          </cell>
          <cell r="L2308">
            <v>1</v>
          </cell>
        </row>
        <row r="2309">
          <cell r="D2309">
            <v>20599</v>
          </cell>
          <cell r="L2309">
            <v>1</v>
          </cell>
        </row>
        <row r="2310">
          <cell r="D2310">
            <v>0</v>
          </cell>
          <cell r="L2310">
            <v>0</v>
          </cell>
        </row>
        <row r="2311">
          <cell r="D2311">
            <v>0</v>
          </cell>
          <cell r="L2311">
            <v>0</v>
          </cell>
        </row>
        <row r="2312">
          <cell r="D2312">
            <v>0</v>
          </cell>
          <cell r="L2312">
            <v>0</v>
          </cell>
        </row>
        <row r="2313">
          <cell r="D2313">
            <v>0</v>
          </cell>
          <cell r="L2313">
            <v>0</v>
          </cell>
        </row>
        <row r="2314">
          <cell r="D2314">
            <v>0</v>
          </cell>
          <cell r="L2314">
            <v>0</v>
          </cell>
        </row>
        <row r="2315">
          <cell r="D2315">
            <v>0</v>
          </cell>
          <cell r="L2315">
            <v>0</v>
          </cell>
        </row>
        <row r="2316">
          <cell r="D2316">
            <v>0</v>
          </cell>
          <cell r="L2316">
            <v>0</v>
          </cell>
        </row>
        <row r="2317">
          <cell r="D2317">
            <v>0</v>
          </cell>
          <cell r="L2317">
            <v>0</v>
          </cell>
        </row>
        <row r="2318">
          <cell r="D2318">
            <v>0</v>
          </cell>
          <cell r="L2318">
            <v>0</v>
          </cell>
        </row>
        <row r="2319">
          <cell r="D2319">
            <v>0</v>
          </cell>
          <cell r="L2319">
            <v>0</v>
          </cell>
        </row>
        <row r="2320">
          <cell r="D2320">
            <v>0</v>
          </cell>
          <cell r="L2320">
            <v>0</v>
          </cell>
        </row>
        <row r="2321">
          <cell r="D2321">
            <v>0</v>
          </cell>
          <cell r="L2321">
            <v>0</v>
          </cell>
        </row>
        <row r="2322">
          <cell r="D2322">
            <v>0</v>
          </cell>
          <cell r="L2322">
            <v>0</v>
          </cell>
        </row>
        <row r="2323">
          <cell r="D2323">
            <v>0</v>
          </cell>
          <cell r="L2323">
            <v>0</v>
          </cell>
        </row>
        <row r="2324">
          <cell r="D2324">
            <v>0</v>
          </cell>
          <cell r="L2324">
            <v>0</v>
          </cell>
        </row>
        <row r="2325">
          <cell r="D2325">
            <v>0</v>
          </cell>
          <cell r="L2325">
            <v>0</v>
          </cell>
        </row>
        <row r="2326">
          <cell r="D2326">
            <v>0</v>
          </cell>
          <cell r="L2326">
            <v>0</v>
          </cell>
        </row>
        <row r="2327">
          <cell r="D2327">
            <v>0</v>
          </cell>
        </row>
        <row r="2328">
          <cell r="D2328">
            <v>20192</v>
          </cell>
          <cell r="L2328">
            <v>1</v>
          </cell>
        </row>
        <row r="2329">
          <cell r="D2329">
            <v>20600</v>
          </cell>
          <cell r="L2329">
            <v>1</v>
          </cell>
        </row>
        <row r="2330">
          <cell r="D2330">
            <v>0</v>
          </cell>
          <cell r="L2330">
            <v>0</v>
          </cell>
        </row>
        <row r="2331">
          <cell r="D2331">
            <v>0</v>
          </cell>
          <cell r="L2331">
            <v>0</v>
          </cell>
        </row>
        <row r="2332">
          <cell r="D2332">
            <v>0</v>
          </cell>
          <cell r="L2332">
            <v>0</v>
          </cell>
        </row>
        <row r="2333">
          <cell r="D2333">
            <v>0</v>
          </cell>
          <cell r="L2333">
            <v>0</v>
          </cell>
        </row>
        <row r="2334">
          <cell r="D2334">
            <v>0</v>
          </cell>
          <cell r="L2334">
            <v>0</v>
          </cell>
        </row>
        <row r="2335">
          <cell r="D2335">
            <v>0</v>
          </cell>
          <cell r="L2335">
            <v>0</v>
          </cell>
        </row>
        <row r="2336">
          <cell r="D2336">
            <v>0</v>
          </cell>
          <cell r="L2336">
            <v>0</v>
          </cell>
        </row>
        <row r="2337">
          <cell r="D2337">
            <v>0</v>
          </cell>
          <cell r="L2337">
            <v>0</v>
          </cell>
        </row>
        <row r="2338">
          <cell r="D2338">
            <v>0</v>
          </cell>
          <cell r="L2338">
            <v>0</v>
          </cell>
        </row>
        <row r="2339">
          <cell r="D2339">
            <v>0</v>
          </cell>
          <cell r="L2339">
            <v>0</v>
          </cell>
        </row>
        <row r="2340">
          <cell r="D2340">
            <v>0</v>
          </cell>
          <cell r="L2340">
            <v>0</v>
          </cell>
        </row>
        <row r="2341">
          <cell r="D2341">
            <v>0</v>
          </cell>
          <cell r="L2341">
            <v>0</v>
          </cell>
        </row>
        <row r="2342">
          <cell r="D2342">
            <v>0</v>
          </cell>
          <cell r="L2342">
            <v>0</v>
          </cell>
        </row>
        <row r="2343">
          <cell r="D2343">
            <v>0</v>
          </cell>
          <cell r="L2343">
            <v>0</v>
          </cell>
        </row>
        <row r="2344">
          <cell r="D2344">
            <v>0</v>
          </cell>
          <cell r="L2344">
            <v>0</v>
          </cell>
        </row>
        <row r="2345">
          <cell r="D2345">
            <v>0</v>
          </cell>
          <cell r="L2345">
            <v>0</v>
          </cell>
        </row>
        <row r="2346">
          <cell r="D2346">
            <v>0</v>
          </cell>
          <cell r="L2346">
            <v>0</v>
          </cell>
        </row>
        <row r="2347">
          <cell r="D2347">
            <v>0</v>
          </cell>
        </row>
        <row r="2348">
          <cell r="D2348">
            <v>20193</v>
          </cell>
          <cell r="L2348">
            <v>1</v>
          </cell>
        </row>
        <row r="2349">
          <cell r="D2349">
            <v>20601</v>
          </cell>
          <cell r="L2349">
            <v>1</v>
          </cell>
        </row>
        <row r="2350">
          <cell r="D2350">
            <v>0</v>
          </cell>
          <cell r="L2350">
            <v>0</v>
          </cell>
        </row>
        <row r="2351">
          <cell r="D2351">
            <v>0</v>
          </cell>
          <cell r="L2351">
            <v>0</v>
          </cell>
        </row>
        <row r="2352">
          <cell r="D2352">
            <v>0</v>
          </cell>
          <cell r="L2352">
            <v>0</v>
          </cell>
        </row>
        <row r="2353">
          <cell r="D2353">
            <v>0</v>
          </cell>
          <cell r="L2353">
            <v>0</v>
          </cell>
        </row>
        <row r="2354">
          <cell r="D2354">
            <v>0</v>
          </cell>
          <cell r="L2354">
            <v>0</v>
          </cell>
        </row>
        <row r="2355">
          <cell r="D2355">
            <v>0</v>
          </cell>
          <cell r="L2355">
            <v>0</v>
          </cell>
        </row>
        <row r="2356">
          <cell r="D2356">
            <v>0</v>
          </cell>
          <cell r="L2356">
            <v>0</v>
          </cell>
        </row>
        <row r="2357">
          <cell r="D2357">
            <v>0</v>
          </cell>
          <cell r="L2357">
            <v>0</v>
          </cell>
        </row>
        <row r="2358">
          <cell r="D2358">
            <v>0</v>
          </cell>
          <cell r="L2358">
            <v>0</v>
          </cell>
        </row>
        <row r="2359">
          <cell r="D2359">
            <v>0</v>
          </cell>
          <cell r="L2359">
            <v>0</v>
          </cell>
        </row>
        <row r="2360">
          <cell r="D2360">
            <v>0</v>
          </cell>
          <cell r="L2360">
            <v>0</v>
          </cell>
        </row>
        <row r="2361">
          <cell r="D2361">
            <v>0</v>
          </cell>
          <cell r="L2361">
            <v>0</v>
          </cell>
        </row>
        <row r="2362">
          <cell r="D2362">
            <v>0</v>
          </cell>
          <cell r="L2362">
            <v>0</v>
          </cell>
        </row>
        <row r="2363">
          <cell r="D2363">
            <v>0</v>
          </cell>
          <cell r="L2363">
            <v>0</v>
          </cell>
        </row>
        <row r="2364">
          <cell r="D2364">
            <v>0</v>
          </cell>
          <cell r="L2364">
            <v>0</v>
          </cell>
        </row>
        <row r="2365">
          <cell r="D2365">
            <v>0</v>
          </cell>
          <cell r="L2365">
            <v>0</v>
          </cell>
        </row>
        <row r="2366">
          <cell r="D2366">
            <v>0</v>
          </cell>
          <cell r="L2366">
            <v>0</v>
          </cell>
        </row>
        <row r="2367">
          <cell r="D2367">
            <v>0</v>
          </cell>
        </row>
        <row r="2368">
          <cell r="D2368">
            <v>10041</v>
          </cell>
          <cell r="L2368">
            <v>3505.24</v>
          </cell>
        </row>
        <row r="2369">
          <cell r="D2369">
            <v>10161</v>
          </cell>
          <cell r="L2369">
            <v>3505.24</v>
          </cell>
        </row>
        <row r="2370">
          <cell r="D2370">
            <v>1002</v>
          </cell>
          <cell r="L2370">
            <v>4819.7</v>
          </cell>
        </row>
        <row r="2371">
          <cell r="D2371">
            <v>1001</v>
          </cell>
          <cell r="L2371">
            <v>13144.64</v>
          </cell>
        </row>
        <row r="2372">
          <cell r="D2372">
            <v>20502</v>
          </cell>
          <cell r="L2372">
            <v>7302.58</v>
          </cell>
        </row>
        <row r="2373">
          <cell r="L2373">
            <v>0</v>
          </cell>
        </row>
        <row r="2374">
          <cell r="D2374">
            <v>0</v>
          </cell>
          <cell r="L2374">
            <v>0</v>
          </cell>
        </row>
        <row r="2375">
          <cell r="D2375">
            <v>0</v>
          </cell>
          <cell r="L2375">
            <v>0</v>
          </cell>
        </row>
        <row r="2376">
          <cell r="D2376">
            <v>0</v>
          </cell>
          <cell r="L2376">
            <v>0</v>
          </cell>
        </row>
        <row r="2377">
          <cell r="D2377">
            <v>0</v>
          </cell>
          <cell r="L2377">
            <v>0</v>
          </cell>
        </row>
        <row r="2378">
          <cell r="D2378">
            <v>0</v>
          </cell>
          <cell r="L2378">
            <v>0</v>
          </cell>
        </row>
        <row r="2379">
          <cell r="D2379">
            <v>0</v>
          </cell>
          <cell r="L2379">
            <v>0</v>
          </cell>
        </row>
        <row r="2380">
          <cell r="D2380">
            <v>0</v>
          </cell>
          <cell r="L2380">
            <v>0</v>
          </cell>
        </row>
        <row r="2381">
          <cell r="D2381">
            <v>0</v>
          </cell>
          <cell r="L2381">
            <v>0</v>
          </cell>
        </row>
        <row r="2382">
          <cell r="D2382">
            <v>0</v>
          </cell>
          <cell r="L2382">
            <v>0</v>
          </cell>
        </row>
        <row r="2383">
          <cell r="D2383">
            <v>0</v>
          </cell>
          <cell r="L2383">
            <v>0</v>
          </cell>
        </row>
        <row r="2384">
          <cell r="D2384">
            <v>0</v>
          </cell>
          <cell r="L2384">
            <v>0</v>
          </cell>
        </row>
        <row r="2385">
          <cell r="D2385">
            <v>0</v>
          </cell>
          <cell r="L2385">
            <v>0</v>
          </cell>
        </row>
        <row r="2386">
          <cell r="D2386">
            <v>1000</v>
          </cell>
          <cell r="L2386">
            <v>1197.6199999999999</v>
          </cell>
        </row>
        <row r="2387">
          <cell r="D2387">
            <v>0</v>
          </cell>
        </row>
        <row r="2388">
          <cell r="D2388">
            <v>20466</v>
          </cell>
          <cell r="L2388">
            <v>1366.05</v>
          </cell>
        </row>
        <row r="2389">
          <cell r="D2389">
            <v>10161</v>
          </cell>
          <cell r="L2389">
            <v>1366.05</v>
          </cell>
        </row>
        <row r="2390">
          <cell r="D2390">
            <v>1002</v>
          </cell>
          <cell r="L2390">
            <v>2146.65</v>
          </cell>
        </row>
        <row r="2391">
          <cell r="D2391">
            <v>1001</v>
          </cell>
          <cell r="L2391">
            <v>5854.5</v>
          </cell>
        </row>
        <row r="2392">
          <cell r="D2392">
            <v>20502</v>
          </cell>
          <cell r="L2392">
            <v>3252.5</v>
          </cell>
        </row>
        <row r="2393">
          <cell r="D2393">
            <v>5018</v>
          </cell>
          <cell r="L2393">
            <v>845.65</v>
          </cell>
        </row>
        <row r="2394">
          <cell r="D2394">
            <v>0</v>
          </cell>
          <cell r="L2394">
            <v>0</v>
          </cell>
        </row>
        <row r="2395">
          <cell r="D2395">
            <v>0</v>
          </cell>
          <cell r="L2395">
            <v>0</v>
          </cell>
        </row>
        <row r="2396">
          <cell r="D2396">
            <v>0</v>
          </cell>
          <cell r="L2396">
            <v>0</v>
          </cell>
        </row>
        <row r="2397">
          <cell r="D2397">
            <v>0</v>
          </cell>
          <cell r="L2397">
            <v>0</v>
          </cell>
        </row>
        <row r="2398">
          <cell r="D2398">
            <v>0</v>
          </cell>
          <cell r="L2398">
            <v>0</v>
          </cell>
        </row>
        <row r="2399">
          <cell r="D2399">
            <v>0</v>
          </cell>
          <cell r="L2399">
            <v>0</v>
          </cell>
        </row>
        <row r="2400">
          <cell r="D2400">
            <v>0</v>
          </cell>
          <cell r="L2400">
            <v>0</v>
          </cell>
        </row>
        <row r="2401">
          <cell r="D2401">
            <v>0</v>
          </cell>
          <cell r="L2401">
            <v>0</v>
          </cell>
        </row>
        <row r="2402">
          <cell r="D2402">
            <v>0</v>
          </cell>
          <cell r="L2402">
            <v>0</v>
          </cell>
        </row>
        <row r="2403">
          <cell r="D2403">
            <v>0</v>
          </cell>
          <cell r="L2403">
            <v>0</v>
          </cell>
        </row>
        <row r="2404">
          <cell r="D2404">
            <v>0</v>
          </cell>
          <cell r="L2404">
            <v>0</v>
          </cell>
        </row>
        <row r="2405">
          <cell r="D2405">
            <v>0</v>
          </cell>
          <cell r="L2405">
            <v>0</v>
          </cell>
        </row>
        <row r="2406">
          <cell r="D2406">
            <v>1000</v>
          </cell>
          <cell r="L2406">
            <v>533.41</v>
          </cell>
        </row>
        <row r="2407">
          <cell r="D2407">
            <v>0</v>
          </cell>
        </row>
        <row r="2408">
          <cell r="D2408">
            <v>10117</v>
          </cell>
          <cell r="L2408">
            <v>3765.68</v>
          </cell>
        </row>
        <row r="2409">
          <cell r="D2409">
            <v>1003</v>
          </cell>
          <cell r="L2409">
            <v>219.36</v>
          </cell>
        </row>
        <row r="2410">
          <cell r="D2410">
            <v>1001</v>
          </cell>
          <cell r="L2410">
            <v>219.36</v>
          </cell>
        </row>
        <row r="2411">
          <cell r="D2411">
            <v>0</v>
          </cell>
          <cell r="L2411">
            <v>0</v>
          </cell>
        </row>
        <row r="2412">
          <cell r="D2412">
            <v>0</v>
          </cell>
          <cell r="L2412">
            <v>0</v>
          </cell>
        </row>
        <row r="2413">
          <cell r="D2413">
            <v>0</v>
          </cell>
          <cell r="L2413">
            <v>0</v>
          </cell>
        </row>
        <row r="2414">
          <cell r="D2414">
            <v>0</v>
          </cell>
          <cell r="L2414">
            <v>0</v>
          </cell>
        </row>
        <row r="2415">
          <cell r="D2415">
            <v>0</v>
          </cell>
          <cell r="L2415">
            <v>0</v>
          </cell>
        </row>
        <row r="2416">
          <cell r="D2416">
            <v>0</v>
          </cell>
          <cell r="L2416">
            <v>0</v>
          </cell>
        </row>
        <row r="2417">
          <cell r="D2417">
            <v>0</v>
          </cell>
          <cell r="L2417">
            <v>0</v>
          </cell>
        </row>
        <row r="2418">
          <cell r="D2418">
            <v>0</v>
          </cell>
          <cell r="L2418">
            <v>0</v>
          </cell>
        </row>
        <row r="2419">
          <cell r="D2419">
            <v>0</v>
          </cell>
          <cell r="L2419">
            <v>0</v>
          </cell>
        </row>
        <row r="2420">
          <cell r="D2420">
            <v>0</v>
          </cell>
          <cell r="L2420">
            <v>0</v>
          </cell>
        </row>
        <row r="2421">
          <cell r="D2421">
            <v>0</v>
          </cell>
          <cell r="L2421">
            <v>0</v>
          </cell>
        </row>
        <row r="2422">
          <cell r="D2422">
            <v>0</v>
          </cell>
          <cell r="L2422">
            <v>0</v>
          </cell>
        </row>
        <row r="2423">
          <cell r="D2423">
            <v>0</v>
          </cell>
          <cell r="L2423">
            <v>0</v>
          </cell>
        </row>
        <row r="2424">
          <cell r="D2424">
            <v>0</v>
          </cell>
          <cell r="L2424">
            <v>0</v>
          </cell>
        </row>
        <row r="2425">
          <cell r="D2425">
            <v>0</v>
          </cell>
          <cell r="L2425">
            <v>0</v>
          </cell>
        </row>
        <row r="2426">
          <cell r="D2426">
            <v>1000</v>
          </cell>
          <cell r="L2426">
            <v>29.25</v>
          </cell>
        </row>
        <row r="2427">
          <cell r="D2427">
            <v>0</v>
          </cell>
        </row>
        <row r="2428">
          <cell r="D2428">
            <v>20467</v>
          </cell>
          <cell r="L2428">
            <v>10999</v>
          </cell>
        </row>
        <row r="2429">
          <cell r="D2429">
            <v>0</v>
          </cell>
          <cell r="L2429">
            <v>0</v>
          </cell>
        </row>
        <row r="2430">
          <cell r="D2430">
            <v>0</v>
          </cell>
          <cell r="L2430">
            <v>0</v>
          </cell>
        </row>
        <row r="2431">
          <cell r="D2431">
            <v>20251</v>
          </cell>
          <cell r="L2431">
            <v>1010.72</v>
          </cell>
        </row>
        <row r="2432">
          <cell r="D2432">
            <v>0</v>
          </cell>
          <cell r="L2432">
            <v>0</v>
          </cell>
        </row>
        <row r="2433">
          <cell r="D2433">
            <v>0</v>
          </cell>
          <cell r="L2433">
            <v>0</v>
          </cell>
        </row>
        <row r="2434">
          <cell r="D2434">
            <v>0</v>
          </cell>
          <cell r="L2434">
            <v>0</v>
          </cell>
        </row>
        <row r="2435">
          <cell r="D2435">
            <v>0</v>
          </cell>
          <cell r="L2435">
            <v>0</v>
          </cell>
        </row>
        <row r="2436">
          <cell r="D2436">
            <v>0</v>
          </cell>
          <cell r="L2436">
            <v>0</v>
          </cell>
        </row>
        <row r="2437">
          <cell r="D2437">
            <v>0</v>
          </cell>
          <cell r="L2437">
            <v>0</v>
          </cell>
        </row>
        <row r="2438">
          <cell r="D2438">
            <v>0</v>
          </cell>
          <cell r="L2438">
            <v>0</v>
          </cell>
        </row>
        <row r="2439">
          <cell r="D2439">
            <v>0</v>
          </cell>
          <cell r="L2439">
            <v>0</v>
          </cell>
        </row>
        <row r="2440">
          <cell r="D2440">
            <v>0</v>
          </cell>
          <cell r="L2440">
            <v>0</v>
          </cell>
        </row>
        <row r="2441">
          <cell r="D2441">
            <v>0</v>
          </cell>
          <cell r="L2441">
            <v>0</v>
          </cell>
        </row>
        <row r="2442">
          <cell r="D2442">
            <v>0</v>
          </cell>
          <cell r="L2442">
            <v>0</v>
          </cell>
        </row>
        <row r="2443">
          <cell r="D2443">
            <v>0</v>
          </cell>
          <cell r="L2443">
            <v>0</v>
          </cell>
        </row>
        <row r="2444">
          <cell r="D2444">
            <v>0</v>
          </cell>
          <cell r="L2444">
            <v>0</v>
          </cell>
        </row>
        <row r="2445">
          <cell r="D2445">
            <v>0</v>
          </cell>
          <cell r="L2445">
            <v>0</v>
          </cell>
        </row>
        <row r="2446">
          <cell r="D2446">
            <v>1000</v>
          </cell>
          <cell r="L2446">
            <v>0</v>
          </cell>
        </row>
        <row r="2447">
          <cell r="D2447">
            <v>0</v>
          </cell>
        </row>
        <row r="2448">
          <cell r="D2448">
            <v>20468</v>
          </cell>
          <cell r="L2448">
            <v>9398</v>
          </cell>
        </row>
        <row r="2449">
          <cell r="D2449">
            <v>0</v>
          </cell>
          <cell r="L2449">
            <v>0</v>
          </cell>
        </row>
        <row r="2450">
          <cell r="D2450">
            <v>0</v>
          </cell>
          <cell r="L2450">
            <v>0</v>
          </cell>
        </row>
        <row r="2451">
          <cell r="D2451">
            <v>20251</v>
          </cell>
          <cell r="L2451">
            <v>1535.29</v>
          </cell>
        </row>
        <row r="2452">
          <cell r="D2452">
            <v>0</v>
          </cell>
          <cell r="L2452">
            <v>0</v>
          </cell>
        </row>
        <row r="2453">
          <cell r="D2453">
            <v>0</v>
          </cell>
          <cell r="L2453">
            <v>0</v>
          </cell>
        </row>
        <row r="2454">
          <cell r="D2454">
            <v>0</v>
          </cell>
          <cell r="L2454">
            <v>0</v>
          </cell>
        </row>
        <row r="2455">
          <cell r="D2455">
            <v>0</v>
          </cell>
          <cell r="L2455">
            <v>0</v>
          </cell>
        </row>
        <row r="2456">
          <cell r="D2456">
            <v>0</v>
          </cell>
          <cell r="L2456">
            <v>0</v>
          </cell>
        </row>
        <row r="2457">
          <cell r="D2457">
            <v>0</v>
          </cell>
          <cell r="L2457">
            <v>0</v>
          </cell>
        </row>
        <row r="2458">
          <cell r="D2458">
            <v>0</v>
          </cell>
          <cell r="L2458">
            <v>0</v>
          </cell>
        </row>
        <row r="2459">
          <cell r="D2459">
            <v>0</v>
          </cell>
          <cell r="L2459">
            <v>0</v>
          </cell>
        </row>
        <row r="2460">
          <cell r="D2460">
            <v>0</v>
          </cell>
          <cell r="L2460">
            <v>0</v>
          </cell>
        </row>
        <row r="2461">
          <cell r="D2461">
            <v>0</v>
          </cell>
          <cell r="L2461">
            <v>0</v>
          </cell>
        </row>
        <row r="2462">
          <cell r="D2462">
            <v>0</v>
          </cell>
          <cell r="L2462">
            <v>0</v>
          </cell>
        </row>
        <row r="2463">
          <cell r="D2463">
            <v>0</v>
          </cell>
          <cell r="L2463">
            <v>0</v>
          </cell>
        </row>
        <row r="2464">
          <cell r="D2464">
            <v>0</v>
          </cell>
          <cell r="L2464">
            <v>0</v>
          </cell>
        </row>
        <row r="2465">
          <cell r="D2465">
            <v>0</v>
          </cell>
          <cell r="L2465">
            <v>0</v>
          </cell>
        </row>
        <row r="2466">
          <cell r="D2466">
            <v>1000</v>
          </cell>
          <cell r="L2466">
            <v>0</v>
          </cell>
        </row>
        <row r="2467">
          <cell r="D2467">
            <v>0</v>
          </cell>
        </row>
        <row r="2468">
          <cell r="D2468">
            <v>20469</v>
          </cell>
          <cell r="L2468">
            <v>200</v>
          </cell>
        </row>
        <row r="2469">
          <cell r="D2469">
            <v>0</v>
          </cell>
          <cell r="L2469">
            <v>0</v>
          </cell>
        </row>
        <row r="2470">
          <cell r="D2470">
            <v>0</v>
          </cell>
          <cell r="L2470">
            <v>0</v>
          </cell>
        </row>
        <row r="2471">
          <cell r="D2471">
            <v>20251</v>
          </cell>
          <cell r="L2471">
            <v>51.05</v>
          </cell>
        </row>
        <row r="2472">
          <cell r="D2472">
            <v>0</v>
          </cell>
          <cell r="L2472">
            <v>0</v>
          </cell>
        </row>
        <row r="2473">
          <cell r="D2473">
            <v>0</v>
          </cell>
          <cell r="L2473">
            <v>0</v>
          </cell>
        </row>
        <row r="2474">
          <cell r="D2474">
            <v>0</v>
          </cell>
          <cell r="L2474">
            <v>0</v>
          </cell>
        </row>
        <row r="2475">
          <cell r="D2475">
            <v>0</v>
          </cell>
          <cell r="L2475">
            <v>0</v>
          </cell>
        </row>
        <row r="2476">
          <cell r="D2476">
            <v>0</v>
          </cell>
          <cell r="L2476">
            <v>0</v>
          </cell>
        </row>
        <row r="2477">
          <cell r="D2477">
            <v>0</v>
          </cell>
          <cell r="L2477">
            <v>0</v>
          </cell>
        </row>
        <row r="2478">
          <cell r="D2478">
            <v>0</v>
          </cell>
          <cell r="L2478">
            <v>0</v>
          </cell>
        </row>
        <row r="2479">
          <cell r="D2479">
            <v>0</v>
          </cell>
          <cell r="L2479">
            <v>0</v>
          </cell>
        </row>
        <row r="2480">
          <cell r="D2480">
            <v>0</v>
          </cell>
          <cell r="L2480">
            <v>0</v>
          </cell>
        </row>
        <row r="2481">
          <cell r="D2481">
            <v>0</v>
          </cell>
          <cell r="L2481">
            <v>0</v>
          </cell>
        </row>
        <row r="2482">
          <cell r="D2482">
            <v>0</v>
          </cell>
          <cell r="L2482">
            <v>0</v>
          </cell>
        </row>
        <row r="2483">
          <cell r="D2483">
            <v>0</v>
          </cell>
          <cell r="L2483">
            <v>0</v>
          </cell>
        </row>
        <row r="2484">
          <cell r="D2484">
            <v>0</v>
          </cell>
          <cell r="L2484">
            <v>0</v>
          </cell>
        </row>
        <row r="2485">
          <cell r="D2485">
            <v>0</v>
          </cell>
          <cell r="L2485">
            <v>0</v>
          </cell>
        </row>
        <row r="2486">
          <cell r="D2486">
            <v>1000</v>
          </cell>
          <cell r="L2486">
            <v>0</v>
          </cell>
        </row>
        <row r="2487">
          <cell r="D2487">
            <v>0</v>
          </cell>
        </row>
        <row r="2488">
          <cell r="D2488">
            <v>20470</v>
          </cell>
          <cell r="L2488">
            <v>336</v>
          </cell>
        </row>
        <row r="2489">
          <cell r="D2489">
            <v>0</v>
          </cell>
          <cell r="L2489">
            <v>0</v>
          </cell>
        </row>
        <row r="2490">
          <cell r="D2490">
            <v>0</v>
          </cell>
          <cell r="L2490">
            <v>0</v>
          </cell>
        </row>
        <row r="2491">
          <cell r="D2491">
            <v>20251</v>
          </cell>
          <cell r="L2491">
            <v>123.5</v>
          </cell>
        </row>
        <row r="2492">
          <cell r="D2492">
            <v>0</v>
          </cell>
          <cell r="L2492">
            <v>0</v>
          </cell>
        </row>
        <row r="2493">
          <cell r="D2493">
            <v>0</v>
          </cell>
          <cell r="L2493">
            <v>0</v>
          </cell>
        </row>
        <row r="2494">
          <cell r="D2494">
            <v>0</v>
          </cell>
          <cell r="L2494">
            <v>0</v>
          </cell>
        </row>
        <row r="2495">
          <cell r="D2495">
            <v>0</v>
          </cell>
          <cell r="L2495">
            <v>0</v>
          </cell>
        </row>
        <row r="2496">
          <cell r="D2496">
            <v>0</v>
          </cell>
          <cell r="L2496">
            <v>0</v>
          </cell>
        </row>
        <row r="2497">
          <cell r="D2497">
            <v>0</v>
          </cell>
          <cell r="L2497">
            <v>0</v>
          </cell>
        </row>
        <row r="2498">
          <cell r="D2498">
            <v>0</v>
          </cell>
          <cell r="L2498">
            <v>0</v>
          </cell>
        </row>
        <row r="2499">
          <cell r="D2499">
            <v>0</v>
          </cell>
          <cell r="L2499">
            <v>0</v>
          </cell>
        </row>
        <row r="2500">
          <cell r="D2500">
            <v>0</v>
          </cell>
          <cell r="L2500">
            <v>0</v>
          </cell>
        </row>
        <row r="2501">
          <cell r="D2501">
            <v>0</v>
          </cell>
          <cell r="L2501">
            <v>0</v>
          </cell>
        </row>
        <row r="2502">
          <cell r="D2502">
            <v>0</v>
          </cell>
          <cell r="L2502">
            <v>0</v>
          </cell>
        </row>
        <row r="2503">
          <cell r="D2503">
            <v>0</v>
          </cell>
          <cell r="L2503">
            <v>0</v>
          </cell>
        </row>
        <row r="2504">
          <cell r="D2504">
            <v>0</v>
          </cell>
          <cell r="L2504">
            <v>0</v>
          </cell>
        </row>
        <row r="2505">
          <cell r="D2505">
            <v>0</v>
          </cell>
          <cell r="L2505">
            <v>0</v>
          </cell>
        </row>
        <row r="2506">
          <cell r="D2506">
            <v>1000</v>
          </cell>
          <cell r="L2506">
            <v>0</v>
          </cell>
        </row>
        <row r="2507">
          <cell r="D2507">
            <v>0</v>
          </cell>
        </row>
        <row r="2508">
          <cell r="D2508">
            <v>20471</v>
          </cell>
          <cell r="L2508">
            <v>1302</v>
          </cell>
        </row>
        <row r="2509">
          <cell r="D2509">
            <v>0</v>
          </cell>
          <cell r="L2509">
            <v>0</v>
          </cell>
        </row>
        <row r="2510">
          <cell r="D2510">
            <v>0</v>
          </cell>
          <cell r="L2510">
            <v>0</v>
          </cell>
        </row>
        <row r="2511">
          <cell r="D2511">
            <v>20251</v>
          </cell>
          <cell r="L2511">
            <v>1076.79</v>
          </cell>
        </row>
        <row r="2512">
          <cell r="D2512">
            <v>0</v>
          </cell>
          <cell r="L2512">
            <v>0</v>
          </cell>
        </row>
        <row r="2513">
          <cell r="D2513">
            <v>0</v>
          </cell>
          <cell r="L2513">
            <v>0</v>
          </cell>
        </row>
        <row r="2514">
          <cell r="D2514">
            <v>0</v>
          </cell>
          <cell r="L2514">
            <v>0</v>
          </cell>
        </row>
        <row r="2515">
          <cell r="D2515">
            <v>0</v>
          </cell>
          <cell r="L2515">
            <v>0</v>
          </cell>
        </row>
        <row r="2516">
          <cell r="D2516">
            <v>0</v>
          </cell>
          <cell r="L2516">
            <v>0</v>
          </cell>
        </row>
        <row r="2517">
          <cell r="D2517">
            <v>0</v>
          </cell>
          <cell r="L2517">
            <v>0</v>
          </cell>
        </row>
        <row r="2518">
          <cell r="D2518">
            <v>0</v>
          </cell>
          <cell r="L2518">
            <v>0</v>
          </cell>
        </row>
        <row r="2519">
          <cell r="D2519">
            <v>0</v>
          </cell>
          <cell r="L2519">
            <v>0</v>
          </cell>
        </row>
        <row r="2520">
          <cell r="D2520">
            <v>0</v>
          </cell>
          <cell r="L2520">
            <v>0</v>
          </cell>
        </row>
        <row r="2521">
          <cell r="D2521">
            <v>0</v>
          </cell>
          <cell r="L2521">
            <v>0</v>
          </cell>
        </row>
        <row r="2522">
          <cell r="D2522">
            <v>0</v>
          </cell>
          <cell r="L2522">
            <v>0</v>
          </cell>
        </row>
        <row r="2523">
          <cell r="D2523">
            <v>0</v>
          </cell>
          <cell r="L2523">
            <v>0</v>
          </cell>
        </row>
        <row r="2524">
          <cell r="D2524">
            <v>0</v>
          </cell>
          <cell r="L2524">
            <v>0</v>
          </cell>
        </row>
        <row r="2525">
          <cell r="D2525">
            <v>0</v>
          </cell>
          <cell r="L2525">
            <v>0</v>
          </cell>
        </row>
        <row r="2526">
          <cell r="D2526">
            <v>1000</v>
          </cell>
          <cell r="L2526">
            <v>0</v>
          </cell>
        </row>
        <row r="2527">
          <cell r="D2527">
            <v>0</v>
          </cell>
        </row>
        <row r="2528">
          <cell r="D2528">
            <v>20472</v>
          </cell>
          <cell r="L2528">
            <v>1298</v>
          </cell>
        </row>
        <row r="2529">
          <cell r="D2529">
            <v>0</v>
          </cell>
          <cell r="L2529">
            <v>0</v>
          </cell>
        </row>
        <row r="2530">
          <cell r="D2530">
            <v>0</v>
          </cell>
          <cell r="L2530">
            <v>0</v>
          </cell>
        </row>
        <row r="2531">
          <cell r="D2531">
            <v>0</v>
          </cell>
          <cell r="L2531">
            <v>0</v>
          </cell>
        </row>
        <row r="2532">
          <cell r="D2532">
            <v>0</v>
          </cell>
          <cell r="L2532">
            <v>0</v>
          </cell>
        </row>
        <row r="2533">
          <cell r="D2533">
            <v>0</v>
          </cell>
          <cell r="L2533">
            <v>0</v>
          </cell>
        </row>
        <row r="2534">
          <cell r="D2534">
            <v>0</v>
          </cell>
          <cell r="L2534">
            <v>0</v>
          </cell>
        </row>
        <row r="2535">
          <cell r="D2535">
            <v>0</v>
          </cell>
          <cell r="L2535">
            <v>0</v>
          </cell>
        </row>
        <row r="2536">
          <cell r="D2536">
            <v>0</v>
          </cell>
          <cell r="L2536">
            <v>0</v>
          </cell>
        </row>
        <row r="2537">
          <cell r="D2537">
            <v>0</v>
          </cell>
          <cell r="L2537">
            <v>0</v>
          </cell>
        </row>
        <row r="2538">
          <cell r="D2538">
            <v>0</v>
          </cell>
          <cell r="L2538">
            <v>0</v>
          </cell>
        </row>
        <row r="2539">
          <cell r="D2539">
            <v>0</v>
          </cell>
          <cell r="L2539">
            <v>0</v>
          </cell>
        </row>
        <row r="2540">
          <cell r="D2540">
            <v>0</v>
          </cell>
          <cell r="L2540">
            <v>0</v>
          </cell>
        </row>
        <row r="2541">
          <cell r="D2541">
            <v>0</v>
          </cell>
          <cell r="L2541">
            <v>0</v>
          </cell>
        </row>
        <row r="2542">
          <cell r="D2542">
            <v>0</v>
          </cell>
          <cell r="L2542">
            <v>0</v>
          </cell>
        </row>
        <row r="2543">
          <cell r="D2543">
            <v>0</v>
          </cell>
          <cell r="L2543">
            <v>0</v>
          </cell>
        </row>
        <row r="2544">
          <cell r="D2544">
            <v>0</v>
          </cell>
          <cell r="L2544">
            <v>0</v>
          </cell>
        </row>
        <row r="2545">
          <cell r="D2545">
            <v>0</v>
          </cell>
          <cell r="L2545">
            <v>0</v>
          </cell>
        </row>
        <row r="2546">
          <cell r="D2546">
            <v>1000</v>
          </cell>
          <cell r="L2546">
            <v>0</v>
          </cell>
        </row>
        <row r="2547">
          <cell r="D2547">
            <v>0</v>
          </cell>
        </row>
        <row r="2548">
          <cell r="D2548">
            <v>20473</v>
          </cell>
          <cell r="L2548">
            <v>15820.39</v>
          </cell>
        </row>
        <row r="2549">
          <cell r="D2549">
            <v>0</v>
          </cell>
          <cell r="L2549">
            <v>0</v>
          </cell>
        </row>
        <row r="2550">
          <cell r="D2550">
            <v>0</v>
          </cell>
          <cell r="L2550">
            <v>0</v>
          </cell>
        </row>
        <row r="2551">
          <cell r="D2551">
            <v>0</v>
          </cell>
          <cell r="L2551">
            <v>0</v>
          </cell>
        </row>
        <row r="2552">
          <cell r="D2552">
            <v>0</v>
          </cell>
          <cell r="L2552">
            <v>0</v>
          </cell>
        </row>
        <row r="2553">
          <cell r="D2553">
            <v>0</v>
          </cell>
          <cell r="L2553">
            <v>0</v>
          </cell>
        </row>
        <row r="2554">
          <cell r="D2554">
            <v>0</v>
          </cell>
          <cell r="L2554">
            <v>0</v>
          </cell>
        </row>
        <row r="2555">
          <cell r="D2555">
            <v>0</v>
          </cell>
          <cell r="L2555">
            <v>0</v>
          </cell>
        </row>
        <row r="2556">
          <cell r="D2556">
            <v>0</v>
          </cell>
          <cell r="L2556">
            <v>0</v>
          </cell>
        </row>
        <row r="2557">
          <cell r="D2557">
            <v>0</v>
          </cell>
          <cell r="L2557">
            <v>0</v>
          </cell>
        </row>
        <row r="2558">
          <cell r="D2558">
            <v>0</v>
          </cell>
          <cell r="L2558">
            <v>0</v>
          </cell>
        </row>
        <row r="2559">
          <cell r="D2559">
            <v>0</v>
          </cell>
          <cell r="L2559">
            <v>0</v>
          </cell>
        </row>
        <row r="2560">
          <cell r="D2560">
            <v>0</v>
          </cell>
          <cell r="L2560">
            <v>0</v>
          </cell>
        </row>
        <row r="2561">
          <cell r="D2561">
            <v>0</v>
          </cell>
          <cell r="L2561">
            <v>0</v>
          </cell>
        </row>
        <row r="2562">
          <cell r="D2562">
            <v>0</v>
          </cell>
          <cell r="L2562">
            <v>0</v>
          </cell>
        </row>
        <row r="2563">
          <cell r="D2563">
            <v>0</v>
          </cell>
          <cell r="L2563">
            <v>0</v>
          </cell>
        </row>
        <row r="2564">
          <cell r="D2564">
            <v>0</v>
          </cell>
          <cell r="L2564">
            <v>0</v>
          </cell>
        </row>
        <row r="2565">
          <cell r="D2565">
            <v>0</v>
          </cell>
          <cell r="L2565">
            <v>0</v>
          </cell>
        </row>
        <row r="2566">
          <cell r="D2566">
            <v>1000</v>
          </cell>
          <cell r="L2566">
            <v>0</v>
          </cell>
        </row>
        <row r="2567">
          <cell r="D2567">
            <v>0</v>
          </cell>
        </row>
        <row r="2568">
          <cell r="D2568">
            <v>20474</v>
          </cell>
          <cell r="L2568">
            <v>203</v>
          </cell>
        </row>
        <row r="2569">
          <cell r="D2569">
            <v>0</v>
          </cell>
          <cell r="L2569">
            <v>0</v>
          </cell>
        </row>
        <row r="2570">
          <cell r="D2570">
            <v>0</v>
          </cell>
          <cell r="L2570">
            <v>0</v>
          </cell>
        </row>
        <row r="2571">
          <cell r="D2571">
            <v>0</v>
          </cell>
          <cell r="L2571">
            <v>0</v>
          </cell>
        </row>
        <row r="2572">
          <cell r="D2572">
            <v>0</v>
          </cell>
          <cell r="L2572">
            <v>0</v>
          </cell>
        </row>
        <row r="2573">
          <cell r="D2573">
            <v>0</v>
          </cell>
          <cell r="L2573">
            <v>0</v>
          </cell>
        </row>
        <row r="2574">
          <cell r="D2574">
            <v>0</v>
          </cell>
          <cell r="L2574">
            <v>0</v>
          </cell>
        </row>
        <row r="2575">
          <cell r="D2575">
            <v>0</v>
          </cell>
          <cell r="L2575">
            <v>0</v>
          </cell>
        </row>
        <row r="2576">
          <cell r="D2576">
            <v>0</v>
          </cell>
          <cell r="L2576">
            <v>0</v>
          </cell>
        </row>
        <row r="2577">
          <cell r="D2577">
            <v>0</v>
          </cell>
          <cell r="L2577">
            <v>0</v>
          </cell>
        </row>
        <row r="2578">
          <cell r="D2578">
            <v>0</v>
          </cell>
          <cell r="L2578">
            <v>0</v>
          </cell>
        </row>
        <row r="2579">
          <cell r="D2579">
            <v>0</v>
          </cell>
          <cell r="L2579">
            <v>0</v>
          </cell>
        </row>
        <row r="2580">
          <cell r="D2580">
            <v>0</v>
          </cell>
          <cell r="L2580">
            <v>0</v>
          </cell>
        </row>
        <row r="2581">
          <cell r="D2581">
            <v>0</v>
          </cell>
          <cell r="L2581">
            <v>0</v>
          </cell>
        </row>
        <row r="2582">
          <cell r="D2582">
            <v>0</v>
          </cell>
          <cell r="L2582">
            <v>0</v>
          </cell>
        </row>
        <row r="2583">
          <cell r="D2583">
            <v>0</v>
          </cell>
          <cell r="L2583">
            <v>0</v>
          </cell>
        </row>
        <row r="2584">
          <cell r="D2584">
            <v>0</v>
          </cell>
          <cell r="L2584">
            <v>0</v>
          </cell>
        </row>
        <row r="2585">
          <cell r="D2585">
            <v>0</v>
          </cell>
          <cell r="L2585">
            <v>0</v>
          </cell>
        </row>
        <row r="2586">
          <cell r="D2586">
            <v>1000</v>
          </cell>
          <cell r="L2586">
            <v>0</v>
          </cell>
        </row>
        <row r="2587">
          <cell r="D2587">
            <v>0</v>
          </cell>
        </row>
        <row r="2588">
          <cell r="D2588">
            <v>20475</v>
          </cell>
          <cell r="L2588">
            <v>9279</v>
          </cell>
        </row>
        <row r="2589">
          <cell r="D2589">
            <v>0</v>
          </cell>
          <cell r="L2589">
            <v>0</v>
          </cell>
        </row>
        <row r="2590">
          <cell r="D2590">
            <v>0</v>
          </cell>
          <cell r="L2590">
            <v>0</v>
          </cell>
        </row>
        <row r="2591">
          <cell r="D2591">
            <v>0</v>
          </cell>
          <cell r="L2591">
            <v>0</v>
          </cell>
        </row>
        <row r="2592">
          <cell r="D2592">
            <v>0</v>
          </cell>
          <cell r="L2592">
            <v>0</v>
          </cell>
        </row>
        <row r="2593">
          <cell r="D2593">
            <v>0</v>
          </cell>
          <cell r="L2593">
            <v>0</v>
          </cell>
        </row>
        <row r="2594">
          <cell r="D2594">
            <v>0</v>
          </cell>
          <cell r="L2594">
            <v>0</v>
          </cell>
        </row>
        <row r="2595">
          <cell r="D2595">
            <v>0</v>
          </cell>
          <cell r="L2595">
            <v>0</v>
          </cell>
        </row>
        <row r="2596">
          <cell r="D2596">
            <v>0</v>
          </cell>
          <cell r="L2596">
            <v>0</v>
          </cell>
        </row>
        <row r="2597">
          <cell r="D2597">
            <v>0</v>
          </cell>
          <cell r="L2597">
            <v>0</v>
          </cell>
        </row>
        <row r="2598">
          <cell r="D2598">
            <v>0</v>
          </cell>
          <cell r="L2598">
            <v>0</v>
          </cell>
        </row>
        <row r="2599">
          <cell r="D2599">
            <v>0</v>
          </cell>
          <cell r="L2599">
            <v>0</v>
          </cell>
        </row>
        <row r="2600">
          <cell r="D2600">
            <v>0</v>
          </cell>
          <cell r="L2600">
            <v>0</v>
          </cell>
        </row>
        <row r="2601">
          <cell r="D2601">
            <v>0</v>
          </cell>
          <cell r="L2601">
            <v>0</v>
          </cell>
        </row>
        <row r="2602">
          <cell r="D2602">
            <v>0</v>
          </cell>
          <cell r="L2602">
            <v>0</v>
          </cell>
        </row>
        <row r="2603">
          <cell r="D2603">
            <v>0</v>
          </cell>
          <cell r="L2603">
            <v>0</v>
          </cell>
        </row>
        <row r="2604">
          <cell r="D2604">
            <v>0</v>
          </cell>
          <cell r="L2604">
            <v>0</v>
          </cell>
        </row>
        <row r="2605">
          <cell r="D2605">
            <v>0</v>
          </cell>
          <cell r="L2605">
            <v>0</v>
          </cell>
        </row>
        <row r="2606">
          <cell r="D2606">
            <v>1000</v>
          </cell>
          <cell r="L2606">
            <v>0</v>
          </cell>
        </row>
        <row r="2607">
          <cell r="D2607">
            <v>0</v>
          </cell>
        </row>
        <row r="2608">
          <cell r="D2608">
            <v>20476</v>
          </cell>
          <cell r="L2608">
            <v>38812</v>
          </cell>
        </row>
        <row r="2609">
          <cell r="D2609">
            <v>0</v>
          </cell>
          <cell r="L2609">
            <v>0</v>
          </cell>
        </row>
        <row r="2610">
          <cell r="D2610">
            <v>0</v>
          </cell>
          <cell r="L2610">
            <v>0</v>
          </cell>
        </row>
        <row r="2611">
          <cell r="D2611">
            <v>0</v>
          </cell>
          <cell r="L2611">
            <v>0</v>
          </cell>
        </row>
        <row r="2612">
          <cell r="D2612">
            <v>0</v>
          </cell>
          <cell r="L2612">
            <v>0</v>
          </cell>
        </row>
        <row r="2613">
          <cell r="D2613">
            <v>0</v>
          </cell>
          <cell r="L2613">
            <v>0</v>
          </cell>
        </row>
        <row r="2614">
          <cell r="D2614">
            <v>0</v>
          </cell>
          <cell r="L2614">
            <v>0</v>
          </cell>
        </row>
        <row r="2615">
          <cell r="D2615">
            <v>0</v>
          </cell>
          <cell r="L2615">
            <v>0</v>
          </cell>
        </row>
        <row r="2616">
          <cell r="D2616">
            <v>0</v>
          </cell>
          <cell r="L2616">
            <v>0</v>
          </cell>
        </row>
        <row r="2617">
          <cell r="D2617">
            <v>0</v>
          </cell>
          <cell r="L2617">
            <v>0</v>
          </cell>
        </row>
        <row r="2618">
          <cell r="D2618">
            <v>0</v>
          </cell>
          <cell r="L2618">
            <v>0</v>
          </cell>
        </row>
        <row r="2619">
          <cell r="D2619">
            <v>0</v>
          </cell>
          <cell r="L2619">
            <v>0</v>
          </cell>
        </row>
        <row r="2620">
          <cell r="D2620">
            <v>0</v>
          </cell>
          <cell r="L2620">
            <v>0</v>
          </cell>
        </row>
        <row r="2621">
          <cell r="D2621">
            <v>0</v>
          </cell>
          <cell r="L2621">
            <v>0</v>
          </cell>
        </row>
        <row r="2622">
          <cell r="D2622">
            <v>0</v>
          </cell>
          <cell r="L2622">
            <v>0</v>
          </cell>
        </row>
        <row r="2623">
          <cell r="D2623">
            <v>0</v>
          </cell>
          <cell r="L2623">
            <v>0</v>
          </cell>
        </row>
        <row r="2624">
          <cell r="D2624">
            <v>0</v>
          </cell>
          <cell r="L2624">
            <v>0</v>
          </cell>
        </row>
        <row r="2625">
          <cell r="D2625">
            <v>0</v>
          </cell>
          <cell r="L2625">
            <v>0</v>
          </cell>
        </row>
        <row r="2626">
          <cell r="D2626">
            <v>1000</v>
          </cell>
          <cell r="L2626">
            <v>0</v>
          </cell>
        </row>
        <row r="2627">
          <cell r="D2627">
            <v>0</v>
          </cell>
        </row>
        <row r="2628">
          <cell r="D2628">
            <v>20477</v>
          </cell>
          <cell r="L2628">
            <v>19763</v>
          </cell>
        </row>
        <row r="2629">
          <cell r="D2629">
            <v>0</v>
          </cell>
          <cell r="L2629">
            <v>0</v>
          </cell>
        </row>
        <row r="2630">
          <cell r="D2630">
            <v>0</v>
          </cell>
          <cell r="L2630">
            <v>0</v>
          </cell>
        </row>
        <row r="2631">
          <cell r="D2631">
            <v>0</v>
          </cell>
          <cell r="L2631">
            <v>0</v>
          </cell>
        </row>
        <row r="2632">
          <cell r="D2632">
            <v>0</v>
          </cell>
          <cell r="L2632">
            <v>0</v>
          </cell>
        </row>
        <row r="2633">
          <cell r="D2633">
            <v>0</v>
          </cell>
          <cell r="L2633">
            <v>0</v>
          </cell>
        </row>
        <row r="2634">
          <cell r="D2634">
            <v>0</v>
          </cell>
          <cell r="L2634">
            <v>0</v>
          </cell>
        </row>
        <row r="2635">
          <cell r="D2635">
            <v>0</v>
          </cell>
          <cell r="L2635">
            <v>0</v>
          </cell>
        </row>
        <row r="2636">
          <cell r="D2636">
            <v>0</v>
          </cell>
          <cell r="L2636">
            <v>0</v>
          </cell>
        </row>
        <row r="2637">
          <cell r="D2637">
            <v>0</v>
          </cell>
          <cell r="L2637">
            <v>0</v>
          </cell>
        </row>
        <row r="2638">
          <cell r="D2638">
            <v>0</v>
          </cell>
          <cell r="L2638">
            <v>0</v>
          </cell>
        </row>
        <row r="2639">
          <cell r="D2639">
            <v>0</v>
          </cell>
          <cell r="L2639">
            <v>0</v>
          </cell>
        </row>
        <row r="2640">
          <cell r="D2640">
            <v>0</v>
          </cell>
          <cell r="L2640">
            <v>0</v>
          </cell>
        </row>
        <row r="2641">
          <cell r="D2641">
            <v>0</v>
          </cell>
          <cell r="L2641">
            <v>0</v>
          </cell>
        </row>
        <row r="2642">
          <cell r="D2642">
            <v>0</v>
          </cell>
          <cell r="L2642">
            <v>0</v>
          </cell>
        </row>
        <row r="2643">
          <cell r="D2643">
            <v>0</v>
          </cell>
          <cell r="L2643">
            <v>0</v>
          </cell>
        </row>
        <row r="2644">
          <cell r="D2644">
            <v>0</v>
          </cell>
          <cell r="L2644">
            <v>0</v>
          </cell>
        </row>
        <row r="2645">
          <cell r="D2645">
            <v>0</v>
          </cell>
          <cell r="L2645">
            <v>0</v>
          </cell>
        </row>
        <row r="2646">
          <cell r="D2646">
            <v>1000</v>
          </cell>
          <cell r="L2646">
            <v>0</v>
          </cell>
        </row>
        <row r="2647">
          <cell r="D2647">
            <v>0</v>
          </cell>
        </row>
        <row r="2648">
          <cell r="D2648">
            <v>20478</v>
          </cell>
          <cell r="L2648">
            <v>383659</v>
          </cell>
        </row>
        <row r="2649">
          <cell r="D2649">
            <v>0</v>
          </cell>
          <cell r="L2649">
            <v>0</v>
          </cell>
        </row>
        <row r="2650">
          <cell r="D2650">
            <v>0</v>
          </cell>
          <cell r="L2650">
            <v>0</v>
          </cell>
        </row>
        <row r="2651">
          <cell r="D2651">
            <v>0</v>
          </cell>
          <cell r="L2651">
            <v>0</v>
          </cell>
        </row>
        <row r="2652">
          <cell r="D2652">
            <v>0</v>
          </cell>
          <cell r="L2652">
            <v>0</v>
          </cell>
        </row>
        <row r="2653">
          <cell r="D2653">
            <v>0</v>
          </cell>
          <cell r="L2653">
            <v>0</v>
          </cell>
        </row>
        <row r="2654">
          <cell r="D2654">
            <v>0</v>
          </cell>
          <cell r="L2654">
            <v>0</v>
          </cell>
        </row>
        <row r="2655">
          <cell r="D2655">
            <v>0</v>
          </cell>
          <cell r="L2655">
            <v>0</v>
          </cell>
        </row>
        <row r="2656">
          <cell r="D2656">
            <v>0</v>
          </cell>
          <cell r="L2656">
            <v>0</v>
          </cell>
        </row>
        <row r="2657">
          <cell r="D2657">
            <v>0</v>
          </cell>
          <cell r="L2657">
            <v>0</v>
          </cell>
        </row>
        <row r="2658">
          <cell r="D2658">
            <v>0</v>
          </cell>
          <cell r="L2658">
            <v>0</v>
          </cell>
        </row>
        <row r="2659">
          <cell r="D2659">
            <v>0</v>
          </cell>
          <cell r="L2659">
            <v>0</v>
          </cell>
        </row>
        <row r="2660">
          <cell r="D2660">
            <v>0</v>
          </cell>
          <cell r="L2660">
            <v>0</v>
          </cell>
        </row>
        <row r="2661">
          <cell r="D2661">
            <v>0</v>
          </cell>
          <cell r="L2661">
            <v>0</v>
          </cell>
        </row>
        <row r="2662">
          <cell r="D2662">
            <v>0</v>
          </cell>
          <cell r="L2662">
            <v>0</v>
          </cell>
        </row>
        <row r="2663">
          <cell r="D2663">
            <v>0</v>
          </cell>
          <cell r="L2663">
            <v>0</v>
          </cell>
        </row>
        <row r="2664">
          <cell r="D2664">
            <v>0</v>
          </cell>
          <cell r="L2664">
            <v>0</v>
          </cell>
        </row>
        <row r="2665">
          <cell r="D2665">
            <v>0</v>
          </cell>
          <cell r="L2665">
            <v>0</v>
          </cell>
        </row>
        <row r="2666">
          <cell r="D2666">
            <v>1000</v>
          </cell>
          <cell r="L2666">
            <v>0</v>
          </cell>
        </row>
        <row r="2667">
          <cell r="D2667">
            <v>0</v>
          </cell>
        </row>
        <row r="2668">
          <cell r="D2668">
            <v>20479</v>
          </cell>
          <cell r="L2668">
            <v>165000</v>
          </cell>
        </row>
        <row r="2669">
          <cell r="D2669">
            <v>0</v>
          </cell>
          <cell r="L2669">
            <v>0</v>
          </cell>
        </row>
        <row r="2670">
          <cell r="D2670">
            <v>0</v>
          </cell>
          <cell r="L2670">
            <v>0</v>
          </cell>
        </row>
        <row r="2671">
          <cell r="D2671">
            <v>0</v>
          </cell>
          <cell r="L2671">
            <v>0</v>
          </cell>
        </row>
        <row r="2672">
          <cell r="D2672">
            <v>0</v>
          </cell>
          <cell r="L2672">
            <v>0</v>
          </cell>
        </row>
        <row r="2673">
          <cell r="D2673">
            <v>0</v>
          </cell>
          <cell r="L2673">
            <v>0</v>
          </cell>
        </row>
        <row r="2674">
          <cell r="D2674">
            <v>0</v>
          </cell>
          <cell r="L2674">
            <v>0</v>
          </cell>
        </row>
        <row r="2675">
          <cell r="D2675">
            <v>0</v>
          </cell>
          <cell r="L2675">
            <v>0</v>
          </cell>
        </row>
        <row r="2676">
          <cell r="D2676">
            <v>0</v>
          </cell>
          <cell r="L2676">
            <v>0</v>
          </cell>
        </row>
        <row r="2677">
          <cell r="D2677">
            <v>0</v>
          </cell>
          <cell r="L2677">
            <v>0</v>
          </cell>
        </row>
        <row r="2678">
          <cell r="D2678">
            <v>0</v>
          </cell>
          <cell r="L2678">
            <v>0</v>
          </cell>
        </row>
        <row r="2679">
          <cell r="D2679">
            <v>0</v>
          </cell>
          <cell r="L2679">
            <v>0</v>
          </cell>
        </row>
        <row r="2680">
          <cell r="D2680">
            <v>0</v>
          </cell>
          <cell r="L2680">
            <v>0</v>
          </cell>
        </row>
        <row r="2681">
          <cell r="D2681">
            <v>0</v>
          </cell>
          <cell r="L2681">
            <v>0</v>
          </cell>
        </row>
        <row r="2682">
          <cell r="D2682">
            <v>0</v>
          </cell>
          <cell r="L2682">
            <v>0</v>
          </cell>
        </row>
        <row r="2683">
          <cell r="D2683">
            <v>0</v>
          </cell>
          <cell r="L2683">
            <v>0</v>
          </cell>
        </row>
        <row r="2684">
          <cell r="D2684">
            <v>0</v>
          </cell>
          <cell r="L2684">
            <v>0</v>
          </cell>
        </row>
        <row r="2685">
          <cell r="D2685">
            <v>0</v>
          </cell>
          <cell r="L2685">
            <v>0</v>
          </cell>
        </row>
        <row r="2686">
          <cell r="D2686">
            <v>1000</v>
          </cell>
          <cell r="L2686">
            <v>0</v>
          </cell>
        </row>
        <row r="2687">
          <cell r="D2687">
            <v>0</v>
          </cell>
        </row>
        <row r="2688">
          <cell r="D2688">
            <v>20480</v>
          </cell>
          <cell r="L2688">
            <v>51675</v>
          </cell>
        </row>
        <row r="2689">
          <cell r="D2689">
            <v>0</v>
          </cell>
          <cell r="L2689">
            <v>0</v>
          </cell>
        </row>
        <row r="2690">
          <cell r="D2690">
            <v>0</v>
          </cell>
          <cell r="L2690">
            <v>0</v>
          </cell>
        </row>
        <row r="2691">
          <cell r="D2691">
            <v>0</v>
          </cell>
          <cell r="L2691">
            <v>0</v>
          </cell>
        </row>
        <row r="2692">
          <cell r="D2692">
            <v>0</v>
          </cell>
          <cell r="L2692">
            <v>0</v>
          </cell>
        </row>
        <row r="2693">
          <cell r="D2693">
            <v>0</v>
          </cell>
          <cell r="L2693">
            <v>0</v>
          </cell>
        </row>
        <row r="2694">
          <cell r="D2694">
            <v>0</v>
          </cell>
          <cell r="L2694">
            <v>0</v>
          </cell>
        </row>
        <row r="2695">
          <cell r="D2695">
            <v>0</v>
          </cell>
          <cell r="L2695">
            <v>0</v>
          </cell>
        </row>
        <row r="2696">
          <cell r="D2696">
            <v>0</v>
          </cell>
          <cell r="L2696">
            <v>0</v>
          </cell>
        </row>
        <row r="2697">
          <cell r="D2697">
            <v>0</v>
          </cell>
          <cell r="L2697">
            <v>0</v>
          </cell>
        </row>
        <row r="2698">
          <cell r="D2698">
            <v>0</v>
          </cell>
          <cell r="L2698">
            <v>0</v>
          </cell>
        </row>
        <row r="2699">
          <cell r="D2699">
            <v>0</v>
          </cell>
          <cell r="L2699">
            <v>0</v>
          </cell>
        </row>
        <row r="2700">
          <cell r="D2700">
            <v>0</v>
          </cell>
          <cell r="L2700">
            <v>0</v>
          </cell>
        </row>
        <row r="2701">
          <cell r="D2701">
            <v>0</v>
          </cell>
          <cell r="L2701">
            <v>0</v>
          </cell>
        </row>
        <row r="2702">
          <cell r="D2702">
            <v>0</v>
          </cell>
          <cell r="L2702">
            <v>0</v>
          </cell>
        </row>
        <row r="2703">
          <cell r="D2703">
            <v>0</v>
          </cell>
          <cell r="L2703">
            <v>0</v>
          </cell>
        </row>
        <row r="2704">
          <cell r="D2704">
            <v>0</v>
          </cell>
          <cell r="L2704">
            <v>0</v>
          </cell>
        </row>
        <row r="2705">
          <cell r="D2705">
            <v>0</v>
          </cell>
          <cell r="L2705">
            <v>0</v>
          </cell>
        </row>
        <row r="2706">
          <cell r="D2706">
            <v>1000</v>
          </cell>
          <cell r="L2706">
            <v>0</v>
          </cell>
        </row>
        <row r="2707">
          <cell r="D2707">
            <v>0</v>
          </cell>
        </row>
        <row r="2708">
          <cell r="D2708">
            <v>20481</v>
          </cell>
          <cell r="L2708">
            <v>4080</v>
          </cell>
        </row>
        <row r="2709">
          <cell r="D2709">
            <v>0</v>
          </cell>
          <cell r="L2709">
            <v>0</v>
          </cell>
        </row>
        <row r="2710">
          <cell r="D2710">
            <v>0</v>
          </cell>
          <cell r="L2710">
            <v>0</v>
          </cell>
        </row>
        <row r="2711">
          <cell r="D2711">
            <v>0</v>
          </cell>
          <cell r="L2711">
            <v>0</v>
          </cell>
        </row>
        <row r="2712">
          <cell r="D2712">
            <v>0</v>
          </cell>
          <cell r="L2712">
            <v>0</v>
          </cell>
        </row>
        <row r="2713">
          <cell r="D2713">
            <v>0</v>
          </cell>
          <cell r="L2713">
            <v>0</v>
          </cell>
        </row>
        <row r="2714">
          <cell r="D2714">
            <v>0</v>
          </cell>
          <cell r="L2714">
            <v>0</v>
          </cell>
        </row>
        <row r="2715">
          <cell r="D2715">
            <v>0</v>
          </cell>
          <cell r="L2715">
            <v>0</v>
          </cell>
        </row>
        <row r="2716">
          <cell r="D2716">
            <v>0</v>
          </cell>
          <cell r="L2716">
            <v>0</v>
          </cell>
        </row>
        <row r="2717">
          <cell r="D2717">
            <v>0</v>
          </cell>
          <cell r="L2717">
            <v>0</v>
          </cell>
        </row>
        <row r="2718">
          <cell r="D2718">
            <v>0</v>
          </cell>
          <cell r="L2718">
            <v>0</v>
          </cell>
        </row>
        <row r="2719">
          <cell r="D2719">
            <v>0</v>
          </cell>
          <cell r="L2719">
            <v>0</v>
          </cell>
        </row>
        <row r="2720">
          <cell r="D2720">
            <v>0</v>
          </cell>
          <cell r="L2720">
            <v>0</v>
          </cell>
        </row>
        <row r="2721">
          <cell r="D2721">
            <v>0</v>
          </cell>
          <cell r="L2721">
            <v>0</v>
          </cell>
        </row>
        <row r="2722">
          <cell r="D2722">
            <v>0</v>
          </cell>
          <cell r="L2722">
            <v>0</v>
          </cell>
        </row>
        <row r="2723">
          <cell r="D2723">
            <v>0</v>
          </cell>
          <cell r="L2723">
            <v>0</v>
          </cell>
        </row>
        <row r="2724">
          <cell r="D2724">
            <v>0</v>
          </cell>
          <cell r="L2724">
            <v>0</v>
          </cell>
        </row>
        <row r="2725">
          <cell r="D2725">
            <v>0</v>
          </cell>
          <cell r="L2725">
            <v>0</v>
          </cell>
        </row>
        <row r="2726">
          <cell r="D2726">
            <v>1000</v>
          </cell>
          <cell r="L2726">
            <v>0</v>
          </cell>
        </row>
        <row r="2727">
          <cell r="D2727">
            <v>0</v>
          </cell>
        </row>
        <row r="2728">
          <cell r="D2728">
            <v>20482</v>
          </cell>
          <cell r="L2728">
            <v>11118</v>
          </cell>
        </row>
        <row r="2729">
          <cell r="D2729">
            <v>0</v>
          </cell>
          <cell r="L2729">
            <v>0</v>
          </cell>
        </row>
        <row r="2730">
          <cell r="D2730">
            <v>0</v>
          </cell>
          <cell r="L2730">
            <v>0</v>
          </cell>
        </row>
        <row r="2731">
          <cell r="D2731">
            <v>0</v>
          </cell>
          <cell r="L2731">
            <v>0</v>
          </cell>
        </row>
        <row r="2732">
          <cell r="D2732">
            <v>0</v>
          </cell>
          <cell r="L2732">
            <v>0</v>
          </cell>
        </row>
        <row r="2733">
          <cell r="D2733">
            <v>0</v>
          </cell>
          <cell r="L2733">
            <v>0</v>
          </cell>
        </row>
        <row r="2734">
          <cell r="D2734">
            <v>0</v>
          </cell>
          <cell r="L2734">
            <v>0</v>
          </cell>
        </row>
        <row r="2735">
          <cell r="D2735">
            <v>0</v>
          </cell>
          <cell r="L2735">
            <v>0</v>
          </cell>
        </row>
        <row r="2736">
          <cell r="D2736">
            <v>0</v>
          </cell>
          <cell r="L2736">
            <v>0</v>
          </cell>
        </row>
        <row r="2737">
          <cell r="D2737">
            <v>0</v>
          </cell>
          <cell r="L2737">
            <v>0</v>
          </cell>
        </row>
        <row r="2738">
          <cell r="D2738">
            <v>0</v>
          </cell>
          <cell r="L2738">
            <v>0</v>
          </cell>
        </row>
        <row r="2739">
          <cell r="D2739">
            <v>0</v>
          </cell>
          <cell r="L2739">
            <v>0</v>
          </cell>
        </row>
        <row r="2740">
          <cell r="D2740">
            <v>0</v>
          </cell>
          <cell r="L2740">
            <v>0</v>
          </cell>
        </row>
        <row r="2741">
          <cell r="D2741">
            <v>0</v>
          </cell>
          <cell r="L2741">
            <v>0</v>
          </cell>
        </row>
        <row r="2742">
          <cell r="D2742">
            <v>0</v>
          </cell>
          <cell r="L2742">
            <v>0</v>
          </cell>
        </row>
        <row r="2743">
          <cell r="D2743">
            <v>0</v>
          </cell>
          <cell r="L2743">
            <v>0</v>
          </cell>
        </row>
        <row r="2744">
          <cell r="D2744">
            <v>0</v>
          </cell>
          <cell r="L2744">
            <v>0</v>
          </cell>
        </row>
        <row r="2745">
          <cell r="D2745">
            <v>0</v>
          </cell>
          <cell r="L2745">
            <v>0</v>
          </cell>
        </row>
        <row r="2746">
          <cell r="D2746">
            <v>1000</v>
          </cell>
          <cell r="L2746">
            <v>0</v>
          </cell>
        </row>
        <row r="2747">
          <cell r="D2747">
            <v>0</v>
          </cell>
        </row>
        <row r="2748">
          <cell r="D2748">
            <v>20483</v>
          </cell>
          <cell r="L2748">
            <v>7393</v>
          </cell>
        </row>
        <row r="2749">
          <cell r="D2749">
            <v>0</v>
          </cell>
          <cell r="L2749">
            <v>0</v>
          </cell>
        </row>
        <row r="2750">
          <cell r="D2750">
            <v>0</v>
          </cell>
          <cell r="L2750">
            <v>0</v>
          </cell>
        </row>
        <row r="2751">
          <cell r="D2751">
            <v>0</v>
          </cell>
          <cell r="L2751">
            <v>0</v>
          </cell>
        </row>
        <row r="2752">
          <cell r="D2752">
            <v>0</v>
          </cell>
          <cell r="L2752">
            <v>0</v>
          </cell>
        </row>
        <row r="2753">
          <cell r="D2753">
            <v>0</v>
          </cell>
          <cell r="L2753">
            <v>0</v>
          </cell>
        </row>
        <row r="2754">
          <cell r="D2754">
            <v>0</v>
          </cell>
          <cell r="L2754">
            <v>0</v>
          </cell>
        </row>
        <row r="2755">
          <cell r="D2755">
            <v>0</v>
          </cell>
          <cell r="L2755">
            <v>0</v>
          </cell>
        </row>
        <row r="2756">
          <cell r="D2756">
            <v>0</v>
          </cell>
          <cell r="L2756">
            <v>0</v>
          </cell>
        </row>
        <row r="2757">
          <cell r="D2757">
            <v>0</v>
          </cell>
          <cell r="L2757">
            <v>0</v>
          </cell>
        </row>
        <row r="2758">
          <cell r="D2758">
            <v>0</v>
          </cell>
          <cell r="L2758">
            <v>0</v>
          </cell>
        </row>
        <row r="2759">
          <cell r="D2759">
            <v>0</v>
          </cell>
          <cell r="L2759">
            <v>0</v>
          </cell>
        </row>
        <row r="2760">
          <cell r="D2760">
            <v>0</v>
          </cell>
          <cell r="L2760">
            <v>0</v>
          </cell>
        </row>
        <row r="2761">
          <cell r="D2761">
            <v>0</v>
          </cell>
          <cell r="L2761">
            <v>0</v>
          </cell>
        </row>
        <row r="2762">
          <cell r="D2762">
            <v>0</v>
          </cell>
          <cell r="L2762">
            <v>0</v>
          </cell>
        </row>
        <row r="2763">
          <cell r="D2763">
            <v>0</v>
          </cell>
          <cell r="L2763">
            <v>0</v>
          </cell>
        </row>
        <row r="2764">
          <cell r="D2764">
            <v>0</v>
          </cell>
          <cell r="L2764">
            <v>0</v>
          </cell>
        </row>
        <row r="2765">
          <cell r="D2765">
            <v>0</v>
          </cell>
          <cell r="L2765">
            <v>0</v>
          </cell>
        </row>
        <row r="2766">
          <cell r="D2766">
            <v>1000</v>
          </cell>
          <cell r="L2766">
            <v>0</v>
          </cell>
        </row>
        <row r="2767">
          <cell r="D2767">
            <v>0</v>
          </cell>
        </row>
        <row r="2768">
          <cell r="D2768">
            <v>20484</v>
          </cell>
          <cell r="L2768">
            <v>36360</v>
          </cell>
        </row>
        <row r="2769">
          <cell r="D2769">
            <v>0</v>
          </cell>
          <cell r="L2769">
            <v>0</v>
          </cell>
        </row>
        <row r="2770">
          <cell r="D2770">
            <v>0</v>
          </cell>
          <cell r="L2770">
            <v>0</v>
          </cell>
        </row>
        <row r="2771">
          <cell r="D2771">
            <v>0</v>
          </cell>
          <cell r="L2771">
            <v>0</v>
          </cell>
        </row>
        <row r="2772">
          <cell r="D2772">
            <v>0</v>
          </cell>
          <cell r="L2772">
            <v>0</v>
          </cell>
        </row>
        <row r="2773">
          <cell r="D2773">
            <v>0</v>
          </cell>
          <cell r="L2773">
            <v>0</v>
          </cell>
        </row>
        <row r="2774">
          <cell r="D2774">
            <v>0</v>
          </cell>
          <cell r="L2774">
            <v>0</v>
          </cell>
        </row>
        <row r="2775">
          <cell r="D2775">
            <v>0</v>
          </cell>
          <cell r="L2775">
            <v>0</v>
          </cell>
        </row>
        <row r="2776">
          <cell r="D2776">
            <v>0</v>
          </cell>
          <cell r="L2776">
            <v>0</v>
          </cell>
        </row>
        <row r="2777">
          <cell r="D2777">
            <v>0</v>
          </cell>
          <cell r="L2777">
            <v>0</v>
          </cell>
        </row>
        <row r="2778">
          <cell r="D2778">
            <v>0</v>
          </cell>
          <cell r="L2778">
            <v>0</v>
          </cell>
        </row>
        <row r="2779">
          <cell r="D2779">
            <v>0</v>
          </cell>
          <cell r="L2779">
            <v>0</v>
          </cell>
        </row>
        <row r="2780">
          <cell r="D2780">
            <v>0</v>
          </cell>
          <cell r="L2780">
            <v>0</v>
          </cell>
        </row>
        <row r="2781">
          <cell r="D2781">
            <v>0</v>
          </cell>
          <cell r="L2781">
            <v>0</v>
          </cell>
        </row>
        <row r="2782">
          <cell r="D2782">
            <v>0</v>
          </cell>
          <cell r="L2782">
            <v>0</v>
          </cell>
        </row>
        <row r="2783">
          <cell r="D2783">
            <v>0</v>
          </cell>
          <cell r="L2783">
            <v>0</v>
          </cell>
        </row>
        <row r="2784">
          <cell r="D2784">
            <v>0</v>
          </cell>
          <cell r="L2784">
            <v>0</v>
          </cell>
        </row>
        <row r="2785">
          <cell r="D2785">
            <v>0</v>
          </cell>
          <cell r="L2785">
            <v>0</v>
          </cell>
        </row>
        <row r="2786">
          <cell r="D2786">
            <v>1000</v>
          </cell>
          <cell r="L2786">
            <v>0</v>
          </cell>
        </row>
        <row r="2787">
          <cell r="D2787">
            <v>0</v>
          </cell>
        </row>
        <row r="2788">
          <cell r="D2788">
            <v>20485</v>
          </cell>
          <cell r="L2788">
            <v>3000</v>
          </cell>
        </row>
        <row r="2789">
          <cell r="D2789">
            <v>0</v>
          </cell>
          <cell r="L2789">
            <v>0</v>
          </cell>
        </row>
        <row r="2790">
          <cell r="D2790">
            <v>0</v>
          </cell>
          <cell r="L2790">
            <v>0</v>
          </cell>
        </row>
        <row r="2791">
          <cell r="D2791">
            <v>0</v>
          </cell>
          <cell r="L2791">
            <v>0</v>
          </cell>
        </row>
        <row r="2792">
          <cell r="D2792">
            <v>0</v>
          </cell>
          <cell r="L2792">
            <v>0</v>
          </cell>
        </row>
        <row r="2793">
          <cell r="D2793">
            <v>0</v>
          </cell>
          <cell r="L2793">
            <v>0</v>
          </cell>
        </row>
        <row r="2794">
          <cell r="D2794">
            <v>0</v>
          </cell>
          <cell r="L2794">
            <v>0</v>
          </cell>
        </row>
        <row r="2795">
          <cell r="D2795">
            <v>0</v>
          </cell>
          <cell r="L2795">
            <v>0</v>
          </cell>
        </row>
        <row r="2796">
          <cell r="D2796">
            <v>0</v>
          </cell>
          <cell r="L2796">
            <v>0</v>
          </cell>
        </row>
        <row r="2797">
          <cell r="D2797">
            <v>0</v>
          </cell>
          <cell r="L2797">
            <v>0</v>
          </cell>
        </row>
        <row r="2798">
          <cell r="D2798">
            <v>0</v>
          </cell>
          <cell r="L2798">
            <v>0</v>
          </cell>
        </row>
        <row r="2799">
          <cell r="D2799">
            <v>0</v>
          </cell>
          <cell r="L2799">
            <v>0</v>
          </cell>
        </row>
        <row r="2800">
          <cell r="D2800">
            <v>0</v>
          </cell>
          <cell r="L2800">
            <v>0</v>
          </cell>
        </row>
        <row r="2801">
          <cell r="D2801">
            <v>0</v>
          </cell>
          <cell r="L2801">
            <v>0</v>
          </cell>
        </row>
        <row r="2802">
          <cell r="D2802">
            <v>0</v>
          </cell>
          <cell r="L2802">
            <v>0</v>
          </cell>
        </row>
        <row r="2803">
          <cell r="D2803">
            <v>0</v>
          </cell>
          <cell r="L2803">
            <v>0</v>
          </cell>
        </row>
        <row r="2804">
          <cell r="D2804">
            <v>0</v>
          </cell>
          <cell r="L2804">
            <v>0</v>
          </cell>
        </row>
        <row r="2805">
          <cell r="D2805">
            <v>0</v>
          </cell>
          <cell r="L2805">
            <v>0</v>
          </cell>
        </row>
        <row r="2806">
          <cell r="D2806">
            <v>1000</v>
          </cell>
          <cell r="L2806">
            <v>0</v>
          </cell>
        </row>
        <row r="2807">
          <cell r="D2807">
            <v>0</v>
          </cell>
        </row>
        <row r="2808">
          <cell r="D2808">
            <v>20486</v>
          </cell>
          <cell r="L2808">
            <v>8430</v>
          </cell>
        </row>
        <row r="2809">
          <cell r="D2809">
            <v>0</v>
          </cell>
          <cell r="L2809">
            <v>0</v>
          </cell>
        </row>
        <row r="2810">
          <cell r="D2810">
            <v>0</v>
          </cell>
          <cell r="L2810">
            <v>0</v>
          </cell>
        </row>
        <row r="2811">
          <cell r="D2811">
            <v>0</v>
          </cell>
          <cell r="L2811">
            <v>0</v>
          </cell>
        </row>
        <row r="2812">
          <cell r="D2812">
            <v>0</v>
          </cell>
          <cell r="L2812">
            <v>0</v>
          </cell>
        </row>
        <row r="2813">
          <cell r="D2813">
            <v>0</v>
          </cell>
          <cell r="L2813">
            <v>0</v>
          </cell>
        </row>
        <row r="2814">
          <cell r="D2814">
            <v>0</v>
          </cell>
          <cell r="L2814">
            <v>0</v>
          </cell>
        </row>
        <row r="2815">
          <cell r="D2815">
            <v>0</v>
          </cell>
          <cell r="L2815">
            <v>0</v>
          </cell>
        </row>
        <row r="2816">
          <cell r="D2816">
            <v>0</v>
          </cell>
          <cell r="L2816">
            <v>0</v>
          </cell>
        </row>
        <row r="2817">
          <cell r="D2817">
            <v>0</v>
          </cell>
          <cell r="L2817">
            <v>0</v>
          </cell>
        </row>
        <row r="2818">
          <cell r="D2818">
            <v>0</v>
          </cell>
          <cell r="L2818">
            <v>0</v>
          </cell>
        </row>
        <row r="2819">
          <cell r="D2819">
            <v>0</v>
          </cell>
          <cell r="L2819">
            <v>0</v>
          </cell>
        </row>
        <row r="2820">
          <cell r="D2820">
            <v>0</v>
          </cell>
          <cell r="L2820">
            <v>0</v>
          </cell>
        </row>
        <row r="2821">
          <cell r="D2821">
            <v>0</v>
          </cell>
          <cell r="L2821">
            <v>0</v>
          </cell>
        </row>
        <row r="2822">
          <cell r="D2822">
            <v>0</v>
          </cell>
          <cell r="L2822">
            <v>0</v>
          </cell>
        </row>
        <row r="2823">
          <cell r="D2823">
            <v>0</v>
          </cell>
          <cell r="L2823">
            <v>0</v>
          </cell>
        </row>
        <row r="2824">
          <cell r="D2824">
            <v>0</v>
          </cell>
          <cell r="L2824">
            <v>0</v>
          </cell>
        </row>
        <row r="2825">
          <cell r="D2825">
            <v>0</v>
          </cell>
          <cell r="L2825">
            <v>0</v>
          </cell>
        </row>
        <row r="2826">
          <cell r="D2826">
            <v>1000</v>
          </cell>
          <cell r="L2826">
            <v>0</v>
          </cell>
        </row>
        <row r="2827">
          <cell r="D2827">
            <v>0</v>
          </cell>
        </row>
        <row r="2828">
          <cell r="D2828">
            <v>20487</v>
          </cell>
          <cell r="L2828">
            <v>167</v>
          </cell>
        </row>
        <row r="2829">
          <cell r="D2829">
            <v>0</v>
          </cell>
          <cell r="L2829">
            <v>0</v>
          </cell>
        </row>
        <row r="2830">
          <cell r="D2830">
            <v>0</v>
          </cell>
          <cell r="L2830">
            <v>0</v>
          </cell>
        </row>
        <row r="2831">
          <cell r="D2831">
            <v>0</v>
          </cell>
          <cell r="L2831">
            <v>0</v>
          </cell>
        </row>
        <row r="2832">
          <cell r="D2832">
            <v>0</v>
          </cell>
          <cell r="L2832">
            <v>0</v>
          </cell>
        </row>
        <row r="2833">
          <cell r="D2833">
            <v>0</v>
          </cell>
          <cell r="L2833">
            <v>0</v>
          </cell>
        </row>
        <row r="2834">
          <cell r="D2834">
            <v>0</v>
          </cell>
          <cell r="L2834">
            <v>0</v>
          </cell>
        </row>
        <row r="2835">
          <cell r="D2835">
            <v>0</v>
          </cell>
          <cell r="L2835">
            <v>0</v>
          </cell>
        </row>
        <row r="2836">
          <cell r="D2836">
            <v>0</v>
          </cell>
          <cell r="L2836">
            <v>0</v>
          </cell>
        </row>
        <row r="2837">
          <cell r="D2837">
            <v>0</v>
          </cell>
          <cell r="L2837">
            <v>0</v>
          </cell>
        </row>
        <row r="2838">
          <cell r="D2838">
            <v>0</v>
          </cell>
          <cell r="L2838">
            <v>0</v>
          </cell>
        </row>
        <row r="2839">
          <cell r="D2839">
            <v>0</v>
          </cell>
          <cell r="L2839">
            <v>0</v>
          </cell>
        </row>
        <row r="2840">
          <cell r="D2840">
            <v>0</v>
          </cell>
          <cell r="L2840">
            <v>0</v>
          </cell>
        </row>
        <row r="2841">
          <cell r="D2841">
            <v>0</v>
          </cell>
          <cell r="L2841">
            <v>0</v>
          </cell>
        </row>
        <row r="2842">
          <cell r="D2842">
            <v>0</v>
          </cell>
          <cell r="L2842">
            <v>0</v>
          </cell>
        </row>
        <row r="2843">
          <cell r="D2843">
            <v>0</v>
          </cell>
          <cell r="L2843">
            <v>0</v>
          </cell>
        </row>
        <row r="2844">
          <cell r="D2844">
            <v>0</v>
          </cell>
          <cell r="L2844">
            <v>0</v>
          </cell>
        </row>
        <row r="2845">
          <cell r="D2845">
            <v>0</v>
          </cell>
          <cell r="L2845">
            <v>0</v>
          </cell>
        </row>
        <row r="2846">
          <cell r="D2846">
            <v>1000</v>
          </cell>
          <cell r="L2846">
            <v>0</v>
          </cell>
        </row>
        <row r="2847">
          <cell r="D2847">
            <v>0</v>
          </cell>
        </row>
        <row r="2848">
          <cell r="D2848">
            <v>20488</v>
          </cell>
          <cell r="L2848">
            <v>203</v>
          </cell>
        </row>
        <row r="2849">
          <cell r="D2849">
            <v>0</v>
          </cell>
          <cell r="L2849">
            <v>0</v>
          </cell>
        </row>
        <row r="2850">
          <cell r="D2850">
            <v>0</v>
          </cell>
          <cell r="L2850">
            <v>0</v>
          </cell>
        </row>
        <row r="2851">
          <cell r="D2851">
            <v>0</v>
          </cell>
          <cell r="L2851">
            <v>0</v>
          </cell>
        </row>
        <row r="2852">
          <cell r="D2852">
            <v>0</v>
          </cell>
          <cell r="L2852">
            <v>0</v>
          </cell>
        </row>
        <row r="2853">
          <cell r="D2853">
            <v>0</v>
          </cell>
          <cell r="L2853">
            <v>0</v>
          </cell>
        </row>
        <row r="2854">
          <cell r="D2854">
            <v>0</v>
          </cell>
          <cell r="L2854">
            <v>0</v>
          </cell>
        </row>
        <row r="2855">
          <cell r="D2855">
            <v>0</v>
          </cell>
          <cell r="L2855">
            <v>0</v>
          </cell>
        </row>
        <row r="2856">
          <cell r="D2856">
            <v>0</v>
          </cell>
          <cell r="L2856">
            <v>0</v>
          </cell>
        </row>
        <row r="2857">
          <cell r="D2857">
            <v>0</v>
          </cell>
          <cell r="L2857">
            <v>0</v>
          </cell>
        </row>
        <row r="2858">
          <cell r="D2858">
            <v>0</v>
          </cell>
          <cell r="L2858">
            <v>0</v>
          </cell>
        </row>
        <row r="2859">
          <cell r="D2859">
            <v>0</v>
          </cell>
          <cell r="L2859">
            <v>0</v>
          </cell>
        </row>
        <row r="2860">
          <cell r="D2860">
            <v>0</v>
          </cell>
          <cell r="L2860">
            <v>0</v>
          </cell>
        </row>
        <row r="2861">
          <cell r="D2861">
            <v>0</v>
          </cell>
          <cell r="L2861">
            <v>0</v>
          </cell>
        </row>
        <row r="2862">
          <cell r="D2862">
            <v>0</v>
          </cell>
          <cell r="L2862">
            <v>0</v>
          </cell>
        </row>
        <row r="2863">
          <cell r="D2863">
            <v>0</v>
          </cell>
          <cell r="L2863">
            <v>0</v>
          </cell>
        </row>
        <row r="2864">
          <cell r="D2864">
            <v>0</v>
          </cell>
          <cell r="L2864">
            <v>0</v>
          </cell>
        </row>
        <row r="2865">
          <cell r="D2865">
            <v>0</v>
          </cell>
          <cell r="L2865">
            <v>0</v>
          </cell>
        </row>
        <row r="2866">
          <cell r="D2866">
            <v>1000</v>
          </cell>
          <cell r="L2866">
            <v>0</v>
          </cell>
        </row>
        <row r="2867">
          <cell r="D2867">
            <v>0</v>
          </cell>
        </row>
        <row r="2868">
          <cell r="D2868">
            <v>10022</v>
          </cell>
          <cell r="L2868">
            <v>77866.37</v>
          </cell>
        </row>
        <row r="2869">
          <cell r="D2869">
            <v>10038</v>
          </cell>
          <cell r="L2869">
            <v>426.68</v>
          </cell>
        </row>
        <row r="2870">
          <cell r="D2870">
            <v>10002</v>
          </cell>
          <cell r="L2870">
            <v>19255.96</v>
          </cell>
        </row>
        <row r="2871">
          <cell r="D2871">
            <v>10007</v>
          </cell>
          <cell r="L2871">
            <v>373.9</v>
          </cell>
        </row>
        <row r="2872">
          <cell r="D2872">
            <v>1003</v>
          </cell>
          <cell r="L2872">
            <v>934.76</v>
          </cell>
        </row>
        <row r="2873">
          <cell r="D2873">
            <v>1001</v>
          </cell>
          <cell r="L2873">
            <v>2892.09</v>
          </cell>
        </row>
        <row r="2874">
          <cell r="D2874">
            <v>1002</v>
          </cell>
          <cell r="L2874">
            <v>717.69</v>
          </cell>
        </row>
        <row r="2875">
          <cell r="D2875">
            <v>0</v>
          </cell>
          <cell r="L2875">
            <v>0</v>
          </cell>
        </row>
        <row r="2876">
          <cell r="D2876">
            <v>0</v>
          </cell>
          <cell r="L2876">
            <v>0</v>
          </cell>
        </row>
        <row r="2877">
          <cell r="D2877">
            <v>0</v>
          </cell>
          <cell r="L2877">
            <v>0</v>
          </cell>
        </row>
        <row r="2878">
          <cell r="D2878">
            <v>0</v>
          </cell>
          <cell r="L2878">
            <v>0</v>
          </cell>
        </row>
        <row r="2879">
          <cell r="D2879">
            <v>0</v>
          </cell>
          <cell r="L2879">
            <v>0</v>
          </cell>
        </row>
        <row r="2880">
          <cell r="D2880">
            <v>0</v>
          </cell>
          <cell r="L2880">
            <v>0</v>
          </cell>
        </row>
        <row r="2881">
          <cell r="D2881">
            <v>0</v>
          </cell>
          <cell r="L2881">
            <v>0</v>
          </cell>
        </row>
        <row r="2882">
          <cell r="D2882">
            <v>0</v>
          </cell>
          <cell r="L2882">
            <v>0</v>
          </cell>
        </row>
        <row r="2883">
          <cell r="D2883">
            <v>0</v>
          </cell>
          <cell r="L2883">
            <v>0</v>
          </cell>
        </row>
        <row r="2884">
          <cell r="D2884">
            <v>0</v>
          </cell>
          <cell r="L2884">
            <v>0</v>
          </cell>
        </row>
        <row r="2885">
          <cell r="D2885">
            <v>0</v>
          </cell>
          <cell r="L2885">
            <v>0</v>
          </cell>
        </row>
        <row r="2886">
          <cell r="D2886">
            <v>1000</v>
          </cell>
          <cell r="L2886">
            <v>302.97000000000003</v>
          </cell>
        </row>
        <row r="2887">
          <cell r="D2887">
            <v>0</v>
          </cell>
        </row>
        <row r="2888">
          <cell r="D2888">
            <v>20500</v>
          </cell>
          <cell r="L2888">
            <v>337.78</v>
          </cell>
        </row>
        <row r="2889">
          <cell r="D2889">
            <v>0</v>
          </cell>
          <cell r="L2889">
            <v>0</v>
          </cell>
        </row>
        <row r="2890">
          <cell r="D2890">
            <v>0</v>
          </cell>
          <cell r="L2890">
            <v>0</v>
          </cell>
        </row>
        <row r="2891">
          <cell r="D2891">
            <v>0</v>
          </cell>
          <cell r="L2891">
            <v>0</v>
          </cell>
        </row>
        <row r="2892">
          <cell r="D2892">
            <v>0</v>
          </cell>
          <cell r="L2892">
            <v>0</v>
          </cell>
        </row>
        <row r="2893">
          <cell r="D2893">
            <v>0</v>
          </cell>
          <cell r="L2893">
            <v>0</v>
          </cell>
        </row>
        <row r="2894">
          <cell r="D2894">
            <v>0</v>
          </cell>
          <cell r="L2894">
            <v>0</v>
          </cell>
        </row>
        <row r="2895">
          <cell r="D2895">
            <v>0</v>
          </cell>
          <cell r="L2895">
            <v>0</v>
          </cell>
        </row>
        <row r="2896">
          <cell r="D2896">
            <v>0</v>
          </cell>
          <cell r="L2896">
            <v>0</v>
          </cell>
        </row>
        <row r="2897">
          <cell r="D2897">
            <v>0</v>
          </cell>
          <cell r="L2897">
            <v>0</v>
          </cell>
        </row>
        <row r="2898">
          <cell r="D2898">
            <v>0</v>
          </cell>
          <cell r="L2898">
            <v>0</v>
          </cell>
        </row>
        <row r="2899">
          <cell r="D2899">
            <v>0</v>
          </cell>
          <cell r="L2899">
            <v>0</v>
          </cell>
        </row>
        <row r="2900">
          <cell r="D2900">
            <v>0</v>
          </cell>
          <cell r="L2900">
            <v>0</v>
          </cell>
        </row>
        <row r="2901">
          <cell r="D2901">
            <v>0</v>
          </cell>
          <cell r="L2901">
            <v>0</v>
          </cell>
        </row>
        <row r="2902">
          <cell r="D2902">
            <v>0</v>
          </cell>
          <cell r="L2902">
            <v>0</v>
          </cell>
        </row>
        <row r="2903">
          <cell r="D2903">
            <v>0</v>
          </cell>
          <cell r="L2903">
            <v>0</v>
          </cell>
        </row>
        <row r="2904">
          <cell r="D2904">
            <v>0</v>
          </cell>
          <cell r="L2904">
            <v>0</v>
          </cell>
        </row>
        <row r="2905">
          <cell r="D2905">
            <v>0</v>
          </cell>
          <cell r="L2905">
            <v>0</v>
          </cell>
        </row>
        <row r="2906">
          <cell r="D2906">
            <v>1000</v>
          </cell>
          <cell r="L2906">
            <v>0</v>
          </cell>
        </row>
        <row r="2907">
          <cell r="D2907">
            <v>0</v>
          </cell>
        </row>
        <row r="2908">
          <cell r="D2908">
            <v>1001</v>
          </cell>
          <cell r="L2908">
            <v>0</v>
          </cell>
        </row>
        <row r="2909">
          <cell r="D2909">
            <v>1004</v>
          </cell>
          <cell r="L2909">
            <v>0</v>
          </cell>
        </row>
        <row r="2910">
          <cell r="D2910">
            <v>10160</v>
          </cell>
          <cell r="L2910">
            <v>0</v>
          </cell>
        </row>
        <row r="2911">
          <cell r="D2911">
            <v>20501</v>
          </cell>
          <cell r="L2911">
            <v>52012.800000000003</v>
          </cell>
        </row>
        <row r="2912">
          <cell r="D2912">
            <v>10010</v>
          </cell>
          <cell r="L2912">
            <v>0</v>
          </cell>
        </row>
        <row r="2913">
          <cell r="D2913">
            <v>10026</v>
          </cell>
          <cell r="L2913">
            <v>0</v>
          </cell>
        </row>
        <row r="2914">
          <cell r="D2914">
            <v>20502</v>
          </cell>
          <cell r="L2914">
            <v>0</v>
          </cell>
        </row>
        <row r="2915">
          <cell r="D2915">
            <v>1002</v>
          </cell>
          <cell r="L2915">
            <v>0</v>
          </cell>
        </row>
        <row r="2916">
          <cell r="D2916">
            <v>1001</v>
          </cell>
          <cell r="L2916">
            <v>0</v>
          </cell>
        </row>
        <row r="2917">
          <cell r="D2917">
            <v>10023</v>
          </cell>
          <cell r="L2917">
            <v>0</v>
          </cell>
        </row>
        <row r="2918">
          <cell r="D2918">
            <v>0</v>
          </cell>
          <cell r="L2918">
            <v>0</v>
          </cell>
        </row>
        <row r="2919">
          <cell r="D2919">
            <v>0</v>
          </cell>
          <cell r="L2919">
            <v>0</v>
          </cell>
        </row>
        <row r="2920">
          <cell r="D2920">
            <v>0</v>
          </cell>
          <cell r="L2920">
            <v>0</v>
          </cell>
        </row>
        <row r="2921">
          <cell r="D2921">
            <v>0</v>
          </cell>
          <cell r="L2921">
            <v>0</v>
          </cell>
        </row>
        <row r="2922">
          <cell r="D2922">
            <v>0</v>
          </cell>
          <cell r="L2922">
            <v>0</v>
          </cell>
        </row>
        <row r="2923">
          <cell r="D2923">
            <v>0</v>
          </cell>
          <cell r="L2923">
            <v>0</v>
          </cell>
        </row>
        <row r="2924">
          <cell r="D2924">
            <v>0</v>
          </cell>
          <cell r="L2924">
            <v>0</v>
          </cell>
        </row>
        <row r="2925">
          <cell r="D2925">
            <v>0</v>
          </cell>
          <cell r="L2925">
            <v>0</v>
          </cell>
        </row>
        <row r="2926">
          <cell r="D2926">
            <v>1000</v>
          </cell>
          <cell r="L2926">
            <v>0</v>
          </cell>
        </row>
        <row r="2927">
          <cell r="D2927">
            <v>0</v>
          </cell>
        </row>
        <row r="2928">
          <cell r="D2928">
            <v>10141</v>
          </cell>
          <cell r="L2928">
            <v>1542.73</v>
          </cell>
        </row>
        <row r="2929">
          <cell r="D2929">
            <v>0</v>
          </cell>
          <cell r="L2929">
            <v>0</v>
          </cell>
        </row>
        <row r="2930">
          <cell r="D2930">
            <v>0</v>
          </cell>
          <cell r="L2930">
            <v>0</v>
          </cell>
        </row>
        <row r="2931">
          <cell r="D2931">
            <v>0</v>
          </cell>
          <cell r="L2931">
            <v>0</v>
          </cell>
        </row>
        <row r="2932">
          <cell r="D2932">
            <v>0</v>
          </cell>
          <cell r="L2932">
            <v>0</v>
          </cell>
        </row>
        <row r="2933">
          <cell r="D2933">
            <v>0</v>
          </cell>
          <cell r="L2933">
            <v>0</v>
          </cell>
        </row>
        <row r="2934">
          <cell r="D2934">
            <v>0</v>
          </cell>
          <cell r="L2934">
            <v>0</v>
          </cell>
        </row>
        <row r="2935">
          <cell r="D2935">
            <v>0</v>
          </cell>
          <cell r="L2935">
            <v>0</v>
          </cell>
        </row>
        <row r="2936">
          <cell r="D2936">
            <v>0</v>
          </cell>
          <cell r="L2936">
            <v>0</v>
          </cell>
        </row>
        <row r="2937">
          <cell r="D2937">
            <v>0</v>
          </cell>
          <cell r="L2937">
            <v>0</v>
          </cell>
        </row>
        <row r="2938">
          <cell r="D2938">
            <v>0</v>
          </cell>
          <cell r="L2938">
            <v>0</v>
          </cell>
        </row>
        <row r="2939">
          <cell r="D2939">
            <v>0</v>
          </cell>
          <cell r="L2939">
            <v>0</v>
          </cell>
        </row>
        <row r="2940">
          <cell r="D2940">
            <v>0</v>
          </cell>
          <cell r="L2940">
            <v>0</v>
          </cell>
        </row>
        <row r="2941">
          <cell r="D2941">
            <v>0</v>
          </cell>
          <cell r="L2941">
            <v>0</v>
          </cell>
        </row>
        <row r="2942">
          <cell r="D2942">
            <v>0</v>
          </cell>
          <cell r="L2942">
            <v>0</v>
          </cell>
        </row>
        <row r="2943">
          <cell r="D2943">
            <v>0</v>
          </cell>
          <cell r="L2943">
            <v>0</v>
          </cell>
        </row>
        <row r="2944">
          <cell r="D2944">
            <v>0</v>
          </cell>
          <cell r="L2944">
            <v>0</v>
          </cell>
        </row>
        <row r="2945">
          <cell r="D2945">
            <v>0</v>
          </cell>
          <cell r="L2945">
            <v>0</v>
          </cell>
        </row>
        <row r="2946">
          <cell r="D2946">
            <v>1000</v>
          </cell>
          <cell r="L2946">
            <v>0</v>
          </cell>
        </row>
        <row r="2947">
          <cell r="D2947">
            <v>0</v>
          </cell>
        </row>
        <row r="2948">
          <cell r="D2948">
            <v>10143</v>
          </cell>
          <cell r="L2948">
            <v>285</v>
          </cell>
        </row>
        <row r="2949">
          <cell r="D2949">
            <v>0</v>
          </cell>
          <cell r="L2949">
            <v>0</v>
          </cell>
        </row>
        <row r="2950">
          <cell r="D2950">
            <v>0</v>
          </cell>
          <cell r="L2950">
            <v>0</v>
          </cell>
        </row>
        <row r="2951">
          <cell r="D2951">
            <v>0</v>
          </cell>
          <cell r="L2951">
            <v>0</v>
          </cell>
        </row>
        <row r="2952">
          <cell r="D2952">
            <v>0</v>
          </cell>
          <cell r="L2952">
            <v>0</v>
          </cell>
        </row>
        <row r="2953">
          <cell r="D2953">
            <v>0</v>
          </cell>
          <cell r="L2953">
            <v>0</v>
          </cell>
        </row>
        <row r="2954">
          <cell r="D2954">
            <v>0</v>
          </cell>
          <cell r="L2954">
            <v>0</v>
          </cell>
        </row>
        <row r="2955">
          <cell r="D2955">
            <v>0</v>
          </cell>
          <cell r="L2955">
            <v>0</v>
          </cell>
        </row>
        <row r="2956">
          <cell r="D2956">
            <v>0</v>
          </cell>
          <cell r="L2956">
            <v>0</v>
          </cell>
        </row>
        <row r="2957">
          <cell r="D2957">
            <v>0</v>
          </cell>
          <cell r="L2957">
            <v>0</v>
          </cell>
        </row>
        <row r="2958">
          <cell r="D2958">
            <v>0</v>
          </cell>
          <cell r="L2958">
            <v>0</v>
          </cell>
        </row>
        <row r="2959">
          <cell r="D2959">
            <v>0</v>
          </cell>
          <cell r="L2959">
            <v>0</v>
          </cell>
        </row>
        <row r="2960">
          <cell r="D2960">
            <v>0</v>
          </cell>
          <cell r="L2960">
            <v>0</v>
          </cell>
        </row>
        <row r="2961">
          <cell r="D2961">
            <v>0</v>
          </cell>
          <cell r="L2961">
            <v>0</v>
          </cell>
        </row>
        <row r="2962">
          <cell r="D2962">
            <v>0</v>
          </cell>
          <cell r="L2962">
            <v>0</v>
          </cell>
        </row>
        <row r="2963">
          <cell r="D2963">
            <v>0</v>
          </cell>
          <cell r="L2963">
            <v>0</v>
          </cell>
        </row>
        <row r="2964">
          <cell r="D2964">
            <v>0</v>
          </cell>
          <cell r="L2964">
            <v>0</v>
          </cell>
        </row>
        <row r="2965">
          <cell r="D2965">
            <v>0</v>
          </cell>
          <cell r="L2965">
            <v>0</v>
          </cell>
        </row>
        <row r="2966">
          <cell r="D2966">
            <v>1000</v>
          </cell>
          <cell r="L2966">
            <v>0</v>
          </cell>
        </row>
        <row r="2967">
          <cell r="D2967">
            <v>0</v>
          </cell>
        </row>
        <row r="2968">
          <cell r="D2968">
            <v>20505</v>
          </cell>
          <cell r="L2968">
            <v>287.35000000000002</v>
          </cell>
        </row>
        <row r="2969">
          <cell r="D2969">
            <v>0</v>
          </cell>
          <cell r="L2969">
            <v>0</v>
          </cell>
        </row>
        <row r="2970">
          <cell r="D2970">
            <v>0</v>
          </cell>
          <cell r="L2970">
            <v>0</v>
          </cell>
        </row>
        <row r="2971">
          <cell r="D2971">
            <v>0</v>
          </cell>
          <cell r="L2971">
            <v>0</v>
          </cell>
        </row>
        <row r="2972">
          <cell r="D2972">
            <v>0</v>
          </cell>
          <cell r="L2972">
            <v>0</v>
          </cell>
        </row>
        <row r="2973">
          <cell r="D2973">
            <v>0</v>
          </cell>
          <cell r="L2973">
            <v>0</v>
          </cell>
        </row>
        <row r="2974">
          <cell r="D2974">
            <v>0</v>
          </cell>
          <cell r="L2974">
            <v>0</v>
          </cell>
        </row>
        <row r="2975">
          <cell r="D2975">
            <v>0</v>
          </cell>
          <cell r="L2975">
            <v>0</v>
          </cell>
        </row>
        <row r="2976">
          <cell r="D2976">
            <v>0</v>
          </cell>
          <cell r="L2976">
            <v>0</v>
          </cell>
        </row>
        <row r="2977">
          <cell r="D2977">
            <v>0</v>
          </cell>
          <cell r="L2977">
            <v>0</v>
          </cell>
        </row>
        <row r="2978">
          <cell r="D2978">
            <v>0</v>
          </cell>
          <cell r="L2978">
            <v>0</v>
          </cell>
        </row>
        <row r="2979">
          <cell r="D2979">
            <v>0</v>
          </cell>
          <cell r="L2979">
            <v>0</v>
          </cell>
        </row>
        <row r="2980">
          <cell r="D2980">
            <v>0</v>
          </cell>
          <cell r="L2980">
            <v>0</v>
          </cell>
        </row>
        <row r="2981">
          <cell r="D2981">
            <v>0</v>
          </cell>
          <cell r="L2981">
            <v>0</v>
          </cell>
        </row>
        <row r="2982">
          <cell r="D2982">
            <v>0</v>
          </cell>
          <cell r="L2982">
            <v>0</v>
          </cell>
        </row>
        <row r="2983">
          <cell r="D2983">
            <v>0</v>
          </cell>
          <cell r="L2983">
            <v>0</v>
          </cell>
        </row>
        <row r="2984">
          <cell r="D2984">
            <v>0</v>
          </cell>
          <cell r="L2984">
            <v>0</v>
          </cell>
        </row>
        <row r="2985">
          <cell r="D2985">
            <v>0</v>
          </cell>
          <cell r="L2985">
            <v>0</v>
          </cell>
        </row>
        <row r="2986">
          <cell r="D2986">
            <v>1000</v>
          </cell>
          <cell r="L2986">
            <v>0</v>
          </cell>
        </row>
        <row r="2987">
          <cell r="D2987">
            <v>0</v>
          </cell>
        </row>
        <row r="2988">
          <cell r="D2988">
            <v>20502</v>
          </cell>
          <cell r="L2988">
            <v>2236.08</v>
          </cell>
        </row>
        <row r="2989">
          <cell r="D2989">
            <v>1001</v>
          </cell>
          <cell r="L2989">
            <v>635.25</v>
          </cell>
        </row>
        <row r="2990">
          <cell r="D2990">
            <v>1002</v>
          </cell>
          <cell r="L2990">
            <v>635.25</v>
          </cell>
        </row>
        <row r="2991">
          <cell r="D2991">
            <v>20507</v>
          </cell>
          <cell r="L2991">
            <v>2541</v>
          </cell>
        </row>
        <row r="2992">
          <cell r="D2992">
            <v>10010</v>
          </cell>
          <cell r="L2992">
            <v>15.81</v>
          </cell>
        </row>
        <row r="2993">
          <cell r="D2993">
            <v>0</v>
          </cell>
          <cell r="L2993">
            <v>0</v>
          </cell>
        </row>
        <row r="2994">
          <cell r="D2994">
            <v>0</v>
          </cell>
          <cell r="L2994">
            <v>0</v>
          </cell>
        </row>
        <row r="2995">
          <cell r="D2995">
            <v>0</v>
          </cell>
          <cell r="L2995">
            <v>0</v>
          </cell>
        </row>
        <row r="2996">
          <cell r="D2996">
            <v>0</v>
          </cell>
          <cell r="L2996">
            <v>0</v>
          </cell>
        </row>
        <row r="2997">
          <cell r="D2997">
            <v>0</v>
          </cell>
          <cell r="L2997">
            <v>0</v>
          </cell>
        </row>
        <row r="2998">
          <cell r="D2998">
            <v>0</v>
          </cell>
          <cell r="L2998">
            <v>0</v>
          </cell>
        </row>
        <row r="2999">
          <cell r="D2999">
            <v>0</v>
          </cell>
          <cell r="L2999">
            <v>0</v>
          </cell>
        </row>
        <row r="3000">
          <cell r="D3000">
            <v>0</v>
          </cell>
          <cell r="L3000">
            <v>0</v>
          </cell>
        </row>
        <row r="3001">
          <cell r="D3001">
            <v>0</v>
          </cell>
          <cell r="L3001">
            <v>0</v>
          </cell>
        </row>
        <row r="3002">
          <cell r="D3002">
            <v>0</v>
          </cell>
          <cell r="L3002">
            <v>0</v>
          </cell>
        </row>
        <row r="3003">
          <cell r="D3003">
            <v>0</v>
          </cell>
          <cell r="L3003">
            <v>0</v>
          </cell>
        </row>
        <row r="3004">
          <cell r="D3004">
            <v>0</v>
          </cell>
          <cell r="L3004">
            <v>0</v>
          </cell>
        </row>
        <row r="3005">
          <cell r="D3005">
            <v>0</v>
          </cell>
          <cell r="L3005">
            <v>0</v>
          </cell>
        </row>
        <row r="3006">
          <cell r="D3006">
            <v>1000</v>
          </cell>
          <cell r="L3006">
            <v>84.7</v>
          </cell>
        </row>
        <row r="3007">
          <cell r="D3007">
            <v>0</v>
          </cell>
        </row>
        <row r="3008">
          <cell r="D3008">
            <v>10191</v>
          </cell>
          <cell r="L3008">
            <v>169.2</v>
          </cell>
        </row>
        <row r="3009">
          <cell r="D3009">
            <v>0</v>
          </cell>
          <cell r="L3009">
            <v>0</v>
          </cell>
        </row>
        <row r="3010">
          <cell r="D3010">
            <v>0</v>
          </cell>
          <cell r="L3010">
            <v>0</v>
          </cell>
        </row>
        <row r="3011">
          <cell r="D3011">
            <v>0</v>
          </cell>
          <cell r="L3011">
            <v>0</v>
          </cell>
        </row>
        <row r="3012">
          <cell r="D3012">
            <v>0</v>
          </cell>
          <cell r="L3012">
            <v>0</v>
          </cell>
        </row>
        <row r="3013">
          <cell r="D3013">
            <v>0</v>
          </cell>
          <cell r="L3013">
            <v>0</v>
          </cell>
        </row>
        <row r="3014">
          <cell r="D3014">
            <v>0</v>
          </cell>
          <cell r="L3014">
            <v>0</v>
          </cell>
        </row>
        <row r="3015">
          <cell r="D3015">
            <v>0</v>
          </cell>
          <cell r="L3015">
            <v>0</v>
          </cell>
        </row>
        <row r="3016">
          <cell r="D3016">
            <v>0</v>
          </cell>
          <cell r="L3016">
            <v>0</v>
          </cell>
        </row>
        <row r="3017">
          <cell r="D3017">
            <v>0</v>
          </cell>
          <cell r="L3017">
            <v>0</v>
          </cell>
        </row>
        <row r="3018">
          <cell r="D3018">
            <v>0</v>
          </cell>
          <cell r="L3018">
            <v>0</v>
          </cell>
        </row>
        <row r="3019">
          <cell r="D3019">
            <v>0</v>
          </cell>
          <cell r="L3019">
            <v>0</v>
          </cell>
        </row>
        <row r="3020">
          <cell r="D3020">
            <v>0</v>
          </cell>
          <cell r="L3020">
            <v>0</v>
          </cell>
        </row>
        <row r="3021">
          <cell r="D3021">
            <v>0</v>
          </cell>
          <cell r="L3021">
            <v>0</v>
          </cell>
        </row>
        <row r="3022">
          <cell r="D3022">
            <v>0</v>
          </cell>
          <cell r="L3022">
            <v>0</v>
          </cell>
        </row>
        <row r="3023">
          <cell r="D3023">
            <v>0</v>
          </cell>
          <cell r="L3023">
            <v>0</v>
          </cell>
        </row>
        <row r="3024">
          <cell r="D3024">
            <v>0</v>
          </cell>
          <cell r="L3024">
            <v>0</v>
          </cell>
        </row>
        <row r="3025">
          <cell r="D3025">
            <v>0</v>
          </cell>
          <cell r="L3025">
            <v>0</v>
          </cell>
        </row>
        <row r="3026">
          <cell r="D3026">
            <v>1000</v>
          </cell>
          <cell r="L3026">
            <v>0</v>
          </cell>
        </row>
        <row r="3027">
          <cell r="D3027">
            <v>0</v>
          </cell>
        </row>
        <row r="3028">
          <cell r="D3028">
            <v>20508</v>
          </cell>
          <cell r="L3028">
            <v>43.31</v>
          </cell>
        </row>
        <row r="3029">
          <cell r="D3029">
            <v>10073</v>
          </cell>
          <cell r="L3029">
            <v>176.44</v>
          </cell>
        </row>
        <row r="3030">
          <cell r="D3030">
            <v>10020</v>
          </cell>
          <cell r="L3030">
            <v>142.76</v>
          </cell>
        </row>
        <row r="3031">
          <cell r="D3031">
            <v>10050</v>
          </cell>
          <cell r="L3031">
            <v>144.36000000000001</v>
          </cell>
        </row>
        <row r="3032">
          <cell r="D3032">
            <v>10117</v>
          </cell>
          <cell r="L3032">
            <v>664.06</v>
          </cell>
        </row>
        <row r="3033">
          <cell r="D3033">
            <v>10049</v>
          </cell>
          <cell r="L3033">
            <v>40.1</v>
          </cell>
        </row>
        <row r="3034">
          <cell r="D3034">
            <v>1001</v>
          </cell>
          <cell r="L3034">
            <v>181.25</v>
          </cell>
        </row>
        <row r="3035">
          <cell r="D3035">
            <v>10187</v>
          </cell>
          <cell r="L3035">
            <v>160.4</v>
          </cell>
        </row>
        <row r="3036">
          <cell r="D3036">
            <v>1002</v>
          </cell>
          <cell r="L3036">
            <v>133.13</v>
          </cell>
        </row>
        <row r="3037">
          <cell r="D3037">
            <v>1003</v>
          </cell>
          <cell r="L3037">
            <v>48.12</v>
          </cell>
        </row>
        <row r="3038">
          <cell r="D3038">
            <v>10108</v>
          </cell>
          <cell r="L3038">
            <v>12.83</v>
          </cell>
        </row>
        <row r="3039">
          <cell r="D3039">
            <v>10091</v>
          </cell>
          <cell r="L3039">
            <v>12.83</v>
          </cell>
        </row>
        <row r="3040">
          <cell r="D3040">
            <v>10038</v>
          </cell>
          <cell r="L3040">
            <v>12.83</v>
          </cell>
        </row>
        <row r="3041">
          <cell r="D3041">
            <v>0</v>
          </cell>
          <cell r="L3041">
            <v>0</v>
          </cell>
        </row>
        <row r="3042">
          <cell r="D3042">
            <v>0</v>
          </cell>
          <cell r="L3042">
            <v>0</v>
          </cell>
        </row>
        <row r="3043">
          <cell r="D3043">
            <v>0</v>
          </cell>
          <cell r="L3043">
            <v>0</v>
          </cell>
        </row>
        <row r="3044">
          <cell r="D3044">
            <v>0</v>
          </cell>
          <cell r="L3044">
            <v>0</v>
          </cell>
        </row>
        <row r="3045">
          <cell r="D3045">
            <v>0</v>
          </cell>
          <cell r="L3045">
            <v>0</v>
          </cell>
        </row>
        <row r="3046">
          <cell r="D3046">
            <v>1000</v>
          </cell>
          <cell r="L3046">
            <v>24.17</v>
          </cell>
        </row>
        <row r="3047">
          <cell r="D3047">
            <v>0</v>
          </cell>
        </row>
        <row r="3048">
          <cell r="D3048">
            <v>20502</v>
          </cell>
          <cell r="L3048">
            <v>424.27</v>
          </cell>
        </row>
        <row r="3049">
          <cell r="D3049">
            <v>1001</v>
          </cell>
          <cell r="L3049">
            <v>63.8</v>
          </cell>
        </row>
        <row r="3050">
          <cell r="D3050">
            <v>1002</v>
          </cell>
          <cell r="L3050">
            <v>95.7</v>
          </cell>
        </row>
        <row r="3051">
          <cell r="D3051">
            <v>20504</v>
          </cell>
          <cell r="L3051">
            <v>82.14</v>
          </cell>
        </row>
        <row r="3052">
          <cell r="D3052">
            <v>10010</v>
          </cell>
          <cell r="L3052">
            <v>1.28</v>
          </cell>
        </row>
        <row r="3053">
          <cell r="D3053">
            <v>0</v>
          </cell>
          <cell r="L3053">
            <v>0</v>
          </cell>
        </row>
        <row r="3054">
          <cell r="D3054">
            <v>0</v>
          </cell>
          <cell r="L3054">
            <v>0</v>
          </cell>
        </row>
        <row r="3055">
          <cell r="D3055">
            <v>0</v>
          </cell>
          <cell r="L3055">
            <v>0</v>
          </cell>
        </row>
        <row r="3056">
          <cell r="D3056">
            <v>0</v>
          </cell>
          <cell r="L3056">
            <v>0</v>
          </cell>
        </row>
        <row r="3057">
          <cell r="D3057">
            <v>0</v>
          </cell>
          <cell r="L3057">
            <v>0</v>
          </cell>
        </row>
        <row r="3058">
          <cell r="D3058">
            <v>0</v>
          </cell>
          <cell r="L3058">
            <v>0</v>
          </cell>
        </row>
        <row r="3059">
          <cell r="D3059">
            <v>0</v>
          </cell>
          <cell r="L3059">
            <v>0</v>
          </cell>
        </row>
        <row r="3060">
          <cell r="D3060">
            <v>0</v>
          </cell>
          <cell r="L3060">
            <v>0</v>
          </cell>
        </row>
        <row r="3061">
          <cell r="D3061">
            <v>0</v>
          </cell>
          <cell r="L3061">
            <v>0</v>
          </cell>
        </row>
        <row r="3062">
          <cell r="D3062">
            <v>0</v>
          </cell>
          <cell r="L3062">
            <v>0</v>
          </cell>
        </row>
        <row r="3063">
          <cell r="D3063">
            <v>0</v>
          </cell>
          <cell r="L3063">
            <v>0</v>
          </cell>
        </row>
        <row r="3064">
          <cell r="D3064">
            <v>0</v>
          </cell>
          <cell r="L3064">
            <v>0</v>
          </cell>
        </row>
        <row r="3065">
          <cell r="D3065">
            <v>0</v>
          </cell>
          <cell r="L3065">
            <v>0</v>
          </cell>
        </row>
        <row r="3066">
          <cell r="D3066">
            <v>1000</v>
          </cell>
          <cell r="L3066">
            <v>10.63</v>
          </cell>
        </row>
        <row r="3067">
          <cell r="D3067">
            <v>0</v>
          </cell>
        </row>
        <row r="3068">
          <cell r="D3068">
            <v>20508</v>
          </cell>
          <cell r="L3068">
            <v>31.86</v>
          </cell>
        </row>
        <row r="3069">
          <cell r="D3069">
            <v>10073</v>
          </cell>
          <cell r="L3069">
            <v>129.80000000000001</v>
          </cell>
        </row>
        <row r="3070">
          <cell r="D3070">
            <v>10020</v>
          </cell>
          <cell r="L3070">
            <v>105.02</v>
          </cell>
        </row>
        <row r="3071">
          <cell r="D3071">
            <v>10050</v>
          </cell>
          <cell r="L3071">
            <v>106.2</v>
          </cell>
        </row>
        <row r="3072">
          <cell r="D3072">
            <v>10117</v>
          </cell>
          <cell r="L3072">
            <v>488.52</v>
          </cell>
        </row>
        <row r="3073">
          <cell r="D3073">
            <v>10049</v>
          </cell>
          <cell r="L3073">
            <v>29.5</v>
          </cell>
        </row>
        <row r="3074">
          <cell r="D3074">
            <v>1001</v>
          </cell>
          <cell r="L3074">
            <v>133.34</v>
          </cell>
        </row>
        <row r="3075">
          <cell r="D3075">
            <v>10187</v>
          </cell>
          <cell r="L3075">
            <v>118</v>
          </cell>
        </row>
        <row r="3076">
          <cell r="D3076">
            <v>1002</v>
          </cell>
          <cell r="L3076">
            <v>97.94</v>
          </cell>
        </row>
        <row r="3077">
          <cell r="D3077">
            <v>1003</v>
          </cell>
          <cell r="L3077">
            <v>35.4</v>
          </cell>
        </row>
        <row r="3078">
          <cell r="D3078">
            <v>10108</v>
          </cell>
          <cell r="L3078">
            <v>9.44</v>
          </cell>
        </row>
        <row r="3079">
          <cell r="D3079">
            <v>10091</v>
          </cell>
          <cell r="L3079">
            <v>9.44</v>
          </cell>
        </row>
        <row r="3080">
          <cell r="D3080">
            <v>10038</v>
          </cell>
          <cell r="L3080">
            <v>9.44</v>
          </cell>
        </row>
        <row r="3081">
          <cell r="D3081">
            <v>0</v>
          </cell>
          <cell r="L3081">
            <v>0</v>
          </cell>
        </row>
        <row r="3082">
          <cell r="D3082">
            <v>0</v>
          </cell>
          <cell r="L3082">
            <v>0</v>
          </cell>
        </row>
        <row r="3083">
          <cell r="D3083">
            <v>0</v>
          </cell>
          <cell r="L3083">
            <v>0</v>
          </cell>
        </row>
        <row r="3084">
          <cell r="D3084">
            <v>0</v>
          </cell>
          <cell r="L3084">
            <v>0</v>
          </cell>
        </row>
        <row r="3085">
          <cell r="D3085">
            <v>0</v>
          </cell>
          <cell r="L3085">
            <v>0</v>
          </cell>
        </row>
        <row r="3086">
          <cell r="D3086">
            <v>1000</v>
          </cell>
          <cell r="L3086">
            <v>17.78</v>
          </cell>
        </row>
        <row r="3087">
          <cell r="D3087">
            <v>0</v>
          </cell>
        </row>
        <row r="3088">
          <cell r="D3088">
            <v>10150</v>
          </cell>
          <cell r="L3088">
            <v>182.67</v>
          </cell>
        </row>
        <row r="3089">
          <cell r="D3089">
            <v>0</v>
          </cell>
          <cell r="L3089">
            <v>0</v>
          </cell>
        </row>
        <row r="3090">
          <cell r="D3090">
            <v>0</v>
          </cell>
          <cell r="L3090">
            <v>0</v>
          </cell>
        </row>
        <row r="3091">
          <cell r="D3091">
            <v>0</v>
          </cell>
          <cell r="L3091">
            <v>0</v>
          </cell>
        </row>
        <row r="3092">
          <cell r="D3092">
            <v>0</v>
          </cell>
          <cell r="L3092">
            <v>0</v>
          </cell>
        </row>
        <row r="3093">
          <cell r="D3093">
            <v>0</v>
          </cell>
          <cell r="L3093">
            <v>0</v>
          </cell>
        </row>
        <row r="3094">
          <cell r="D3094">
            <v>0</v>
          </cell>
          <cell r="L3094">
            <v>0</v>
          </cell>
        </row>
        <row r="3095">
          <cell r="D3095">
            <v>0</v>
          </cell>
          <cell r="L3095">
            <v>0</v>
          </cell>
        </row>
        <row r="3096">
          <cell r="D3096">
            <v>0</v>
          </cell>
          <cell r="L3096">
            <v>0</v>
          </cell>
        </row>
        <row r="3097">
          <cell r="D3097">
            <v>0</v>
          </cell>
          <cell r="L3097">
            <v>0</v>
          </cell>
        </row>
        <row r="3098">
          <cell r="D3098">
            <v>0</v>
          </cell>
          <cell r="L3098">
            <v>0</v>
          </cell>
        </row>
        <row r="3099">
          <cell r="D3099">
            <v>0</v>
          </cell>
          <cell r="L3099">
            <v>0</v>
          </cell>
        </row>
        <row r="3100">
          <cell r="D3100">
            <v>0</v>
          </cell>
          <cell r="L3100">
            <v>0</v>
          </cell>
        </row>
        <row r="3101">
          <cell r="D3101">
            <v>0</v>
          </cell>
          <cell r="L3101">
            <v>0</v>
          </cell>
        </row>
        <row r="3102">
          <cell r="D3102">
            <v>0</v>
          </cell>
          <cell r="L3102">
            <v>0</v>
          </cell>
        </row>
        <row r="3103">
          <cell r="D3103">
            <v>0</v>
          </cell>
          <cell r="L3103">
            <v>0</v>
          </cell>
        </row>
        <row r="3104">
          <cell r="D3104">
            <v>0</v>
          </cell>
          <cell r="L3104">
            <v>0</v>
          </cell>
        </row>
        <row r="3105">
          <cell r="D3105">
            <v>0</v>
          </cell>
          <cell r="L3105">
            <v>0</v>
          </cell>
        </row>
        <row r="3106">
          <cell r="D3106">
            <v>1000</v>
          </cell>
          <cell r="L3106">
            <v>0</v>
          </cell>
        </row>
        <row r="3107">
          <cell r="D3107">
            <v>0</v>
          </cell>
        </row>
        <row r="3108">
          <cell r="D3108">
            <v>20510</v>
          </cell>
          <cell r="L3108">
            <v>55739.7</v>
          </cell>
        </row>
        <row r="3109">
          <cell r="D3109">
            <v>0</v>
          </cell>
          <cell r="L3109">
            <v>0</v>
          </cell>
        </row>
        <row r="3110">
          <cell r="D3110">
            <v>0</v>
          </cell>
          <cell r="L3110">
            <v>0</v>
          </cell>
        </row>
        <row r="3111">
          <cell r="D3111">
            <v>0</v>
          </cell>
          <cell r="L3111">
            <v>0</v>
          </cell>
        </row>
        <row r="3112">
          <cell r="D3112">
            <v>0</v>
          </cell>
          <cell r="L3112">
            <v>0</v>
          </cell>
        </row>
        <row r="3113">
          <cell r="D3113">
            <v>0</v>
          </cell>
          <cell r="L3113">
            <v>0</v>
          </cell>
        </row>
        <row r="3114">
          <cell r="D3114">
            <v>0</v>
          </cell>
          <cell r="L3114">
            <v>0</v>
          </cell>
        </row>
        <row r="3115">
          <cell r="D3115">
            <v>0</v>
          </cell>
          <cell r="L3115">
            <v>0</v>
          </cell>
        </row>
        <row r="3116">
          <cell r="D3116">
            <v>0</v>
          </cell>
          <cell r="L3116">
            <v>0</v>
          </cell>
        </row>
        <row r="3117">
          <cell r="D3117">
            <v>0</v>
          </cell>
          <cell r="L3117">
            <v>0</v>
          </cell>
        </row>
        <row r="3118">
          <cell r="D3118">
            <v>0</v>
          </cell>
          <cell r="L3118">
            <v>0</v>
          </cell>
        </row>
        <row r="3119">
          <cell r="D3119">
            <v>0</v>
          </cell>
          <cell r="L3119">
            <v>0</v>
          </cell>
        </row>
        <row r="3120">
          <cell r="D3120">
            <v>0</v>
          </cell>
          <cell r="L3120">
            <v>0</v>
          </cell>
        </row>
        <row r="3121">
          <cell r="D3121">
            <v>0</v>
          </cell>
          <cell r="L3121">
            <v>0</v>
          </cell>
        </row>
        <row r="3122">
          <cell r="D3122">
            <v>0</v>
          </cell>
          <cell r="L3122">
            <v>0</v>
          </cell>
        </row>
        <row r="3123">
          <cell r="D3123">
            <v>0</v>
          </cell>
          <cell r="L3123">
            <v>0</v>
          </cell>
        </row>
        <row r="3124">
          <cell r="D3124">
            <v>0</v>
          </cell>
          <cell r="L3124">
            <v>0</v>
          </cell>
        </row>
        <row r="3125">
          <cell r="D3125">
            <v>0</v>
          </cell>
          <cell r="L3125">
            <v>0</v>
          </cell>
        </row>
        <row r="3126">
          <cell r="D3126">
            <v>1000</v>
          </cell>
          <cell r="L3126">
            <v>0</v>
          </cell>
        </row>
        <row r="3127">
          <cell r="D3127">
            <v>0</v>
          </cell>
        </row>
        <row r="3128">
          <cell r="D3128">
            <v>20537</v>
          </cell>
          <cell r="L3128">
            <v>17974.2</v>
          </cell>
        </row>
        <row r="3129">
          <cell r="D3129">
            <v>0</v>
          </cell>
          <cell r="L3129">
            <v>0</v>
          </cell>
        </row>
        <row r="3130">
          <cell r="D3130">
            <v>0</v>
          </cell>
          <cell r="L3130">
            <v>0</v>
          </cell>
        </row>
        <row r="3131">
          <cell r="D3131">
            <v>0</v>
          </cell>
          <cell r="L3131">
            <v>0</v>
          </cell>
        </row>
        <row r="3132">
          <cell r="D3132">
            <v>0</v>
          </cell>
          <cell r="L3132">
            <v>0</v>
          </cell>
        </row>
        <row r="3133">
          <cell r="D3133">
            <v>0</v>
          </cell>
          <cell r="L3133">
            <v>0</v>
          </cell>
        </row>
        <row r="3134">
          <cell r="D3134">
            <v>0</v>
          </cell>
          <cell r="L3134">
            <v>0</v>
          </cell>
        </row>
        <row r="3135">
          <cell r="D3135">
            <v>0</v>
          </cell>
          <cell r="L3135">
            <v>0</v>
          </cell>
        </row>
        <row r="3136">
          <cell r="D3136">
            <v>0</v>
          </cell>
          <cell r="L3136">
            <v>0</v>
          </cell>
        </row>
        <row r="3137">
          <cell r="D3137">
            <v>0</v>
          </cell>
          <cell r="L3137">
            <v>0</v>
          </cell>
        </row>
        <row r="3138">
          <cell r="D3138">
            <v>0</v>
          </cell>
          <cell r="L3138">
            <v>0</v>
          </cell>
        </row>
        <row r="3139">
          <cell r="D3139">
            <v>0</v>
          </cell>
          <cell r="L3139">
            <v>0</v>
          </cell>
        </row>
        <row r="3140">
          <cell r="D3140">
            <v>0</v>
          </cell>
          <cell r="L3140">
            <v>0</v>
          </cell>
        </row>
        <row r="3141">
          <cell r="D3141">
            <v>0</v>
          </cell>
          <cell r="L3141">
            <v>0</v>
          </cell>
        </row>
        <row r="3142">
          <cell r="D3142">
            <v>0</v>
          </cell>
          <cell r="L3142">
            <v>0</v>
          </cell>
        </row>
        <row r="3143">
          <cell r="D3143">
            <v>0</v>
          </cell>
          <cell r="L3143">
            <v>0</v>
          </cell>
        </row>
        <row r="3144">
          <cell r="D3144">
            <v>0</v>
          </cell>
          <cell r="L3144">
            <v>0</v>
          </cell>
        </row>
        <row r="3145">
          <cell r="D3145">
            <v>0</v>
          </cell>
          <cell r="L3145">
            <v>0</v>
          </cell>
        </row>
        <row r="3146">
          <cell r="D3146">
            <v>1000</v>
          </cell>
          <cell r="L3146">
            <v>0</v>
          </cell>
        </row>
        <row r="3147">
          <cell r="D3147">
            <v>0</v>
          </cell>
        </row>
        <row r="3148">
          <cell r="D3148">
            <v>20538</v>
          </cell>
          <cell r="L3148">
            <v>104016</v>
          </cell>
        </row>
        <row r="3149">
          <cell r="D3149">
            <v>0</v>
          </cell>
          <cell r="L3149">
            <v>0</v>
          </cell>
        </row>
        <row r="3150">
          <cell r="D3150">
            <v>0</v>
          </cell>
          <cell r="L3150">
            <v>0</v>
          </cell>
        </row>
        <row r="3151">
          <cell r="D3151">
            <v>0</v>
          </cell>
          <cell r="L3151">
            <v>0</v>
          </cell>
        </row>
        <row r="3152">
          <cell r="D3152">
            <v>0</v>
          </cell>
          <cell r="L3152">
            <v>0</v>
          </cell>
        </row>
        <row r="3153">
          <cell r="D3153">
            <v>0</v>
          </cell>
          <cell r="L3153">
            <v>0</v>
          </cell>
        </row>
        <row r="3154">
          <cell r="D3154">
            <v>0</v>
          </cell>
          <cell r="L3154">
            <v>0</v>
          </cell>
        </row>
        <row r="3155">
          <cell r="D3155">
            <v>0</v>
          </cell>
          <cell r="L3155">
            <v>0</v>
          </cell>
        </row>
        <row r="3156">
          <cell r="D3156">
            <v>0</v>
          </cell>
          <cell r="L3156">
            <v>0</v>
          </cell>
        </row>
        <row r="3157">
          <cell r="D3157">
            <v>0</v>
          </cell>
          <cell r="L3157">
            <v>0</v>
          </cell>
        </row>
        <row r="3158">
          <cell r="D3158">
            <v>0</v>
          </cell>
          <cell r="L3158">
            <v>0</v>
          </cell>
        </row>
        <row r="3159">
          <cell r="D3159">
            <v>0</v>
          </cell>
          <cell r="L3159">
            <v>0</v>
          </cell>
        </row>
        <row r="3160">
          <cell r="D3160">
            <v>0</v>
          </cell>
          <cell r="L3160">
            <v>0</v>
          </cell>
        </row>
        <row r="3161">
          <cell r="D3161">
            <v>0</v>
          </cell>
          <cell r="L3161">
            <v>0</v>
          </cell>
        </row>
        <row r="3162">
          <cell r="D3162">
            <v>0</v>
          </cell>
          <cell r="L3162">
            <v>0</v>
          </cell>
        </row>
        <row r="3163">
          <cell r="D3163">
            <v>0</v>
          </cell>
          <cell r="L3163">
            <v>0</v>
          </cell>
        </row>
        <row r="3164">
          <cell r="D3164">
            <v>0</v>
          </cell>
          <cell r="L3164">
            <v>0</v>
          </cell>
        </row>
        <row r="3165">
          <cell r="D3165">
            <v>0</v>
          </cell>
          <cell r="L3165">
            <v>0</v>
          </cell>
        </row>
        <row r="3166">
          <cell r="D3166">
            <v>1000</v>
          </cell>
          <cell r="L3166">
            <v>0</v>
          </cell>
        </row>
        <row r="3167">
          <cell r="D3167">
            <v>0</v>
          </cell>
        </row>
        <row r="3168">
          <cell r="D3168">
            <v>20539</v>
          </cell>
          <cell r="L3168">
            <v>4694.3999999999996</v>
          </cell>
        </row>
        <row r="3169">
          <cell r="D3169">
            <v>0</v>
          </cell>
          <cell r="L3169">
            <v>0</v>
          </cell>
        </row>
        <row r="3170">
          <cell r="D3170">
            <v>0</v>
          </cell>
          <cell r="L3170">
            <v>0</v>
          </cell>
        </row>
        <row r="3171">
          <cell r="D3171">
            <v>0</v>
          </cell>
          <cell r="L3171">
            <v>0</v>
          </cell>
        </row>
        <row r="3172">
          <cell r="D3172">
            <v>0</v>
          </cell>
          <cell r="L3172">
            <v>0</v>
          </cell>
        </row>
        <row r="3173">
          <cell r="D3173">
            <v>0</v>
          </cell>
          <cell r="L3173">
            <v>0</v>
          </cell>
        </row>
        <row r="3174">
          <cell r="D3174">
            <v>0</v>
          </cell>
          <cell r="L3174">
            <v>0</v>
          </cell>
        </row>
        <row r="3175">
          <cell r="D3175">
            <v>0</v>
          </cell>
          <cell r="L3175">
            <v>0</v>
          </cell>
        </row>
        <row r="3176">
          <cell r="D3176">
            <v>0</v>
          </cell>
          <cell r="L3176">
            <v>0</v>
          </cell>
        </row>
        <row r="3177">
          <cell r="D3177">
            <v>0</v>
          </cell>
          <cell r="L3177">
            <v>0</v>
          </cell>
        </row>
        <row r="3178">
          <cell r="D3178">
            <v>0</v>
          </cell>
          <cell r="L3178">
            <v>0</v>
          </cell>
        </row>
        <row r="3179">
          <cell r="D3179">
            <v>0</v>
          </cell>
          <cell r="L3179">
            <v>0</v>
          </cell>
        </row>
        <row r="3180">
          <cell r="D3180">
            <v>0</v>
          </cell>
          <cell r="L3180">
            <v>0</v>
          </cell>
        </row>
        <row r="3181">
          <cell r="D3181">
            <v>0</v>
          </cell>
          <cell r="L3181">
            <v>0</v>
          </cell>
        </row>
        <row r="3182">
          <cell r="D3182">
            <v>0</v>
          </cell>
          <cell r="L3182">
            <v>0</v>
          </cell>
        </row>
        <row r="3183">
          <cell r="D3183">
            <v>0</v>
          </cell>
          <cell r="L3183">
            <v>0</v>
          </cell>
        </row>
        <row r="3184">
          <cell r="D3184">
            <v>0</v>
          </cell>
          <cell r="L3184">
            <v>0</v>
          </cell>
        </row>
        <row r="3185">
          <cell r="D3185">
            <v>0</v>
          </cell>
          <cell r="L3185">
            <v>0</v>
          </cell>
        </row>
        <row r="3186">
          <cell r="D3186">
            <v>1000</v>
          </cell>
          <cell r="L3186">
            <v>0</v>
          </cell>
        </row>
        <row r="3187">
          <cell r="D3187">
            <v>0</v>
          </cell>
        </row>
        <row r="3188">
          <cell r="D3188">
            <v>20540</v>
          </cell>
          <cell r="L3188">
            <v>540</v>
          </cell>
        </row>
        <row r="3189">
          <cell r="D3189">
            <v>0</v>
          </cell>
          <cell r="L3189">
            <v>0</v>
          </cell>
        </row>
        <row r="3190">
          <cell r="D3190">
            <v>0</v>
          </cell>
          <cell r="L3190">
            <v>0</v>
          </cell>
        </row>
        <row r="3191">
          <cell r="D3191">
            <v>0</v>
          </cell>
          <cell r="L3191">
            <v>0</v>
          </cell>
        </row>
        <row r="3192">
          <cell r="D3192">
            <v>0</v>
          </cell>
          <cell r="L3192">
            <v>0</v>
          </cell>
        </row>
        <row r="3193">
          <cell r="D3193">
            <v>0</v>
          </cell>
          <cell r="L3193">
            <v>0</v>
          </cell>
        </row>
        <row r="3194">
          <cell r="D3194">
            <v>0</v>
          </cell>
          <cell r="L3194">
            <v>0</v>
          </cell>
        </row>
        <row r="3195">
          <cell r="D3195">
            <v>0</v>
          </cell>
          <cell r="L3195">
            <v>0</v>
          </cell>
        </row>
        <row r="3196">
          <cell r="D3196">
            <v>0</v>
          </cell>
          <cell r="L3196">
            <v>0</v>
          </cell>
        </row>
        <row r="3197">
          <cell r="D3197">
            <v>0</v>
          </cell>
          <cell r="L3197">
            <v>0</v>
          </cell>
        </row>
        <row r="3198">
          <cell r="D3198">
            <v>0</v>
          </cell>
          <cell r="L3198">
            <v>0</v>
          </cell>
        </row>
        <row r="3199">
          <cell r="D3199">
            <v>0</v>
          </cell>
          <cell r="L3199">
            <v>0</v>
          </cell>
        </row>
        <row r="3200">
          <cell r="D3200">
            <v>0</v>
          </cell>
          <cell r="L3200">
            <v>0</v>
          </cell>
        </row>
        <row r="3201">
          <cell r="D3201">
            <v>0</v>
          </cell>
          <cell r="L3201">
            <v>0</v>
          </cell>
        </row>
        <row r="3202">
          <cell r="D3202">
            <v>0</v>
          </cell>
          <cell r="L3202">
            <v>0</v>
          </cell>
        </row>
        <row r="3203">
          <cell r="D3203">
            <v>0</v>
          </cell>
          <cell r="L3203">
            <v>0</v>
          </cell>
        </row>
        <row r="3204">
          <cell r="D3204">
            <v>0</v>
          </cell>
          <cell r="L3204">
            <v>0</v>
          </cell>
        </row>
        <row r="3205">
          <cell r="D3205">
            <v>0</v>
          </cell>
          <cell r="L3205">
            <v>0</v>
          </cell>
        </row>
        <row r="3206">
          <cell r="D3206">
            <v>1000</v>
          </cell>
          <cell r="L3206">
            <v>0</v>
          </cell>
        </row>
        <row r="3207">
          <cell r="D3207">
            <v>0</v>
          </cell>
        </row>
        <row r="3208">
          <cell r="D3208">
            <v>20541</v>
          </cell>
          <cell r="L3208">
            <v>18</v>
          </cell>
        </row>
        <row r="3209">
          <cell r="D3209">
            <v>0</v>
          </cell>
          <cell r="L3209">
            <v>0</v>
          </cell>
        </row>
        <row r="3210">
          <cell r="D3210">
            <v>0</v>
          </cell>
          <cell r="L3210">
            <v>0</v>
          </cell>
        </row>
        <row r="3211">
          <cell r="D3211">
            <v>0</v>
          </cell>
          <cell r="L3211">
            <v>0</v>
          </cell>
        </row>
        <row r="3212">
          <cell r="D3212">
            <v>0</v>
          </cell>
          <cell r="L3212">
            <v>0</v>
          </cell>
        </row>
        <row r="3213">
          <cell r="D3213">
            <v>0</v>
          </cell>
          <cell r="L3213">
            <v>0</v>
          </cell>
        </row>
        <row r="3214">
          <cell r="D3214">
            <v>0</v>
          </cell>
          <cell r="L3214">
            <v>0</v>
          </cell>
        </row>
        <row r="3215">
          <cell r="D3215">
            <v>0</v>
          </cell>
          <cell r="L3215">
            <v>0</v>
          </cell>
        </row>
        <row r="3216">
          <cell r="D3216">
            <v>0</v>
          </cell>
          <cell r="L3216">
            <v>0</v>
          </cell>
        </row>
        <row r="3217">
          <cell r="D3217">
            <v>0</v>
          </cell>
          <cell r="L3217">
            <v>0</v>
          </cell>
        </row>
        <row r="3218">
          <cell r="D3218">
            <v>0</v>
          </cell>
          <cell r="L3218">
            <v>0</v>
          </cell>
        </row>
        <row r="3219">
          <cell r="D3219">
            <v>0</v>
          </cell>
          <cell r="L3219">
            <v>0</v>
          </cell>
        </row>
        <row r="3220">
          <cell r="D3220">
            <v>0</v>
          </cell>
          <cell r="L3220">
            <v>0</v>
          </cell>
        </row>
        <row r="3221">
          <cell r="D3221">
            <v>0</v>
          </cell>
          <cell r="L3221">
            <v>0</v>
          </cell>
        </row>
        <row r="3222">
          <cell r="D3222">
            <v>0</v>
          </cell>
          <cell r="L3222">
            <v>0</v>
          </cell>
        </row>
        <row r="3223">
          <cell r="D3223">
            <v>0</v>
          </cell>
          <cell r="L3223">
            <v>0</v>
          </cell>
        </row>
        <row r="3224">
          <cell r="D3224">
            <v>0</v>
          </cell>
          <cell r="L3224">
            <v>0</v>
          </cell>
        </row>
        <row r="3225">
          <cell r="D3225">
            <v>0</v>
          </cell>
          <cell r="L3225">
            <v>0</v>
          </cell>
        </row>
        <row r="3226">
          <cell r="D3226">
            <v>1000</v>
          </cell>
          <cell r="L3226">
            <v>0</v>
          </cell>
        </row>
        <row r="3227">
          <cell r="D3227">
            <v>0</v>
          </cell>
        </row>
        <row r="3228">
          <cell r="D3228">
            <v>20542</v>
          </cell>
          <cell r="L3228">
            <v>10.82</v>
          </cell>
        </row>
        <row r="3229">
          <cell r="D3229">
            <v>0</v>
          </cell>
          <cell r="L3229">
            <v>0</v>
          </cell>
        </row>
        <row r="3230">
          <cell r="D3230">
            <v>0</v>
          </cell>
          <cell r="L3230">
            <v>0</v>
          </cell>
        </row>
        <row r="3231">
          <cell r="D3231">
            <v>0</v>
          </cell>
          <cell r="L3231">
            <v>0</v>
          </cell>
        </row>
        <row r="3232">
          <cell r="D3232">
            <v>0</v>
          </cell>
          <cell r="L3232">
            <v>0</v>
          </cell>
        </row>
        <row r="3233">
          <cell r="D3233">
            <v>0</v>
          </cell>
          <cell r="L3233">
            <v>0</v>
          </cell>
        </row>
        <row r="3234">
          <cell r="D3234">
            <v>0</v>
          </cell>
          <cell r="L3234">
            <v>0</v>
          </cell>
        </row>
        <row r="3235">
          <cell r="D3235">
            <v>0</v>
          </cell>
          <cell r="L3235">
            <v>0</v>
          </cell>
        </row>
        <row r="3236">
          <cell r="D3236">
            <v>0</v>
          </cell>
          <cell r="L3236">
            <v>0</v>
          </cell>
        </row>
        <row r="3237">
          <cell r="D3237">
            <v>0</v>
          </cell>
          <cell r="L3237">
            <v>0</v>
          </cell>
        </row>
        <row r="3238">
          <cell r="D3238">
            <v>0</v>
          </cell>
          <cell r="L3238">
            <v>0</v>
          </cell>
        </row>
        <row r="3239">
          <cell r="D3239">
            <v>0</v>
          </cell>
          <cell r="L3239">
            <v>0</v>
          </cell>
        </row>
        <row r="3240">
          <cell r="D3240">
            <v>0</v>
          </cell>
          <cell r="L3240">
            <v>0</v>
          </cell>
        </row>
        <row r="3241">
          <cell r="D3241">
            <v>0</v>
          </cell>
          <cell r="L3241">
            <v>0</v>
          </cell>
        </row>
        <row r="3242">
          <cell r="D3242">
            <v>0</v>
          </cell>
          <cell r="L3242">
            <v>0</v>
          </cell>
        </row>
        <row r="3243">
          <cell r="D3243">
            <v>0</v>
          </cell>
          <cell r="L3243">
            <v>0</v>
          </cell>
        </row>
        <row r="3244">
          <cell r="D3244">
            <v>0</v>
          </cell>
          <cell r="L3244">
            <v>0</v>
          </cell>
        </row>
        <row r="3245">
          <cell r="D3245">
            <v>0</v>
          </cell>
          <cell r="L3245">
            <v>0</v>
          </cell>
        </row>
        <row r="3246">
          <cell r="D3246">
            <v>1000</v>
          </cell>
          <cell r="L3246">
            <v>0</v>
          </cell>
        </row>
        <row r="3247">
          <cell r="D3247">
            <v>0</v>
          </cell>
        </row>
        <row r="3248">
          <cell r="D3248">
            <v>20543</v>
          </cell>
          <cell r="L3248">
            <v>7.21</v>
          </cell>
        </row>
        <row r="3249">
          <cell r="D3249">
            <v>0</v>
          </cell>
          <cell r="L3249">
            <v>0</v>
          </cell>
        </row>
        <row r="3250">
          <cell r="D3250">
            <v>0</v>
          </cell>
          <cell r="L3250">
            <v>0</v>
          </cell>
        </row>
        <row r="3251">
          <cell r="D3251">
            <v>0</v>
          </cell>
          <cell r="L3251">
            <v>0</v>
          </cell>
        </row>
        <row r="3252">
          <cell r="D3252">
            <v>0</v>
          </cell>
          <cell r="L3252">
            <v>0</v>
          </cell>
        </row>
        <row r="3253">
          <cell r="D3253">
            <v>0</v>
          </cell>
          <cell r="L3253">
            <v>0</v>
          </cell>
        </row>
        <row r="3254">
          <cell r="D3254">
            <v>0</v>
          </cell>
          <cell r="L3254">
            <v>0</v>
          </cell>
        </row>
        <row r="3255">
          <cell r="D3255">
            <v>0</v>
          </cell>
          <cell r="L3255">
            <v>0</v>
          </cell>
        </row>
        <row r="3256">
          <cell r="D3256">
            <v>0</v>
          </cell>
          <cell r="L3256">
            <v>0</v>
          </cell>
        </row>
        <row r="3257">
          <cell r="D3257">
            <v>0</v>
          </cell>
          <cell r="L3257">
            <v>0</v>
          </cell>
        </row>
        <row r="3258">
          <cell r="D3258">
            <v>0</v>
          </cell>
          <cell r="L3258">
            <v>0</v>
          </cell>
        </row>
        <row r="3259">
          <cell r="D3259">
            <v>0</v>
          </cell>
          <cell r="L3259">
            <v>0</v>
          </cell>
        </row>
        <row r="3260">
          <cell r="D3260">
            <v>0</v>
          </cell>
          <cell r="L3260">
            <v>0</v>
          </cell>
        </row>
        <row r="3261">
          <cell r="D3261">
            <v>0</v>
          </cell>
          <cell r="L3261">
            <v>0</v>
          </cell>
        </row>
        <row r="3262">
          <cell r="D3262">
            <v>0</v>
          </cell>
          <cell r="L3262">
            <v>0</v>
          </cell>
        </row>
        <row r="3263">
          <cell r="D3263">
            <v>0</v>
          </cell>
          <cell r="L3263">
            <v>0</v>
          </cell>
        </row>
        <row r="3264">
          <cell r="D3264">
            <v>0</v>
          </cell>
          <cell r="L3264">
            <v>0</v>
          </cell>
        </row>
        <row r="3265">
          <cell r="D3265">
            <v>0</v>
          </cell>
          <cell r="L3265">
            <v>0</v>
          </cell>
        </row>
        <row r="3266">
          <cell r="D3266">
            <v>1000</v>
          </cell>
          <cell r="L3266">
            <v>0</v>
          </cell>
        </row>
        <row r="3267">
          <cell r="D3267">
            <v>0</v>
          </cell>
        </row>
        <row r="3268">
          <cell r="D3268">
            <v>20544</v>
          </cell>
          <cell r="L3268">
            <v>11485.3</v>
          </cell>
        </row>
        <row r="3269">
          <cell r="D3269">
            <v>0</v>
          </cell>
          <cell r="L3269">
            <v>0</v>
          </cell>
        </row>
        <row r="3270">
          <cell r="D3270">
            <v>0</v>
          </cell>
          <cell r="L3270">
            <v>0</v>
          </cell>
        </row>
        <row r="3271">
          <cell r="D3271">
            <v>0</v>
          </cell>
          <cell r="L3271">
            <v>0</v>
          </cell>
        </row>
        <row r="3272">
          <cell r="D3272">
            <v>0</v>
          </cell>
          <cell r="L3272">
            <v>0</v>
          </cell>
        </row>
        <row r="3273">
          <cell r="D3273">
            <v>0</v>
          </cell>
          <cell r="L3273">
            <v>0</v>
          </cell>
        </row>
        <row r="3274">
          <cell r="D3274">
            <v>0</v>
          </cell>
          <cell r="L3274">
            <v>0</v>
          </cell>
        </row>
        <row r="3275">
          <cell r="D3275">
            <v>0</v>
          </cell>
          <cell r="L3275">
            <v>0</v>
          </cell>
        </row>
        <row r="3276">
          <cell r="D3276">
            <v>0</v>
          </cell>
          <cell r="L3276">
            <v>0</v>
          </cell>
        </row>
        <row r="3277">
          <cell r="D3277">
            <v>0</v>
          </cell>
          <cell r="L3277">
            <v>0</v>
          </cell>
        </row>
        <row r="3278">
          <cell r="D3278">
            <v>0</v>
          </cell>
          <cell r="L3278">
            <v>0</v>
          </cell>
        </row>
        <row r="3279">
          <cell r="D3279">
            <v>0</v>
          </cell>
          <cell r="L3279">
            <v>0</v>
          </cell>
        </row>
        <row r="3280">
          <cell r="D3280">
            <v>0</v>
          </cell>
          <cell r="L3280">
            <v>0</v>
          </cell>
        </row>
        <row r="3281">
          <cell r="D3281">
            <v>0</v>
          </cell>
          <cell r="L3281">
            <v>0</v>
          </cell>
        </row>
        <row r="3282">
          <cell r="D3282">
            <v>0</v>
          </cell>
          <cell r="L3282">
            <v>0</v>
          </cell>
        </row>
        <row r="3283">
          <cell r="D3283">
            <v>0</v>
          </cell>
          <cell r="L3283">
            <v>0</v>
          </cell>
        </row>
        <row r="3284">
          <cell r="D3284">
            <v>0</v>
          </cell>
          <cell r="L3284">
            <v>0</v>
          </cell>
        </row>
        <row r="3285">
          <cell r="D3285">
            <v>0</v>
          </cell>
          <cell r="L3285">
            <v>0</v>
          </cell>
        </row>
        <row r="3286">
          <cell r="D3286">
            <v>1000</v>
          </cell>
          <cell r="L3286">
            <v>0</v>
          </cell>
        </row>
        <row r="3287">
          <cell r="D3287">
            <v>0</v>
          </cell>
        </row>
        <row r="3288">
          <cell r="D3288">
            <v>20545</v>
          </cell>
          <cell r="L3288">
            <v>29663.31</v>
          </cell>
        </row>
        <row r="3289">
          <cell r="D3289">
            <v>0</v>
          </cell>
          <cell r="L3289">
            <v>0</v>
          </cell>
        </row>
        <row r="3290">
          <cell r="D3290">
            <v>0</v>
          </cell>
          <cell r="L3290">
            <v>0</v>
          </cell>
        </row>
        <row r="3291">
          <cell r="D3291">
            <v>0</v>
          </cell>
          <cell r="L3291">
            <v>0</v>
          </cell>
        </row>
        <row r="3292">
          <cell r="D3292">
            <v>0</v>
          </cell>
          <cell r="L3292">
            <v>0</v>
          </cell>
        </row>
        <row r="3293">
          <cell r="D3293">
            <v>0</v>
          </cell>
          <cell r="L3293">
            <v>0</v>
          </cell>
        </row>
        <row r="3294">
          <cell r="D3294">
            <v>0</v>
          </cell>
          <cell r="L3294">
            <v>0</v>
          </cell>
        </row>
        <row r="3295">
          <cell r="D3295">
            <v>0</v>
          </cell>
          <cell r="L3295">
            <v>0</v>
          </cell>
        </row>
        <row r="3296">
          <cell r="D3296">
            <v>0</v>
          </cell>
          <cell r="L3296">
            <v>0</v>
          </cell>
        </row>
        <row r="3297">
          <cell r="D3297">
            <v>0</v>
          </cell>
          <cell r="L3297">
            <v>0</v>
          </cell>
        </row>
        <row r="3298">
          <cell r="D3298">
            <v>0</v>
          </cell>
          <cell r="L3298">
            <v>0</v>
          </cell>
        </row>
        <row r="3299">
          <cell r="D3299">
            <v>0</v>
          </cell>
          <cell r="L3299">
            <v>0</v>
          </cell>
        </row>
        <row r="3300">
          <cell r="D3300">
            <v>0</v>
          </cell>
          <cell r="L3300">
            <v>0</v>
          </cell>
        </row>
        <row r="3301">
          <cell r="D3301">
            <v>0</v>
          </cell>
          <cell r="L3301">
            <v>0</v>
          </cell>
        </row>
        <row r="3302">
          <cell r="D3302">
            <v>0</v>
          </cell>
          <cell r="L3302">
            <v>0</v>
          </cell>
        </row>
        <row r="3303">
          <cell r="D3303">
            <v>0</v>
          </cell>
          <cell r="L3303">
            <v>0</v>
          </cell>
        </row>
        <row r="3304">
          <cell r="D3304">
            <v>0</v>
          </cell>
          <cell r="L3304">
            <v>0</v>
          </cell>
        </row>
        <row r="3305">
          <cell r="D3305">
            <v>0</v>
          </cell>
          <cell r="L3305">
            <v>0</v>
          </cell>
        </row>
        <row r="3306">
          <cell r="D3306">
            <v>1000</v>
          </cell>
          <cell r="L3306">
            <v>0</v>
          </cell>
        </row>
        <row r="3307">
          <cell r="D3307">
            <v>0</v>
          </cell>
        </row>
        <row r="3308">
          <cell r="D3308">
            <v>20546</v>
          </cell>
          <cell r="L3308">
            <v>17215.759999999998</v>
          </cell>
        </row>
        <row r="3309">
          <cell r="D3309">
            <v>0</v>
          </cell>
          <cell r="L3309">
            <v>0</v>
          </cell>
        </row>
        <row r="3310">
          <cell r="D3310">
            <v>0</v>
          </cell>
          <cell r="L3310">
            <v>0</v>
          </cell>
        </row>
        <row r="3311">
          <cell r="D3311">
            <v>0</v>
          </cell>
          <cell r="L3311">
            <v>0</v>
          </cell>
        </row>
        <row r="3312">
          <cell r="D3312">
            <v>0</v>
          </cell>
          <cell r="L3312">
            <v>0</v>
          </cell>
        </row>
        <row r="3313">
          <cell r="D3313">
            <v>0</v>
          </cell>
          <cell r="L3313">
            <v>0</v>
          </cell>
        </row>
        <row r="3314">
          <cell r="D3314">
            <v>0</v>
          </cell>
          <cell r="L3314">
            <v>0</v>
          </cell>
        </row>
        <row r="3315">
          <cell r="D3315">
            <v>0</v>
          </cell>
          <cell r="L3315">
            <v>0</v>
          </cell>
        </row>
        <row r="3316">
          <cell r="D3316">
            <v>0</v>
          </cell>
          <cell r="L3316">
            <v>0</v>
          </cell>
        </row>
        <row r="3317">
          <cell r="D3317">
            <v>0</v>
          </cell>
          <cell r="L3317">
            <v>0</v>
          </cell>
        </row>
        <row r="3318">
          <cell r="D3318">
            <v>0</v>
          </cell>
          <cell r="L3318">
            <v>0</v>
          </cell>
        </row>
        <row r="3319">
          <cell r="D3319">
            <v>0</v>
          </cell>
          <cell r="L3319">
            <v>0</v>
          </cell>
        </row>
        <row r="3320">
          <cell r="D3320">
            <v>0</v>
          </cell>
          <cell r="L3320">
            <v>0</v>
          </cell>
        </row>
        <row r="3321">
          <cell r="D3321">
            <v>0</v>
          </cell>
          <cell r="L3321">
            <v>0</v>
          </cell>
        </row>
        <row r="3322">
          <cell r="D3322">
            <v>0</v>
          </cell>
          <cell r="L3322">
            <v>0</v>
          </cell>
        </row>
        <row r="3323">
          <cell r="D3323">
            <v>0</v>
          </cell>
          <cell r="L3323">
            <v>0</v>
          </cell>
        </row>
        <row r="3324">
          <cell r="D3324">
            <v>0</v>
          </cell>
          <cell r="L3324">
            <v>0</v>
          </cell>
        </row>
        <row r="3325">
          <cell r="D3325">
            <v>0</v>
          </cell>
          <cell r="L3325">
            <v>0</v>
          </cell>
        </row>
        <row r="3326">
          <cell r="D3326">
            <v>1000</v>
          </cell>
          <cell r="L3326">
            <v>0</v>
          </cell>
        </row>
        <row r="3327">
          <cell r="D3327">
            <v>0</v>
          </cell>
        </row>
        <row r="3328">
          <cell r="D3328">
            <v>20547</v>
          </cell>
          <cell r="L3328">
            <v>29663.31</v>
          </cell>
        </row>
        <row r="3329">
          <cell r="D3329">
            <v>0</v>
          </cell>
          <cell r="L3329">
            <v>0</v>
          </cell>
        </row>
        <row r="3330">
          <cell r="D3330">
            <v>0</v>
          </cell>
          <cell r="L3330">
            <v>0</v>
          </cell>
        </row>
        <row r="3331">
          <cell r="D3331">
            <v>0</v>
          </cell>
          <cell r="L3331">
            <v>0</v>
          </cell>
        </row>
        <row r="3332">
          <cell r="D3332">
            <v>0</v>
          </cell>
          <cell r="L3332">
            <v>0</v>
          </cell>
        </row>
        <row r="3333">
          <cell r="D3333">
            <v>0</v>
          </cell>
          <cell r="L3333">
            <v>0</v>
          </cell>
        </row>
        <row r="3334">
          <cell r="D3334">
            <v>0</v>
          </cell>
          <cell r="L3334">
            <v>0</v>
          </cell>
        </row>
        <row r="3335">
          <cell r="D3335">
            <v>0</v>
          </cell>
          <cell r="L3335">
            <v>0</v>
          </cell>
        </row>
        <row r="3336">
          <cell r="D3336">
            <v>0</v>
          </cell>
          <cell r="L3336">
            <v>0</v>
          </cell>
        </row>
        <row r="3337">
          <cell r="D3337">
            <v>0</v>
          </cell>
          <cell r="L3337">
            <v>0</v>
          </cell>
        </row>
        <row r="3338">
          <cell r="D3338">
            <v>0</v>
          </cell>
          <cell r="L3338">
            <v>0</v>
          </cell>
        </row>
        <row r="3339">
          <cell r="D3339">
            <v>0</v>
          </cell>
          <cell r="L3339">
            <v>0</v>
          </cell>
        </row>
        <row r="3340">
          <cell r="D3340">
            <v>0</v>
          </cell>
          <cell r="L3340">
            <v>0</v>
          </cell>
        </row>
        <row r="3341">
          <cell r="D3341">
            <v>0</v>
          </cell>
          <cell r="L3341">
            <v>0</v>
          </cell>
        </row>
        <row r="3342">
          <cell r="D3342">
            <v>0</v>
          </cell>
          <cell r="L3342">
            <v>0</v>
          </cell>
        </row>
        <row r="3343">
          <cell r="D3343">
            <v>0</v>
          </cell>
          <cell r="L3343">
            <v>0</v>
          </cell>
        </row>
        <row r="3344">
          <cell r="D3344">
            <v>0</v>
          </cell>
          <cell r="L3344">
            <v>0</v>
          </cell>
        </row>
        <row r="3345">
          <cell r="D3345">
            <v>0</v>
          </cell>
          <cell r="L3345">
            <v>0</v>
          </cell>
        </row>
        <row r="3346">
          <cell r="D3346">
            <v>1000</v>
          </cell>
          <cell r="L3346">
            <v>0</v>
          </cell>
        </row>
        <row r="3347">
          <cell r="D3347">
            <v>0</v>
          </cell>
        </row>
        <row r="3348">
          <cell r="D3348">
            <v>20548</v>
          </cell>
          <cell r="L3348">
            <v>960</v>
          </cell>
        </row>
        <row r="3349">
          <cell r="D3349">
            <v>0</v>
          </cell>
          <cell r="L3349">
            <v>0</v>
          </cell>
        </row>
        <row r="3350">
          <cell r="D3350">
            <v>0</v>
          </cell>
          <cell r="L3350">
            <v>0</v>
          </cell>
        </row>
        <row r="3351">
          <cell r="D3351">
            <v>0</v>
          </cell>
          <cell r="L3351">
            <v>0</v>
          </cell>
        </row>
        <row r="3352">
          <cell r="D3352">
            <v>0</v>
          </cell>
          <cell r="L3352">
            <v>0</v>
          </cell>
        </row>
        <row r="3353">
          <cell r="D3353">
            <v>0</v>
          </cell>
          <cell r="L3353">
            <v>0</v>
          </cell>
        </row>
        <row r="3354">
          <cell r="D3354">
            <v>0</v>
          </cell>
          <cell r="L3354">
            <v>0</v>
          </cell>
        </row>
        <row r="3355">
          <cell r="D3355">
            <v>0</v>
          </cell>
          <cell r="L3355">
            <v>0</v>
          </cell>
        </row>
        <row r="3356">
          <cell r="D3356">
            <v>0</v>
          </cell>
          <cell r="L3356">
            <v>0</v>
          </cell>
        </row>
        <row r="3357">
          <cell r="D3357">
            <v>0</v>
          </cell>
          <cell r="L3357">
            <v>0</v>
          </cell>
        </row>
        <row r="3358">
          <cell r="D3358">
            <v>0</v>
          </cell>
          <cell r="L3358">
            <v>0</v>
          </cell>
        </row>
        <row r="3359">
          <cell r="D3359">
            <v>0</v>
          </cell>
          <cell r="L3359">
            <v>0</v>
          </cell>
        </row>
        <row r="3360">
          <cell r="D3360">
            <v>0</v>
          </cell>
          <cell r="L3360">
            <v>0</v>
          </cell>
        </row>
        <row r="3361">
          <cell r="D3361">
            <v>0</v>
          </cell>
          <cell r="L3361">
            <v>0</v>
          </cell>
        </row>
        <row r="3362">
          <cell r="D3362">
            <v>0</v>
          </cell>
          <cell r="L3362">
            <v>0</v>
          </cell>
        </row>
        <row r="3363">
          <cell r="D3363">
            <v>0</v>
          </cell>
          <cell r="L3363">
            <v>0</v>
          </cell>
        </row>
        <row r="3364">
          <cell r="D3364">
            <v>0</v>
          </cell>
          <cell r="L3364">
            <v>0</v>
          </cell>
        </row>
        <row r="3365">
          <cell r="D3365">
            <v>0</v>
          </cell>
          <cell r="L3365">
            <v>0</v>
          </cell>
        </row>
        <row r="3366">
          <cell r="D3366">
            <v>1000</v>
          </cell>
          <cell r="L3366">
            <v>0</v>
          </cell>
        </row>
        <row r="3367">
          <cell r="D3367">
            <v>0</v>
          </cell>
        </row>
        <row r="3368">
          <cell r="D3368">
            <v>20549</v>
          </cell>
          <cell r="L3368">
            <v>208</v>
          </cell>
        </row>
        <row r="3369">
          <cell r="D3369">
            <v>0</v>
          </cell>
          <cell r="L3369">
            <v>0</v>
          </cell>
        </row>
        <row r="3370">
          <cell r="D3370">
            <v>0</v>
          </cell>
          <cell r="L3370">
            <v>0</v>
          </cell>
        </row>
        <row r="3371">
          <cell r="D3371">
            <v>0</v>
          </cell>
          <cell r="L3371">
            <v>0</v>
          </cell>
        </row>
        <row r="3372">
          <cell r="D3372">
            <v>0</v>
          </cell>
          <cell r="L3372">
            <v>0</v>
          </cell>
        </row>
        <row r="3373">
          <cell r="D3373">
            <v>0</v>
          </cell>
          <cell r="L3373">
            <v>0</v>
          </cell>
        </row>
        <row r="3374">
          <cell r="D3374">
            <v>0</v>
          </cell>
          <cell r="L3374">
            <v>0</v>
          </cell>
        </row>
        <row r="3375">
          <cell r="D3375">
            <v>0</v>
          </cell>
          <cell r="L3375">
            <v>0</v>
          </cell>
        </row>
        <row r="3376">
          <cell r="D3376">
            <v>0</v>
          </cell>
          <cell r="L3376">
            <v>0</v>
          </cell>
        </row>
        <row r="3377">
          <cell r="D3377">
            <v>0</v>
          </cell>
          <cell r="L3377">
            <v>0</v>
          </cell>
        </row>
        <row r="3378">
          <cell r="D3378">
            <v>0</v>
          </cell>
          <cell r="L3378">
            <v>0</v>
          </cell>
        </row>
        <row r="3379">
          <cell r="D3379">
            <v>0</v>
          </cell>
          <cell r="L3379">
            <v>0</v>
          </cell>
        </row>
        <row r="3380">
          <cell r="D3380">
            <v>0</v>
          </cell>
          <cell r="L3380">
            <v>0</v>
          </cell>
        </row>
        <row r="3381">
          <cell r="D3381">
            <v>0</v>
          </cell>
          <cell r="L3381">
            <v>0</v>
          </cell>
        </row>
        <row r="3382">
          <cell r="D3382">
            <v>0</v>
          </cell>
          <cell r="L3382">
            <v>0</v>
          </cell>
        </row>
        <row r="3383">
          <cell r="D3383">
            <v>0</v>
          </cell>
          <cell r="L3383">
            <v>0</v>
          </cell>
        </row>
        <row r="3384">
          <cell r="D3384">
            <v>0</v>
          </cell>
          <cell r="L3384">
            <v>0</v>
          </cell>
        </row>
        <row r="3385">
          <cell r="D3385">
            <v>0</v>
          </cell>
          <cell r="L3385">
            <v>0</v>
          </cell>
        </row>
        <row r="3386">
          <cell r="D3386">
            <v>1000</v>
          </cell>
          <cell r="L3386">
            <v>0</v>
          </cell>
        </row>
        <row r="3387">
          <cell r="D3387">
            <v>0</v>
          </cell>
        </row>
        <row r="3388">
          <cell r="D3388">
            <v>20550</v>
          </cell>
          <cell r="L3388">
            <v>134</v>
          </cell>
        </row>
        <row r="3389">
          <cell r="D3389">
            <v>0</v>
          </cell>
          <cell r="L3389">
            <v>0</v>
          </cell>
        </row>
        <row r="3390">
          <cell r="D3390">
            <v>0</v>
          </cell>
          <cell r="L3390">
            <v>0</v>
          </cell>
        </row>
        <row r="3391">
          <cell r="D3391">
            <v>0</v>
          </cell>
          <cell r="L3391">
            <v>0</v>
          </cell>
        </row>
        <row r="3392">
          <cell r="D3392">
            <v>0</v>
          </cell>
          <cell r="L3392">
            <v>0</v>
          </cell>
        </row>
        <row r="3393">
          <cell r="D3393">
            <v>0</v>
          </cell>
          <cell r="L3393">
            <v>0</v>
          </cell>
        </row>
        <row r="3394">
          <cell r="D3394">
            <v>0</v>
          </cell>
          <cell r="L3394">
            <v>0</v>
          </cell>
        </row>
        <row r="3395">
          <cell r="D3395">
            <v>0</v>
          </cell>
          <cell r="L3395">
            <v>0</v>
          </cell>
        </row>
        <row r="3396">
          <cell r="D3396">
            <v>0</v>
          </cell>
          <cell r="L3396">
            <v>0</v>
          </cell>
        </row>
        <row r="3397">
          <cell r="D3397">
            <v>0</v>
          </cell>
          <cell r="L3397">
            <v>0</v>
          </cell>
        </row>
        <row r="3398">
          <cell r="D3398">
            <v>0</v>
          </cell>
          <cell r="L3398">
            <v>0</v>
          </cell>
        </row>
        <row r="3399">
          <cell r="D3399">
            <v>0</v>
          </cell>
          <cell r="L3399">
            <v>0</v>
          </cell>
        </row>
        <row r="3400">
          <cell r="D3400">
            <v>0</v>
          </cell>
          <cell r="L3400">
            <v>0</v>
          </cell>
        </row>
        <row r="3401">
          <cell r="D3401">
            <v>0</v>
          </cell>
          <cell r="L3401">
            <v>0</v>
          </cell>
        </row>
        <row r="3402">
          <cell r="D3402">
            <v>0</v>
          </cell>
          <cell r="L3402">
            <v>0</v>
          </cell>
        </row>
        <row r="3403">
          <cell r="D3403">
            <v>0</v>
          </cell>
          <cell r="L3403">
            <v>0</v>
          </cell>
        </row>
        <row r="3404">
          <cell r="D3404">
            <v>0</v>
          </cell>
          <cell r="L3404">
            <v>0</v>
          </cell>
        </row>
        <row r="3405">
          <cell r="D3405">
            <v>0</v>
          </cell>
          <cell r="L3405">
            <v>0</v>
          </cell>
        </row>
        <row r="3406">
          <cell r="D3406">
            <v>1000</v>
          </cell>
          <cell r="L3406">
            <v>0</v>
          </cell>
        </row>
        <row r="3407">
          <cell r="D3407">
            <v>0</v>
          </cell>
        </row>
        <row r="3408">
          <cell r="D3408">
            <v>20551</v>
          </cell>
          <cell r="L3408">
            <v>208</v>
          </cell>
        </row>
        <row r="3409">
          <cell r="D3409">
            <v>0</v>
          </cell>
          <cell r="L3409">
            <v>0</v>
          </cell>
        </row>
        <row r="3410">
          <cell r="D3410">
            <v>0</v>
          </cell>
          <cell r="L3410">
            <v>0</v>
          </cell>
        </row>
        <row r="3411">
          <cell r="D3411">
            <v>0</v>
          </cell>
          <cell r="L3411">
            <v>0</v>
          </cell>
        </row>
        <row r="3412">
          <cell r="D3412">
            <v>0</v>
          </cell>
          <cell r="L3412">
            <v>0</v>
          </cell>
        </row>
        <row r="3413">
          <cell r="D3413">
            <v>0</v>
          </cell>
          <cell r="L3413">
            <v>0</v>
          </cell>
        </row>
        <row r="3414">
          <cell r="D3414">
            <v>0</v>
          </cell>
          <cell r="L3414">
            <v>0</v>
          </cell>
        </row>
        <row r="3415">
          <cell r="D3415">
            <v>0</v>
          </cell>
          <cell r="L3415">
            <v>0</v>
          </cell>
        </row>
        <row r="3416">
          <cell r="D3416">
            <v>0</v>
          </cell>
          <cell r="L3416">
            <v>0</v>
          </cell>
        </row>
        <row r="3417">
          <cell r="D3417">
            <v>0</v>
          </cell>
          <cell r="L3417">
            <v>0</v>
          </cell>
        </row>
        <row r="3418">
          <cell r="D3418">
            <v>0</v>
          </cell>
          <cell r="L3418">
            <v>0</v>
          </cell>
        </row>
        <row r="3419">
          <cell r="D3419">
            <v>0</v>
          </cell>
          <cell r="L3419">
            <v>0</v>
          </cell>
        </row>
        <row r="3420">
          <cell r="D3420">
            <v>0</v>
          </cell>
          <cell r="L3420">
            <v>0</v>
          </cell>
        </row>
        <row r="3421">
          <cell r="D3421">
            <v>0</v>
          </cell>
          <cell r="L3421">
            <v>0</v>
          </cell>
        </row>
        <row r="3422">
          <cell r="D3422">
            <v>0</v>
          </cell>
          <cell r="L3422">
            <v>0</v>
          </cell>
        </row>
        <row r="3423">
          <cell r="D3423">
            <v>0</v>
          </cell>
          <cell r="L3423">
            <v>0</v>
          </cell>
        </row>
        <row r="3424">
          <cell r="D3424">
            <v>0</v>
          </cell>
          <cell r="L3424">
            <v>0</v>
          </cell>
        </row>
        <row r="3425">
          <cell r="D3425">
            <v>0</v>
          </cell>
          <cell r="L3425">
            <v>0</v>
          </cell>
        </row>
        <row r="3426">
          <cell r="D3426">
            <v>1000</v>
          </cell>
          <cell r="L3426">
            <v>0</v>
          </cell>
        </row>
        <row r="3427">
          <cell r="D3427">
            <v>0</v>
          </cell>
        </row>
        <row r="3428">
          <cell r="D3428">
            <v>20552</v>
          </cell>
          <cell r="L3428">
            <v>134</v>
          </cell>
        </row>
        <row r="3429">
          <cell r="D3429">
            <v>0</v>
          </cell>
          <cell r="L3429">
            <v>0</v>
          </cell>
        </row>
        <row r="3430">
          <cell r="D3430">
            <v>0</v>
          </cell>
          <cell r="L3430">
            <v>0</v>
          </cell>
        </row>
        <row r="3431">
          <cell r="D3431">
            <v>0</v>
          </cell>
          <cell r="L3431">
            <v>0</v>
          </cell>
        </row>
        <row r="3432">
          <cell r="D3432">
            <v>0</v>
          </cell>
          <cell r="L3432">
            <v>0</v>
          </cell>
        </row>
        <row r="3433">
          <cell r="D3433">
            <v>0</v>
          </cell>
          <cell r="L3433">
            <v>0</v>
          </cell>
        </row>
        <row r="3434">
          <cell r="D3434">
            <v>0</v>
          </cell>
          <cell r="L3434">
            <v>0</v>
          </cell>
        </row>
        <row r="3435">
          <cell r="D3435">
            <v>0</v>
          </cell>
          <cell r="L3435">
            <v>0</v>
          </cell>
        </row>
        <row r="3436">
          <cell r="D3436">
            <v>0</v>
          </cell>
          <cell r="L3436">
            <v>0</v>
          </cell>
        </row>
        <row r="3437">
          <cell r="D3437">
            <v>0</v>
          </cell>
          <cell r="L3437">
            <v>0</v>
          </cell>
        </row>
        <row r="3438">
          <cell r="D3438">
            <v>0</v>
          </cell>
          <cell r="L3438">
            <v>0</v>
          </cell>
        </row>
        <row r="3439">
          <cell r="D3439">
            <v>0</v>
          </cell>
          <cell r="L3439">
            <v>0</v>
          </cell>
        </row>
        <row r="3440">
          <cell r="D3440">
            <v>0</v>
          </cell>
          <cell r="L3440">
            <v>0</v>
          </cell>
        </row>
        <row r="3441">
          <cell r="D3441">
            <v>0</v>
          </cell>
          <cell r="L3441">
            <v>0</v>
          </cell>
        </row>
        <row r="3442">
          <cell r="D3442">
            <v>0</v>
          </cell>
          <cell r="L3442">
            <v>0</v>
          </cell>
        </row>
        <row r="3443">
          <cell r="D3443">
            <v>0</v>
          </cell>
          <cell r="L3443">
            <v>0</v>
          </cell>
        </row>
        <row r="3444">
          <cell r="D3444">
            <v>0</v>
          </cell>
          <cell r="L3444">
            <v>0</v>
          </cell>
        </row>
        <row r="3445">
          <cell r="D3445">
            <v>0</v>
          </cell>
          <cell r="L3445">
            <v>0</v>
          </cell>
        </row>
        <row r="3446">
          <cell r="D3446">
            <v>1000</v>
          </cell>
          <cell r="L3446">
            <v>0</v>
          </cell>
        </row>
        <row r="3447">
          <cell r="D3447">
            <v>0</v>
          </cell>
        </row>
        <row r="3448">
          <cell r="D3448">
            <v>20553</v>
          </cell>
          <cell r="L3448">
            <v>245</v>
          </cell>
        </row>
        <row r="3449">
          <cell r="D3449">
            <v>0</v>
          </cell>
          <cell r="L3449">
            <v>0</v>
          </cell>
        </row>
        <row r="3450">
          <cell r="D3450">
            <v>0</v>
          </cell>
          <cell r="L3450">
            <v>0</v>
          </cell>
        </row>
        <row r="3451">
          <cell r="D3451">
            <v>0</v>
          </cell>
          <cell r="L3451">
            <v>0</v>
          </cell>
        </row>
        <row r="3452">
          <cell r="D3452">
            <v>0</v>
          </cell>
          <cell r="L3452">
            <v>0</v>
          </cell>
        </row>
        <row r="3453">
          <cell r="D3453">
            <v>0</v>
          </cell>
          <cell r="L3453">
            <v>0</v>
          </cell>
        </row>
        <row r="3454">
          <cell r="D3454">
            <v>0</v>
          </cell>
          <cell r="L3454">
            <v>0</v>
          </cell>
        </row>
        <row r="3455">
          <cell r="D3455">
            <v>0</v>
          </cell>
          <cell r="L3455">
            <v>0</v>
          </cell>
        </row>
        <row r="3456">
          <cell r="D3456">
            <v>0</v>
          </cell>
          <cell r="L3456">
            <v>0</v>
          </cell>
        </row>
        <row r="3457">
          <cell r="D3457">
            <v>0</v>
          </cell>
          <cell r="L3457">
            <v>0</v>
          </cell>
        </row>
        <row r="3458">
          <cell r="D3458">
            <v>0</v>
          </cell>
          <cell r="L3458">
            <v>0</v>
          </cell>
        </row>
        <row r="3459">
          <cell r="D3459">
            <v>0</v>
          </cell>
          <cell r="L3459">
            <v>0</v>
          </cell>
        </row>
        <row r="3460">
          <cell r="D3460">
            <v>0</v>
          </cell>
          <cell r="L3460">
            <v>0</v>
          </cell>
        </row>
        <row r="3461">
          <cell r="D3461">
            <v>0</v>
          </cell>
          <cell r="L3461">
            <v>0</v>
          </cell>
        </row>
        <row r="3462">
          <cell r="D3462">
            <v>0</v>
          </cell>
          <cell r="L3462">
            <v>0</v>
          </cell>
        </row>
        <row r="3463">
          <cell r="D3463">
            <v>0</v>
          </cell>
          <cell r="L3463">
            <v>0</v>
          </cell>
        </row>
        <row r="3464">
          <cell r="D3464">
            <v>0</v>
          </cell>
          <cell r="L3464">
            <v>0</v>
          </cell>
        </row>
        <row r="3465">
          <cell r="D3465">
            <v>0</v>
          </cell>
          <cell r="L3465">
            <v>0</v>
          </cell>
        </row>
        <row r="3466">
          <cell r="D3466">
            <v>1000</v>
          </cell>
          <cell r="L3466">
            <v>0</v>
          </cell>
        </row>
        <row r="3467">
          <cell r="D3467">
            <v>0</v>
          </cell>
        </row>
        <row r="3468">
          <cell r="D3468">
            <v>20554</v>
          </cell>
          <cell r="L3468">
            <v>134</v>
          </cell>
        </row>
        <row r="3469">
          <cell r="D3469">
            <v>0</v>
          </cell>
          <cell r="L3469">
            <v>0</v>
          </cell>
        </row>
        <row r="3470">
          <cell r="D3470">
            <v>0</v>
          </cell>
          <cell r="L3470">
            <v>0</v>
          </cell>
        </row>
        <row r="3471">
          <cell r="D3471">
            <v>0</v>
          </cell>
          <cell r="L3471">
            <v>0</v>
          </cell>
        </row>
        <row r="3472">
          <cell r="D3472">
            <v>0</v>
          </cell>
          <cell r="L3472">
            <v>0</v>
          </cell>
        </row>
        <row r="3473">
          <cell r="D3473">
            <v>0</v>
          </cell>
          <cell r="L3473">
            <v>0</v>
          </cell>
        </row>
        <row r="3474">
          <cell r="D3474">
            <v>0</v>
          </cell>
          <cell r="L3474">
            <v>0</v>
          </cell>
        </row>
        <row r="3475">
          <cell r="D3475">
            <v>0</v>
          </cell>
          <cell r="L3475">
            <v>0</v>
          </cell>
        </row>
        <row r="3476">
          <cell r="D3476">
            <v>0</v>
          </cell>
          <cell r="L3476">
            <v>0</v>
          </cell>
        </row>
        <row r="3477">
          <cell r="D3477">
            <v>0</v>
          </cell>
          <cell r="L3477">
            <v>0</v>
          </cell>
        </row>
        <row r="3478">
          <cell r="D3478">
            <v>0</v>
          </cell>
          <cell r="L3478">
            <v>0</v>
          </cell>
        </row>
        <row r="3479">
          <cell r="D3479">
            <v>0</v>
          </cell>
          <cell r="L3479">
            <v>0</v>
          </cell>
        </row>
        <row r="3480">
          <cell r="D3480">
            <v>0</v>
          </cell>
          <cell r="L3480">
            <v>0</v>
          </cell>
        </row>
        <row r="3481">
          <cell r="D3481">
            <v>0</v>
          </cell>
          <cell r="L3481">
            <v>0</v>
          </cell>
        </row>
        <row r="3482">
          <cell r="D3482">
            <v>0</v>
          </cell>
          <cell r="L3482">
            <v>0</v>
          </cell>
        </row>
        <row r="3483">
          <cell r="D3483">
            <v>0</v>
          </cell>
          <cell r="L3483">
            <v>0</v>
          </cell>
        </row>
        <row r="3484">
          <cell r="D3484">
            <v>0</v>
          </cell>
          <cell r="L3484">
            <v>0</v>
          </cell>
        </row>
        <row r="3485">
          <cell r="D3485">
            <v>0</v>
          </cell>
          <cell r="L3485">
            <v>0</v>
          </cell>
        </row>
        <row r="3486">
          <cell r="D3486">
            <v>1000</v>
          </cell>
          <cell r="L3486">
            <v>0</v>
          </cell>
        </row>
        <row r="3487">
          <cell r="D3487">
            <v>0</v>
          </cell>
        </row>
        <row r="3488">
          <cell r="D3488">
            <v>20555</v>
          </cell>
          <cell r="L3488">
            <v>147</v>
          </cell>
        </row>
        <row r="3489">
          <cell r="D3489">
            <v>0</v>
          </cell>
          <cell r="L3489">
            <v>0</v>
          </cell>
        </row>
        <row r="3490">
          <cell r="D3490">
            <v>0</v>
          </cell>
          <cell r="L3490">
            <v>0</v>
          </cell>
        </row>
        <row r="3491">
          <cell r="D3491">
            <v>0</v>
          </cell>
          <cell r="L3491">
            <v>0</v>
          </cell>
        </row>
        <row r="3492">
          <cell r="D3492">
            <v>0</v>
          </cell>
          <cell r="L3492">
            <v>0</v>
          </cell>
        </row>
        <row r="3493">
          <cell r="D3493">
            <v>0</v>
          </cell>
          <cell r="L3493">
            <v>0</v>
          </cell>
        </row>
        <row r="3494">
          <cell r="D3494">
            <v>0</v>
          </cell>
          <cell r="L3494">
            <v>0</v>
          </cell>
        </row>
        <row r="3495">
          <cell r="D3495">
            <v>0</v>
          </cell>
          <cell r="L3495">
            <v>0</v>
          </cell>
        </row>
        <row r="3496">
          <cell r="D3496">
            <v>0</v>
          </cell>
          <cell r="L3496">
            <v>0</v>
          </cell>
        </row>
        <row r="3497">
          <cell r="D3497">
            <v>0</v>
          </cell>
          <cell r="L3497">
            <v>0</v>
          </cell>
        </row>
        <row r="3498">
          <cell r="D3498">
            <v>0</v>
          </cell>
          <cell r="L3498">
            <v>0</v>
          </cell>
        </row>
        <row r="3499">
          <cell r="D3499">
            <v>0</v>
          </cell>
          <cell r="L3499">
            <v>0</v>
          </cell>
        </row>
        <row r="3500">
          <cell r="D3500">
            <v>0</v>
          </cell>
          <cell r="L3500">
            <v>0</v>
          </cell>
        </row>
        <row r="3501">
          <cell r="D3501">
            <v>0</v>
          </cell>
          <cell r="L3501">
            <v>0</v>
          </cell>
        </row>
        <row r="3502">
          <cell r="D3502">
            <v>0</v>
          </cell>
          <cell r="L3502">
            <v>0</v>
          </cell>
        </row>
        <row r="3503">
          <cell r="D3503">
            <v>0</v>
          </cell>
          <cell r="L3503">
            <v>0</v>
          </cell>
        </row>
        <row r="3504">
          <cell r="D3504">
            <v>0</v>
          </cell>
          <cell r="L3504">
            <v>0</v>
          </cell>
        </row>
        <row r="3505">
          <cell r="D3505">
            <v>0</v>
          </cell>
          <cell r="L3505">
            <v>0</v>
          </cell>
        </row>
        <row r="3506">
          <cell r="D3506">
            <v>1000</v>
          </cell>
          <cell r="L3506">
            <v>0</v>
          </cell>
        </row>
        <row r="3507">
          <cell r="D3507">
            <v>0</v>
          </cell>
        </row>
        <row r="3508">
          <cell r="D3508">
            <v>20556</v>
          </cell>
          <cell r="L3508">
            <v>19</v>
          </cell>
        </row>
        <row r="3509">
          <cell r="D3509">
            <v>0</v>
          </cell>
          <cell r="L3509">
            <v>0</v>
          </cell>
        </row>
        <row r="3510">
          <cell r="D3510">
            <v>0</v>
          </cell>
          <cell r="L3510">
            <v>0</v>
          </cell>
        </row>
        <row r="3511">
          <cell r="D3511">
            <v>0</v>
          </cell>
          <cell r="L3511">
            <v>0</v>
          </cell>
        </row>
        <row r="3512">
          <cell r="D3512">
            <v>0</v>
          </cell>
          <cell r="L3512">
            <v>0</v>
          </cell>
        </row>
        <row r="3513">
          <cell r="D3513">
            <v>0</v>
          </cell>
          <cell r="L3513">
            <v>0</v>
          </cell>
        </row>
        <row r="3514">
          <cell r="D3514">
            <v>0</v>
          </cell>
          <cell r="L3514">
            <v>0</v>
          </cell>
        </row>
        <row r="3515">
          <cell r="D3515">
            <v>0</v>
          </cell>
          <cell r="L3515">
            <v>0</v>
          </cell>
        </row>
        <row r="3516">
          <cell r="D3516">
            <v>0</v>
          </cell>
          <cell r="L3516">
            <v>0</v>
          </cell>
        </row>
        <row r="3517">
          <cell r="D3517">
            <v>0</v>
          </cell>
          <cell r="L3517">
            <v>0</v>
          </cell>
        </row>
        <row r="3518">
          <cell r="D3518">
            <v>0</v>
          </cell>
          <cell r="L3518">
            <v>0</v>
          </cell>
        </row>
        <row r="3519">
          <cell r="D3519">
            <v>0</v>
          </cell>
          <cell r="L3519">
            <v>0</v>
          </cell>
        </row>
        <row r="3520">
          <cell r="D3520">
            <v>0</v>
          </cell>
          <cell r="L3520">
            <v>0</v>
          </cell>
        </row>
        <row r="3521">
          <cell r="D3521">
            <v>0</v>
          </cell>
          <cell r="L3521">
            <v>0</v>
          </cell>
        </row>
        <row r="3522">
          <cell r="D3522">
            <v>0</v>
          </cell>
          <cell r="L3522">
            <v>0</v>
          </cell>
        </row>
        <row r="3523">
          <cell r="D3523">
            <v>0</v>
          </cell>
          <cell r="L3523">
            <v>0</v>
          </cell>
        </row>
        <row r="3524">
          <cell r="D3524">
            <v>0</v>
          </cell>
          <cell r="L3524">
            <v>0</v>
          </cell>
        </row>
        <row r="3525">
          <cell r="D3525">
            <v>0</v>
          </cell>
          <cell r="L3525">
            <v>0</v>
          </cell>
        </row>
        <row r="3526">
          <cell r="D3526">
            <v>1000</v>
          </cell>
          <cell r="L3526">
            <v>0</v>
          </cell>
        </row>
        <row r="3527">
          <cell r="D3527">
            <v>0</v>
          </cell>
        </row>
        <row r="3528">
          <cell r="D3528">
            <v>20557</v>
          </cell>
          <cell r="L3528">
            <v>33</v>
          </cell>
        </row>
        <row r="3529">
          <cell r="D3529">
            <v>0</v>
          </cell>
          <cell r="L3529">
            <v>0</v>
          </cell>
        </row>
        <row r="3530">
          <cell r="D3530">
            <v>0</v>
          </cell>
          <cell r="L3530">
            <v>0</v>
          </cell>
        </row>
        <row r="3531">
          <cell r="D3531">
            <v>0</v>
          </cell>
          <cell r="L3531">
            <v>0</v>
          </cell>
        </row>
        <row r="3532">
          <cell r="D3532">
            <v>0</v>
          </cell>
          <cell r="L3532">
            <v>0</v>
          </cell>
        </row>
        <row r="3533">
          <cell r="D3533">
            <v>0</v>
          </cell>
          <cell r="L3533">
            <v>0</v>
          </cell>
        </row>
        <row r="3534">
          <cell r="D3534">
            <v>0</v>
          </cell>
          <cell r="L3534">
            <v>0</v>
          </cell>
        </row>
        <row r="3535">
          <cell r="D3535">
            <v>0</v>
          </cell>
          <cell r="L3535">
            <v>0</v>
          </cell>
        </row>
        <row r="3536">
          <cell r="D3536">
            <v>0</v>
          </cell>
          <cell r="L3536">
            <v>0</v>
          </cell>
        </row>
        <row r="3537">
          <cell r="D3537">
            <v>0</v>
          </cell>
          <cell r="L3537">
            <v>0</v>
          </cell>
        </row>
        <row r="3538">
          <cell r="D3538">
            <v>0</v>
          </cell>
          <cell r="L3538">
            <v>0</v>
          </cell>
        </row>
        <row r="3539">
          <cell r="D3539">
            <v>0</v>
          </cell>
          <cell r="L3539">
            <v>0</v>
          </cell>
        </row>
        <row r="3540">
          <cell r="D3540">
            <v>0</v>
          </cell>
          <cell r="L3540">
            <v>0</v>
          </cell>
        </row>
        <row r="3541">
          <cell r="D3541">
            <v>0</v>
          </cell>
          <cell r="L3541">
            <v>0</v>
          </cell>
        </row>
        <row r="3542">
          <cell r="D3542">
            <v>0</v>
          </cell>
          <cell r="L3542">
            <v>0</v>
          </cell>
        </row>
        <row r="3543">
          <cell r="D3543">
            <v>0</v>
          </cell>
          <cell r="L3543">
            <v>0</v>
          </cell>
        </row>
        <row r="3544">
          <cell r="D3544">
            <v>0</v>
          </cell>
          <cell r="L3544">
            <v>0</v>
          </cell>
        </row>
        <row r="3545">
          <cell r="D3545">
            <v>0</v>
          </cell>
          <cell r="L3545">
            <v>0</v>
          </cell>
        </row>
        <row r="3546">
          <cell r="D3546">
            <v>1000</v>
          </cell>
          <cell r="L3546">
            <v>0</v>
          </cell>
        </row>
        <row r="3547">
          <cell r="D3547">
            <v>0</v>
          </cell>
        </row>
        <row r="3548">
          <cell r="D3548">
            <v>20558</v>
          </cell>
          <cell r="L3548">
            <v>524</v>
          </cell>
        </row>
        <row r="3549">
          <cell r="D3549">
            <v>0</v>
          </cell>
          <cell r="L3549">
            <v>0</v>
          </cell>
        </row>
        <row r="3550">
          <cell r="D3550">
            <v>0</v>
          </cell>
          <cell r="L3550">
            <v>0</v>
          </cell>
        </row>
        <row r="3551">
          <cell r="D3551">
            <v>0</v>
          </cell>
          <cell r="L3551">
            <v>0</v>
          </cell>
        </row>
        <row r="3552">
          <cell r="D3552">
            <v>0</v>
          </cell>
          <cell r="L3552">
            <v>0</v>
          </cell>
        </row>
        <row r="3553">
          <cell r="D3553">
            <v>0</v>
          </cell>
          <cell r="L3553">
            <v>0</v>
          </cell>
        </row>
        <row r="3554">
          <cell r="D3554">
            <v>0</v>
          </cell>
          <cell r="L3554">
            <v>0</v>
          </cell>
        </row>
        <row r="3555">
          <cell r="D3555">
            <v>0</v>
          </cell>
          <cell r="L3555">
            <v>0</v>
          </cell>
        </row>
        <row r="3556">
          <cell r="D3556">
            <v>0</v>
          </cell>
          <cell r="L3556">
            <v>0</v>
          </cell>
        </row>
        <row r="3557">
          <cell r="D3557">
            <v>0</v>
          </cell>
          <cell r="L3557">
            <v>0</v>
          </cell>
        </row>
        <row r="3558">
          <cell r="D3558">
            <v>0</v>
          </cell>
          <cell r="L3558">
            <v>0</v>
          </cell>
        </row>
        <row r="3559">
          <cell r="D3559">
            <v>0</v>
          </cell>
          <cell r="L3559">
            <v>0</v>
          </cell>
        </row>
        <row r="3560">
          <cell r="D3560">
            <v>0</v>
          </cell>
          <cell r="L3560">
            <v>0</v>
          </cell>
        </row>
        <row r="3561">
          <cell r="D3561">
            <v>0</v>
          </cell>
          <cell r="L3561">
            <v>0</v>
          </cell>
        </row>
        <row r="3562">
          <cell r="D3562">
            <v>0</v>
          </cell>
          <cell r="L3562">
            <v>0</v>
          </cell>
        </row>
        <row r="3563">
          <cell r="D3563">
            <v>0</v>
          </cell>
          <cell r="L3563">
            <v>0</v>
          </cell>
        </row>
        <row r="3564">
          <cell r="D3564">
            <v>0</v>
          </cell>
          <cell r="L3564">
            <v>0</v>
          </cell>
        </row>
        <row r="3565">
          <cell r="D3565">
            <v>0</v>
          </cell>
          <cell r="L3565">
            <v>0</v>
          </cell>
        </row>
        <row r="3566">
          <cell r="D3566">
            <v>1000</v>
          </cell>
          <cell r="L3566">
            <v>0</v>
          </cell>
        </row>
        <row r="3567">
          <cell r="D3567">
            <v>0</v>
          </cell>
        </row>
        <row r="3568">
          <cell r="D3568">
            <v>20559</v>
          </cell>
          <cell r="L3568">
            <v>143</v>
          </cell>
        </row>
        <row r="3569">
          <cell r="D3569">
            <v>0</v>
          </cell>
          <cell r="L3569">
            <v>0</v>
          </cell>
        </row>
        <row r="3570">
          <cell r="D3570">
            <v>0</v>
          </cell>
          <cell r="L3570">
            <v>0</v>
          </cell>
        </row>
        <row r="3571">
          <cell r="D3571">
            <v>0</v>
          </cell>
          <cell r="L3571">
            <v>0</v>
          </cell>
        </row>
        <row r="3572">
          <cell r="D3572">
            <v>0</v>
          </cell>
          <cell r="L3572">
            <v>0</v>
          </cell>
        </row>
        <row r="3573">
          <cell r="D3573">
            <v>0</v>
          </cell>
          <cell r="L3573">
            <v>0</v>
          </cell>
        </row>
        <row r="3574">
          <cell r="D3574">
            <v>0</v>
          </cell>
          <cell r="L3574">
            <v>0</v>
          </cell>
        </row>
        <row r="3575">
          <cell r="D3575">
            <v>0</v>
          </cell>
          <cell r="L3575">
            <v>0</v>
          </cell>
        </row>
        <row r="3576">
          <cell r="D3576">
            <v>0</v>
          </cell>
          <cell r="L3576">
            <v>0</v>
          </cell>
        </row>
        <row r="3577">
          <cell r="D3577">
            <v>0</v>
          </cell>
          <cell r="L3577">
            <v>0</v>
          </cell>
        </row>
        <row r="3578">
          <cell r="D3578">
            <v>0</v>
          </cell>
          <cell r="L3578">
            <v>0</v>
          </cell>
        </row>
        <row r="3579">
          <cell r="D3579">
            <v>0</v>
          </cell>
          <cell r="L3579">
            <v>0</v>
          </cell>
        </row>
        <row r="3580">
          <cell r="D3580">
            <v>0</v>
          </cell>
          <cell r="L3580">
            <v>0</v>
          </cell>
        </row>
        <row r="3581">
          <cell r="D3581">
            <v>0</v>
          </cell>
          <cell r="L3581">
            <v>0</v>
          </cell>
        </row>
        <row r="3582">
          <cell r="D3582">
            <v>0</v>
          </cell>
          <cell r="L3582">
            <v>0</v>
          </cell>
        </row>
        <row r="3583">
          <cell r="D3583">
            <v>0</v>
          </cell>
          <cell r="L3583">
            <v>0</v>
          </cell>
        </row>
        <row r="3584">
          <cell r="D3584">
            <v>0</v>
          </cell>
          <cell r="L3584">
            <v>0</v>
          </cell>
        </row>
        <row r="3585">
          <cell r="D3585">
            <v>0</v>
          </cell>
          <cell r="L3585">
            <v>0</v>
          </cell>
        </row>
        <row r="3586">
          <cell r="D3586">
            <v>1000</v>
          </cell>
          <cell r="L3586">
            <v>0</v>
          </cell>
        </row>
        <row r="3587">
          <cell r="D3587">
            <v>0</v>
          </cell>
        </row>
        <row r="3588">
          <cell r="D3588">
            <v>20560</v>
          </cell>
          <cell r="L3588">
            <v>377</v>
          </cell>
        </row>
        <row r="3589">
          <cell r="D3589">
            <v>0</v>
          </cell>
          <cell r="L3589">
            <v>0</v>
          </cell>
        </row>
        <row r="3590">
          <cell r="D3590">
            <v>0</v>
          </cell>
          <cell r="L3590">
            <v>0</v>
          </cell>
        </row>
        <row r="3591">
          <cell r="D3591">
            <v>0</v>
          </cell>
          <cell r="L3591">
            <v>0</v>
          </cell>
        </row>
        <row r="3592">
          <cell r="D3592">
            <v>0</v>
          </cell>
          <cell r="L3592">
            <v>0</v>
          </cell>
        </row>
        <row r="3593">
          <cell r="D3593">
            <v>0</v>
          </cell>
          <cell r="L3593">
            <v>0</v>
          </cell>
        </row>
        <row r="3594">
          <cell r="D3594">
            <v>0</v>
          </cell>
          <cell r="L3594">
            <v>0</v>
          </cell>
        </row>
        <row r="3595">
          <cell r="D3595">
            <v>0</v>
          </cell>
          <cell r="L3595">
            <v>0</v>
          </cell>
        </row>
        <row r="3596">
          <cell r="D3596">
            <v>0</v>
          </cell>
          <cell r="L3596">
            <v>0</v>
          </cell>
        </row>
        <row r="3597">
          <cell r="D3597">
            <v>0</v>
          </cell>
          <cell r="L3597">
            <v>0</v>
          </cell>
        </row>
        <row r="3598">
          <cell r="D3598">
            <v>0</v>
          </cell>
          <cell r="L3598">
            <v>0</v>
          </cell>
        </row>
        <row r="3599">
          <cell r="D3599">
            <v>0</v>
          </cell>
          <cell r="L3599">
            <v>0</v>
          </cell>
        </row>
        <row r="3600">
          <cell r="D3600">
            <v>0</v>
          </cell>
          <cell r="L3600">
            <v>0</v>
          </cell>
        </row>
        <row r="3601">
          <cell r="D3601">
            <v>0</v>
          </cell>
          <cell r="L3601">
            <v>0</v>
          </cell>
        </row>
        <row r="3602">
          <cell r="D3602">
            <v>0</v>
          </cell>
          <cell r="L3602">
            <v>0</v>
          </cell>
        </row>
        <row r="3603">
          <cell r="D3603">
            <v>0</v>
          </cell>
          <cell r="L3603">
            <v>0</v>
          </cell>
        </row>
        <row r="3604">
          <cell r="D3604">
            <v>0</v>
          </cell>
          <cell r="L3604">
            <v>0</v>
          </cell>
        </row>
        <row r="3605">
          <cell r="D3605">
            <v>0</v>
          </cell>
          <cell r="L3605">
            <v>0</v>
          </cell>
        </row>
        <row r="3606">
          <cell r="D3606">
            <v>1000</v>
          </cell>
          <cell r="L3606">
            <v>0</v>
          </cell>
        </row>
        <row r="3607">
          <cell r="D3607">
            <v>0</v>
          </cell>
        </row>
        <row r="3608">
          <cell r="D3608">
            <v>20561</v>
          </cell>
          <cell r="L3608">
            <v>366</v>
          </cell>
        </row>
        <row r="3609">
          <cell r="D3609">
            <v>0</v>
          </cell>
          <cell r="L3609">
            <v>0</v>
          </cell>
        </row>
        <row r="3610">
          <cell r="D3610">
            <v>0</v>
          </cell>
          <cell r="L3610">
            <v>0</v>
          </cell>
        </row>
        <row r="3611">
          <cell r="D3611">
            <v>0</v>
          </cell>
          <cell r="L3611">
            <v>0</v>
          </cell>
        </row>
        <row r="3612">
          <cell r="D3612">
            <v>0</v>
          </cell>
          <cell r="L3612">
            <v>0</v>
          </cell>
        </row>
        <row r="3613">
          <cell r="D3613">
            <v>0</v>
          </cell>
          <cell r="L3613">
            <v>0</v>
          </cell>
        </row>
        <row r="3614">
          <cell r="D3614">
            <v>0</v>
          </cell>
          <cell r="L3614">
            <v>0</v>
          </cell>
        </row>
        <row r="3615">
          <cell r="D3615">
            <v>0</v>
          </cell>
          <cell r="L3615">
            <v>0</v>
          </cell>
        </row>
        <row r="3616">
          <cell r="D3616">
            <v>0</v>
          </cell>
          <cell r="L3616">
            <v>0</v>
          </cell>
        </row>
        <row r="3617">
          <cell r="D3617">
            <v>0</v>
          </cell>
          <cell r="L3617">
            <v>0</v>
          </cell>
        </row>
        <row r="3618">
          <cell r="D3618">
            <v>0</v>
          </cell>
          <cell r="L3618">
            <v>0</v>
          </cell>
        </row>
        <row r="3619">
          <cell r="D3619">
            <v>0</v>
          </cell>
          <cell r="L3619">
            <v>0</v>
          </cell>
        </row>
        <row r="3620">
          <cell r="D3620">
            <v>0</v>
          </cell>
          <cell r="L3620">
            <v>0</v>
          </cell>
        </row>
        <row r="3621">
          <cell r="D3621">
            <v>0</v>
          </cell>
          <cell r="L3621">
            <v>0</v>
          </cell>
        </row>
        <row r="3622">
          <cell r="D3622">
            <v>0</v>
          </cell>
          <cell r="L3622">
            <v>0</v>
          </cell>
        </row>
        <row r="3623">
          <cell r="D3623">
            <v>0</v>
          </cell>
          <cell r="L3623">
            <v>0</v>
          </cell>
        </row>
        <row r="3624">
          <cell r="D3624">
            <v>0</v>
          </cell>
          <cell r="L3624">
            <v>0</v>
          </cell>
        </row>
        <row r="3625">
          <cell r="D3625">
            <v>0</v>
          </cell>
          <cell r="L3625">
            <v>0</v>
          </cell>
        </row>
        <row r="3626">
          <cell r="D3626">
            <v>1000</v>
          </cell>
          <cell r="L3626">
            <v>0</v>
          </cell>
        </row>
        <row r="3627">
          <cell r="D3627">
            <v>0</v>
          </cell>
        </row>
        <row r="3628">
          <cell r="D3628">
            <v>20562</v>
          </cell>
          <cell r="L3628">
            <v>328</v>
          </cell>
        </row>
        <row r="3629">
          <cell r="D3629">
            <v>0</v>
          </cell>
          <cell r="L3629">
            <v>0</v>
          </cell>
        </row>
        <row r="3630">
          <cell r="D3630">
            <v>0</v>
          </cell>
          <cell r="L3630">
            <v>0</v>
          </cell>
        </row>
        <row r="3631">
          <cell r="D3631">
            <v>0</v>
          </cell>
          <cell r="L3631">
            <v>0</v>
          </cell>
        </row>
        <row r="3632">
          <cell r="D3632">
            <v>0</v>
          </cell>
          <cell r="L3632">
            <v>0</v>
          </cell>
        </row>
        <row r="3633">
          <cell r="D3633">
            <v>0</v>
          </cell>
          <cell r="L3633">
            <v>0</v>
          </cell>
        </row>
        <row r="3634">
          <cell r="D3634">
            <v>0</v>
          </cell>
          <cell r="L3634">
            <v>0</v>
          </cell>
        </row>
        <row r="3635">
          <cell r="D3635">
            <v>0</v>
          </cell>
          <cell r="L3635">
            <v>0</v>
          </cell>
        </row>
        <row r="3636">
          <cell r="D3636">
            <v>0</v>
          </cell>
          <cell r="L3636">
            <v>0</v>
          </cell>
        </row>
        <row r="3637">
          <cell r="D3637">
            <v>0</v>
          </cell>
          <cell r="L3637">
            <v>0</v>
          </cell>
        </row>
        <row r="3638">
          <cell r="D3638">
            <v>0</v>
          </cell>
          <cell r="L3638">
            <v>0</v>
          </cell>
        </row>
        <row r="3639">
          <cell r="D3639">
            <v>0</v>
          </cell>
          <cell r="L3639">
            <v>0</v>
          </cell>
        </row>
        <row r="3640">
          <cell r="D3640">
            <v>0</v>
          </cell>
          <cell r="L3640">
            <v>0</v>
          </cell>
        </row>
        <row r="3641">
          <cell r="D3641">
            <v>0</v>
          </cell>
          <cell r="L3641">
            <v>0</v>
          </cell>
        </row>
        <row r="3642">
          <cell r="D3642">
            <v>0</v>
          </cell>
          <cell r="L3642">
            <v>0</v>
          </cell>
        </row>
        <row r="3643">
          <cell r="D3643">
            <v>0</v>
          </cell>
          <cell r="L3643">
            <v>0</v>
          </cell>
        </row>
        <row r="3644">
          <cell r="D3644">
            <v>0</v>
          </cell>
          <cell r="L3644">
            <v>0</v>
          </cell>
        </row>
        <row r="3645">
          <cell r="D3645">
            <v>0</v>
          </cell>
          <cell r="L3645">
            <v>0</v>
          </cell>
        </row>
        <row r="3646">
          <cell r="D3646">
            <v>1000</v>
          </cell>
          <cell r="L3646">
            <v>0</v>
          </cell>
        </row>
        <row r="3647">
          <cell r="D3647">
            <v>0</v>
          </cell>
        </row>
        <row r="3648">
          <cell r="D3648">
            <v>20563</v>
          </cell>
          <cell r="L3648">
            <v>272</v>
          </cell>
        </row>
        <row r="3649">
          <cell r="D3649">
            <v>0</v>
          </cell>
          <cell r="L3649">
            <v>0</v>
          </cell>
        </row>
        <row r="3650">
          <cell r="D3650">
            <v>0</v>
          </cell>
          <cell r="L3650">
            <v>0</v>
          </cell>
        </row>
        <row r="3651">
          <cell r="D3651">
            <v>0</v>
          </cell>
          <cell r="L3651">
            <v>0</v>
          </cell>
        </row>
        <row r="3652">
          <cell r="D3652">
            <v>0</v>
          </cell>
          <cell r="L3652">
            <v>0</v>
          </cell>
        </row>
        <row r="3653">
          <cell r="D3653">
            <v>0</v>
          </cell>
          <cell r="L3653">
            <v>0</v>
          </cell>
        </row>
        <row r="3654">
          <cell r="D3654">
            <v>0</v>
          </cell>
          <cell r="L3654">
            <v>0</v>
          </cell>
        </row>
        <row r="3655">
          <cell r="D3655">
            <v>0</v>
          </cell>
          <cell r="L3655">
            <v>0</v>
          </cell>
        </row>
        <row r="3656">
          <cell r="D3656">
            <v>0</v>
          </cell>
          <cell r="L3656">
            <v>0</v>
          </cell>
        </row>
        <row r="3657">
          <cell r="D3657">
            <v>0</v>
          </cell>
          <cell r="L3657">
            <v>0</v>
          </cell>
        </row>
        <row r="3658">
          <cell r="D3658">
            <v>0</v>
          </cell>
          <cell r="L3658">
            <v>0</v>
          </cell>
        </row>
        <row r="3659">
          <cell r="D3659">
            <v>0</v>
          </cell>
          <cell r="L3659">
            <v>0</v>
          </cell>
        </row>
        <row r="3660">
          <cell r="D3660">
            <v>0</v>
          </cell>
          <cell r="L3660">
            <v>0</v>
          </cell>
        </row>
        <row r="3661">
          <cell r="D3661">
            <v>0</v>
          </cell>
          <cell r="L3661">
            <v>0</v>
          </cell>
        </row>
        <row r="3662">
          <cell r="D3662">
            <v>0</v>
          </cell>
          <cell r="L3662">
            <v>0</v>
          </cell>
        </row>
        <row r="3663">
          <cell r="D3663">
            <v>0</v>
          </cell>
          <cell r="L3663">
            <v>0</v>
          </cell>
        </row>
        <row r="3664">
          <cell r="D3664">
            <v>0</v>
          </cell>
          <cell r="L3664">
            <v>0</v>
          </cell>
        </row>
        <row r="3665">
          <cell r="D3665">
            <v>0</v>
          </cell>
          <cell r="L3665">
            <v>0</v>
          </cell>
        </row>
        <row r="3666">
          <cell r="D3666">
            <v>1000</v>
          </cell>
          <cell r="L3666">
            <v>0</v>
          </cell>
        </row>
        <row r="3667">
          <cell r="D3667">
            <v>0</v>
          </cell>
        </row>
        <row r="3668">
          <cell r="D3668">
            <v>20564</v>
          </cell>
          <cell r="L3668">
            <v>224.75</v>
          </cell>
        </row>
        <row r="3669">
          <cell r="D3669">
            <v>0</v>
          </cell>
          <cell r="L3669">
            <v>0</v>
          </cell>
        </row>
        <row r="3670">
          <cell r="D3670">
            <v>0</v>
          </cell>
          <cell r="L3670">
            <v>0</v>
          </cell>
        </row>
        <row r="3671">
          <cell r="D3671">
            <v>0</v>
          </cell>
          <cell r="L3671">
            <v>0</v>
          </cell>
        </row>
        <row r="3672">
          <cell r="D3672">
            <v>0</v>
          </cell>
          <cell r="L3672">
            <v>0</v>
          </cell>
        </row>
        <row r="3673">
          <cell r="D3673">
            <v>0</v>
          </cell>
          <cell r="L3673">
            <v>0</v>
          </cell>
        </row>
        <row r="3674">
          <cell r="D3674">
            <v>0</v>
          </cell>
          <cell r="L3674">
            <v>0</v>
          </cell>
        </row>
        <row r="3675">
          <cell r="D3675">
            <v>0</v>
          </cell>
          <cell r="L3675">
            <v>0</v>
          </cell>
        </row>
        <row r="3676">
          <cell r="D3676">
            <v>0</v>
          </cell>
          <cell r="L3676">
            <v>0</v>
          </cell>
        </row>
        <row r="3677">
          <cell r="D3677">
            <v>0</v>
          </cell>
          <cell r="L3677">
            <v>0</v>
          </cell>
        </row>
        <row r="3678">
          <cell r="D3678">
            <v>0</v>
          </cell>
          <cell r="L3678">
            <v>0</v>
          </cell>
        </row>
        <row r="3679">
          <cell r="D3679">
            <v>0</v>
          </cell>
          <cell r="L3679">
            <v>0</v>
          </cell>
        </row>
        <row r="3680">
          <cell r="D3680">
            <v>0</v>
          </cell>
          <cell r="L3680">
            <v>0</v>
          </cell>
        </row>
        <row r="3681">
          <cell r="D3681">
            <v>0</v>
          </cell>
          <cell r="L3681">
            <v>0</v>
          </cell>
        </row>
        <row r="3682">
          <cell r="D3682">
            <v>0</v>
          </cell>
          <cell r="L3682">
            <v>0</v>
          </cell>
        </row>
        <row r="3683">
          <cell r="D3683">
            <v>0</v>
          </cell>
          <cell r="L3683">
            <v>0</v>
          </cell>
        </row>
        <row r="3684">
          <cell r="D3684">
            <v>0</v>
          </cell>
          <cell r="L3684">
            <v>0</v>
          </cell>
        </row>
        <row r="3685">
          <cell r="D3685">
            <v>0</v>
          </cell>
          <cell r="L3685">
            <v>0</v>
          </cell>
        </row>
        <row r="3686">
          <cell r="D3686">
            <v>1000</v>
          </cell>
          <cell r="L3686">
            <v>0</v>
          </cell>
        </row>
        <row r="3687">
          <cell r="D3687">
            <v>0</v>
          </cell>
        </row>
        <row r="3688">
          <cell r="D3688">
            <v>20565</v>
          </cell>
          <cell r="L3688">
            <v>176</v>
          </cell>
        </row>
        <row r="3689">
          <cell r="D3689">
            <v>0</v>
          </cell>
          <cell r="L3689">
            <v>0</v>
          </cell>
        </row>
        <row r="3690">
          <cell r="D3690">
            <v>0</v>
          </cell>
          <cell r="L3690">
            <v>0</v>
          </cell>
        </row>
        <row r="3691">
          <cell r="D3691">
            <v>0</v>
          </cell>
          <cell r="L3691">
            <v>0</v>
          </cell>
        </row>
        <row r="3692">
          <cell r="D3692">
            <v>0</v>
          </cell>
          <cell r="L3692">
            <v>0</v>
          </cell>
        </row>
        <row r="3693">
          <cell r="D3693">
            <v>0</v>
          </cell>
          <cell r="L3693">
            <v>0</v>
          </cell>
        </row>
        <row r="3694">
          <cell r="D3694">
            <v>0</v>
          </cell>
          <cell r="L3694">
            <v>0</v>
          </cell>
        </row>
        <row r="3695">
          <cell r="D3695">
            <v>0</v>
          </cell>
          <cell r="L3695">
            <v>0</v>
          </cell>
        </row>
        <row r="3696">
          <cell r="D3696">
            <v>0</v>
          </cell>
          <cell r="L3696">
            <v>0</v>
          </cell>
        </row>
        <row r="3697">
          <cell r="D3697">
            <v>0</v>
          </cell>
          <cell r="L3697">
            <v>0</v>
          </cell>
        </row>
        <row r="3698">
          <cell r="D3698">
            <v>0</v>
          </cell>
          <cell r="L3698">
            <v>0</v>
          </cell>
        </row>
        <row r="3699">
          <cell r="D3699">
            <v>0</v>
          </cell>
          <cell r="L3699">
            <v>0</v>
          </cell>
        </row>
        <row r="3700">
          <cell r="D3700">
            <v>0</v>
          </cell>
          <cell r="L3700">
            <v>0</v>
          </cell>
        </row>
        <row r="3701">
          <cell r="D3701">
            <v>0</v>
          </cell>
          <cell r="L3701">
            <v>0</v>
          </cell>
        </row>
        <row r="3702">
          <cell r="D3702">
            <v>0</v>
          </cell>
          <cell r="L3702">
            <v>0</v>
          </cell>
        </row>
        <row r="3703">
          <cell r="D3703">
            <v>0</v>
          </cell>
          <cell r="L3703">
            <v>0</v>
          </cell>
        </row>
        <row r="3704">
          <cell r="D3704">
            <v>0</v>
          </cell>
          <cell r="L3704">
            <v>0</v>
          </cell>
        </row>
        <row r="3705">
          <cell r="D3705">
            <v>0</v>
          </cell>
          <cell r="L3705">
            <v>0</v>
          </cell>
        </row>
        <row r="3706">
          <cell r="D3706">
            <v>1000</v>
          </cell>
          <cell r="L3706">
            <v>0</v>
          </cell>
        </row>
        <row r="3707">
          <cell r="D3707">
            <v>0</v>
          </cell>
        </row>
        <row r="3708">
          <cell r="D3708">
            <v>20566</v>
          </cell>
          <cell r="L3708">
            <v>12</v>
          </cell>
        </row>
        <row r="3709">
          <cell r="D3709">
            <v>0</v>
          </cell>
          <cell r="L3709">
            <v>0</v>
          </cell>
        </row>
        <row r="3710">
          <cell r="D3710">
            <v>0</v>
          </cell>
          <cell r="L3710">
            <v>0</v>
          </cell>
        </row>
        <row r="3711">
          <cell r="D3711">
            <v>0</v>
          </cell>
          <cell r="L3711">
            <v>0</v>
          </cell>
        </row>
        <row r="3712">
          <cell r="D3712">
            <v>0</v>
          </cell>
          <cell r="L3712">
            <v>0</v>
          </cell>
        </row>
        <row r="3713">
          <cell r="D3713">
            <v>0</v>
          </cell>
          <cell r="L3713">
            <v>0</v>
          </cell>
        </row>
        <row r="3714">
          <cell r="D3714">
            <v>0</v>
          </cell>
          <cell r="L3714">
            <v>0</v>
          </cell>
        </row>
        <row r="3715">
          <cell r="D3715">
            <v>0</v>
          </cell>
          <cell r="L3715">
            <v>0</v>
          </cell>
        </row>
        <row r="3716">
          <cell r="D3716">
            <v>0</v>
          </cell>
          <cell r="L3716">
            <v>0</v>
          </cell>
        </row>
        <row r="3717">
          <cell r="D3717">
            <v>0</v>
          </cell>
          <cell r="L3717">
            <v>0</v>
          </cell>
        </row>
        <row r="3718">
          <cell r="D3718">
            <v>0</v>
          </cell>
          <cell r="L3718">
            <v>0</v>
          </cell>
        </row>
        <row r="3719">
          <cell r="D3719">
            <v>0</v>
          </cell>
          <cell r="L3719">
            <v>0</v>
          </cell>
        </row>
        <row r="3720">
          <cell r="D3720">
            <v>0</v>
          </cell>
          <cell r="L3720">
            <v>0</v>
          </cell>
        </row>
        <row r="3721">
          <cell r="D3721">
            <v>0</v>
          </cell>
          <cell r="L3721">
            <v>0</v>
          </cell>
        </row>
        <row r="3722">
          <cell r="D3722">
            <v>0</v>
          </cell>
          <cell r="L3722">
            <v>0</v>
          </cell>
        </row>
        <row r="3723">
          <cell r="D3723">
            <v>0</v>
          </cell>
          <cell r="L3723">
            <v>0</v>
          </cell>
        </row>
        <row r="3724">
          <cell r="D3724">
            <v>0</v>
          </cell>
          <cell r="L3724">
            <v>0</v>
          </cell>
        </row>
        <row r="3725">
          <cell r="D3725">
            <v>0</v>
          </cell>
          <cell r="L3725">
            <v>0</v>
          </cell>
        </row>
        <row r="3726">
          <cell r="D3726">
            <v>1000</v>
          </cell>
          <cell r="L3726">
            <v>0</v>
          </cell>
        </row>
        <row r="3727">
          <cell r="D3727">
            <v>0</v>
          </cell>
        </row>
        <row r="3728">
          <cell r="D3728">
            <v>20567</v>
          </cell>
          <cell r="L3728">
            <v>146</v>
          </cell>
        </row>
        <row r="3729">
          <cell r="D3729">
            <v>0</v>
          </cell>
          <cell r="L3729">
            <v>0</v>
          </cell>
        </row>
        <row r="3730">
          <cell r="D3730">
            <v>0</v>
          </cell>
          <cell r="L3730">
            <v>0</v>
          </cell>
        </row>
        <row r="3731">
          <cell r="D3731">
            <v>0</v>
          </cell>
          <cell r="L3731">
            <v>0</v>
          </cell>
        </row>
        <row r="3732">
          <cell r="D3732">
            <v>0</v>
          </cell>
          <cell r="L3732">
            <v>0</v>
          </cell>
        </row>
        <row r="3733">
          <cell r="D3733">
            <v>0</v>
          </cell>
          <cell r="L3733">
            <v>0</v>
          </cell>
        </row>
        <row r="3734">
          <cell r="D3734">
            <v>0</v>
          </cell>
          <cell r="L3734">
            <v>0</v>
          </cell>
        </row>
        <row r="3735">
          <cell r="D3735">
            <v>0</v>
          </cell>
          <cell r="L3735">
            <v>0</v>
          </cell>
        </row>
        <row r="3736">
          <cell r="D3736">
            <v>0</v>
          </cell>
          <cell r="L3736">
            <v>0</v>
          </cell>
        </row>
        <row r="3737">
          <cell r="D3737">
            <v>0</v>
          </cell>
          <cell r="L3737">
            <v>0</v>
          </cell>
        </row>
        <row r="3738">
          <cell r="D3738">
            <v>0</v>
          </cell>
          <cell r="L3738">
            <v>0</v>
          </cell>
        </row>
        <row r="3739">
          <cell r="D3739">
            <v>0</v>
          </cell>
          <cell r="L3739">
            <v>0</v>
          </cell>
        </row>
        <row r="3740">
          <cell r="D3740">
            <v>0</v>
          </cell>
          <cell r="L3740">
            <v>0</v>
          </cell>
        </row>
        <row r="3741">
          <cell r="D3741">
            <v>0</v>
          </cell>
          <cell r="L3741">
            <v>0</v>
          </cell>
        </row>
        <row r="3742">
          <cell r="D3742">
            <v>0</v>
          </cell>
          <cell r="L3742">
            <v>0</v>
          </cell>
        </row>
        <row r="3743">
          <cell r="D3743">
            <v>0</v>
          </cell>
          <cell r="L3743">
            <v>0</v>
          </cell>
        </row>
        <row r="3744">
          <cell r="D3744">
            <v>0</v>
          </cell>
          <cell r="L3744">
            <v>0</v>
          </cell>
        </row>
        <row r="3745">
          <cell r="D3745">
            <v>0</v>
          </cell>
          <cell r="L3745">
            <v>0</v>
          </cell>
        </row>
        <row r="3746">
          <cell r="D3746">
            <v>1000</v>
          </cell>
          <cell r="L3746">
            <v>0</v>
          </cell>
        </row>
        <row r="3747">
          <cell r="D3747">
            <v>0</v>
          </cell>
        </row>
        <row r="3748">
          <cell r="D3748">
            <v>20568</v>
          </cell>
          <cell r="L3748">
            <v>30</v>
          </cell>
        </row>
        <row r="3749">
          <cell r="D3749">
            <v>0</v>
          </cell>
          <cell r="L3749">
            <v>0</v>
          </cell>
        </row>
        <row r="3750">
          <cell r="D3750">
            <v>0</v>
          </cell>
          <cell r="L3750">
            <v>0</v>
          </cell>
        </row>
        <row r="3751">
          <cell r="D3751">
            <v>0</v>
          </cell>
          <cell r="L3751">
            <v>0</v>
          </cell>
        </row>
        <row r="3752">
          <cell r="D3752">
            <v>0</v>
          </cell>
          <cell r="L3752">
            <v>0</v>
          </cell>
        </row>
        <row r="3753">
          <cell r="D3753">
            <v>0</v>
          </cell>
          <cell r="L3753">
            <v>0</v>
          </cell>
        </row>
        <row r="3754">
          <cell r="D3754">
            <v>0</v>
          </cell>
          <cell r="L3754">
            <v>0</v>
          </cell>
        </row>
        <row r="3755">
          <cell r="D3755">
            <v>0</v>
          </cell>
          <cell r="L3755">
            <v>0</v>
          </cell>
        </row>
        <row r="3756">
          <cell r="D3756">
            <v>0</v>
          </cell>
          <cell r="L3756">
            <v>0</v>
          </cell>
        </row>
        <row r="3757">
          <cell r="D3757">
            <v>0</v>
          </cell>
          <cell r="L3757">
            <v>0</v>
          </cell>
        </row>
        <row r="3758">
          <cell r="D3758">
            <v>0</v>
          </cell>
          <cell r="L3758">
            <v>0</v>
          </cell>
        </row>
        <row r="3759">
          <cell r="D3759">
            <v>0</v>
          </cell>
          <cell r="L3759">
            <v>0</v>
          </cell>
        </row>
        <row r="3760">
          <cell r="D3760">
            <v>0</v>
          </cell>
          <cell r="L3760">
            <v>0</v>
          </cell>
        </row>
        <row r="3761">
          <cell r="D3761">
            <v>0</v>
          </cell>
          <cell r="L3761">
            <v>0</v>
          </cell>
        </row>
        <row r="3762">
          <cell r="D3762">
            <v>0</v>
          </cell>
          <cell r="L3762">
            <v>0</v>
          </cell>
        </row>
        <row r="3763">
          <cell r="D3763">
            <v>0</v>
          </cell>
          <cell r="L3763">
            <v>0</v>
          </cell>
        </row>
        <row r="3764">
          <cell r="D3764">
            <v>0</v>
          </cell>
          <cell r="L3764">
            <v>0</v>
          </cell>
        </row>
        <row r="3765">
          <cell r="D3765">
            <v>0</v>
          </cell>
          <cell r="L3765">
            <v>0</v>
          </cell>
        </row>
        <row r="3766">
          <cell r="D3766">
            <v>1000</v>
          </cell>
          <cell r="L3766">
            <v>0</v>
          </cell>
        </row>
        <row r="3767">
          <cell r="D3767">
            <v>0</v>
          </cell>
        </row>
        <row r="3768">
          <cell r="D3768">
            <v>20569</v>
          </cell>
          <cell r="L3768">
            <v>30</v>
          </cell>
        </row>
        <row r="3769">
          <cell r="D3769">
            <v>0</v>
          </cell>
          <cell r="L3769">
            <v>0</v>
          </cell>
        </row>
        <row r="3770">
          <cell r="D3770">
            <v>0</v>
          </cell>
          <cell r="L3770">
            <v>0</v>
          </cell>
        </row>
        <row r="3771">
          <cell r="D3771">
            <v>0</v>
          </cell>
          <cell r="L3771">
            <v>0</v>
          </cell>
        </row>
        <row r="3772">
          <cell r="D3772">
            <v>0</v>
          </cell>
          <cell r="L3772">
            <v>0</v>
          </cell>
        </row>
        <row r="3773">
          <cell r="D3773">
            <v>0</v>
          </cell>
          <cell r="L3773">
            <v>0</v>
          </cell>
        </row>
        <row r="3774">
          <cell r="D3774">
            <v>0</v>
          </cell>
          <cell r="L3774">
            <v>0</v>
          </cell>
        </row>
        <row r="3775">
          <cell r="D3775">
            <v>0</v>
          </cell>
          <cell r="L3775">
            <v>0</v>
          </cell>
        </row>
        <row r="3776">
          <cell r="D3776">
            <v>0</v>
          </cell>
          <cell r="L3776">
            <v>0</v>
          </cell>
        </row>
        <row r="3777">
          <cell r="D3777">
            <v>0</v>
          </cell>
          <cell r="L3777">
            <v>0</v>
          </cell>
        </row>
        <row r="3778">
          <cell r="D3778">
            <v>0</v>
          </cell>
          <cell r="L3778">
            <v>0</v>
          </cell>
        </row>
        <row r="3779">
          <cell r="D3779">
            <v>0</v>
          </cell>
          <cell r="L3779">
            <v>0</v>
          </cell>
        </row>
        <row r="3780">
          <cell r="D3780">
            <v>0</v>
          </cell>
          <cell r="L3780">
            <v>0</v>
          </cell>
        </row>
        <row r="3781">
          <cell r="D3781">
            <v>0</v>
          </cell>
          <cell r="L3781">
            <v>0</v>
          </cell>
        </row>
        <row r="3782">
          <cell r="D3782">
            <v>0</v>
          </cell>
          <cell r="L3782">
            <v>0</v>
          </cell>
        </row>
        <row r="3783">
          <cell r="D3783">
            <v>0</v>
          </cell>
          <cell r="L3783">
            <v>0</v>
          </cell>
        </row>
        <row r="3784">
          <cell r="D3784">
            <v>0</v>
          </cell>
          <cell r="L3784">
            <v>0</v>
          </cell>
        </row>
        <row r="3785">
          <cell r="D3785">
            <v>0</v>
          </cell>
          <cell r="L3785">
            <v>0</v>
          </cell>
        </row>
        <row r="3786">
          <cell r="D3786">
            <v>1000</v>
          </cell>
          <cell r="L3786">
            <v>0</v>
          </cell>
        </row>
        <row r="3787">
          <cell r="D3787">
            <v>0</v>
          </cell>
        </row>
        <row r="3788">
          <cell r="D3788">
            <v>20570</v>
          </cell>
          <cell r="L3788">
            <v>109</v>
          </cell>
        </row>
        <row r="3789">
          <cell r="D3789">
            <v>0</v>
          </cell>
          <cell r="L3789">
            <v>0</v>
          </cell>
        </row>
        <row r="3790">
          <cell r="D3790">
            <v>0</v>
          </cell>
          <cell r="L3790">
            <v>0</v>
          </cell>
        </row>
        <row r="3791">
          <cell r="D3791">
            <v>0</v>
          </cell>
          <cell r="L3791">
            <v>0</v>
          </cell>
        </row>
        <row r="3792">
          <cell r="D3792">
            <v>0</v>
          </cell>
          <cell r="L3792">
            <v>0</v>
          </cell>
        </row>
        <row r="3793">
          <cell r="D3793">
            <v>0</v>
          </cell>
          <cell r="L3793">
            <v>0</v>
          </cell>
        </row>
        <row r="3794">
          <cell r="D3794">
            <v>0</v>
          </cell>
          <cell r="L3794">
            <v>0</v>
          </cell>
        </row>
        <row r="3795">
          <cell r="D3795">
            <v>0</v>
          </cell>
          <cell r="L3795">
            <v>0</v>
          </cell>
        </row>
        <row r="3796">
          <cell r="D3796">
            <v>0</v>
          </cell>
          <cell r="L3796">
            <v>0</v>
          </cell>
        </row>
        <row r="3797">
          <cell r="D3797">
            <v>0</v>
          </cell>
          <cell r="L3797">
            <v>0</v>
          </cell>
        </row>
        <row r="3798">
          <cell r="D3798">
            <v>0</v>
          </cell>
          <cell r="L3798">
            <v>0</v>
          </cell>
        </row>
        <row r="3799">
          <cell r="D3799">
            <v>0</v>
          </cell>
          <cell r="L3799">
            <v>0</v>
          </cell>
        </row>
        <row r="3800">
          <cell r="D3800">
            <v>0</v>
          </cell>
          <cell r="L3800">
            <v>0</v>
          </cell>
        </row>
        <row r="3801">
          <cell r="D3801">
            <v>0</v>
          </cell>
          <cell r="L3801">
            <v>0</v>
          </cell>
        </row>
        <row r="3802">
          <cell r="D3802">
            <v>0</v>
          </cell>
          <cell r="L3802">
            <v>0</v>
          </cell>
        </row>
        <row r="3803">
          <cell r="D3803">
            <v>0</v>
          </cell>
          <cell r="L3803">
            <v>0</v>
          </cell>
        </row>
        <row r="3804">
          <cell r="D3804">
            <v>0</v>
          </cell>
          <cell r="L3804">
            <v>0</v>
          </cell>
        </row>
        <row r="3805">
          <cell r="D3805">
            <v>0</v>
          </cell>
          <cell r="L3805">
            <v>0</v>
          </cell>
        </row>
        <row r="3806">
          <cell r="D3806">
            <v>1000</v>
          </cell>
          <cell r="L3806">
            <v>0</v>
          </cell>
        </row>
        <row r="3807">
          <cell r="D3807">
            <v>0</v>
          </cell>
        </row>
        <row r="3808">
          <cell r="D3808">
            <v>20571</v>
          </cell>
          <cell r="L3808">
            <v>11.6</v>
          </cell>
        </row>
        <row r="3809">
          <cell r="D3809">
            <v>0</v>
          </cell>
          <cell r="L3809">
            <v>0</v>
          </cell>
        </row>
        <row r="3810">
          <cell r="D3810">
            <v>0</v>
          </cell>
          <cell r="L3810">
            <v>0</v>
          </cell>
        </row>
        <row r="3811">
          <cell r="D3811">
            <v>0</v>
          </cell>
          <cell r="L3811">
            <v>0</v>
          </cell>
        </row>
        <row r="3812">
          <cell r="D3812">
            <v>0</v>
          </cell>
          <cell r="L3812">
            <v>0</v>
          </cell>
        </row>
        <row r="3813">
          <cell r="D3813">
            <v>0</v>
          </cell>
          <cell r="L3813">
            <v>0</v>
          </cell>
        </row>
        <row r="3814">
          <cell r="D3814">
            <v>0</v>
          </cell>
          <cell r="L3814">
            <v>0</v>
          </cell>
        </row>
        <row r="3815">
          <cell r="D3815">
            <v>0</v>
          </cell>
          <cell r="L3815">
            <v>0</v>
          </cell>
        </row>
        <row r="3816">
          <cell r="D3816">
            <v>0</v>
          </cell>
          <cell r="L3816">
            <v>0</v>
          </cell>
        </row>
        <row r="3817">
          <cell r="D3817">
            <v>0</v>
          </cell>
          <cell r="L3817">
            <v>0</v>
          </cell>
        </row>
        <row r="3818">
          <cell r="D3818">
            <v>0</v>
          </cell>
          <cell r="L3818">
            <v>0</v>
          </cell>
        </row>
        <row r="3819">
          <cell r="D3819">
            <v>0</v>
          </cell>
          <cell r="L3819">
            <v>0</v>
          </cell>
        </row>
        <row r="3820">
          <cell r="D3820">
            <v>0</v>
          </cell>
          <cell r="L3820">
            <v>0</v>
          </cell>
        </row>
        <row r="3821">
          <cell r="D3821">
            <v>0</v>
          </cell>
          <cell r="L3821">
            <v>0</v>
          </cell>
        </row>
        <row r="3822">
          <cell r="D3822">
            <v>0</v>
          </cell>
          <cell r="L3822">
            <v>0</v>
          </cell>
        </row>
        <row r="3823">
          <cell r="D3823">
            <v>0</v>
          </cell>
          <cell r="L3823">
            <v>0</v>
          </cell>
        </row>
        <row r="3824">
          <cell r="D3824">
            <v>0</v>
          </cell>
          <cell r="L3824">
            <v>0</v>
          </cell>
        </row>
        <row r="3825">
          <cell r="D3825">
            <v>0</v>
          </cell>
          <cell r="L3825">
            <v>0</v>
          </cell>
        </row>
        <row r="3826">
          <cell r="D3826">
            <v>1000</v>
          </cell>
          <cell r="L3826">
            <v>0</v>
          </cell>
        </row>
        <row r="3827">
          <cell r="D3827">
            <v>0</v>
          </cell>
        </row>
        <row r="3828">
          <cell r="D3828">
            <v>20572</v>
          </cell>
          <cell r="L3828">
            <v>56</v>
          </cell>
        </row>
        <row r="3829">
          <cell r="D3829">
            <v>0</v>
          </cell>
          <cell r="L3829">
            <v>0</v>
          </cell>
        </row>
        <row r="3830">
          <cell r="D3830">
            <v>0</v>
          </cell>
          <cell r="L3830">
            <v>0</v>
          </cell>
        </row>
        <row r="3831">
          <cell r="D3831">
            <v>0</v>
          </cell>
          <cell r="L3831">
            <v>0</v>
          </cell>
        </row>
        <row r="3832">
          <cell r="D3832">
            <v>0</v>
          </cell>
          <cell r="L3832">
            <v>0</v>
          </cell>
        </row>
        <row r="3833">
          <cell r="D3833">
            <v>0</v>
          </cell>
          <cell r="L3833">
            <v>0</v>
          </cell>
        </row>
        <row r="3834">
          <cell r="D3834">
            <v>0</v>
          </cell>
          <cell r="L3834">
            <v>0</v>
          </cell>
        </row>
        <row r="3835">
          <cell r="D3835">
            <v>0</v>
          </cell>
          <cell r="L3835">
            <v>0</v>
          </cell>
        </row>
        <row r="3836">
          <cell r="D3836">
            <v>0</v>
          </cell>
          <cell r="L3836">
            <v>0</v>
          </cell>
        </row>
        <row r="3837">
          <cell r="D3837">
            <v>0</v>
          </cell>
          <cell r="L3837">
            <v>0</v>
          </cell>
        </row>
        <row r="3838">
          <cell r="D3838">
            <v>0</v>
          </cell>
          <cell r="L3838">
            <v>0</v>
          </cell>
        </row>
        <row r="3839">
          <cell r="D3839">
            <v>0</v>
          </cell>
          <cell r="L3839">
            <v>0</v>
          </cell>
        </row>
        <row r="3840">
          <cell r="D3840">
            <v>0</v>
          </cell>
          <cell r="L3840">
            <v>0</v>
          </cell>
        </row>
        <row r="3841">
          <cell r="D3841">
            <v>0</v>
          </cell>
          <cell r="L3841">
            <v>0</v>
          </cell>
        </row>
        <row r="3842">
          <cell r="D3842">
            <v>0</v>
          </cell>
          <cell r="L3842">
            <v>0</v>
          </cell>
        </row>
        <row r="3843">
          <cell r="D3843">
            <v>0</v>
          </cell>
          <cell r="L3843">
            <v>0</v>
          </cell>
        </row>
        <row r="3844">
          <cell r="D3844">
            <v>0</v>
          </cell>
          <cell r="L3844">
            <v>0</v>
          </cell>
        </row>
        <row r="3845">
          <cell r="D3845">
            <v>0</v>
          </cell>
          <cell r="L3845">
            <v>0</v>
          </cell>
        </row>
        <row r="3846">
          <cell r="D3846">
            <v>1000</v>
          </cell>
          <cell r="L3846">
            <v>0</v>
          </cell>
        </row>
        <row r="3847">
          <cell r="D3847">
            <v>0</v>
          </cell>
        </row>
        <row r="3848">
          <cell r="D3848">
            <v>20573</v>
          </cell>
          <cell r="L3848">
            <v>1</v>
          </cell>
        </row>
        <row r="3849">
          <cell r="D3849">
            <v>0</v>
          </cell>
          <cell r="L3849">
            <v>0</v>
          </cell>
        </row>
        <row r="3850">
          <cell r="D3850">
            <v>0</v>
          </cell>
          <cell r="L3850">
            <v>0</v>
          </cell>
        </row>
        <row r="3851">
          <cell r="D3851">
            <v>0</v>
          </cell>
          <cell r="L3851">
            <v>0</v>
          </cell>
        </row>
        <row r="3852">
          <cell r="D3852">
            <v>0</v>
          </cell>
          <cell r="L3852">
            <v>0</v>
          </cell>
        </row>
        <row r="3853">
          <cell r="D3853">
            <v>0</v>
          </cell>
          <cell r="L3853">
            <v>0</v>
          </cell>
        </row>
        <row r="3854">
          <cell r="D3854">
            <v>0</v>
          </cell>
          <cell r="L3854">
            <v>0</v>
          </cell>
        </row>
        <row r="3855">
          <cell r="D3855">
            <v>0</v>
          </cell>
          <cell r="L3855">
            <v>0</v>
          </cell>
        </row>
        <row r="3856">
          <cell r="D3856">
            <v>0</v>
          </cell>
          <cell r="L3856">
            <v>0</v>
          </cell>
        </row>
        <row r="3857">
          <cell r="D3857">
            <v>0</v>
          </cell>
          <cell r="L3857">
            <v>0</v>
          </cell>
        </row>
        <row r="3858">
          <cell r="D3858">
            <v>0</v>
          </cell>
          <cell r="L3858">
            <v>0</v>
          </cell>
        </row>
        <row r="3859">
          <cell r="D3859">
            <v>0</v>
          </cell>
          <cell r="L3859">
            <v>0</v>
          </cell>
        </row>
        <row r="3860">
          <cell r="D3860">
            <v>0</v>
          </cell>
          <cell r="L3860">
            <v>0</v>
          </cell>
        </row>
        <row r="3861">
          <cell r="D3861">
            <v>0</v>
          </cell>
          <cell r="L3861">
            <v>0</v>
          </cell>
        </row>
        <row r="3862">
          <cell r="D3862">
            <v>0</v>
          </cell>
          <cell r="L3862">
            <v>0</v>
          </cell>
        </row>
        <row r="3863">
          <cell r="D3863">
            <v>0</v>
          </cell>
          <cell r="L3863">
            <v>0</v>
          </cell>
        </row>
        <row r="3864">
          <cell r="D3864">
            <v>0</v>
          </cell>
          <cell r="L3864">
            <v>0</v>
          </cell>
        </row>
        <row r="3865">
          <cell r="D3865">
            <v>0</v>
          </cell>
          <cell r="L3865">
            <v>0</v>
          </cell>
        </row>
        <row r="3866">
          <cell r="D3866">
            <v>1000</v>
          </cell>
          <cell r="L3866">
            <v>0</v>
          </cell>
        </row>
        <row r="3867">
          <cell r="D3867">
            <v>0</v>
          </cell>
        </row>
        <row r="3868">
          <cell r="D3868">
            <v>20574</v>
          </cell>
          <cell r="L3868">
            <v>1</v>
          </cell>
        </row>
        <row r="3869">
          <cell r="D3869">
            <v>0</v>
          </cell>
          <cell r="L3869">
            <v>0</v>
          </cell>
        </row>
        <row r="3870">
          <cell r="D3870">
            <v>0</v>
          </cell>
          <cell r="L3870">
            <v>0</v>
          </cell>
        </row>
        <row r="3871">
          <cell r="D3871">
            <v>0</v>
          </cell>
          <cell r="L3871">
            <v>0</v>
          </cell>
        </row>
        <row r="3872">
          <cell r="D3872">
            <v>0</v>
          </cell>
          <cell r="L3872">
            <v>0</v>
          </cell>
        </row>
        <row r="3873">
          <cell r="D3873">
            <v>0</v>
          </cell>
          <cell r="L3873">
            <v>0</v>
          </cell>
        </row>
        <row r="3874">
          <cell r="D3874">
            <v>0</v>
          </cell>
          <cell r="L3874">
            <v>0</v>
          </cell>
        </row>
        <row r="3875">
          <cell r="D3875">
            <v>0</v>
          </cell>
          <cell r="L3875">
            <v>0</v>
          </cell>
        </row>
        <row r="3876">
          <cell r="D3876">
            <v>0</v>
          </cell>
          <cell r="L3876">
            <v>0</v>
          </cell>
        </row>
        <row r="3877">
          <cell r="D3877">
            <v>0</v>
          </cell>
          <cell r="L3877">
            <v>0</v>
          </cell>
        </row>
        <row r="3878">
          <cell r="D3878">
            <v>0</v>
          </cell>
          <cell r="L3878">
            <v>0</v>
          </cell>
        </row>
        <row r="3879">
          <cell r="D3879">
            <v>0</v>
          </cell>
          <cell r="L3879">
            <v>0</v>
          </cell>
        </row>
        <row r="3880">
          <cell r="D3880">
            <v>0</v>
          </cell>
          <cell r="L3880">
            <v>0</v>
          </cell>
        </row>
        <row r="3881">
          <cell r="D3881">
            <v>0</v>
          </cell>
          <cell r="L3881">
            <v>0</v>
          </cell>
        </row>
        <row r="3882">
          <cell r="D3882">
            <v>0</v>
          </cell>
          <cell r="L3882">
            <v>0</v>
          </cell>
        </row>
        <row r="3883">
          <cell r="D3883">
            <v>0</v>
          </cell>
          <cell r="L3883">
            <v>0</v>
          </cell>
        </row>
        <row r="3884">
          <cell r="D3884">
            <v>0</v>
          </cell>
          <cell r="L3884">
            <v>0</v>
          </cell>
        </row>
        <row r="3885">
          <cell r="D3885">
            <v>0</v>
          </cell>
          <cell r="L3885">
            <v>0</v>
          </cell>
        </row>
        <row r="3886">
          <cell r="D3886">
            <v>1000</v>
          </cell>
          <cell r="L3886">
            <v>0</v>
          </cell>
        </row>
        <row r="3887">
          <cell r="D3887">
            <v>0</v>
          </cell>
        </row>
        <row r="3888">
          <cell r="D3888">
            <v>20575</v>
          </cell>
          <cell r="L3888">
            <v>7.21</v>
          </cell>
        </row>
        <row r="3889">
          <cell r="D3889">
            <v>0</v>
          </cell>
          <cell r="L3889">
            <v>0</v>
          </cell>
        </row>
        <row r="3890">
          <cell r="D3890">
            <v>0</v>
          </cell>
          <cell r="L3890">
            <v>0</v>
          </cell>
        </row>
        <row r="3891">
          <cell r="D3891">
            <v>0</v>
          </cell>
          <cell r="L3891">
            <v>0</v>
          </cell>
        </row>
        <row r="3892">
          <cell r="D3892">
            <v>0</v>
          </cell>
          <cell r="L3892">
            <v>0</v>
          </cell>
        </row>
        <row r="3893">
          <cell r="D3893">
            <v>0</v>
          </cell>
          <cell r="L3893">
            <v>0</v>
          </cell>
        </row>
        <row r="3894">
          <cell r="D3894">
            <v>0</v>
          </cell>
          <cell r="L3894">
            <v>0</v>
          </cell>
        </row>
        <row r="3895">
          <cell r="D3895">
            <v>0</v>
          </cell>
          <cell r="L3895">
            <v>0</v>
          </cell>
        </row>
        <row r="3896">
          <cell r="D3896">
            <v>0</v>
          </cell>
          <cell r="L3896">
            <v>0</v>
          </cell>
        </row>
        <row r="3897">
          <cell r="D3897">
            <v>0</v>
          </cell>
          <cell r="L3897">
            <v>0</v>
          </cell>
        </row>
        <row r="3898">
          <cell r="D3898">
            <v>0</v>
          </cell>
          <cell r="L3898">
            <v>0</v>
          </cell>
        </row>
        <row r="3899">
          <cell r="D3899">
            <v>0</v>
          </cell>
          <cell r="L3899">
            <v>0</v>
          </cell>
        </row>
        <row r="3900">
          <cell r="D3900">
            <v>0</v>
          </cell>
          <cell r="L3900">
            <v>0</v>
          </cell>
        </row>
        <row r="3901">
          <cell r="D3901">
            <v>0</v>
          </cell>
          <cell r="L3901">
            <v>0</v>
          </cell>
        </row>
        <row r="3902">
          <cell r="D3902">
            <v>0</v>
          </cell>
          <cell r="L3902">
            <v>0</v>
          </cell>
        </row>
        <row r="3903">
          <cell r="D3903">
            <v>0</v>
          </cell>
          <cell r="L3903">
            <v>0</v>
          </cell>
        </row>
        <row r="3904">
          <cell r="D3904">
            <v>0</v>
          </cell>
          <cell r="L3904">
            <v>0</v>
          </cell>
        </row>
        <row r="3905">
          <cell r="D3905">
            <v>0</v>
          </cell>
          <cell r="L3905">
            <v>0</v>
          </cell>
        </row>
        <row r="3906">
          <cell r="D3906">
            <v>1000</v>
          </cell>
          <cell r="L3906">
            <v>0</v>
          </cell>
        </row>
        <row r="3907">
          <cell r="D3907">
            <v>0</v>
          </cell>
        </row>
        <row r="3908">
          <cell r="D3908">
            <v>20576</v>
          </cell>
          <cell r="L3908">
            <v>10</v>
          </cell>
        </row>
        <row r="3909">
          <cell r="D3909">
            <v>0</v>
          </cell>
          <cell r="L3909">
            <v>0</v>
          </cell>
        </row>
        <row r="3910">
          <cell r="D3910">
            <v>0</v>
          </cell>
          <cell r="L3910">
            <v>0</v>
          </cell>
        </row>
        <row r="3911">
          <cell r="D3911">
            <v>0</v>
          </cell>
          <cell r="L3911">
            <v>0</v>
          </cell>
        </row>
        <row r="3912">
          <cell r="D3912">
            <v>0</v>
          </cell>
          <cell r="L3912">
            <v>0</v>
          </cell>
        </row>
        <row r="3913">
          <cell r="D3913">
            <v>0</v>
          </cell>
          <cell r="L3913">
            <v>0</v>
          </cell>
        </row>
        <row r="3914">
          <cell r="D3914">
            <v>0</v>
          </cell>
          <cell r="L3914">
            <v>0</v>
          </cell>
        </row>
        <row r="3915">
          <cell r="D3915">
            <v>0</v>
          </cell>
          <cell r="L3915">
            <v>0</v>
          </cell>
        </row>
        <row r="3916">
          <cell r="D3916">
            <v>0</v>
          </cell>
          <cell r="L3916">
            <v>0</v>
          </cell>
        </row>
        <row r="3917">
          <cell r="D3917">
            <v>0</v>
          </cell>
          <cell r="L3917">
            <v>0</v>
          </cell>
        </row>
        <row r="3918">
          <cell r="D3918">
            <v>0</v>
          </cell>
          <cell r="L3918">
            <v>0</v>
          </cell>
        </row>
        <row r="3919">
          <cell r="D3919">
            <v>0</v>
          </cell>
          <cell r="L3919">
            <v>0</v>
          </cell>
        </row>
        <row r="3920">
          <cell r="D3920">
            <v>0</v>
          </cell>
          <cell r="L3920">
            <v>0</v>
          </cell>
        </row>
        <row r="3921">
          <cell r="D3921">
            <v>0</v>
          </cell>
          <cell r="L3921">
            <v>0</v>
          </cell>
        </row>
        <row r="3922">
          <cell r="D3922">
            <v>0</v>
          </cell>
          <cell r="L3922">
            <v>0</v>
          </cell>
        </row>
        <row r="3923">
          <cell r="D3923">
            <v>0</v>
          </cell>
          <cell r="L3923">
            <v>0</v>
          </cell>
        </row>
        <row r="3924">
          <cell r="D3924">
            <v>0</v>
          </cell>
          <cell r="L3924">
            <v>0</v>
          </cell>
        </row>
        <row r="3925">
          <cell r="D3925">
            <v>0</v>
          </cell>
          <cell r="L3925">
            <v>0</v>
          </cell>
        </row>
        <row r="3926">
          <cell r="D3926">
            <v>1000</v>
          </cell>
          <cell r="L3926">
            <v>0</v>
          </cell>
        </row>
        <row r="3927">
          <cell r="D3927">
            <v>0</v>
          </cell>
        </row>
        <row r="3928">
          <cell r="D3928">
            <v>20577</v>
          </cell>
          <cell r="L3928">
            <v>22</v>
          </cell>
        </row>
        <row r="3929">
          <cell r="D3929">
            <v>0</v>
          </cell>
          <cell r="L3929">
            <v>0</v>
          </cell>
        </row>
        <row r="3930">
          <cell r="D3930">
            <v>0</v>
          </cell>
          <cell r="L3930">
            <v>0</v>
          </cell>
        </row>
        <row r="3931">
          <cell r="D3931">
            <v>0</v>
          </cell>
          <cell r="L3931">
            <v>0</v>
          </cell>
        </row>
        <row r="3932">
          <cell r="D3932">
            <v>0</v>
          </cell>
          <cell r="L3932">
            <v>0</v>
          </cell>
        </row>
        <row r="3933">
          <cell r="D3933">
            <v>0</v>
          </cell>
          <cell r="L3933">
            <v>0</v>
          </cell>
        </row>
        <row r="3934">
          <cell r="D3934">
            <v>0</v>
          </cell>
          <cell r="L3934">
            <v>0</v>
          </cell>
        </row>
        <row r="3935">
          <cell r="D3935">
            <v>0</v>
          </cell>
          <cell r="L3935">
            <v>0</v>
          </cell>
        </row>
        <row r="3936">
          <cell r="D3936">
            <v>0</v>
          </cell>
          <cell r="L3936">
            <v>0</v>
          </cell>
        </row>
        <row r="3937">
          <cell r="D3937">
            <v>0</v>
          </cell>
          <cell r="L3937">
            <v>0</v>
          </cell>
        </row>
        <row r="3938">
          <cell r="D3938">
            <v>0</v>
          </cell>
          <cell r="L3938">
            <v>0</v>
          </cell>
        </row>
        <row r="3939">
          <cell r="D3939">
            <v>0</v>
          </cell>
          <cell r="L3939">
            <v>0</v>
          </cell>
        </row>
        <row r="3940">
          <cell r="D3940">
            <v>0</v>
          </cell>
          <cell r="L3940">
            <v>0</v>
          </cell>
        </row>
        <row r="3941">
          <cell r="D3941">
            <v>0</v>
          </cell>
          <cell r="L3941">
            <v>0</v>
          </cell>
        </row>
        <row r="3942">
          <cell r="D3942">
            <v>0</v>
          </cell>
          <cell r="L3942">
            <v>0</v>
          </cell>
        </row>
        <row r="3943">
          <cell r="D3943">
            <v>0</v>
          </cell>
          <cell r="L3943">
            <v>0</v>
          </cell>
        </row>
        <row r="3944">
          <cell r="D3944">
            <v>0</v>
          </cell>
          <cell r="L3944">
            <v>0</v>
          </cell>
        </row>
        <row r="3945">
          <cell r="D3945">
            <v>0</v>
          </cell>
          <cell r="L3945">
            <v>0</v>
          </cell>
        </row>
        <row r="3946">
          <cell r="D3946">
            <v>1000</v>
          </cell>
          <cell r="L3946">
            <v>0</v>
          </cell>
        </row>
        <row r="3947">
          <cell r="D3947">
            <v>0</v>
          </cell>
        </row>
        <row r="3948">
          <cell r="D3948">
            <v>20578</v>
          </cell>
          <cell r="L3948">
            <v>1080</v>
          </cell>
        </row>
        <row r="3949">
          <cell r="D3949">
            <v>0</v>
          </cell>
          <cell r="L3949">
            <v>0</v>
          </cell>
        </row>
        <row r="3950">
          <cell r="D3950">
            <v>0</v>
          </cell>
          <cell r="L3950">
            <v>0</v>
          </cell>
        </row>
        <row r="3951">
          <cell r="D3951">
            <v>0</v>
          </cell>
          <cell r="L3951">
            <v>0</v>
          </cell>
        </row>
        <row r="3952">
          <cell r="D3952">
            <v>0</v>
          </cell>
          <cell r="L3952">
            <v>0</v>
          </cell>
        </row>
        <row r="3953">
          <cell r="D3953">
            <v>0</v>
          </cell>
          <cell r="L3953">
            <v>0</v>
          </cell>
        </row>
        <row r="3954">
          <cell r="D3954">
            <v>0</v>
          </cell>
          <cell r="L3954">
            <v>0</v>
          </cell>
        </row>
        <row r="3955">
          <cell r="D3955">
            <v>0</v>
          </cell>
          <cell r="L3955">
            <v>0</v>
          </cell>
        </row>
        <row r="3956">
          <cell r="D3956">
            <v>0</v>
          </cell>
          <cell r="L3956">
            <v>0</v>
          </cell>
        </row>
        <row r="3957">
          <cell r="D3957">
            <v>0</v>
          </cell>
          <cell r="L3957">
            <v>0</v>
          </cell>
        </row>
        <row r="3958">
          <cell r="D3958">
            <v>0</v>
          </cell>
          <cell r="L3958">
            <v>0</v>
          </cell>
        </row>
        <row r="3959">
          <cell r="D3959">
            <v>0</v>
          </cell>
          <cell r="L3959">
            <v>0</v>
          </cell>
        </row>
        <row r="3960">
          <cell r="D3960">
            <v>0</v>
          </cell>
          <cell r="L3960">
            <v>0</v>
          </cell>
        </row>
        <row r="3961">
          <cell r="D3961">
            <v>0</v>
          </cell>
          <cell r="L3961">
            <v>0</v>
          </cell>
        </row>
        <row r="3962">
          <cell r="D3962">
            <v>0</v>
          </cell>
          <cell r="L3962">
            <v>0</v>
          </cell>
        </row>
        <row r="3963">
          <cell r="D3963">
            <v>0</v>
          </cell>
          <cell r="L3963">
            <v>0</v>
          </cell>
        </row>
        <row r="3964">
          <cell r="D3964">
            <v>0</v>
          </cell>
          <cell r="L3964">
            <v>0</v>
          </cell>
        </row>
        <row r="3965">
          <cell r="D3965">
            <v>0</v>
          </cell>
          <cell r="L3965">
            <v>0</v>
          </cell>
        </row>
        <row r="3966">
          <cell r="D3966">
            <v>1000</v>
          </cell>
          <cell r="L3966">
            <v>0</v>
          </cell>
        </row>
        <row r="3967">
          <cell r="D3967">
            <v>0</v>
          </cell>
        </row>
        <row r="3968">
          <cell r="D3968">
            <v>20579</v>
          </cell>
          <cell r="L3968">
            <v>570</v>
          </cell>
        </row>
        <row r="3969">
          <cell r="D3969">
            <v>0</v>
          </cell>
          <cell r="L3969">
            <v>0</v>
          </cell>
        </row>
        <row r="3970">
          <cell r="D3970">
            <v>0</v>
          </cell>
          <cell r="L3970">
            <v>0</v>
          </cell>
        </row>
        <row r="3971">
          <cell r="D3971">
            <v>0</v>
          </cell>
          <cell r="L3971">
            <v>0</v>
          </cell>
        </row>
        <row r="3972">
          <cell r="D3972">
            <v>0</v>
          </cell>
          <cell r="L3972">
            <v>0</v>
          </cell>
        </row>
        <row r="3973">
          <cell r="D3973">
            <v>0</v>
          </cell>
          <cell r="L3973">
            <v>0</v>
          </cell>
        </row>
        <row r="3974">
          <cell r="D3974">
            <v>0</v>
          </cell>
          <cell r="L3974">
            <v>0</v>
          </cell>
        </row>
        <row r="3975">
          <cell r="D3975">
            <v>0</v>
          </cell>
          <cell r="L3975">
            <v>0</v>
          </cell>
        </row>
        <row r="3976">
          <cell r="D3976">
            <v>0</v>
          </cell>
          <cell r="L3976">
            <v>0</v>
          </cell>
        </row>
        <row r="3977">
          <cell r="D3977">
            <v>0</v>
          </cell>
          <cell r="L3977">
            <v>0</v>
          </cell>
        </row>
        <row r="3978">
          <cell r="D3978">
            <v>0</v>
          </cell>
          <cell r="L3978">
            <v>0</v>
          </cell>
        </row>
        <row r="3979">
          <cell r="D3979">
            <v>0</v>
          </cell>
          <cell r="L3979">
            <v>0</v>
          </cell>
        </row>
        <row r="3980">
          <cell r="D3980">
            <v>0</v>
          </cell>
          <cell r="L3980">
            <v>0</v>
          </cell>
        </row>
        <row r="3981">
          <cell r="D3981">
            <v>0</v>
          </cell>
          <cell r="L3981">
            <v>0</v>
          </cell>
        </row>
        <row r="3982">
          <cell r="D3982">
            <v>0</v>
          </cell>
          <cell r="L3982">
            <v>0</v>
          </cell>
        </row>
        <row r="3983">
          <cell r="D3983">
            <v>0</v>
          </cell>
          <cell r="L3983">
            <v>0</v>
          </cell>
        </row>
        <row r="3984">
          <cell r="D3984">
            <v>0</v>
          </cell>
          <cell r="L3984">
            <v>0</v>
          </cell>
        </row>
        <row r="3985">
          <cell r="D3985">
            <v>0</v>
          </cell>
          <cell r="L3985">
            <v>0</v>
          </cell>
        </row>
        <row r="3986">
          <cell r="D3986">
            <v>1000</v>
          </cell>
          <cell r="L3986">
            <v>0</v>
          </cell>
        </row>
        <row r="3987">
          <cell r="D3987">
            <v>0</v>
          </cell>
        </row>
        <row r="3988">
          <cell r="D3988">
            <v>20580</v>
          </cell>
          <cell r="L3988">
            <v>30</v>
          </cell>
        </row>
        <row r="3989">
          <cell r="D3989">
            <v>0</v>
          </cell>
          <cell r="L3989">
            <v>0</v>
          </cell>
        </row>
        <row r="3990">
          <cell r="D3990">
            <v>0</v>
          </cell>
          <cell r="L3990">
            <v>0</v>
          </cell>
        </row>
        <row r="3991">
          <cell r="D3991">
            <v>0</v>
          </cell>
          <cell r="L3991">
            <v>0</v>
          </cell>
        </row>
        <row r="3992">
          <cell r="D3992">
            <v>0</v>
          </cell>
          <cell r="L3992">
            <v>0</v>
          </cell>
        </row>
        <row r="3993">
          <cell r="D3993">
            <v>0</v>
          </cell>
          <cell r="L3993">
            <v>0</v>
          </cell>
        </row>
        <row r="3994">
          <cell r="D3994">
            <v>0</v>
          </cell>
          <cell r="L3994">
            <v>0</v>
          </cell>
        </row>
        <row r="3995">
          <cell r="D3995">
            <v>0</v>
          </cell>
          <cell r="L3995">
            <v>0</v>
          </cell>
        </row>
        <row r="3996">
          <cell r="D3996">
            <v>0</v>
          </cell>
          <cell r="L3996">
            <v>0</v>
          </cell>
        </row>
        <row r="3997">
          <cell r="D3997">
            <v>0</v>
          </cell>
          <cell r="L3997">
            <v>0</v>
          </cell>
        </row>
        <row r="3998">
          <cell r="D3998">
            <v>0</v>
          </cell>
          <cell r="L3998">
            <v>0</v>
          </cell>
        </row>
        <row r="3999">
          <cell r="D3999">
            <v>0</v>
          </cell>
          <cell r="L3999">
            <v>0</v>
          </cell>
        </row>
        <row r="4000">
          <cell r="D4000">
            <v>0</v>
          </cell>
          <cell r="L4000">
            <v>0</v>
          </cell>
        </row>
        <row r="4001">
          <cell r="D4001">
            <v>0</v>
          </cell>
          <cell r="L4001">
            <v>0</v>
          </cell>
        </row>
        <row r="4002">
          <cell r="D4002">
            <v>0</v>
          </cell>
          <cell r="L4002">
            <v>0</v>
          </cell>
        </row>
        <row r="4003">
          <cell r="D4003">
            <v>0</v>
          </cell>
          <cell r="L4003">
            <v>0</v>
          </cell>
        </row>
        <row r="4004">
          <cell r="D4004">
            <v>0</v>
          </cell>
          <cell r="L4004">
            <v>0</v>
          </cell>
        </row>
        <row r="4005">
          <cell r="D4005">
            <v>0</v>
          </cell>
          <cell r="L4005">
            <v>0</v>
          </cell>
        </row>
        <row r="4006">
          <cell r="D4006">
            <v>1000</v>
          </cell>
          <cell r="L4006">
            <v>0</v>
          </cell>
        </row>
        <row r="4007">
          <cell r="D4007">
            <v>0</v>
          </cell>
        </row>
        <row r="4008">
          <cell r="D4008">
            <v>20581</v>
          </cell>
          <cell r="L4008">
            <v>1</v>
          </cell>
        </row>
        <row r="4009">
          <cell r="D4009">
            <v>0</v>
          </cell>
          <cell r="L4009">
            <v>0</v>
          </cell>
        </row>
        <row r="4010">
          <cell r="D4010">
            <v>0</v>
          </cell>
          <cell r="L4010">
            <v>0</v>
          </cell>
        </row>
        <row r="4011">
          <cell r="D4011">
            <v>0</v>
          </cell>
          <cell r="L4011">
            <v>0</v>
          </cell>
        </row>
        <row r="4012">
          <cell r="D4012">
            <v>0</v>
          </cell>
          <cell r="L4012">
            <v>0</v>
          </cell>
        </row>
        <row r="4013">
          <cell r="D4013">
            <v>0</v>
          </cell>
          <cell r="L4013">
            <v>0</v>
          </cell>
        </row>
        <row r="4014">
          <cell r="D4014">
            <v>0</v>
          </cell>
          <cell r="L4014">
            <v>0</v>
          </cell>
        </row>
        <row r="4015">
          <cell r="D4015">
            <v>0</v>
          </cell>
          <cell r="L4015">
            <v>0</v>
          </cell>
        </row>
        <row r="4016">
          <cell r="D4016">
            <v>0</v>
          </cell>
          <cell r="L4016">
            <v>0</v>
          </cell>
        </row>
        <row r="4017">
          <cell r="D4017">
            <v>0</v>
          </cell>
          <cell r="L4017">
            <v>0</v>
          </cell>
        </row>
        <row r="4018">
          <cell r="D4018">
            <v>0</v>
          </cell>
          <cell r="L4018">
            <v>0</v>
          </cell>
        </row>
        <row r="4019">
          <cell r="D4019">
            <v>0</v>
          </cell>
          <cell r="L4019">
            <v>0</v>
          </cell>
        </row>
        <row r="4020">
          <cell r="D4020">
            <v>0</v>
          </cell>
          <cell r="L4020">
            <v>0</v>
          </cell>
        </row>
        <row r="4021">
          <cell r="D4021">
            <v>0</v>
          </cell>
          <cell r="L4021">
            <v>0</v>
          </cell>
        </row>
        <row r="4022">
          <cell r="D4022">
            <v>0</v>
          </cell>
          <cell r="L4022">
            <v>0</v>
          </cell>
        </row>
        <row r="4023">
          <cell r="D4023">
            <v>0</v>
          </cell>
          <cell r="L4023">
            <v>0</v>
          </cell>
        </row>
        <row r="4024">
          <cell r="D4024">
            <v>0</v>
          </cell>
          <cell r="L4024">
            <v>0</v>
          </cell>
        </row>
        <row r="4025">
          <cell r="D4025">
            <v>0</v>
          </cell>
          <cell r="L4025">
            <v>0</v>
          </cell>
        </row>
        <row r="4026">
          <cell r="D4026">
            <v>1000</v>
          </cell>
          <cell r="L4026">
            <v>0</v>
          </cell>
        </row>
        <row r="4027">
          <cell r="D4027">
            <v>0</v>
          </cell>
        </row>
        <row r="4028">
          <cell r="D4028">
            <v>20582</v>
          </cell>
          <cell r="L4028">
            <v>1</v>
          </cell>
        </row>
        <row r="4029">
          <cell r="D4029">
            <v>0</v>
          </cell>
          <cell r="L4029">
            <v>0</v>
          </cell>
        </row>
        <row r="4030">
          <cell r="D4030">
            <v>0</v>
          </cell>
          <cell r="L4030">
            <v>0</v>
          </cell>
        </row>
        <row r="4031">
          <cell r="D4031">
            <v>0</v>
          </cell>
          <cell r="L4031">
            <v>0</v>
          </cell>
        </row>
        <row r="4032">
          <cell r="D4032">
            <v>0</v>
          </cell>
          <cell r="L4032">
            <v>0</v>
          </cell>
        </row>
        <row r="4033">
          <cell r="D4033">
            <v>0</v>
          </cell>
          <cell r="L4033">
            <v>0</v>
          </cell>
        </row>
        <row r="4034">
          <cell r="D4034">
            <v>0</v>
          </cell>
          <cell r="L4034">
            <v>0</v>
          </cell>
        </row>
        <row r="4035">
          <cell r="D4035">
            <v>0</v>
          </cell>
          <cell r="L4035">
            <v>0</v>
          </cell>
        </row>
        <row r="4036">
          <cell r="D4036">
            <v>0</v>
          </cell>
          <cell r="L4036">
            <v>0</v>
          </cell>
        </row>
        <row r="4037">
          <cell r="D4037">
            <v>0</v>
          </cell>
          <cell r="L4037">
            <v>0</v>
          </cell>
        </row>
        <row r="4038">
          <cell r="D4038">
            <v>0</v>
          </cell>
          <cell r="L4038">
            <v>0</v>
          </cell>
        </row>
        <row r="4039">
          <cell r="D4039">
            <v>0</v>
          </cell>
          <cell r="L4039">
            <v>0</v>
          </cell>
        </row>
        <row r="4040">
          <cell r="D4040">
            <v>0</v>
          </cell>
          <cell r="L4040">
            <v>0</v>
          </cell>
        </row>
        <row r="4041">
          <cell r="D4041">
            <v>0</v>
          </cell>
          <cell r="L4041">
            <v>0</v>
          </cell>
        </row>
        <row r="4042">
          <cell r="D4042">
            <v>0</v>
          </cell>
          <cell r="L4042">
            <v>0</v>
          </cell>
        </row>
        <row r="4043">
          <cell r="D4043">
            <v>0</v>
          </cell>
          <cell r="L4043">
            <v>0</v>
          </cell>
        </row>
        <row r="4044">
          <cell r="D4044">
            <v>0</v>
          </cell>
          <cell r="L4044">
            <v>0</v>
          </cell>
        </row>
        <row r="4045">
          <cell r="D4045">
            <v>0</v>
          </cell>
          <cell r="L4045">
            <v>0</v>
          </cell>
        </row>
        <row r="4046">
          <cell r="D4046">
            <v>1000</v>
          </cell>
          <cell r="L4046">
            <v>0</v>
          </cell>
        </row>
        <row r="4047">
          <cell r="D4047">
            <v>0</v>
          </cell>
        </row>
        <row r="4048">
          <cell r="D4048">
            <v>20583</v>
          </cell>
          <cell r="L4048">
            <v>360</v>
          </cell>
        </row>
        <row r="4049">
          <cell r="D4049">
            <v>0</v>
          </cell>
          <cell r="L4049">
            <v>0</v>
          </cell>
        </row>
        <row r="4050">
          <cell r="D4050">
            <v>0</v>
          </cell>
          <cell r="L4050">
            <v>0</v>
          </cell>
        </row>
        <row r="4051">
          <cell r="D4051">
            <v>0</v>
          </cell>
          <cell r="L4051">
            <v>0</v>
          </cell>
        </row>
        <row r="4052">
          <cell r="D4052">
            <v>0</v>
          </cell>
          <cell r="L4052">
            <v>0</v>
          </cell>
        </row>
        <row r="4053">
          <cell r="D4053">
            <v>0</v>
          </cell>
          <cell r="L4053">
            <v>0</v>
          </cell>
        </row>
        <row r="4054">
          <cell r="D4054">
            <v>0</v>
          </cell>
          <cell r="L4054">
            <v>0</v>
          </cell>
        </row>
        <row r="4055">
          <cell r="D4055">
            <v>0</v>
          </cell>
          <cell r="L4055">
            <v>0</v>
          </cell>
        </row>
        <row r="4056">
          <cell r="D4056">
            <v>0</v>
          </cell>
          <cell r="L4056">
            <v>0</v>
          </cell>
        </row>
        <row r="4057">
          <cell r="D4057">
            <v>0</v>
          </cell>
          <cell r="L4057">
            <v>0</v>
          </cell>
        </row>
        <row r="4058">
          <cell r="D4058">
            <v>0</v>
          </cell>
          <cell r="L4058">
            <v>0</v>
          </cell>
        </row>
        <row r="4059">
          <cell r="D4059">
            <v>0</v>
          </cell>
          <cell r="L4059">
            <v>0</v>
          </cell>
        </row>
        <row r="4060">
          <cell r="D4060">
            <v>0</v>
          </cell>
          <cell r="L4060">
            <v>0</v>
          </cell>
        </row>
        <row r="4061">
          <cell r="D4061">
            <v>0</v>
          </cell>
          <cell r="L4061">
            <v>0</v>
          </cell>
        </row>
        <row r="4062">
          <cell r="D4062">
            <v>0</v>
          </cell>
          <cell r="L4062">
            <v>0</v>
          </cell>
        </row>
        <row r="4063">
          <cell r="D4063">
            <v>0</v>
          </cell>
          <cell r="L4063">
            <v>0</v>
          </cell>
        </row>
        <row r="4064">
          <cell r="D4064">
            <v>0</v>
          </cell>
          <cell r="L4064">
            <v>0</v>
          </cell>
        </row>
        <row r="4065">
          <cell r="D4065">
            <v>0</v>
          </cell>
          <cell r="L4065">
            <v>0</v>
          </cell>
        </row>
        <row r="4066">
          <cell r="D4066">
            <v>0</v>
          </cell>
          <cell r="L4066">
            <v>0</v>
          </cell>
        </row>
        <row r="4067">
          <cell r="D4067">
            <v>0</v>
          </cell>
        </row>
        <row r="4068">
          <cell r="D4068">
            <v>20584</v>
          </cell>
          <cell r="L4068">
            <v>480</v>
          </cell>
        </row>
        <row r="4069">
          <cell r="D4069">
            <v>0</v>
          </cell>
          <cell r="L4069">
            <v>0</v>
          </cell>
        </row>
        <row r="4070">
          <cell r="D4070">
            <v>0</v>
          </cell>
          <cell r="L4070">
            <v>0</v>
          </cell>
        </row>
        <row r="4071">
          <cell r="D4071">
            <v>0</v>
          </cell>
          <cell r="L4071">
            <v>0</v>
          </cell>
        </row>
        <row r="4072">
          <cell r="D4072">
            <v>0</v>
          </cell>
          <cell r="L4072">
            <v>0</v>
          </cell>
        </row>
        <row r="4073">
          <cell r="D4073">
            <v>0</v>
          </cell>
          <cell r="L4073">
            <v>0</v>
          </cell>
        </row>
        <row r="4074">
          <cell r="D4074">
            <v>0</v>
          </cell>
          <cell r="L4074">
            <v>0</v>
          </cell>
        </row>
        <row r="4075">
          <cell r="D4075">
            <v>0</v>
          </cell>
          <cell r="L4075">
            <v>0</v>
          </cell>
        </row>
        <row r="4076">
          <cell r="D4076">
            <v>0</v>
          </cell>
          <cell r="L4076">
            <v>0</v>
          </cell>
        </row>
        <row r="4077">
          <cell r="D4077">
            <v>0</v>
          </cell>
          <cell r="L4077">
            <v>0</v>
          </cell>
        </row>
        <row r="4078">
          <cell r="D4078">
            <v>0</v>
          </cell>
          <cell r="L4078">
            <v>0</v>
          </cell>
        </row>
        <row r="4079">
          <cell r="D4079">
            <v>0</v>
          </cell>
          <cell r="L4079">
            <v>0</v>
          </cell>
        </row>
        <row r="4080">
          <cell r="D4080">
            <v>0</v>
          </cell>
          <cell r="L4080">
            <v>0</v>
          </cell>
        </row>
        <row r="4081">
          <cell r="D4081">
            <v>0</v>
          </cell>
          <cell r="L4081">
            <v>0</v>
          </cell>
        </row>
        <row r="4082">
          <cell r="D4082">
            <v>0</v>
          </cell>
          <cell r="L4082">
            <v>0</v>
          </cell>
        </row>
        <row r="4083">
          <cell r="D4083">
            <v>0</v>
          </cell>
          <cell r="L4083">
            <v>0</v>
          </cell>
        </row>
        <row r="4084">
          <cell r="D4084">
            <v>0</v>
          </cell>
          <cell r="L4084">
            <v>0</v>
          </cell>
        </row>
        <row r="4085">
          <cell r="D4085">
            <v>0</v>
          </cell>
          <cell r="L4085">
            <v>0</v>
          </cell>
        </row>
        <row r="4086">
          <cell r="D4086">
            <v>0</v>
          </cell>
          <cell r="L4086">
            <v>0</v>
          </cell>
        </row>
        <row r="4087">
          <cell r="D4087">
            <v>0</v>
          </cell>
        </row>
        <row r="4088">
          <cell r="D4088">
            <v>20585</v>
          </cell>
          <cell r="L4088">
            <v>450</v>
          </cell>
        </row>
        <row r="4089">
          <cell r="D4089">
            <v>0</v>
          </cell>
          <cell r="L4089">
            <v>0</v>
          </cell>
        </row>
        <row r="4090">
          <cell r="D4090">
            <v>0</v>
          </cell>
          <cell r="L4090">
            <v>0</v>
          </cell>
        </row>
        <row r="4091">
          <cell r="D4091">
            <v>0</v>
          </cell>
          <cell r="L4091">
            <v>0</v>
          </cell>
        </row>
        <row r="4092">
          <cell r="D4092">
            <v>0</v>
          </cell>
          <cell r="L4092">
            <v>0</v>
          </cell>
        </row>
        <row r="4093">
          <cell r="D4093">
            <v>0</v>
          </cell>
          <cell r="L4093">
            <v>0</v>
          </cell>
        </row>
        <row r="4094">
          <cell r="D4094">
            <v>0</v>
          </cell>
          <cell r="L4094">
            <v>0</v>
          </cell>
        </row>
        <row r="4095">
          <cell r="D4095">
            <v>0</v>
          </cell>
          <cell r="L4095">
            <v>0</v>
          </cell>
        </row>
        <row r="4096">
          <cell r="D4096">
            <v>0</v>
          </cell>
          <cell r="L4096">
            <v>0</v>
          </cell>
        </row>
        <row r="4097">
          <cell r="D4097">
            <v>0</v>
          </cell>
          <cell r="L4097">
            <v>0</v>
          </cell>
        </row>
        <row r="4098">
          <cell r="D4098">
            <v>0</v>
          </cell>
          <cell r="L4098">
            <v>0</v>
          </cell>
        </row>
        <row r="4099">
          <cell r="D4099">
            <v>0</v>
          </cell>
          <cell r="L4099">
            <v>0</v>
          </cell>
        </row>
        <row r="4100">
          <cell r="D4100">
            <v>0</v>
          </cell>
          <cell r="L4100">
            <v>0</v>
          </cell>
        </row>
        <row r="4101">
          <cell r="D4101">
            <v>0</v>
          </cell>
          <cell r="L4101">
            <v>0</v>
          </cell>
        </row>
        <row r="4102">
          <cell r="D4102">
            <v>0</v>
          </cell>
          <cell r="L4102">
            <v>0</v>
          </cell>
        </row>
        <row r="4103">
          <cell r="D4103">
            <v>0</v>
          </cell>
          <cell r="L4103">
            <v>0</v>
          </cell>
        </row>
        <row r="4104">
          <cell r="D4104">
            <v>0</v>
          </cell>
          <cell r="L4104">
            <v>0</v>
          </cell>
        </row>
        <row r="4105">
          <cell r="D4105">
            <v>0</v>
          </cell>
          <cell r="L4105">
            <v>0</v>
          </cell>
        </row>
        <row r="4106">
          <cell r="D4106">
            <v>0</v>
          </cell>
          <cell r="L4106">
            <v>0</v>
          </cell>
        </row>
        <row r="4107">
          <cell r="D4107">
            <v>0</v>
          </cell>
        </row>
        <row r="4108">
          <cell r="D4108">
            <v>20586</v>
          </cell>
          <cell r="L4108">
            <v>420</v>
          </cell>
        </row>
        <row r="4109">
          <cell r="D4109">
            <v>0</v>
          </cell>
          <cell r="L4109">
            <v>0</v>
          </cell>
        </row>
        <row r="4110">
          <cell r="D4110">
            <v>0</v>
          </cell>
          <cell r="L4110">
            <v>0</v>
          </cell>
        </row>
        <row r="4111">
          <cell r="D4111">
            <v>0</v>
          </cell>
          <cell r="L4111">
            <v>0</v>
          </cell>
        </row>
        <row r="4112">
          <cell r="D4112">
            <v>0</v>
          </cell>
          <cell r="L4112">
            <v>0</v>
          </cell>
        </row>
        <row r="4113">
          <cell r="D4113">
            <v>0</v>
          </cell>
          <cell r="L4113">
            <v>0</v>
          </cell>
        </row>
        <row r="4114">
          <cell r="D4114">
            <v>0</v>
          </cell>
          <cell r="L4114">
            <v>0</v>
          </cell>
        </row>
        <row r="4115">
          <cell r="D4115">
            <v>0</v>
          </cell>
          <cell r="L4115">
            <v>0</v>
          </cell>
        </row>
        <row r="4116">
          <cell r="D4116">
            <v>0</v>
          </cell>
          <cell r="L4116">
            <v>0</v>
          </cell>
        </row>
        <row r="4117">
          <cell r="D4117">
            <v>0</v>
          </cell>
          <cell r="L4117">
            <v>0</v>
          </cell>
        </row>
        <row r="4118">
          <cell r="D4118">
            <v>0</v>
          </cell>
          <cell r="L4118">
            <v>0</v>
          </cell>
        </row>
        <row r="4119">
          <cell r="D4119">
            <v>0</v>
          </cell>
          <cell r="L4119">
            <v>0</v>
          </cell>
        </row>
        <row r="4120">
          <cell r="D4120">
            <v>0</v>
          </cell>
          <cell r="L4120">
            <v>0</v>
          </cell>
        </row>
        <row r="4121">
          <cell r="D4121">
            <v>0</v>
          </cell>
          <cell r="L4121">
            <v>0</v>
          </cell>
        </row>
        <row r="4122">
          <cell r="D4122">
            <v>0</v>
          </cell>
          <cell r="L4122">
            <v>0</v>
          </cell>
        </row>
        <row r="4123">
          <cell r="D4123">
            <v>0</v>
          </cell>
          <cell r="L4123">
            <v>0</v>
          </cell>
        </row>
        <row r="4124">
          <cell r="D4124">
            <v>0</v>
          </cell>
          <cell r="L4124">
            <v>0</v>
          </cell>
        </row>
        <row r="4125">
          <cell r="D4125">
            <v>0</v>
          </cell>
          <cell r="L4125">
            <v>0</v>
          </cell>
        </row>
        <row r="4126">
          <cell r="D4126">
            <v>0</v>
          </cell>
          <cell r="L4126">
            <v>0</v>
          </cell>
        </row>
        <row r="4127">
          <cell r="D4127">
            <v>0</v>
          </cell>
        </row>
        <row r="4128">
          <cell r="D4128">
            <v>20587</v>
          </cell>
          <cell r="L4128">
            <v>420</v>
          </cell>
        </row>
        <row r="4129">
          <cell r="D4129">
            <v>0</v>
          </cell>
          <cell r="L4129">
            <v>0</v>
          </cell>
        </row>
        <row r="4130">
          <cell r="D4130">
            <v>0</v>
          </cell>
          <cell r="L4130">
            <v>0</v>
          </cell>
        </row>
        <row r="4131">
          <cell r="D4131">
            <v>0</v>
          </cell>
          <cell r="L4131">
            <v>0</v>
          </cell>
        </row>
        <row r="4132">
          <cell r="D4132">
            <v>0</v>
          </cell>
          <cell r="L4132">
            <v>0</v>
          </cell>
        </row>
        <row r="4133">
          <cell r="D4133">
            <v>0</v>
          </cell>
          <cell r="L4133">
            <v>0</v>
          </cell>
        </row>
        <row r="4134">
          <cell r="D4134">
            <v>0</v>
          </cell>
          <cell r="L4134">
            <v>0</v>
          </cell>
        </row>
        <row r="4135">
          <cell r="D4135">
            <v>0</v>
          </cell>
          <cell r="L4135">
            <v>0</v>
          </cell>
        </row>
        <row r="4136">
          <cell r="D4136">
            <v>0</v>
          </cell>
          <cell r="L4136">
            <v>0</v>
          </cell>
        </row>
        <row r="4137">
          <cell r="D4137">
            <v>0</v>
          </cell>
          <cell r="L4137">
            <v>0</v>
          </cell>
        </row>
        <row r="4138">
          <cell r="D4138">
            <v>0</v>
          </cell>
          <cell r="L4138">
            <v>0</v>
          </cell>
        </row>
        <row r="4139">
          <cell r="D4139">
            <v>0</v>
          </cell>
          <cell r="L4139">
            <v>0</v>
          </cell>
        </row>
        <row r="4140">
          <cell r="D4140">
            <v>0</v>
          </cell>
          <cell r="L4140">
            <v>0</v>
          </cell>
        </row>
        <row r="4141">
          <cell r="D4141">
            <v>0</v>
          </cell>
          <cell r="L4141">
            <v>0</v>
          </cell>
        </row>
        <row r="4142">
          <cell r="D4142">
            <v>0</v>
          </cell>
          <cell r="L4142">
            <v>0</v>
          </cell>
        </row>
        <row r="4143">
          <cell r="D4143">
            <v>0</v>
          </cell>
          <cell r="L4143">
            <v>0</v>
          </cell>
        </row>
        <row r="4144">
          <cell r="D4144">
            <v>0</v>
          </cell>
          <cell r="L4144">
            <v>0</v>
          </cell>
        </row>
        <row r="4145">
          <cell r="D4145">
            <v>0</v>
          </cell>
          <cell r="L4145">
            <v>0</v>
          </cell>
        </row>
        <row r="4146">
          <cell r="D4146">
            <v>0</v>
          </cell>
          <cell r="L4146">
            <v>0</v>
          </cell>
        </row>
        <row r="4147">
          <cell r="D4147">
            <v>0</v>
          </cell>
        </row>
        <row r="4148">
          <cell r="D4148">
            <v>20588</v>
          </cell>
          <cell r="L4148">
            <v>480</v>
          </cell>
        </row>
        <row r="4149">
          <cell r="D4149">
            <v>0</v>
          </cell>
          <cell r="L4149">
            <v>0</v>
          </cell>
        </row>
        <row r="4150">
          <cell r="D4150">
            <v>0</v>
          </cell>
          <cell r="L4150">
            <v>0</v>
          </cell>
        </row>
        <row r="4151">
          <cell r="D4151">
            <v>0</v>
          </cell>
          <cell r="L4151">
            <v>0</v>
          </cell>
        </row>
        <row r="4152">
          <cell r="D4152">
            <v>0</v>
          </cell>
          <cell r="L4152">
            <v>0</v>
          </cell>
        </row>
        <row r="4153">
          <cell r="D4153">
            <v>0</v>
          </cell>
          <cell r="L4153">
            <v>0</v>
          </cell>
        </row>
        <row r="4154">
          <cell r="D4154">
            <v>0</v>
          </cell>
          <cell r="L4154">
            <v>0</v>
          </cell>
        </row>
        <row r="4155">
          <cell r="D4155">
            <v>0</v>
          </cell>
          <cell r="L4155">
            <v>0</v>
          </cell>
        </row>
        <row r="4156">
          <cell r="D4156">
            <v>0</v>
          </cell>
          <cell r="L4156">
            <v>0</v>
          </cell>
        </row>
        <row r="4157">
          <cell r="D4157">
            <v>0</v>
          </cell>
          <cell r="L4157">
            <v>0</v>
          </cell>
        </row>
        <row r="4158">
          <cell r="D4158">
            <v>0</v>
          </cell>
          <cell r="L4158">
            <v>0</v>
          </cell>
        </row>
        <row r="4159">
          <cell r="D4159">
            <v>0</v>
          </cell>
          <cell r="L4159">
            <v>0</v>
          </cell>
        </row>
        <row r="4160">
          <cell r="D4160">
            <v>0</v>
          </cell>
          <cell r="L4160">
            <v>0</v>
          </cell>
        </row>
        <row r="4161">
          <cell r="D4161">
            <v>0</v>
          </cell>
          <cell r="L4161">
            <v>0</v>
          </cell>
        </row>
        <row r="4162">
          <cell r="D4162">
            <v>0</v>
          </cell>
          <cell r="L4162">
            <v>0</v>
          </cell>
        </row>
        <row r="4163">
          <cell r="D4163">
            <v>0</v>
          </cell>
          <cell r="L4163">
            <v>0</v>
          </cell>
        </row>
        <row r="4164">
          <cell r="D4164">
            <v>0</v>
          </cell>
          <cell r="L4164">
            <v>0</v>
          </cell>
        </row>
        <row r="4165">
          <cell r="D4165">
            <v>0</v>
          </cell>
          <cell r="L4165">
            <v>0</v>
          </cell>
        </row>
        <row r="4166">
          <cell r="D4166">
            <v>0</v>
          </cell>
          <cell r="L4166">
            <v>0</v>
          </cell>
        </row>
        <row r="4167">
          <cell r="D4167">
            <v>0</v>
          </cell>
        </row>
        <row r="4168">
          <cell r="D4168">
            <v>20589</v>
          </cell>
          <cell r="L4168">
            <v>480</v>
          </cell>
        </row>
        <row r="4169">
          <cell r="D4169">
            <v>0</v>
          </cell>
          <cell r="L4169">
            <v>0</v>
          </cell>
        </row>
        <row r="4170">
          <cell r="D4170">
            <v>0</v>
          </cell>
          <cell r="L4170">
            <v>0</v>
          </cell>
        </row>
        <row r="4171">
          <cell r="D4171">
            <v>0</v>
          </cell>
          <cell r="L4171">
            <v>0</v>
          </cell>
        </row>
        <row r="4172">
          <cell r="D4172">
            <v>0</v>
          </cell>
          <cell r="L4172">
            <v>0</v>
          </cell>
        </row>
        <row r="4173">
          <cell r="D4173">
            <v>0</v>
          </cell>
          <cell r="L4173">
            <v>0</v>
          </cell>
        </row>
        <row r="4174">
          <cell r="D4174">
            <v>0</v>
          </cell>
          <cell r="L4174">
            <v>0</v>
          </cell>
        </row>
        <row r="4175">
          <cell r="D4175">
            <v>0</v>
          </cell>
          <cell r="L4175">
            <v>0</v>
          </cell>
        </row>
        <row r="4176">
          <cell r="D4176">
            <v>0</v>
          </cell>
          <cell r="L4176">
            <v>0</v>
          </cell>
        </row>
        <row r="4177">
          <cell r="D4177">
            <v>0</v>
          </cell>
          <cell r="L4177">
            <v>0</v>
          </cell>
        </row>
        <row r="4178">
          <cell r="D4178">
            <v>0</v>
          </cell>
          <cell r="L4178">
            <v>0</v>
          </cell>
        </row>
        <row r="4179">
          <cell r="D4179">
            <v>0</v>
          </cell>
          <cell r="L4179">
            <v>0</v>
          </cell>
        </row>
        <row r="4180">
          <cell r="D4180">
            <v>0</v>
          </cell>
          <cell r="L4180">
            <v>0</v>
          </cell>
        </row>
        <row r="4181">
          <cell r="D4181">
            <v>0</v>
          </cell>
          <cell r="L4181">
            <v>0</v>
          </cell>
        </row>
        <row r="4182">
          <cell r="D4182">
            <v>0</v>
          </cell>
          <cell r="L4182">
            <v>0</v>
          </cell>
        </row>
        <row r="4183">
          <cell r="D4183">
            <v>0</v>
          </cell>
          <cell r="L4183">
            <v>0</v>
          </cell>
        </row>
        <row r="4184">
          <cell r="D4184">
            <v>0</v>
          </cell>
          <cell r="L4184">
            <v>0</v>
          </cell>
        </row>
        <row r="4185">
          <cell r="D4185">
            <v>0</v>
          </cell>
          <cell r="L4185">
            <v>0</v>
          </cell>
        </row>
        <row r="4186">
          <cell r="D4186">
            <v>0</v>
          </cell>
          <cell r="L4186">
            <v>0</v>
          </cell>
        </row>
        <row r="4187">
          <cell r="D4187">
            <v>0</v>
          </cell>
        </row>
        <row r="4188">
          <cell r="D4188">
            <v>20590</v>
          </cell>
          <cell r="L4188">
            <v>480</v>
          </cell>
        </row>
        <row r="4189">
          <cell r="D4189">
            <v>0</v>
          </cell>
          <cell r="L4189">
            <v>0</v>
          </cell>
        </row>
        <row r="4190">
          <cell r="D4190">
            <v>0</v>
          </cell>
          <cell r="L4190">
            <v>0</v>
          </cell>
        </row>
        <row r="4191">
          <cell r="D4191">
            <v>0</v>
          </cell>
          <cell r="L4191">
            <v>0</v>
          </cell>
        </row>
        <row r="4192">
          <cell r="D4192">
            <v>0</v>
          </cell>
          <cell r="L4192">
            <v>0</v>
          </cell>
        </row>
        <row r="4193">
          <cell r="D4193">
            <v>0</v>
          </cell>
          <cell r="L4193">
            <v>0</v>
          </cell>
        </row>
        <row r="4194">
          <cell r="D4194">
            <v>0</v>
          </cell>
          <cell r="L4194">
            <v>0</v>
          </cell>
        </row>
        <row r="4195">
          <cell r="D4195">
            <v>0</v>
          </cell>
          <cell r="L4195">
            <v>0</v>
          </cell>
        </row>
        <row r="4196">
          <cell r="D4196">
            <v>0</v>
          </cell>
          <cell r="L4196">
            <v>0</v>
          </cell>
        </row>
        <row r="4197">
          <cell r="D4197">
            <v>0</v>
          </cell>
          <cell r="L4197">
            <v>0</v>
          </cell>
        </row>
        <row r="4198">
          <cell r="D4198">
            <v>0</v>
          </cell>
          <cell r="L4198">
            <v>0</v>
          </cell>
        </row>
        <row r="4199">
          <cell r="D4199">
            <v>0</v>
          </cell>
          <cell r="L4199">
            <v>0</v>
          </cell>
        </row>
        <row r="4200">
          <cell r="D4200">
            <v>0</v>
          </cell>
          <cell r="L4200">
            <v>0</v>
          </cell>
        </row>
        <row r="4201">
          <cell r="D4201">
            <v>0</v>
          </cell>
          <cell r="L4201">
            <v>0</v>
          </cell>
        </row>
        <row r="4202">
          <cell r="D4202">
            <v>0</v>
          </cell>
          <cell r="L4202">
            <v>0</v>
          </cell>
        </row>
        <row r="4203">
          <cell r="D4203">
            <v>0</v>
          </cell>
          <cell r="L4203">
            <v>0</v>
          </cell>
        </row>
        <row r="4204">
          <cell r="D4204">
            <v>0</v>
          </cell>
          <cell r="L4204">
            <v>0</v>
          </cell>
        </row>
        <row r="4205">
          <cell r="D4205">
            <v>0</v>
          </cell>
          <cell r="L4205">
            <v>0</v>
          </cell>
        </row>
        <row r="4206">
          <cell r="D4206">
            <v>0</v>
          </cell>
          <cell r="L4206">
            <v>0</v>
          </cell>
        </row>
        <row r="4207">
          <cell r="D4207">
            <v>0</v>
          </cell>
        </row>
        <row r="4208">
          <cell r="D4208">
            <v>20591</v>
          </cell>
          <cell r="L4208">
            <v>0.02</v>
          </cell>
        </row>
        <row r="4209">
          <cell r="D4209">
            <v>0</v>
          </cell>
          <cell r="L4209">
            <v>0</v>
          </cell>
        </row>
        <row r="4210">
          <cell r="D4210">
            <v>0</v>
          </cell>
          <cell r="L4210">
            <v>0</v>
          </cell>
        </row>
        <row r="4211">
          <cell r="D4211">
            <v>0</v>
          </cell>
          <cell r="L4211">
            <v>0</v>
          </cell>
        </row>
        <row r="4212">
          <cell r="D4212">
            <v>0</v>
          </cell>
          <cell r="L4212">
            <v>0</v>
          </cell>
        </row>
        <row r="4213">
          <cell r="D4213">
            <v>0</v>
          </cell>
          <cell r="L4213">
            <v>0</v>
          </cell>
        </row>
        <row r="4214">
          <cell r="D4214">
            <v>0</v>
          </cell>
          <cell r="L4214">
            <v>0</v>
          </cell>
        </row>
        <row r="4215">
          <cell r="D4215">
            <v>0</v>
          </cell>
          <cell r="L4215">
            <v>0</v>
          </cell>
        </row>
        <row r="4216">
          <cell r="D4216">
            <v>0</v>
          </cell>
          <cell r="L4216">
            <v>0</v>
          </cell>
        </row>
        <row r="4217">
          <cell r="D4217">
            <v>0</v>
          </cell>
          <cell r="L4217">
            <v>0</v>
          </cell>
        </row>
        <row r="4218">
          <cell r="D4218">
            <v>0</v>
          </cell>
          <cell r="L4218">
            <v>0</v>
          </cell>
        </row>
        <row r="4219">
          <cell r="D4219">
            <v>0</v>
          </cell>
          <cell r="L4219">
            <v>0</v>
          </cell>
        </row>
        <row r="4220">
          <cell r="D4220">
            <v>0</v>
          </cell>
          <cell r="L4220">
            <v>0</v>
          </cell>
        </row>
        <row r="4221">
          <cell r="D4221">
            <v>0</v>
          </cell>
          <cell r="L4221">
            <v>0</v>
          </cell>
        </row>
        <row r="4222">
          <cell r="D4222">
            <v>0</v>
          </cell>
          <cell r="L4222">
            <v>0</v>
          </cell>
        </row>
        <row r="4223">
          <cell r="D4223">
            <v>0</v>
          </cell>
          <cell r="L4223">
            <v>0</v>
          </cell>
        </row>
        <row r="4224">
          <cell r="D4224">
            <v>0</v>
          </cell>
          <cell r="L4224">
            <v>0</v>
          </cell>
        </row>
        <row r="4225">
          <cell r="D4225">
            <v>0</v>
          </cell>
          <cell r="L4225">
            <v>0</v>
          </cell>
        </row>
        <row r="4226">
          <cell r="D4226">
            <v>1000</v>
          </cell>
          <cell r="L4226">
            <v>0</v>
          </cell>
        </row>
        <row r="4227">
          <cell r="D4227">
            <v>0</v>
          </cell>
        </row>
        <row r="4228">
          <cell r="D4228">
            <v>20592</v>
          </cell>
          <cell r="L4228">
            <v>24</v>
          </cell>
        </row>
        <row r="4229">
          <cell r="D4229">
            <v>0</v>
          </cell>
          <cell r="L4229">
            <v>0</v>
          </cell>
        </row>
        <row r="4230">
          <cell r="D4230">
            <v>0</v>
          </cell>
          <cell r="L4230">
            <v>0</v>
          </cell>
        </row>
        <row r="4231">
          <cell r="D4231">
            <v>0</v>
          </cell>
          <cell r="L4231">
            <v>0</v>
          </cell>
        </row>
        <row r="4232">
          <cell r="D4232">
            <v>0</v>
          </cell>
          <cell r="L4232">
            <v>0</v>
          </cell>
        </row>
        <row r="4233">
          <cell r="D4233">
            <v>0</v>
          </cell>
          <cell r="L4233">
            <v>0</v>
          </cell>
        </row>
        <row r="4234">
          <cell r="D4234">
            <v>0</v>
          </cell>
          <cell r="L4234">
            <v>0</v>
          </cell>
        </row>
        <row r="4235">
          <cell r="D4235">
            <v>0</v>
          </cell>
          <cell r="L4235">
            <v>0</v>
          </cell>
        </row>
        <row r="4236">
          <cell r="D4236">
            <v>0</v>
          </cell>
          <cell r="L4236">
            <v>0</v>
          </cell>
        </row>
        <row r="4237">
          <cell r="D4237">
            <v>0</v>
          </cell>
          <cell r="L4237">
            <v>0</v>
          </cell>
        </row>
        <row r="4238">
          <cell r="D4238">
            <v>0</v>
          </cell>
          <cell r="L4238">
            <v>0</v>
          </cell>
        </row>
        <row r="4239">
          <cell r="D4239">
            <v>0</v>
          </cell>
          <cell r="L4239">
            <v>0</v>
          </cell>
        </row>
        <row r="4240">
          <cell r="D4240">
            <v>0</v>
          </cell>
          <cell r="L4240">
            <v>0</v>
          </cell>
        </row>
        <row r="4241">
          <cell r="D4241">
            <v>0</v>
          </cell>
          <cell r="L4241">
            <v>0</v>
          </cell>
        </row>
        <row r="4242">
          <cell r="D4242">
            <v>0</v>
          </cell>
          <cell r="L4242">
            <v>0</v>
          </cell>
        </row>
        <row r="4243">
          <cell r="D4243">
            <v>0</v>
          </cell>
          <cell r="L4243">
            <v>0</v>
          </cell>
        </row>
        <row r="4244">
          <cell r="D4244">
            <v>0</v>
          </cell>
          <cell r="L4244">
            <v>0</v>
          </cell>
        </row>
        <row r="4245">
          <cell r="D4245">
            <v>0</v>
          </cell>
          <cell r="L4245">
            <v>0</v>
          </cell>
        </row>
        <row r="4246">
          <cell r="D4246">
            <v>1000</v>
          </cell>
          <cell r="L4246">
            <v>0</v>
          </cell>
        </row>
        <row r="4247">
          <cell r="D4247">
            <v>0</v>
          </cell>
        </row>
        <row r="4248">
          <cell r="D4248">
            <v>20593</v>
          </cell>
          <cell r="L4248">
            <v>0</v>
          </cell>
        </row>
        <row r="4249">
          <cell r="D4249">
            <v>0</v>
          </cell>
          <cell r="L4249">
            <v>0</v>
          </cell>
        </row>
        <row r="4250">
          <cell r="D4250">
            <v>0</v>
          </cell>
          <cell r="L4250">
            <v>0</v>
          </cell>
        </row>
        <row r="4251">
          <cell r="D4251">
            <v>0</v>
          </cell>
          <cell r="L4251">
            <v>0</v>
          </cell>
        </row>
        <row r="4252">
          <cell r="D4252">
            <v>0</v>
          </cell>
          <cell r="L4252">
            <v>0</v>
          </cell>
        </row>
        <row r="4253">
          <cell r="D4253">
            <v>0</v>
          </cell>
          <cell r="L4253">
            <v>0</v>
          </cell>
        </row>
        <row r="4254">
          <cell r="D4254">
            <v>0</v>
          </cell>
          <cell r="L4254">
            <v>0</v>
          </cell>
        </row>
        <row r="4255">
          <cell r="D4255">
            <v>0</v>
          </cell>
          <cell r="L4255">
            <v>0</v>
          </cell>
        </row>
        <row r="4256">
          <cell r="D4256">
            <v>0</v>
          </cell>
          <cell r="L4256">
            <v>0</v>
          </cell>
        </row>
        <row r="4257">
          <cell r="D4257">
            <v>0</v>
          </cell>
          <cell r="L4257">
            <v>0</v>
          </cell>
        </row>
        <row r="4258">
          <cell r="D4258">
            <v>0</v>
          </cell>
          <cell r="L4258">
            <v>0</v>
          </cell>
        </row>
        <row r="4259">
          <cell r="D4259">
            <v>0</v>
          </cell>
          <cell r="L4259">
            <v>0</v>
          </cell>
        </row>
        <row r="4260">
          <cell r="D4260">
            <v>0</v>
          </cell>
          <cell r="L4260">
            <v>0</v>
          </cell>
        </row>
        <row r="4261">
          <cell r="D4261">
            <v>0</v>
          </cell>
          <cell r="L4261">
            <v>0</v>
          </cell>
        </row>
        <row r="4262">
          <cell r="D4262">
            <v>0</v>
          </cell>
          <cell r="L4262">
            <v>0</v>
          </cell>
        </row>
        <row r="4263">
          <cell r="D4263">
            <v>0</v>
          </cell>
          <cell r="L4263">
            <v>0</v>
          </cell>
        </row>
        <row r="4264">
          <cell r="D4264">
            <v>0</v>
          </cell>
          <cell r="L4264">
            <v>0</v>
          </cell>
        </row>
        <row r="4265">
          <cell r="D4265">
            <v>0</v>
          </cell>
          <cell r="L4265">
            <v>0</v>
          </cell>
        </row>
        <row r="4266">
          <cell r="D4266">
            <v>1000</v>
          </cell>
          <cell r="L4266">
            <v>0</v>
          </cell>
        </row>
        <row r="4267">
          <cell r="D4267">
            <v>0</v>
          </cell>
        </row>
        <row r="4268">
          <cell r="D4268">
            <v>20594</v>
          </cell>
          <cell r="L4268">
            <v>10500.55</v>
          </cell>
        </row>
        <row r="4269">
          <cell r="D4269">
            <v>0</v>
          </cell>
          <cell r="L4269">
            <v>0</v>
          </cell>
        </row>
        <row r="4270">
          <cell r="D4270">
            <v>0</v>
          </cell>
          <cell r="L4270">
            <v>0</v>
          </cell>
        </row>
        <row r="4271">
          <cell r="D4271">
            <v>0</v>
          </cell>
          <cell r="L4271">
            <v>0</v>
          </cell>
        </row>
        <row r="4272">
          <cell r="D4272">
            <v>0</v>
          </cell>
          <cell r="L4272">
            <v>0</v>
          </cell>
        </row>
        <row r="4273">
          <cell r="D4273">
            <v>0</v>
          </cell>
          <cell r="L4273">
            <v>0</v>
          </cell>
        </row>
        <row r="4274">
          <cell r="D4274">
            <v>0</v>
          </cell>
          <cell r="L4274">
            <v>0</v>
          </cell>
        </row>
        <row r="4275">
          <cell r="D4275">
            <v>0</v>
          </cell>
          <cell r="L4275">
            <v>0</v>
          </cell>
        </row>
        <row r="4276">
          <cell r="D4276">
            <v>0</v>
          </cell>
          <cell r="L4276">
            <v>0</v>
          </cell>
        </row>
        <row r="4277">
          <cell r="D4277">
            <v>0</v>
          </cell>
          <cell r="L4277">
            <v>0</v>
          </cell>
        </row>
        <row r="4278">
          <cell r="D4278">
            <v>0</v>
          </cell>
          <cell r="L4278">
            <v>0</v>
          </cell>
        </row>
        <row r="4279">
          <cell r="D4279">
            <v>0</v>
          </cell>
          <cell r="L4279">
            <v>0</v>
          </cell>
        </row>
        <row r="4280">
          <cell r="D4280">
            <v>0</v>
          </cell>
          <cell r="L4280">
            <v>0</v>
          </cell>
        </row>
        <row r="4281">
          <cell r="D4281">
            <v>0</v>
          </cell>
          <cell r="L4281">
            <v>0</v>
          </cell>
        </row>
        <row r="4282">
          <cell r="D4282">
            <v>0</v>
          </cell>
          <cell r="L4282">
            <v>0</v>
          </cell>
        </row>
        <row r="4283">
          <cell r="D4283">
            <v>0</v>
          </cell>
          <cell r="L4283">
            <v>0</v>
          </cell>
        </row>
        <row r="4284">
          <cell r="D4284">
            <v>0</v>
          </cell>
          <cell r="L4284">
            <v>0</v>
          </cell>
        </row>
        <row r="4285">
          <cell r="D4285">
            <v>0</v>
          </cell>
          <cell r="L4285">
            <v>0</v>
          </cell>
        </row>
        <row r="4286">
          <cell r="D4286">
            <v>1000</v>
          </cell>
          <cell r="L4286">
            <v>0</v>
          </cell>
        </row>
        <row r="4287">
          <cell r="D4287">
            <v>0</v>
          </cell>
        </row>
        <row r="4288">
          <cell r="D4288">
            <v>20595</v>
          </cell>
          <cell r="L4288">
            <v>18664.509999999998</v>
          </cell>
        </row>
        <row r="4289">
          <cell r="D4289">
            <v>0</v>
          </cell>
          <cell r="L4289">
            <v>0</v>
          </cell>
        </row>
        <row r="4290">
          <cell r="D4290">
            <v>0</v>
          </cell>
          <cell r="L4290">
            <v>0</v>
          </cell>
        </row>
        <row r="4291">
          <cell r="D4291">
            <v>0</v>
          </cell>
          <cell r="L4291">
            <v>0</v>
          </cell>
        </row>
        <row r="4292">
          <cell r="D4292">
            <v>0</v>
          </cell>
          <cell r="L4292">
            <v>0</v>
          </cell>
        </row>
        <row r="4293">
          <cell r="D4293">
            <v>0</v>
          </cell>
          <cell r="L4293">
            <v>0</v>
          </cell>
        </row>
        <row r="4294">
          <cell r="D4294">
            <v>0</v>
          </cell>
          <cell r="L4294">
            <v>0</v>
          </cell>
        </row>
        <row r="4295">
          <cell r="D4295">
            <v>0</v>
          </cell>
          <cell r="L4295">
            <v>0</v>
          </cell>
        </row>
        <row r="4296">
          <cell r="D4296">
            <v>0</v>
          </cell>
          <cell r="L4296">
            <v>0</v>
          </cell>
        </row>
        <row r="4297">
          <cell r="D4297">
            <v>0</v>
          </cell>
          <cell r="L4297">
            <v>0</v>
          </cell>
        </row>
        <row r="4298">
          <cell r="D4298">
            <v>0</v>
          </cell>
          <cell r="L4298">
            <v>0</v>
          </cell>
        </row>
        <row r="4299">
          <cell r="D4299">
            <v>0</v>
          </cell>
          <cell r="L4299">
            <v>0</v>
          </cell>
        </row>
        <row r="4300">
          <cell r="D4300">
            <v>0</v>
          </cell>
          <cell r="L4300">
            <v>0</v>
          </cell>
        </row>
        <row r="4301">
          <cell r="D4301">
            <v>0</v>
          </cell>
          <cell r="L4301">
            <v>0</v>
          </cell>
        </row>
        <row r="4302">
          <cell r="D4302">
            <v>0</v>
          </cell>
          <cell r="L4302">
            <v>0</v>
          </cell>
        </row>
        <row r="4303">
          <cell r="D4303">
            <v>0</v>
          </cell>
          <cell r="L4303">
            <v>0</v>
          </cell>
        </row>
        <row r="4304">
          <cell r="D4304">
            <v>0</v>
          </cell>
          <cell r="L4304">
            <v>0</v>
          </cell>
        </row>
        <row r="4305">
          <cell r="D4305">
            <v>0</v>
          </cell>
          <cell r="L4305">
            <v>0</v>
          </cell>
        </row>
        <row r="4306">
          <cell r="D4306">
            <v>1000</v>
          </cell>
          <cell r="L4306">
            <v>0</v>
          </cell>
        </row>
        <row r="4307">
          <cell r="D4307">
            <v>0</v>
          </cell>
        </row>
        <row r="4308">
          <cell r="D4308">
            <v>20596</v>
          </cell>
          <cell r="L4308">
            <v>12</v>
          </cell>
        </row>
        <row r="4309">
          <cell r="D4309">
            <v>0</v>
          </cell>
          <cell r="L4309">
            <v>0</v>
          </cell>
        </row>
        <row r="4310">
          <cell r="D4310">
            <v>0</v>
          </cell>
          <cell r="L4310">
            <v>0</v>
          </cell>
        </row>
        <row r="4311">
          <cell r="D4311">
            <v>0</v>
          </cell>
          <cell r="L4311">
            <v>0</v>
          </cell>
        </row>
        <row r="4312">
          <cell r="D4312">
            <v>0</v>
          </cell>
          <cell r="L4312">
            <v>0</v>
          </cell>
        </row>
        <row r="4313">
          <cell r="D4313">
            <v>0</v>
          </cell>
          <cell r="L4313">
            <v>0</v>
          </cell>
        </row>
        <row r="4314">
          <cell r="D4314">
            <v>0</v>
          </cell>
          <cell r="L4314">
            <v>0</v>
          </cell>
        </row>
        <row r="4315">
          <cell r="D4315">
            <v>0</v>
          </cell>
          <cell r="L4315">
            <v>0</v>
          </cell>
        </row>
        <row r="4316">
          <cell r="D4316">
            <v>0</v>
          </cell>
          <cell r="L4316">
            <v>0</v>
          </cell>
        </row>
        <row r="4317">
          <cell r="D4317">
            <v>0</v>
          </cell>
          <cell r="L4317">
            <v>0</v>
          </cell>
        </row>
        <row r="4318">
          <cell r="D4318">
            <v>0</v>
          </cell>
          <cell r="L4318">
            <v>0</v>
          </cell>
        </row>
        <row r="4319">
          <cell r="D4319">
            <v>0</v>
          </cell>
          <cell r="L4319">
            <v>0</v>
          </cell>
        </row>
        <row r="4320">
          <cell r="D4320">
            <v>0</v>
          </cell>
          <cell r="L4320">
            <v>0</v>
          </cell>
        </row>
        <row r="4321">
          <cell r="D4321">
            <v>0</v>
          </cell>
          <cell r="L4321">
            <v>0</v>
          </cell>
        </row>
        <row r="4322">
          <cell r="D4322">
            <v>0</v>
          </cell>
          <cell r="L4322">
            <v>0</v>
          </cell>
        </row>
        <row r="4323">
          <cell r="D4323">
            <v>0</v>
          </cell>
          <cell r="L4323">
            <v>0</v>
          </cell>
        </row>
        <row r="4324">
          <cell r="D4324">
            <v>0</v>
          </cell>
          <cell r="L4324">
            <v>0</v>
          </cell>
        </row>
        <row r="4325">
          <cell r="D4325">
            <v>0</v>
          </cell>
          <cell r="L4325">
            <v>0</v>
          </cell>
        </row>
        <row r="4326">
          <cell r="D4326">
            <v>1000</v>
          </cell>
          <cell r="L4326">
            <v>0</v>
          </cell>
        </row>
        <row r="4327">
          <cell r="D4327">
            <v>0</v>
          </cell>
        </row>
        <row r="4328">
          <cell r="D4328">
            <v>20597</v>
          </cell>
          <cell r="L4328">
            <v>24</v>
          </cell>
        </row>
        <row r="4329">
          <cell r="D4329">
            <v>0</v>
          </cell>
          <cell r="L4329">
            <v>0</v>
          </cell>
        </row>
        <row r="4330">
          <cell r="D4330">
            <v>0</v>
          </cell>
          <cell r="L4330">
            <v>0</v>
          </cell>
        </row>
        <row r="4331">
          <cell r="D4331">
            <v>0</v>
          </cell>
          <cell r="L4331">
            <v>0</v>
          </cell>
        </row>
        <row r="4332">
          <cell r="D4332">
            <v>0</v>
          </cell>
          <cell r="L4332">
            <v>0</v>
          </cell>
        </row>
        <row r="4333">
          <cell r="D4333">
            <v>0</v>
          </cell>
          <cell r="L4333">
            <v>0</v>
          </cell>
        </row>
        <row r="4334">
          <cell r="D4334">
            <v>0</v>
          </cell>
          <cell r="L4334">
            <v>0</v>
          </cell>
        </row>
        <row r="4335">
          <cell r="D4335">
            <v>0</v>
          </cell>
          <cell r="L4335">
            <v>0</v>
          </cell>
        </row>
        <row r="4336">
          <cell r="D4336">
            <v>0</v>
          </cell>
          <cell r="L4336">
            <v>0</v>
          </cell>
        </row>
        <row r="4337">
          <cell r="D4337">
            <v>0</v>
          </cell>
          <cell r="L4337">
            <v>0</v>
          </cell>
        </row>
        <row r="4338">
          <cell r="D4338">
            <v>0</v>
          </cell>
          <cell r="L4338">
            <v>0</v>
          </cell>
        </row>
        <row r="4339">
          <cell r="D4339">
            <v>0</v>
          </cell>
          <cell r="L4339">
            <v>0</v>
          </cell>
        </row>
        <row r="4340">
          <cell r="D4340">
            <v>0</v>
          </cell>
          <cell r="L4340">
            <v>0</v>
          </cell>
        </row>
        <row r="4341">
          <cell r="D4341">
            <v>0</v>
          </cell>
          <cell r="L4341">
            <v>0</v>
          </cell>
        </row>
        <row r="4342">
          <cell r="D4342">
            <v>0</v>
          </cell>
          <cell r="L4342">
            <v>0</v>
          </cell>
        </row>
        <row r="4343">
          <cell r="D4343">
            <v>0</v>
          </cell>
          <cell r="L4343">
            <v>0</v>
          </cell>
        </row>
        <row r="4344">
          <cell r="D4344">
            <v>0</v>
          </cell>
          <cell r="L4344">
            <v>0</v>
          </cell>
        </row>
        <row r="4345">
          <cell r="D4345">
            <v>0</v>
          </cell>
          <cell r="L4345">
            <v>0</v>
          </cell>
        </row>
        <row r="4346">
          <cell r="D4346">
            <v>1000</v>
          </cell>
          <cell r="L4346">
            <v>0</v>
          </cell>
        </row>
        <row r="4348">
          <cell r="D4348">
            <v>0</v>
          </cell>
        </row>
        <row r="4349">
          <cell r="D4349">
            <v>0</v>
          </cell>
          <cell r="L4349">
            <v>0</v>
          </cell>
        </row>
        <row r="4350">
          <cell r="D4350">
            <v>0</v>
          </cell>
          <cell r="L4350">
            <v>0</v>
          </cell>
        </row>
        <row r="4351">
          <cell r="D4351">
            <v>0</v>
          </cell>
          <cell r="L4351">
            <v>0</v>
          </cell>
        </row>
        <row r="4352">
          <cell r="D4352">
            <v>0</v>
          </cell>
          <cell r="L4352">
            <v>0</v>
          </cell>
        </row>
        <row r="4353">
          <cell r="D4353">
            <v>0</v>
          </cell>
          <cell r="L4353">
            <v>0</v>
          </cell>
        </row>
        <row r="4354">
          <cell r="D4354">
            <v>0</v>
          </cell>
          <cell r="L4354">
            <v>0</v>
          </cell>
        </row>
        <row r="4355">
          <cell r="D4355">
            <v>0</v>
          </cell>
          <cell r="L4355">
            <v>0</v>
          </cell>
        </row>
        <row r="4356">
          <cell r="D4356">
            <v>0</v>
          </cell>
          <cell r="L4356">
            <v>0</v>
          </cell>
        </row>
        <row r="4357">
          <cell r="D4357">
            <v>0</v>
          </cell>
          <cell r="L4357">
            <v>0</v>
          </cell>
        </row>
        <row r="4358">
          <cell r="D4358">
            <v>0</v>
          </cell>
          <cell r="L4358">
            <v>0</v>
          </cell>
        </row>
        <row r="4359">
          <cell r="D4359">
            <v>0</v>
          </cell>
          <cell r="L4359">
            <v>0</v>
          </cell>
        </row>
        <row r="4360">
          <cell r="D4360">
            <v>0</v>
          </cell>
          <cell r="L4360">
            <v>0</v>
          </cell>
        </row>
        <row r="4361">
          <cell r="D4361">
            <v>0</v>
          </cell>
          <cell r="L4361">
            <v>0</v>
          </cell>
        </row>
        <row r="4362">
          <cell r="D4362">
            <v>0</v>
          </cell>
          <cell r="L4362">
            <v>0</v>
          </cell>
        </row>
        <row r="4363">
          <cell r="D4363">
            <v>0</v>
          </cell>
          <cell r="L4363">
            <v>0</v>
          </cell>
        </row>
        <row r="4364">
          <cell r="D4364">
            <v>0</v>
          </cell>
          <cell r="L4364">
            <v>0</v>
          </cell>
        </row>
        <row r="4365">
          <cell r="D4365">
            <v>0</v>
          </cell>
          <cell r="L4365">
            <v>0</v>
          </cell>
        </row>
        <row r="4366">
          <cell r="D4366">
            <v>0</v>
          </cell>
          <cell r="L4366">
            <v>0</v>
          </cell>
        </row>
        <row r="4367">
          <cell r="D4367">
            <v>1000</v>
          </cell>
          <cell r="L4367">
            <v>0</v>
          </cell>
        </row>
      </sheetData>
      <sheetData sheetId="7">
        <row r="4">
          <cell r="C4" t="str">
            <v>CÓDIGO</v>
          </cell>
          <cell r="E4" t="str">
            <v>DESCRIÇÃO</v>
          </cell>
          <cell r="F4" t="str">
            <v>UNIDADE</v>
          </cell>
          <cell r="G4" t="str">
            <v>TIPO</v>
          </cell>
          <cell r="H4" t="str">
            <v>QUANTIDADE</v>
          </cell>
          <cell r="I4" t="str">
            <v>VALOR</v>
          </cell>
          <cell r="L4" t="str">
            <v>QTDE.</v>
          </cell>
          <cell r="N4" t="str">
            <v>VALORES</v>
          </cell>
        </row>
        <row r="5">
          <cell r="C5" t="str">
            <v>CPU</v>
          </cell>
          <cell r="D5" t="str">
            <v>INSUMO</v>
          </cell>
          <cell r="I5" t="str">
            <v>UNITÁRIO</v>
          </cell>
          <cell r="J5" t="str">
            <v>TOTAL</v>
          </cell>
          <cell r="L5" t="str">
            <v>INSUMOS</v>
          </cell>
          <cell r="N5" t="str">
            <v>MATERIAL</v>
          </cell>
          <cell r="O5" t="str">
            <v>MÃO DE OBRA</v>
          </cell>
        </row>
        <row r="7">
          <cell r="C7" t="str">
            <v>CA-001</v>
          </cell>
          <cell r="D7">
            <v>0</v>
          </cell>
          <cell r="E7" t="str">
            <v>REMOÇÃO DE ARVORES E ARBUSTOS (Ø 15 A 30 CM, 1 UNID A CADA 30 M2)</v>
          </cell>
          <cell r="F7" t="str">
            <v>M2</v>
          </cell>
          <cell r="G7" t="str">
            <v>CA</v>
          </cell>
          <cell r="I7">
            <v>9.91</v>
          </cell>
          <cell r="J7">
            <v>0</v>
          </cell>
          <cell r="N7">
            <v>6.46</v>
          </cell>
          <cell r="O7">
            <v>3.45</v>
          </cell>
        </row>
        <row r="8">
          <cell r="C8" t="str">
            <v>CA-001</v>
          </cell>
          <cell r="D8">
            <v>1001</v>
          </cell>
          <cell r="E8" t="str">
            <v>SERVENTE / AJUDANTE</v>
          </cell>
          <cell r="F8" t="str">
            <v>H</v>
          </cell>
          <cell r="G8" t="str">
            <v>MO</v>
          </cell>
          <cell r="H8">
            <v>0.2</v>
          </cell>
          <cell r="I8">
            <v>15.46</v>
          </cell>
          <cell r="J8">
            <v>3.09</v>
          </cell>
          <cell r="L8">
            <v>0</v>
          </cell>
          <cell r="N8">
            <v>0</v>
          </cell>
          <cell r="O8">
            <v>3.09</v>
          </cell>
        </row>
        <row r="9">
          <cell r="C9" t="str">
            <v>CA-001</v>
          </cell>
          <cell r="D9">
            <v>5020</v>
          </cell>
          <cell r="E9" t="str">
            <v>RETROESCAVADEIRA - CAP. CAÇAMBA FRONTAL 0,76 M3</v>
          </cell>
          <cell r="F9" t="str">
            <v>H</v>
          </cell>
          <cell r="G9" t="str">
            <v>EQ</v>
          </cell>
          <cell r="H9">
            <v>6.6667000000000004E-2</v>
          </cell>
          <cell r="I9">
            <v>80.23</v>
          </cell>
          <cell r="J9">
            <v>5.35</v>
          </cell>
          <cell r="L9">
            <v>0</v>
          </cell>
          <cell r="N9">
            <v>5.35</v>
          </cell>
          <cell r="O9">
            <v>0</v>
          </cell>
        </row>
        <row r="10">
          <cell r="C10" t="str">
            <v>CA-001</v>
          </cell>
          <cell r="D10">
            <v>5022</v>
          </cell>
          <cell r="E10" t="str">
            <v>MOTOSERRA</v>
          </cell>
          <cell r="F10" t="str">
            <v>H</v>
          </cell>
          <cell r="G10" t="str">
            <v>EQ</v>
          </cell>
          <cell r="H10">
            <v>6.6667000000000004E-2</v>
          </cell>
          <cell r="I10">
            <v>16.62</v>
          </cell>
          <cell r="J10">
            <v>1.1100000000000001</v>
          </cell>
          <cell r="L10">
            <v>0</v>
          </cell>
          <cell r="N10">
            <v>1.1100000000000001</v>
          </cell>
          <cell r="O10">
            <v>0</v>
          </cell>
        </row>
        <row r="11">
          <cell r="C11" t="str">
            <v>CA-001</v>
          </cell>
          <cell r="D11">
            <v>0</v>
          </cell>
          <cell r="E11" t="str">
            <v/>
          </cell>
          <cell r="F11" t="str">
            <v/>
          </cell>
          <cell r="G11" t="str">
            <v/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C12" t="str">
            <v>CA-001</v>
          </cell>
          <cell r="D12">
            <v>0</v>
          </cell>
          <cell r="E12" t="str">
            <v/>
          </cell>
          <cell r="F12" t="str">
            <v/>
          </cell>
          <cell r="G12" t="str">
            <v/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C13" t="str">
            <v>CA-001</v>
          </cell>
          <cell r="D13">
            <v>0</v>
          </cell>
          <cell r="E13" t="str">
            <v/>
          </cell>
          <cell r="F13" t="str">
            <v/>
          </cell>
          <cell r="G13" t="str">
            <v/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C14" t="str">
            <v>CA-001</v>
          </cell>
          <cell r="D14">
            <v>0</v>
          </cell>
          <cell r="E14" t="str">
            <v/>
          </cell>
          <cell r="F14" t="str">
            <v/>
          </cell>
          <cell r="G14" t="str">
            <v/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C15" t="str">
            <v>CA-001</v>
          </cell>
          <cell r="D15">
            <v>0</v>
          </cell>
          <cell r="E15" t="str">
            <v/>
          </cell>
          <cell r="F15" t="str">
            <v/>
          </cell>
          <cell r="G15" t="str">
            <v/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C16" t="str">
            <v>CA-001</v>
          </cell>
          <cell r="D16">
            <v>0</v>
          </cell>
          <cell r="E16" t="str">
            <v/>
          </cell>
          <cell r="F16" t="str">
            <v/>
          </cell>
          <cell r="G16" t="str">
            <v/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C17" t="str">
            <v>CA-001</v>
          </cell>
          <cell r="D17">
            <v>0</v>
          </cell>
          <cell r="E17" t="str">
            <v/>
          </cell>
          <cell r="F17" t="str">
            <v/>
          </cell>
          <cell r="G17" t="str">
            <v/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C18" t="str">
            <v>CA-001</v>
          </cell>
          <cell r="D18">
            <v>0</v>
          </cell>
          <cell r="E18" t="str">
            <v/>
          </cell>
          <cell r="F18" t="str">
            <v/>
          </cell>
          <cell r="G18" t="str">
            <v/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C19" t="str">
            <v>CA-001</v>
          </cell>
          <cell r="D19">
            <v>0</v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C20" t="str">
            <v>CA-001</v>
          </cell>
          <cell r="D20">
            <v>0</v>
          </cell>
          <cell r="E20" t="str">
            <v/>
          </cell>
          <cell r="F20" t="str">
            <v/>
          </cell>
          <cell r="G20" t="str">
            <v/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C21" t="str">
            <v>CA-001</v>
          </cell>
          <cell r="D21">
            <v>0</v>
          </cell>
          <cell r="E21" t="str">
            <v/>
          </cell>
          <cell r="F21" t="str">
            <v/>
          </cell>
          <cell r="G21" t="str">
            <v/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C22" t="str">
            <v>CA-001</v>
          </cell>
          <cell r="D22">
            <v>0</v>
          </cell>
          <cell r="E22" t="str">
            <v/>
          </cell>
          <cell r="F22" t="str">
            <v/>
          </cell>
          <cell r="G22" t="str">
            <v/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C23" t="str">
            <v>CA-001</v>
          </cell>
          <cell r="D23">
            <v>0</v>
          </cell>
          <cell r="E23" t="str">
            <v/>
          </cell>
          <cell r="F23" t="str">
            <v/>
          </cell>
          <cell r="G23" t="str">
            <v/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C24" t="str">
            <v>CA-001</v>
          </cell>
          <cell r="D24">
            <v>0</v>
          </cell>
          <cell r="E24" t="str">
            <v/>
          </cell>
          <cell r="F24" t="str">
            <v/>
          </cell>
          <cell r="G24" t="str">
            <v/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C25" t="str">
            <v>CA-001</v>
          </cell>
          <cell r="D25">
            <v>0</v>
          </cell>
          <cell r="E25" t="str">
            <v/>
          </cell>
          <cell r="F25" t="str">
            <v/>
          </cell>
          <cell r="G25" t="str">
            <v/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C26" t="str">
            <v>CA-001</v>
          </cell>
          <cell r="D26">
            <v>1000</v>
          </cell>
          <cell r="E26" t="str">
            <v>LÍDER DE EQUIPE</v>
          </cell>
          <cell r="F26" t="str">
            <v>H</v>
          </cell>
          <cell r="G26" t="str">
            <v>MO</v>
          </cell>
          <cell r="H26">
            <v>1.3332999999999999E-2</v>
          </cell>
          <cell r="I26">
            <v>26.97</v>
          </cell>
          <cell r="J26">
            <v>0.36</v>
          </cell>
          <cell r="L26">
            <v>0</v>
          </cell>
          <cell r="N26">
            <v>0</v>
          </cell>
          <cell r="O26">
            <v>0.36</v>
          </cell>
        </row>
        <row r="27">
          <cell r="C27" t="str">
            <v>CA-003</v>
          </cell>
          <cell r="D27">
            <v>0</v>
          </cell>
          <cell r="E27" t="str">
            <v>ESCORAMENTO METALICA PARA VIGAS E LAJES</v>
          </cell>
          <cell r="F27" t="str">
            <v>M3</v>
          </cell>
          <cell r="G27" t="str">
            <v/>
          </cell>
          <cell r="I27">
            <v>22.72</v>
          </cell>
          <cell r="J27">
            <v>0</v>
          </cell>
          <cell r="N27">
            <v>11.59</v>
          </cell>
          <cell r="O27">
            <v>11.13</v>
          </cell>
        </row>
        <row r="28">
          <cell r="C28" t="str">
            <v>CA-003</v>
          </cell>
          <cell r="D28">
            <v>1004</v>
          </cell>
          <cell r="E28" t="str">
            <v>CARPINTEIRO</v>
          </cell>
          <cell r="F28" t="str">
            <v>H</v>
          </cell>
          <cell r="G28" t="str">
            <v>MO</v>
          </cell>
          <cell r="H28">
            <v>0.25</v>
          </cell>
          <cell r="I28">
            <v>18.57</v>
          </cell>
          <cell r="J28">
            <v>4.6399999999999997</v>
          </cell>
          <cell r="L28">
            <v>0</v>
          </cell>
          <cell r="N28">
            <v>0</v>
          </cell>
          <cell r="O28">
            <v>4.6399999999999997</v>
          </cell>
        </row>
        <row r="29">
          <cell r="C29" t="str">
            <v>CA-003</v>
          </cell>
          <cell r="D29">
            <v>1001</v>
          </cell>
          <cell r="E29" t="str">
            <v>SERVENTE / AJUDANTE</v>
          </cell>
          <cell r="F29" t="str">
            <v>H</v>
          </cell>
          <cell r="G29" t="str">
            <v>MO</v>
          </cell>
          <cell r="H29">
            <v>0.35</v>
          </cell>
          <cell r="I29">
            <v>15.46</v>
          </cell>
          <cell r="J29">
            <v>5.41</v>
          </cell>
          <cell r="L29">
            <v>0</v>
          </cell>
          <cell r="N29">
            <v>0</v>
          </cell>
          <cell r="O29">
            <v>5.41</v>
          </cell>
        </row>
        <row r="30">
          <cell r="C30" t="str">
            <v>CA-003</v>
          </cell>
          <cell r="D30">
            <v>20263</v>
          </cell>
          <cell r="E30" t="str">
            <v>LOCAÇÃO ESCORAMENTO METALICA PARA VIGAS E LAJES</v>
          </cell>
          <cell r="F30" t="str">
            <v>M3</v>
          </cell>
          <cell r="G30" t="str">
            <v>SE</v>
          </cell>
          <cell r="H30">
            <v>1.1000000000000001</v>
          </cell>
          <cell r="I30">
            <v>7.52</v>
          </cell>
          <cell r="J30">
            <v>8.27</v>
          </cell>
          <cell r="L30">
            <v>0</v>
          </cell>
          <cell r="N30">
            <v>8.27</v>
          </cell>
          <cell r="O30">
            <v>0</v>
          </cell>
        </row>
        <row r="31">
          <cell r="C31" t="str">
            <v>CA-003</v>
          </cell>
          <cell r="D31">
            <v>10194</v>
          </cell>
          <cell r="E31" t="str">
            <v xml:space="preserve">PECA DE MADEIRA DE LEI NATIVA/REGIONAL *4 X 30* CM NAO APARELHADA </v>
          </cell>
          <cell r="F31" t="str">
            <v>M3</v>
          </cell>
          <cell r="G31" t="str">
            <v>MA</v>
          </cell>
          <cell r="H31">
            <v>1.1000000000000001E-3</v>
          </cell>
          <cell r="I31">
            <v>3020.33</v>
          </cell>
          <cell r="J31">
            <v>3.32</v>
          </cell>
          <cell r="L31">
            <v>0</v>
          </cell>
          <cell r="N31">
            <v>3.32</v>
          </cell>
          <cell r="O31">
            <v>0</v>
          </cell>
        </row>
        <row r="32">
          <cell r="C32" t="str">
            <v>CA-003</v>
          </cell>
          <cell r="D32">
            <v>0</v>
          </cell>
          <cell r="E32" t="str">
            <v/>
          </cell>
          <cell r="F32" t="str">
            <v/>
          </cell>
          <cell r="G32" t="str">
            <v/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C33" t="str">
            <v>CA-003</v>
          </cell>
          <cell r="D33">
            <v>0</v>
          </cell>
          <cell r="E33" t="str">
            <v/>
          </cell>
          <cell r="F33" t="str">
            <v/>
          </cell>
          <cell r="G33" t="str">
            <v/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C34" t="str">
            <v>CA-003</v>
          </cell>
          <cell r="D34">
            <v>0</v>
          </cell>
          <cell r="E34" t="str">
            <v/>
          </cell>
          <cell r="F34" t="str">
            <v/>
          </cell>
          <cell r="G34" t="str">
            <v/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C35" t="str">
            <v>CA-003</v>
          </cell>
          <cell r="D35">
            <v>0</v>
          </cell>
          <cell r="E35" t="str">
            <v/>
          </cell>
          <cell r="F35" t="str">
            <v/>
          </cell>
          <cell r="G35" t="str">
            <v/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C36" t="str">
            <v>CA-003</v>
          </cell>
          <cell r="D36">
            <v>0</v>
          </cell>
          <cell r="E36" t="str">
            <v/>
          </cell>
          <cell r="F36" t="str">
            <v/>
          </cell>
          <cell r="G36" t="str">
            <v/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C37" t="str">
            <v>CA-003</v>
          </cell>
          <cell r="D37">
            <v>0</v>
          </cell>
          <cell r="E37" t="str">
            <v/>
          </cell>
          <cell r="F37" t="str">
            <v/>
          </cell>
          <cell r="G37" t="str">
            <v/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C38" t="str">
            <v>CA-003</v>
          </cell>
          <cell r="D38">
            <v>0</v>
          </cell>
          <cell r="E38" t="str">
            <v/>
          </cell>
          <cell r="F38" t="str">
            <v/>
          </cell>
          <cell r="G38" t="str">
            <v/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C39" t="str">
            <v>CA-003</v>
          </cell>
          <cell r="D39">
            <v>0</v>
          </cell>
          <cell r="E39" t="str">
            <v/>
          </cell>
          <cell r="F39" t="str">
            <v/>
          </cell>
          <cell r="G39" t="str">
            <v/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C40" t="str">
            <v>CA-003</v>
          </cell>
          <cell r="D40">
            <v>0</v>
          </cell>
          <cell r="E40" t="str">
            <v/>
          </cell>
          <cell r="F40" t="str">
            <v/>
          </cell>
          <cell r="G40" t="str">
            <v/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C41" t="str">
            <v>CA-003</v>
          </cell>
          <cell r="D41">
            <v>0</v>
          </cell>
          <cell r="E41" t="str">
            <v/>
          </cell>
          <cell r="F41" t="str">
            <v/>
          </cell>
          <cell r="G41" t="str">
            <v/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C42" t="str">
            <v>CA-003</v>
          </cell>
          <cell r="D42">
            <v>0</v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C43" t="str">
            <v>CA-003</v>
          </cell>
          <cell r="D43">
            <v>0</v>
          </cell>
          <cell r="E43" t="str">
            <v/>
          </cell>
          <cell r="F43" t="str">
            <v/>
          </cell>
          <cell r="G43" t="str">
            <v/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C44" t="str">
            <v>CA-003</v>
          </cell>
          <cell r="D44">
            <v>0</v>
          </cell>
          <cell r="E44" t="str">
            <v/>
          </cell>
          <cell r="F44" t="str">
            <v/>
          </cell>
          <cell r="G44" t="str">
            <v/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C45" t="str">
            <v>CA-003</v>
          </cell>
          <cell r="D45">
            <v>0</v>
          </cell>
          <cell r="E45" t="str">
            <v/>
          </cell>
          <cell r="F45" t="str">
            <v/>
          </cell>
          <cell r="G45" t="str">
            <v/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C46" t="str">
            <v>CA-003</v>
          </cell>
          <cell r="D46">
            <v>1000</v>
          </cell>
          <cell r="E46" t="str">
            <v>LÍDER DE EQUIPE</v>
          </cell>
          <cell r="F46" t="str">
            <v>H</v>
          </cell>
          <cell r="G46" t="str">
            <v>MO</v>
          </cell>
          <cell r="H46">
            <v>0.04</v>
          </cell>
          <cell r="I46">
            <v>26.97</v>
          </cell>
          <cell r="J46">
            <v>1.08</v>
          </cell>
          <cell r="L46">
            <v>0</v>
          </cell>
          <cell r="N46">
            <v>0</v>
          </cell>
          <cell r="O46">
            <v>1.08</v>
          </cell>
        </row>
        <row r="47">
          <cell r="C47" t="str">
            <v>CA-004</v>
          </cell>
          <cell r="D47">
            <v>0</v>
          </cell>
          <cell r="E47" t="str">
            <v>REGULARIZAÇÃO DE SUPERFÍCIE</v>
          </cell>
          <cell r="F47" t="str">
            <v>M2</v>
          </cell>
          <cell r="G47" t="str">
            <v/>
          </cell>
          <cell r="I47">
            <v>31.41</v>
          </cell>
          <cell r="J47">
            <v>0</v>
          </cell>
          <cell r="N47">
            <v>31.41</v>
          </cell>
          <cell r="O47">
            <v>0</v>
          </cell>
        </row>
        <row r="48">
          <cell r="C48" t="str">
            <v>CA-004</v>
          </cell>
          <cell r="D48">
            <v>10016</v>
          </cell>
          <cell r="E48" t="str">
            <v>ARGAMASSA TRACO 1:3 (CIMENTO E AREIA)</v>
          </cell>
          <cell r="F48" t="str">
            <v>M3</v>
          </cell>
          <cell r="G48" t="str">
            <v>MA</v>
          </cell>
          <cell r="H48">
            <v>0.03</v>
          </cell>
          <cell r="I48">
            <v>406.73</v>
          </cell>
          <cell r="J48">
            <v>12.2</v>
          </cell>
          <cell r="L48">
            <v>0</v>
          </cell>
          <cell r="N48">
            <v>12.2</v>
          </cell>
          <cell r="O48">
            <v>0</v>
          </cell>
        </row>
        <row r="49">
          <cell r="C49" t="str">
            <v>CA-004</v>
          </cell>
          <cell r="D49">
            <v>20166</v>
          </cell>
          <cell r="E49" t="str">
            <v>REGULARIZAÇÃO DE SUPERFÍCIE (INSTALAÇÃO)</v>
          </cell>
          <cell r="F49" t="str">
            <v>M2</v>
          </cell>
          <cell r="G49" t="str">
            <v>SE</v>
          </cell>
          <cell r="H49">
            <v>1</v>
          </cell>
          <cell r="I49">
            <v>19.21</v>
          </cell>
          <cell r="J49">
            <v>19.21</v>
          </cell>
          <cell r="L49">
            <v>0</v>
          </cell>
          <cell r="N49">
            <v>19.21</v>
          </cell>
          <cell r="O49">
            <v>0</v>
          </cell>
        </row>
        <row r="50">
          <cell r="C50" t="str">
            <v>CA-004</v>
          </cell>
          <cell r="D50">
            <v>0</v>
          </cell>
          <cell r="E50" t="str">
            <v/>
          </cell>
          <cell r="F50" t="str">
            <v/>
          </cell>
          <cell r="G50" t="str">
            <v/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C51" t="str">
            <v>CA-004</v>
          </cell>
          <cell r="D51">
            <v>0</v>
          </cell>
          <cell r="E51" t="str">
            <v/>
          </cell>
          <cell r="F51" t="str">
            <v/>
          </cell>
          <cell r="G51" t="str">
            <v/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C52" t="str">
            <v>CA-004</v>
          </cell>
          <cell r="D52">
            <v>0</v>
          </cell>
          <cell r="E52" t="str">
            <v/>
          </cell>
          <cell r="F52" t="str">
            <v/>
          </cell>
          <cell r="G52" t="str">
            <v/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C53" t="str">
            <v>CA-004</v>
          </cell>
          <cell r="D53">
            <v>0</v>
          </cell>
          <cell r="E53" t="str">
            <v/>
          </cell>
          <cell r="F53" t="str">
            <v/>
          </cell>
          <cell r="G53" t="str">
            <v/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C54" t="str">
            <v>CA-004</v>
          </cell>
          <cell r="D54">
            <v>0</v>
          </cell>
          <cell r="E54" t="str">
            <v/>
          </cell>
          <cell r="F54" t="str">
            <v/>
          </cell>
          <cell r="G54" t="str">
            <v/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C55" t="str">
            <v>CA-004</v>
          </cell>
          <cell r="D55">
            <v>0</v>
          </cell>
          <cell r="E55" t="str">
            <v/>
          </cell>
          <cell r="F55" t="str">
            <v/>
          </cell>
          <cell r="G55" t="str">
            <v/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C56" t="str">
            <v>CA-004</v>
          </cell>
          <cell r="D56">
            <v>0</v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C57" t="str">
            <v>CA-004</v>
          </cell>
          <cell r="D57">
            <v>0</v>
          </cell>
          <cell r="E57" t="str">
            <v/>
          </cell>
          <cell r="F57" t="str">
            <v/>
          </cell>
          <cell r="G57" t="str">
            <v/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C58" t="str">
            <v>CA-004</v>
          </cell>
          <cell r="D58">
            <v>0</v>
          </cell>
          <cell r="E58" t="str">
            <v/>
          </cell>
          <cell r="F58" t="str">
            <v/>
          </cell>
          <cell r="G58" t="str">
            <v/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C59" t="str">
            <v>CA-004</v>
          </cell>
          <cell r="D59">
            <v>0</v>
          </cell>
          <cell r="E59" t="str">
            <v/>
          </cell>
          <cell r="F59" t="str">
            <v/>
          </cell>
          <cell r="G59" t="str">
            <v/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C60" t="str">
            <v>CA-004</v>
          </cell>
          <cell r="D60">
            <v>0</v>
          </cell>
          <cell r="E60" t="str">
            <v/>
          </cell>
          <cell r="F60" t="str">
            <v/>
          </cell>
          <cell r="G60" t="str">
            <v/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C61" t="str">
            <v>CA-004</v>
          </cell>
          <cell r="D61">
            <v>0</v>
          </cell>
          <cell r="E61" t="str">
            <v/>
          </cell>
          <cell r="F61" t="str">
            <v/>
          </cell>
          <cell r="G61" t="str">
            <v/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C62" t="str">
            <v>CA-004</v>
          </cell>
          <cell r="D62">
            <v>0</v>
          </cell>
          <cell r="E62" t="str">
            <v/>
          </cell>
          <cell r="F62" t="str">
            <v/>
          </cell>
          <cell r="G62" t="str">
            <v/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C63" t="str">
            <v>CA-004</v>
          </cell>
          <cell r="D63">
            <v>0</v>
          </cell>
          <cell r="E63" t="str">
            <v/>
          </cell>
          <cell r="F63" t="str">
            <v/>
          </cell>
          <cell r="G63" t="str">
            <v/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C64" t="str">
            <v>CA-004</v>
          </cell>
          <cell r="D64">
            <v>0</v>
          </cell>
          <cell r="E64" t="str">
            <v/>
          </cell>
          <cell r="F64" t="str">
            <v/>
          </cell>
          <cell r="G64" t="str">
            <v/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C65" t="str">
            <v>CA-004</v>
          </cell>
          <cell r="D65">
            <v>0</v>
          </cell>
          <cell r="E65" t="str">
            <v/>
          </cell>
          <cell r="F65" t="str">
            <v/>
          </cell>
          <cell r="G65" t="str">
            <v/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C66" t="str">
            <v>CA-004</v>
          </cell>
          <cell r="D66">
            <v>1000</v>
          </cell>
          <cell r="E66" t="str">
            <v>LÍDER DE EQUIPE</v>
          </cell>
          <cell r="F66" t="str">
            <v>H</v>
          </cell>
          <cell r="G66" t="str">
            <v>MO</v>
          </cell>
          <cell r="H66">
            <v>0</v>
          </cell>
          <cell r="I66">
            <v>26.97</v>
          </cell>
          <cell r="J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C67" t="str">
            <v>CA-005</v>
          </cell>
          <cell r="D67">
            <v>0</v>
          </cell>
          <cell r="E67" t="str">
            <v>TABICA PARA FORRO DE GESSO</v>
          </cell>
          <cell r="F67" t="str">
            <v>M</v>
          </cell>
          <cell r="G67" t="str">
            <v/>
          </cell>
          <cell r="I67">
            <v>10.56</v>
          </cell>
          <cell r="J67">
            <v>0</v>
          </cell>
          <cell r="N67">
            <v>10.56</v>
          </cell>
          <cell r="O67">
            <v>0</v>
          </cell>
        </row>
        <row r="68">
          <cell r="C68" t="str">
            <v>CA-005</v>
          </cell>
          <cell r="D68">
            <v>20150</v>
          </cell>
          <cell r="E68" t="str">
            <v>TABICA PARA FORRO DE GESSO</v>
          </cell>
          <cell r="F68" t="str">
            <v>M</v>
          </cell>
          <cell r="G68" t="str">
            <v>SE</v>
          </cell>
          <cell r="H68">
            <v>1</v>
          </cell>
          <cell r="I68">
            <v>10.56</v>
          </cell>
          <cell r="J68">
            <v>10.56</v>
          </cell>
          <cell r="L68">
            <v>0</v>
          </cell>
          <cell r="N68">
            <v>10.56</v>
          </cell>
          <cell r="O68">
            <v>0</v>
          </cell>
        </row>
        <row r="69">
          <cell r="C69" t="str">
            <v>CA-005</v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C70" t="str">
            <v>CA-005</v>
          </cell>
          <cell r="D70">
            <v>0</v>
          </cell>
          <cell r="E70" t="str">
            <v/>
          </cell>
          <cell r="F70" t="str">
            <v/>
          </cell>
          <cell r="G70" t="str">
            <v/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C71" t="str">
            <v>CA-005</v>
          </cell>
          <cell r="D71">
            <v>0</v>
          </cell>
          <cell r="E71" t="str">
            <v/>
          </cell>
          <cell r="F71" t="str">
            <v/>
          </cell>
          <cell r="G71" t="str">
            <v/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C72" t="str">
            <v>CA-005</v>
          </cell>
          <cell r="D72">
            <v>0</v>
          </cell>
          <cell r="E72" t="str">
            <v/>
          </cell>
          <cell r="F72" t="str">
            <v/>
          </cell>
          <cell r="G72" t="str">
            <v/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C73" t="str">
            <v>CA-005</v>
          </cell>
          <cell r="D73">
            <v>0</v>
          </cell>
          <cell r="E73" t="str">
            <v/>
          </cell>
          <cell r="F73" t="str">
            <v/>
          </cell>
          <cell r="G73" t="str">
            <v/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</row>
        <row r="74">
          <cell r="C74" t="str">
            <v>CA-005</v>
          </cell>
          <cell r="D74">
            <v>0</v>
          </cell>
          <cell r="E74" t="str">
            <v/>
          </cell>
          <cell r="F74" t="str">
            <v/>
          </cell>
          <cell r="G74" t="str">
            <v/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N74">
            <v>0</v>
          </cell>
          <cell r="O74">
            <v>0</v>
          </cell>
        </row>
        <row r="75">
          <cell r="C75" t="str">
            <v>CA-005</v>
          </cell>
          <cell r="D75">
            <v>0</v>
          </cell>
          <cell r="E75" t="str">
            <v/>
          </cell>
          <cell r="F75" t="str">
            <v/>
          </cell>
          <cell r="G75" t="str">
            <v/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</row>
        <row r="76">
          <cell r="C76" t="str">
            <v>CA-005</v>
          </cell>
          <cell r="D76">
            <v>0</v>
          </cell>
          <cell r="E76" t="str">
            <v/>
          </cell>
          <cell r="F76" t="str">
            <v/>
          </cell>
          <cell r="G76" t="str">
            <v/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C77" t="str">
            <v>CA-005</v>
          </cell>
          <cell r="D77">
            <v>0</v>
          </cell>
          <cell r="E77" t="str">
            <v/>
          </cell>
          <cell r="F77" t="str">
            <v/>
          </cell>
          <cell r="G77" t="str">
            <v/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C78" t="str">
            <v>CA-005</v>
          </cell>
          <cell r="D78">
            <v>0</v>
          </cell>
          <cell r="E78" t="str">
            <v/>
          </cell>
          <cell r="F78" t="str">
            <v/>
          </cell>
          <cell r="G78" t="str">
            <v/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C79" t="str">
            <v>CA-005</v>
          </cell>
          <cell r="D79">
            <v>0</v>
          </cell>
          <cell r="E79" t="str">
            <v/>
          </cell>
          <cell r="F79" t="str">
            <v/>
          </cell>
          <cell r="G79" t="str">
            <v/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C80" t="str">
            <v>CA-005</v>
          </cell>
          <cell r="D80">
            <v>0</v>
          </cell>
          <cell r="E80" t="str">
            <v/>
          </cell>
          <cell r="F80" t="str">
            <v/>
          </cell>
          <cell r="G80" t="str">
            <v/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C81" t="str">
            <v>CA-005</v>
          </cell>
          <cell r="D81">
            <v>0</v>
          </cell>
          <cell r="E81" t="str">
            <v/>
          </cell>
          <cell r="F81" t="str">
            <v/>
          </cell>
          <cell r="G81" t="str">
            <v/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C82" t="str">
            <v>CA-005</v>
          </cell>
          <cell r="D82">
            <v>0</v>
          </cell>
          <cell r="E82" t="str">
            <v/>
          </cell>
          <cell r="F82" t="str">
            <v/>
          </cell>
          <cell r="G82" t="str">
            <v/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C83" t="str">
            <v>CA-005</v>
          </cell>
          <cell r="D83">
            <v>0</v>
          </cell>
          <cell r="E83" t="str">
            <v/>
          </cell>
          <cell r="F83" t="str">
            <v/>
          </cell>
          <cell r="G83" t="str">
            <v/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C84" t="str">
            <v>CA-005</v>
          </cell>
          <cell r="D84">
            <v>0</v>
          </cell>
          <cell r="E84" t="str">
            <v/>
          </cell>
          <cell r="F84" t="str">
            <v/>
          </cell>
          <cell r="G84" t="str">
            <v/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C85" t="str">
            <v>CA-005</v>
          </cell>
          <cell r="D85">
            <v>0</v>
          </cell>
          <cell r="E85" t="str">
            <v/>
          </cell>
          <cell r="F85" t="str">
            <v/>
          </cell>
          <cell r="G85" t="str">
            <v/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C86" t="str">
            <v>CA-005</v>
          </cell>
          <cell r="D86">
            <v>1000</v>
          </cell>
          <cell r="E86" t="str">
            <v>LÍDER DE EQUIPE</v>
          </cell>
          <cell r="F86" t="str">
            <v>H</v>
          </cell>
          <cell r="G86" t="str">
            <v>MO</v>
          </cell>
          <cell r="H86">
            <v>0</v>
          </cell>
          <cell r="I86">
            <v>26.97</v>
          </cell>
          <cell r="J86">
            <v>0</v>
          </cell>
          <cell r="L86">
            <v>0</v>
          </cell>
          <cell r="N86">
            <v>0</v>
          </cell>
          <cell r="O86">
            <v>0</v>
          </cell>
        </row>
      </sheetData>
      <sheetData sheetId="8" refreshError="1"/>
      <sheetData sheetId="9" refreshError="1"/>
      <sheetData sheetId="10" refreshError="1"/>
      <sheetData sheetId="11">
        <row r="42">
          <cell r="D42">
            <v>157.52000000000001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 "/>
      <sheetName val="CAPA -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ELET&amp;AC"/>
      <sheetName val="Cabos"/>
      <sheetName val="ATERR"/>
      <sheetName val="ILUM"/>
      <sheetName val="Memoria"/>
      <sheetName val="Paineis"/>
      <sheetName val="Lista Cabos Compras"/>
      <sheetName val="Lista Cabos Compras (Apoio)"/>
      <sheetName val="Lista Materiais"/>
      <sheetName val="DADOS"/>
      <sheetName val="Anexos"/>
      <sheetName val="Capa  LISTA CAB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S244"/>
  <sheetViews>
    <sheetView showGridLines="0" showZeros="0" zoomScaleNormal="100" zoomScaleSheetLayoutView="100" workbookViewId="0">
      <pane ySplit="17" topLeftCell="A18" activePane="bottomLeft" state="frozen"/>
      <selection pane="bottomLeft" activeCell="G27" sqref="G27"/>
    </sheetView>
  </sheetViews>
  <sheetFormatPr defaultRowHeight="13.5" outlineLevelRow="2"/>
  <cols>
    <col min="1" max="1" width="11.6640625" style="431" customWidth="1"/>
    <col min="2" max="2" width="16.1640625" style="431" bestFit="1" customWidth="1"/>
    <col min="3" max="3" width="13.6640625" style="432" customWidth="1"/>
    <col min="4" max="4" width="82.83203125" style="602" customWidth="1"/>
    <col min="5" max="5" width="14.6640625" style="607" bestFit="1" customWidth="1"/>
    <col min="6" max="6" width="19.6640625" style="607" customWidth="1"/>
    <col min="7" max="10" width="13.5" style="607" customWidth="1"/>
    <col min="11" max="11" width="20" style="607" bestFit="1" customWidth="1"/>
    <col min="12" max="14" width="14.5" style="607" customWidth="1"/>
    <col min="15" max="15" width="19.1640625" style="608" customWidth="1"/>
    <col min="16" max="16" width="24.83203125" style="608" customWidth="1"/>
    <col min="17" max="17" width="20.5" style="607" customWidth="1"/>
    <col min="18" max="18" width="3.6640625" style="436" hidden="1" customWidth="1"/>
    <col min="19" max="19" width="8.6640625" style="437" customWidth="1"/>
    <col min="20" max="16384" width="9.33203125" style="437"/>
  </cols>
  <sheetData>
    <row r="1" spans="1:19" s="378" customFormat="1" ht="12.75">
      <c r="A1" s="369"/>
      <c r="B1" s="370"/>
      <c r="C1" s="371"/>
      <c r="D1" s="372"/>
      <c r="E1" s="372"/>
      <c r="F1" s="373"/>
      <c r="G1" s="373"/>
      <c r="H1" s="373"/>
      <c r="I1" s="373"/>
      <c r="J1" s="373"/>
      <c r="K1" s="373"/>
      <c r="L1" s="373"/>
      <c r="M1" s="373"/>
      <c r="N1" s="373"/>
      <c r="O1" s="374"/>
      <c r="P1" s="375"/>
      <c r="Q1" s="376"/>
      <c r="R1" s="377"/>
    </row>
    <row r="2" spans="1:19" s="378" customFormat="1" ht="12.75">
      <c r="A2" s="379"/>
      <c r="B2" s="380"/>
      <c r="C2" s="381"/>
      <c r="D2" s="382"/>
      <c r="E2" s="382"/>
      <c r="F2" s="383"/>
      <c r="G2" s="383"/>
      <c r="H2" s="383"/>
      <c r="I2" s="383"/>
      <c r="J2" s="383"/>
      <c r="K2" s="383"/>
      <c r="L2" s="383"/>
      <c r="M2" s="383"/>
      <c r="N2" s="383"/>
      <c r="O2" s="384"/>
      <c r="P2" s="385"/>
      <c r="Q2" s="386"/>
      <c r="R2" s="377"/>
    </row>
    <row r="3" spans="1:19" s="378" customFormat="1" ht="12.75">
      <c r="A3" s="379"/>
      <c r="B3" s="380"/>
      <c r="C3" s="381"/>
      <c r="D3" s="382"/>
      <c r="E3" s="382"/>
      <c r="F3" s="383"/>
      <c r="G3" s="383"/>
      <c r="H3" s="383"/>
      <c r="I3" s="383"/>
      <c r="J3" s="383"/>
      <c r="K3" s="383"/>
      <c r="L3" s="383"/>
      <c r="M3" s="383"/>
      <c r="N3" s="383"/>
      <c r="O3" s="384"/>
      <c r="P3" s="385"/>
      <c r="Q3" s="386"/>
      <c r="R3" s="377"/>
    </row>
    <row r="4" spans="1:19" s="378" customFormat="1" ht="12.75">
      <c r="A4" s="379"/>
      <c r="B4" s="380"/>
      <c r="C4" s="381"/>
      <c r="D4" s="382"/>
      <c r="E4" s="382"/>
      <c r="F4" s="383"/>
      <c r="G4" s="383"/>
      <c r="H4" s="383"/>
      <c r="I4" s="383"/>
      <c r="J4" s="383"/>
      <c r="K4" s="383"/>
      <c r="L4" s="383"/>
      <c r="M4" s="383"/>
      <c r="N4" s="383"/>
      <c r="O4" s="384"/>
      <c r="P4" s="385"/>
      <c r="Q4" s="386"/>
      <c r="R4" s="377"/>
    </row>
    <row r="5" spans="1:19" s="378" customFormat="1" ht="12.75">
      <c r="A5" s="379"/>
      <c r="B5" s="380"/>
      <c r="C5" s="381"/>
      <c r="D5" s="382"/>
      <c r="E5" s="382"/>
      <c r="F5" s="383"/>
      <c r="G5" s="383"/>
      <c r="H5" s="383"/>
      <c r="I5" s="383"/>
      <c r="J5" s="383"/>
      <c r="K5" s="383"/>
      <c r="L5" s="383"/>
      <c r="M5" s="383"/>
      <c r="N5" s="383"/>
      <c r="O5" s="384"/>
      <c r="P5" s="385"/>
      <c r="Q5" s="386"/>
      <c r="R5" s="377"/>
    </row>
    <row r="6" spans="1:19" s="378" customFormat="1" thickBot="1">
      <c r="A6" s="379"/>
      <c r="B6" s="380"/>
      <c r="C6" s="381"/>
      <c r="D6" s="382"/>
      <c r="E6" s="382"/>
      <c r="F6" s="383"/>
      <c r="G6" s="383"/>
      <c r="H6" s="383"/>
      <c r="I6" s="383"/>
      <c r="J6" s="383"/>
      <c r="K6" s="383"/>
      <c r="L6" s="383"/>
      <c r="M6" s="383"/>
      <c r="N6" s="383"/>
      <c r="O6" s="384"/>
      <c r="P6" s="385"/>
      <c r="Q6" s="386"/>
      <c r="R6" s="377"/>
    </row>
    <row r="7" spans="1:19" s="378" customFormat="1" ht="12.75">
      <c r="A7" s="369"/>
      <c r="B7" s="370"/>
      <c r="C7" s="371"/>
      <c r="D7" s="372"/>
      <c r="E7" s="372"/>
      <c r="F7" s="373"/>
      <c r="G7" s="373"/>
      <c r="H7" s="373"/>
      <c r="I7" s="373"/>
      <c r="J7" s="373"/>
      <c r="K7" s="373"/>
      <c r="L7" s="373"/>
      <c r="M7" s="373"/>
      <c r="N7" s="373"/>
      <c r="O7" s="387"/>
      <c r="P7" s="388"/>
      <c r="Q7" s="389"/>
      <c r="R7" s="377"/>
    </row>
    <row r="8" spans="1:19" s="378" customFormat="1" ht="12.75">
      <c r="A8" s="768" t="s">
        <v>582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  <c r="O8" s="769"/>
      <c r="P8" s="769"/>
      <c r="Q8" s="770"/>
      <c r="R8" s="377"/>
    </row>
    <row r="9" spans="1:19" s="378" customFormat="1" thickBot="1">
      <c r="A9" s="390"/>
      <c r="B9" s="391"/>
      <c r="C9" s="392"/>
      <c r="D9" s="393"/>
      <c r="E9" s="393"/>
      <c r="F9" s="394"/>
      <c r="G9" s="394"/>
      <c r="H9" s="394"/>
      <c r="I9" s="394"/>
      <c r="J9" s="394"/>
      <c r="K9" s="394"/>
      <c r="L9" s="394"/>
      <c r="M9" s="394"/>
      <c r="N9" s="394"/>
      <c r="O9" s="395"/>
      <c r="P9" s="396"/>
      <c r="Q9" s="397"/>
      <c r="R9" s="377"/>
    </row>
    <row r="10" spans="1:19" s="378" customFormat="1" ht="12.75">
      <c r="A10" s="398" t="s">
        <v>80</v>
      </c>
      <c r="B10" s="370"/>
      <c r="C10" s="371"/>
      <c r="D10" s="372"/>
      <c r="E10" s="372"/>
      <c r="F10" s="373"/>
      <c r="G10" s="373"/>
      <c r="H10" s="373"/>
      <c r="I10" s="373"/>
      <c r="J10" s="373"/>
      <c r="K10" s="373"/>
      <c r="L10" s="373"/>
      <c r="M10" s="373"/>
      <c r="N10" s="373"/>
      <c r="O10" s="387"/>
      <c r="P10" s="623" t="s">
        <v>75</v>
      </c>
      <c r="Q10" s="389">
        <v>0.84660000000000002</v>
      </c>
      <c r="R10" s="377"/>
    </row>
    <row r="11" spans="1:19" s="378" customFormat="1" ht="12.75">
      <c r="A11" s="399" t="s">
        <v>81</v>
      </c>
      <c r="B11" s="380"/>
      <c r="C11" s="381"/>
      <c r="D11" s="382"/>
      <c r="E11" s="382"/>
      <c r="F11" s="383"/>
      <c r="G11" s="383"/>
      <c r="H11" s="383"/>
      <c r="I11" s="383"/>
      <c r="J11" s="383"/>
      <c r="K11" s="400"/>
      <c r="L11" s="401"/>
      <c r="M11" s="401"/>
      <c r="N11" s="401"/>
      <c r="O11" s="402"/>
      <c r="P11" s="624" t="s">
        <v>16</v>
      </c>
      <c r="Q11" s="403">
        <v>0.28239999999999998</v>
      </c>
      <c r="R11" s="404"/>
    </row>
    <row r="12" spans="1:19" s="378" customFormat="1" ht="12.75">
      <c r="A12" s="399" t="s">
        <v>83</v>
      </c>
      <c r="B12" s="380"/>
      <c r="C12" s="381"/>
      <c r="D12" s="405"/>
      <c r="E12" s="382"/>
      <c r="F12" s="383"/>
      <c r="G12" s="383"/>
      <c r="H12" s="383"/>
      <c r="I12" s="383"/>
      <c r="J12" s="383"/>
      <c r="K12" s="400"/>
      <c r="L12" s="401"/>
      <c r="M12" s="406"/>
      <c r="N12" s="406"/>
      <c r="O12" s="402"/>
      <c r="P12" s="624" t="str">
        <f>+'[18]Resumo - ok'!C9</f>
        <v>BDI Diferenciado.:</v>
      </c>
      <c r="Q12" s="403">
        <v>0.16069815831987078</v>
      </c>
      <c r="R12" s="377"/>
      <c r="S12" s="407"/>
    </row>
    <row r="13" spans="1:19" s="378" customFormat="1" ht="12.75">
      <c r="A13" s="399" t="s">
        <v>633</v>
      </c>
      <c r="B13" s="408">
        <v>517.67999999999995</v>
      </c>
      <c r="C13" s="381"/>
      <c r="D13" s="382"/>
      <c r="E13" s="382"/>
      <c r="F13" s="383"/>
      <c r="G13" s="383"/>
      <c r="H13" s="383"/>
      <c r="I13" s="383"/>
      <c r="J13" s="383"/>
      <c r="K13" s="409"/>
      <c r="L13" s="401"/>
      <c r="M13" s="401"/>
      <c r="N13" s="401"/>
      <c r="O13" s="402"/>
      <c r="P13" s="624" t="s">
        <v>84</v>
      </c>
      <c r="Q13" s="413">
        <v>3</v>
      </c>
      <c r="R13" s="377"/>
    </row>
    <row r="14" spans="1:19" s="378" customFormat="1" ht="12.75">
      <c r="A14" s="410"/>
      <c r="B14" s="411"/>
      <c r="C14" s="381"/>
      <c r="D14" s="412"/>
      <c r="E14" s="382"/>
      <c r="F14" s="383"/>
      <c r="G14" s="383"/>
      <c r="H14" s="383"/>
      <c r="I14" s="383"/>
      <c r="J14" s="383"/>
      <c r="K14" s="400"/>
      <c r="L14" s="401"/>
      <c r="M14" s="401"/>
      <c r="N14" s="401"/>
      <c r="O14" s="402"/>
      <c r="P14" s="624" t="s">
        <v>85</v>
      </c>
      <c r="Q14" s="416">
        <f>P222</f>
        <v>789518.14</v>
      </c>
      <c r="R14" s="377"/>
    </row>
    <row r="15" spans="1:19" s="378" customFormat="1" thickBot="1">
      <c r="A15" s="379"/>
      <c r="B15" s="414"/>
      <c r="C15" s="381"/>
      <c r="D15" s="415"/>
      <c r="E15" s="382"/>
      <c r="F15" s="383"/>
      <c r="G15" s="383"/>
      <c r="H15" s="383"/>
      <c r="I15" s="383"/>
      <c r="J15" s="383"/>
      <c r="K15" s="400"/>
      <c r="L15" s="401"/>
      <c r="M15" s="401"/>
      <c r="N15" s="401"/>
      <c r="O15" s="402"/>
      <c r="P15" s="625" t="s">
        <v>86</v>
      </c>
      <c r="Q15" s="422">
        <f>Q14/B13</f>
        <v>1525.1084453716583</v>
      </c>
      <c r="R15" s="377"/>
    </row>
    <row r="16" spans="1:19" s="378" customFormat="1" thickBot="1">
      <c r="A16" s="390"/>
      <c r="B16" s="417"/>
      <c r="C16" s="392"/>
      <c r="D16" s="418"/>
      <c r="E16" s="393"/>
      <c r="F16" s="394"/>
      <c r="G16" s="394"/>
      <c r="H16" s="394"/>
      <c r="I16" s="394"/>
      <c r="J16" s="394"/>
      <c r="K16" s="419"/>
      <c r="L16" s="420"/>
      <c r="M16" s="420"/>
      <c r="N16" s="420"/>
      <c r="O16" s="421"/>
      <c r="R16" s="377"/>
    </row>
    <row r="17" spans="1:19" s="429" customFormat="1" ht="41.25" thickBot="1">
      <c r="A17" s="423" t="s">
        <v>14</v>
      </c>
      <c r="B17" s="424" t="s">
        <v>90</v>
      </c>
      <c r="C17" s="425" t="s">
        <v>42</v>
      </c>
      <c r="D17" s="424" t="s">
        <v>13</v>
      </c>
      <c r="E17" s="424" t="s">
        <v>39</v>
      </c>
      <c r="F17" s="424" t="s">
        <v>12</v>
      </c>
      <c r="G17" s="424" t="s">
        <v>79</v>
      </c>
      <c r="H17" s="424" t="s">
        <v>19</v>
      </c>
      <c r="I17" s="424" t="s">
        <v>88</v>
      </c>
      <c r="J17" s="424" t="s">
        <v>89</v>
      </c>
      <c r="K17" s="424" t="s">
        <v>87</v>
      </c>
      <c r="L17" s="424" t="s">
        <v>77</v>
      </c>
      <c r="M17" s="424" t="s">
        <v>78</v>
      </c>
      <c r="N17" s="424" t="s">
        <v>91</v>
      </c>
      <c r="O17" s="424" t="s">
        <v>149</v>
      </c>
      <c r="P17" s="426" t="s">
        <v>148</v>
      </c>
      <c r="Q17" s="427" t="s">
        <v>15</v>
      </c>
      <c r="R17" s="428"/>
    </row>
    <row r="18" spans="1:19" ht="14.25" thickBot="1">
      <c r="A18" s="430"/>
      <c r="D18" s="433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4"/>
      <c r="P18" s="434"/>
      <c r="Q18" s="435"/>
    </row>
    <row r="19" spans="1:19" s="441" customFormat="1" ht="14.25" thickBot="1">
      <c r="A19" s="438" t="s">
        <v>0</v>
      </c>
      <c r="B19" s="776" t="s">
        <v>21</v>
      </c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765"/>
      <c r="P19" s="766"/>
      <c r="Q19" s="439"/>
      <c r="R19" s="440"/>
    </row>
    <row r="20" spans="1:19" s="441" customFormat="1" ht="14.25" outlineLevel="1" thickBot="1">
      <c r="A20" s="442" t="s">
        <v>1</v>
      </c>
      <c r="B20" s="771" t="s">
        <v>117</v>
      </c>
      <c r="C20" s="772"/>
      <c r="D20" s="772"/>
      <c r="E20" s="772"/>
      <c r="F20" s="772"/>
      <c r="G20" s="772"/>
      <c r="H20" s="773"/>
      <c r="I20" s="773"/>
      <c r="J20" s="773"/>
      <c r="K20" s="773"/>
      <c r="L20" s="773"/>
      <c r="M20" s="773"/>
      <c r="N20" s="773"/>
      <c r="O20" s="773"/>
      <c r="P20" s="774"/>
      <c r="Q20" s="443"/>
      <c r="R20" s="440"/>
    </row>
    <row r="21" spans="1:19" s="441" customFormat="1" outlineLevel="2">
      <c r="A21" s="444" t="s">
        <v>35</v>
      </c>
      <c r="B21" s="445" t="s">
        <v>44</v>
      </c>
      <c r="C21" s="446" t="s">
        <v>45</v>
      </c>
      <c r="D21" s="447" t="s">
        <v>361</v>
      </c>
      <c r="E21" s="448" t="s">
        <v>113</v>
      </c>
      <c r="F21" s="449">
        <v>1</v>
      </c>
      <c r="G21" s="450"/>
      <c r="H21" s="451">
        <v>3282.8854799999999</v>
      </c>
      <c r="I21" s="451">
        <f>TRUNC(G21*F21,2)</f>
        <v>0</v>
      </c>
      <c r="J21" s="452">
        <f>TRUNC(H21*F21,2)</f>
        <v>3282.88</v>
      </c>
      <c r="K21" s="452">
        <f>J21+I21</f>
        <v>3282.88</v>
      </c>
      <c r="L21" s="453">
        <f>$Q$11</f>
        <v>0.28239999999999998</v>
      </c>
      <c r="M21" s="453">
        <f>$Q$12</f>
        <v>0.16069815831987078</v>
      </c>
      <c r="N21" s="451">
        <f>TRUNC(I21*(1+M21),2)</f>
        <v>0</v>
      </c>
      <c r="O21" s="454">
        <f>TRUNC(J21*(1+L21),2)</f>
        <v>4209.96</v>
      </c>
      <c r="P21" s="455">
        <f>N21+O21</f>
        <v>4209.96</v>
      </c>
      <c r="Q21" s="456">
        <f>P21/P222</f>
        <v>5.3323157337461556E-3</v>
      </c>
      <c r="S21" s="457"/>
    </row>
    <row r="22" spans="1:19" s="441" customFormat="1" outlineLevel="2">
      <c r="A22" s="458" t="s">
        <v>2</v>
      </c>
      <c r="B22" s="459" t="s">
        <v>44</v>
      </c>
      <c r="C22" s="460" t="s">
        <v>55</v>
      </c>
      <c r="D22" s="461" t="s">
        <v>76</v>
      </c>
      <c r="E22" s="462" t="s">
        <v>47</v>
      </c>
      <c r="F22" s="463">
        <v>3</v>
      </c>
      <c r="G22" s="464"/>
      <c r="H22" s="451">
        <v>22033.306824000003</v>
      </c>
      <c r="I22" s="451">
        <f>TRUNC(G22*F22,2)</f>
        <v>0</v>
      </c>
      <c r="J22" s="452">
        <f>TRUNC(H22*F22,2)</f>
        <v>66099.92</v>
      </c>
      <c r="K22" s="452">
        <f>J22+I22</f>
        <v>66099.92</v>
      </c>
      <c r="L22" s="453">
        <f t="shared" ref="L22:L23" si="0">$Q$11</f>
        <v>0.28239999999999998</v>
      </c>
      <c r="M22" s="453">
        <f t="shared" ref="M22:M23" si="1">$Q$12</f>
        <v>0.16069815831987078</v>
      </c>
      <c r="N22" s="451">
        <f t="shared" ref="N22:N23" si="2">TRUNC(I22*(1+M22),2)</f>
        <v>0</v>
      </c>
      <c r="O22" s="454">
        <f t="shared" ref="O22:O23" si="3">TRUNC(J22*(1+L22),2)</f>
        <v>84766.53</v>
      </c>
      <c r="P22" s="455">
        <f t="shared" ref="P22:P23" si="4">N22+O22</f>
        <v>84766.53</v>
      </c>
      <c r="Q22" s="465">
        <f>P22/P222</f>
        <v>0.10736489221134297</v>
      </c>
      <c r="S22" s="466"/>
    </row>
    <row r="23" spans="1:19" s="441" customFormat="1" ht="14.25" outlineLevel="2" thickBot="1">
      <c r="A23" s="467" t="s">
        <v>54</v>
      </c>
      <c r="B23" s="468" t="s">
        <v>37</v>
      </c>
      <c r="C23" s="469" t="s">
        <v>48</v>
      </c>
      <c r="D23" s="470" t="s">
        <v>20</v>
      </c>
      <c r="E23" s="471" t="s">
        <v>9</v>
      </c>
      <c r="F23" s="472">
        <v>1</v>
      </c>
      <c r="G23" s="473">
        <v>214.82</v>
      </c>
      <c r="H23" s="474">
        <v>0</v>
      </c>
      <c r="I23" s="451">
        <f>TRUNC(G23*F23,2)</f>
        <v>214.82</v>
      </c>
      <c r="J23" s="452">
        <f>TRUNC(H23*F23,2)</f>
        <v>0</v>
      </c>
      <c r="K23" s="452">
        <f>J23+I23</f>
        <v>214.82</v>
      </c>
      <c r="L23" s="453">
        <f t="shared" si="0"/>
        <v>0.28239999999999998</v>
      </c>
      <c r="M23" s="453">
        <f t="shared" si="1"/>
        <v>0.16069815831987078</v>
      </c>
      <c r="N23" s="451">
        <f t="shared" si="2"/>
        <v>249.34</v>
      </c>
      <c r="O23" s="454">
        <f t="shared" si="3"/>
        <v>0</v>
      </c>
      <c r="P23" s="455">
        <f t="shared" si="4"/>
        <v>249.34</v>
      </c>
      <c r="Q23" s="475">
        <f>P23/P222</f>
        <v>3.1581288303268116E-4</v>
      </c>
    </row>
    <row r="24" spans="1:19" s="441" customFormat="1" ht="14.25" customHeight="1" outlineLevel="2" thickBot="1">
      <c r="A24" s="779" t="s">
        <v>29</v>
      </c>
      <c r="B24" s="757"/>
      <c r="C24" s="757"/>
      <c r="D24" s="757"/>
      <c r="E24" s="757"/>
      <c r="F24" s="757"/>
      <c r="G24" s="757"/>
      <c r="H24" s="780"/>
      <c r="I24" s="780"/>
      <c r="J24" s="780"/>
      <c r="K24" s="780"/>
      <c r="L24" s="780"/>
      <c r="M24" s="780"/>
      <c r="N24" s="780"/>
      <c r="O24" s="780"/>
      <c r="P24" s="476">
        <f>SUM(P21:P23)</f>
        <v>89225.83</v>
      </c>
      <c r="Q24" s="477">
        <f>P24/P222</f>
        <v>0.11301302082812183</v>
      </c>
      <c r="R24" s="478"/>
    </row>
    <row r="25" spans="1:19" s="441" customFormat="1" ht="14.25" outlineLevel="1" thickBot="1">
      <c r="A25" s="479" t="s">
        <v>3</v>
      </c>
      <c r="B25" s="775" t="s">
        <v>118</v>
      </c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4"/>
      <c r="Q25" s="480"/>
      <c r="R25" s="440"/>
    </row>
    <row r="26" spans="1:19" ht="27" outlineLevel="2">
      <c r="A26" s="481" t="s">
        <v>123</v>
      </c>
      <c r="B26" s="482" t="s">
        <v>36</v>
      </c>
      <c r="C26" s="483" t="s">
        <v>49</v>
      </c>
      <c r="D26" s="484" t="s">
        <v>63</v>
      </c>
      <c r="E26" s="485" t="s">
        <v>8</v>
      </c>
      <c r="F26" s="486">
        <v>72</v>
      </c>
      <c r="G26" s="487">
        <v>22.84</v>
      </c>
      <c r="H26" s="488">
        <v>24.7</v>
      </c>
      <c r="I26" s="451">
        <f t="shared" ref="I26:I31" si="5">TRUNC(G26*F26,2)</f>
        <v>1644.48</v>
      </c>
      <c r="J26" s="452">
        <f t="shared" ref="J26:J31" si="6">TRUNC(H26*F26,2)</f>
        <v>1778.4</v>
      </c>
      <c r="K26" s="452">
        <f t="shared" ref="K26:K31" si="7">J26+I26</f>
        <v>3422.88</v>
      </c>
      <c r="L26" s="453">
        <f t="shared" ref="L26:L31" si="8">$Q$11</f>
        <v>0.28239999999999998</v>
      </c>
      <c r="M26" s="453">
        <f t="shared" ref="M26:M31" si="9">$Q$12</f>
        <v>0.16069815831987078</v>
      </c>
      <c r="N26" s="451">
        <f t="shared" ref="N26:N31" si="10">TRUNC(I26*(1+M26),2)</f>
        <v>1908.74</v>
      </c>
      <c r="O26" s="454">
        <f t="shared" ref="O26:O31" si="11">TRUNC(J26*(1+L26),2)</f>
        <v>2280.62</v>
      </c>
      <c r="P26" s="455">
        <f t="shared" ref="P26:P31" si="12">N26+O26</f>
        <v>4189.3599999999997</v>
      </c>
      <c r="Q26" s="456">
        <f>P26/P222</f>
        <v>5.3062238696630825E-3</v>
      </c>
      <c r="R26" s="437"/>
    </row>
    <row r="27" spans="1:19" s="441" customFormat="1" ht="27" outlineLevel="2">
      <c r="A27" s="489" t="s">
        <v>124</v>
      </c>
      <c r="B27" s="459" t="s">
        <v>36</v>
      </c>
      <c r="C27" s="460">
        <v>84112</v>
      </c>
      <c r="D27" s="484" t="s">
        <v>94</v>
      </c>
      <c r="E27" s="462" t="s">
        <v>8</v>
      </c>
      <c r="F27" s="463">
        <v>24</v>
      </c>
      <c r="G27" s="490">
        <v>6.77</v>
      </c>
      <c r="H27" s="491">
        <v>2.75</v>
      </c>
      <c r="I27" s="451">
        <f t="shared" si="5"/>
        <v>162.47999999999999</v>
      </c>
      <c r="J27" s="452">
        <f t="shared" si="6"/>
        <v>66</v>
      </c>
      <c r="K27" s="452">
        <f t="shared" si="7"/>
        <v>228.48</v>
      </c>
      <c r="L27" s="453">
        <f t="shared" si="8"/>
        <v>0.28239999999999998</v>
      </c>
      <c r="M27" s="453">
        <f t="shared" si="9"/>
        <v>0.16069815831987078</v>
      </c>
      <c r="N27" s="451">
        <f t="shared" si="10"/>
        <v>188.59</v>
      </c>
      <c r="O27" s="454">
        <f t="shared" si="11"/>
        <v>84.63</v>
      </c>
      <c r="P27" s="455">
        <f t="shared" si="12"/>
        <v>273.22000000000003</v>
      </c>
      <c r="Q27" s="465">
        <f>P27/P222</f>
        <v>3.4605917984354361E-4</v>
      </c>
    </row>
    <row r="28" spans="1:19" s="441" customFormat="1" ht="40.5" outlineLevel="2">
      <c r="A28" s="489" t="s">
        <v>125</v>
      </c>
      <c r="B28" s="459" t="s">
        <v>36</v>
      </c>
      <c r="C28" s="460" t="s">
        <v>103</v>
      </c>
      <c r="D28" s="484" t="s">
        <v>102</v>
      </c>
      <c r="E28" s="462" t="s">
        <v>47</v>
      </c>
      <c r="F28" s="463">
        <v>3</v>
      </c>
      <c r="G28" s="490">
        <v>396.48</v>
      </c>
      <c r="H28" s="491">
        <v>0</v>
      </c>
      <c r="I28" s="451">
        <f t="shared" si="5"/>
        <v>1189.44</v>
      </c>
      <c r="J28" s="452">
        <f t="shared" si="6"/>
        <v>0</v>
      </c>
      <c r="K28" s="452">
        <f t="shared" si="7"/>
        <v>1189.44</v>
      </c>
      <c r="L28" s="453">
        <f t="shared" si="8"/>
        <v>0.28239999999999998</v>
      </c>
      <c r="M28" s="453">
        <f t="shared" si="9"/>
        <v>0.16069815831987078</v>
      </c>
      <c r="N28" s="451">
        <f t="shared" si="10"/>
        <v>1380.58</v>
      </c>
      <c r="O28" s="454">
        <f t="shared" si="11"/>
        <v>0</v>
      </c>
      <c r="P28" s="455">
        <f t="shared" si="12"/>
        <v>1380.58</v>
      </c>
      <c r="Q28" s="465">
        <f>P28/P222</f>
        <v>1.7486361997964986E-3</v>
      </c>
    </row>
    <row r="29" spans="1:19" s="441" customFormat="1" outlineLevel="2">
      <c r="A29" s="489" t="s">
        <v>126</v>
      </c>
      <c r="B29" s="459" t="s">
        <v>36</v>
      </c>
      <c r="C29" s="460" t="s">
        <v>338</v>
      </c>
      <c r="D29" s="492" t="s">
        <v>339</v>
      </c>
      <c r="E29" s="493" t="s">
        <v>9</v>
      </c>
      <c r="F29" s="463">
        <v>1</v>
      </c>
      <c r="G29" s="490">
        <f>1365.78-H29</f>
        <v>1148.8499999999999</v>
      </c>
      <c r="H29" s="491">
        <v>216.93</v>
      </c>
      <c r="I29" s="451">
        <f t="shared" si="5"/>
        <v>1148.8499999999999</v>
      </c>
      <c r="J29" s="452">
        <f t="shared" si="6"/>
        <v>216.93</v>
      </c>
      <c r="K29" s="452">
        <f t="shared" si="7"/>
        <v>1365.78</v>
      </c>
      <c r="L29" s="453">
        <f t="shared" si="8"/>
        <v>0.28239999999999998</v>
      </c>
      <c r="M29" s="453">
        <f t="shared" si="9"/>
        <v>0.16069815831987078</v>
      </c>
      <c r="N29" s="451">
        <f t="shared" si="10"/>
        <v>1333.46</v>
      </c>
      <c r="O29" s="454">
        <f t="shared" si="11"/>
        <v>278.19</v>
      </c>
      <c r="P29" s="455">
        <f t="shared" si="12"/>
        <v>1611.65</v>
      </c>
      <c r="Q29" s="465">
        <f>P29/P222</f>
        <v>2.0413083858972511E-3</v>
      </c>
    </row>
    <row r="30" spans="1:19" s="441" customFormat="1" outlineLevel="2">
      <c r="A30" s="489" t="s">
        <v>127</v>
      </c>
      <c r="B30" s="482" t="s">
        <v>36</v>
      </c>
      <c r="C30" s="460" t="s">
        <v>337</v>
      </c>
      <c r="D30" s="484" t="s">
        <v>336</v>
      </c>
      <c r="E30" s="493" t="s">
        <v>9</v>
      </c>
      <c r="F30" s="463">
        <v>1</v>
      </c>
      <c r="G30" s="490">
        <f>493.32-H30</f>
        <v>224.48000000000002</v>
      </c>
      <c r="H30" s="491">
        <v>268.83999999999997</v>
      </c>
      <c r="I30" s="451">
        <f t="shared" si="5"/>
        <v>224.48</v>
      </c>
      <c r="J30" s="452">
        <f t="shared" si="6"/>
        <v>268.83999999999997</v>
      </c>
      <c r="K30" s="452">
        <f t="shared" si="7"/>
        <v>493.31999999999994</v>
      </c>
      <c r="L30" s="453">
        <f t="shared" si="8"/>
        <v>0.28239999999999998</v>
      </c>
      <c r="M30" s="453">
        <f t="shared" si="9"/>
        <v>0.16069815831987078</v>
      </c>
      <c r="N30" s="451">
        <f t="shared" si="10"/>
        <v>260.55</v>
      </c>
      <c r="O30" s="454">
        <f t="shared" si="11"/>
        <v>344.76</v>
      </c>
      <c r="P30" s="455">
        <f t="shared" si="12"/>
        <v>605.30999999999995</v>
      </c>
      <c r="Q30" s="465">
        <f>P30/P222</f>
        <v>7.6668282757885709E-4</v>
      </c>
    </row>
    <row r="31" spans="1:19" s="441" customFormat="1" ht="41.25" outlineLevel="2" thickBot="1">
      <c r="A31" s="489" t="s">
        <v>127</v>
      </c>
      <c r="B31" s="459" t="s">
        <v>44</v>
      </c>
      <c r="C31" s="460" t="s">
        <v>341</v>
      </c>
      <c r="D31" s="484" t="s">
        <v>340</v>
      </c>
      <c r="E31" s="462" t="s">
        <v>47</v>
      </c>
      <c r="F31" s="463">
        <v>3</v>
      </c>
      <c r="G31" s="490">
        <v>599.08000000000004</v>
      </c>
      <c r="H31" s="491"/>
      <c r="I31" s="451">
        <f t="shared" si="5"/>
        <v>1797.24</v>
      </c>
      <c r="J31" s="452">
        <f t="shared" si="6"/>
        <v>0</v>
      </c>
      <c r="K31" s="452">
        <f t="shared" si="7"/>
        <v>1797.24</v>
      </c>
      <c r="L31" s="453">
        <f t="shared" si="8"/>
        <v>0.28239999999999998</v>
      </c>
      <c r="M31" s="453">
        <f t="shared" si="9"/>
        <v>0.16069815831987078</v>
      </c>
      <c r="N31" s="451">
        <f t="shared" si="10"/>
        <v>2086.0500000000002</v>
      </c>
      <c r="O31" s="454">
        <f t="shared" si="11"/>
        <v>0</v>
      </c>
      <c r="P31" s="455">
        <f t="shared" si="12"/>
        <v>2086.0500000000002</v>
      </c>
      <c r="Q31" s="465">
        <f>P31/P222</f>
        <v>2.642181217014216E-3</v>
      </c>
    </row>
    <row r="32" spans="1:19" s="441" customFormat="1" ht="13.5" customHeight="1" outlineLevel="2" thickBot="1">
      <c r="A32" s="781" t="s">
        <v>150</v>
      </c>
      <c r="B32" s="782"/>
      <c r="C32" s="782"/>
      <c r="D32" s="782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  <c r="P32" s="476">
        <f>SUM(P26:P31)</f>
        <v>10146.169999999998</v>
      </c>
      <c r="Q32" s="494">
        <f>P32/P222</f>
        <v>1.2851091679793447E-2</v>
      </c>
      <c r="R32" s="478"/>
    </row>
    <row r="33" spans="1:18" s="441" customFormat="1" ht="14.25" outlineLevel="1" thickBot="1">
      <c r="A33" s="479" t="s">
        <v>93</v>
      </c>
      <c r="B33" s="775" t="s">
        <v>119</v>
      </c>
      <c r="C33" s="772"/>
      <c r="D33" s="772"/>
      <c r="E33" s="772"/>
      <c r="F33" s="772"/>
      <c r="G33" s="772"/>
      <c r="H33" s="772"/>
      <c r="I33" s="772"/>
      <c r="J33" s="772"/>
      <c r="K33" s="772"/>
      <c r="L33" s="772"/>
      <c r="M33" s="772"/>
      <c r="N33" s="772"/>
      <c r="O33" s="772"/>
      <c r="P33" s="774"/>
      <c r="Q33" s="443"/>
      <c r="R33" s="440"/>
    </row>
    <row r="34" spans="1:18" s="441" customFormat="1" outlineLevel="2">
      <c r="A34" s="495" t="s">
        <v>104</v>
      </c>
      <c r="B34" s="482" t="s">
        <v>36</v>
      </c>
      <c r="C34" s="483">
        <v>85334</v>
      </c>
      <c r="D34" s="496" t="s">
        <v>95</v>
      </c>
      <c r="E34" s="497" t="s">
        <v>8</v>
      </c>
      <c r="F34" s="498">
        <v>13.49</v>
      </c>
      <c r="G34" s="499">
        <v>4.21</v>
      </c>
      <c r="H34" s="500">
        <v>10.220000000000001</v>
      </c>
      <c r="I34" s="451">
        <f t="shared" ref="I34:I45" si="13">TRUNC(G34*F34,2)</f>
        <v>56.79</v>
      </c>
      <c r="J34" s="452">
        <f t="shared" ref="J34:J45" si="14">TRUNC(H34*F34,2)</f>
        <v>137.86000000000001</v>
      </c>
      <c r="K34" s="452">
        <f t="shared" ref="K34:K45" si="15">J34+I34</f>
        <v>194.65</v>
      </c>
      <c r="L34" s="453">
        <f t="shared" ref="L34:L45" si="16">$Q$11</f>
        <v>0.28239999999999998</v>
      </c>
      <c r="M34" s="453">
        <f t="shared" ref="M34:M45" si="17">$Q$12</f>
        <v>0.16069815831987078</v>
      </c>
      <c r="N34" s="451">
        <f t="shared" ref="N34:N45" si="18">TRUNC(I34*(1+M34),2)</f>
        <v>65.91</v>
      </c>
      <c r="O34" s="454">
        <f t="shared" ref="O34:O45" si="19">TRUNC(J34*(1+L34),2)</f>
        <v>176.79</v>
      </c>
      <c r="P34" s="455">
        <f t="shared" ref="P34:P45" si="20">N34+O34</f>
        <v>242.7</v>
      </c>
      <c r="Q34" s="456">
        <f>P34/P222</f>
        <v>3.0740268994959379E-4</v>
      </c>
    </row>
    <row r="35" spans="1:18" s="441" customFormat="1" outlineLevel="2">
      <c r="A35" s="495" t="s">
        <v>43</v>
      </c>
      <c r="B35" s="459" t="s">
        <v>36</v>
      </c>
      <c r="C35" s="483" t="s">
        <v>107</v>
      </c>
      <c r="D35" s="501" t="s">
        <v>108</v>
      </c>
      <c r="E35" s="497" t="s">
        <v>8</v>
      </c>
      <c r="F35" s="498">
        <v>14.16</v>
      </c>
      <c r="G35" s="499">
        <v>2.46</v>
      </c>
      <c r="H35" s="500">
        <v>6.32</v>
      </c>
      <c r="I35" s="451">
        <f t="shared" si="13"/>
        <v>34.83</v>
      </c>
      <c r="J35" s="452">
        <f t="shared" si="14"/>
        <v>89.49</v>
      </c>
      <c r="K35" s="452">
        <f t="shared" si="15"/>
        <v>124.32</v>
      </c>
      <c r="L35" s="453">
        <f t="shared" si="16"/>
        <v>0.28239999999999998</v>
      </c>
      <c r="M35" s="453">
        <f t="shared" si="17"/>
        <v>0.16069815831987078</v>
      </c>
      <c r="N35" s="451">
        <f t="shared" si="18"/>
        <v>40.42</v>
      </c>
      <c r="O35" s="454">
        <f t="shared" si="19"/>
        <v>114.76</v>
      </c>
      <c r="P35" s="455">
        <f t="shared" si="20"/>
        <v>155.18</v>
      </c>
      <c r="Q35" s="456">
        <f>P35/P222</f>
        <v>1.9655026545685196E-4</v>
      </c>
    </row>
    <row r="36" spans="1:18" s="441" customFormat="1" outlineLevel="2">
      <c r="A36" s="495" t="s">
        <v>128</v>
      </c>
      <c r="B36" s="459" t="s">
        <v>36</v>
      </c>
      <c r="C36" s="460">
        <v>85333</v>
      </c>
      <c r="D36" s="501" t="s">
        <v>96</v>
      </c>
      <c r="E36" s="493" t="s">
        <v>9</v>
      </c>
      <c r="F36" s="502">
        <v>3</v>
      </c>
      <c r="G36" s="503">
        <v>4.2</v>
      </c>
      <c r="H36" s="504">
        <v>12.29</v>
      </c>
      <c r="I36" s="451">
        <f t="shared" si="13"/>
        <v>12.6</v>
      </c>
      <c r="J36" s="452">
        <f t="shared" si="14"/>
        <v>36.869999999999997</v>
      </c>
      <c r="K36" s="452">
        <f t="shared" si="15"/>
        <v>49.47</v>
      </c>
      <c r="L36" s="453">
        <f t="shared" si="16"/>
        <v>0.28239999999999998</v>
      </c>
      <c r="M36" s="453">
        <f t="shared" si="17"/>
        <v>0.16069815831987078</v>
      </c>
      <c r="N36" s="451">
        <f t="shared" si="18"/>
        <v>14.62</v>
      </c>
      <c r="O36" s="454">
        <f t="shared" si="19"/>
        <v>47.28</v>
      </c>
      <c r="P36" s="455">
        <f t="shared" si="20"/>
        <v>61.9</v>
      </c>
      <c r="Q36" s="465">
        <f>P36/P222</f>
        <v>7.840225178360056E-5</v>
      </c>
    </row>
    <row r="37" spans="1:18" s="441" customFormat="1" outlineLevel="2">
      <c r="A37" s="495" t="s">
        <v>40</v>
      </c>
      <c r="B37" s="459" t="s">
        <v>36</v>
      </c>
      <c r="C37" s="460">
        <v>85332</v>
      </c>
      <c r="D37" s="506" t="s">
        <v>157</v>
      </c>
      <c r="E37" s="493" t="s">
        <v>9</v>
      </c>
      <c r="F37" s="502">
        <f>90+30</f>
        <v>120</v>
      </c>
      <c r="G37" s="503">
        <v>1.05</v>
      </c>
      <c r="H37" s="504">
        <v>3.47</v>
      </c>
      <c r="I37" s="451">
        <f t="shared" si="13"/>
        <v>126</v>
      </c>
      <c r="J37" s="452">
        <f t="shared" si="14"/>
        <v>416.4</v>
      </c>
      <c r="K37" s="452">
        <f t="shared" si="15"/>
        <v>542.4</v>
      </c>
      <c r="L37" s="453">
        <f t="shared" si="16"/>
        <v>0.28239999999999998</v>
      </c>
      <c r="M37" s="453">
        <f t="shared" si="17"/>
        <v>0.16069815831987078</v>
      </c>
      <c r="N37" s="451">
        <f t="shared" si="18"/>
        <v>146.24</v>
      </c>
      <c r="O37" s="454">
        <f t="shared" si="19"/>
        <v>533.99</v>
      </c>
      <c r="P37" s="455">
        <f t="shared" si="20"/>
        <v>680.23</v>
      </c>
      <c r="Q37" s="465">
        <f>P37/P222</f>
        <v>8.6157615073923443E-4</v>
      </c>
    </row>
    <row r="38" spans="1:18" s="441" customFormat="1" outlineLevel="2">
      <c r="A38" s="495" t="s">
        <v>34</v>
      </c>
      <c r="B38" s="459" t="s">
        <v>36</v>
      </c>
      <c r="C38" s="460" t="s">
        <v>106</v>
      </c>
      <c r="D38" s="507" t="s">
        <v>158</v>
      </c>
      <c r="E38" s="493" t="s">
        <v>8</v>
      </c>
      <c r="F38" s="502">
        <v>272.52</v>
      </c>
      <c r="G38" s="503">
        <v>1.67</v>
      </c>
      <c r="H38" s="504">
        <v>4.7300000000000004</v>
      </c>
      <c r="I38" s="451">
        <f t="shared" si="13"/>
        <v>455.1</v>
      </c>
      <c r="J38" s="452">
        <f t="shared" si="14"/>
        <v>1289.01</v>
      </c>
      <c r="K38" s="452">
        <f t="shared" si="15"/>
        <v>1744.1100000000001</v>
      </c>
      <c r="L38" s="453">
        <f t="shared" si="16"/>
        <v>0.28239999999999998</v>
      </c>
      <c r="M38" s="453">
        <f t="shared" si="17"/>
        <v>0.16069815831987078</v>
      </c>
      <c r="N38" s="451">
        <f t="shared" si="18"/>
        <v>528.23</v>
      </c>
      <c r="O38" s="454">
        <f t="shared" si="19"/>
        <v>1653.02</v>
      </c>
      <c r="P38" s="455">
        <f t="shared" si="20"/>
        <v>2181.25</v>
      </c>
      <c r="Q38" s="465">
        <f>P38/P222</f>
        <v>2.7627610937476371E-3</v>
      </c>
    </row>
    <row r="39" spans="1:18" s="441" customFormat="1" outlineLevel="2">
      <c r="A39" s="495" t="s">
        <v>129</v>
      </c>
      <c r="B39" s="459" t="s">
        <v>36</v>
      </c>
      <c r="C39" s="460" t="s">
        <v>97</v>
      </c>
      <c r="D39" s="506" t="s">
        <v>98</v>
      </c>
      <c r="E39" s="508" t="s">
        <v>11</v>
      </c>
      <c r="F39" s="502">
        <v>264.23</v>
      </c>
      <c r="G39" s="503">
        <v>23.14</v>
      </c>
      <c r="H39" s="504">
        <v>57.97</v>
      </c>
      <c r="I39" s="451">
        <f t="shared" si="13"/>
        <v>6114.28</v>
      </c>
      <c r="J39" s="452">
        <f t="shared" si="14"/>
        <v>15317.41</v>
      </c>
      <c r="K39" s="452">
        <f t="shared" si="15"/>
        <v>21431.69</v>
      </c>
      <c r="L39" s="453">
        <f t="shared" si="16"/>
        <v>0.28239999999999998</v>
      </c>
      <c r="M39" s="453">
        <f t="shared" si="17"/>
        <v>0.16069815831987078</v>
      </c>
      <c r="N39" s="451">
        <f t="shared" si="18"/>
        <v>7096.83</v>
      </c>
      <c r="O39" s="454">
        <f t="shared" si="19"/>
        <v>19643.04</v>
      </c>
      <c r="P39" s="455">
        <f t="shared" si="20"/>
        <v>26739.870000000003</v>
      </c>
      <c r="Q39" s="465">
        <f>P39/P222</f>
        <v>3.3868594836845678E-2</v>
      </c>
    </row>
    <row r="40" spans="1:18" s="441" customFormat="1" ht="27" outlineLevel="2">
      <c r="A40" s="495" t="s">
        <v>130</v>
      </c>
      <c r="B40" s="459" t="s">
        <v>36</v>
      </c>
      <c r="C40" s="460" t="s">
        <v>342</v>
      </c>
      <c r="D40" s="506" t="s">
        <v>343</v>
      </c>
      <c r="E40" s="508" t="s">
        <v>217</v>
      </c>
      <c r="F40" s="502">
        <v>5</v>
      </c>
      <c r="G40" s="503">
        <f>4.68-H40</f>
        <v>0.88999999999999968</v>
      </c>
      <c r="H40" s="504">
        <v>3.79</v>
      </c>
      <c r="I40" s="451">
        <f t="shared" si="13"/>
        <v>4.45</v>
      </c>
      <c r="J40" s="452">
        <f t="shared" si="14"/>
        <v>18.95</v>
      </c>
      <c r="K40" s="452">
        <f t="shared" si="15"/>
        <v>23.4</v>
      </c>
      <c r="L40" s="453">
        <f t="shared" si="16"/>
        <v>0.28239999999999998</v>
      </c>
      <c r="M40" s="453">
        <f t="shared" si="17"/>
        <v>0.16069815831987078</v>
      </c>
      <c r="N40" s="451">
        <f t="shared" si="18"/>
        <v>5.16</v>
      </c>
      <c r="O40" s="454">
        <f t="shared" si="19"/>
        <v>24.3</v>
      </c>
      <c r="P40" s="455">
        <f t="shared" si="20"/>
        <v>29.46</v>
      </c>
      <c r="Q40" s="465">
        <f>P40/P222</f>
        <v>3.7313898829480978E-5</v>
      </c>
    </row>
    <row r="41" spans="1:18" s="441" customFormat="1" outlineLevel="2">
      <c r="A41" s="495" t="s">
        <v>575</v>
      </c>
      <c r="B41" s="459" t="s">
        <v>36</v>
      </c>
      <c r="C41" s="460" t="s">
        <v>335</v>
      </c>
      <c r="D41" s="506" t="s">
        <v>257</v>
      </c>
      <c r="E41" s="508" t="s">
        <v>8</v>
      </c>
      <c r="F41" s="502">
        <v>2.65</v>
      </c>
      <c r="G41" s="503">
        <v>17.59</v>
      </c>
      <c r="H41" s="504">
        <v>5.39</v>
      </c>
      <c r="I41" s="451">
        <f t="shared" si="13"/>
        <v>46.61</v>
      </c>
      <c r="J41" s="452">
        <f t="shared" si="14"/>
        <v>14.28</v>
      </c>
      <c r="K41" s="452">
        <f t="shared" si="15"/>
        <v>60.89</v>
      </c>
      <c r="L41" s="453">
        <f t="shared" si="16"/>
        <v>0.28239999999999998</v>
      </c>
      <c r="M41" s="453">
        <f t="shared" si="17"/>
        <v>0.16069815831987078</v>
      </c>
      <c r="N41" s="451">
        <f t="shared" si="18"/>
        <v>54.1</v>
      </c>
      <c r="O41" s="454">
        <f t="shared" si="19"/>
        <v>18.309999999999999</v>
      </c>
      <c r="P41" s="455">
        <f t="shared" si="20"/>
        <v>72.41</v>
      </c>
      <c r="Q41" s="465">
        <f>P41/P222</f>
        <v>9.1714168847342761E-5</v>
      </c>
    </row>
    <row r="42" spans="1:18" s="441" customFormat="1" outlineLevel="2">
      <c r="A42" s="495" t="s">
        <v>264</v>
      </c>
      <c r="B42" s="459" t="s">
        <v>36</v>
      </c>
      <c r="C42" s="460" t="s">
        <v>334</v>
      </c>
      <c r="D42" s="506" t="s">
        <v>332</v>
      </c>
      <c r="E42" s="508" t="s">
        <v>8</v>
      </c>
      <c r="F42" s="502">
        <v>54.18</v>
      </c>
      <c r="G42" s="503">
        <f>5.14-H42</f>
        <v>1.1699999999999995</v>
      </c>
      <c r="H42" s="504">
        <v>3.97</v>
      </c>
      <c r="I42" s="451">
        <f t="shared" si="13"/>
        <v>63.39</v>
      </c>
      <c r="J42" s="452">
        <f t="shared" si="14"/>
        <v>215.09</v>
      </c>
      <c r="K42" s="452">
        <f t="shared" si="15"/>
        <v>278.48</v>
      </c>
      <c r="L42" s="453">
        <f t="shared" si="16"/>
        <v>0.28239999999999998</v>
      </c>
      <c r="M42" s="453">
        <f t="shared" si="17"/>
        <v>0.16069815831987078</v>
      </c>
      <c r="N42" s="451">
        <f t="shared" si="18"/>
        <v>73.569999999999993</v>
      </c>
      <c r="O42" s="454">
        <f t="shared" si="19"/>
        <v>275.83</v>
      </c>
      <c r="P42" s="455">
        <f t="shared" si="20"/>
        <v>349.4</v>
      </c>
      <c r="Q42" s="465">
        <f>P42/P222</f>
        <v>4.4254841313715726E-4</v>
      </c>
    </row>
    <row r="43" spans="1:18" s="441" customFormat="1" outlineLevel="2">
      <c r="A43" s="495" t="s">
        <v>265</v>
      </c>
      <c r="B43" s="459" t="s">
        <v>36</v>
      </c>
      <c r="C43" s="460" t="s">
        <v>335</v>
      </c>
      <c r="D43" s="506" t="s">
        <v>576</v>
      </c>
      <c r="E43" s="508" t="s">
        <v>8</v>
      </c>
      <c r="F43" s="502">
        <f>497.05</f>
        <v>497.05</v>
      </c>
      <c r="G43" s="503">
        <v>17.59</v>
      </c>
      <c r="H43" s="504">
        <v>5.39</v>
      </c>
      <c r="I43" s="451">
        <f t="shared" si="13"/>
        <v>8743.1</v>
      </c>
      <c r="J43" s="452">
        <f t="shared" si="14"/>
        <v>2679.09</v>
      </c>
      <c r="K43" s="452">
        <f t="shared" si="15"/>
        <v>11422.19</v>
      </c>
      <c r="L43" s="453">
        <f t="shared" si="16"/>
        <v>0.28239999999999998</v>
      </c>
      <c r="M43" s="453">
        <f t="shared" si="17"/>
        <v>0.16069815831987078</v>
      </c>
      <c r="N43" s="451">
        <f t="shared" si="18"/>
        <v>10148.1</v>
      </c>
      <c r="O43" s="454">
        <f t="shared" si="19"/>
        <v>3435.66</v>
      </c>
      <c r="P43" s="455">
        <f t="shared" si="20"/>
        <v>13583.76</v>
      </c>
      <c r="Q43" s="465">
        <f>P43/P222</f>
        <v>1.7205127167819096E-2</v>
      </c>
    </row>
    <row r="44" spans="1:18" s="441" customFormat="1" outlineLevel="2">
      <c r="A44" s="495" t="s">
        <v>266</v>
      </c>
      <c r="B44" s="468" t="s">
        <v>44</v>
      </c>
      <c r="C44" s="469" t="s">
        <v>579</v>
      </c>
      <c r="D44" s="509" t="s">
        <v>578</v>
      </c>
      <c r="E44" s="471" t="s">
        <v>8</v>
      </c>
      <c r="F44" s="472">
        <f>10.7*2</f>
        <v>21.4</v>
      </c>
      <c r="G44" s="510">
        <f>17.02-H44</f>
        <v>11.68</v>
      </c>
      <c r="H44" s="511">
        <v>5.34</v>
      </c>
      <c r="I44" s="451">
        <f t="shared" si="13"/>
        <v>249.95</v>
      </c>
      <c r="J44" s="452">
        <f t="shared" si="14"/>
        <v>114.27</v>
      </c>
      <c r="K44" s="452">
        <f t="shared" si="15"/>
        <v>364.21999999999997</v>
      </c>
      <c r="L44" s="453">
        <f t="shared" si="16"/>
        <v>0.28239999999999998</v>
      </c>
      <c r="M44" s="453">
        <f t="shared" si="17"/>
        <v>0.16069815831987078</v>
      </c>
      <c r="N44" s="451">
        <f t="shared" si="18"/>
        <v>290.11</v>
      </c>
      <c r="O44" s="454">
        <f t="shared" si="19"/>
        <v>146.53</v>
      </c>
      <c r="P44" s="455">
        <f t="shared" si="20"/>
        <v>436.64</v>
      </c>
      <c r="Q44" s="465">
        <f>P44/P222</f>
        <v>5.5304619093362434E-4</v>
      </c>
    </row>
    <row r="45" spans="1:18" s="441" customFormat="1" ht="14.25" outlineLevel="2" thickBot="1">
      <c r="A45" s="495" t="s">
        <v>333</v>
      </c>
      <c r="B45" s="468" t="s">
        <v>36</v>
      </c>
      <c r="C45" s="469">
        <v>72897</v>
      </c>
      <c r="D45" s="512" t="s">
        <v>99</v>
      </c>
      <c r="E45" s="471" t="s">
        <v>11</v>
      </c>
      <c r="F45" s="472">
        <v>15</v>
      </c>
      <c r="G45" s="510">
        <v>7.29</v>
      </c>
      <c r="H45" s="511">
        <v>12.81</v>
      </c>
      <c r="I45" s="451">
        <f t="shared" si="13"/>
        <v>109.35</v>
      </c>
      <c r="J45" s="452">
        <f t="shared" si="14"/>
        <v>192.15</v>
      </c>
      <c r="K45" s="452">
        <f t="shared" si="15"/>
        <v>301.5</v>
      </c>
      <c r="L45" s="453">
        <f t="shared" si="16"/>
        <v>0.28239999999999998</v>
      </c>
      <c r="M45" s="453">
        <f t="shared" si="17"/>
        <v>0.16069815831987078</v>
      </c>
      <c r="N45" s="451">
        <f t="shared" si="18"/>
        <v>126.92</v>
      </c>
      <c r="O45" s="454">
        <f t="shared" si="19"/>
        <v>246.41</v>
      </c>
      <c r="P45" s="455">
        <f t="shared" si="20"/>
        <v>373.33</v>
      </c>
      <c r="Q45" s="475">
        <f>P45/P222</f>
        <v>4.7285803971521158E-4</v>
      </c>
    </row>
    <row r="46" spans="1:18" s="441" customFormat="1" ht="14.25" customHeight="1" outlineLevel="2" thickBot="1">
      <c r="A46" s="756" t="s">
        <v>28</v>
      </c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783"/>
      <c r="M46" s="783"/>
      <c r="N46" s="783"/>
      <c r="O46" s="784"/>
      <c r="P46" s="514">
        <f>SUM(P34:P45)</f>
        <v>44906.130000000005</v>
      </c>
      <c r="Q46" s="477">
        <f>P46/P222</f>
        <v>5.6877895167804511E-2</v>
      </c>
      <c r="R46" s="478"/>
    </row>
    <row r="47" spans="1:18" s="441" customFormat="1" ht="14.25" thickBot="1">
      <c r="A47" s="515" t="s">
        <v>27</v>
      </c>
      <c r="B47" s="767" t="s">
        <v>255</v>
      </c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8"/>
      <c r="Q47" s="516"/>
      <c r="R47" s="478"/>
    </row>
    <row r="48" spans="1:18" s="441" customFormat="1" ht="40.5" outlineLevel="2">
      <c r="A48" s="458" t="s">
        <v>121</v>
      </c>
      <c r="B48" s="459" t="s">
        <v>36</v>
      </c>
      <c r="C48" s="460" t="s">
        <v>72</v>
      </c>
      <c r="D48" s="461" t="s">
        <v>73</v>
      </c>
      <c r="E48" s="493" t="s">
        <v>8</v>
      </c>
      <c r="F48" s="502">
        <v>146.24</v>
      </c>
      <c r="G48" s="503">
        <v>41.21</v>
      </c>
      <c r="H48" s="504">
        <v>57.7</v>
      </c>
      <c r="I48" s="451">
        <f t="shared" ref="I48:I56" si="21">TRUNC(G48*F48,2)</f>
        <v>6026.55</v>
      </c>
      <c r="J48" s="452">
        <f t="shared" ref="J48:J56" si="22">TRUNC(H48*F48,2)</f>
        <v>8438.0400000000009</v>
      </c>
      <c r="K48" s="452">
        <f t="shared" ref="K48:K56" si="23">J48+I48</f>
        <v>14464.59</v>
      </c>
      <c r="L48" s="453">
        <f t="shared" ref="L48:L56" si="24">$Q$11</f>
        <v>0.28239999999999998</v>
      </c>
      <c r="M48" s="453">
        <f t="shared" ref="M48:M56" si="25">$Q$12</f>
        <v>0.16069815831987078</v>
      </c>
      <c r="N48" s="451">
        <f t="shared" ref="N48:N56" si="26">TRUNC(I48*(1+M48),2)</f>
        <v>6995</v>
      </c>
      <c r="O48" s="454">
        <f t="shared" ref="O48:O56" si="27">TRUNC(J48*(1+L48),2)</f>
        <v>10820.94</v>
      </c>
      <c r="P48" s="455">
        <f t="shared" ref="P48:P56" si="28">N48+O48</f>
        <v>17815.940000000002</v>
      </c>
      <c r="Q48" s="465">
        <f>P48/P222</f>
        <v>2.2565586650105343E-2</v>
      </c>
      <c r="R48" s="517"/>
    </row>
    <row r="49" spans="1:18" s="441" customFormat="1" ht="54" outlineLevel="2">
      <c r="A49" s="458" t="s">
        <v>122</v>
      </c>
      <c r="B49" s="459" t="s">
        <v>36</v>
      </c>
      <c r="C49" s="460" t="s">
        <v>132</v>
      </c>
      <c r="D49" s="461" t="s">
        <v>131</v>
      </c>
      <c r="E49" s="493" t="s">
        <v>8</v>
      </c>
      <c r="F49" s="502">
        <f>(F48+F52)*2</f>
        <v>299.62</v>
      </c>
      <c r="G49" s="503">
        <f>21.72-H49</f>
        <v>13.009999999999998</v>
      </c>
      <c r="H49" s="504">
        <v>8.7100000000000009</v>
      </c>
      <c r="I49" s="451">
        <f t="shared" si="21"/>
        <v>3898.05</v>
      </c>
      <c r="J49" s="452">
        <f t="shared" si="22"/>
        <v>2609.69</v>
      </c>
      <c r="K49" s="452">
        <f t="shared" si="23"/>
        <v>6507.74</v>
      </c>
      <c r="L49" s="453">
        <f t="shared" si="24"/>
        <v>0.28239999999999998</v>
      </c>
      <c r="M49" s="453">
        <f t="shared" si="25"/>
        <v>0.16069815831987078</v>
      </c>
      <c r="N49" s="451">
        <f t="shared" si="26"/>
        <v>4524.45</v>
      </c>
      <c r="O49" s="454">
        <f t="shared" si="27"/>
        <v>3346.66</v>
      </c>
      <c r="P49" s="455">
        <f t="shared" si="28"/>
        <v>7871.11</v>
      </c>
      <c r="Q49" s="465">
        <f>P49/P222</f>
        <v>9.969511276840327E-3</v>
      </c>
      <c r="R49" s="517"/>
    </row>
    <row r="50" spans="1:18" s="441" customFormat="1" outlineLevel="2">
      <c r="A50" s="458" t="s">
        <v>297</v>
      </c>
      <c r="B50" s="468" t="s">
        <v>44</v>
      </c>
      <c r="C50" s="460" t="s">
        <v>56</v>
      </c>
      <c r="D50" s="461" t="s">
        <v>258</v>
      </c>
      <c r="E50" s="493" t="s">
        <v>8</v>
      </c>
      <c r="F50" s="472">
        <v>3</v>
      </c>
      <c r="G50" s="510">
        <v>18.59</v>
      </c>
      <c r="H50" s="511">
        <f>25.01-G50</f>
        <v>6.4200000000000017</v>
      </c>
      <c r="I50" s="451">
        <f t="shared" si="21"/>
        <v>55.77</v>
      </c>
      <c r="J50" s="452">
        <f t="shared" si="22"/>
        <v>19.260000000000002</v>
      </c>
      <c r="K50" s="452">
        <f t="shared" si="23"/>
        <v>75.03</v>
      </c>
      <c r="L50" s="453">
        <f t="shared" si="24"/>
        <v>0.28239999999999998</v>
      </c>
      <c r="M50" s="453">
        <f t="shared" si="25"/>
        <v>0.16069815831987078</v>
      </c>
      <c r="N50" s="451">
        <f t="shared" si="26"/>
        <v>64.73</v>
      </c>
      <c r="O50" s="454">
        <f t="shared" si="27"/>
        <v>24.69</v>
      </c>
      <c r="P50" s="455">
        <f t="shared" si="28"/>
        <v>89.42</v>
      </c>
      <c r="Q50" s="465">
        <f>P50/P222</f>
        <v>1.1325895564603494E-4</v>
      </c>
      <c r="R50" s="517"/>
    </row>
    <row r="51" spans="1:18" s="441" customFormat="1" outlineLevel="2">
      <c r="A51" s="458" t="s">
        <v>298</v>
      </c>
      <c r="B51" s="459" t="s">
        <v>36</v>
      </c>
      <c r="C51" s="460" t="s">
        <v>349</v>
      </c>
      <c r="D51" s="461" t="s">
        <v>330</v>
      </c>
      <c r="E51" s="493" t="s">
        <v>8</v>
      </c>
      <c r="F51" s="518">
        <v>46.82</v>
      </c>
      <c r="G51" s="510">
        <f>8.94-H51</f>
        <v>2.0999999999999996</v>
      </c>
      <c r="H51" s="511">
        <v>6.84</v>
      </c>
      <c r="I51" s="451">
        <f t="shared" si="21"/>
        <v>98.32</v>
      </c>
      <c r="J51" s="452">
        <f t="shared" si="22"/>
        <v>320.24</v>
      </c>
      <c r="K51" s="452">
        <f t="shared" si="23"/>
        <v>418.56</v>
      </c>
      <c r="L51" s="453">
        <f t="shared" si="24"/>
        <v>0.28239999999999998</v>
      </c>
      <c r="M51" s="453">
        <f t="shared" si="25"/>
        <v>0.16069815831987078</v>
      </c>
      <c r="N51" s="451">
        <f t="shared" si="26"/>
        <v>114.11</v>
      </c>
      <c r="O51" s="454">
        <f t="shared" si="27"/>
        <v>410.67</v>
      </c>
      <c r="P51" s="455">
        <f t="shared" si="28"/>
        <v>524.78</v>
      </c>
      <c r="Q51" s="465">
        <f>P51/P222</f>
        <v>6.6468390453954603E-4</v>
      </c>
      <c r="R51" s="517"/>
    </row>
    <row r="52" spans="1:18" s="441" customFormat="1" ht="40.5" outlineLevel="2">
      <c r="A52" s="458" t="s">
        <v>299</v>
      </c>
      <c r="B52" s="459" t="s">
        <v>36</v>
      </c>
      <c r="C52" s="460" t="s">
        <v>344</v>
      </c>
      <c r="D52" s="461" t="s">
        <v>346</v>
      </c>
      <c r="E52" s="493" t="s">
        <v>8</v>
      </c>
      <c r="F52" s="518">
        <v>3.57</v>
      </c>
      <c r="G52" s="510">
        <f>59.28-H52</f>
        <v>34.510000000000005</v>
      </c>
      <c r="H52" s="511">
        <v>24.77</v>
      </c>
      <c r="I52" s="451">
        <f t="shared" si="21"/>
        <v>123.2</v>
      </c>
      <c r="J52" s="452">
        <f t="shared" si="22"/>
        <v>88.42</v>
      </c>
      <c r="K52" s="452">
        <f t="shared" si="23"/>
        <v>211.62</v>
      </c>
      <c r="L52" s="453">
        <f t="shared" si="24"/>
        <v>0.28239999999999998</v>
      </c>
      <c r="M52" s="453">
        <f t="shared" si="25"/>
        <v>0.16069815831987078</v>
      </c>
      <c r="N52" s="451">
        <f t="shared" si="26"/>
        <v>142.99</v>
      </c>
      <c r="O52" s="454">
        <f t="shared" si="27"/>
        <v>113.38</v>
      </c>
      <c r="P52" s="455">
        <f t="shared" si="28"/>
        <v>256.37</v>
      </c>
      <c r="Q52" s="465">
        <f>P52/P222</f>
        <v>3.2471704829986555E-4</v>
      </c>
      <c r="R52" s="517"/>
    </row>
    <row r="53" spans="1:18" s="441" customFormat="1" outlineLevel="2">
      <c r="A53" s="458" t="s">
        <v>300</v>
      </c>
      <c r="B53" s="459" t="s">
        <v>36</v>
      </c>
      <c r="C53" s="460" t="s">
        <v>345</v>
      </c>
      <c r="D53" s="519" t="s">
        <v>256</v>
      </c>
      <c r="E53" s="493" t="s">
        <v>11</v>
      </c>
      <c r="F53" s="518">
        <v>6</v>
      </c>
      <c r="G53" s="510">
        <f>131.4-H53</f>
        <v>119.55000000000001</v>
      </c>
      <c r="H53" s="511">
        <v>11.85</v>
      </c>
      <c r="I53" s="451">
        <f t="shared" si="21"/>
        <v>717.3</v>
      </c>
      <c r="J53" s="452">
        <f t="shared" si="22"/>
        <v>71.099999999999994</v>
      </c>
      <c r="K53" s="452">
        <f t="shared" si="23"/>
        <v>788.4</v>
      </c>
      <c r="L53" s="453">
        <f t="shared" si="24"/>
        <v>0.28239999999999998</v>
      </c>
      <c r="M53" s="453">
        <f t="shared" si="25"/>
        <v>0.16069815831987078</v>
      </c>
      <c r="N53" s="451">
        <f t="shared" si="26"/>
        <v>832.56</v>
      </c>
      <c r="O53" s="454">
        <f t="shared" si="27"/>
        <v>91.17</v>
      </c>
      <c r="P53" s="455">
        <f t="shared" si="28"/>
        <v>923.7299999999999</v>
      </c>
      <c r="Q53" s="465">
        <f>P53/P222</f>
        <v>1.169992116963899E-3</v>
      </c>
      <c r="R53" s="517"/>
    </row>
    <row r="54" spans="1:18" s="441" customFormat="1" ht="27" outlineLevel="2">
      <c r="A54" s="458" t="s">
        <v>301</v>
      </c>
      <c r="B54" s="459" t="s">
        <v>36</v>
      </c>
      <c r="C54" s="460" t="s">
        <v>348</v>
      </c>
      <c r="D54" s="461" t="s">
        <v>347</v>
      </c>
      <c r="E54" s="493" t="s">
        <v>8</v>
      </c>
      <c r="F54" s="518">
        <v>3.32</v>
      </c>
      <c r="G54" s="510">
        <v>50.79</v>
      </c>
      <c r="H54" s="511">
        <v>18.420000000000002</v>
      </c>
      <c r="I54" s="451">
        <f t="shared" si="21"/>
        <v>168.62</v>
      </c>
      <c r="J54" s="452">
        <f t="shared" si="22"/>
        <v>61.15</v>
      </c>
      <c r="K54" s="452">
        <f t="shared" si="23"/>
        <v>229.77</v>
      </c>
      <c r="L54" s="453">
        <f t="shared" si="24"/>
        <v>0.28239999999999998</v>
      </c>
      <c r="M54" s="453">
        <f t="shared" si="25"/>
        <v>0.16069815831987078</v>
      </c>
      <c r="N54" s="451">
        <f t="shared" si="26"/>
        <v>195.71</v>
      </c>
      <c r="O54" s="454">
        <f t="shared" si="27"/>
        <v>78.41</v>
      </c>
      <c r="P54" s="455">
        <f t="shared" si="28"/>
        <v>274.12</v>
      </c>
      <c r="Q54" s="465">
        <f>P54/P222</f>
        <v>3.4719911565299816E-4</v>
      </c>
      <c r="R54" s="517"/>
    </row>
    <row r="55" spans="1:18" s="441" customFormat="1" outlineLevel="2">
      <c r="A55" s="458" t="s">
        <v>302</v>
      </c>
      <c r="B55" s="468" t="s">
        <v>44</v>
      </c>
      <c r="C55" s="460" t="s">
        <v>57</v>
      </c>
      <c r="D55" s="519" t="s">
        <v>316</v>
      </c>
      <c r="E55" s="471" t="s">
        <v>8</v>
      </c>
      <c r="F55" s="518">
        <v>2.04</v>
      </c>
      <c r="G55" s="510">
        <f>277.13-H55</f>
        <v>247.01</v>
      </c>
      <c r="H55" s="511">
        <v>30.12</v>
      </c>
      <c r="I55" s="451">
        <f t="shared" si="21"/>
        <v>503.9</v>
      </c>
      <c r="J55" s="452">
        <f t="shared" si="22"/>
        <v>61.44</v>
      </c>
      <c r="K55" s="452">
        <f t="shared" si="23"/>
        <v>565.33999999999992</v>
      </c>
      <c r="L55" s="453">
        <f t="shared" si="24"/>
        <v>0.28239999999999998</v>
      </c>
      <c r="M55" s="453">
        <f t="shared" si="25"/>
        <v>0.16069815831987078</v>
      </c>
      <c r="N55" s="451">
        <f t="shared" si="26"/>
        <v>584.87</v>
      </c>
      <c r="O55" s="454">
        <f t="shared" si="27"/>
        <v>78.790000000000006</v>
      </c>
      <c r="P55" s="455">
        <f t="shared" si="28"/>
        <v>663.66</v>
      </c>
      <c r="Q55" s="465">
        <f>P55/P222</f>
        <v>8.4058866589183112E-4</v>
      </c>
      <c r="R55" s="517"/>
    </row>
    <row r="56" spans="1:18" s="441" customFormat="1" ht="27.75" outlineLevel="2" thickBot="1">
      <c r="A56" s="458" t="s">
        <v>441</v>
      </c>
      <c r="B56" s="468" t="s">
        <v>44</v>
      </c>
      <c r="C56" s="460" t="s">
        <v>58</v>
      </c>
      <c r="D56" s="461" t="s">
        <v>133</v>
      </c>
      <c r="E56" s="518" t="s">
        <v>8</v>
      </c>
      <c r="F56" s="520">
        <f>F49</f>
        <v>299.62</v>
      </c>
      <c r="G56" s="521">
        <v>2.52</v>
      </c>
      <c r="H56" s="511">
        <f>17.58-G56</f>
        <v>15.059999999999999</v>
      </c>
      <c r="I56" s="451">
        <f t="shared" si="21"/>
        <v>755.04</v>
      </c>
      <c r="J56" s="452">
        <f t="shared" si="22"/>
        <v>4512.2700000000004</v>
      </c>
      <c r="K56" s="452">
        <f t="shared" si="23"/>
        <v>5267.31</v>
      </c>
      <c r="L56" s="453">
        <f t="shared" si="24"/>
        <v>0.28239999999999998</v>
      </c>
      <c r="M56" s="453">
        <f t="shared" si="25"/>
        <v>0.16069815831987078</v>
      </c>
      <c r="N56" s="451">
        <f t="shared" si="26"/>
        <v>876.37</v>
      </c>
      <c r="O56" s="454">
        <f t="shared" si="27"/>
        <v>5786.53</v>
      </c>
      <c r="P56" s="455">
        <f t="shared" si="28"/>
        <v>6662.9</v>
      </c>
      <c r="Q56" s="465">
        <f>P56/P222</f>
        <v>8.4391981164612627E-3</v>
      </c>
      <c r="R56" s="517"/>
    </row>
    <row r="57" spans="1:18" s="441" customFormat="1" ht="14.25" customHeight="1" outlineLevel="2" thickBot="1">
      <c r="A57" s="753" t="s">
        <v>151</v>
      </c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54"/>
      <c r="N57" s="754"/>
      <c r="O57" s="755"/>
      <c r="P57" s="514">
        <f>SUM(P48:P56)</f>
        <v>35082.03</v>
      </c>
      <c r="Q57" s="477">
        <f>P57/P222</f>
        <v>4.4434735850401107E-2</v>
      </c>
      <c r="R57" s="478"/>
    </row>
    <row r="58" spans="1:18" s="441" customFormat="1" ht="14.25" outlineLevel="1" thickBot="1">
      <c r="A58" s="515" t="s">
        <v>136</v>
      </c>
      <c r="B58" s="767" t="s">
        <v>120</v>
      </c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8"/>
      <c r="Q58" s="443"/>
      <c r="R58" s="478"/>
    </row>
    <row r="59" spans="1:18" s="441" customFormat="1" ht="40.5" outlineLevel="1">
      <c r="A59" s="469" t="s">
        <v>162</v>
      </c>
      <c r="B59" s="469" t="s">
        <v>36</v>
      </c>
      <c r="C59" s="469" t="s">
        <v>354</v>
      </c>
      <c r="D59" s="522" t="s">
        <v>356</v>
      </c>
      <c r="E59" s="518" t="s">
        <v>8</v>
      </c>
      <c r="F59" s="518">
        <v>4.4800000000000004</v>
      </c>
      <c r="G59" s="499">
        <f>954.87-H59</f>
        <v>947.44</v>
      </c>
      <c r="H59" s="500">
        <v>7.43</v>
      </c>
      <c r="I59" s="451">
        <f t="shared" ref="I59:I64" si="29">TRUNC(G59*F59,2)</f>
        <v>4244.53</v>
      </c>
      <c r="J59" s="452">
        <f t="shared" ref="J59:J64" si="30">TRUNC(H59*F59,2)</f>
        <v>33.28</v>
      </c>
      <c r="K59" s="452">
        <f t="shared" ref="K59:K64" si="31">J59+I59</f>
        <v>4277.8099999999995</v>
      </c>
      <c r="L59" s="453">
        <f t="shared" ref="L59:L64" si="32">$Q$11</f>
        <v>0.28239999999999998</v>
      </c>
      <c r="M59" s="453">
        <f t="shared" ref="M59:M64" si="33">$Q$12</f>
        <v>0.16069815831987078</v>
      </c>
      <c r="N59" s="451">
        <f t="shared" ref="N59:N64" si="34">TRUNC(I59*(1+M59),2)</f>
        <v>4926.6099999999997</v>
      </c>
      <c r="O59" s="454">
        <f t="shared" ref="O59:O64" si="35">TRUNC(J59*(1+L59),2)</f>
        <v>42.67</v>
      </c>
      <c r="P59" s="455">
        <f t="shared" ref="P59:P64" si="36">N59+O59</f>
        <v>4969.28</v>
      </c>
      <c r="Q59" s="475">
        <f>P59/P222</f>
        <v>6.2940669102295732E-3</v>
      </c>
      <c r="R59" s="478"/>
    </row>
    <row r="60" spans="1:18" s="441" customFormat="1" ht="40.5" outlineLevel="1">
      <c r="A60" s="469" t="s">
        <v>259</v>
      </c>
      <c r="B60" s="469" t="s">
        <v>36</v>
      </c>
      <c r="C60" s="469" t="s">
        <v>354</v>
      </c>
      <c r="D60" s="522" t="s">
        <v>355</v>
      </c>
      <c r="E60" s="471" t="s">
        <v>8</v>
      </c>
      <c r="F60" s="518">
        <f>2.75*2</f>
        <v>5.5</v>
      </c>
      <c r="G60" s="499">
        <f>954.87-H60</f>
        <v>947.44</v>
      </c>
      <c r="H60" s="500">
        <v>7.43</v>
      </c>
      <c r="I60" s="451">
        <f t="shared" si="29"/>
        <v>5210.92</v>
      </c>
      <c r="J60" s="452">
        <f t="shared" si="30"/>
        <v>40.86</v>
      </c>
      <c r="K60" s="452">
        <f t="shared" si="31"/>
        <v>5251.78</v>
      </c>
      <c r="L60" s="453">
        <f t="shared" si="32"/>
        <v>0.28239999999999998</v>
      </c>
      <c r="M60" s="453">
        <f t="shared" si="33"/>
        <v>0.16069815831987078</v>
      </c>
      <c r="N60" s="451">
        <f t="shared" si="34"/>
        <v>6048.3</v>
      </c>
      <c r="O60" s="454">
        <f t="shared" si="35"/>
        <v>52.39</v>
      </c>
      <c r="P60" s="455">
        <f t="shared" si="36"/>
        <v>6100.6900000000005</v>
      </c>
      <c r="Q60" s="475">
        <f>P60/P222</f>
        <v>7.7271055482018439E-3</v>
      </c>
      <c r="R60" s="478"/>
    </row>
    <row r="61" spans="1:18" s="441" customFormat="1" ht="40.5" outlineLevel="1">
      <c r="A61" s="469" t="s">
        <v>260</v>
      </c>
      <c r="B61" s="469" t="s">
        <v>36</v>
      </c>
      <c r="C61" s="469" t="s">
        <v>351</v>
      </c>
      <c r="D61" s="522" t="s">
        <v>350</v>
      </c>
      <c r="E61" s="518" t="s">
        <v>8</v>
      </c>
      <c r="F61" s="518">
        <v>1.98</v>
      </c>
      <c r="G61" s="499">
        <f>734.51-H61</f>
        <v>726.53</v>
      </c>
      <c r="H61" s="500">
        <v>7.98</v>
      </c>
      <c r="I61" s="451">
        <f t="shared" si="29"/>
        <v>1438.52</v>
      </c>
      <c r="J61" s="452">
        <f t="shared" si="30"/>
        <v>15.8</v>
      </c>
      <c r="K61" s="452">
        <f t="shared" si="31"/>
        <v>1454.32</v>
      </c>
      <c r="L61" s="453">
        <f t="shared" si="32"/>
        <v>0.28239999999999998</v>
      </c>
      <c r="M61" s="453">
        <f t="shared" si="33"/>
        <v>0.16069815831987078</v>
      </c>
      <c r="N61" s="451">
        <f t="shared" si="34"/>
        <v>1669.68</v>
      </c>
      <c r="O61" s="454">
        <f t="shared" si="35"/>
        <v>20.260000000000002</v>
      </c>
      <c r="P61" s="455">
        <f t="shared" si="36"/>
        <v>1689.94</v>
      </c>
      <c r="Q61" s="475">
        <f>P61/P222</f>
        <v>2.1404701353663642E-3</v>
      </c>
      <c r="R61" s="478"/>
    </row>
    <row r="62" spans="1:18" s="441" customFormat="1" ht="27.75" customHeight="1" outlineLevel="1">
      <c r="A62" s="469" t="s">
        <v>261</v>
      </c>
      <c r="B62" s="469" t="s">
        <v>36</v>
      </c>
      <c r="C62" s="469" t="s">
        <v>352</v>
      </c>
      <c r="D62" s="522" t="s">
        <v>353</v>
      </c>
      <c r="E62" s="518" t="s">
        <v>8</v>
      </c>
      <c r="F62" s="518">
        <v>1.5</v>
      </c>
      <c r="G62" s="499">
        <f>611.81-H62</f>
        <v>594.64</v>
      </c>
      <c r="H62" s="500">
        <v>17.170000000000002</v>
      </c>
      <c r="I62" s="451">
        <f t="shared" si="29"/>
        <v>891.96</v>
      </c>
      <c r="J62" s="452">
        <f t="shared" si="30"/>
        <v>25.75</v>
      </c>
      <c r="K62" s="452">
        <f t="shared" si="31"/>
        <v>917.71</v>
      </c>
      <c r="L62" s="453">
        <f t="shared" si="32"/>
        <v>0.28239999999999998</v>
      </c>
      <c r="M62" s="453">
        <f t="shared" si="33"/>
        <v>0.16069815831987078</v>
      </c>
      <c r="N62" s="451">
        <f t="shared" si="34"/>
        <v>1035.29</v>
      </c>
      <c r="O62" s="454">
        <f t="shared" si="35"/>
        <v>33.020000000000003</v>
      </c>
      <c r="P62" s="455">
        <f t="shared" si="36"/>
        <v>1068.31</v>
      </c>
      <c r="Q62" s="475">
        <f>P62/P222</f>
        <v>1.3531164717760632E-3</v>
      </c>
      <c r="R62" s="478"/>
    </row>
    <row r="63" spans="1:18" s="441" customFormat="1" outlineLevel="1">
      <c r="A63" s="469" t="s">
        <v>262</v>
      </c>
      <c r="B63" s="469" t="s">
        <v>36</v>
      </c>
      <c r="C63" s="469" t="s">
        <v>351</v>
      </c>
      <c r="D63" s="522" t="s">
        <v>446</v>
      </c>
      <c r="E63" s="518" t="s">
        <v>8</v>
      </c>
      <c r="F63" s="518">
        <v>9.33</v>
      </c>
      <c r="G63" s="499">
        <v>7.98</v>
      </c>
      <c r="H63" s="500">
        <f>734.51-G63</f>
        <v>726.53</v>
      </c>
      <c r="I63" s="451">
        <f t="shared" si="29"/>
        <v>74.45</v>
      </c>
      <c r="J63" s="452">
        <f t="shared" si="30"/>
        <v>6778.52</v>
      </c>
      <c r="K63" s="452">
        <f t="shared" si="31"/>
        <v>6852.97</v>
      </c>
      <c r="L63" s="453">
        <f t="shared" si="32"/>
        <v>0.28239999999999998</v>
      </c>
      <c r="M63" s="453">
        <f t="shared" si="33"/>
        <v>0.16069815831987078</v>
      </c>
      <c r="N63" s="451">
        <f t="shared" si="34"/>
        <v>86.41</v>
      </c>
      <c r="O63" s="454">
        <f t="shared" si="35"/>
        <v>8692.77</v>
      </c>
      <c r="P63" s="455">
        <f t="shared" si="36"/>
        <v>8779.18</v>
      </c>
      <c r="Q63" s="475">
        <f>P63/P222</f>
        <v>1.1119668510719716E-2</v>
      </c>
      <c r="R63" s="478"/>
    </row>
    <row r="64" spans="1:18" s="441" customFormat="1" ht="14.25" outlineLevel="1" thickBot="1">
      <c r="A64" s="469" t="s">
        <v>263</v>
      </c>
      <c r="B64" s="469" t="s">
        <v>37</v>
      </c>
      <c r="C64" s="469"/>
      <c r="D64" s="522" t="s">
        <v>538</v>
      </c>
      <c r="E64" s="471" t="s">
        <v>9</v>
      </c>
      <c r="F64" s="518">
        <v>2</v>
      </c>
      <c r="G64" s="499">
        <v>2400</v>
      </c>
      <c r="H64" s="500">
        <v>0</v>
      </c>
      <c r="I64" s="451">
        <f t="shared" si="29"/>
        <v>4800</v>
      </c>
      <c r="J64" s="452">
        <f t="shared" si="30"/>
        <v>0</v>
      </c>
      <c r="K64" s="452">
        <f t="shared" si="31"/>
        <v>4800</v>
      </c>
      <c r="L64" s="453">
        <f t="shared" si="32"/>
        <v>0.28239999999999998</v>
      </c>
      <c r="M64" s="453">
        <f t="shared" si="33"/>
        <v>0.16069815831987078</v>
      </c>
      <c r="N64" s="451">
        <f t="shared" si="34"/>
        <v>5571.35</v>
      </c>
      <c r="O64" s="454">
        <f t="shared" si="35"/>
        <v>0</v>
      </c>
      <c r="P64" s="455">
        <f t="shared" si="36"/>
        <v>5571.35</v>
      </c>
      <c r="Q64" s="475">
        <f>P64/P222</f>
        <v>7.0566459688943947E-3</v>
      </c>
      <c r="R64" s="478"/>
    </row>
    <row r="65" spans="1:18" s="441" customFormat="1" ht="14.25" customHeight="1" outlineLevel="2" thickBot="1">
      <c r="A65" s="753" t="s">
        <v>152</v>
      </c>
      <c r="B65" s="754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54"/>
      <c r="N65" s="754"/>
      <c r="O65" s="755"/>
      <c r="P65" s="514">
        <f>SUM(P59:P64)</f>
        <v>28178.75</v>
      </c>
      <c r="Q65" s="523">
        <f>P65/P222</f>
        <v>3.5691073545187954E-2</v>
      </c>
      <c r="R65" s="478"/>
    </row>
    <row r="66" spans="1:18" s="441" customFormat="1" ht="14.25" thickBot="1">
      <c r="A66" s="515" t="s">
        <v>137</v>
      </c>
      <c r="B66" s="767" t="s">
        <v>480</v>
      </c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8"/>
      <c r="Q66" s="524"/>
      <c r="R66" s="478"/>
    </row>
    <row r="67" spans="1:18" s="441" customFormat="1" ht="14.25" outlineLevel="1" thickBot="1">
      <c r="A67" s="479" t="s">
        <v>138</v>
      </c>
      <c r="B67" s="775" t="s">
        <v>105</v>
      </c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4"/>
      <c r="Q67" s="525"/>
      <c r="R67" s="478"/>
    </row>
    <row r="68" spans="1:18" s="441" customFormat="1" outlineLevel="2">
      <c r="A68" s="495" t="s">
        <v>139</v>
      </c>
      <c r="B68" s="482" t="s">
        <v>36</v>
      </c>
      <c r="C68" s="483">
        <v>96115</v>
      </c>
      <c r="D68" s="522" t="s">
        <v>101</v>
      </c>
      <c r="E68" s="526" t="s">
        <v>8</v>
      </c>
      <c r="F68" s="498">
        <v>272.52</v>
      </c>
      <c r="G68" s="499">
        <f>70.63-H68</f>
        <v>65.03</v>
      </c>
      <c r="H68" s="500">
        <v>5.6</v>
      </c>
      <c r="I68" s="451">
        <f t="shared" ref="I68:I71" si="37">TRUNC(G68*F68,2)</f>
        <v>17721.97</v>
      </c>
      <c r="J68" s="452">
        <f t="shared" ref="J68:J71" si="38">TRUNC(H68*F68,2)</f>
        <v>1526.11</v>
      </c>
      <c r="K68" s="452">
        <f t="shared" ref="K68:K71" si="39">J68+I68</f>
        <v>19248.080000000002</v>
      </c>
      <c r="L68" s="453">
        <f t="shared" ref="L68:L71" si="40">$Q$11</f>
        <v>0.28239999999999998</v>
      </c>
      <c r="M68" s="453">
        <f t="shared" ref="M68:M71" si="41">$Q$12</f>
        <v>0.16069815831987078</v>
      </c>
      <c r="N68" s="451">
        <f t="shared" ref="N68:N71" si="42">TRUNC(I68*(1+M68),2)</f>
        <v>20569.849999999999</v>
      </c>
      <c r="O68" s="454">
        <f t="shared" ref="O68:O71" si="43">TRUNC(J68*(1+L68),2)</f>
        <v>1957.08</v>
      </c>
      <c r="P68" s="455">
        <f t="shared" ref="P68:P71" si="44">N68+O68</f>
        <v>22526.93</v>
      </c>
      <c r="Q68" s="456">
        <f>P68/P222</f>
        <v>2.8532504648974881E-2</v>
      </c>
      <c r="R68" s="517"/>
    </row>
    <row r="69" spans="1:18" s="441" customFormat="1" outlineLevel="2">
      <c r="A69" s="495" t="s">
        <v>140</v>
      </c>
      <c r="B69" s="468" t="s">
        <v>44</v>
      </c>
      <c r="C69" s="469" t="s">
        <v>58</v>
      </c>
      <c r="D69" s="527" t="s">
        <v>161</v>
      </c>
      <c r="E69" s="518" t="s">
        <v>9</v>
      </c>
      <c r="F69" s="498">
        <v>14</v>
      </c>
      <c r="G69" s="499">
        <v>19.899999999999999</v>
      </c>
      <c r="H69" s="500">
        <f>37.78-G69</f>
        <v>17.880000000000003</v>
      </c>
      <c r="I69" s="451">
        <f t="shared" si="37"/>
        <v>278.60000000000002</v>
      </c>
      <c r="J69" s="452">
        <f t="shared" si="38"/>
        <v>250.32</v>
      </c>
      <c r="K69" s="452">
        <f t="shared" si="39"/>
        <v>528.92000000000007</v>
      </c>
      <c r="L69" s="453">
        <f t="shared" si="40"/>
        <v>0.28239999999999998</v>
      </c>
      <c r="M69" s="453">
        <f t="shared" si="41"/>
        <v>0.16069815831987078</v>
      </c>
      <c r="N69" s="451">
        <f t="shared" si="42"/>
        <v>323.37</v>
      </c>
      <c r="O69" s="454">
        <f t="shared" si="43"/>
        <v>321.01</v>
      </c>
      <c r="P69" s="455">
        <f t="shared" si="44"/>
        <v>644.38</v>
      </c>
      <c r="Q69" s="456">
        <f>P69/P222</f>
        <v>8.1616870766262569E-4</v>
      </c>
      <c r="R69" s="517"/>
    </row>
    <row r="70" spans="1:18" s="441" customFormat="1" outlineLevel="2">
      <c r="A70" s="495" t="s">
        <v>159</v>
      </c>
      <c r="B70" s="468" t="s">
        <v>44</v>
      </c>
      <c r="C70" s="469" t="s">
        <v>59</v>
      </c>
      <c r="D70" s="527" t="s">
        <v>574</v>
      </c>
      <c r="E70" s="518" t="s">
        <v>9</v>
      </c>
      <c r="F70" s="498">
        <v>42</v>
      </c>
      <c r="G70" s="499">
        <v>330</v>
      </c>
      <c r="H70" s="500">
        <f>347.88-G70</f>
        <v>17.879999999999995</v>
      </c>
      <c r="I70" s="451">
        <f t="shared" si="37"/>
        <v>13860</v>
      </c>
      <c r="J70" s="452">
        <f t="shared" si="38"/>
        <v>750.96</v>
      </c>
      <c r="K70" s="452">
        <f t="shared" si="39"/>
        <v>14610.96</v>
      </c>
      <c r="L70" s="453">
        <f t="shared" si="40"/>
        <v>0.28239999999999998</v>
      </c>
      <c r="M70" s="453">
        <f t="shared" si="41"/>
        <v>0.16069815831987078</v>
      </c>
      <c r="N70" s="451">
        <f t="shared" si="42"/>
        <v>16087.27</v>
      </c>
      <c r="O70" s="454">
        <f t="shared" si="43"/>
        <v>963.03</v>
      </c>
      <c r="P70" s="455">
        <f t="shared" si="44"/>
        <v>17050.3</v>
      </c>
      <c r="Q70" s="456">
        <f>P70/P222</f>
        <v>2.1595830591048863E-2</v>
      </c>
      <c r="R70" s="517"/>
    </row>
    <row r="71" spans="1:18" s="441" customFormat="1" ht="14.25" outlineLevel="2" thickBot="1">
      <c r="A71" s="495" t="s">
        <v>160</v>
      </c>
      <c r="B71" s="468" t="s">
        <v>44</v>
      </c>
      <c r="C71" s="469" t="s">
        <v>60</v>
      </c>
      <c r="D71" s="527" t="s">
        <v>573</v>
      </c>
      <c r="E71" s="518" t="s">
        <v>9</v>
      </c>
      <c r="F71" s="472">
        <v>90</v>
      </c>
      <c r="G71" s="510">
        <v>452</v>
      </c>
      <c r="H71" s="511">
        <f>469.88-G71</f>
        <v>17.879999999999995</v>
      </c>
      <c r="I71" s="451">
        <f t="shared" si="37"/>
        <v>40680</v>
      </c>
      <c r="J71" s="452">
        <f t="shared" si="38"/>
        <v>1609.2</v>
      </c>
      <c r="K71" s="452">
        <f t="shared" si="39"/>
        <v>42289.2</v>
      </c>
      <c r="L71" s="453">
        <f t="shared" si="40"/>
        <v>0.28239999999999998</v>
      </c>
      <c r="M71" s="453">
        <f t="shared" si="41"/>
        <v>0.16069815831987078</v>
      </c>
      <c r="N71" s="451">
        <f t="shared" si="42"/>
        <v>47217.2</v>
      </c>
      <c r="O71" s="454">
        <f t="shared" si="43"/>
        <v>2063.63</v>
      </c>
      <c r="P71" s="455">
        <f t="shared" si="44"/>
        <v>49280.829999999994</v>
      </c>
      <c r="Q71" s="475">
        <f>P71/P222</f>
        <v>6.24188698184946E-2</v>
      </c>
      <c r="R71" s="517"/>
    </row>
    <row r="72" spans="1:18" s="441" customFormat="1" ht="14.25" customHeight="1" outlineLevel="2" thickBot="1">
      <c r="A72" s="756" t="s">
        <v>153</v>
      </c>
      <c r="B72" s="757"/>
      <c r="C72" s="757"/>
      <c r="D72" s="757"/>
      <c r="E72" s="757"/>
      <c r="F72" s="757"/>
      <c r="G72" s="757"/>
      <c r="H72" s="757"/>
      <c r="I72" s="757"/>
      <c r="J72" s="757"/>
      <c r="K72" s="757"/>
      <c r="L72" s="757"/>
      <c r="M72" s="757"/>
      <c r="N72" s="757"/>
      <c r="O72" s="758"/>
      <c r="P72" s="514">
        <f>SUM(P68:P71)</f>
        <v>89502.44</v>
      </c>
      <c r="Q72" s="528">
        <f>P72/P222</f>
        <v>0.11336337376618098</v>
      </c>
      <c r="R72" s="478"/>
    </row>
    <row r="73" spans="1:18" s="441" customFormat="1" ht="14.25" outlineLevel="1" thickBot="1">
      <c r="A73" s="529" t="s">
        <v>23</v>
      </c>
      <c r="B73" s="761" t="s">
        <v>6</v>
      </c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3"/>
      <c r="Q73" s="525"/>
      <c r="R73" s="478"/>
    </row>
    <row r="74" spans="1:18" s="441" customFormat="1" outlineLevel="1">
      <c r="A74" s="530" t="s">
        <v>24</v>
      </c>
      <c r="B74" s="531" t="s">
        <v>44</v>
      </c>
      <c r="C74" s="532" t="s">
        <v>61</v>
      </c>
      <c r="D74" s="533" t="s">
        <v>163</v>
      </c>
      <c r="E74" s="534" t="s">
        <v>8</v>
      </c>
      <c r="F74" s="535">
        <v>3.27</v>
      </c>
      <c r="G74" s="499">
        <f>445.27-H74</f>
        <v>418.99</v>
      </c>
      <c r="H74" s="500">
        <v>26.28</v>
      </c>
      <c r="I74" s="451">
        <f t="shared" ref="I74:I76" si="45">TRUNC(G74*F74,2)</f>
        <v>1370.09</v>
      </c>
      <c r="J74" s="452">
        <f t="shared" ref="J74:J76" si="46">TRUNC(H74*F74,2)</f>
        <v>85.93</v>
      </c>
      <c r="K74" s="452">
        <f t="shared" ref="K74:K76" si="47">J74+I74</f>
        <v>1456.02</v>
      </c>
      <c r="L74" s="453">
        <f t="shared" ref="L74:L76" si="48">$Q$11</f>
        <v>0.28239999999999998</v>
      </c>
      <c r="M74" s="453">
        <f t="shared" ref="M74:M76" si="49">$Q$12</f>
        <v>0.16069815831987078</v>
      </c>
      <c r="N74" s="451">
        <f t="shared" ref="N74:N76" si="50">TRUNC(I74*(1+M74),2)</f>
        <v>1590.26</v>
      </c>
      <c r="O74" s="454">
        <f t="shared" ref="O74:O76" si="51">TRUNC(J74*(1+L74),2)</f>
        <v>110.19</v>
      </c>
      <c r="P74" s="455">
        <f t="shared" ref="P74:P76" si="52">N74+O74</f>
        <v>1700.45</v>
      </c>
      <c r="Q74" s="456">
        <f>P74/P222</f>
        <v>2.1537820524301062E-3</v>
      </c>
      <c r="R74" s="478"/>
    </row>
    <row r="75" spans="1:18" s="441" customFormat="1" outlineLevel="1">
      <c r="A75" s="530" t="s">
        <v>248</v>
      </c>
      <c r="B75" s="531" t="s">
        <v>44</v>
      </c>
      <c r="C75" s="469" t="s">
        <v>62</v>
      </c>
      <c r="D75" s="509" t="s">
        <v>250</v>
      </c>
      <c r="E75" s="534" t="s">
        <v>9</v>
      </c>
      <c r="F75" s="535">
        <v>9</v>
      </c>
      <c r="G75" s="499">
        <f>74.17-H75</f>
        <v>64.05</v>
      </c>
      <c r="H75" s="500">
        <v>10.119999999999999</v>
      </c>
      <c r="I75" s="451">
        <f t="shared" si="45"/>
        <v>576.45000000000005</v>
      </c>
      <c r="J75" s="452">
        <f t="shared" si="46"/>
        <v>91.08</v>
      </c>
      <c r="K75" s="452">
        <f t="shared" si="47"/>
        <v>667.53000000000009</v>
      </c>
      <c r="L75" s="453">
        <f t="shared" si="48"/>
        <v>0.28239999999999998</v>
      </c>
      <c r="M75" s="453">
        <f t="shared" si="49"/>
        <v>0.16069815831987078</v>
      </c>
      <c r="N75" s="451">
        <f t="shared" si="50"/>
        <v>669.08</v>
      </c>
      <c r="O75" s="454">
        <f t="shared" si="51"/>
        <v>116.8</v>
      </c>
      <c r="P75" s="455">
        <f t="shared" si="52"/>
        <v>785.88</v>
      </c>
      <c r="Q75" s="456">
        <f>P75/P222</f>
        <v>9.9539194881576747E-4</v>
      </c>
      <c r="R75" s="478"/>
    </row>
    <row r="76" spans="1:18" s="441" customFormat="1" ht="14.25" outlineLevel="2" thickBot="1">
      <c r="A76" s="530" t="s">
        <v>249</v>
      </c>
      <c r="B76" s="459" t="s">
        <v>36</v>
      </c>
      <c r="C76" s="532" t="s">
        <v>448</v>
      </c>
      <c r="D76" s="533" t="s">
        <v>360</v>
      </c>
      <c r="E76" s="534" t="s">
        <v>217</v>
      </c>
      <c r="F76" s="535">
        <v>19.53</v>
      </c>
      <c r="G76" s="510">
        <f>303.65-H76</f>
        <v>160.35999999999999</v>
      </c>
      <c r="H76" s="511">
        <v>143.29</v>
      </c>
      <c r="I76" s="451">
        <f t="shared" si="45"/>
        <v>3131.83</v>
      </c>
      <c r="J76" s="452">
        <f t="shared" si="46"/>
        <v>2798.45</v>
      </c>
      <c r="K76" s="452">
        <f t="shared" si="47"/>
        <v>5930.28</v>
      </c>
      <c r="L76" s="453">
        <f t="shared" si="48"/>
        <v>0.28239999999999998</v>
      </c>
      <c r="M76" s="453">
        <f t="shared" si="49"/>
        <v>0.16069815831987078</v>
      </c>
      <c r="N76" s="451">
        <f t="shared" si="50"/>
        <v>3635.1</v>
      </c>
      <c r="O76" s="454">
        <f t="shared" si="51"/>
        <v>3588.73</v>
      </c>
      <c r="P76" s="455">
        <f t="shared" si="52"/>
        <v>7223.83</v>
      </c>
      <c r="Q76" s="456">
        <f>P76/P222</f>
        <v>9.1496694426805702E-3</v>
      </c>
      <c r="R76" s="517"/>
    </row>
    <row r="77" spans="1:18" s="441" customFormat="1" ht="14.25" customHeight="1" outlineLevel="2" thickBot="1">
      <c r="A77" s="753" t="s">
        <v>154</v>
      </c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54"/>
      <c r="N77" s="754"/>
      <c r="O77" s="755"/>
      <c r="P77" s="514">
        <f>SUM(P74:P76)</f>
        <v>9710.16</v>
      </c>
      <c r="Q77" s="528">
        <f>SUM(Q74:Q76)</f>
        <v>1.2298843443926444E-2</v>
      </c>
      <c r="R77" s="478"/>
    </row>
    <row r="78" spans="1:18" s="441" customFormat="1" ht="14.25" outlineLevel="1" thickBot="1">
      <c r="A78" s="529" t="s">
        <v>141</v>
      </c>
      <c r="B78" s="761" t="s">
        <v>7</v>
      </c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3"/>
      <c r="Q78" s="525"/>
      <c r="R78" s="517"/>
    </row>
    <row r="79" spans="1:18" s="441" customFormat="1" ht="40.5" outlineLevel="2">
      <c r="A79" s="458" t="s">
        <v>142</v>
      </c>
      <c r="B79" s="459" t="s">
        <v>36</v>
      </c>
      <c r="C79" s="460">
        <v>88489</v>
      </c>
      <c r="D79" s="507" t="s">
        <v>331</v>
      </c>
      <c r="E79" s="493" t="s">
        <v>8</v>
      </c>
      <c r="F79" s="502">
        <f>115.61+0.98+0.96+3.57+14.2</f>
        <v>135.32</v>
      </c>
      <c r="G79" s="503">
        <v>6.89</v>
      </c>
      <c r="H79" s="504">
        <v>3.6</v>
      </c>
      <c r="I79" s="451">
        <f t="shared" ref="I79:I82" si="53">TRUNC(G79*F79,2)</f>
        <v>932.35</v>
      </c>
      <c r="J79" s="452">
        <f t="shared" ref="J79:J82" si="54">TRUNC(H79*F79,2)</f>
        <v>487.15</v>
      </c>
      <c r="K79" s="452">
        <f t="shared" ref="K79:K82" si="55">J79+I79</f>
        <v>1419.5</v>
      </c>
      <c r="L79" s="453">
        <f t="shared" ref="L79:L82" si="56">$Q$11</f>
        <v>0.28239999999999998</v>
      </c>
      <c r="M79" s="453">
        <f t="shared" ref="M79:M82" si="57">$Q$12</f>
        <v>0.16069815831987078</v>
      </c>
      <c r="N79" s="451">
        <f t="shared" ref="N79:N82" si="58">TRUNC(I79*(1+M79),2)</f>
        <v>1082.17</v>
      </c>
      <c r="O79" s="454">
        <f t="shared" ref="O79:O82" si="59">TRUNC(J79*(1+L79),2)</f>
        <v>624.72</v>
      </c>
      <c r="P79" s="455">
        <f t="shared" ref="P79:P82" si="60">N79+O79</f>
        <v>1706.89</v>
      </c>
      <c r="Q79" s="505">
        <f>P79/P222</f>
        <v>2.1619389264444259E-3</v>
      </c>
      <c r="R79" s="517"/>
    </row>
    <row r="80" spans="1:18" s="441" customFormat="1" ht="27" outlineLevel="2">
      <c r="A80" s="458" t="s">
        <v>143</v>
      </c>
      <c r="B80" s="459" t="s">
        <v>36</v>
      </c>
      <c r="C80" s="469">
        <v>79460</v>
      </c>
      <c r="D80" s="536" t="s">
        <v>358</v>
      </c>
      <c r="E80" s="493" t="s">
        <v>8</v>
      </c>
      <c r="F80" s="463">
        <v>147.56</v>
      </c>
      <c r="G80" s="510">
        <f>39.18-H80</f>
        <v>29.11</v>
      </c>
      <c r="H80" s="511">
        <v>10.07</v>
      </c>
      <c r="I80" s="451">
        <f t="shared" si="53"/>
        <v>4295.47</v>
      </c>
      <c r="J80" s="452">
        <f t="shared" si="54"/>
        <v>1485.92</v>
      </c>
      <c r="K80" s="452">
        <f t="shared" si="55"/>
        <v>5781.39</v>
      </c>
      <c r="L80" s="453">
        <f t="shared" si="56"/>
        <v>0.28239999999999998</v>
      </c>
      <c r="M80" s="453">
        <f t="shared" si="57"/>
        <v>0.16069815831987078</v>
      </c>
      <c r="N80" s="451">
        <f t="shared" si="58"/>
        <v>4985.74</v>
      </c>
      <c r="O80" s="454">
        <f t="shared" si="59"/>
        <v>1905.54</v>
      </c>
      <c r="P80" s="455">
        <f t="shared" si="60"/>
        <v>6891.28</v>
      </c>
      <c r="Q80" s="505">
        <f>P80/P222</f>
        <v>8.7284631610870904E-3</v>
      </c>
      <c r="R80" s="517"/>
    </row>
    <row r="81" spans="1:18" s="441" customFormat="1" ht="27" outlineLevel="2">
      <c r="A81" s="458" t="s">
        <v>144</v>
      </c>
      <c r="B81" s="459" t="s">
        <v>36</v>
      </c>
      <c r="C81" s="469" t="s">
        <v>357</v>
      </c>
      <c r="D81" s="536" t="s">
        <v>304</v>
      </c>
      <c r="E81" s="493" t="s">
        <v>8</v>
      </c>
      <c r="F81" s="520">
        <v>9</v>
      </c>
      <c r="G81" s="510">
        <f>9.25-H81</f>
        <v>5.99</v>
      </c>
      <c r="H81" s="511">
        <v>3.26</v>
      </c>
      <c r="I81" s="451">
        <f t="shared" si="53"/>
        <v>53.91</v>
      </c>
      <c r="J81" s="452">
        <f t="shared" si="54"/>
        <v>29.34</v>
      </c>
      <c r="K81" s="452">
        <f t="shared" si="55"/>
        <v>83.25</v>
      </c>
      <c r="L81" s="453">
        <f t="shared" si="56"/>
        <v>0.28239999999999998</v>
      </c>
      <c r="M81" s="453">
        <f t="shared" si="57"/>
        <v>0.16069815831987078</v>
      </c>
      <c r="N81" s="451">
        <f t="shared" si="58"/>
        <v>62.57</v>
      </c>
      <c r="O81" s="454">
        <f t="shared" si="59"/>
        <v>37.619999999999997</v>
      </c>
      <c r="P81" s="455">
        <f t="shared" si="60"/>
        <v>100.19</v>
      </c>
      <c r="Q81" s="505">
        <f>P81/P222</f>
        <v>1.2690018749917512E-4</v>
      </c>
      <c r="R81" s="517"/>
    </row>
    <row r="82" spans="1:18" s="441" customFormat="1" ht="27.75" outlineLevel="2" thickBot="1">
      <c r="A82" s="458" t="s">
        <v>145</v>
      </c>
      <c r="B82" s="468" t="s">
        <v>36</v>
      </c>
      <c r="C82" s="469">
        <v>79460</v>
      </c>
      <c r="D82" s="536" t="s">
        <v>303</v>
      </c>
      <c r="E82" s="518" t="s">
        <v>8</v>
      </c>
      <c r="F82" s="472">
        <v>185.45</v>
      </c>
      <c r="G82" s="510">
        <f>39.18-H82</f>
        <v>29.11</v>
      </c>
      <c r="H82" s="511">
        <v>10.07</v>
      </c>
      <c r="I82" s="451">
        <f t="shared" si="53"/>
        <v>5398.44</v>
      </c>
      <c r="J82" s="452">
        <f t="shared" si="54"/>
        <v>1867.48</v>
      </c>
      <c r="K82" s="452">
        <f t="shared" si="55"/>
        <v>7265.92</v>
      </c>
      <c r="L82" s="453">
        <f t="shared" si="56"/>
        <v>0.28239999999999998</v>
      </c>
      <c r="M82" s="453">
        <f t="shared" si="57"/>
        <v>0.16069815831987078</v>
      </c>
      <c r="N82" s="451">
        <f t="shared" si="58"/>
        <v>6265.95</v>
      </c>
      <c r="O82" s="454">
        <f t="shared" si="59"/>
        <v>2394.85</v>
      </c>
      <c r="P82" s="455">
        <f t="shared" si="60"/>
        <v>8660.7999999999993</v>
      </c>
      <c r="Q82" s="513">
        <f>P82/P222</f>
        <v>1.0969728953916118E-2</v>
      </c>
      <c r="R82" s="517"/>
    </row>
    <row r="83" spans="1:18" s="441" customFormat="1" ht="14.25" customHeight="1" outlineLevel="2" thickBot="1">
      <c r="A83" s="753" t="s">
        <v>155</v>
      </c>
      <c r="B83" s="754"/>
      <c r="C83" s="754"/>
      <c r="D83" s="754"/>
      <c r="E83" s="754"/>
      <c r="F83" s="754"/>
      <c r="G83" s="754"/>
      <c r="H83" s="754"/>
      <c r="I83" s="754"/>
      <c r="J83" s="754"/>
      <c r="K83" s="754"/>
      <c r="L83" s="754"/>
      <c r="M83" s="754"/>
      <c r="N83" s="754"/>
      <c r="O83" s="755"/>
      <c r="P83" s="514">
        <f>SUM(P79:P82)</f>
        <v>17359.16</v>
      </c>
      <c r="Q83" s="528">
        <f>P83/P222</f>
        <v>2.198703122894681E-2</v>
      </c>
      <c r="R83" s="517"/>
    </row>
    <row r="84" spans="1:18" s="441" customFormat="1" ht="14.25" thickBot="1">
      <c r="A84" s="515" t="s">
        <v>25</v>
      </c>
      <c r="B84" s="767" t="s">
        <v>215</v>
      </c>
      <c r="C84" s="765"/>
      <c r="D84" s="765"/>
      <c r="E84" s="765"/>
      <c r="F84" s="765"/>
      <c r="G84" s="765"/>
      <c r="H84" s="765"/>
      <c r="I84" s="765"/>
      <c r="J84" s="765"/>
      <c r="K84" s="765"/>
      <c r="L84" s="765"/>
      <c r="M84" s="765"/>
      <c r="N84" s="765"/>
      <c r="O84" s="765"/>
      <c r="P84" s="766"/>
      <c r="Q84" s="524"/>
      <c r="R84" s="478"/>
    </row>
    <row r="85" spans="1:18" s="441" customFormat="1" ht="27" outlineLevel="2">
      <c r="A85" s="458" t="s">
        <v>146</v>
      </c>
      <c r="B85" s="459" t="s">
        <v>36</v>
      </c>
      <c r="C85" s="460" t="s">
        <v>135</v>
      </c>
      <c r="D85" s="507" t="s">
        <v>134</v>
      </c>
      <c r="E85" s="493" t="s">
        <v>8</v>
      </c>
      <c r="F85" s="502">
        <v>163.38</v>
      </c>
      <c r="G85" s="503">
        <v>38.96</v>
      </c>
      <c r="H85" s="504">
        <f>56.49-G85</f>
        <v>17.53</v>
      </c>
      <c r="I85" s="451">
        <f t="shared" ref="I85:I98" si="61">TRUNC(G85*F85,2)</f>
        <v>6365.28</v>
      </c>
      <c r="J85" s="452">
        <f t="shared" ref="J85:J98" si="62">TRUNC(H85*F85,2)</f>
        <v>2864.05</v>
      </c>
      <c r="K85" s="452">
        <f t="shared" ref="K85:K98" si="63">J85+I85</f>
        <v>9229.33</v>
      </c>
      <c r="L85" s="453">
        <f t="shared" ref="L85:L98" si="64">$Q$11</f>
        <v>0.28239999999999998</v>
      </c>
      <c r="M85" s="453">
        <f t="shared" ref="M85:M98" si="65">$Q$12</f>
        <v>0.16069815831987078</v>
      </c>
      <c r="N85" s="451">
        <f t="shared" ref="N85:N98" si="66">TRUNC(I85*(1+M85),2)</f>
        <v>7388.16</v>
      </c>
      <c r="O85" s="454">
        <f t="shared" ref="O85:O98" si="67">TRUNC(J85*(1+L85),2)</f>
        <v>3672.85</v>
      </c>
      <c r="P85" s="455">
        <f t="shared" ref="P85:P98" si="68">N85+O85</f>
        <v>11061.01</v>
      </c>
      <c r="Q85" s="505">
        <f>P85/P222</f>
        <v>1.4009823764150624E-2</v>
      </c>
      <c r="R85" s="517"/>
    </row>
    <row r="86" spans="1:18" s="441" customFormat="1" outlineLevel="2">
      <c r="A86" s="458" t="s">
        <v>317</v>
      </c>
      <c r="B86" s="459" t="s">
        <v>36</v>
      </c>
      <c r="C86" s="460" t="s">
        <v>442</v>
      </c>
      <c r="D86" s="507" t="s">
        <v>443</v>
      </c>
      <c r="E86" s="493" t="s">
        <v>8</v>
      </c>
      <c r="F86" s="502">
        <v>0.25</v>
      </c>
      <c r="G86" s="503">
        <f>110.83-H86</f>
        <v>100.22</v>
      </c>
      <c r="H86" s="504">
        <v>10.61</v>
      </c>
      <c r="I86" s="451">
        <f t="shared" si="61"/>
        <v>25.05</v>
      </c>
      <c r="J86" s="452">
        <f t="shared" si="62"/>
        <v>2.65</v>
      </c>
      <c r="K86" s="452">
        <f t="shared" si="63"/>
        <v>27.7</v>
      </c>
      <c r="L86" s="453">
        <f t="shared" si="64"/>
        <v>0.28239999999999998</v>
      </c>
      <c r="M86" s="453">
        <f t="shared" si="65"/>
        <v>0.16069815831987078</v>
      </c>
      <c r="N86" s="451">
        <f t="shared" si="66"/>
        <v>29.07</v>
      </c>
      <c r="O86" s="454">
        <f t="shared" si="67"/>
        <v>3.39</v>
      </c>
      <c r="P86" s="455">
        <f t="shared" si="68"/>
        <v>32.46</v>
      </c>
      <c r="Q86" s="505">
        <f>P86/P222</f>
        <v>4.1113684860996355E-5</v>
      </c>
      <c r="R86" s="517"/>
    </row>
    <row r="87" spans="1:18" s="441" customFormat="1" ht="27" outlineLevel="2">
      <c r="A87" s="458" t="s">
        <v>318</v>
      </c>
      <c r="B87" s="459" t="s">
        <v>44</v>
      </c>
      <c r="C87" s="460" t="s">
        <v>64</v>
      </c>
      <c r="D87" s="461" t="s">
        <v>253</v>
      </c>
      <c r="E87" s="493" t="s">
        <v>8</v>
      </c>
      <c r="F87" s="502">
        <v>68.400000000000006</v>
      </c>
      <c r="G87" s="503">
        <v>3.91</v>
      </c>
      <c r="H87" s="504">
        <f>7.29-G87</f>
        <v>3.38</v>
      </c>
      <c r="I87" s="451">
        <f t="shared" si="61"/>
        <v>267.44</v>
      </c>
      <c r="J87" s="452">
        <f t="shared" si="62"/>
        <v>231.19</v>
      </c>
      <c r="K87" s="452">
        <f t="shared" si="63"/>
        <v>498.63</v>
      </c>
      <c r="L87" s="453">
        <f t="shared" si="64"/>
        <v>0.28239999999999998</v>
      </c>
      <c r="M87" s="453">
        <f t="shared" si="65"/>
        <v>0.16069815831987078</v>
      </c>
      <c r="N87" s="451">
        <f t="shared" si="66"/>
        <v>310.41000000000003</v>
      </c>
      <c r="O87" s="454">
        <f t="shared" si="67"/>
        <v>296.47000000000003</v>
      </c>
      <c r="P87" s="455">
        <f t="shared" si="68"/>
        <v>606.88000000000011</v>
      </c>
      <c r="Q87" s="505">
        <f>P87/P222</f>
        <v>7.6867138226868368E-4</v>
      </c>
      <c r="R87" s="517"/>
    </row>
    <row r="88" spans="1:18" s="441" customFormat="1" outlineLevel="2">
      <c r="A88" s="458" t="s">
        <v>319</v>
      </c>
      <c r="B88" s="459" t="s">
        <v>36</v>
      </c>
      <c r="C88" s="460" t="s">
        <v>442</v>
      </c>
      <c r="D88" s="461" t="s">
        <v>444</v>
      </c>
      <c r="E88" s="471" t="s">
        <v>8</v>
      </c>
      <c r="F88" s="472">
        <v>0.8</v>
      </c>
      <c r="G88" s="503">
        <f>110.83-H88</f>
        <v>100.22</v>
      </c>
      <c r="H88" s="504">
        <v>10.61</v>
      </c>
      <c r="I88" s="451">
        <f t="shared" si="61"/>
        <v>80.17</v>
      </c>
      <c r="J88" s="452">
        <f t="shared" si="62"/>
        <v>8.48</v>
      </c>
      <c r="K88" s="452">
        <f t="shared" si="63"/>
        <v>88.65</v>
      </c>
      <c r="L88" s="453">
        <f t="shared" si="64"/>
        <v>0.28239999999999998</v>
      </c>
      <c r="M88" s="453">
        <f t="shared" si="65"/>
        <v>0.16069815831987078</v>
      </c>
      <c r="N88" s="451">
        <f t="shared" si="66"/>
        <v>93.05</v>
      </c>
      <c r="O88" s="454">
        <f t="shared" si="67"/>
        <v>10.87</v>
      </c>
      <c r="P88" s="455">
        <f t="shared" si="68"/>
        <v>103.92</v>
      </c>
      <c r="Q88" s="505">
        <f>P88/P222</f>
        <v>1.3162458813169257E-4</v>
      </c>
      <c r="R88" s="517"/>
    </row>
    <row r="89" spans="1:18" s="441" customFormat="1" outlineLevel="2">
      <c r="A89" s="458" t="s">
        <v>320</v>
      </c>
      <c r="B89" s="459" t="s">
        <v>36</v>
      </c>
      <c r="C89" s="460" t="s">
        <v>445</v>
      </c>
      <c r="D89" s="461" t="s">
        <v>252</v>
      </c>
      <c r="E89" s="471" t="s">
        <v>8</v>
      </c>
      <c r="F89" s="472">
        <v>2.2999999999999998</v>
      </c>
      <c r="G89" s="503">
        <f>613.54-H89</f>
        <v>581.14</v>
      </c>
      <c r="H89" s="504">
        <v>32.4</v>
      </c>
      <c r="I89" s="451">
        <f t="shared" si="61"/>
        <v>1336.62</v>
      </c>
      <c r="J89" s="452">
        <f t="shared" si="62"/>
        <v>74.52</v>
      </c>
      <c r="K89" s="452">
        <f t="shared" si="63"/>
        <v>1411.1399999999999</v>
      </c>
      <c r="L89" s="453">
        <f t="shared" si="64"/>
        <v>0.28239999999999998</v>
      </c>
      <c r="M89" s="453">
        <f t="shared" si="65"/>
        <v>0.16069815831987078</v>
      </c>
      <c r="N89" s="451">
        <f t="shared" si="66"/>
        <v>1551.41</v>
      </c>
      <c r="O89" s="454">
        <f t="shared" si="67"/>
        <v>95.56</v>
      </c>
      <c r="P89" s="455">
        <f t="shared" si="68"/>
        <v>1646.97</v>
      </c>
      <c r="Q89" s="505">
        <f>P89/P222</f>
        <v>2.0860445334416255E-3</v>
      </c>
      <c r="R89" s="517"/>
    </row>
    <row r="90" spans="1:18" s="441" customFormat="1" outlineLevel="2">
      <c r="A90" s="458" t="s">
        <v>321</v>
      </c>
      <c r="B90" s="468" t="s">
        <v>44</v>
      </c>
      <c r="C90" s="460" t="s">
        <v>65</v>
      </c>
      <c r="D90" s="461" t="s">
        <v>251</v>
      </c>
      <c r="E90" s="471" t="s">
        <v>217</v>
      </c>
      <c r="F90" s="472">
        <v>44.2</v>
      </c>
      <c r="G90" s="503">
        <f>13.54-H90</f>
        <v>7.4099999999999993</v>
      </c>
      <c r="H90" s="504">
        <v>6.13</v>
      </c>
      <c r="I90" s="451">
        <f t="shared" si="61"/>
        <v>327.52</v>
      </c>
      <c r="J90" s="452">
        <f t="shared" si="62"/>
        <v>270.94</v>
      </c>
      <c r="K90" s="452">
        <f t="shared" si="63"/>
        <v>598.46</v>
      </c>
      <c r="L90" s="453">
        <f t="shared" si="64"/>
        <v>0.28239999999999998</v>
      </c>
      <c r="M90" s="453">
        <f t="shared" si="65"/>
        <v>0.16069815831987078</v>
      </c>
      <c r="N90" s="451">
        <f t="shared" si="66"/>
        <v>380.15</v>
      </c>
      <c r="O90" s="454">
        <f t="shared" si="67"/>
        <v>347.45</v>
      </c>
      <c r="P90" s="455">
        <f t="shared" si="68"/>
        <v>727.59999999999991</v>
      </c>
      <c r="Q90" s="505">
        <f>P90/P222</f>
        <v>9.2157477217686204E-4</v>
      </c>
      <c r="R90" s="517"/>
    </row>
    <row r="91" spans="1:18" s="441" customFormat="1" ht="40.5" outlineLevel="2">
      <c r="A91" s="458" t="s">
        <v>322</v>
      </c>
      <c r="B91" s="459" t="s">
        <v>36</v>
      </c>
      <c r="C91" s="460" t="s">
        <v>66</v>
      </c>
      <c r="D91" s="507" t="s">
        <v>486</v>
      </c>
      <c r="E91" s="493" t="s">
        <v>8</v>
      </c>
      <c r="F91" s="502">
        <v>45.75</v>
      </c>
      <c r="G91" s="503">
        <f>345.59-H91</f>
        <v>328.30999999999995</v>
      </c>
      <c r="H91" s="504">
        <v>17.28</v>
      </c>
      <c r="I91" s="451">
        <f t="shared" si="61"/>
        <v>15020.18</v>
      </c>
      <c r="J91" s="452">
        <f t="shared" si="62"/>
        <v>790.56</v>
      </c>
      <c r="K91" s="452">
        <f t="shared" si="63"/>
        <v>15810.74</v>
      </c>
      <c r="L91" s="453">
        <f t="shared" si="64"/>
        <v>0.28239999999999998</v>
      </c>
      <c r="M91" s="453">
        <f t="shared" si="65"/>
        <v>0.16069815831987078</v>
      </c>
      <c r="N91" s="451">
        <f t="shared" si="66"/>
        <v>17433.89</v>
      </c>
      <c r="O91" s="454">
        <f t="shared" si="67"/>
        <v>1013.81</v>
      </c>
      <c r="P91" s="455">
        <f t="shared" si="68"/>
        <v>18447.7</v>
      </c>
      <c r="Q91" s="505">
        <f>P91/P222</f>
        <v>2.3365770924528725E-2</v>
      </c>
      <c r="R91" s="517"/>
    </row>
    <row r="92" spans="1:18" s="441" customFormat="1" ht="40.5" outlineLevel="2">
      <c r="A92" s="458" t="s">
        <v>323</v>
      </c>
      <c r="B92" s="459" t="s">
        <v>44</v>
      </c>
      <c r="C92" s="460" t="s">
        <v>67</v>
      </c>
      <c r="D92" s="507" t="s">
        <v>487</v>
      </c>
      <c r="E92" s="493" t="s">
        <v>8</v>
      </c>
      <c r="F92" s="502">
        <v>248.99</v>
      </c>
      <c r="G92" s="503">
        <f>93.62-H92</f>
        <v>76.34</v>
      </c>
      <c r="H92" s="504">
        <v>17.28</v>
      </c>
      <c r="I92" s="451">
        <f t="shared" si="61"/>
        <v>19007.89</v>
      </c>
      <c r="J92" s="452">
        <f t="shared" si="62"/>
        <v>4302.54</v>
      </c>
      <c r="K92" s="452">
        <f t="shared" si="63"/>
        <v>23310.43</v>
      </c>
      <c r="L92" s="453">
        <f t="shared" si="64"/>
        <v>0.28239999999999998</v>
      </c>
      <c r="M92" s="453">
        <f t="shared" si="65"/>
        <v>0.16069815831987078</v>
      </c>
      <c r="N92" s="451">
        <f t="shared" si="66"/>
        <v>22062.42</v>
      </c>
      <c r="O92" s="454">
        <f t="shared" si="67"/>
        <v>5517.57</v>
      </c>
      <c r="P92" s="455">
        <f t="shared" si="68"/>
        <v>27579.989999999998</v>
      </c>
      <c r="Q92" s="505">
        <f>P92/P222</f>
        <v>3.4932686917111239E-2</v>
      </c>
      <c r="R92" s="517"/>
    </row>
    <row r="93" spans="1:18" s="441" customFormat="1" ht="41.25" customHeight="1" outlineLevel="2">
      <c r="A93" s="458" t="s">
        <v>324</v>
      </c>
      <c r="B93" s="459" t="s">
        <v>44</v>
      </c>
      <c r="C93" s="460" t="s">
        <v>68</v>
      </c>
      <c r="D93" s="507" t="s">
        <v>484</v>
      </c>
      <c r="E93" s="493" t="s">
        <v>8</v>
      </c>
      <c r="F93" s="502">
        <v>343.31</v>
      </c>
      <c r="G93" s="503">
        <f>120.62-H93</f>
        <v>103.34</v>
      </c>
      <c r="H93" s="504">
        <v>17.28</v>
      </c>
      <c r="I93" s="451">
        <f t="shared" si="61"/>
        <v>35477.65</v>
      </c>
      <c r="J93" s="452">
        <f t="shared" si="62"/>
        <v>5932.39</v>
      </c>
      <c r="K93" s="452">
        <f t="shared" si="63"/>
        <v>41410.04</v>
      </c>
      <c r="L93" s="453">
        <f t="shared" si="64"/>
        <v>0.28239999999999998</v>
      </c>
      <c r="M93" s="453">
        <f t="shared" si="65"/>
        <v>0.16069815831987078</v>
      </c>
      <c r="N93" s="451">
        <f t="shared" si="66"/>
        <v>41178.839999999997</v>
      </c>
      <c r="O93" s="454">
        <f t="shared" si="67"/>
        <v>7607.69</v>
      </c>
      <c r="P93" s="455">
        <f t="shared" si="68"/>
        <v>48786.53</v>
      </c>
      <c r="Q93" s="505">
        <f>P93/P222</f>
        <v>6.1792791740035255E-2</v>
      </c>
      <c r="R93" s="517"/>
    </row>
    <row r="94" spans="1:18" s="441" customFormat="1" ht="39" customHeight="1" outlineLevel="2">
      <c r="A94" s="458" t="s">
        <v>325</v>
      </c>
      <c r="B94" s="459" t="s">
        <v>44</v>
      </c>
      <c r="C94" s="460" t="s">
        <v>447</v>
      </c>
      <c r="D94" s="507" t="s">
        <v>485</v>
      </c>
      <c r="E94" s="493" t="s">
        <v>8</v>
      </c>
      <c r="F94" s="502">
        <v>162.58000000000001</v>
      </c>
      <c r="G94" s="503">
        <f>55.62-H94</f>
        <v>38.339999999999996</v>
      </c>
      <c r="H94" s="504">
        <v>17.28</v>
      </c>
      <c r="I94" s="451">
        <f t="shared" si="61"/>
        <v>6233.31</v>
      </c>
      <c r="J94" s="452">
        <f t="shared" si="62"/>
        <v>2809.38</v>
      </c>
      <c r="K94" s="452">
        <f t="shared" si="63"/>
        <v>9042.69</v>
      </c>
      <c r="L94" s="453">
        <f t="shared" si="64"/>
        <v>0.28239999999999998</v>
      </c>
      <c r="M94" s="453">
        <f t="shared" si="65"/>
        <v>0.16069815831987078</v>
      </c>
      <c r="N94" s="451">
        <f t="shared" si="66"/>
        <v>7234.99</v>
      </c>
      <c r="O94" s="454">
        <f t="shared" si="67"/>
        <v>3602.74</v>
      </c>
      <c r="P94" s="455">
        <f t="shared" si="68"/>
        <v>10837.73</v>
      </c>
      <c r="Q94" s="505">
        <f>P94/P222</f>
        <v>1.3727018355778373E-2</v>
      </c>
      <c r="R94" s="517"/>
    </row>
    <row r="95" spans="1:18" s="441" customFormat="1" outlineLevel="2">
      <c r="A95" s="458" t="s">
        <v>326</v>
      </c>
      <c r="B95" s="459" t="s">
        <v>36</v>
      </c>
      <c r="C95" s="460" t="s">
        <v>359</v>
      </c>
      <c r="D95" s="537" t="s">
        <v>219</v>
      </c>
      <c r="E95" s="508" t="s">
        <v>8</v>
      </c>
      <c r="F95" s="502">
        <f>2.71*2</f>
        <v>5.42</v>
      </c>
      <c r="G95" s="503">
        <f>49.01-H95</f>
        <v>18.809999999999999</v>
      </c>
      <c r="H95" s="504">
        <v>30.2</v>
      </c>
      <c r="I95" s="451">
        <f t="shared" si="61"/>
        <v>101.95</v>
      </c>
      <c r="J95" s="452">
        <f t="shared" si="62"/>
        <v>163.68</v>
      </c>
      <c r="K95" s="452">
        <f t="shared" si="63"/>
        <v>265.63</v>
      </c>
      <c r="L95" s="453">
        <f t="shared" si="64"/>
        <v>0.28239999999999998</v>
      </c>
      <c r="M95" s="453">
        <f t="shared" si="65"/>
        <v>0.16069815831987078</v>
      </c>
      <c r="N95" s="451">
        <f t="shared" si="66"/>
        <v>118.33</v>
      </c>
      <c r="O95" s="454">
        <f t="shared" si="67"/>
        <v>209.9</v>
      </c>
      <c r="P95" s="455">
        <f t="shared" si="68"/>
        <v>328.23</v>
      </c>
      <c r="Q95" s="505">
        <f>P95/P222</f>
        <v>4.1573458970809715E-4</v>
      </c>
      <c r="R95" s="517"/>
    </row>
    <row r="96" spans="1:18" s="441" customFormat="1" outlineLevel="2">
      <c r="A96" s="458" t="s">
        <v>327</v>
      </c>
      <c r="B96" s="459" t="s">
        <v>44</v>
      </c>
      <c r="C96" s="460" t="s">
        <v>69</v>
      </c>
      <c r="D96" s="537" t="s">
        <v>218</v>
      </c>
      <c r="E96" s="508" t="s">
        <v>8</v>
      </c>
      <c r="F96" s="502">
        <v>0.88</v>
      </c>
      <c r="G96" s="503">
        <v>111</v>
      </c>
      <c r="H96" s="504">
        <f>118.21-G96</f>
        <v>7.2099999999999937</v>
      </c>
      <c r="I96" s="451">
        <f t="shared" si="61"/>
        <v>97.68</v>
      </c>
      <c r="J96" s="452">
        <f t="shared" si="62"/>
        <v>6.34</v>
      </c>
      <c r="K96" s="452">
        <f t="shared" si="63"/>
        <v>104.02000000000001</v>
      </c>
      <c r="L96" s="453">
        <f t="shared" si="64"/>
        <v>0.28239999999999998</v>
      </c>
      <c r="M96" s="453">
        <f t="shared" si="65"/>
        <v>0.16069815831987078</v>
      </c>
      <c r="N96" s="451">
        <f t="shared" si="66"/>
        <v>113.37</v>
      </c>
      <c r="O96" s="454">
        <f t="shared" si="67"/>
        <v>8.1300000000000008</v>
      </c>
      <c r="P96" s="455">
        <f t="shared" si="68"/>
        <v>121.5</v>
      </c>
      <c r="Q96" s="505">
        <f>P96/P222</f>
        <v>1.5389133427637266E-4</v>
      </c>
      <c r="R96" s="517"/>
    </row>
    <row r="97" spans="1:18" s="441" customFormat="1" outlineLevel="2">
      <c r="A97" s="458" t="s">
        <v>328</v>
      </c>
      <c r="B97" s="459" t="s">
        <v>44</v>
      </c>
      <c r="C97" s="460" t="s">
        <v>70</v>
      </c>
      <c r="D97" s="507" t="s">
        <v>216</v>
      </c>
      <c r="E97" s="508" t="s">
        <v>217</v>
      </c>
      <c r="F97" s="502">
        <v>47.3</v>
      </c>
      <c r="G97" s="503">
        <v>57</v>
      </c>
      <c r="H97" s="504">
        <f>64.21-G97</f>
        <v>7.2099999999999937</v>
      </c>
      <c r="I97" s="451">
        <f t="shared" si="61"/>
        <v>2696.1</v>
      </c>
      <c r="J97" s="452">
        <f t="shared" si="62"/>
        <v>341.03</v>
      </c>
      <c r="K97" s="452">
        <f t="shared" si="63"/>
        <v>3037.13</v>
      </c>
      <c r="L97" s="453">
        <f t="shared" si="64"/>
        <v>0.28239999999999998</v>
      </c>
      <c r="M97" s="453">
        <f t="shared" si="65"/>
        <v>0.16069815831987078</v>
      </c>
      <c r="N97" s="451">
        <f t="shared" si="66"/>
        <v>3129.35</v>
      </c>
      <c r="O97" s="454">
        <f t="shared" si="67"/>
        <v>437.33</v>
      </c>
      <c r="P97" s="455">
        <f t="shared" si="68"/>
        <v>3566.68</v>
      </c>
      <c r="Q97" s="505">
        <f>P97/P222</f>
        <v>4.5175402809617517E-3</v>
      </c>
      <c r="R97" s="517"/>
    </row>
    <row r="98" spans="1:18" s="441" customFormat="1" ht="27.75" outlineLevel="2" thickBot="1">
      <c r="A98" s="458" t="s">
        <v>329</v>
      </c>
      <c r="B98" s="459" t="s">
        <v>36</v>
      </c>
      <c r="C98" s="460">
        <v>88650</v>
      </c>
      <c r="D98" s="507" t="s">
        <v>220</v>
      </c>
      <c r="E98" s="508" t="s">
        <v>217</v>
      </c>
      <c r="F98" s="502">
        <v>113.18</v>
      </c>
      <c r="G98" s="538">
        <v>7.36</v>
      </c>
      <c r="H98" s="539">
        <f>8.96-G98</f>
        <v>1.6000000000000005</v>
      </c>
      <c r="I98" s="451">
        <f t="shared" si="61"/>
        <v>833</v>
      </c>
      <c r="J98" s="452">
        <f t="shared" si="62"/>
        <v>181.08</v>
      </c>
      <c r="K98" s="452">
        <f t="shared" si="63"/>
        <v>1014.08</v>
      </c>
      <c r="L98" s="453">
        <f t="shared" si="64"/>
        <v>0.28239999999999998</v>
      </c>
      <c r="M98" s="453">
        <f t="shared" si="65"/>
        <v>0.16069815831987078</v>
      </c>
      <c r="N98" s="451">
        <f t="shared" si="66"/>
        <v>966.86</v>
      </c>
      <c r="O98" s="454">
        <f t="shared" si="67"/>
        <v>232.21</v>
      </c>
      <c r="P98" s="455">
        <f t="shared" si="68"/>
        <v>1199.07</v>
      </c>
      <c r="Q98" s="505">
        <f>P98/P222</f>
        <v>1.5187364789363801E-3</v>
      </c>
      <c r="R98" s="517"/>
    </row>
    <row r="99" spans="1:18" s="441" customFormat="1" ht="14.25" customHeight="1" outlineLevel="1" thickBot="1">
      <c r="A99" s="753" t="s">
        <v>156</v>
      </c>
      <c r="B99" s="754"/>
      <c r="C99" s="754"/>
      <c r="D99" s="754"/>
      <c r="E99" s="754"/>
      <c r="F99" s="754"/>
      <c r="G99" s="754"/>
      <c r="H99" s="754"/>
      <c r="I99" s="754"/>
      <c r="J99" s="754"/>
      <c r="K99" s="754"/>
      <c r="L99" s="754"/>
      <c r="M99" s="754"/>
      <c r="N99" s="754"/>
      <c r="O99" s="755"/>
      <c r="P99" s="514">
        <f>SUM(P85:P98)</f>
        <v>125046.26999999999</v>
      </c>
      <c r="Q99" s="528">
        <f>SUM(Q85:Q98)</f>
        <v>0.1583830233463667</v>
      </c>
      <c r="R99" s="478"/>
    </row>
    <row r="100" spans="1:18" s="441" customFormat="1" ht="14.25" outlineLevel="1" thickBot="1">
      <c r="A100" s="423" t="s">
        <v>388</v>
      </c>
      <c r="B100" s="767" t="s">
        <v>115</v>
      </c>
      <c r="C100" s="765"/>
      <c r="D100" s="765"/>
      <c r="E100" s="765"/>
      <c r="F100" s="765"/>
      <c r="G100" s="765"/>
      <c r="H100" s="765"/>
      <c r="I100" s="765"/>
      <c r="J100" s="765"/>
      <c r="K100" s="765"/>
      <c r="L100" s="765"/>
      <c r="M100" s="765"/>
      <c r="N100" s="765"/>
      <c r="O100" s="765"/>
      <c r="P100" s="766"/>
      <c r="Q100" s="525"/>
      <c r="R100" s="517"/>
    </row>
    <row r="101" spans="1:18" s="441" customFormat="1" outlineLevel="1">
      <c r="A101" s="458" t="s">
        <v>389</v>
      </c>
      <c r="B101" s="459" t="s">
        <v>44</v>
      </c>
      <c r="C101" s="460" t="s">
        <v>71</v>
      </c>
      <c r="D101" s="501" t="s">
        <v>164</v>
      </c>
      <c r="E101" s="493" t="s">
        <v>10</v>
      </c>
      <c r="F101" s="502">
        <v>24</v>
      </c>
      <c r="G101" s="503">
        <f>22.28-H101</f>
        <v>16.14</v>
      </c>
      <c r="H101" s="504">
        <v>6.14</v>
      </c>
      <c r="I101" s="451">
        <f t="shared" ref="I101:I151" si="69">TRUNC(G101*F101,2)</f>
        <v>387.36</v>
      </c>
      <c r="J101" s="452">
        <f t="shared" ref="J101:J151" si="70">TRUNC(H101*F101,2)</f>
        <v>147.36000000000001</v>
      </c>
      <c r="K101" s="452">
        <f t="shared" ref="K101:K151" si="71">J101+I101</f>
        <v>534.72</v>
      </c>
      <c r="L101" s="453">
        <f t="shared" ref="L101:L151" si="72">$Q$11</f>
        <v>0.28239999999999998</v>
      </c>
      <c r="M101" s="453">
        <f t="shared" ref="M101:M151" si="73">$Q$12</f>
        <v>0.16069815831987078</v>
      </c>
      <c r="N101" s="451">
        <f t="shared" ref="N101:N151" si="74">TRUNC(I101*(1+M101),2)</f>
        <v>449.6</v>
      </c>
      <c r="O101" s="454">
        <f t="shared" ref="O101:O151" si="75">TRUNC(J101*(1+L101),2)</f>
        <v>188.97</v>
      </c>
      <c r="P101" s="455">
        <f t="shared" ref="P101:P151" si="76">N101+O101</f>
        <v>638.57000000000005</v>
      </c>
      <c r="Q101" s="505">
        <f>P101/P222</f>
        <v>8.0880978871492428E-4</v>
      </c>
      <c r="R101" s="517"/>
    </row>
    <row r="102" spans="1:18" s="441" customFormat="1" outlineLevel="1">
      <c r="A102" s="458" t="s">
        <v>390</v>
      </c>
      <c r="B102" s="459" t="s">
        <v>44</v>
      </c>
      <c r="C102" s="460" t="s">
        <v>362</v>
      </c>
      <c r="D102" s="501" t="s">
        <v>165</v>
      </c>
      <c r="E102" s="493" t="s">
        <v>166</v>
      </c>
      <c r="F102" s="502">
        <v>5</v>
      </c>
      <c r="G102" s="503">
        <f>50.74-H102</f>
        <v>37.090000000000003</v>
      </c>
      <c r="H102" s="504">
        <v>13.65</v>
      </c>
      <c r="I102" s="451">
        <f t="shared" si="69"/>
        <v>185.45</v>
      </c>
      <c r="J102" s="452">
        <f t="shared" si="70"/>
        <v>68.25</v>
      </c>
      <c r="K102" s="452">
        <f t="shared" si="71"/>
        <v>253.7</v>
      </c>
      <c r="L102" s="453">
        <f t="shared" si="72"/>
        <v>0.28239999999999998</v>
      </c>
      <c r="M102" s="453">
        <f t="shared" si="73"/>
        <v>0.16069815831987078</v>
      </c>
      <c r="N102" s="451">
        <f t="shared" si="74"/>
        <v>215.25</v>
      </c>
      <c r="O102" s="454">
        <f t="shared" si="75"/>
        <v>87.52</v>
      </c>
      <c r="P102" s="455">
        <f t="shared" si="76"/>
        <v>302.77</v>
      </c>
      <c r="Q102" s="505">
        <f>P102/P222</f>
        <v>3.8348707225396996E-4</v>
      </c>
      <c r="R102" s="517"/>
    </row>
    <row r="103" spans="1:18" s="441" customFormat="1" outlineLevel="1">
      <c r="A103" s="458" t="s">
        <v>391</v>
      </c>
      <c r="B103" s="459" t="s">
        <v>44</v>
      </c>
      <c r="C103" s="460" t="s">
        <v>488</v>
      </c>
      <c r="D103" s="501" t="s">
        <v>167</v>
      </c>
      <c r="E103" s="493" t="s">
        <v>166</v>
      </c>
      <c r="F103" s="502">
        <v>1</v>
      </c>
      <c r="G103" s="538">
        <f>6.91-H103</f>
        <v>3.1100000000000003</v>
      </c>
      <c r="H103" s="504">
        <v>3.8</v>
      </c>
      <c r="I103" s="451">
        <f t="shared" si="69"/>
        <v>3.11</v>
      </c>
      <c r="J103" s="452">
        <f t="shared" si="70"/>
        <v>3.8</v>
      </c>
      <c r="K103" s="452">
        <f t="shared" si="71"/>
        <v>6.91</v>
      </c>
      <c r="L103" s="453">
        <f t="shared" si="72"/>
        <v>0.28239999999999998</v>
      </c>
      <c r="M103" s="453">
        <f t="shared" si="73"/>
        <v>0.16069815831987078</v>
      </c>
      <c r="N103" s="451">
        <f t="shared" si="74"/>
        <v>3.6</v>
      </c>
      <c r="O103" s="454">
        <f t="shared" si="75"/>
        <v>4.87</v>
      </c>
      <c r="P103" s="455">
        <f t="shared" si="76"/>
        <v>8.4700000000000006</v>
      </c>
      <c r="Q103" s="505">
        <f>P103/P222</f>
        <v>1.0728062562311742E-5</v>
      </c>
      <c r="R103" s="517"/>
    </row>
    <row r="104" spans="1:18" s="441" customFormat="1" outlineLevel="1">
      <c r="A104" s="458" t="s">
        <v>392</v>
      </c>
      <c r="B104" s="459" t="s">
        <v>44</v>
      </c>
      <c r="C104" s="460" t="s">
        <v>489</v>
      </c>
      <c r="D104" s="501" t="s">
        <v>168</v>
      </c>
      <c r="E104" s="493" t="s">
        <v>10</v>
      </c>
      <c r="F104" s="502">
        <v>25</v>
      </c>
      <c r="G104" s="503">
        <f>38.32-H104</f>
        <v>37.81</v>
      </c>
      <c r="H104" s="504">
        <v>0.51</v>
      </c>
      <c r="I104" s="451">
        <f t="shared" si="69"/>
        <v>945.25</v>
      </c>
      <c r="J104" s="452">
        <f t="shared" si="70"/>
        <v>12.75</v>
      </c>
      <c r="K104" s="452">
        <f t="shared" si="71"/>
        <v>958</v>
      </c>
      <c r="L104" s="453">
        <f t="shared" si="72"/>
        <v>0.28239999999999998</v>
      </c>
      <c r="M104" s="453">
        <f t="shared" si="73"/>
        <v>0.16069815831987078</v>
      </c>
      <c r="N104" s="451">
        <f t="shared" si="74"/>
        <v>1097.1400000000001</v>
      </c>
      <c r="O104" s="454">
        <f t="shared" si="75"/>
        <v>16.350000000000001</v>
      </c>
      <c r="P104" s="455">
        <f t="shared" si="76"/>
        <v>1113.49</v>
      </c>
      <c r="Q104" s="505">
        <f>P104/P222</f>
        <v>1.4103412494106849E-3</v>
      </c>
      <c r="R104" s="517"/>
    </row>
    <row r="105" spans="1:18" s="441" customFormat="1" outlineLevel="1">
      <c r="A105" s="458" t="s">
        <v>393</v>
      </c>
      <c r="B105" s="459" t="s">
        <v>44</v>
      </c>
      <c r="C105" s="460" t="s">
        <v>490</v>
      </c>
      <c r="D105" s="501" t="s">
        <v>169</v>
      </c>
      <c r="E105" s="493" t="s">
        <v>10</v>
      </c>
      <c r="F105" s="502">
        <v>100</v>
      </c>
      <c r="G105" s="503">
        <f>44.44-H105</f>
        <v>43.93</v>
      </c>
      <c r="H105" s="504">
        <v>0.51</v>
      </c>
      <c r="I105" s="451">
        <f t="shared" si="69"/>
        <v>4393</v>
      </c>
      <c r="J105" s="452">
        <f t="shared" si="70"/>
        <v>51</v>
      </c>
      <c r="K105" s="452">
        <f t="shared" si="71"/>
        <v>4444</v>
      </c>
      <c r="L105" s="453">
        <f t="shared" si="72"/>
        <v>0.28239999999999998</v>
      </c>
      <c r="M105" s="453">
        <f t="shared" si="73"/>
        <v>0.16069815831987078</v>
      </c>
      <c r="N105" s="451">
        <f t="shared" si="74"/>
        <v>5098.9399999999996</v>
      </c>
      <c r="O105" s="454">
        <f t="shared" si="75"/>
        <v>65.400000000000006</v>
      </c>
      <c r="P105" s="455">
        <f t="shared" si="76"/>
        <v>5164.3399999999992</v>
      </c>
      <c r="Q105" s="505">
        <f>P105/P222</f>
        <v>6.5411289979987021E-3</v>
      </c>
      <c r="R105" s="517"/>
    </row>
    <row r="106" spans="1:18" s="441" customFormat="1" ht="27" outlineLevel="1">
      <c r="A106" s="458" t="s">
        <v>394</v>
      </c>
      <c r="B106" s="459" t="s">
        <v>36</v>
      </c>
      <c r="C106" s="460" t="s">
        <v>491</v>
      </c>
      <c r="D106" s="501" t="s">
        <v>170</v>
      </c>
      <c r="E106" s="493" t="s">
        <v>166</v>
      </c>
      <c r="F106" s="502">
        <v>1</v>
      </c>
      <c r="G106" s="503">
        <f>107.27-H106</f>
        <v>96.5</v>
      </c>
      <c r="H106" s="504">
        <v>10.77</v>
      </c>
      <c r="I106" s="451">
        <f t="shared" si="69"/>
        <v>96.5</v>
      </c>
      <c r="J106" s="452">
        <f t="shared" si="70"/>
        <v>10.77</v>
      </c>
      <c r="K106" s="452">
        <f t="shared" si="71"/>
        <v>107.27</v>
      </c>
      <c r="L106" s="453">
        <f t="shared" si="72"/>
        <v>0.28239999999999998</v>
      </c>
      <c r="M106" s="453">
        <f t="shared" si="73"/>
        <v>0.16069815831987078</v>
      </c>
      <c r="N106" s="451">
        <f t="shared" si="74"/>
        <v>112</v>
      </c>
      <c r="O106" s="454">
        <f t="shared" si="75"/>
        <v>13.81</v>
      </c>
      <c r="P106" s="455">
        <f t="shared" si="76"/>
        <v>125.81</v>
      </c>
      <c r="Q106" s="505">
        <f>P106/P222</f>
        <v>1.5935036020831643E-4</v>
      </c>
      <c r="R106" s="517"/>
    </row>
    <row r="107" spans="1:18" s="441" customFormat="1" outlineLevel="1">
      <c r="A107" s="458" t="s">
        <v>395</v>
      </c>
      <c r="B107" s="459" t="s">
        <v>44</v>
      </c>
      <c r="C107" s="460" t="s">
        <v>492</v>
      </c>
      <c r="D107" s="501" t="s">
        <v>171</v>
      </c>
      <c r="E107" s="493" t="s">
        <v>166</v>
      </c>
      <c r="F107" s="502">
        <v>1</v>
      </c>
      <c r="G107" s="503">
        <f>186.64-H107</f>
        <v>184.92999999999998</v>
      </c>
      <c r="H107" s="504">
        <v>1.71</v>
      </c>
      <c r="I107" s="451">
        <f t="shared" si="69"/>
        <v>184.93</v>
      </c>
      <c r="J107" s="452">
        <f t="shared" si="70"/>
        <v>1.71</v>
      </c>
      <c r="K107" s="452">
        <f t="shared" si="71"/>
        <v>186.64000000000001</v>
      </c>
      <c r="L107" s="453">
        <f t="shared" si="72"/>
        <v>0.28239999999999998</v>
      </c>
      <c r="M107" s="453">
        <f t="shared" si="73"/>
        <v>0.16069815831987078</v>
      </c>
      <c r="N107" s="451">
        <f t="shared" si="74"/>
        <v>214.64</v>
      </c>
      <c r="O107" s="454">
        <f t="shared" si="75"/>
        <v>2.19</v>
      </c>
      <c r="P107" s="455">
        <f t="shared" si="76"/>
        <v>216.82999999999998</v>
      </c>
      <c r="Q107" s="505">
        <f>P107/P222</f>
        <v>2.7463586840449286E-4</v>
      </c>
      <c r="R107" s="517"/>
    </row>
    <row r="108" spans="1:18" s="441" customFormat="1" outlineLevel="1">
      <c r="A108" s="458" t="s">
        <v>396</v>
      </c>
      <c r="B108" s="459" t="s">
        <v>44</v>
      </c>
      <c r="C108" s="460" t="s">
        <v>493</v>
      </c>
      <c r="D108" s="501" t="s">
        <v>172</v>
      </c>
      <c r="E108" s="493" t="s">
        <v>166</v>
      </c>
      <c r="F108" s="502">
        <v>14</v>
      </c>
      <c r="G108" s="503">
        <f>19.1-H108</f>
        <v>17.39</v>
      </c>
      <c r="H108" s="504">
        <v>1.71</v>
      </c>
      <c r="I108" s="451">
        <f t="shared" si="69"/>
        <v>243.46</v>
      </c>
      <c r="J108" s="452">
        <f t="shared" si="70"/>
        <v>23.94</v>
      </c>
      <c r="K108" s="452">
        <f t="shared" si="71"/>
        <v>267.40000000000003</v>
      </c>
      <c r="L108" s="453">
        <f t="shared" si="72"/>
        <v>0.28239999999999998</v>
      </c>
      <c r="M108" s="453">
        <f t="shared" si="73"/>
        <v>0.16069815831987078</v>
      </c>
      <c r="N108" s="451">
        <f t="shared" si="74"/>
        <v>282.58</v>
      </c>
      <c r="O108" s="454">
        <f t="shared" si="75"/>
        <v>30.7</v>
      </c>
      <c r="P108" s="455">
        <f t="shared" si="76"/>
        <v>313.27999999999997</v>
      </c>
      <c r="Q108" s="505">
        <f>P108/P222</f>
        <v>3.9679898931771213E-4</v>
      </c>
      <c r="R108" s="517"/>
    </row>
    <row r="109" spans="1:18" s="441" customFormat="1" outlineLevel="1">
      <c r="A109" s="458" t="s">
        <v>397</v>
      </c>
      <c r="B109" s="459" t="s">
        <v>44</v>
      </c>
      <c r="C109" s="460" t="s">
        <v>494</v>
      </c>
      <c r="D109" s="501" t="s">
        <v>173</v>
      </c>
      <c r="E109" s="493" t="s">
        <v>166</v>
      </c>
      <c r="F109" s="502">
        <v>5</v>
      </c>
      <c r="G109" s="503">
        <f>10.56-H109</f>
        <v>8.27</v>
      </c>
      <c r="H109" s="504">
        <v>2.29</v>
      </c>
      <c r="I109" s="451">
        <f t="shared" si="69"/>
        <v>41.35</v>
      </c>
      <c r="J109" s="452">
        <f t="shared" si="70"/>
        <v>11.45</v>
      </c>
      <c r="K109" s="452">
        <f t="shared" si="71"/>
        <v>52.8</v>
      </c>
      <c r="L109" s="453">
        <f t="shared" si="72"/>
        <v>0.28239999999999998</v>
      </c>
      <c r="M109" s="453">
        <f t="shared" si="73"/>
        <v>0.16069815831987078</v>
      </c>
      <c r="N109" s="451">
        <f t="shared" si="74"/>
        <v>47.99</v>
      </c>
      <c r="O109" s="454">
        <f t="shared" si="75"/>
        <v>14.68</v>
      </c>
      <c r="P109" s="455">
        <f t="shared" si="76"/>
        <v>62.67</v>
      </c>
      <c r="Q109" s="505">
        <f>P109/P222</f>
        <v>7.9377530198356176E-5</v>
      </c>
      <c r="R109" s="517"/>
    </row>
    <row r="110" spans="1:18" s="441" customFormat="1" outlineLevel="1">
      <c r="A110" s="458" t="s">
        <v>398</v>
      </c>
      <c r="B110" s="459" t="s">
        <v>44</v>
      </c>
      <c r="C110" s="460" t="s">
        <v>495</v>
      </c>
      <c r="D110" s="501" t="s">
        <v>174</v>
      </c>
      <c r="E110" s="493" t="s">
        <v>166</v>
      </c>
      <c r="F110" s="502">
        <v>12</v>
      </c>
      <c r="G110" s="503">
        <f>49.85-H110</f>
        <v>45.07</v>
      </c>
      <c r="H110" s="504">
        <v>4.78</v>
      </c>
      <c r="I110" s="451">
        <f t="shared" si="69"/>
        <v>540.84</v>
      </c>
      <c r="J110" s="452">
        <f t="shared" si="70"/>
        <v>57.36</v>
      </c>
      <c r="K110" s="452">
        <f t="shared" si="71"/>
        <v>598.20000000000005</v>
      </c>
      <c r="L110" s="453">
        <f t="shared" si="72"/>
        <v>0.28239999999999998</v>
      </c>
      <c r="M110" s="453">
        <f t="shared" si="73"/>
        <v>0.16069815831987078</v>
      </c>
      <c r="N110" s="451">
        <f t="shared" si="74"/>
        <v>627.75</v>
      </c>
      <c r="O110" s="454">
        <f t="shared" si="75"/>
        <v>73.55</v>
      </c>
      <c r="P110" s="455">
        <f t="shared" si="76"/>
        <v>701.3</v>
      </c>
      <c r="Q110" s="505">
        <f>P110/P222</f>
        <v>8.8826331463391064E-4</v>
      </c>
      <c r="R110" s="517"/>
    </row>
    <row r="111" spans="1:18" s="441" customFormat="1" outlineLevel="1">
      <c r="A111" s="458" t="s">
        <v>399</v>
      </c>
      <c r="B111" s="459" t="s">
        <v>44</v>
      </c>
      <c r="C111" s="460" t="s">
        <v>496</v>
      </c>
      <c r="D111" s="501" t="s">
        <v>175</v>
      </c>
      <c r="E111" s="493" t="s">
        <v>166</v>
      </c>
      <c r="F111" s="502">
        <v>4</v>
      </c>
      <c r="G111" s="538">
        <f>61.76-H111</f>
        <v>56.98</v>
      </c>
      <c r="H111" s="504">
        <v>4.78</v>
      </c>
      <c r="I111" s="451">
        <f t="shared" si="69"/>
        <v>227.92</v>
      </c>
      <c r="J111" s="452">
        <f t="shared" si="70"/>
        <v>19.12</v>
      </c>
      <c r="K111" s="452">
        <f t="shared" si="71"/>
        <v>247.04</v>
      </c>
      <c r="L111" s="453">
        <f t="shared" si="72"/>
        <v>0.28239999999999998</v>
      </c>
      <c r="M111" s="453">
        <f t="shared" si="73"/>
        <v>0.16069815831987078</v>
      </c>
      <c r="N111" s="451">
        <f t="shared" si="74"/>
        <v>264.54000000000002</v>
      </c>
      <c r="O111" s="454">
        <f t="shared" si="75"/>
        <v>24.51</v>
      </c>
      <c r="P111" s="455">
        <f t="shared" si="76"/>
        <v>289.05</v>
      </c>
      <c r="Q111" s="505">
        <f>P111/P222</f>
        <v>3.6610938413650634E-4</v>
      </c>
      <c r="R111" s="517"/>
    </row>
    <row r="112" spans="1:18" s="441" customFormat="1" outlineLevel="1">
      <c r="A112" s="458" t="s">
        <v>400</v>
      </c>
      <c r="B112" s="459" t="s">
        <v>44</v>
      </c>
      <c r="C112" s="460" t="s">
        <v>497</v>
      </c>
      <c r="D112" s="501" t="s">
        <v>176</v>
      </c>
      <c r="E112" s="493" t="s">
        <v>166</v>
      </c>
      <c r="F112" s="502">
        <v>1</v>
      </c>
      <c r="G112" s="503">
        <f>64.49-H112</f>
        <v>57.669999999999995</v>
      </c>
      <c r="H112" s="504">
        <v>6.82</v>
      </c>
      <c r="I112" s="451">
        <f t="shared" si="69"/>
        <v>57.67</v>
      </c>
      <c r="J112" s="452">
        <f t="shared" si="70"/>
        <v>6.82</v>
      </c>
      <c r="K112" s="452">
        <f t="shared" si="71"/>
        <v>64.490000000000009</v>
      </c>
      <c r="L112" s="453">
        <f t="shared" si="72"/>
        <v>0.28239999999999998</v>
      </c>
      <c r="M112" s="453">
        <f t="shared" si="73"/>
        <v>0.16069815831987078</v>
      </c>
      <c r="N112" s="451">
        <f t="shared" si="74"/>
        <v>66.930000000000007</v>
      </c>
      <c r="O112" s="454">
        <f t="shared" si="75"/>
        <v>8.74</v>
      </c>
      <c r="P112" s="455">
        <f t="shared" si="76"/>
        <v>75.67</v>
      </c>
      <c r="Q112" s="505">
        <f>P112/P222</f>
        <v>9.5843269668256133E-5</v>
      </c>
      <c r="R112" s="517"/>
    </row>
    <row r="113" spans="1:18" s="441" customFormat="1" outlineLevel="1">
      <c r="A113" s="458" t="s">
        <v>401</v>
      </c>
      <c r="B113" s="459" t="s">
        <v>44</v>
      </c>
      <c r="C113" s="460" t="s">
        <v>498</v>
      </c>
      <c r="D113" s="501" t="s">
        <v>177</v>
      </c>
      <c r="E113" s="493" t="s">
        <v>166</v>
      </c>
      <c r="F113" s="502">
        <v>1</v>
      </c>
      <c r="G113" s="503">
        <f>123.74-H113</f>
        <v>114.19</v>
      </c>
      <c r="H113" s="504">
        <v>9.5500000000000007</v>
      </c>
      <c r="I113" s="451">
        <f t="shared" si="69"/>
        <v>114.19</v>
      </c>
      <c r="J113" s="452">
        <f t="shared" si="70"/>
        <v>9.5500000000000007</v>
      </c>
      <c r="K113" s="452">
        <f t="shared" si="71"/>
        <v>123.74</v>
      </c>
      <c r="L113" s="453">
        <f t="shared" si="72"/>
        <v>0.28239999999999998</v>
      </c>
      <c r="M113" s="453">
        <f t="shared" si="73"/>
        <v>0.16069815831987078</v>
      </c>
      <c r="N113" s="451">
        <f t="shared" si="74"/>
        <v>132.54</v>
      </c>
      <c r="O113" s="454">
        <f t="shared" si="75"/>
        <v>12.24</v>
      </c>
      <c r="P113" s="455">
        <f t="shared" si="76"/>
        <v>144.78</v>
      </c>
      <c r="Q113" s="505">
        <f>P113/P222</f>
        <v>1.8337767388093199E-4</v>
      </c>
      <c r="R113" s="517"/>
    </row>
    <row r="114" spans="1:18" s="441" customFormat="1" outlineLevel="1">
      <c r="A114" s="458" t="s">
        <v>402</v>
      </c>
      <c r="B114" s="459" t="s">
        <v>44</v>
      </c>
      <c r="C114" s="460" t="s">
        <v>499</v>
      </c>
      <c r="D114" s="501" t="s">
        <v>178</v>
      </c>
      <c r="E114" s="493" t="s">
        <v>166</v>
      </c>
      <c r="F114" s="502">
        <v>1</v>
      </c>
      <c r="G114" s="503">
        <f>131.71-H114</f>
        <v>126.93</v>
      </c>
      <c r="H114" s="504">
        <v>4.78</v>
      </c>
      <c r="I114" s="451">
        <f t="shared" si="69"/>
        <v>126.93</v>
      </c>
      <c r="J114" s="452">
        <f t="shared" si="70"/>
        <v>4.78</v>
      </c>
      <c r="K114" s="452">
        <f t="shared" si="71"/>
        <v>131.71</v>
      </c>
      <c r="L114" s="453">
        <f t="shared" si="72"/>
        <v>0.28239999999999998</v>
      </c>
      <c r="M114" s="453">
        <f t="shared" si="73"/>
        <v>0.16069815831987078</v>
      </c>
      <c r="N114" s="451">
        <f t="shared" si="74"/>
        <v>147.32</v>
      </c>
      <c r="O114" s="454">
        <f t="shared" si="75"/>
        <v>6.12</v>
      </c>
      <c r="P114" s="455">
        <f t="shared" si="76"/>
        <v>153.44</v>
      </c>
      <c r="Q114" s="505">
        <f>P114/P222</f>
        <v>1.9434638955857303E-4</v>
      </c>
      <c r="R114" s="517"/>
    </row>
    <row r="115" spans="1:18" s="441" customFormat="1" outlineLevel="1">
      <c r="A115" s="458" t="s">
        <v>403</v>
      </c>
      <c r="B115" s="459" t="s">
        <v>44</v>
      </c>
      <c r="C115" s="460" t="s">
        <v>500</v>
      </c>
      <c r="D115" s="501" t="s">
        <v>179</v>
      </c>
      <c r="E115" s="493" t="s">
        <v>166</v>
      </c>
      <c r="F115" s="502">
        <v>2</v>
      </c>
      <c r="G115" s="503">
        <f>123.74-H115</f>
        <v>104.97</v>
      </c>
      <c r="H115" s="504">
        <v>18.77</v>
      </c>
      <c r="I115" s="451">
        <f t="shared" si="69"/>
        <v>209.94</v>
      </c>
      <c r="J115" s="452">
        <f t="shared" si="70"/>
        <v>37.54</v>
      </c>
      <c r="K115" s="452">
        <f t="shared" si="71"/>
        <v>247.48</v>
      </c>
      <c r="L115" s="453">
        <f t="shared" si="72"/>
        <v>0.28239999999999998</v>
      </c>
      <c r="M115" s="453">
        <f t="shared" si="73"/>
        <v>0.16069815831987078</v>
      </c>
      <c r="N115" s="451">
        <f t="shared" si="74"/>
        <v>243.67</v>
      </c>
      <c r="O115" s="454">
        <f t="shared" si="75"/>
        <v>48.14</v>
      </c>
      <c r="P115" s="455">
        <f t="shared" si="76"/>
        <v>291.81</v>
      </c>
      <c r="Q115" s="505">
        <f>P115/P222</f>
        <v>3.6960518728550049E-4</v>
      </c>
      <c r="R115" s="517"/>
    </row>
    <row r="116" spans="1:18" s="441" customFormat="1" outlineLevel="1">
      <c r="A116" s="458" t="s">
        <v>404</v>
      </c>
      <c r="B116" s="459" t="s">
        <v>44</v>
      </c>
      <c r="C116" s="460" t="s">
        <v>501</v>
      </c>
      <c r="D116" s="501" t="s">
        <v>180</v>
      </c>
      <c r="E116" s="493" t="s">
        <v>166</v>
      </c>
      <c r="F116" s="502">
        <v>1</v>
      </c>
      <c r="G116" s="503">
        <f>139.71-H116</f>
        <v>134.93</v>
      </c>
      <c r="H116" s="504">
        <v>4.78</v>
      </c>
      <c r="I116" s="451">
        <f t="shared" si="69"/>
        <v>134.93</v>
      </c>
      <c r="J116" s="452">
        <f t="shared" si="70"/>
        <v>4.78</v>
      </c>
      <c r="K116" s="452">
        <f t="shared" si="71"/>
        <v>139.71</v>
      </c>
      <c r="L116" s="453">
        <f t="shared" si="72"/>
        <v>0.28239999999999998</v>
      </c>
      <c r="M116" s="453">
        <f t="shared" si="73"/>
        <v>0.16069815831987078</v>
      </c>
      <c r="N116" s="451">
        <f t="shared" si="74"/>
        <v>156.61000000000001</v>
      </c>
      <c r="O116" s="454">
        <f t="shared" si="75"/>
        <v>6.12</v>
      </c>
      <c r="P116" s="455">
        <f t="shared" si="76"/>
        <v>162.73000000000002</v>
      </c>
      <c r="Q116" s="505">
        <f>P116/P222</f>
        <v>2.0611306030283232E-4</v>
      </c>
      <c r="R116" s="517"/>
    </row>
    <row r="117" spans="1:18" s="441" customFormat="1" outlineLevel="1">
      <c r="A117" s="458" t="s">
        <v>405</v>
      </c>
      <c r="B117" s="459" t="s">
        <v>44</v>
      </c>
      <c r="C117" s="460" t="s">
        <v>502</v>
      </c>
      <c r="D117" s="501" t="s">
        <v>181</v>
      </c>
      <c r="E117" s="493" t="s">
        <v>166</v>
      </c>
      <c r="F117" s="502">
        <v>1</v>
      </c>
      <c r="G117" s="503">
        <f>125.83-H117</f>
        <v>107.06</v>
      </c>
      <c r="H117" s="504">
        <v>18.77</v>
      </c>
      <c r="I117" s="451">
        <f t="shared" si="69"/>
        <v>107.06</v>
      </c>
      <c r="J117" s="452">
        <f t="shared" si="70"/>
        <v>18.77</v>
      </c>
      <c r="K117" s="452">
        <f t="shared" si="71"/>
        <v>125.83</v>
      </c>
      <c r="L117" s="453">
        <f t="shared" si="72"/>
        <v>0.28239999999999998</v>
      </c>
      <c r="M117" s="453">
        <f t="shared" si="73"/>
        <v>0.16069815831987078</v>
      </c>
      <c r="N117" s="451">
        <f t="shared" si="74"/>
        <v>124.26</v>
      </c>
      <c r="O117" s="454">
        <f t="shared" si="75"/>
        <v>24.07</v>
      </c>
      <c r="P117" s="455">
        <f t="shared" si="76"/>
        <v>148.33000000000001</v>
      </c>
      <c r="Q117" s="505">
        <f>P117/P222</f>
        <v>1.8787408735155853E-4</v>
      </c>
      <c r="R117" s="517"/>
    </row>
    <row r="118" spans="1:18" s="441" customFormat="1" outlineLevel="1">
      <c r="A118" s="458" t="s">
        <v>406</v>
      </c>
      <c r="B118" s="459" t="s">
        <v>44</v>
      </c>
      <c r="C118" s="460" t="s">
        <v>503</v>
      </c>
      <c r="D118" s="501" t="s">
        <v>182</v>
      </c>
      <c r="E118" s="493" t="s">
        <v>166</v>
      </c>
      <c r="F118" s="502">
        <v>1</v>
      </c>
      <c r="G118" s="503">
        <f>156.21-H118</f>
        <v>137.44</v>
      </c>
      <c r="H118" s="504">
        <v>18.77</v>
      </c>
      <c r="I118" s="451">
        <f t="shared" si="69"/>
        <v>137.44</v>
      </c>
      <c r="J118" s="452">
        <f t="shared" si="70"/>
        <v>18.77</v>
      </c>
      <c r="K118" s="452">
        <f t="shared" si="71"/>
        <v>156.21</v>
      </c>
      <c r="L118" s="453">
        <f t="shared" si="72"/>
        <v>0.28239999999999998</v>
      </c>
      <c r="M118" s="453">
        <f t="shared" si="73"/>
        <v>0.16069815831987078</v>
      </c>
      <c r="N118" s="451">
        <f t="shared" si="74"/>
        <v>159.52000000000001</v>
      </c>
      <c r="O118" s="454">
        <f t="shared" si="75"/>
        <v>24.07</v>
      </c>
      <c r="P118" s="455">
        <f t="shared" si="76"/>
        <v>183.59</v>
      </c>
      <c r="Q118" s="505">
        <f>P118/P222</f>
        <v>2.3253423917530254E-4</v>
      </c>
      <c r="R118" s="517"/>
    </row>
    <row r="119" spans="1:18" s="441" customFormat="1" outlineLevel="1">
      <c r="A119" s="458" t="s">
        <v>407</v>
      </c>
      <c r="B119" s="459" t="s">
        <v>44</v>
      </c>
      <c r="C119" s="460" t="s">
        <v>504</v>
      </c>
      <c r="D119" s="501" t="s">
        <v>183</v>
      </c>
      <c r="E119" s="493" t="s">
        <v>166</v>
      </c>
      <c r="F119" s="502">
        <v>4</v>
      </c>
      <c r="G119" s="503">
        <f>168.31-H119</f>
        <v>166.6</v>
      </c>
      <c r="H119" s="504">
        <v>1.71</v>
      </c>
      <c r="I119" s="451">
        <f t="shared" si="69"/>
        <v>666.4</v>
      </c>
      <c r="J119" s="452">
        <f t="shared" si="70"/>
        <v>6.84</v>
      </c>
      <c r="K119" s="452">
        <f t="shared" si="71"/>
        <v>673.24</v>
      </c>
      <c r="L119" s="453">
        <f t="shared" si="72"/>
        <v>0.28239999999999998</v>
      </c>
      <c r="M119" s="453">
        <f t="shared" si="73"/>
        <v>0.16069815831987078</v>
      </c>
      <c r="N119" s="451">
        <f t="shared" si="74"/>
        <v>773.48</v>
      </c>
      <c r="O119" s="454">
        <f t="shared" si="75"/>
        <v>8.77</v>
      </c>
      <c r="P119" s="455">
        <f t="shared" si="76"/>
        <v>782.25</v>
      </c>
      <c r="Q119" s="505">
        <f>P119/P222</f>
        <v>9.9079420771763403E-4</v>
      </c>
      <c r="R119" s="517"/>
    </row>
    <row r="120" spans="1:18" s="441" customFormat="1" outlineLevel="1">
      <c r="A120" s="458" t="s">
        <v>408</v>
      </c>
      <c r="B120" s="459" t="s">
        <v>44</v>
      </c>
      <c r="C120" s="460" t="s">
        <v>505</v>
      </c>
      <c r="D120" s="501" t="s">
        <v>184</v>
      </c>
      <c r="E120" s="493" t="s">
        <v>166</v>
      </c>
      <c r="F120" s="502">
        <v>42</v>
      </c>
      <c r="G120" s="503">
        <f>68.66-H120</f>
        <v>67.709999999999994</v>
      </c>
      <c r="H120" s="504">
        <v>0.95</v>
      </c>
      <c r="I120" s="451">
        <f t="shared" si="69"/>
        <v>2843.82</v>
      </c>
      <c r="J120" s="452">
        <f t="shared" si="70"/>
        <v>39.9</v>
      </c>
      <c r="K120" s="452">
        <f t="shared" si="71"/>
        <v>2883.7200000000003</v>
      </c>
      <c r="L120" s="453">
        <f t="shared" si="72"/>
        <v>0.28239999999999998</v>
      </c>
      <c r="M120" s="453">
        <f t="shared" si="73"/>
        <v>0.16069815831987078</v>
      </c>
      <c r="N120" s="451">
        <f t="shared" si="74"/>
        <v>3300.81</v>
      </c>
      <c r="O120" s="454">
        <f t="shared" si="75"/>
        <v>51.16</v>
      </c>
      <c r="P120" s="455">
        <f t="shared" si="76"/>
        <v>3351.97</v>
      </c>
      <c r="Q120" s="505">
        <f>P120/P222</f>
        <v>4.2455895946861963E-3</v>
      </c>
      <c r="R120" s="517"/>
    </row>
    <row r="121" spans="1:18" s="441" customFormat="1" outlineLevel="1">
      <c r="A121" s="458" t="s">
        <v>409</v>
      </c>
      <c r="B121" s="459" t="s">
        <v>44</v>
      </c>
      <c r="C121" s="460" t="s">
        <v>506</v>
      </c>
      <c r="D121" s="501" t="s">
        <v>185</v>
      </c>
      <c r="E121" s="493" t="s">
        <v>166</v>
      </c>
      <c r="F121" s="502">
        <v>3</v>
      </c>
      <c r="G121" s="503">
        <f>7.16-H121</f>
        <v>3.75</v>
      </c>
      <c r="H121" s="504">
        <v>3.41</v>
      </c>
      <c r="I121" s="451">
        <f t="shared" si="69"/>
        <v>11.25</v>
      </c>
      <c r="J121" s="452">
        <f t="shared" si="70"/>
        <v>10.23</v>
      </c>
      <c r="K121" s="452">
        <f t="shared" si="71"/>
        <v>21.48</v>
      </c>
      <c r="L121" s="453">
        <f t="shared" si="72"/>
        <v>0.28239999999999998</v>
      </c>
      <c r="M121" s="453">
        <f t="shared" si="73"/>
        <v>0.16069815831987078</v>
      </c>
      <c r="N121" s="451">
        <f t="shared" si="74"/>
        <v>13.05</v>
      </c>
      <c r="O121" s="454">
        <f t="shared" si="75"/>
        <v>13.11</v>
      </c>
      <c r="P121" s="455">
        <f t="shared" si="76"/>
        <v>26.16</v>
      </c>
      <c r="Q121" s="505">
        <f>P121/P222</f>
        <v>3.3134134194814066E-5</v>
      </c>
      <c r="R121" s="517"/>
    </row>
    <row r="122" spans="1:18" s="441" customFormat="1" outlineLevel="1">
      <c r="A122" s="458" t="s">
        <v>410</v>
      </c>
      <c r="B122" s="459" t="s">
        <v>44</v>
      </c>
      <c r="C122" s="460" t="s">
        <v>507</v>
      </c>
      <c r="D122" s="501" t="s">
        <v>186</v>
      </c>
      <c r="E122" s="493" t="s">
        <v>166</v>
      </c>
      <c r="F122" s="502">
        <v>33</v>
      </c>
      <c r="G122" s="503">
        <f>14.55-H122</f>
        <v>6.0200000000000014</v>
      </c>
      <c r="H122" s="504">
        <v>8.5299999999999994</v>
      </c>
      <c r="I122" s="451">
        <f t="shared" si="69"/>
        <v>198.66</v>
      </c>
      <c r="J122" s="452">
        <f t="shared" si="70"/>
        <v>281.49</v>
      </c>
      <c r="K122" s="452">
        <f t="shared" si="71"/>
        <v>480.15</v>
      </c>
      <c r="L122" s="453">
        <f t="shared" si="72"/>
        <v>0.28239999999999998</v>
      </c>
      <c r="M122" s="453">
        <f t="shared" si="73"/>
        <v>0.16069815831987078</v>
      </c>
      <c r="N122" s="451">
        <f t="shared" si="74"/>
        <v>230.58</v>
      </c>
      <c r="O122" s="454">
        <f t="shared" si="75"/>
        <v>360.98</v>
      </c>
      <c r="P122" s="455">
        <f t="shared" si="76"/>
        <v>591.56000000000006</v>
      </c>
      <c r="Q122" s="505">
        <f>P122/P222</f>
        <v>7.4926714160107838E-4</v>
      </c>
      <c r="R122" s="517"/>
    </row>
    <row r="123" spans="1:18" s="441" customFormat="1" outlineLevel="1">
      <c r="A123" s="458" t="s">
        <v>411</v>
      </c>
      <c r="B123" s="459" t="s">
        <v>44</v>
      </c>
      <c r="C123" s="460" t="s">
        <v>508</v>
      </c>
      <c r="D123" s="501" t="s">
        <v>187</v>
      </c>
      <c r="E123" s="493" t="s">
        <v>166</v>
      </c>
      <c r="F123" s="502">
        <v>3</v>
      </c>
      <c r="G123" s="503">
        <f>15.33-H123</f>
        <v>6.8000000000000007</v>
      </c>
      <c r="H123" s="504">
        <v>8.5299999999999994</v>
      </c>
      <c r="I123" s="451">
        <f t="shared" si="69"/>
        <v>20.399999999999999</v>
      </c>
      <c r="J123" s="452">
        <f t="shared" si="70"/>
        <v>25.59</v>
      </c>
      <c r="K123" s="452">
        <f t="shared" si="71"/>
        <v>45.989999999999995</v>
      </c>
      <c r="L123" s="453">
        <f t="shared" si="72"/>
        <v>0.28239999999999998</v>
      </c>
      <c r="M123" s="453">
        <f t="shared" si="73"/>
        <v>0.16069815831987078</v>
      </c>
      <c r="N123" s="451">
        <f t="shared" si="74"/>
        <v>23.67</v>
      </c>
      <c r="O123" s="454">
        <f t="shared" si="75"/>
        <v>32.81</v>
      </c>
      <c r="P123" s="455">
        <f t="shared" si="76"/>
        <v>56.480000000000004</v>
      </c>
      <c r="Q123" s="505">
        <f>P123/P222</f>
        <v>7.1537305019996121E-5</v>
      </c>
      <c r="R123" s="517"/>
    </row>
    <row r="124" spans="1:18" s="441" customFormat="1" outlineLevel="1">
      <c r="A124" s="458" t="s">
        <v>412</v>
      </c>
      <c r="B124" s="459" t="s">
        <v>44</v>
      </c>
      <c r="C124" s="460" t="s">
        <v>510</v>
      </c>
      <c r="D124" s="501" t="s">
        <v>188</v>
      </c>
      <c r="E124" s="493" t="s">
        <v>166</v>
      </c>
      <c r="F124" s="502">
        <v>47</v>
      </c>
      <c r="G124" s="503">
        <f>5.04-H124</f>
        <v>3.33</v>
      </c>
      <c r="H124" s="504">
        <v>1.71</v>
      </c>
      <c r="I124" s="451">
        <f t="shared" si="69"/>
        <v>156.51</v>
      </c>
      <c r="J124" s="452">
        <f t="shared" si="70"/>
        <v>80.37</v>
      </c>
      <c r="K124" s="452">
        <f t="shared" si="71"/>
        <v>236.88</v>
      </c>
      <c r="L124" s="453">
        <f t="shared" si="72"/>
        <v>0.28239999999999998</v>
      </c>
      <c r="M124" s="453">
        <f t="shared" si="73"/>
        <v>0.16069815831987078</v>
      </c>
      <c r="N124" s="451">
        <f t="shared" si="74"/>
        <v>181.66</v>
      </c>
      <c r="O124" s="454">
        <f t="shared" si="75"/>
        <v>103.06</v>
      </c>
      <c r="P124" s="455">
        <f t="shared" si="76"/>
        <v>284.72000000000003</v>
      </c>
      <c r="Q124" s="505">
        <f>P124/P222</f>
        <v>3.6062502629768587E-4</v>
      </c>
      <c r="R124" s="517"/>
    </row>
    <row r="125" spans="1:18" s="441" customFormat="1" outlineLevel="1">
      <c r="A125" s="458" t="s">
        <v>413</v>
      </c>
      <c r="B125" s="459" t="s">
        <v>36</v>
      </c>
      <c r="C125" s="460" t="s">
        <v>537</v>
      </c>
      <c r="D125" s="501" t="s">
        <v>189</v>
      </c>
      <c r="E125" s="493" t="s">
        <v>10</v>
      </c>
      <c r="F125" s="502">
        <v>201</v>
      </c>
      <c r="G125" s="503">
        <v>9.6</v>
      </c>
      <c r="H125" s="504">
        <v>3</v>
      </c>
      <c r="I125" s="451">
        <f t="shared" si="69"/>
        <v>1929.6</v>
      </c>
      <c r="J125" s="452">
        <f t="shared" si="70"/>
        <v>603</v>
      </c>
      <c r="K125" s="452">
        <f t="shared" si="71"/>
        <v>2532.6</v>
      </c>
      <c r="L125" s="453">
        <f t="shared" si="72"/>
        <v>0.28239999999999998</v>
      </c>
      <c r="M125" s="453">
        <f t="shared" si="73"/>
        <v>0.16069815831987078</v>
      </c>
      <c r="N125" s="451">
        <f t="shared" si="74"/>
        <v>2239.6799999999998</v>
      </c>
      <c r="O125" s="454">
        <f t="shared" si="75"/>
        <v>773.28</v>
      </c>
      <c r="P125" s="455">
        <f t="shared" si="76"/>
        <v>3012.96</v>
      </c>
      <c r="Q125" s="505">
        <f>P125/P222</f>
        <v>3.8162011071715212E-3</v>
      </c>
      <c r="R125" s="517"/>
    </row>
    <row r="126" spans="1:18" s="441" customFormat="1" outlineLevel="1">
      <c r="A126" s="458" t="s">
        <v>414</v>
      </c>
      <c r="B126" s="459" t="s">
        <v>44</v>
      </c>
      <c r="C126" s="460" t="s">
        <v>511</v>
      </c>
      <c r="D126" s="501" t="s">
        <v>190</v>
      </c>
      <c r="E126" s="493" t="s">
        <v>166</v>
      </c>
      <c r="F126" s="502">
        <v>17</v>
      </c>
      <c r="G126" s="503">
        <f>28.14-H126</f>
        <v>10.740000000000002</v>
      </c>
      <c r="H126" s="504">
        <v>17.399999999999999</v>
      </c>
      <c r="I126" s="451">
        <f t="shared" si="69"/>
        <v>182.58</v>
      </c>
      <c r="J126" s="452">
        <f t="shared" si="70"/>
        <v>295.8</v>
      </c>
      <c r="K126" s="452">
        <f t="shared" si="71"/>
        <v>478.38</v>
      </c>
      <c r="L126" s="453">
        <f t="shared" si="72"/>
        <v>0.28239999999999998</v>
      </c>
      <c r="M126" s="453">
        <f t="shared" si="73"/>
        <v>0.16069815831987078</v>
      </c>
      <c r="N126" s="451">
        <f t="shared" si="74"/>
        <v>211.92</v>
      </c>
      <c r="O126" s="454">
        <f t="shared" si="75"/>
        <v>379.33</v>
      </c>
      <c r="P126" s="455">
        <f t="shared" si="76"/>
        <v>591.25</v>
      </c>
      <c r="Q126" s="505">
        <f>P126/P222</f>
        <v>7.4887449704448843E-4</v>
      </c>
      <c r="R126" s="517"/>
    </row>
    <row r="127" spans="1:18" s="441" customFormat="1" outlineLevel="1">
      <c r="A127" s="458" t="s">
        <v>415</v>
      </c>
      <c r="B127" s="459" t="s">
        <v>44</v>
      </c>
      <c r="C127" s="460" t="s">
        <v>512</v>
      </c>
      <c r="D127" s="501" t="s">
        <v>191</v>
      </c>
      <c r="E127" s="493" t="s">
        <v>166</v>
      </c>
      <c r="F127" s="502">
        <v>68</v>
      </c>
      <c r="G127" s="503">
        <f>22.29-H127</f>
        <v>4.8900000000000006</v>
      </c>
      <c r="H127" s="504">
        <v>17.399999999999999</v>
      </c>
      <c r="I127" s="451">
        <f t="shared" si="69"/>
        <v>332.52</v>
      </c>
      <c r="J127" s="452">
        <f t="shared" si="70"/>
        <v>1183.2</v>
      </c>
      <c r="K127" s="452">
        <f t="shared" si="71"/>
        <v>1515.72</v>
      </c>
      <c r="L127" s="453">
        <f t="shared" si="72"/>
        <v>0.28239999999999998</v>
      </c>
      <c r="M127" s="453">
        <f t="shared" si="73"/>
        <v>0.16069815831987078</v>
      </c>
      <c r="N127" s="451">
        <f t="shared" si="74"/>
        <v>385.95</v>
      </c>
      <c r="O127" s="454">
        <f t="shared" si="75"/>
        <v>1517.33</v>
      </c>
      <c r="P127" s="455">
        <f t="shared" si="76"/>
        <v>1903.28</v>
      </c>
      <c r="Q127" s="505">
        <f>P127/P222</f>
        <v>2.4106855860208608E-3</v>
      </c>
      <c r="R127" s="517"/>
    </row>
    <row r="128" spans="1:18" s="441" customFormat="1" outlineLevel="1">
      <c r="A128" s="458" t="s">
        <v>416</v>
      </c>
      <c r="B128" s="459" t="s">
        <v>44</v>
      </c>
      <c r="C128" s="460" t="s">
        <v>513</v>
      </c>
      <c r="D128" s="501" t="s">
        <v>192</v>
      </c>
      <c r="E128" s="493" t="s">
        <v>166</v>
      </c>
      <c r="F128" s="502">
        <v>5</v>
      </c>
      <c r="G128" s="503">
        <f>12.04-H128</f>
        <v>2.0099999999999998</v>
      </c>
      <c r="H128" s="504">
        <v>10.029999999999999</v>
      </c>
      <c r="I128" s="451">
        <f t="shared" si="69"/>
        <v>10.050000000000001</v>
      </c>
      <c r="J128" s="452">
        <f t="shared" si="70"/>
        <v>50.15</v>
      </c>
      <c r="K128" s="452">
        <f t="shared" si="71"/>
        <v>60.2</v>
      </c>
      <c r="L128" s="453">
        <f t="shared" si="72"/>
        <v>0.28239999999999998</v>
      </c>
      <c r="M128" s="453">
        <f t="shared" si="73"/>
        <v>0.16069815831987078</v>
      </c>
      <c r="N128" s="451">
        <f t="shared" si="74"/>
        <v>11.66</v>
      </c>
      <c r="O128" s="454">
        <f t="shared" si="75"/>
        <v>64.31</v>
      </c>
      <c r="P128" s="455">
        <f t="shared" si="76"/>
        <v>75.97</v>
      </c>
      <c r="Q128" s="505">
        <f>P128/P222</f>
        <v>9.6223248271407668E-5</v>
      </c>
      <c r="R128" s="517"/>
    </row>
    <row r="129" spans="1:18" s="441" customFormat="1" outlineLevel="1">
      <c r="A129" s="458" t="s">
        <v>417</v>
      </c>
      <c r="B129" s="459" t="s">
        <v>44</v>
      </c>
      <c r="C129" s="460" t="s">
        <v>514</v>
      </c>
      <c r="D129" s="501" t="s">
        <v>193</v>
      </c>
      <c r="E129" s="493" t="s">
        <v>166</v>
      </c>
      <c r="F129" s="502">
        <v>3</v>
      </c>
      <c r="G129" s="538">
        <f>14.67-H129</f>
        <v>1.8200000000000003</v>
      </c>
      <c r="H129" s="504">
        <v>12.85</v>
      </c>
      <c r="I129" s="451">
        <f t="shared" si="69"/>
        <v>5.46</v>
      </c>
      <c r="J129" s="452">
        <f t="shared" si="70"/>
        <v>38.549999999999997</v>
      </c>
      <c r="K129" s="452">
        <f t="shared" si="71"/>
        <v>44.01</v>
      </c>
      <c r="L129" s="453">
        <f t="shared" si="72"/>
        <v>0.28239999999999998</v>
      </c>
      <c r="M129" s="453">
        <f t="shared" si="73"/>
        <v>0.16069815831987078</v>
      </c>
      <c r="N129" s="451">
        <f t="shared" si="74"/>
        <v>6.33</v>
      </c>
      <c r="O129" s="454">
        <f t="shared" si="75"/>
        <v>49.43</v>
      </c>
      <c r="P129" s="455">
        <f t="shared" si="76"/>
        <v>55.76</v>
      </c>
      <c r="Q129" s="505">
        <f>P129/P222</f>
        <v>7.0625356372432428E-5</v>
      </c>
      <c r="R129" s="517"/>
    </row>
    <row r="130" spans="1:18" s="441" customFormat="1" outlineLevel="1">
      <c r="A130" s="458" t="s">
        <v>418</v>
      </c>
      <c r="B130" s="459" t="s">
        <v>44</v>
      </c>
      <c r="C130" s="460" t="s">
        <v>515</v>
      </c>
      <c r="D130" s="501" t="s">
        <v>194</v>
      </c>
      <c r="E130" s="493" t="s">
        <v>166</v>
      </c>
      <c r="F130" s="502">
        <v>2</v>
      </c>
      <c r="G130" s="503">
        <f>11.95-H130</f>
        <v>1.92</v>
      </c>
      <c r="H130" s="504">
        <v>10.029999999999999</v>
      </c>
      <c r="I130" s="451">
        <f t="shared" si="69"/>
        <v>3.84</v>
      </c>
      <c r="J130" s="452">
        <f t="shared" si="70"/>
        <v>20.059999999999999</v>
      </c>
      <c r="K130" s="452">
        <f t="shared" si="71"/>
        <v>23.9</v>
      </c>
      <c r="L130" s="453">
        <f t="shared" si="72"/>
        <v>0.28239999999999998</v>
      </c>
      <c r="M130" s="453">
        <f t="shared" si="73"/>
        <v>0.16069815831987078</v>
      </c>
      <c r="N130" s="451">
        <f t="shared" si="74"/>
        <v>4.45</v>
      </c>
      <c r="O130" s="454">
        <f t="shared" si="75"/>
        <v>25.72</v>
      </c>
      <c r="P130" s="455">
        <f t="shared" si="76"/>
        <v>30.169999999999998</v>
      </c>
      <c r="Q130" s="505">
        <f>P130/P222</f>
        <v>3.8213181523606281E-5</v>
      </c>
      <c r="R130" s="517"/>
    </row>
    <row r="131" spans="1:18" s="441" customFormat="1" outlineLevel="1">
      <c r="A131" s="458" t="s">
        <v>419</v>
      </c>
      <c r="B131" s="459" t="s">
        <v>44</v>
      </c>
      <c r="C131" s="460" t="s">
        <v>516</v>
      </c>
      <c r="D131" s="501" t="s">
        <v>195</v>
      </c>
      <c r="E131" s="493" t="s">
        <v>166</v>
      </c>
      <c r="F131" s="502">
        <v>52</v>
      </c>
      <c r="G131" s="503">
        <f>21.3-H131</f>
        <v>11.17</v>
      </c>
      <c r="H131" s="504">
        <v>10.130000000000001</v>
      </c>
      <c r="I131" s="451">
        <f t="shared" si="69"/>
        <v>580.84</v>
      </c>
      <c r="J131" s="452">
        <f t="shared" si="70"/>
        <v>526.76</v>
      </c>
      <c r="K131" s="452">
        <f t="shared" si="71"/>
        <v>1107.5999999999999</v>
      </c>
      <c r="L131" s="453">
        <f t="shared" si="72"/>
        <v>0.28239999999999998</v>
      </c>
      <c r="M131" s="453">
        <f t="shared" si="73"/>
        <v>0.16069815831987078</v>
      </c>
      <c r="N131" s="451">
        <f t="shared" si="74"/>
        <v>674.17</v>
      </c>
      <c r="O131" s="454">
        <f t="shared" si="75"/>
        <v>675.51</v>
      </c>
      <c r="P131" s="455">
        <f t="shared" si="76"/>
        <v>1349.6799999999998</v>
      </c>
      <c r="Q131" s="505">
        <f>P131/P222</f>
        <v>1.70949840367189E-3</v>
      </c>
      <c r="R131" s="517"/>
    </row>
    <row r="132" spans="1:18" s="441" customFormat="1" outlineLevel="1">
      <c r="A132" s="458" t="s">
        <v>420</v>
      </c>
      <c r="B132" s="459" t="s">
        <v>44</v>
      </c>
      <c r="C132" s="460" t="s">
        <v>517</v>
      </c>
      <c r="D132" s="501" t="s">
        <v>196</v>
      </c>
      <c r="E132" s="493" t="s">
        <v>166</v>
      </c>
      <c r="F132" s="502">
        <v>6</v>
      </c>
      <c r="G132" s="503">
        <f>14.97-H132</f>
        <v>4.84</v>
      </c>
      <c r="H132" s="504">
        <v>10.130000000000001</v>
      </c>
      <c r="I132" s="451">
        <f t="shared" si="69"/>
        <v>29.04</v>
      </c>
      <c r="J132" s="452">
        <f t="shared" si="70"/>
        <v>60.78</v>
      </c>
      <c r="K132" s="452">
        <f t="shared" si="71"/>
        <v>89.82</v>
      </c>
      <c r="L132" s="453">
        <f t="shared" si="72"/>
        <v>0.28239999999999998</v>
      </c>
      <c r="M132" s="453">
        <f t="shared" si="73"/>
        <v>0.16069815831987078</v>
      </c>
      <c r="N132" s="451">
        <f t="shared" si="74"/>
        <v>33.700000000000003</v>
      </c>
      <c r="O132" s="454">
        <f t="shared" si="75"/>
        <v>77.94</v>
      </c>
      <c r="P132" s="455">
        <f t="shared" si="76"/>
        <v>111.64</v>
      </c>
      <c r="Q132" s="505">
        <f>P132/P222</f>
        <v>1.4140270418612548E-4</v>
      </c>
      <c r="R132" s="517"/>
    </row>
    <row r="133" spans="1:18" s="441" customFormat="1" ht="27" outlineLevel="1">
      <c r="A133" s="458" t="s">
        <v>421</v>
      </c>
      <c r="B133" s="459" t="s">
        <v>44</v>
      </c>
      <c r="C133" s="460" t="s">
        <v>518</v>
      </c>
      <c r="D133" s="501" t="s">
        <v>197</v>
      </c>
      <c r="E133" s="493" t="s">
        <v>166</v>
      </c>
      <c r="F133" s="502">
        <v>14</v>
      </c>
      <c r="G133" s="538">
        <f>30.83-H133</f>
        <v>20.699999999999996</v>
      </c>
      <c r="H133" s="504">
        <v>10.130000000000001</v>
      </c>
      <c r="I133" s="451">
        <f t="shared" si="69"/>
        <v>289.8</v>
      </c>
      <c r="J133" s="452">
        <f t="shared" si="70"/>
        <v>141.82</v>
      </c>
      <c r="K133" s="452">
        <f t="shared" si="71"/>
        <v>431.62</v>
      </c>
      <c r="L133" s="453">
        <f t="shared" si="72"/>
        <v>0.28239999999999998</v>
      </c>
      <c r="M133" s="453">
        <f t="shared" si="73"/>
        <v>0.16069815831987078</v>
      </c>
      <c r="N133" s="451">
        <f t="shared" si="74"/>
        <v>336.37</v>
      </c>
      <c r="O133" s="454">
        <f t="shared" si="75"/>
        <v>181.86</v>
      </c>
      <c r="P133" s="455">
        <f t="shared" si="76"/>
        <v>518.23</v>
      </c>
      <c r="Q133" s="505">
        <f>P133/P222</f>
        <v>6.5638770503740425E-4</v>
      </c>
      <c r="R133" s="517"/>
    </row>
    <row r="134" spans="1:18" s="441" customFormat="1" outlineLevel="1">
      <c r="A134" s="458" t="s">
        <v>422</v>
      </c>
      <c r="B134" s="459" t="s">
        <v>44</v>
      </c>
      <c r="C134" s="460" t="s">
        <v>519</v>
      </c>
      <c r="D134" s="501" t="s">
        <v>198</v>
      </c>
      <c r="E134" s="493" t="s">
        <v>10</v>
      </c>
      <c r="F134" s="502">
        <v>3500</v>
      </c>
      <c r="G134" s="503">
        <f>2.35-H134</f>
        <v>1.33</v>
      </c>
      <c r="H134" s="504">
        <v>1.02</v>
      </c>
      <c r="I134" s="451">
        <f t="shared" si="69"/>
        <v>4655</v>
      </c>
      <c r="J134" s="452">
        <f t="shared" si="70"/>
        <v>3570</v>
      </c>
      <c r="K134" s="452">
        <f t="shared" si="71"/>
        <v>8225</v>
      </c>
      <c r="L134" s="453">
        <f t="shared" si="72"/>
        <v>0.28239999999999998</v>
      </c>
      <c r="M134" s="453">
        <f t="shared" si="73"/>
        <v>0.16069815831987078</v>
      </c>
      <c r="N134" s="451">
        <f t="shared" si="74"/>
        <v>5403.04</v>
      </c>
      <c r="O134" s="454">
        <f t="shared" si="75"/>
        <v>4578.16</v>
      </c>
      <c r="P134" s="455">
        <f t="shared" si="76"/>
        <v>9981.2000000000007</v>
      </c>
      <c r="Q134" s="505">
        <f>P134/P222</f>
        <v>1.2642141445920419E-2</v>
      </c>
      <c r="R134" s="517"/>
    </row>
    <row r="135" spans="1:18" s="441" customFormat="1" outlineLevel="1">
      <c r="A135" s="458" t="s">
        <v>423</v>
      </c>
      <c r="B135" s="459" t="s">
        <v>44</v>
      </c>
      <c r="C135" s="460" t="s">
        <v>520</v>
      </c>
      <c r="D135" s="501" t="s">
        <v>199</v>
      </c>
      <c r="E135" s="493" t="s">
        <v>10</v>
      </c>
      <c r="F135" s="502">
        <v>390</v>
      </c>
      <c r="G135" s="503">
        <f>3.58-H135</f>
        <v>2.2199999999999998</v>
      </c>
      <c r="H135" s="504">
        <v>1.36</v>
      </c>
      <c r="I135" s="451">
        <f t="shared" si="69"/>
        <v>865.8</v>
      </c>
      <c r="J135" s="452">
        <f t="shared" si="70"/>
        <v>530.4</v>
      </c>
      <c r="K135" s="452">
        <f t="shared" si="71"/>
        <v>1396.1999999999998</v>
      </c>
      <c r="L135" s="453">
        <f t="shared" si="72"/>
        <v>0.28239999999999998</v>
      </c>
      <c r="M135" s="453">
        <f t="shared" si="73"/>
        <v>0.16069815831987078</v>
      </c>
      <c r="N135" s="451">
        <f t="shared" si="74"/>
        <v>1004.93</v>
      </c>
      <c r="O135" s="454">
        <f t="shared" si="75"/>
        <v>680.18</v>
      </c>
      <c r="P135" s="455">
        <f t="shared" si="76"/>
        <v>1685.11</v>
      </c>
      <c r="Q135" s="505">
        <f>P135/P222</f>
        <v>2.1343524798556244E-3</v>
      </c>
      <c r="R135" s="517"/>
    </row>
    <row r="136" spans="1:18" s="441" customFormat="1" outlineLevel="1">
      <c r="A136" s="458" t="s">
        <v>424</v>
      </c>
      <c r="B136" s="459" t="s">
        <v>44</v>
      </c>
      <c r="C136" s="460" t="s">
        <v>521</v>
      </c>
      <c r="D136" s="501" t="s">
        <v>200</v>
      </c>
      <c r="E136" s="493" t="s">
        <v>10</v>
      </c>
      <c r="F136" s="502">
        <v>100</v>
      </c>
      <c r="G136" s="503">
        <f>5.06-H136</f>
        <v>3.2499999999999996</v>
      </c>
      <c r="H136" s="504">
        <v>1.81</v>
      </c>
      <c r="I136" s="451">
        <f t="shared" si="69"/>
        <v>325</v>
      </c>
      <c r="J136" s="452">
        <f t="shared" si="70"/>
        <v>181</v>
      </c>
      <c r="K136" s="452">
        <f t="shared" si="71"/>
        <v>506</v>
      </c>
      <c r="L136" s="453">
        <f t="shared" si="72"/>
        <v>0.28239999999999998</v>
      </c>
      <c r="M136" s="453">
        <f t="shared" si="73"/>
        <v>0.16069815831987078</v>
      </c>
      <c r="N136" s="451">
        <f t="shared" si="74"/>
        <v>377.22</v>
      </c>
      <c r="O136" s="454">
        <f t="shared" si="75"/>
        <v>232.11</v>
      </c>
      <c r="P136" s="455">
        <f t="shared" si="76"/>
        <v>609.33000000000004</v>
      </c>
      <c r="Q136" s="505">
        <f>P136/P222</f>
        <v>7.7177454086108782E-4</v>
      </c>
      <c r="R136" s="517"/>
    </row>
    <row r="137" spans="1:18" s="441" customFormat="1" outlineLevel="1">
      <c r="A137" s="458" t="s">
        <v>425</v>
      </c>
      <c r="B137" s="459" t="s">
        <v>44</v>
      </c>
      <c r="C137" s="460" t="s">
        <v>522</v>
      </c>
      <c r="D137" s="501" t="s">
        <v>201</v>
      </c>
      <c r="E137" s="493" t="s">
        <v>10</v>
      </c>
      <c r="F137" s="502">
        <v>220.5</v>
      </c>
      <c r="G137" s="503">
        <f>5.37-H137</f>
        <v>2.98</v>
      </c>
      <c r="H137" s="504">
        <v>2.39</v>
      </c>
      <c r="I137" s="451">
        <f t="shared" si="69"/>
        <v>657.09</v>
      </c>
      <c r="J137" s="452">
        <f t="shared" si="70"/>
        <v>526.99</v>
      </c>
      <c r="K137" s="452">
        <f t="shared" si="71"/>
        <v>1184.08</v>
      </c>
      <c r="L137" s="453">
        <f t="shared" si="72"/>
        <v>0.28239999999999998</v>
      </c>
      <c r="M137" s="453">
        <f t="shared" si="73"/>
        <v>0.16069815831987078</v>
      </c>
      <c r="N137" s="451">
        <f t="shared" si="74"/>
        <v>762.68</v>
      </c>
      <c r="O137" s="454">
        <f t="shared" si="75"/>
        <v>675.81</v>
      </c>
      <c r="P137" s="455">
        <f t="shared" si="76"/>
        <v>1438.4899999999998</v>
      </c>
      <c r="Q137" s="505">
        <f>P137/P222</f>
        <v>1.8219847361581835E-3</v>
      </c>
      <c r="R137" s="517"/>
    </row>
    <row r="138" spans="1:18" s="441" customFormat="1" outlineLevel="1">
      <c r="A138" s="458" t="s">
        <v>426</v>
      </c>
      <c r="B138" s="459" t="s">
        <v>44</v>
      </c>
      <c r="C138" s="460" t="s">
        <v>523</v>
      </c>
      <c r="D138" s="501" t="s">
        <v>202</v>
      </c>
      <c r="E138" s="493" t="s">
        <v>41</v>
      </c>
      <c r="F138" s="502">
        <v>134</v>
      </c>
      <c r="G138" s="503">
        <f>11.19-H138</f>
        <v>0.75</v>
      </c>
      <c r="H138" s="504">
        <v>10.44</v>
      </c>
      <c r="I138" s="451">
        <f t="shared" si="69"/>
        <v>100.5</v>
      </c>
      <c r="J138" s="452">
        <f t="shared" si="70"/>
        <v>1398.96</v>
      </c>
      <c r="K138" s="452">
        <f t="shared" si="71"/>
        <v>1499.46</v>
      </c>
      <c r="L138" s="453">
        <f t="shared" si="72"/>
        <v>0.28239999999999998</v>
      </c>
      <c r="M138" s="453">
        <f t="shared" si="73"/>
        <v>0.16069815831987078</v>
      </c>
      <c r="N138" s="451">
        <f t="shared" si="74"/>
        <v>116.65</v>
      </c>
      <c r="O138" s="454">
        <f t="shared" si="75"/>
        <v>1794.02</v>
      </c>
      <c r="P138" s="455">
        <f t="shared" si="76"/>
        <v>1910.67</v>
      </c>
      <c r="Q138" s="505">
        <f>P138/P222</f>
        <v>2.4200457256118271E-3</v>
      </c>
      <c r="R138" s="517"/>
    </row>
    <row r="139" spans="1:18" s="441" customFormat="1" outlineLevel="1">
      <c r="A139" s="458" t="s">
        <v>427</v>
      </c>
      <c r="B139" s="459" t="s">
        <v>44</v>
      </c>
      <c r="C139" s="460" t="s">
        <v>524</v>
      </c>
      <c r="D139" s="501" t="s">
        <v>203</v>
      </c>
      <c r="E139" s="493" t="s">
        <v>41</v>
      </c>
      <c r="F139" s="502">
        <v>168</v>
      </c>
      <c r="G139" s="503">
        <f>10.46-H139</f>
        <v>8.0400000000000009</v>
      </c>
      <c r="H139" s="504">
        <v>2.42</v>
      </c>
      <c r="I139" s="451">
        <f t="shared" si="69"/>
        <v>1350.72</v>
      </c>
      <c r="J139" s="452">
        <f t="shared" si="70"/>
        <v>406.56</v>
      </c>
      <c r="K139" s="452">
        <f t="shared" si="71"/>
        <v>1757.28</v>
      </c>
      <c r="L139" s="453">
        <f t="shared" si="72"/>
        <v>0.28239999999999998</v>
      </c>
      <c r="M139" s="453">
        <f t="shared" si="73"/>
        <v>0.16069815831987078</v>
      </c>
      <c r="N139" s="451">
        <f t="shared" si="74"/>
        <v>1567.77</v>
      </c>
      <c r="O139" s="454">
        <f t="shared" si="75"/>
        <v>521.37</v>
      </c>
      <c r="P139" s="455">
        <f t="shared" si="76"/>
        <v>2089.14</v>
      </c>
      <c r="Q139" s="505">
        <f>P139/P222</f>
        <v>2.6460949966266765E-3</v>
      </c>
      <c r="R139" s="517"/>
    </row>
    <row r="140" spans="1:18" s="441" customFormat="1" outlineLevel="1">
      <c r="A140" s="458" t="s">
        <v>428</v>
      </c>
      <c r="B140" s="459" t="s">
        <v>36</v>
      </c>
      <c r="C140" s="460" t="s">
        <v>509</v>
      </c>
      <c r="D140" s="501" t="s">
        <v>204</v>
      </c>
      <c r="E140" s="493" t="s">
        <v>10</v>
      </c>
      <c r="F140" s="502">
        <v>162</v>
      </c>
      <c r="G140" s="503">
        <f>15.71-H140</f>
        <v>12.22</v>
      </c>
      <c r="H140" s="504">
        <v>3.49</v>
      </c>
      <c r="I140" s="451">
        <f t="shared" si="69"/>
        <v>1979.64</v>
      </c>
      <c r="J140" s="452">
        <f t="shared" si="70"/>
        <v>565.38</v>
      </c>
      <c r="K140" s="452">
        <f t="shared" si="71"/>
        <v>2545.02</v>
      </c>
      <c r="L140" s="453">
        <f t="shared" si="72"/>
        <v>0.28239999999999998</v>
      </c>
      <c r="M140" s="453">
        <f t="shared" si="73"/>
        <v>0.16069815831987078</v>
      </c>
      <c r="N140" s="451">
        <f t="shared" si="74"/>
        <v>2297.7600000000002</v>
      </c>
      <c r="O140" s="454">
        <f t="shared" si="75"/>
        <v>725.04</v>
      </c>
      <c r="P140" s="455">
        <f t="shared" si="76"/>
        <v>3022.8</v>
      </c>
      <c r="Q140" s="505">
        <f>P140/P222</f>
        <v>3.8286644053548919E-3</v>
      </c>
      <c r="R140" s="517"/>
    </row>
    <row r="141" spans="1:18" s="441" customFormat="1" outlineLevel="1">
      <c r="A141" s="458" t="s">
        <v>429</v>
      </c>
      <c r="B141" s="459" t="s">
        <v>44</v>
      </c>
      <c r="C141" s="460" t="s">
        <v>525</v>
      </c>
      <c r="D141" s="501" t="s">
        <v>205</v>
      </c>
      <c r="E141" s="493" t="s">
        <v>166</v>
      </c>
      <c r="F141" s="502">
        <v>400</v>
      </c>
      <c r="G141" s="503">
        <f>11.53-H141</f>
        <v>1.0899999999999999</v>
      </c>
      <c r="H141" s="504">
        <v>10.44</v>
      </c>
      <c r="I141" s="451">
        <f t="shared" si="69"/>
        <v>436</v>
      </c>
      <c r="J141" s="452">
        <f t="shared" si="70"/>
        <v>4176</v>
      </c>
      <c r="K141" s="452">
        <f t="shared" si="71"/>
        <v>4612</v>
      </c>
      <c r="L141" s="453">
        <f t="shared" si="72"/>
        <v>0.28239999999999998</v>
      </c>
      <c r="M141" s="453">
        <f t="shared" si="73"/>
        <v>0.16069815831987078</v>
      </c>
      <c r="N141" s="451">
        <f t="shared" si="74"/>
        <v>506.06</v>
      </c>
      <c r="O141" s="454">
        <f t="shared" si="75"/>
        <v>5355.3</v>
      </c>
      <c r="P141" s="455">
        <f t="shared" si="76"/>
        <v>5861.3600000000006</v>
      </c>
      <c r="Q141" s="505">
        <f>P141/P222</f>
        <v>7.4239712845609864E-3</v>
      </c>
      <c r="R141" s="517"/>
    </row>
    <row r="142" spans="1:18" s="441" customFormat="1" outlineLevel="1">
      <c r="A142" s="458" t="s">
        <v>430</v>
      </c>
      <c r="B142" s="459" t="s">
        <v>44</v>
      </c>
      <c r="C142" s="460" t="s">
        <v>526</v>
      </c>
      <c r="D142" s="501" t="s">
        <v>206</v>
      </c>
      <c r="E142" s="493" t="s">
        <v>166</v>
      </c>
      <c r="F142" s="502">
        <v>34</v>
      </c>
      <c r="G142" s="503">
        <f>22.98-H142</f>
        <v>12.540000000000001</v>
      </c>
      <c r="H142" s="504">
        <v>10.44</v>
      </c>
      <c r="I142" s="451">
        <f t="shared" si="69"/>
        <v>426.36</v>
      </c>
      <c r="J142" s="452">
        <f t="shared" si="70"/>
        <v>354.96</v>
      </c>
      <c r="K142" s="452">
        <f t="shared" si="71"/>
        <v>781.31999999999994</v>
      </c>
      <c r="L142" s="453">
        <f t="shared" si="72"/>
        <v>0.28239999999999998</v>
      </c>
      <c r="M142" s="453">
        <f t="shared" si="73"/>
        <v>0.16069815831987078</v>
      </c>
      <c r="N142" s="451">
        <f t="shared" si="74"/>
        <v>494.87</v>
      </c>
      <c r="O142" s="454">
        <f t="shared" si="75"/>
        <v>455.2</v>
      </c>
      <c r="P142" s="455">
        <f t="shared" si="76"/>
        <v>950.06999999999994</v>
      </c>
      <c r="Q142" s="505">
        <f>P142/P222</f>
        <v>1.2033542383206039E-3</v>
      </c>
      <c r="R142" s="517"/>
    </row>
    <row r="143" spans="1:18" s="441" customFormat="1" outlineLevel="1">
      <c r="A143" s="458" t="s">
        <v>431</v>
      </c>
      <c r="B143" s="459" t="s">
        <v>44</v>
      </c>
      <c r="C143" s="460" t="s">
        <v>527</v>
      </c>
      <c r="D143" s="501" t="s">
        <v>207</v>
      </c>
      <c r="E143" s="493" t="s">
        <v>166</v>
      </c>
      <c r="F143" s="502">
        <v>5</v>
      </c>
      <c r="G143" s="538">
        <f>11.68-H143</f>
        <v>1.2400000000000002</v>
      </c>
      <c r="H143" s="504">
        <v>10.44</v>
      </c>
      <c r="I143" s="451">
        <f t="shared" si="69"/>
        <v>6.2</v>
      </c>
      <c r="J143" s="452">
        <f t="shared" si="70"/>
        <v>52.2</v>
      </c>
      <c r="K143" s="452">
        <f t="shared" si="71"/>
        <v>58.400000000000006</v>
      </c>
      <c r="L143" s="453">
        <f t="shared" si="72"/>
        <v>0.28239999999999998</v>
      </c>
      <c r="M143" s="453">
        <f t="shared" si="73"/>
        <v>0.16069815831987078</v>
      </c>
      <c r="N143" s="451">
        <f t="shared" si="74"/>
        <v>7.19</v>
      </c>
      <c r="O143" s="454">
        <f t="shared" si="75"/>
        <v>66.94</v>
      </c>
      <c r="P143" s="455">
        <f t="shared" si="76"/>
        <v>74.13</v>
      </c>
      <c r="Q143" s="505">
        <f>P143/P222</f>
        <v>9.3892712838744902E-5</v>
      </c>
      <c r="R143" s="517"/>
    </row>
    <row r="144" spans="1:18" s="441" customFormat="1" outlineLevel="1">
      <c r="A144" s="458" t="s">
        <v>432</v>
      </c>
      <c r="B144" s="459" t="s">
        <v>44</v>
      </c>
      <c r="C144" s="460" t="s">
        <v>528</v>
      </c>
      <c r="D144" s="501" t="s">
        <v>208</v>
      </c>
      <c r="E144" s="493" t="s">
        <v>166</v>
      </c>
      <c r="F144" s="502">
        <v>5</v>
      </c>
      <c r="G144" s="538">
        <f>66.5-H144</f>
        <v>64.599999999999994</v>
      </c>
      <c r="H144" s="504">
        <v>1.9</v>
      </c>
      <c r="I144" s="451">
        <f t="shared" si="69"/>
        <v>323</v>
      </c>
      <c r="J144" s="452">
        <f t="shared" si="70"/>
        <v>9.5</v>
      </c>
      <c r="K144" s="452">
        <f t="shared" si="71"/>
        <v>332.5</v>
      </c>
      <c r="L144" s="453">
        <f t="shared" si="72"/>
        <v>0.28239999999999998</v>
      </c>
      <c r="M144" s="453">
        <f t="shared" si="73"/>
        <v>0.16069815831987078</v>
      </c>
      <c r="N144" s="451">
        <f t="shared" si="74"/>
        <v>374.9</v>
      </c>
      <c r="O144" s="454">
        <f t="shared" si="75"/>
        <v>12.18</v>
      </c>
      <c r="P144" s="455">
        <f t="shared" si="76"/>
        <v>387.08</v>
      </c>
      <c r="Q144" s="505">
        <f>P144/P222</f>
        <v>4.9027372569299035E-4</v>
      </c>
      <c r="R144" s="517"/>
    </row>
    <row r="145" spans="1:18" s="441" customFormat="1" ht="27" outlineLevel="1">
      <c r="A145" s="458" t="s">
        <v>433</v>
      </c>
      <c r="B145" s="459" t="s">
        <v>44</v>
      </c>
      <c r="C145" s="460" t="s">
        <v>529</v>
      </c>
      <c r="D145" s="501" t="s">
        <v>209</v>
      </c>
      <c r="E145" s="493" t="s">
        <v>166</v>
      </c>
      <c r="F145" s="502">
        <v>4</v>
      </c>
      <c r="G145" s="503">
        <f>66.56-H145</f>
        <v>64.66</v>
      </c>
      <c r="H145" s="504">
        <v>1.9</v>
      </c>
      <c r="I145" s="451">
        <f t="shared" si="69"/>
        <v>258.64</v>
      </c>
      <c r="J145" s="452">
        <f t="shared" si="70"/>
        <v>7.6</v>
      </c>
      <c r="K145" s="452">
        <f t="shared" si="71"/>
        <v>266.24</v>
      </c>
      <c r="L145" s="453">
        <f t="shared" si="72"/>
        <v>0.28239999999999998</v>
      </c>
      <c r="M145" s="453">
        <f t="shared" si="73"/>
        <v>0.16069815831987078</v>
      </c>
      <c r="N145" s="451">
        <f t="shared" si="74"/>
        <v>300.2</v>
      </c>
      <c r="O145" s="454">
        <f t="shared" si="75"/>
        <v>9.74</v>
      </c>
      <c r="P145" s="455">
        <f t="shared" si="76"/>
        <v>309.94</v>
      </c>
      <c r="Q145" s="505">
        <f>P145/P222</f>
        <v>3.9256856086929175E-4</v>
      </c>
      <c r="R145" s="517"/>
    </row>
    <row r="146" spans="1:18" s="441" customFormat="1" outlineLevel="1">
      <c r="A146" s="458" t="s">
        <v>434</v>
      </c>
      <c r="B146" s="459" t="s">
        <v>44</v>
      </c>
      <c r="C146" s="460" t="s">
        <v>530</v>
      </c>
      <c r="D146" s="501" t="s">
        <v>210</v>
      </c>
      <c r="E146" s="493" t="s">
        <v>166</v>
      </c>
      <c r="F146" s="502">
        <v>1</v>
      </c>
      <c r="G146" s="503">
        <f>21.44-H146</f>
        <v>14.620000000000001</v>
      </c>
      <c r="H146" s="504">
        <v>6.82</v>
      </c>
      <c r="I146" s="451">
        <f t="shared" si="69"/>
        <v>14.62</v>
      </c>
      <c r="J146" s="452">
        <f t="shared" si="70"/>
        <v>6.82</v>
      </c>
      <c r="K146" s="452">
        <f t="shared" si="71"/>
        <v>21.439999999999998</v>
      </c>
      <c r="L146" s="453">
        <f t="shared" si="72"/>
        <v>0.28239999999999998</v>
      </c>
      <c r="M146" s="453">
        <f t="shared" si="73"/>
        <v>0.16069815831987078</v>
      </c>
      <c r="N146" s="451">
        <f t="shared" si="74"/>
        <v>16.96</v>
      </c>
      <c r="O146" s="454">
        <f t="shared" si="75"/>
        <v>8.74</v>
      </c>
      <c r="P146" s="455">
        <f t="shared" si="76"/>
        <v>25.700000000000003</v>
      </c>
      <c r="Q146" s="505">
        <f>P146/P222</f>
        <v>3.2551500336648381E-5</v>
      </c>
      <c r="R146" s="517"/>
    </row>
    <row r="147" spans="1:18" s="441" customFormat="1" outlineLevel="1">
      <c r="A147" s="458" t="s">
        <v>435</v>
      </c>
      <c r="B147" s="459" t="s">
        <v>44</v>
      </c>
      <c r="C147" s="460" t="s">
        <v>531</v>
      </c>
      <c r="D147" s="501" t="s">
        <v>211</v>
      </c>
      <c r="E147" s="493" t="s">
        <v>166</v>
      </c>
      <c r="F147" s="502">
        <v>1</v>
      </c>
      <c r="G147" s="503">
        <f>218.66-H147</f>
        <v>116.3</v>
      </c>
      <c r="H147" s="504">
        <v>102.36</v>
      </c>
      <c r="I147" s="451">
        <f t="shared" si="69"/>
        <v>116.3</v>
      </c>
      <c r="J147" s="452">
        <f t="shared" si="70"/>
        <v>102.36</v>
      </c>
      <c r="K147" s="452">
        <f t="shared" si="71"/>
        <v>218.66</v>
      </c>
      <c r="L147" s="453">
        <f t="shared" si="72"/>
        <v>0.28239999999999998</v>
      </c>
      <c r="M147" s="453">
        <f t="shared" si="73"/>
        <v>0.16069815831987078</v>
      </c>
      <c r="N147" s="451">
        <f t="shared" si="74"/>
        <v>134.97999999999999</v>
      </c>
      <c r="O147" s="454">
        <f t="shared" si="75"/>
        <v>131.26</v>
      </c>
      <c r="P147" s="455">
        <f t="shared" si="76"/>
        <v>266.24</v>
      </c>
      <c r="Q147" s="505">
        <f>P147/P222</f>
        <v>3.3721834434355115E-4</v>
      </c>
      <c r="R147" s="517"/>
    </row>
    <row r="148" spans="1:18" s="441" customFormat="1" outlineLevel="1">
      <c r="A148" s="458" t="s">
        <v>436</v>
      </c>
      <c r="B148" s="459" t="s">
        <v>44</v>
      </c>
      <c r="C148" s="460" t="s">
        <v>532</v>
      </c>
      <c r="D148" s="501" t="s">
        <v>212</v>
      </c>
      <c r="E148" s="493" t="s">
        <v>166</v>
      </c>
      <c r="F148" s="502">
        <v>1</v>
      </c>
      <c r="G148" s="503">
        <f>338.96-H148</f>
        <v>328.65</v>
      </c>
      <c r="H148" s="504">
        <v>10.31</v>
      </c>
      <c r="I148" s="451">
        <f t="shared" si="69"/>
        <v>328.65</v>
      </c>
      <c r="J148" s="452">
        <f t="shared" si="70"/>
        <v>10.31</v>
      </c>
      <c r="K148" s="452">
        <f t="shared" si="71"/>
        <v>338.96</v>
      </c>
      <c r="L148" s="453">
        <f t="shared" si="72"/>
        <v>0.28239999999999998</v>
      </c>
      <c r="M148" s="453">
        <f t="shared" si="73"/>
        <v>0.16069815831987078</v>
      </c>
      <c r="N148" s="451">
        <f t="shared" si="74"/>
        <v>381.46</v>
      </c>
      <c r="O148" s="454">
        <f t="shared" si="75"/>
        <v>13.22</v>
      </c>
      <c r="P148" s="455">
        <f t="shared" si="76"/>
        <v>394.68</v>
      </c>
      <c r="Q148" s="505">
        <f>P148/P222</f>
        <v>4.9989985030616266E-4</v>
      </c>
      <c r="R148" s="517"/>
    </row>
    <row r="149" spans="1:18" s="441" customFormat="1" outlineLevel="1">
      <c r="A149" s="458" t="s">
        <v>437</v>
      </c>
      <c r="B149" s="459" t="s">
        <v>44</v>
      </c>
      <c r="C149" s="460" t="s">
        <v>533</v>
      </c>
      <c r="D149" s="501" t="s">
        <v>213</v>
      </c>
      <c r="E149" s="493" t="s">
        <v>41</v>
      </c>
      <c r="F149" s="502">
        <v>14</v>
      </c>
      <c r="G149" s="503">
        <v>0</v>
      </c>
      <c r="H149" s="504">
        <v>15.61</v>
      </c>
      <c r="I149" s="451">
        <f t="shared" si="69"/>
        <v>0</v>
      </c>
      <c r="J149" s="452">
        <f t="shared" si="70"/>
        <v>218.54</v>
      </c>
      <c r="K149" s="452">
        <f t="shared" si="71"/>
        <v>218.54</v>
      </c>
      <c r="L149" s="453">
        <f t="shared" si="72"/>
        <v>0.28239999999999998</v>
      </c>
      <c r="M149" s="453">
        <f t="shared" si="73"/>
        <v>0.16069815831987078</v>
      </c>
      <c r="N149" s="451">
        <f t="shared" si="74"/>
        <v>0</v>
      </c>
      <c r="O149" s="454">
        <f t="shared" si="75"/>
        <v>280.25</v>
      </c>
      <c r="P149" s="455">
        <f t="shared" si="76"/>
        <v>280.25</v>
      </c>
      <c r="Q149" s="505">
        <f>P149/P222</f>
        <v>3.5496334511072789E-4</v>
      </c>
      <c r="R149" s="517"/>
    </row>
    <row r="150" spans="1:18" s="441" customFormat="1" outlineLevel="1">
      <c r="A150" s="458" t="s">
        <v>438</v>
      </c>
      <c r="B150" s="459" t="s">
        <v>44</v>
      </c>
      <c r="C150" s="460" t="s">
        <v>534</v>
      </c>
      <c r="D150" s="501" t="s">
        <v>214</v>
      </c>
      <c r="E150" s="493" t="s">
        <v>166</v>
      </c>
      <c r="F150" s="502">
        <v>14</v>
      </c>
      <c r="G150" s="538">
        <f>55.38-H150</f>
        <v>55</v>
      </c>
      <c r="H150" s="504">
        <v>0.38</v>
      </c>
      <c r="I150" s="451">
        <f t="shared" si="69"/>
        <v>770</v>
      </c>
      <c r="J150" s="452">
        <f t="shared" si="70"/>
        <v>5.32</v>
      </c>
      <c r="K150" s="452">
        <f t="shared" si="71"/>
        <v>775.32</v>
      </c>
      <c r="L150" s="453">
        <f t="shared" si="72"/>
        <v>0.28239999999999998</v>
      </c>
      <c r="M150" s="453">
        <f t="shared" si="73"/>
        <v>0.16069815831987078</v>
      </c>
      <c r="N150" s="451">
        <f t="shared" si="74"/>
        <v>893.73</v>
      </c>
      <c r="O150" s="454">
        <f t="shared" si="75"/>
        <v>6.82</v>
      </c>
      <c r="P150" s="455">
        <f t="shared" si="76"/>
        <v>900.55000000000007</v>
      </c>
      <c r="Q150" s="505">
        <f>P150/P222</f>
        <v>1.1406324368937236E-3</v>
      </c>
      <c r="R150" s="517"/>
    </row>
    <row r="151" spans="1:18" s="441" customFormat="1" ht="14.25" outlineLevel="1" thickBot="1">
      <c r="A151" s="458" t="s">
        <v>439</v>
      </c>
      <c r="B151" s="459" t="s">
        <v>44</v>
      </c>
      <c r="C151" s="460" t="s">
        <v>535</v>
      </c>
      <c r="D151" s="501" t="s">
        <v>202</v>
      </c>
      <c r="E151" s="493" t="s">
        <v>166</v>
      </c>
      <c r="F151" s="502">
        <v>108</v>
      </c>
      <c r="G151" s="503">
        <f>9.81-H151</f>
        <v>7.08</v>
      </c>
      <c r="H151" s="504">
        <v>2.73</v>
      </c>
      <c r="I151" s="451">
        <f t="shared" si="69"/>
        <v>764.64</v>
      </c>
      <c r="J151" s="452">
        <f t="shared" si="70"/>
        <v>294.83999999999997</v>
      </c>
      <c r="K151" s="452">
        <f t="shared" si="71"/>
        <v>1059.48</v>
      </c>
      <c r="L151" s="453">
        <f t="shared" si="72"/>
        <v>0.28239999999999998</v>
      </c>
      <c r="M151" s="453">
        <f t="shared" si="73"/>
        <v>0.16069815831987078</v>
      </c>
      <c r="N151" s="451">
        <f t="shared" si="74"/>
        <v>887.51</v>
      </c>
      <c r="O151" s="454">
        <f t="shared" si="75"/>
        <v>378.1</v>
      </c>
      <c r="P151" s="455">
        <f t="shared" si="76"/>
        <v>1265.6100000000001</v>
      </c>
      <c r="Q151" s="505">
        <f>P151/P222</f>
        <v>1.6030157331153913E-3</v>
      </c>
      <c r="R151" s="517"/>
    </row>
    <row r="152" spans="1:18" s="441" customFormat="1" ht="14.25" customHeight="1" outlineLevel="2" thickBot="1">
      <c r="A152" s="756" t="s">
        <v>440</v>
      </c>
      <c r="B152" s="757"/>
      <c r="C152" s="757"/>
      <c r="D152" s="757"/>
      <c r="E152" s="757"/>
      <c r="F152" s="757"/>
      <c r="G152" s="757"/>
      <c r="H152" s="757"/>
      <c r="I152" s="757"/>
      <c r="J152" s="757"/>
      <c r="K152" s="757"/>
      <c r="L152" s="757"/>
      <c r="M152" s="757"/>
      <c r="N152" s="757"/>
      <c r="O152" s="758"/>
      <c r="P152" s="540">
        <f>SUM(P101:P151)</f>
        <v>54291.359999999993</v>
      </c>
      <c r="Q152" s="528">
        <f>P152/P222</f>
        <v>6.8765183786657511E-2</v>
      </c>
      <c r="R152" s="541"/>
    </row>
    <row r="153" spans="1:18" s="441" customFormat="1" ht="14.25" outlineLevel="1" thickBot="1">
      <c r="A153" s="423" t="s">
        <v>26</v>
      </c>
      <c r="B153" s="767" t="s">
        <v>114</v>
      </c>
      <c r="C153" s="765"/>
      <c r="D153" s="765"/>
      <c r="E153" s="765"/>
      <c r="F153" s="765"/>
      <c r="G153" s="765"/>
      <c r="H153" s="765"/>
      <c r="I153" s="765"/>
      <c r="J153" s="765"/>
      <c r="K153" s="765"/>
      <c r="L153" s="765"/>
      <c r="M153" s="765"/>
      <c r="N153" s="765"/>
      <c r="O153" s="765"/>
      <c r="P153" s="766"/>
      <c r="Q153" s="443"/>
      <c r="R153" s="517"/>
    </row>
    <row r="154" spans="1:18" s="441" customFormat="1" outlineLevel="1">
      <c r="A154" s="458" t="s">
        <v>449</v>
      </c>
      <c r="B154" s="459" t="s">
        <v>36</v>
      </c>
      <c r="C154" s="460" t="s">
        <v>305</v>
      </c>
      <c r="D154" s="501" t="s">
        <v>267</v>
      </c>
      <c r="E154" s="508" t="s">
        <v>11</v>
      </c>
      <c r="F154" s="502">
        <v>60</v>
      </c>
      <c r="G154" s="503">
        <f>53.62-H154</f>
        <v>12.57</v>
      </c>
      <c r="H154" s="504">
        <v>41.05</v>
      </c>
      <c r="I154" s="451">
        <f t="shared" ref="I154:I185" si="77">TRUNC(G154*F154,2)</f>
        <v>754.2</v>
      </c>
      <c r="J154" s="452">
        <f t="shared" ref="J154:J185" si="78">TRUNC(H154*F154,2)</f>
        <v>2463</v>
      </c>
      <c r="K154" s="452">
        <f t="shared" ref="K154:K185" si="79">J154+I154</f>
        <v>3217.2</v>
      </c>
      <c r="L154" s="453">
        <f t="shared" ref="L154:L185" si="80">$Q$11</f>
        <v>0.28239999999999998</v>
      </c>
      <c r="M154" s="453">
        <f t="shared" ref="M154:M185" si="81">$Q$12</f>
        <v>0.16069815831987078</v>
      </c>
      <c r="N154" s="451">
        <f t="shared" ref="N154:N185" si="82">TRUNC(I154*(1+M154),2)</f>
        <v>875.39</v>
      </c>
      <c r="O154" s="454">
        <f t="shared" ref="O154:O185" si="83">TRUNC(J154*(1+L154),2)</f>
        <v>3158.55</v>
      </c>
      <c r="P154" s="455">
        <f t="shared" ref="P154:P185" si="84">N154+O154</f>
        <v>4033.94</v>
      </c>
      <c r="Q154" s="505">
        <f>P154/P222</f>
        <v>5.1093696213237103E-3</v>
      </c>
      <c r="R154" s="517"/>
    </row>
    <row r="155" spans="1:18" s="441" customFormat="1" ht="27" outlineLevel="1">
      <c r="A155" s="458" t="s">
        <v>450</v>
      </c>
      <c r="B155" s="459" t="s">
        <v>36</v>
      </c>
      <c r="C155" s="460" t="s">
        <v>306</v>
      </c>
      <c r="D155" s="501" t="s">
        <v>268</v>
      </c>
      <c r="E155" s="508" t="s">
        <v>9</v>
      </c>
      <c r="F155" s="502">
        <v>5</v>
      </c>
      <c r="G155" s="503">
        <f>327.17-H155</f>
        <v>322.86</v>
      </c>
      <c r="H155" s="504">
        <v>4.3099999999999996</v>
      </c>
      <c r="I155" s="451">
        <f t="shared" si="77"/>
        <v>1614.3</v>
      </c>
      <c r="J155" s="452">
        <f t="shared" si="78"/>
        <v>21.55</v>
      </c>
      <c r="K155" s="452">
        <f t="shared" si="79"/>
        <v>1635.85</v>
      </c>
      <c r="L155" s="453">
        <f t="shared" si="80"/>
        <v>0.28239999999999998</v>
      </c>
      <c r="M155" s="453">
        <f t="shared" si="81"/>
        <v>0.16069815831987078</v>
      </c>
      <c r="N155" s="451">
        <f t="shared" si="82"/>
        <v>1873.71</v>
      </c>
      <c r="O155" s="454">
        <f t="shared" si="83"/>
        <v>27.63</v>
      </c>
      <c r="P155" s="455">
        <f t="shared" si="84"/>
        <v>1901.3400000000001</v>
      </c>
      <c r="Q155" s="505">
        <f>P155/P222</f>
        <v>2.4082283910538144E-3</v>
      </c>
      <c r="R155" s="517"/>
    </row>
    <row r="156" spans="1:18" s="441" customFormat="1" ht="27" outlineLevel="1">
      <c r="A156" s="458" t="s">
        <v>451</v>
      </c>
      <c r="B156" s="459" t="s">
        <v>36</v>
      </c>
      <c r="C156" s="460" t="s">
        <v>307</v>
      </c>
      <c r="D156" s="501" t="s">
        <v>269</v>
      </c>
      <c r="E156" s="508" t="s">
        <v>9</v>
      </c>
      <c r="F156" s="502">
        <v>7</v>
      </c>
      <c r="G156" s="503">
        <f>120.47-H156</f>
        <v>117.31</v>
      </c>
      <c r="H156" s="504">
        <v>3.16</v>
      </c>
      <c r="I156" s="451">
        <f t="shared" si="77"/>
        <v>821.17</v>
      </c>
      <c r="J156" s="452">
        <f t="shared" si="78"/>
        <v>22.12</v>
      </c>
      <c r="K156" s="452">
        <f t="shared" si="79"/>
        <v>843.29</v>
      </c>
      <c r="L156" s="453">
        <f t="shared" si="80"/>
        <v>0.28239999999999998</v>
      </c>
      <c r="M156" s="453">
        <f t="shared" si="81"/>
        <v>0.16069815831987078</v>
      </c>
      <c r="N156" s="451">
        <f t="shared" si="82"/>
        <v>953.13</v>
      </c>
      <c r="O156" s="454">
        <f t="shared" si="83"/>
        <v>28.36</v>
      </c>
      <c r="P156" s="455">
        <f t="shared" si="84"/>
        <v>981.49</v>
      </c>
      <c r="Q156" s="505">
        <f>P156/P222</f>
        <v>1.2431506640240085E-3</v>
      </c>
      <c r="R156" s="517"/>
    </row>
    <row r="157" spans="1:18" s="441" customFormat="1" ht="27" outlineLevel="1">
      <c r="A157" s="458" t="s">
        <v>452</v>
      </c>
      <c r="B157" s="459" t="s">
        <v>36</v>
      </c>
      <c r="C157" s="460" t="s">
        <v>110</v>
      </c>
      <c r="D157" s="501" t="s">
        <v>109</v>
      </c>
      <c r="E157" s="508" t="s">
        <v>9</v>
      </c>
      <c r="F157" s="502">
        <v>3</v>
      </c>
      <c r="G157" s="503">
        <f>47.84-H157</f>
        <v>44.980000000000004</v>
      </c>
      <c r="H157" s="504">
        <v>2.86</v>
      </c>
      <c r="I157" s="451">
        <f t="shared" si="77"/>
        <v>134.94</v>
      </c>
      <c r="J157" s="452">
        <f t="shared" si="78"/>
        <v>8.58</v>
      </c>
      <c r="K157" s="452">
        <f t="shared" si="79"/>
        <v>143.52000000000001</v>
      </c>
      <c r="L157" s="453">
        <f t="shared" si="80"/>
        <v>0.28239999999999998</v>
      </c>
      <c r="M157" s="453">
        <f t="shared" si="81"/>
        <v>0.16069815831987078</v>
      </c>
      <c r="N157" s="451">
        <f t="shared" si="82"/>
        <v>156.62</v>
      </c>
      <c r="O157" s="454">
        <f t="shared" si="83"/>
        <v>11</v>
      </c>
      <c r="P157" s="455">
        <f t="shared" si="84"/>
        <v>167.62</v>
      </c>
      <c r="Q157" s="505">
        <f>P157/P222</f>
        <v>2.1230671153420238E-4</v>
      </c>
      <c r="R157" s="517"/>
    </row>
    <row r="158" spans="1:18" s="441" customFormat="1" ht="54" outlineLevel="1">
      <c r="A158" s="458" t="s">
        <v>453</v>
      </c>
      <c r="B158" s="459" t="s">
        <v>36</v>
      </c>
      <c r="C158" s="460" t="s">
        <v>308</v>
      </c>
      <c r="D158" s="501" t="s">
        <v>270</v>
      </c>
      <c r="E158" s="508" t="s">
        <v>217</v>
      </c>
      <c r="F158" s="502">
        <v>51</v>
      </c>
      <c r="G158" s="503">
        <f>30.56-H158</f>
        <v>12.139999999999997</v>
      </c>
      <c r="H158" s="504">
        <v>18.420000000000002</v>
      </c>
      <c r="I158" s="451">
        <f t="shared" si="77"/>
        <v>619.14</v>
      </c>
      <c r="J158" s="452">
        <f t="shared" si="78"/>
        <v>939.42</v>
      </c>
      <c r="K158" s="452">
        <f t="shared" si="79"/>
        <v>1558.56</v>
      </c>
      <c r="L158" s="453">
        <f t="shared" si="80"/>
        <v>0.28239999999999998</v>
      </c>
      <c r="M158" s="453">
        <f t="shared" si="81"/>
        <v>0.16069815831987078</v>
      </c>
      <c r="N158" s="451">
        <f t="shared" si="82"/>
        <v>718.63</v>
      </c>
      <c r="O158" s="454">
        <f t="shared" si="83"/>
        <v>1204.71</v>
      </c>
      <c r="P158" s="455">
        <f t="shared" si="84"/>
        <v>1923.3400000000001</v>
      </c>
      <c r="Q158" s="505">
        <f>P158/P222</f>
        <v>2.4360934886182603E-3</v>
      </c>
      <c r="R158" s="517"/>
    </row>
    <row r="159" spans="1:18" s="441" customFormat="1" ht="40.5" outlineLevel="1">
      <c r="A159" s="458" t="s">
        <v>454</v>
      </c>
      <c r="B159" s="459" t="s">
        <v>36</v>
      </c>
      <c r="C159" s="460" t="s">
        <v>309</v>
      </c>
      <c r="D159" s="501" t="s">
        <v>271</v>
      </c>
      <c r="E159" s="508" t="s">
        <v>217</v>
      </c>
      <c r="F159" s="502">
        <v>27</v>
      </c>
      <c r="G159" s="503">
        <f>19.52-H159</f>
        <v>12.51</v>
      </c>
      <c r="H159" s="504">
        <v>7.01</v>
      </c>
      <c r="I159" s="451">
        <f t="shared" si="77"/>
        <v>337.77</v>
      </c>
      <c r="J159" s="452">
        <f t="shared" si="78"/>
        <v>189.27</v>
      </c>
      <c r="K159" s="452">
        <f t="shared" si="79"/>
        <v>527.04</v>
      </c>
      <c r="L159" s="453">
        <f t="shared" si="80"/>
        <v>0.28239999999999998</v>
      </c>
      <c r="M159" s="453">
        <f t="shared" si="81"/>
        <v>0.16069815831987078</v>
      </c>
      <c r="N159" s="451">
        <f t="shared" si="82"/>
        <v>392.04</v>
      </c>
      <c r="O159" s="454">
        <f t="shared" si="83"/>
        <v>242.71</v>
      </c>
      <c r="P159" s="455">
        <f t="shared" si="84"/>
        <v>634.75</v>
      </c>
      <c r="Q159" s="505">
        <f>P159/P222</f>
        <v>8.0397139450146134E-4</v>
      </c>
      <c r="R159" s="517"/>
    </row>
    <row r="160" spans="1:18" s="441" customFormat="1" ht="27" outlineLevel="1">
      <c r="A160" s="458" t="s">
        <v>455</v>
      </c>
      <c r="B160" s="459" t="s">
        <v>36</v>
      </c>
      <c r="C160" s="460" t="s">
        <v>310</v>
      </c>
      <c r="D160" s="501" t="s">
        <v>272</v>
      </c>
      <c r="E160" s="508" t="s">
        <v>9</v>
      </c>
      <c r="F160" s="502">
        <v>6</v>
      </c>
      <c r="G160" s="503">
        <f>13.92-H160</f>
        <v>6.04</v>
      </c>
      <c r="H160" s="504">
        <v>7.88</v>
      </c>
      <c r="I160" s="451">
        <f t="shared" si="77"/>
        <v>36.24</v>
      </c>
      <c r="J160" s="452">
        <f t="shared" si="78"/>
        <v>47.28</v>
      </c>
      <c r="K160" s="452">
        <f t="shared" si="79"/>
        <v>83.52000000000001</v>
      </c>
      <c r="L160" s="453">
        <f t="shared" si="80"/>
        <v>0.28239999999999998</v>
      </c>
      <c r="M160" s="453">
        <f t="shared" si="81"/>
        <v>0.16069815831987078</v>
      </c>
      <c r="N160" s="451">
        <f t="shared" si="82"/>
        <v>42.06</v>
      </c>
      <c r="O160" s="454">
        <f t="shared" si="83"/>
        <v>60.63</v>
      </c>
      <c r="P160" s="455">
        <f t="shared" si="84"/>
        <v>102.69</v>
      </c>
      <c r="Q160" s="505">
        <f>P160/P222</f>
        <v>1.3006667585877126E-4</v>
      </c>
      <c r="R160" s="517"/>
    </row>
    <row r="161" spans="1:18" s="441" customFormat="1" ht="27" outlineLevel="1">
      <c r="A161" s="458" t="s">
        <v>456</v>
      </c>
      <c r="B161" s="459" t="s">
        <v>36</v>
      </c>
      <c r="C161" s="460" t="s">
        <v>311</v>
      </c>
      <c r="D161" s="501" t="s">
        <v>273</v>
      </c>
      <c r="E161" s="508" t="s">
        <v>9</v>
      </c>
      <c r="F161" s="502">
        <v>1</v>
      </c>
      <c r="G161" s="503">
        <f>25.62-H161</f>
        <v>17.740000000000002</v>
      </c>
      <c r="H161" s="504">
        <v>7.88</v>
      </c>
      <c r="I161" s="451">
        <f t="shared" si="77"/>
        <v>17.739999999999998</v>
      </c>
      <c r="J161" s="452">
        <f t="shared" si="78"/>
        <v>7.88</v>
      </c>
      <c r="K161" s="452">
        <f t="shared" si="79"/>
        <v>25.619999999999997</v>
      </c>
      <c r="L161" s="453">
        <f t="shared" si="80"/>
        <v>0.28239999999999998</v>
      </c>
      <c r="M161" s="453">
        <f t="shared" si="81"/>
        <v>0.16069815831987078</v>
      </c>
      <c r="N161" s="451">
        <f t="shared" si="82"/>
        <v>20.59</v>
      </c>
      <c r="O161" s="454">
        <f t="shared" si="83"/>
        <v>10.1</v>
      </c>
      <c r="P161" s="455">
        <f t="shared" si="84"/>
        <v>30.689999999999998</v>
      </c>
      <c r="Q161" s="505">
        <f>P161/P222</f>
        <v>3.8871811102402278E-5</v>
      </c>
      <c r="R161" s="517"/>
    </row>
    <row r="162" spans="1:18" s="441" customFormat="1" outlineLevel="1">
      <c r="A162" s="458" t="s">
        <v>457</v>
      </c>
      <c r="B162" s="459" t="s">
        <v>36</v>
      </c>
      <c r="C162" s="460" t="s">
        <v>312</v>
      </c>
      <c r="D162" s="501" t="s">
        <v>274</v>
      </c>
      <c r="E162" s="508" t="s">
        <v>11</v>
      </c>
      <c r="F162" s="502">
        <v>60</v>
      </c>
      <c r="G162" s="503">
        <f>60.6-H162</f>
        <v>14.21</v>
      </c>
      <c r="H162" s="504">
        <v>46.39</v>
      </c>
      <c r="I162" s="451">
        <f t="shared" si="77"/>
        <v>852.6</v>
      </c>
      <c r="J162" s="452">
        <f t="shared" si="78"/>
        <v>2783.4</v>
      </c>
      <c r="K162" s="452">
        <f t="shared" si="79"/>
        <v>3636</v>
      </c>
      <c r="L162" s="453">
        <f t="shared" si="80"/>
        <v>0.28239999999999998</v>
      </c>
      <c r="M162" s="453">
        <f t="shared" si="81"/>
        <v>0.16069815831987078</v>
      </c>
      <c r="N162" s="451">
        <f t="shared" si="82"/>
        <v>989.61</v>
      </c>
      <c r="O162" s="454">
        <f t="shared" si="83"/>
        <v>3569.43</v>
      </c>
      <c r="P162" s="455">
        <f t="shared" si="84"/>
        <v>4559.04</v>
      </c>
      <c r="Q162" s="505">
        <f>P162/P222</f>
        <v>5.7744588363732845E-3</v>
      </c>
      <c r="R162" s="517"/>
    </row>
    <row r="163" spans="1:18" s="441" customFormat="1" outlineLevel="1">
      <c r="A163" s="458" t="s">
        <v>458</v>
      </c>
      <c r="B163" s="459" t="s">
        <v>44</v>
      </c>
      <c r="C163" s="460" t="s">
        <v>536</v>
      </c>
      <c r="D163" s="501" t="s">
        <v>275</v>
      </c>
      <c r="E163" s="508" t="s">
        <v>9</v>
      </c>
      <c r="F163" s="502">
        <v>1</v>
      </c>
      <c r="G163" s="503">
        <f>64.39-H163</f>
        <v>22.83</v>
      </c>
      <c r="H163" s="504">
        <v>41.56</v>
      </c>
      <c r="I163" s="451">
        <f t="shared" si="77"/>
        <v>22.83</v>
      </c>
      <c r="J163" s="452">
        <f t="shared" si="78"/>
        <v>41.56</v>
      </c>
      <c r="K163" s="452">
        <f t="shared" si="79"/>
        <v>64.39</v>
      </c>
      <c r="L163" s="453">
        <f t="shared" si="80"/>
        <v>0.28239999999999998</v>
      </c>
      <c r="M163" s="453">
        <f t="shared" si="81"/>
        <v>0.16069815831987078</v>
      </c>
      <c r="N163" s="451">
        <f t="shared" si="82"/>
        <v>26.49</v>
      </c>
      <c r="O163" s="454">
        <f t="shared" si="83"/>
        <v>53.29</v>
      </c>
      <c r="P163" s="455">
        <f t="shared" si="84"/>
        <v>79.78</v>
      </c>
      <c r="Q163" s="505">
        <f>P163/P222</f>
        <v>1.010489765314322E-4</v>
      </c>
      <c r="R163" s="517"/>
    </row>
    <row r="164" spans="1:18" s="441" customFormat="1" ht="40.5" outlineLevel="1">
      <c r="A164" s="458" t="s">
        <v>459</v>
      </c>
      <c r="B164" s="459" t="s">
        <v>36</v>
      </c>
      <c r="C164" s="460" t="s">
        <v>313</v>
      </c>
      <c r="D164" s="501" t="s">
        <v>276</v>
      </c>
      <c r="E164" s="508" t="s">
        <v>9</v>
      </c>
      <c r="F164" s="502">
        <v>1</v>
      </c>
      <c r="G164" s="503">
        <f>37.92-H164</f>
        <v>33.700000000000003</v>
      </c>
      <c r="H164" s="504">
        <v>4.22</v>
      </c>
      <c r="I164" s="451">
        <f t="shared" si="77"/>
        <v>33.700000000000003</v>
      </c>
      <c r="J164" s="452">
        <f t="shared" si="78"/>
        <v>4.22</v>
      </c>
      <c r="K164" s="452">
        <f t="shared" si="79"/>
        <v>37.92</v>
      </c>
      <c r="L164" s="453">
        <f t="shared" si="80"/>
        <v>0.28239999999999998</v>
      </c>
      <c r="M164" s="453">
        <f t="shared" si="81"/>
        <v>0.16069815831987078</v>
      </c>
      <c r="N164" s="451">
        <f t="shared" si="82"/>
        <v>39.11</v>
      </c>
      <c r="O164" s="454">
        <f t="shared" si="83"/>
        <v>5.41</v>
      </c>
      <c r="P164" s="455">
        <f t="shared" si="84"/>
        <v>44.519999999999996</v>
      </c>
      <c r="Q164" s="505">
        <f>P164/P222</f>
        <v>5.6388824707688157E-5</v>
      </c>
      <c r="R164" s="517"/>
    </row>
    <row r="165" spans="1:18" s="441" customFormat="1" ht="40.5" outlineLevel="1">
      <c r="A165" s="458" t="s">
        <v>460</v>
      </c>
      <c r="B165" s="459" t="s">
        <v>36</v>
      </c>
      <c r="C165" s="460" t="s">
        <v>314</v>
      </c>
      <c r="D165" s="501" t="s">
        <v>277</v>
      </c>
      <c r="E165" s="508" t="s">
        <v>9</v>
      </c>
      <c r="F165" s="502">
        <v>4</v>
      </c>
      <c r="G165" s="503">
        <f>75.71-H165</f>
        <v>55.16</v>
      </c>
      <c r="H165" s="504">
        <v>20.55</v>
      </c>
      <c r="I165" s="451">
        <f t="shared" si="77"/>
        <v>220.64</v>
      </c>
      <c r="J165" s="452">
        <f t="shared" si="78"/>
        <v>82.2</v>
      </c>
      <c r="K165" s="452">
        <f t="shared" si="79"/>
        <v>302.83999999999997</v>
      </c>
      <c r="L165" s="453">
        <f t="shared" si="80"/>
        <v>0.28239999999999998</v>
      </c>
      <c r="M165" s="453">
        <f t="shared" si="81"/>
        <v>0.16069815831987078</v>
      </c>
      <c r="N165" s="451">
        <f t="shared" si="82"/>
        <v>256.08999999999997</v>
      </c>
      <c r="O165" s="454">
        <f t="shared" si="83"/>
        <v>105.41</v>
      </c>
      <c r="P165" s="455">
        <f t="shared" si="84"/>
        <v>361.5</v>
      </c>
      <c r="Q165" s="505">
        <f>P165/P222</f>
        <v>4.5787421679760264E-4</v>
      </c>
      <c r="R165" s="517"/>
    </row>
    <row r="166" spans="1:18" s="441" customFormat="1" ht="40.5" outlineLevel="1">
      <c r="A166" s="458" t="s">
        <v>461</v>
      </c>
      <c r="B166" s="459" t="s">
        <v>36</v>
      </c>
      <c r="C166" s="460" t="s">
        <v>315</v>
      </c>
      <c r="D166" s="501" t="s">
        <v>278</v>
      </c>
      <c r="E166" s="508" t="s">
        <v>9</v>
      </c>
      <c r="F166" s="502">
        <v>20</v>
      </c>
      <c r="G166" s="503">
        <f>83.35-H166</f>
        <v>62.8</v>
      </c>
      <c r="H166" s="504">
        <v>20.55</v>
      </c>
      <c r="I166" s="451">
        <f t="shared" si="77"/>
        <v>1256</v>
      </c>
      <c r="J166" s="452">
        <f t="shared" si="78"/>
        <v>411</v>
      </c>
      <c r="K166" s="452">
        <f t="shared" si="79"/>
        <v>1667</v>
      </c>
      <c r="L166" s="453">
        <f t="shared" si="80"/>
        <v>0.28239999999999998</v>
      </c>
      <c r="M166" s="453">
        <f t="shared" si="81"/>
        <v>0.16069815831987078</v>
      </c>
      <c r="N166" s="451">
        <f t="shared" si="82"/>
        <v>1457.83</v>
      </c>
      <c r="O166" s="454">
        <f t="shared" si="83"/>
        <v>527.05999999999995</v>
      </c>
      <c r="P166" s="455">
        <f t="shared" si="84"/>
        <v>1984.8899999999999</v>
      </c>
      <c r="Q166" s="505">
        <f>P166/P222</f>
        <v>2.514052432031517E-3</v>
      </c>
      <c r="R166" s="517"/>
    </row>
    <row r="167" spans="1:18" s="441" customFormat="1" ht="27" outlineLevel="1">
      <c r="A167" s="458" t="s">
        <v>462</v>
      </c>
      <c r="B167" s="459" t="s">
        <v>44</v>
      </c>
      <c r="C167" s="460" t="s">
        <v>539</v>
      </c>
      <c r="D167" s="501" t="s">
        <v>279</v>
      </c>
      <c r="E167" s="508" t="s">
        <v>9</v>
      </c>
      <c r="F167" s="502">
        <v>36</v>
      </c>
      <c r="G167" s="503">
        <f>4.03-H167</f>
        <v>3.2800000000000002</v>
      </c>
      <c r="H167" s="504">
        <v>0.75</v>
      </c>
      <c r="I167" s="451">
        <f t="shared" si="77"/>
        <v>118.08</v>
      </c>
      <c r="J167" s="452">
        <f t="shared" si="78"/>
        <v>27</v>
      </c>
      <c r="K167" s="452">
        <f t="shared" si="79"/>
        <v>145.07999999999998</v>
      </c>
      <c r="L167" s="453">
        <f t="shared" si="80"/>
        <v>0.28239999999999998</v>
      </c>
      <c r="M167" s="453">
        <f t="shared" si="81"/>
        <v>0.16069815831987078</v>
      </c>
      <c r="N167" s="451">
        <f t="shared" si="82"/>
        <v>137.05000000000001</v>
      </c>
      <c r="O167" s="454">
        <f t="shared" si="83"/>
        <v>34.619999999999997</v>
      </c>
      <c r="P167" s="455">
        <f t="shared" si="84"/>
        <v>171.67000000000002</v>
      </c>
      <c r="Q167" s="505">
        <f>P167/P222</f>
        <v>2.1743642267674814E-4</v>
      </c>
      <c r="R167" s="517"/>
    </row>
    <row r="168" spans="1:18" s="441" customFormat="1" ht="27" outlineLevel="1">
      <c r="A168" s="458" t="s">
        <v>463</v>
      </c>
      <c r="B168" s="459" t="s">
        <v>44</v>
      </c>
      <c r="C168" s="460" t="s">
        <v>540</v>
      </c>
      <c r="D168" s="501" t="s">
        <v>280</v>
      </c>
      <c r="E168" s="508" t="s">
        <v>9</v>
      </c>
      <c r="F168" s="502">
        <v>10</v>
      </c>
      <c r="G168" s="503">
        <f>381.37-H168</f>
        <v>378</v>
      </c>
      <c r="H168" s="504">
        <v>3.37</v>
      </c>
      <c r="I168" s="451">
        <f t="shared" si="77"/>
        <v>3780</v>
      </c>
      <c r="J168" s="452">
        <f t="shared" si="78"/>
        <v>33.700000000000003</v>
      </c>
      <c r="K168" s="452">
        <f t="shared" si="79"/>
        <v>3813.7</v>
      </c>
      <c r="L168" s="453">
        <f t="shared" si="80"/>
        <v>0.28239999999999998</v>
      </c>
      <c r="M168" s="453">
        <f t="shared" si="81"/>
        <v>0.16069815831987078</v>
      </c>
      <c r="N168" s="451">
        <f t="shared" si="82"/>
        <v>4387.43</v>
      </c>
      <c r="O168" s="454">
        <f t="shared" si="83"/>
        <v>43.21</v>
      </c>
      <c r="P168" s="455">
        <f t="shared" si="84"/>
        <v>4430.6400000000003</v>
      </c>
      <c r="Q168" s="505">
        <f>P168/P222</f>
        <v>5.6118279942244265E-3</v>
      </c>
      <c r="R168" s="517"/>
    </row>
    <row r="169" spans="1:18" s="441" customFormat="1" ht="27" outlineLevel="1">
      <c r="A169" s="458" t="s">
        <v>464</v>
      </c>
      <c r="B169" s="459" t="s">
        <v>44</v>
      </c>
      <c r="C169" s="460" t="s">
        <v>541</v>
      </c>
      <c r="D169" s="501" t="s">
        <v>281</v>
      </c>
      <c r="E169" s="508" t="s">
        <v>9</v>
      </c>
      <c r="F169" s="502">
        <v>3</v>
      </c>
      <c r="G169" s="503">
        <f>460.06-H169</f>
        <v>455</v>
      </c>
      <c r="H169" s="504">
        <v>5.0599999999999996</v>
      </c>
      <c r="I169" s="451">
        <f t="shared" si="77"/>
        <v>1365</v>
      </c>
      <c r="J169" s="452">
        <f t="shared" si="78"/>
        <v>15.18</v>
      </c>
      <c r="K169" s="452">
        <f t="shared" si="79"/>
        <v>1380.18</v>
      </c>
      <c r="L169" s="453">
        <f t="shared" si="80"/>
        <v>0.28239999999999998</v>
      </c>
      <c r="M169" s="453">
        <f t="shared" si="81"/>
        <v>0.16069815831987078</v>
      </c>
      <c r="N169" s="451">
        <f t="shared" si="82"/>
        <v>1584.35</v>
      </c>
      <c r="O169" s="454">
        <f t="shared" si="83"/>
        <v>19.46</v>
      </c>
      <c r="P169" s="455">
        <f t="shared" si="84"/>
        <v>1603.81</v>
      </c>
      <c r="Q169" s="505">
        <f>P169/P222</f>
        <v>2.0313782784015578E-3</v>
      </c>
      <c r="R169" s="517"/>
    </row>
    <row r="170" spans="1:18" s="441" customFormat="1" outlineLevel="1">
      <c r="A170" s="458" t="s">
        <v>465</v>
      </c>
      <c r="B170" s="459" t="s">
        <v>44</v>
      </c>
      <c r="C170" s="460" t="s">
        <v>542</v>
      </c>
      <c r="D170" s="501" t="s">
        <v>282</v>
      </c>
      <c r="E170" s="508" t="s">
        <v>9</v>
      </c>
      <c r="F170" s="502">
        <v>1</v>
      </c>
      <c r="G170" s="503">
        <f>452.6-H170</f>
        <v>429</v>
      </c>
      <c r="H170" s="504">
        <v>23.6</v>
      </c>
      <c r="I170" s="451">
        <f t="shared" si="77"/>
        <v>429</v>
      </c>
      <c r="J170" s="452">
        <f t="shared" si="78"/>
        <v>23.6</v>
      </c>
      <c r="K170" s="452">
        <f t="shared" si="79"/>
        <v>452.6</v>
      </c>
      <c r="L170" s="453">
        <f t="shared" si="80"/>
        <v>0.28239999999999998</v>
      </c>
      <c r="M170" s="453">
        <f t="shared" si="81"/>
        <v>0.16069815831987078</v>
      </c>
      <c r="N170" s="451">
        <f t="shared" si="82"/>
        <v>497.93</v>
      </c>
      <c r="O170" s="454">
        <f t="shared" si="83"/>
        <v>30.26</v>
      </c>
      <c r="P170" s="455">
        <f t="shared" si="84"/>
        <v>528.19000000000005</v>
      </c>
      <c r="Q170" s="505">
        <f>P170/P222</f>
        <v>6.6900299466203527E-4</v>
      </c>
      <c r="R170" s="517"/>
    </row>
    <row r="171" spans="1:18" s="441" customFormat="1" ht="27" outlineLevel="1">
      <c r="A171" s="458" t="s">
        <v>557</v>
      </c>
      <c r="B171" s="459" t="s">
        <v>44</v>
      </c>
      <c r="C171" s="460" t="s">
        <v>556</v>
      </c>
      <c r="D171" s="501" t="s">
        <v>283</v>
      </c>
      <c r="E171" s="508" t="s">
        <v>9</v>
      </c>
      <c r="F171" s="502">
        <v>7</v>
      </c>
      <c r="G171" s="503">
        <f>127.98-H171</f>
        <v>121.24000000000001</v>
      </c>
      <c r="H171" s="504">
        <v>6.74</v>
      </c>
      <c r="I171" s="451">
        <f t="shared" si="77"/>
        <v>848.68</v>
      </c>
      <c r="J171" s="452">
        <f t="shared" si="78"/>
        <v>47.18</v>
      </c>
      <c r="K171" s="452">
        <f t="shared" si="79"/>
        <v>895.8599999999999</v>
      </c>
      <c r="L171" s="453">
        <f t="shared" si="80"/>
        <v>0.28239999999999998</v>
      </c>
      <c r="M171" s="453">
        <f t="shared" si="81"/>
        <v>0.16069815831987078</v>
      </c>
      <c r="N171" s="451">
        <f t="shared" si="82"/>
        <v>985.06</v>
      </c>
      <c r="O171" s="454">
        <f t="shared" si="83"/>
        <v>60.5</v>
      </c>
      <c r="P171" s="455">
        <f t="shared" si="84"/>
        <v>1045.56</v>
      </c>
      <c r="Q171" s="505">
        <f>P171/P222</f>
        <v>1.3243014277037383E-3</v>
      </c>
      <c r="R171" s="517"/>
    </row>
    <row r="172" spans="1:18" s="441" customFormat="1" ht="27" outlineLevel="1">
      <c r="A172" s="458" t="s">
        <v>466</v>
      </c>
      <c r="B172" s="459" t="s">
        <v>44</v>
      </c>
      <c r="C172" s="460" t="s">
        <v>543</v>
      </c>
      <c r="D172" s="501" t="s">
        <v>284</v>
      </c>
      <c r="E172" s="508" t="s">
        <v>9</v>
      </c>
      <c r="F172" s="502">
        <v>2</v>
      </c>
      <c r="G172" s="503">
        <f>17.08-H172</f>
        <v>14.719999999999999</v>
      </c>
      <c r="H172" s="504">
        <v>2.36</v>
      </c>
      <c r="I172" s="451">
        <f t="shared" si="77"/>
        <v>29.44</v>
      </c>
      <c r="J172" s="452">
        <f t="shared" si="78"/>
        <v>4.72</v>
      </c>
      <c r="K172" s="452">
        <f t="shared" si="79"/>
        <v>34.160000000000004</v>
      </c>
      <c r="L172" s="453">
        <f t="shared" si="80"/>
        <v>0.28239999999999998</v>
      </c>
      <c r="M172" s="453">
        <f t="shared" si="81"/>
        <v>0.16069815831987078</v>
      </c>
      <c r="N172" s="451">
        <f t="shared" si="82"/>
        <v>34.17</v>
      </c>
      <c r="O172" s="454">
        <f t="shared" si="83"/>
        <v>6.05</v>
      </c>
      <c r="P172" s="455">
        <f t="shared" si="84"/>
        <v>40.22</v>
      </c>
      <c r="Q172" s="505">
        <f>P172/P222</f>
        <v>5.0942464729182791E-5</v>
      </c>
      <c r="R172" s="517"/>
    </row>
    <row r="173" spans="1:18" s="441" customFormat="1" ht="27" outlineLevel="1">
      <c r="A173" s="458" t="s">
        <v>467</v>
      </c>
      <c r="B173" s="459" t="s">
        <v>44</v>
      </c>
      <c r="C173" s="460" t="s">
        <v>544</v>
      </c>
      <c r="D173" s="501" t="s">
        <v>285</v>
      </c>
      <c r="E173" s="508" t="s">
        <v>9</v>
      </c>
      <c r="F173" s="502">
        <v>8</v>
      </c>
      <c r="G173" s="503">
        <f>20.4-H173</f>
        <v>18.04</v>
      </c>
      <c r="H173" s="504">
        <v>2.36</v>
      </c>
      <c r="I173" s="451">
        <f t="shared" si="77"/>
        <v>144.32</v>
      </c>
      <c r="J173" s="452">
        <f t="shared" si="78"/>
        <v>18.88</v>
      </c>
      <c r="K173" s="452">
        <f t="shared" si="79"/>
        <v>163.19999999999999</v>
      </c>
      <c r="L173" s="453">
        <f t="shared" si="80"/>
        <v>0.28239999999999998</v>
      </c>
      <c r="M173" s="453">
        <f t="shared" si="81"/>
        <v>0.16069815831987078</v>
      </c>
      <c r="N173" s="451">
        <f t="shared" si="82"/>
        <v>167.51</v>
      </c>
      <c r="O173" s="454">
        <f t="shared" si="83"/>
        <v>24.21</v>
      </c>
      <c r="P173" s="455">
        <f t="shared" si="84"/>
        <v>191.72</v>
      </c>
      <c r="Q173" s="505">
        <f>P173/P222</f>
        <v>2.4283165932070921E-4</v>
      </c>
      <c r="R173" s="517"/>
    </row>
    <row r="174" spans="1:18" s="441" customFormat="1" ht="27" outlineLevel="1">
      <c r="A174" s="458" t="s">
        <v>468</v>
      </c>
      <c r="B174" s="459" t="s">
        <v>44</v>
      </c>
      <c r="C174" s="460" t="s">
        <v>545</v>
      </c>
      <c r="D174" s="501" t="s">
        <v>286</v>
      </c>
      <c r="E174" s="508" t="s">
        <v>9</v>
      </c>
      <c r="F174" s="502">
        <v>6</v>
      </c>
      <c r="G174" s="503">
        <f>66.6-H174</f>
        <v>46.16</v>
      </c>
      <c r="H174" s="504">
        <v>20.440000000000001</v>
      </c>
      <c r="I174" s="451">
        <f t="shared" si="77"/>
        <v>276.95999999999998</v>
      </c>
      <c r="J174" s="452">
        <f t="shared" si="78"/>
        <v>122.64</v>
      </c>
      <c r="K174" s="452">
        <f t="shared" si="79"/>
        <v>399.59999999999997</v>
      </c>
      <c r="L174" s="453">
        <f t="shared" si="80"/>
        <v>0.28239999999999998</v>
      </c>
      <c r="M174" s="453">
        <f t="shared" si="81"/>
        <v>0.16069815831987078</v>
      </c>
      <c r="N174" s="451">
        <f t="shared" si="82"/>
        <v>321.45999999999998</v>
      </c>
      <c r="O174" s="454">
        <f t="shared" si="83"/>
        <v>157.27000000000001</v>
      </c>
      <c r="P174" s="455">
        <f t="shared" si="84"/>
        <v>478.73</v>
      </c>
      <c r="Q174" s="505">
        <f>P174/P222</f>
        <v>6.0635718895578512E-4</v>
      </c>
      <c r="R174" s="517"/>
    </row>
    <row r="175" spans="1:18" s="441" customFormat="1" ht="27" outlineLevel="1">
      <c r="A175" s="458" t="s">
        <v>469</v>
      </c>
      <c r="B175" s="459" t="s">
        <v>44</v>
      </c>
      <c r="C175" s="460" t="s">
        <v>546</v>
      </c>
      <c r="D175" s="501" t="s">
        <v>287</v>
      </c>
      <c r="E175" s="508" t="s">
        <v>9</v>
      </c>
      <c r="F175" s="502">
        <v>45</v>
      </c>
      <c r="G175" s="538">
        <f>14.5-H175</f>
        <v>13.75</v>
      </c>
      <c r="H175" s="504">
        <v>0.75</v>
      </c>
      <c r="I175" s="451">
        <f t="shared" si="77"/>
        <v>618.75</v>
      </c>
      <c r="J175" s="452">
        <f t="shared" si="78"/>
        <v>33.75</v>
      </c>
      <c r="K175" s="452">
        <f t="shared" si="79"/>
        <v>652.5</v>
      </c>
      <c r="L175" s="453">
        <f t="shared" si="80"/>
        <v>0.28239999999999998</v>
      </c>
      <c r="M175" s="453">
        <f t="shared" si="81"/>
        <v>0.16069815831987078</v>
      </c>
      <c r="N175" s="451">
        <f t="shared" si="82"/>
        <v>718.18</v>
      </c>
      <c r="O175" s="454">
        <f t="shared" si="83"/>
        <v>43.28</v>
      </c>
      <c r="P175" s="455">
        <f t="shared" si="84"/>
        <v>761.45999999999992</v>
      </c>
      <c r="Q175" s="505">
        <f>P175/P222</f>
        <v>9.644616905192323E-4</v>
      </c>
      <c r="R175" s="517"/>
    </row>
    <row r="176" spans="1:18" s="441" customFormat="1" ht="27" outlineLevel="1">
      <c r="A176" s="458" t="s">
        <v>470</v>
      </c>
      <c r="B176" s="459" t="s">
        <v>44</v>
      </c>
      <c r="C176" s="460" t="s">
        <v>547</v>
      </c>
      <c r="D176" s="501" t="s">
        <v>288</v>
      </c>
      <c r="E176" s="508" t="s">
        <v>217</v>
      </c>
      <c r="F176" s="502">
        <v>6</v>
      </c>
      <c r="G176" s="538">
        <f>201.8-H176</f>
        <v>185.75</v>
      </c>
      <c r="H176" s="504">
        <v>16.05</v>
      </c>
      <c r="I176" s="451">
        <f t="shared" si="77"/>
        <v>1114.5</v>
      </c>
      <c r="J176" s="452">
        <f t="shared" si="78"/>
        <v>96.3</v>
      </c>
      <c r="K176" s="452">
        <f t="shared" si="79"/>
        <v>1210.8</v>
      </c>
      <c r="L176" s="453">
        <f t="shared" si="80"/>
        <v>0.28239999999999998</v>
      </c>
      <c r="M176" s="453">
        <f t="shared" si="81"/>
        <v>0.16069815831987078</v>
      </c>
      <c r="N176" s="451">
        <f t="shared" si="82"/>
        <v>1293.5899999999999</v>
      </c>
      <c r="O176" s="454">
        <f t="shared" si="83"/>
        <v>123.49</v>
      </c>
      <c r="P176" s="455">
        <f t="shared" si="84"/>
        <v>1417.08</v>
      </c>
      <c r="Q176" s="505">
        <f>P176/P222</f>
        <v>1.7948669298466023E-3</v>
      </c>
      <c r="R176" s="517"/>
    </row>
    <row r="177" spans="1:18" s="441" customFormat="1" ht="27" outlineLevel="1">
      <c r="A177" s="458" t="s">
        <v>471</v>
      </c>
      <c r="B177" s="459" t="s">
        <v>44</v>
      </c>
      <c r="C177" s="460" t="s">
        <v>548</v>
      </c>
      <c r="D177" s="501" t="s">
        <v>289</v>
      </c>
      <c r="E177" s="508" t="s">
        <v>217</v>
      </c>
      <c r="F177" s="502">
        <v>9</v>
      </c>
      <c r="G177" s="503">
        <f>189.42-H177</f>
        <v>179.51999999999998</v>
      </c>
      <c r="H177" s="504">
        <v>9.9</v>
      </c>
      <c r="I177" s="451">
        <f t="shared" si="77"/>
        <v>1615.68</v>
      </c>
      <c r="J177" s="452">
        <f t="shared" si="78"/>
        <v>89.1</v>
      </c>
      <c r="K177" s="452">
        <f t="shared" si="79"/>
        <v>1704.78</v>
      </c>
      <c r="L177" s="453">
        <f t="shared" si="80"/>
        <v>0.28239999999999998</v>
      </c>
      <c r="M177" s="453">
        <f t="shared" si="81"/>
        <v>0.16069815831987078</v>
      </c>
      <c r="N177" s="451">
        <f t="shared" si="82"/>
        <v>1875.31</v>
      </c>
      <c r="O177" s="454">
        <f t="shared" si="83"/>
        <v>114.26</v>
      </c>
      <c r="P177" s="455">
        <f t="shared" si="84"/>
        <v>1989.57</v>
      </c>
      <c r="Q177" s="505">
        <f>P177/P222</f>
        <v>2.519980098240681E-3</v>
      </c>
      <c r="R177" s="517"/>
    </row>
    <row r="178" spans="1:18" s="441" customFormat="1" ht="27" outlineLevel="1">
      <c r="A178" s="458" t="s">
        <v>472</v>
      </c>
      <c r="B178" s="459" t="s">
        <v>44</v>
      </c>
      <c r="C178" s="460" t="s">
        <v>549</v>
      </c>
      <c r="D178" s="501" t="s">
        <v>290</v>
      </c>
      <c r="E178" s="508" t="s">
        <v>217</v>
      </c>
      <c r="F178" s="502">
        <v>50</v>
      </c>
      <c r="G178" s="503">
        <f>27.75-H178</f>
        <v>17.850000000000001</v>
      </c>
      <c r="H178" s="504">
        <v>9.9</v>
      </c>
      <c r="I178" s="451">
        <f t="shared" si="77"/>
        <v>892.5</v>
      </c>
      <c r="J178" s="452">
        <f t="shared" si="78"/>
        <v>495</v>
      </c>
      <c r="K178" s="452">
        <f t="shared" si="79"/>
        <v>1387.5</v>
      </c>
      <c r="L178" s="453">
        <f t="shared" si="80"/>
        <v>0.28239999999999998</v>
      </c>
      <c r="M178" s="453">
        <f t="shared" si="81"/>
        <v>0.16069815831987078</v>
      </c>
      <c r="N178" s="451">
        <f t="shared" si="82"/>
        <v>1035.92</v>
      </c>
      <c r="O178" s="454">
        <f t="shared" si="83"/>
        <v>634.78</v>
      </c>
      <c r="P178" s="455">
        <f t="shared" si="84"/>
        <v>1670.7</v>
      </c>
      <c r="Q178" s="505">
        <f>P178/P222</f>
        <v>2.1161008409509123E-3</v>
      </c>
      <c r="R178" s="517"/>
    </row>
    <row r="179" spans="1:18" s="441" customFormat="1" outlineLevel="1">
      <c r="A179" s="458" t="s">
        <v>473</v>
      </c>
      <c r="B179" s="459" t="s">
        <v>44</v>
      </c>
      <c r="C179" s="460" t="s">
        <v>550</v>
      </c>
      <c r="D179" s="501" t="s">
        <v>291</v>
      </c>
      <c r="E179" s="508" t="s">
        <v>217</v>
      </c>
      <c r="F179" s="502">
        <v>30</v>
      </c>
      <c r="G179" s="503">
        <f>27.75-H179</f>
        <v>17.850000000000001</v>
      </c>
      <c r="H179" s="504">
        <v>9.9</v>
      </c>
      <c r="I179" s="451">
        <f t="shared" si="77"/>
        <v>535.5</v>
      </c>
      <c r="J179" s="452">
        <f t="shared" si="78"/>
        <v>297</v>
      </c>
      <c r="K179" s="452">
        <f t="shared" si="79"/>
        <v>832.5</v>
      </c>
      <c r="L179" s="453">
        <f t="shared" si="80"/>
        <v>0.28239999999999998</v>
      </c>
      <c r="M179" s="453">
        <f t="shared" si="81"/>
        <v>0.16069815831987078</v>
      </c>
      <c r="N179" s="451">
        <f t="shared" si="82"/>
        <v>621.54999999999995</v>
      </c>
      <c r="O179" s="454">
        <f t="shared" si="83"/>
        <v>380.87</v>
      </c>
      <c r="P179" s="455">
        <f t="shared" si="84"/>
        <v>1002.42</v>
      </c>
      <c r="Q179" s="505">
        <f>P179/P222</f>
        <v>1.2696605045705472E-3</v>
      </c>
      <c r="R179" s="517"/>
    </row>
    <row r="180" spans="1:18" s="441" customFormat="1" outlineLevel="1">
      <c r="A180" s="458" t="s">
        <v>474</v>
      </c>
      <c r="B180" s="459" t="s">
        <v>44</v>
      </c>
      <c r="C180" s="460" t="s">
        <v>551</v>
      </c>
      <c r="D180" s="501" t="s">
        <v>292</v>
      </c>
      <c r="E180" s="508" t="s">
        <v>217</v>
      </c>
      <c r="F180" s="502">
        <v>33</v>
      </c>
      <c r="G180" s="503">
        <f>11.77-H180</f>
        <v>10.08</v>
      </c>
      <c r="H180" s="504">
        <v>1.69</v>
      </c>
      <c r="I180" s="451">
        <f t="shared" si="77"/>
        <v>332.64</v>
      </c>
      <c r="J180" s="452">
        <f t="shared" si="78"/>
        <v>55.77</v>
      </c>
      <c r="K180" s="452">
        <f t="shared" si="79"/>
        <v>388.40999999999997</v>
      </c>
      <c r="L180" s="453">
        <f t="shared" si="80"/>
        <v>0.28239999999999998</v>
      </c>
      <c r="M180" s="453">
        <f t="shared" si="81"/>
        <v>0.16069815831987078</v>
      </c>
      <c r="N180" s="451">
        <f t="shared" si="82"/>
        <v>386.09</v>
      </c>
      <c r="O180" s="454">
        <f t="shared" si="83"/>
        <v>71.510000000000005</v>
      </c>
      <c r="P180" s="455">
        <f t="shared" si="84"/>
        <v>457.59999999999997</v>
      </c>
      <c r="Q180" s="505">
        <f>P180/P222</f>
        <v>5.7959402934047841E-4</v>
      </c>
      <c r="R180" s="517"/>
    </row>
    <row r="181" spans="1:18" s="441" customFormat="1" outlineLevel="1">
      <c r="A181" s="458" t="s">
        <v>475</v>
      </c>
      <c r="B181" s="459" t="s">
        <v>44</v>
      </c>
      <c r="C181" s="460" t="s">
        <v>552</v>
      </c>
      <c r="D181" s="501" t="s">
        <v>293</v>
      </c>
      <c r="E181" s="508" t="s">
        <v>217</v>
      </c>
      <c r="F181" s="502">
        <v>96</v>
      </c>
      <c r="G181" s="503">
        <f>13.5-H181</f>
        <v>11.81</v>
      </c>
      <c r="H181" s="504">
        <v>1.69</v>
      </c>
      <c r="I181" s="451">
        <f t="shared" si="77"/>
        <v>1133.76</v>
      </c>
      <c r="J181" s="452">
        <f t="shared" si="78"/>
        <v>162.24</v>
      </c>
      <c r="K181" s="452">
        <f t="shared" si="79"/>
        <v>1296</v>
      </c>
      <c r="L181" s="453">
        <f t="shared" si="80"/>
        <v>0.28239999999999998</v>
      </c>
      <c r="M181" s="453">
        <f t="shared" si="81"/>
        <v>0.16069815831987078</v>
      </c>
      <c r="N181" s="451">
        <f t="shared" si="82"/>
        <v>1315.95</v>
      </c>
      <c r="O181" s="454">
        <f t="shared" si="83"/>
        <v>208.05</v>
      </c>
      <c r="P181" s="455">
        <f t="shared" si="84"/>
        <v>1524</v>
      </c>
      <c r="Q181" s="505">
        <f>P181/P222</f>
        <v>1.9302913040098104E-3</v>
      </c>
      <c r="R181" s="517"/>
    </row>
    <row r="182" spans="1:18" s="441" customFormat="1" outlineLevel="1">
      <c r="A182" s="458" t="s">
        <v>476</v>
      </c>
      <c r="B182" s="459" t="s">
        <v>44</v>
      </c>
      <c r="C182" s="460" t="s">
        <v>553</v>
      </c>
      <c r="D182" s="501" t="s">
        <v>294</v>
      </c>
      <c r="E182" s="508" t="s">
        <v>217</v>
      </c>
      <c r="F182" s="502">
        <v>45</v>
      </c>
      <c r="G182" s="503">
        <f>16.31-H182</f>
        <v>12.939999999999998</v>
      </c>
      <c r="H182" s="504">
        <v>3.37</v>
      </c>
      <c r="I182" s="451">
        <f t="shared" si="77"/>
        <v>582.29999999999995</v>
      </c>
      <c r="J182" s="452">
        <f t="shared" si="78"/>
        <v>151.65</v>
      </c>
      <c r="K182" s="452">
        <f t="shared" si="79"/>
        <v>733.94999999999993</v>
      </c>
      <c r="L182" s="453">
        <f t="shared" si="80"/>
        <v>0.28239999999999998</v>
      </c>
      <c r="M182" s="453">
        <f t="shared" si="81"/>
        <v>0.16069815831987078</v>
      </c>
      <c r="N182" s="451">
        <f t="shared" si="82"/>
        <v>675.87</v>
      </c>
      <c r="O182" s="454">
        <f t="shared" si="83"/>
        <v>194.47</v>
      </c>
      <c r="P182" s="455">
        <f t="shared" si="84"/>
        <v>870.34</v>
      </c>
      <c r="Q182" s="505">
        <f>P182/P222</f>
        <v>1.1023685915563638E-3</v>
      </c>
      <c r="R182" s="517"/>
    </row>
    <row r="183" spans="1:18" s="441" customFormat="1" ht="27" outlineLevel="1">
      <c r="A183" s="458" t="s">
        <v>477</v>
      </c>
      <c r="B183" s="459" t="s">
        <v>36</v>
      </c>
      <c r="C183" s="460" t="s">
        <v>554</v>
      </c>
      <c r="D183" s="501" t="s">
        <v>295</v>
      </c>
      <c r="E183" s="508" t="s">
        <v>217</v>
      </c>
      <c r="F183" s="502">
        <v>24</v>
      </c>
      <c r="G183" s="503">
        <f>23.34-H183</f>
        <v>14.35</v>
      </c>
      <c r="H183" s="504">
        <v>8.99</v>
      </c>
      <c r="I183" s="451">
        <f t="shared" si="77"/>
        <v>344.4</v>
      </c>
      <c r="J183" s="452">
        <f t="shared" si="78"/>
        <v>215.76</v>
      </c>
      <c r="K183" s="452">
        <f t="shared" si="79"/>
        <v>560.16</v>
      </c>
      <c r="L183" s="453">
        <f t="shared" si="80"/>
        <v>0.28239999999999998</v>
      </c>
      <c r="M183" s="453">
        <f t="shared" si="81"/>
        <v>0.16069815831987078</v>
      </c>
      <c r="N183" s="451">
        <f t="shared" si="82"/>
        <v>399.74</v>
      </c>
      <c r="O183" s="454">
        <f t="shared" si="83"/>
        <v>276.69</v>
      </c>
      <c r="P183" s="455">
        <f t="shared" si="84"/>
        <v>676.43000000000006</v>
      </c>
      <c r="Q183" s="456">
        <f>P183/P222</f>
        <v>8.5676308843264833E-4</v>
      </c>
      <c r="R183" s="517"/>
    </row>
    <row r="184" spans="1:18" s="441" customFormat="1" ht="40.5" outlineLevel="1">
      <c r="A184" s="458" t="s">
        <v>478</v>
      </c>
      <c r="B184" s="459" t="s">
        <v>36</v>
      </c>
      <c r="C184" s="460" t="s">
        <v>112</v>
      </c>
      <c r="D184" s="501" t="s">
        <v>111</v>
      </c>
      <c r="E184" s="493" t="s">
        <v>9</v>
      </c>
      <c r="F184" s="502">
        <v>1</v>
      </c>
      <c r="G184" s="503">
        <f>692.4-H184</f>
        <v>649.66</v>
      </c>
      <c r="H184" s="504">
        <v>42.74</v>
      </c>
      <c r="I184" s="451">
        <f t="shared" si="77"/>
        <v>649.66</v>
      </c>
      <c r="J184" s="452">
        <f t="shared" si="78"/>
        <v>42.74</v>
      </c>
      <c r="K184" s="452">
        <f t="shared" si="79"/>
        <v>692.4</v>
      </c>
      <c r="L184" s="453">
        <f t="shared" si="80"/>
        <v>0.28239999999999998</v>
      </c>
      <c r="M184" s="453">
        <f t="shared" si="81"/>
        <v>0.16069815831987078</v>
      </c>
      <c r="N184" s="451">
        <f t="shared" si="82"/>
        <v>754.05</v>
      </c>
      <c r="O184" s="454">
        <f t="shared" si="83"/>
        <v>54.8</v>
      </c>
      <c r="P184" s="455">
        <f t="shared" si="84"/>
        <v>808.84999999999991</v>
      </c>
      <c r="Q184" s="456">
        <f>P184/P222</f>
        <v>1.0244856438637367E-3</v>
      </c>
      <c r="R184" s="517"/>
    </row>
    <row r="185" spans="1:18" s="441" customFormat="1" ht="27.75" outlineLevel="1" thickBot="1">
      <c r="A185" s="458" t="s">
        <v>479</v>
      </c>
      <c r="B185" s="459" t="s">
        <v>36</v>
      </c>
      <c r="C185" s="460" t="s">
        <v>555</v>
      </c>
      <c r="D185" s="501" t="s">
        <v>296</v>
      </c>
      <c r="E185" s="508" t="s">
        <v>217</v>
      </c>
      <c r="F185" s="502">
        <v>6</v>
      </c>
      <c r="G185" s="503">
        <f>32.62-H185</f>
        <v>22.009999999999998</v>
      </c>
      <c r="H185" s="504">
        <v>10.61</v>
      </c>
      <c r="I185" s="451">
        <f t="shared" si="77"/>
        <v>132.06</v>
      </c>
      <c r="J185" s="452">
        <f t="shared" si="78"/>
        <v>63.66</v>
      </c>
      <c r="K185" s="452">
        <f t="shared" si="79"/>
        <v>195.72</v>
      </c>
      <c r="L185" s="453">
        <f t="shared" si="80"/>
        <v>0.28239999999999998</v>
      </c>
      <c r="M185" s="453">
        <f t="shared" si="81"/>
        <v>0.16069815831987078</v>
      </c>
      <c r="N185" s="451">
        <f t="shared" si="82"/>
        <v>153.28</v>
      </c>
      <c r="O185" s="454">
        <f t="shared" si="83"/>
        <v>81.63</v>
      </c>
      <c r="P185" s="455">
        <f t="shared" si="84"/>
        <v>234.91</v>
      </c>
      <c r="Q185" s="456">
        <f>P185/P222</f>
        <v>2.9753591222109221E-4</v>
      </c>
      <c r="R185" s="517"/>
    </row>
    <row r="186" spans="1:18" s="441" customFormat="1" ht="13.5" customHeight="1" outlineLevel="1" thickBot="1">
      <c r="A186" s="753" t="s">
        <v>559</v>
      </c>
      <c r="B186" s="754"/>
      <c r="C186" s="754"/>
      <c r="D186" s="754"/>
      <c r="E186" s="754"/>
      <c r="F186" s="754"/>
      <c r="G186" s="754"/>
      <c r="H186" s="754"/>
      <c r="I186" s="754"/>
      <c r="J186" s="754"/>
      <c r="K186" s="754"/>
      <c r="L186" s="754"/>
      <c r="M186" s="754"/>
      <c r="N186" s="754"/>
      <c r="O186" s="754"/>
      <c r="P186" s="542">
        <f>SUM(P154:P185)</f>
        <v>36709.490000000005</v>
      </c>
      <c r="Q186" s="528">
        <f>P186/P222</f>
        <v>4.6496069108684451E-2</v>
      </c>
      <c r="R186" s="517"/>
    </row>
    <row r="187" spans="1:18" s="441" customFormat="1" ht="14.25" outlineLevel="2" thickBot="1">
      <c r="A187" s="423" t="s">
        <v>147</v>
      </c>
      <c r="B187" s="767" t="s">
        <v>116</v>
      </c>
      <c r="C187" s="765"/>
      <c r="D187" s="765"/>
      <c r="E187" s="765"/>
      <c r="F187" s="765"/>
      <c r="G187" s="765"/>
      <c r="H187" s="765"/>
      <c r="I187" s="765"/>
      <c r="J187" s="765"/>
      <c r="K187" s="765"/>
      <c r="L187" s="765"/>
      <c r="M187" s="765"/>
      <c r="N187" s="765"/>
      <c r="O187" s="765"/>
      <c r="P187" s="766"/>
      <c r="Q187" s="443"/>
      <c r="R187" s="517"/>
    </row>
    <row r="188" spans="1:18" s="441" customFormat="1" outlineLevel="2">
      <c r="A188" s="458" t="s">
        <v>221</v>
      </c>
      <c r="B188" s="459" t="s">
        <v>37</v>
      </c>
      <c r="C188" s="460"/>
      <c r="D188" s="501" t="s">
        <v>365</v>
      </c>
      <c r="E188" s="502" t="s">
        <v>41</v>
      </c>
      <c r="F188" s="502">
        <v>2</v>
      </c>
      <c r="G188" s="503">
        <v>4219.8900000000003</v>
      </c>
      <c r="H188" s="539"/>
      <c r="I188" s="451">
        <f t="shared" ref="I188:I214" si="85">TRUNC(G188*F188,2)</f>
        <v>8439.7800000000007</v>
      </c>
      <c r="J188" s="452">
        <f t="shared" ref="J188:J214" si="86">TRUNC(H188*F188,2)</f>
        <v>0</v>
      </c>
      <c r="K188" s="452">
        <f t="shared" ref="K188:K214" si="87">J188+I188</f>
        <v>8439.7800000000007</v>
      </c>
      <c r="L188" s="453">
        <f t="shared" ref="L188:L214" si="88">$Q$11</f>
        <v>0.28239999999999998</v>
      </c>
      <c r="M188" s="453">
        <f t="shared" ref="M188:M214" si="89">$Q$12</f>
        <v>0.16069815831987078</v>
      </c>
      <c r="N188" s="451">
        <f t="shared" ref="N188:N214" si="90">TRUNC(I188*(1+M188),2)</f>
        <v>9796.0300000000007</v>
      </c>
      <c r="O188" s="454">
        <f t="shared" ref="O188:O214" si="91">TRUNC(J188*(1+L188),2)</f>
        <v>0</v>
      </c>
      <c r="P188" s="455">
        <f t="shared" ref="P188:P214" si="92">N188+O188</f>
        <v>9796.0300000000007</v>
      </c>
      <c r="Q188" s="465">
        <f>P188/P222</f>
        <v>1.2407605986101853E-2</v>
      </c>
      <c r="R188" s="517"/>
    </row>
    <row r="189" spans="1:18" s="441" customFormat="1" outlineLevel="2">
      <c r="A189" s="458" t="s">
        <v>222</v>
      </c>
      <c r="B189" s="459" t="s">
        <v>37</v>
      </c>
      <c r="C189" s="460"/>
      <c r="D189" s="501" t="s">
        <v>366</v>
      </c>
      <c r="E189" s="502" t="s">
        <v>41</v>
      </c>
      <c r="F189" s="502">
        <v>1</v>
      </c>
      <c r="G189" s="503">
        <v>3231.9</v>
      </c>
      <c r="H189" s="539"/>
      <c r="I189" s="451">
        <f t="shared" si="85"/>
        <v>3231.9</v>
      </c>
      <c r="J189" s="452">
        <f t="shared" si="86"/>
        <v>0</v>
      </c>
      <c r="K189" s="452">
        <f t="shared" si="87"/>
        <v>3231.9</v>
      </c>
      <c r="L189" s="453">
        <f t="shared" si="88"/>
        <v>0.28239999999999998</v>
      </c>
      <c r="M189" s="453">
        <f t="shared" si="89"/>
        <v>0.16069815831987078</v>
      </c>
      <c r="N189" s="451">
        <f t="shared" si="90"/>
        <v>3751.26</v>
      </c>
      <c r="O189" s="454">
        <f t="shared" si="91"/>
        <v>0</v>
      </c>
      <c r="P189" s="455">
        <f t="shared" si="92"/>
        <v>3751.26</v>
      </c>
      <c r="Q189" s="465">
        <f>P189/P222</f>
        <v>4.7513284495274552E-3</v>
      </c>
      <c r="R189" s="517"/>
    </row>
    <row r="190" spans="1:18" s="441" customFormat="1" outlineLevel="2">
      <c r="A190" s="458" t="s">
        <v>223</v>
      </c>
      <c r="B190" s="459" t="s">
        <v>37</v>
      </c>
      <c r="C190" s="460"/>
      <c r="D190" s="501" t="s">
        <v>367</v>
      </c>
      <c r="E190" s="502" t="s">
        <v>41</v>
      </c>
      <c r="F190" s="502">
        <v>1</v>
      </c>
      <c r="G190" s="503">
        <v>3520.22</v>
      </c>
      <c r="H190" s="539"/>
      <c r="I190" s="451">
        <f t="shared" si="85"/>
        <v>3520.22</v>
      </c>
      <c r="J190" s="452">
        <f t="shared" si="86"/>
        <v>0</v>
      </c>
      <c r="K190" s="452">
        <f t="shared" si="87"/>
        <v>3520.22</v>
      </c>
      <c r="L190" s="453">
        <f t="shared" si="88"/>
        <v>0.28239999999999998</v>
      </c>
      <c r="M190" s="453">
        <f t="shared" si="89"/>
        <v>0.16069815831987078</v>
      </c>
      <c r="N190" s="451">
        <f t="shared" si="90"/>
        <v>4085.91</v>
      </c>
      <c r="O190" s="454">
        <f t="shared" si="91"/>
        <v>0</v>
      </c>
      <c r="P190" s="455">
        <f t="shared" si="92"/>
        <v>4085.91</v>
      </c>
      <c r="Q190" s="465">
        <f>P190/P222</f>
        <v>5.1751945813429947E-3</v>
      </c>
      <c r="R190" s="517"/>
    </row>
    <row r="191" spans="1:18" s="441" customFormat="1" outlineLevel="2">
      <c r="A191" s="458" t="s">
        <v>224</v>
      </c>
      <c r="B191" s="459" t="s">
        <v>37</v>
      </c>
      <c r="C191" s="460"/>
      <c r="D191" s="501" t="s">
        <v>368</v>
      </c>
      <c r="E191" s="502" t="s">
        <v>41</v>
      </c>
      <c r="F191" s="502">
        <v>4</v>
      </c>
      <c r="G191" s="503">
        <v>1544.75</v>
      </c>
      <c r="H191" s="539"/>
      <c r="I191" s="451">
        <f t="shared" si="85"/>
        <v>6179</v>
      </c>
      <c r="J191" s="452">
        <f t="shared" si="86"/>
        <v>0</v>
      </c>
      <c r="K191" s="452">
        <f t="shared" si="87"/>
        <v>6179</v>
      </c>
      <c r="L191" s="453">
        <f t="shared" si="88"/>
        <v>0.28239999999999998</v>
      </c>
      <c r="M191" s="453">
        <f t="shared" si="89"/>
        <v>0.16069815831987078</v>
      </c>
      <c r="N191" s="451">
        <f t="shared" si="90"/>
        <v>7171.95</v>
      </c>
      <c r="O191" s="454">
        <f t="shared" si="91"/>
        <v>0</v>
      </c>
      <c r="P191" s="455">
        <f t="shared" si="92"/>
        <v>7171.95</v>
      </c>
      <c r="Q191" s="465">
        <f>P191/P222</f>
        <v>9.0839584762422293E-3</v>
      </c>
      <c r="R191" s="517"/>
    </row>
    <row r="192" spans="1:18" s="441" customFormat="1" outlineLevel="2">
      <c r="A192" s="458" t="s">
        <v>225</v>
      </c>
      <c r="B192" s="459" t="s">
        <v>37</v>
      </c>
      <c r="C192" s="460"/>
      <c r="D192" s="501" t="s">
        <v>369</v>
      </c>
      <c r="E192" s="502" t="s">
        <v>41</v>
      </c>
      <c r="F192" s="502">
        <v>1</v>
      </c>
      <c r="G192" s="503">
        <v>2797.2</v>
      </c>
      <c r="H192" s="539"/>
      <c r="I192" s="451">
        <f t="shared" si="85"/>
        <v>2797.2</v>
      </c>
      <c r="J192" s="452">
        <f t="shared" si="86"/>
        <v>0</v>
      </c>
      <c r="K192" s="452">
        <f t="shared" si="87"/>
        <v>2797.2</v>
      </c>
      <c r="L192" s="453">
        <f t="shared" si="88"/>
        <v>0.28239999999999998</v>
      </c>
      <c r="M192" s="453">
        <f t="shared" si="89"/>
        <v>0.16069815831987078</v>
      </c>
      <c r="N192" s="451">
        <f t="shared" si="90"/>
        <v>3246.7</v>
      </c>
      <c r="O192" s="454">
        <f t="shared" si="91"/>
        <v>0</v>
      </c>
      <c r="P192" s="455">
        <f t="shared" si="92"/>
        <v>3246.7</v>
      </c>
      <c r="Q192" s="465">
        <f>P192/P222</f>
        <v>4.1122551028403218E-3</v>
      </c>
      <c r="R192" s="517"/>
    </row>
    <row r="193" spans="1:18" s="441" customFormat="1" outlineLevel="2">
      <c r="A193" s="458" t="s">
        <v>226</v>
      </c>
      <c r="B193" s="459" t="s">
        <v>37</v>
      </c>
      <c r="C193" s="460"/>
      <c r="D193" s="501" t="s">
        <v>370</v>
      </c>
      <c r="E193" s="502" t="s">
        <v>41</v>
      </c>
      <c r="F193" s="502">
        <v>4</v>
      </c>
      <c r="G193" s="503">
        <v>1367.26</v>
      </c>
      <c r="H193" s="539"/>
      <c r="I193" s="451">
        <f t="shared" si="85"/>
        <v>5469.04</v>
      </c>
      <c r="J193" s="452">
        <f t="shared" si="86"/>
        <v>0</v>
      </c>
      <c r="K193" s="452">
        <f t="shared" si="87"/>
        <v>5469.04</v>
      </c>
      <c r="L193" s="453">
        <f t="shared" si="88"/>
        <v>0.28239999999999998</v>
      </c>
      <c r="M193" s="453">
        <f t="shared" si="89"/>
        <v>0.16069815831987078</v>
      </c>
      <c r="N193" s="451">
        <f t="shared" si="90"/>
        <v>6347.9</v>
      </c>
      <c r="O193" s="454">
        <f t="shared" si="91"/>
        <v>0</v>
      </c>
      <c r="P193" s="455">
        <f t="shared" si="92"/>
        <v>6347.9</v>
      </c>
      <c r="Q193" s="465">
        <f>P193/P222</f>
        <v>8.0402205831521488E-3</v>
      </c>
      <c r="R193" s="517"/>
    </row>
    <row r="194" spans="1:18" s="441" customFormat="1" outlineLevel="2">
      <c r="A194" s="458" t="s">
        <v>227</v>
      </c>
      <c r="B194" s="459" t="s">
        <v>37</v>
      </c>
      <c r="C194" s="460"/>
      <c r="D194" s="501" t="s">
        <v>371</v>
      </c>
      <c r="E194" s="502" t="s">
        <v>41</v>
      </c>
      <c r="F194" s="502">
        <v>1</v>
      </c>
      <c r="G194" s="503">
        <v>1253.67</v>
      </c>
      <c r="H194" s="539"/>
      <c r="I194" s="451">
        <f t="shared" si="85"/>
        <v>1253.67</v>
      </c>
      <c r="J194" s="452">
        <f t="shared" si="86"/>
        <v>0</v>
      </c>
      <c r="K194" s="452">
        <f t="shared" si="87"/>
        <v>1253.67</v>
      </c>
      <c r="L194" s="453">
        <f t="shared" si="88"/>
        <v>0.28239999999999998</v>
      </c>
      <c r="M194" s="453">
        <f t="shared" si="89"/>
        <v>0.16069815831987078</v>
      </c>
      <c r="N194" s="451">
        <f t="shared" si="90"/>
        <v>1455.13</v>
      </c>
      <c r="O194" s="454">
        <f t="shared" si="91"/>
        <v>0</v>
      </c>
      <c r="P194" s="455">
        <f t="shared" si="92"/>
        <v>1455.13</v>
      </c>
      <c r="Q194" s="465">
        <f>P194/P222</f>
        <v>1.8430608826796558E-3</v>
      </c>
      <c r="R194" s="517"/>
    </row>
    <row r="195" spans="1:18" s="441" customFormat="1" outlineLevel="2">
      <c r="A195" s="458" t="s">
        <v>228</v>
      </c>
      <c r="B195" s="459" t="s">
        <v>37</v>
      </c>
      <c r="C195" s="460"/>
      <c r="D195" s="501" t="s">
        <v>372</v>
      </c>
      <c r="E195" s="502" t="s">
        <v>41</v>
      </c>
      <c r="F195" s="502">
        <v>2</v>
      </c>
      <c r="G195" s="503">
        <v>2305.8000000000002</v>
      </c>
      <c r="H195" s="539"/>
      <c r="I195" s="451">
        <f t="shared" si="85"/>
        <v>4611.6000000000004</v>
      </c>
      <c r="J195" s="452">
        <f t="shared" si="86"/>
        <v>0</v>
      </c>
      <c r="K195" s="452">
        <f t="shared" si="87"/>
        <v>4611.6000000000004</v>
      </c>
      <c r="L195" s="453">
        <f t="shared" si="88"/>
        <v>0.28239999999999998</v>
      </c>
      <c r="M195" s="453">
        <f t="shared" si="89"/>
        <v>0.16069815831987078</v>
      </c>
      <c r="N195" s="451">
        <f t="shared" si="90"/>
        <v>5352.67</v>
      </c>
      <c r="O195" s="454">
        <f t="shared" si="91"/>
        <v>0</v>
      </c>
      <c r="P195" s="455">
        <f t="shared" si="92"/>
        <v>5352.67</v>
      </c>
      <c r="Q195" s="465">
        <f>P195/P222</f>
        <v>6.7796668991038003E-3</v>
      </c>
      <c r="R195" s="517"/>
    </row>
    <row r="196" spans="1:18" s="441" customFormat="1" outlineLevel="2">
      <c r="A196" s="458" t="s">
        <v>229</v>
      </c>
      <c r="B196" s="459" t="s">
        <v>37</v>
      </c>
      <c r="C196" s="460"/>
      <c r="D196" s="501" t="s">
        <v>373</v>
      </c>
      <c r="E196" s="502" t="s">
        <v>41</v>
      </c>
      <c r="F196" s="502">
        <v>1</v>
      </c>
      <c r="G196" s="503">
        <v>2279</v>
      </c>
      <c r="H196" s="539"/>
      <c r="I196" s="451">
        <f t="shared" si="85"/>
        <v>2279</v>
      </c>
      <c r="J196" s="452">
        <f t="shared" si="86"/>
        <v>0</v>
      </c>
      <c r="K196" s="452">
        <f t="shared" si="87"/>
        <v>2279</v>
      </c>
      <c r="L196" s="453">
        <f t="shared" si="88"/>
        <v>0.28239999999999998</v>
      </c>
      <c r="M196" s="453">
        <f t="shared" si="89"/>
        <v>0.16069815831987078</v>
      </c>
      <c r="N196" s="451">
        <f t="shared" si="90"/>
        <v>2645.23</v>
      </c>
      <c r="O196" s="454">
        <f t="shared" si="91"/>
        <v>0</v>
      </c>
      <c r="P196" s="455">
        <f t="shared" si="92"/>
        <v>2645.23</v>
      </c>
      <c r="Q196" s="465">
        <f>P196/P222</f>
        <v>3.3504360013818049E-3</v>
      </c>
      <c r="R196" s="517"/>
    </row>
    <row r="197" spans="1:18" s="441" customFormat="1" outlineLevel="2">
      <c r="A197" s="458" t="s">
        <v>230</v>
      </c>
      <c r="B197" s="459" t="s">
        <v>37</v>
      </c>
      <c r="C197" s="460"/>
      <c r="D197" s="501" t="s">
        <v>374</v>
      </c>
      <c r="E197" s="502" t="s">
        <v>41</v>
      </c>
      <c r="F197" s="502">
        <v>2</v>
      </c>
      <c r="G197" s="503">
        <v>1356</v>
      </c>
      <c r="H197" s="539"/>
      <c r="I197" s="451">
        <f t="shared" si="85"/>
        <v>2712</v>
      </c>
      <c r="J197" s="452">
        <f t="shared" si="86"/>
        <v>0</v>
      </c>
      <c r="K197" s="452">
        <f t="shared" si="87"/>
        <v>2712</v>
      </c>
      <c r="L197" s="453">
        <f t="shared" si="88"/>
        <v>0.28239999999999998</v>
      </c>
      <c r="M197" s="453">
        <f t="shared" si="89"/>
        <v>0.16069815831987078</v>
      </c>
      <c r="N197" s="451">
        <f t="shared" si="90"/>
        <v>3147.81</v>
      </c>
      <c r="O197" s="454">
        <f t="shared" si="91"/>
        <v>0</v>
      </c>
      <c r="P197" s="455">
        <f t="shared" si="92"/>
        <v>3147.81</v>
      </c>
      <c r="Q197" s="465">
        <f>P197/P222</f>
        <v>3.9870014892881373E-3</v>
      </c>
      <c r="R197" s="517"/>
    </row>
    <row r="198" spans="1:18" s="441" customFormat="1" ht="27" outlineLevel="2">
      <c r="A198" s="458" t="s">
        <v>231</v>
      </c>
      <c r="B198" s="459" t="s">
        <v>37</v>
      </c>
      <c r="C198" s="460"/>
      <c r="D198" s="501" t="s">
        <v>375</v>
      </c>
      <c r="E198" s="502" t="s">
        <v>41</v>
      </c>
      <c r="F198" s="502">
        <v>1</v>
      </c>
      <c r="G198" s="503">
        <v>2088.38</v>
      </c>
      <c r="H198" s="539"/>
      <c r="I198" s="451">
        <f t="shared" si="85"/>
        <v>2088.38</v>
      </c>
      <c r="J198" s="452">
        <f t="shared" si="86"/>
        <v>0</v>
      </c>
      <c r="K198" s="452">
        <f t="shared" si="87"/>
        <v>2088.38</v>
      </c>
      <c r="L198" s="453">
        <f t="shared" si="88"/>
        <v>0.28239999999999998</v>
      </c>
      <c r="M198" s="453">
        <f t="shared" si="89"/>
        <v>0.16069815831987078</v>
      </c>
      <c r="N198" s="451">
        <f t="shared" si="90"/>
        <v>2423.9699999999998</v>
      </c>
      <c r="O198" s="454">
        <f t="shared" si="91"/>
        <v>0</v>
      </c>
      <c r="P198" s="455">
        <f t="shared" si="92"/>
        <v>2423.9699999999998</v>
      </c>
      <c r="Q198" s="465">
        <f>P198/P222</f>
        <v>3.0701891156041071E-3</v>
      </c>
      <c r="R198" s="517"/>
    </row>
    <row r="199" spans="1:18" s="441" customFormat="1" outlineLevel="2">
      <c r="A199" s="458" t="s">
        <v>232</v>
      </c>
      <c r="B199" s="459" t="s">
        <v>37</v>
      </c>
      <c r="C199" s="460"/>
      <c r="D199" s="501" t="s">
        <v>376</v>
      </c>
      <c r="E199" s="502" t="s">
        <v>41</v>
      </c>
      <c r="F199" s="502">
        <v>2</v>
      </c>
      <c r="G199" s="503">
        <v>1786.53</v>
      </c>
      <c r="H199" s="539"/>
      <c r="I199" s="451">
        <f t="shared" si="85"/>
        <v>3573.06</v>
      </c>
      <c r="J199" s="452">
        <f t="shared" si="86"/>
        <v>0</v>
      </c>
      <c r="K199" s="452">
        <f t="shared" si="87"/>
        <v>3573.06</v>
      </c>
      <c r="L199" s="453">
        <f t="shared" si="88"/>
        <v>0.28239999999999998</v>
      </c>
      <c r="M199" s="453">
        <f t="shared" si="89"/>
        <v>0.16069815831987078</v>
      </c>
      <c r="N199" s="451">
        <f t="shared" si="90"/>
        <v>4147.24</v>
      </c>
      <c r="O199" s="454">
        <f t="shared" si="91"/>
        <v>0</v>
      </c>
      <c r="P199" s="455">
        <f t="shared" si="92"/>
        <v>4147.24</v>
      </c>
      <c r="Q199" s="465">
        <f>P199/P222</f>
        <v>5.2528748737806072E-3</v>
      </c>
      <c r="R199" s="517"/>
    </row>
    <row r="200" spans="1:18" s="441" customFormat="1" outlineLevel="2">
      <c r="A200" s="458" t="s">
        <v>233</v>
      </c>
      <c r="B200" s="459" t="s">
        <v>37</v>
      </c>
      <c r="C200" s="460"/>
      <c r="D200" s="501" t="s">
        <v>377</v>
      </c>
      <c r="E200" s="502" t="s">
        <v>41</v>
      </c>
      <c r="F200" s="502">
        <v>8</v>
      </c>
      <c r="G200" s="503">
        <v>373.09</v>
      </c>
      <c r="H200" s="539"/>
      <c r="I200" s="451">
        <f t="shared" si="85"/>
        <v>2984.72</v>
      </c>
      <c r="J200" s="452">
        <f t="shared" si="86"/>
        <v>0</v>
      </c>
      <c r="K200" s="452">
        <f t="shared" si="87"/>
        <v>2984.72</v>
      </c>
      <c r="L200" s="453">
        <f t="shared" si="88"/>
        <v>0.28239999999999998</v>
      </c>
      <c r="M200" s="453">
        <f t="shared" si="89"/>
        <v>0.16069815831987078</v>
      </c>
      <c r="N200" s="451">
        <f t="shared" si="90"/>
        <v>3464.35</v>
      </c>
      <c r="O200" s="454">
        <f t="shared" si="91"/>
        <v>0</v>
      </c>
      <c r="P200" s="455">
        <f t="shared" si="92"/>
        <v>3464.35</v>
      </c>
      <c r="Q200" s="465">
        <f>P200/P222</f>
        <v>4.3879295794267623E-3</v>
      </c>
      <c r="R200" s="517"/>
    </row>
    <row r="201" spans="1:18" s="441" customFormat="1" outlineLevel="2">
      <c r="A201" s="458" t="s">
        <v>234</v>
      </c>
      <c r="B201" s="459" t="s">
        <v>37</v>
      </c>
      <c r="C201" s="460"/>
      <c r="D201" s="501" t="s">
        <v>378</v>
      </c>
      <c r="E201" s="502" t="s">
        <v>41</v>
      </c>
      <c r="F201" s="502">
        <v>1</v>
      </c>
      <c r="G201" s="503">
        <v>2494.8000000000002</v>
      </c>
      <c r="H201" s="539"/>
      <c r="I201" s="451">
        <f t="shared" si="85"/>
        <v>2494.8000000000002</v>
      </c>
      <c r="J201" s="452">
        <f t="shared" si="86"/>
        <v>0</v>
      </c>
      <c r="K201" s="452">
        <f t="shared" si="87"/>
        <v>2494.8000000000002</v>
      </c>
      <c r="L201" s="453">
        <f t="shared" si="88"/>
        <v>0.28239999999999998</v>
      </c>
      <c r="M201" s="453">
        <f t="shared" si="89"/>
        <v>0.16069815831987078</v>
      </c>
      <c r="N201" s="451">
        <f t="shared" si="90"/>
        <v>2895.7</v>
      </c>
      <c r="O201" s="454">
        <f t="shared" si="91"/>
        <v>0</v>
      </c>
      <c r="P201" s="455">
        <f t="shared" si="92"/>
        <v>2895.7</v>
      </c>
      <c r="Q201" s="465">
        <f>P201/P222</f>
        <v>3.6676801371530233E-3</v>
      </c>
      <c r="R201" s="517"/>
    </row>
    <row r="202" spans="1:18" s="441" customFormat="1" outlineLevel="2">
      <c r="A202" s="458" t="s">
        <v>235</v>
      </c>
      <c r="B202" s="459" t="s">
        <v>37</v>
      </c>
      <c r="C202" s="460"/>
      <c r="D202" s="501" t="s">
        <v>379</v>
      </c>
      <c r="E202" s="502" t="s">
        <v>41</v>
      </c>
      <c r="F202" s="502">
        <v>8</v>
      </c>
      <c r="G202" s="503">
        <v>1687.77</v>
      </c>
      <c r="H202" s="539"/>
      <c r="I202" s="451">
        <f t="shared" si="85"/>
        <v>13502.16</v>
      </c>
      <c r="J202" s="452">
        <f t="shared" si="86"/>
        <v>0</v>
      </c>
      <c r="K202" s="452">
        <f t="shared" si="87"/>
        <v>13502.16</v>
      </c>
      <c r="L202" s="453">
        <f t="shared" si="88"/>
        <v>0.28239999999999998</v>
      </c>
      <c r="M202" s="453">
        <f t="shared" si="89"/>
        <v>0.16069815831987078</v>
      </c>
      <c r="N202" s="451">
        <f t="shared" si="90"/>
        <v>15671.93</v>
      </c>
      <c r="O202" s="454">
        <f t="shared" si="91"/>
        <v>0</v>
      </c>
      <c r="P202" s="455">
        <f t="shared" si="92"/>
        <v>15671.93</v>
      </c>
      <c r="Q202" s="465">
        <f>P202/P222</f>
        <v>1.9849993566962248E-2</v>
      </c>
      <c r="R202" s="517"/>
    </row>
    <row r="203" spans="1:18" s="441" customFormat="1" outlineLevel="2">
      <c r="A203" s="458" t="s">
        <v>236</v>
      </c>
      <c r="B203" s="459" t="s">
        <v>37</v>
      </c>
      <c r="C203" s="460"/>
      <c r="D203" s="501" t="s">
        <v>380</v>
      </c>
      <c r="E203" s="502" t="s">
        <v>41</v>
      </c>
      <c r="F203" s="502">
        <v>14</v>
      </c>
      <c r="G203" s="503">
        <v>1606.21</v>
      </c>
      <c r="H203" s="539"/>
      <c r="I203" s="451">
        <f t="shared" si="85"/>
        <v>22486.94</v>
      </c>
      <c r="J203" s="452">
        <f t="shared" si="86"/>
        <v>0</v>
      </c>
      <c r="K203" s="452">
        <f t="shared" si="87"/>
        <v>22486.94</v>
      </c>
      <c r="L203" s="453">
        <f t="shared" si="88"/>
        <v>0.28239999999999998</v>
      </c>
      <c r="M203" s="453">
        <f t="shared" si="89"/>
        <v>0.16069815831987078</v>
      </c>
      <c r="N203" s="451">
        <f t="shared" si="90"/>
        <v>26100.54</v>
      </c>
      <c r="O203" s="454">
        <f t="shared" si="91"/>
        <v>0</v>
      </c>
      <c r="P203" s="455">
        <f t="shared" si="92"/>
        <v>26100.54</v>
      </c>
      <c r="Q203" s="465">
        <f>P203/P222</f>
        <v>3.3058822435669433E-2</v>
      </c>
      <c r="R203" s="517"/>
    </row>
    <row r="204" spans="1:18" s="441" customFormat="1" outlineLevel="2">
      <c r="A204" s="458" t="s">
        <v>237</v>
      </c>
      <c r="B204" s="459" t="s">
        <v>37</v>
      </c>
      <c r="C204" s="460"/>
      <c r="D204" s="501" t="s">
        <v>381</v>
      </c>
      <c r="E204" s="502" t="s">
        <v>41</v>
      </c>
      <c r="F204" s="502">
        <v>9</v>
      </c>
      <c r="G204" s="503">
        <v>92.91</v>
      </c>
      <c r="H204" s="539"/>
      <c r="I204" s="451">
        <f t="shared" si="85"/>
        <v>836.19</v>
      </c>
      <c r="J204" s="452">
        <f t="shared" si="86"/>
        <v>0</v>
      </c>
      <c r="K204" s="452">
        <f t="shared" si="87"/>
        <v>836.19</v>
      </c>
      <c r="L204" s="453">
        <f t="shared" si="88"/>
        <v>0.28239999999999998</v>
      </c>
      <c r="M204" s="453">
        <f t="shared" si="89"/>
        <v>0.16069815831987078</v>
      </c>
      <c r="N204" s="451">
        <f t="shared" si="90"/>
        <v>970.56</v>
      </c>
      <c r="O204" s="454">
        <f t="shared" si="91"/>
        <v>0</v>
      </c>
      <c r="P204" s="455">
        <f t="shared" si="92"/>
        <v>970.56</v>
      </c>
      <c r="Q204" s="465">
        <f>P204/P222</f>
        <v>1.229306776915854E-3</v>
      </c>
      <c r="R204" s="517"/>
    </row>
    <row r="205" spans="1:18" s="441" customFormat="1" outlineLevel="2">
      <c r="A205" s="458" t="s">
        <v>238</v>
      </c>
      <c r="B205" s="459" t="s">
        <v>37</v>
      </c>
      <c r="C205" s="460"/>
      <c r="D205" s="501" t="s">
        <v>382</v>
      </c>
      <c r="E205" s="502" t="s">
        <v>41</v>
      </c>
      <c r="F205" s="502">
        <v>1</v>
      </c>
      <c r="G205" s="503">
        <v>749.04</v>
      </c>
      <c r="H205" s="539"/>
      <c r="I205" s="451">
        <f t="shared" si="85"/>
        <v>749.04</v>
      </c>
      <c r="J205" s="452">
        <f t="shared" si="86"/>
        <v>0</v>
      </c>
      <c r="K205" s="452">
        <f t="shared" si="87"/>
        <v>749.04</v>
      </c>
      <c r="L205" s="453">
        <f t="shared" si="88"/>
        <v>0.28239999999999998</v>
      </c>
      <c r="M205" s="453">
        <f t="shared" si="89"/>
        <v>0.16069815831987078</v>
      </c>
      <c r="N205" s="451">
        <f t="shared" si="90"/>
        <v>869.4</v>
      </c>
      <c r="O205" s="454">
        <f t="shared" si="91"/>
        <v>0</v>
      </c>
      <c r="P205" s="455">
        <f t="shared" si="92"/>
        <v>869.4</v>
      </c>
      <c r="Q205" s="465">
        <f>P205/P222</f>
        <v>1.1011779919331555E-3</v>
      </c>
      <c r="R205" s="517"/>
    </row>
    <row r="206" spans="1:18" s="441" customFormat="1" outlineLevel="2">
      <c r="A206" s="458" t="s">
        <v>239</v>
      </c>
      <c r="B206" s="459" t="s">
        <v>37</v>
      </c>
      <c r="C206" s="460"/>
      <c r="D206" s="501" t="s">
        <v>383</v>
      </c>
      <c r="E206" s="502" t="s">
        <v>41</v>
      </c>
      <c r="F206" s="502">
        <v>3</v>
      </c>
      <c r="G206" s="503">
        <v>697.99</v>
      </c>
      <c r="H206" s="539"/>
      <c r="I206" s="451">
        <f t="shared" si="85"/>
        <v>2093.9699999999998</v>
      </c>
      <c r="J206" s="452">
        <f t="shared" si="86"/>
        <v>0</v>
      </c>
      <c r="K206" s="452">
        <f t="shared" si="87"/>
        <v>2093.9699999999998</v>
      </c>
      <c r="L206" s="453">
        <f t="shared" si="88"/>
        <v>0.28239999999999998</v>
      </c>
      <c r="M206" s="453">
        <f t="shared" si="89"/>
        <v>0.16069815831987078</v>
      </c>
      <c r="N206" s="451">
        <f t="shared" si="90"/>
        <v>2430.46</v>
      </c>
      <c r="O206" s="454">
        <f t="shared" si="91"/>
        <v>0</v>
      </c>
      <c r="P206" s="455">
        <f t="shared" si="92"/>
        <v>2430.46</v>
      </c>
      <c r="Q206" s="465">
        <f>P206/P222</f>
        <v>3.0784093193856193E-3</v>
      </c>
      <c r="R206" s="517"/>
    </row>
    <row r="207" spans="1:18" s="441" customFormat="1" outlineLevel="2">
      <c r="A207" s="458" t="s">
        <v>240</v>
      </c>
      <c r="B207" s="459" t="s">
        <v>37</v>
      </c>
      <c r="C207" s="460"/>
      <c r="D207" s="501" t="s">
        <v>384</v>
      </c>
      <c r="E207" s="502" t="s">
        <v>41</v>
      </c>
      <c r="F207" s="502">
        <v>4</v>
      </c>
      <c r="G207" s="503">
        <v>1350</v>
      </c>
      <c r="H207" s="539"/>
      <c r="I207" s="451">
        <f t="shared" si="85"/>
        <v>5400</v>
      </c>
      <c r="J207" s="452">
        <f t="shared" si="86"/>
        <v>0</v>
      </c>
      <c r="K207" s="452">
        <f t="shared" si="87"/>
        <v>5400</v>
      </c>
      <c r="L207" s="453">
        <f t="shared" si="88"/>
        <v>0.28239999999999998</v>
      </c>
      <c r="M207" s="453">
        <f t="shared" si="89"/>
        <v>0.16069815831987078</v>
      </c>
      <c r="N207" s="451">
        <f t="shared" si="90"/>
        <v>6267.77</v>
      </c>
      <c r="O207" s="454">
        <f t="shared" si="91"/>
        <v>0</v>
      </c>
      <c r="P207" s="455">
        <f t="shared" si="92"/>
        <v>6267.77</v>
      </c>
      <c r="Q207" s="465">
        <f>P207/P222</f>
        <v>7.9387282982503731E-3</v>
      </c>
      <c r="R207" s="517"/>
    </row>
    <row r="208" spans="1:18" s="441" customFormat="1" outlineLevel="2">
      <c r="A208" s="458" t="s">
        <v>241</v>
      </c>
      <c r="B208" s="459" t="s">
        <v>37</v>
      </c>
      <c r="C208" s="460"/>
      <c r="D208" s="501" t="s">
        <v>385</v>
      </c>
      <c r="E208" s="502" t="s">
        <v>41</v>
      </c>
      <c r="F208" s="502">
        <v>3</v>
      </c>
      <c r="G208" s="503">
        <v>339.36</v>
      </c>
      <c r="H208" s="539"/>
      <c r="I208" s="451">
        <f t="shared" si="85"/>
        <v>1018.08</v>
      </c>
      <c r="J208" s="452">
        <f t="shared" si="86"/>
        <v>0</v>
      </c>
      <c r="K208" s="452">
        <f t="shared" si="87"/>
        <v>1018.08</v>
      </c>
      <c r="L208" s="453">
        <f t="shared" si="88"/>
        <v>0.28239999999999998</v>
      </c>
      <c r="M208" s="453">
        <f t="shared" si="89"/>
        <v>0.16069815831987078</v>
      </c>
      <c r="N208" s="451">
        <f t="shared" si="90"/>
        <v>1181.68</v>
      </c>
      <c r="O208" s="454">
        <f t="shared" si="91"/>
        <v>0</v>
      </c>
      <c r="P208" s="455">
        <f t="shared" si="92"/>
        <v>1181.68</v>
      </c>
      <c r="Q208" s="465">
        <f>P208/P222</f>
        <v>1.4967103859070295E-3</v>
      </c>
      <c r="R208" s="517"/>
    </row>
    <row r="209" spans="1:19" s="441" customFormat="1" outlineLevel="2">
      <c r="A209" s="458" t="s">
        <v>242</v>
      </c>
      <c r="B209" s="459" t="s">
        <v>37</v>
      </c>
      <c r="C209" s="460"/>
      <c r="D209" s="501" t="s">
        <v>386</v>
      </c>
      <c r="E209" s="502" t="s">
        <v>41</v>
      </c>
      <c r="F209" s="502">
        <v>2</v>
      </c>
      <c r="G209" s="503">
        <v>4600</v>
      </c>
      <c r="H209" s="539"/>
      <c r="I209" s="451">
        <f t="shared" si="85"/>
        <v>9200</v>
      </c>
      <c r="J209" s="452">
        <f t="shared" si="86"/>
        <v>0</v>
      </c>
      <c r="K209" s="452">
        <f t="shared" si="87"/>
        <v>9200</v>
      </c>
      <c r="L209" s="453">
        <f t="shared" si="88"/>
        <v>0.28239999999999998</v>
      </c>
      <c r="M209" s="453">
        <f t="shared" si="89"/>
        <v>0.16069815831987078</v>
      </c>
      <c r="N209" s="451">
        <f t="shared" si="90"/>
        <v>10678.42</v>
      </c>
      <c r="O209" s="454">
        <f t="shared" si="91"/>
        <v>0</v>
      </c>
      <c r="P209" s="455">
        <f t="shared" si="92"/>
        <v>10678.42</v>
      </c>
      <c r="Q209" s="465">
        <f>P209/P222</f>
        <v>1.3525237051551469E-2</v>
      </c>
      <c r="R209" s="517"/>
    </row>
    <row r="210" spans="1:19" s="441" customFormat="1" outlineLevel="2">
      <c r="A210" s="458" t="s">
        <v>243</v>
      </c>
      <c r="B210" s="459" t="s">
        <v>37</v>
      </c>
      <c r="C210" s="460"/>
      <c r="D210" s="507" t="s">
        <v>580</v>
      </c>
      <c r="E210" s="543" t="s">
        <v>254</v>
      </c>
      <c r="F210" s="502">
        <v>1</v>
      </c>
      <c r="G210" s="503">
        <v>75200</v>
      </c>
      <c r="H210" s="539"/>
      <c r="I210" s="451">
        <f t="shared" si="85"/>
        <v>75200</v>
      </c>
      <c r="J210" s="452">
        <f t="shared" si="86"/>
        <v>0</v>
      </c>
      <c r="K210" s="452">
        <f t="shared" si="87"/>
        <v>75200</v>
      </c>
      <c r="L210" s="453">
        <f t="shared" si="88"/>
        <v>0.28239999999999998</v>
      </c>
      <c r="M210" s="453">
        <f t="shared" si="89"/>
        <v>0.16069815831987078</v>
      </c>
      <c r="N210" s="451">
        <f t="shared" si="90"/>
        <v>87284.5</v>
      </c>
      <c r="O210" s="454">
        <f t="shared" si="91"/>
        <v>0</v>
      </c>
      <c r="P210" s="455">
        <f t="shared" si="92"/>
        <v>87284.5</v>
      </c>
      <c r="Q210" s="465">
        <f>P210/P222</f>
        <v>0.11055414128926791</v>
      </c>
      <c r="R210" s="517"/>
    </row>
    <row r="211" spans="1:19" s="441" customFormat="1" outlineLevel="2">
      <c r="A211" s="458" t="s">
        <v>244</v>
      </c>
      <c r="B211" s="459" t="s">
        <v>37</v>
      </c>
      <c r="C211" s="460"/>
      <c r="D211" s="507" t="s">
        <v>581</v>
      </c>
      <c r="E211" s="502" t="s">
        <v>41</v>
      </c>
      <c r="F211" s="502">
        <v>1</v>
      </c>
      <c r="G211" s="503">
        <v>3339</v>
      </c>
      <c r="H211" s="539">
        <v>6300</v>
      </c>
      <c r="I211" s="451">
        <f t="shared" si="85"/>
        <v>3339</v>
      </c>
      <c r="J211" s="452">
        <f t="shared" si="86"/>
        <v>6300</v>
      </c>
      <c r="K211" s="452">
        <f t="shared" si="87"/>
        <v>9639</v>
      </c>
      <c r="L211" s="453">
        <f t="shared" si="88"/>
        <v>0.28239999999999998</v>
      </c>
      <c r="M211" s="453">
        <f t="shared" si="89"/>
        <v>0.16069815831987078</v>
      </c>
      <c r="N211" s="451">
        <f t="shared" si="90"/>
        <v>3875.57</v>
      </c>
      <c r="O211" s="454">
        <f t="shared" si="91"/>
        <v>8079.12</v>
      </c>
      <c r="P211" s="455">
        <f t="shared" si="92"/>
        <v>11954.69</v>
      </c>
      <c r="Q211" s="465">
        <f>P211/P222</f>
        <v>1.5141754691032178E-2</v>
      </c>
      <c r="R211" s="517"/>
    </row>
    <row r="212" spans="1:19" s="441" customFormat="1" outlineLevel="2">
      <c r="A212" s="458" t="s">
        <v>245</v>
      </c>
      <c r="B212" s="459" t="s">
        <v>37</v>
      </c>
      <c r="C212" s="460"/>
      <c r="D212" s="501" t="s">
        <v>387</v>
      </c>
      <c r="E212" s="502" t="s">
        <v>41</v>
      </c>
      <c r="F212" s="502">
        <v>6</v>
      </c>
      <c r="G212" s="503">
        <v>425.25</v>
      </c>
      <c r="H212" s="539"/>
      <c r="I212" s="451">
        <f t="shared" si="85"/>
        <v>2551.5</v>
      </c>
      <c r="J212" s="452">
        <f t="shared" si="86"/>
        <v>0</v>
      </c>
      <c r="K212" s="452">
        <f t="shared" si="87"/>
        <v>2551.5</v>
      </c>
      <c r="L212" s="453">
        <f t="shared" si="88"/>
        <v>0.28239999999999998</v>
      </c>
      <c r="M212" s="453">
        <f t="shared" si="89"/>
        <v>0.16069815831987078</v>
      </c>
      <c r="N212" s="451">
        <f t="shared" si="90"/>
        <v>2961.52</v>
      </c>
      <c r="O212" s="454">
        <f t="shared" si="91"/>
        <v>0</v>
      </c>
      <c r="P212" s="455">
        <f t="shared" si="92"/>
        <v>2961.52</v>
      </c>
      <c r="Q212" s="465">
        <f>P212/P222</f>
        <v>3.7510474426844707E-3</v>
      </c>
      <c r="R212" s="517"/>
    </row>
    <row r="213" spans="1:19" s="441" customFormat="1" outlineLevel="2">
      <c r="A213" s="458" t="s">
        <v>246</v>
      </c>
      <c r="B213" s="459" t="s">
        <v>37</v>
      </c>
      <c r="C213" s="460"/>
      <c r="D213" s="507" t="s">
        <v>481</v>
      </c>
      <c r="E213" s="508" t="s">
        <v>254</v>
      </c>
      <c r="F213" s="502">
        <v>1</v>
      </c>
      <c r="G213" s="503">
        <v>14580</v>
      </c>
      <c r="H213" s="539"/>
      <c r="I213" s="451">
        <f t="shared" si="85"/>
        <v>14580</v>
      </c>
      <c r="J213" s="452">
        <f t="shared" si="86"/>
        <v>0</v>
      </c>
      <c r="K213" s="452">
        <f t="shared" si="87"/>
        <v>14580</v>
      </c>
      <c r="L213" s="453">
        <f t="shared" si="88"/>
        <v>0.28239999999999998</v>
      </c>
      <c r="M213" s="453">
        <f t="shared" si="89"/>
        <v>0.16069815831987078</v>
      </c>
      <c r="N213" s="451">
        <f t="shared" si="90"/>
        <v>16922.97</v>
      </c>
      <c r="O213" s="454">
        <f t="shared" si="91"/>
        <v>0</v>
      </c>
      <c r="P213" s="455">
        <f t="shared" si="92"/>
        <v>16922.97</v>
      </c>
      <c r="Q213" s="465">
        <f>P213/P222</f>
        <v>2.1434555005917913E-2</v>
      </c>
      <c r="R213" s="517"/>
    </row>
    <row r="214" spans="1:19" s="441" customFormat="1" ht="24.75" outlineLevel="2" thickBot="1">
      <c r="A214" s="458" t="s">
        <v>247</v>
      </c>
      <c r="B214" s="459" t="s">
        <v>36</v>
      </c>
      <c r="C214" s="459" t="s">
        <v>482</v>
      </c>
      <c r="D214" s="544" t="s">
        <v>483</v>
      </c>
      <c r="E214" s="545" t="s">
        <v>10</v>
      </c>
      <c r="F214" s="502">
        <v>17</v>
      </c>
      <c r="G214" s="546">
        <f>29.02-H214</f>
        <v>24.84</v>
      </c>
      <c r="H214" s="504">
        <v>4.18</v>
      </c>
      <c r="I214" s="451">
        <f t="shared" si="85"/>
        <v>422.28</v>
      </c>
      <c r="J214" s="452">
        <f t="shared" si="86"/>
        <v>71.06</v>
      </c>
      <c r="K214" s="452">
        <f t="shared" si="87"/>
        <v>493.34</v>
      </c>
      <c r="L214" s="453">
        <f t="shared" si="88"/>
        <v>0.28239999999999998</v>
      </c>
      <c r="M214" s="453">
        <f t="shared" si="89"/>
        <v>0.16069815831987078</v>
      </c>
      <c r="N214" s="451">
        <f t="shared" si="90"/>
        <v>490.13</v>
      </c>
      <c r="O214" s="454">
        <f t="shared" si="91"/>
        <v>91.12</v>
      </c>
      <c r="P214" s="455">
        <f t="shared" si="92"/>
        <v>581.25</v>
      </c>
      <c r="Q214" s="465">
        <f>P214/P222</f>
        <v>7.3620854360610384E-4</v>
      </c>
      <c r="R214" s="517"/>
    </row>
    <row r="215" spans="1:19" s="441" customFormat="1" ht="14.25" customHeight="1" thickBot="1">
      <c r="A215" s="753" t="s">
        <v>92</v>
      </c>
      <c r="B215" s="759"/>
      <c r="C215" s="759"/>
      <c r="D215" s="759"/>
      <c r="E215" s="759"/>
      <c r="F215" s="759"/>
      <c r="G215" s="759"/>
      <c r="H215" s="759"/>
      <c r="I215" s="759"/>
      <c r="J215" s="759"/>
      <c r="K215" s="759"/>
      <c r="L215" s="759"/>
      <c r="M215" s="759"/>
      <c r="N215" s="759"/>
      <c r="O215" s="760"/>
      <c r="P215" s="547">
        <f>SUM(P188:P214)</f>
        <v>243807.53999999998</v>
      </c>
      <c r="Q215" s="477">
        <f>P215/P222</f>
        <v>0.30880549495670861</v>
      </c>
      <c r="R215" s="517"/>
    </row>
    <row r="216" spans="1:19" s="436" customFormat="1" ht="14.25" outlineLevel="1" thickBot="1">
      <c r="A216" s="548" t="s">
        <v>31</v>
      </c>
      <c r="B216" s="764" t="s">
        <v>32</v>
      </c>
      <c r="C216" s="765"/>
      <c r="D216" s="765"/>
      <c r="E216" s="765"/>
      <c r="F216" s="765"/>
      <c r="G216" s="765"/>
      <c r="H216" s="765"/>
      <c r="I216" s="765"/>
      <c r="J216" s="765"/>
      <c r="K216" s="765"/>
      <c r="L216" s="765"/>
      <c r="M216" s="765"/>
      <c r="N216" s="765"/>
      <c r="O216" s="765"/>
      <c r="P216" s="766"/>
      <c r="Q216" s="516"/>
      <c r="S216" s="437"/>
    </row>
    <row r="217" spans="1:19" s="436" customFormat="1" outlineLevel="1">
      <c r="A217" s="458" t="s">
        <v>363</v>
      </c>
      <c r="B217" s="459" t="s">
        <v>36</v>
      </c>
      <c r="C217" s="460" t="s">
        <v>38</v>
      </c>
      <c r="D217" s="549" t="s">
        <v>100</v>
      </c>
      <c r="E217" s="493" t="s">
        <v>8</v>
      </c>
      <c r="F217" s="502">
        <v>517.67999999999995</v>
      </c>
      <c r="G217" s="503">
        <f>2.29-H217</f>
        <v>0.65000000000000013</v>
      </c>
      <c r="H217" s="504">
        <v>1.64</v>
      </c>
      <c r="I217" s="451">
        <f t="shared" ref="I217:I218" si="93">TRUNC(G217*F217,2)</f>
        <v>336.49</v>
      </c>
      <c r="J217" s="452">
        <f t="shared" ref="J217:J218" si="94">TRUNC(H217*F217,2)</f>
        <v>848.99</v>
      </c>
      <c r="K217" s="452">
        <f t="shared" ref="K217:K219" si="95">J217+I217</f>
        <v>1185.48</v>
      </c>
      <c r="L217" s="453">
        <f t="shared" ref="L217:L219" si="96">$Q$11</f>
        <v>0.28239999999999998</v>
      </c>
      <c r="M217" s="453">
        <f t="shared" ref="M217:M219" si="97">$Q$12</f>
        <v>0.16069815831987078</v>
      </c>
      <c r="N217" s="451">
        <f t="shared" ref="N217:N219" si="98">TRUNC(I217*(1+M217),2)</f>
        <v>390.56</v>
      </c>
      <c r="O217" s="454">
        <f t="shared" ref="O217:O219" si="99">TRUNC(J217*(1+L217),2)</f>
        <v>1088.74</v>
      </c>
      <c r="P217" s="455">
        <f t="shared" ref="P217:P219" si="100">N217+O217</f>
        <v>1479.3</v>
      </c>
      <c r="Q217" s="465">
        <f>P217/P222</f>
        <v>1.8736744921402312E-3</v>
      </c>
      <c r="S217" s="437"/>
    </row>
    <row r="218" spans="1:19" s="436" customFormat="1" outlineLevel="1">
      <c r="A218" s="467" t="s">
        <v>364</v>
      </c>
      <c r="B218" s="468" t="s">
        <v>36</v>
      </c>
      <c r="C218" s="460">
        <v>72897</v>
      </c>
      <c r="D218" s="512" t="s">
        <v>99</v>
      </c>
      <c r="E218" s="518" t="s">
        <v>11</v>
      </c>
      <c r="F218" s="472">
        <v>18</v>
      </c>
      <c r="G218" s="510">
        <f>20.1-H218</f>
        <v>7.2900000000000009</v>
      </c>
      <c r="H218" s="511">
        <v>12.81</v>
      </c>
      <c r="I218" s="451">
        <f t="shared" si="93"/>
        <v>131.22</v>
      </c>
      <c r="J218" s="452">
        <f t="shared" si="94"/>
        <v>230.58</v>
      </c>
      <c r="K218" s="452">
        <f t="shared" si="95"/>
        <v>361.8</v>
      </c>
      <c r="L218" s="453">
        <f t="shared" si="96"/>
        <v>0.28239999999999998</v>
      </c>
      <c r="M218" s="453">
        <f t="shared" si="97"/>
        <v>0.16069815831987078</v>
      </c>
      <c r="N218" s="451">
        <f t="shared" si="98"/>
        <v>152.30000000000001</v>
      </c>
      <c r="O218" s="454">
        <f t="shared" si="99"/>
        <v>295.69</v>
      </c>
      <c r="P218" s="455">
        <f t="shared" si="100"/>
        <v>447.99</v>
      </c>
      <c r="Q218" s="475">
        <f>P218/P222</f>
        <v>5.6742204808619089E-4</v>
      </c>
      <c r="S218" s="437"/>
    </row>
    <row r="219" spans="1:19" s="441" customFormat="1" ht="14.25" outlineLevel="2" thickBot="1">
      <c r="A219" s="467" t="s">
        <v>577</v>
      </c>
      <c r="B219" s="459" t="s">
        <v>44</v>
      </c>
      <c r="C219" s="460" t="s">
        <v>46</v>
      </c>
      <c r="D219" s="461" t="s">
        <v>17</v>
      </c>
      <c r="E219" s="462" t="s">
        <v>113</v>
      </c>
      <c r="F219" s="463">
        <v>1</v>
      </c>
      <c r="G219" s="490"/>
      <c r="H219" s="511">
        <v>2827.14</v>
      </c>
      <c r="I219" s="451">
        <f t="shared" ref="I219" si="101">TRUNC(G219*F219,2)</f>
        <v>0</v>
      </c>
      <c r="J219" s="452">
        <f t="shared" ref="J219" si="102">TRUNC(H219*F219,2)</f>
        <v>2827.14</v>
      </c>
      <c r="K219" s="452">
        <f t="shared" si="95"/>
        <v>2827.14</v>
      </c>
      <c r="L219" s="453">
        <f t="shared" si="96"/>
        <v>0.28239999999999998</v>
      </c>
      <c r="M219" s="453">
        <f t="shared" si="97"/>
        <v>0.16069815831987078</v>
      </c>
      <c r="N219" s="451">
        <f t="shared" si="98"/>
        <v>0</v>
      </c>
      <c r="O219" s="454">
        <f t="shared" si="99"/>
        <v>3625.52</v>
      </c>
      <c r="P219" s="455">
        <f t="shared" si="100"/>
        <v>3625.52</v>
      </c>
      <c r="Q219" s="475">
        <f>P219/P222</f>
        <v>4.5920667509932065E-3</v>
      </c>
      <c r="S219" s="437"/>
    </row>
    <row r="220" spans="1:19" s="436" customFormat="1" ht="13.5" customHeight="1" thickBot="1">
      <c r="A220" s="756" t="s">
        <v>560</v>
      </c>
      <c r="B220" s="757"/>
      <c r="C220" s="757"/>
      <c r="D220" s="757"/>
      <c r="E220" s="757"/>
      <c r="F220" s="757"/>
      <c r="G220" s="757"/>
      <c r="H220" s="757"/>
      <c r="I220" s="757"/>
      <c r="J220" s="757"/>
      <c r="K220" s="757"/>
      <c r="L220" s="757"/>
      <c r="M220" s="757"/>
      <c r="N220" s="757"/>
      <c r="O220" s="758"/>
      <c r="P220" s="550">
        <f>SUM(P217:P219)</f>
        <v>5552.8099999999995</v>
      </c>
      <c r="Q220" s="551">
        <f>P220/P222</f>
        <v>7.0331632912196285E-3</v>
      </c>
      <c r="S220" s="437"/>
    </row>
    <row r="221" spans="1:19" s="436" customFormat="1" ht="14.25" thickBot="1">
      <c r="A221" s="552"/>
      <c r="B221" s="553"/>
      <c r="C221" s="554"/>
      <c r="D221" s="553"/>
      <c r="E221" s="555"/>
      <c r="F221" s="556"/>
      <c r="G221" s="557"/>
      <c r="H221" s="558"/>
      <c r="I221" s="559"/>
      <c r="J221" s="559"/>
      <c r="K221" s="559"/>
      <c r="L221" s="560"/>
      <c r="M221" s="560"/>
      <c r="N221" s="560"/>
      <c r="O221" s="561"/>
      <c r="P221" s="562"/>
      <c r="Q221" s="563"/>
      <c r="S221" s="437"/>
    </row>
    <row r="222" spans="1:19" s="570" customFormat="1" ht="16.5" thickBot="1">
      <c r="A222" s="790" t="s">
        <v>30</v>
      </c>
      <c r="B222" s="791"/>
      <c r="C222" s="791"/>
      <c r="D222" s="792"/>
      <c r="E222" s="564"/>
      <c r="F222" s="564"/>
      <c r="G222" s="565"/>
      <c r="H222" s="564"/>
      <c r="I222" s="564"/>
      <c r="J222" s="564"/>
      <c r="K222" s="564"/>
      <c r="L222" s="566"/>
      <c r="M222" s="566"/>
      <c r="N222" s="566"/>
      <c r="O222" s="567"/>
      <c r="P222" s="568">
        <f>P220+P215+P186+P152+P99+P83+P77+P72+P65+P57+P46+P32+P24</f>
        <v>789518.14</v>
      </c>
      <c r="Q222" s="569">
        <f>Q24+Q32+Q46+Q57+Q65+Q72+Q83+Q99+Q152+Q186+Q215+Q220+Q77</f>
        <v>0.99999999999999989</v>
      </c>
      <c r="S222" s="571"/>
    </row>
    <row r="223" spans="1:19" s="570" customFormat="1" ht="15.75">
      <c r="A223" s="572"/>
      <c r="B223" s="573"/>
      <c r="C223" s="574"/>
      <c r="D223" s="573"/>
      <c r="E223" s="575"/>
      <c r="F223" s="575"/>
      <c r="G223" s="576"/>
      <c r="H223" s="575"/>
      <c r="I223" s="575"/>
      <c r="J223" s="575"/>
      <c r="K223" s="575"/>
      <c r="L223" s="575"/>
      <c r="M223" s="575"/>
      <c r="N223" s="575"/>
      <c r="O223" s="577"/>
      <c r="P223" s="578"/>
      <c r="Q223" s="579"/>
      <c r="S223" s="571"/>
    </row>
    <row r="224" spans="1:19" s="570" customFormat="1" ht="15.75">
      <c r="A224" s="572"/>
      <c r="B224" s="793" t="s">
        <v>52</v>
      </c>
      <c r="C224" s="793"/>
      <c r="D224" s="794"/>
      <c r="E224" s="795"/>
      <c r="F224" s="795"/>
      <c r="G224" s="795"/>
      <c r="H224" s="795"/>
      <c r="I224" s="580"/>
      <c r="J224" s="580"/>
      <c r="K224" s="575"/>
      <c r="L224" s="575"/>
      <c r="M224" s="575"/>
      <c r="N224" s="575"/>
      <c r="O224" s="577"/>
      <c r="P224" s="578"/>
      <c r="Q224" s="579"/>
      <c r="S224" s="571"/>
    </row>
    <row r="225" spans="1:19" s="570" customFormat="1" ht="15.75">
      <c r="A225" s="572"/>
      <c r="B225" s="787" t="s">
        <v>53</v>
      </c>
      <c r="C225" s="788"/>
      <c r="D225" s="788"/>
      <c r="E225" s="581"/>
      <c r="F225" s="581"/>
      <c r="G225" s="582"/>
      <c r="H225" s="581"/>
      <c r="I225" s="581"/>
      <c r="J225" s="581"/>
      <c r="K225" s="575"/>
      <c r="L225" s="575"/>
      <c r="M225" s="575"/>
      <c r="N225" s="575"/>
      <c r="O225" s="577"/>
      <c r="P225" s="578"/>
      <c r="Q225" s="579"/>
      <c r="S225" s="571"/>
    </row>
    <row r="226" spans="1:19" s="570" customFormat="1" ht="15.75">
      <c r="A226" s="572"/>
      <c r="B226" s="583"/>
      <c r="C226" s="584"/>
      <c r="D226" s="585"/>
      <c r="E226" s="581"/>
      <c r="F226" s="581"/>
      <c r="G226" s="582"/>
      <c r="H226" s="581"/>
      <c r="I226" s="581"/>
      <c r="J226" s="581"/>
      <c r="K226" s="575"/>
      <c r="L226" s="575"/>
      <c r="M226" s="575"/>
      <c r="N226" s="575"/>
      <c r="O226" s="577"/>
      <c r="P226" s="578"/>
      <c r="Q226" s="579"/>
      <c r="S226" s="571"/>
    </row>
    <row r="227" spans="1:19" s="570" customFormat="1" ht="15.75">
      <c r="A227" s="572"/>
      <c r="B227" s="787"/>
      <c r="C227" s="789"/>
      <c r="D227" s="789"/>
      <c r="E227" s="581"/>
      <c r="F227" s="581"/>
      <c r="G227" s="582"/>
      <c r="H227" s="581"/>
      <c r="I227" s="581"/>
      <c r="J227" s="581"/>
      <c r="K227" s="575"/>
      <c r="L227" s="575"/>
      <c r="M227" s="575"/>
      <c r="N227" s="575"/>
      <c r="O227" s="577"/>
      <c r="P227" s="578"/>
      <c r="Q227" s="579"/>
      <c r="S227" s="571"/>
    </row>
    <row r="228" spans="1:19" s="570" customFormat="1" ht="15.75">
      <c r="A228" s="572"/>
      <c r="B228" s="583"/>
      <c r="C228" s="586"/>
      <c r="D228" s="586"/>
      <c r="E228" s="581"/>
      <c r="F228" s="581"/>
      <c r="G228" s="582"/>
      <c r="H228" s="581"/>
      <c r="I228" s="581"/>
      <c r="J228" s="581"/>
      <c r="K228" s="575"/>
      <c r="L228" s="575"/>
      <c r="M228" s="575"/>
      <c r="N228" s="575"/>
      <c r="O228" s="577"/>
      <c r="P228" s="578"/>
      <c r="Q228" s="579"/>
      <c r="S228" s="571"/>
    </row>
    <row r="229" spans="1:19" s="570" customFormat="1" ht="15.75">
      <c r="A229" s="572"/>
      <c r="B229" s="583"/>
      <c r="C229" s="586"/>
      <c r="D229" s="64"/>
      <c r="E229" s="65"/>
      <c r="F229" s="581"/>
      <c r="G229" s="582"/>
      <c r="H229" s="581"/>
      <c r="I229" s="581"/>
      <c r="J229" s="581"/>
      <c r="K229" s="575"/>
      <c r="L229" s="575"/>
      <c r="M229" s="575"/>
      <c r="N229" s="575"/>
      <c r="O229" s="577"/>
      <c r="P229" s="578"/>
      <c r="Q229" s="579"/>
      <c r="S229" s="571"/>
    </row>
    <row r="230" spans="1:19" s="570" customFormat="1" ht="15.75">
      <c r="A230" s="572"/>
      <c r="B230" s="583"/>
      <c r="C230" s="586"/>
      <c r="D230" s="785" t="s">
        <v>74</v>
      </c>
      <c r="E230" s="786"/>
      <c r="F230" s="581"/>
      <c r="G230" s="582"/>
      <c r="H230" s="581"/>
      <c r="I230" s="581"/>
      <c r="J230" s="581"/>
      <c r="K230" s="575"/>
      <c r="L230" s="575"/>
      <c r="M230" s="575"/>
      <c r="N230" s="575"/>
      <c r="O230" s="577"/>
      <c r="P230" s="578"/>
      <c r="Q230" s="579"/>
      <c r="S230" s="571"/>
    </row>
    <row r="231" spans="1:19" s="570" customFormat="1" ht="15.75">
      <c r="A231" s="572"/>
      <c r="B231" s="583"/>
      <c r="C231" s="586"/>
      <c r="D231" s="785" t="s">
        <v>50</v>
      </c>
      <c r="E231" s="786"/>
      <c r="F231" s="581"/>
      <c r="G231" s="582"/>
      <c r="H231" s="581"/>
      <c r="I231" s="581"/>
      <c r="J231" s="581"/>
      <c r="K231" s="575"/>
      <c r="L231" s="575"/>
      <c r="M231" s="575"/>
      <c r="N231" s="575"/>
      <c r="O231" s="577"/>
      <c r="P231" s="578"/>
      <c r="Q231" s="579"/>
      <c r="S231" s="571"/>
    </row>
    <row r="232" spans="1:19" s="570" customFormat="1" ht="15.75">
      <c r="A232" s="572"/>
      <c r="B232" s="583"/>
      <c r="C232" s="586"/>
      <c r="D232" s="785" t="s">
        <v>51</v>
      </c>
      <c r="E232" s="786"/>
      <c r="F232" s="581"/>
      <c r="G232" s="582"/>
      <c r="H232" s="581"/>
      <c r="I232" s="581"/>
      <c r="J232" s="581"/>
      <c r="K232" s="575"/>
      <c r="L232" s="575"/>
      <c r="M232" s="575"/>
      <c r="N232" s="575"/>
      <c r="O232" s="577"/>
      <c r="P232" s="578"/>
      <c r="Q232" s="579"/>
      <c r="S232" s="571"/>
    </row>
    <row r="233" spans="1:19" s="570" customFormat="1" ht="15.75">
      <c r="A233" s="572"/>
      <c r="B233" s="583"/>
      <c r="C233" s="586"/>
      <c r="D233" s="586"/>
      <c r="E233" s="581"/>
      <c r="F233" s="581"/>
      <c r="G233" s="582"/>
      <c r="H233" s="581"/>
      <c r="I233" s="581"/>
      <c r="J233" s="581"/>
      <c r="K233" s="575"/>
      <c r="L233" s="575"/>
      <c r="M233" s="575"/>
      <c r="N233" s="575"/>
      <c r="O233" s="577"/>
      <c r="P233" s="578"/>
      <c r="Q233" s="579"/>
      <c r="S233" s="571"/>
    </row>
    <row r="234" spans="1:19" s="570" customFormat="1" ht="16.5" thickBot="1">
      <c r="A234" s="587"/>
      <c r="B234" s="588"/>
      <c r="C234" s="589"/>
      <c r="D234" s="589"/>
      <c r="E234" s="590"/>
      <c r="F234" s="590"/>
      <c r="G234" s="591"/>
      <c r="H234" s="590"/>
      <c r="I234" s="590"/>
      <c r="J234" s="590"/>
      <c r="K234" s="592"/>
      <c r="L234" s="592"/>
      <c r="M234" s="592"/>
      <c r="N234" s="592"/>
      <c r="O234" s="593"/>
      <c r="P234" s="594"/>
      <c r="Q234" s="595"/>
      <c r="S234" s="571"/>
    </row>
    <row r="235" spans="1:19" s="570" customFormat="1" ht="15.75">
      <c r="A235" s="573"/>
      <c r="B235" s="583"/>
      <c r="C235" s="596"/>
      <c r="D235" s="596"/>
      <c r="E235" s="581"/>
      <c r="F235" s="581"/>
      <c r="G235" s="582"/>
      <c r="H235" s="581"/>
      <c r="I235" s="581"/>
      <c r="J235" s="581"/>
      <c r="K235" s="575"/>
      <c r="L235" s="575"/>
      <c r="M235" s="575"/>
      <c r="N235" s="575"/>
      <c r="O235" s="577"/>
      <c r="P235" s="578"/>
      <c r="Q235" s="597"/>
      <c r="S235" s="571"/>
    </row>
    <row r="236" spans="1:19" s="570" customFormat="1" ht="15.75">
      <c r="A236" s="573"/>
      <c r="B236" s="583"/>
      <c r="C236" s="596"/>
      <c r="D236" s="596"/>
      <c r="E236" s="581"/>
      <c r="F236" s="581"/>
      <c r="G236" s="582"/>
      <c r="H236" s="581"/>
      <c r="I236" s="581"/>
      <c r="J236" s="581"/>
      <c r="K236" s="575"/>
      <c r="L236" s="575"/>
      <c r="M236" s="575"/>
      <c r="N236" s="575"/>
      <c r="O236" s="577"/>
      <c r="P236" s="578"/>
      <c r="Q236" s="597"/>
      <c r="S236" s="571"/>
    </row>
    <row r="237" spans="1:19" s="570" customFormat="1" ht="15.75">
      <c r="A237" s="573"/>
      <c r="B237" s="583"/>
      <c r="C237" s="596"/>
      <c r="D237" s="596"/>
      <c r="E237" s="581"/>
      <c r="F237" s="581"/>
      <c r="G237" s="582"/>
      <c r="H237" s="581"/>
      <c r="I237" s="581"/>
      <c r="J237" s="581"/>
      <c r="K237" s="575"/>
      <c r="L237" s="575"/>
      <c r="M237" s="575"/>
      <c r="N237" s="575"/>
      <c r="O237" s="577"/>
      <c r="P237" s="578"/>
      <c r="Q237" s="597"/>
      <c r="S237" s="571"/>
    </row>
    <row r="238" spans="1:19" s="570" customFormat="1" ht="15.75">
      <c r="A238" s="573"/>
      <c r="B238" s="583"/>
      <c r="C238" s="596"/>
      <c r="D238" s="596"/>
      <c r="E238" s="581"/>
      <c r="F238" s="581"/>
      <c r="G238" s="582"/>
      <c r="H238" s="581"/>
      <c r="I238" s="581"/>
      <c r="J238" s="581"/>
      <c r="K238" s="575"/>
      <c r="L238" s="575"/>
      <c r="M238" s="575"/>
      <c r="N238" s="575"/>
      <c r="O238" s="577"/>
      <c r="P238" s="578"/>
      <c r="Q238" s="597"/>
      <c r="S238" s="571"/>
    </row>
    <row r="239" spans="1:19" s="570" customFormat="1" ht="15.75">
      <c r="A239" s="573"/>
      <c r="B239" s="583"/>
      <c r="C239" s="598"/>
      <c r="D239" s="596"/>
      <c r="E239" s="581"/>
      <c r="F239" s="581"/>
      <c r="G239" s="582"/>
      <c r="H239" s="581"/>
      <c r="I239" s="581"/>
      <c r="J239" s="581"/>
      <c r="K239" s="575"/>
      <c r="L239" s="575"/>
      <c r="M239" s="575"/>
      <c r="N239" s="575"/>
      <c r="O239" s="577"/>
      <c r="P239" s="578"/>
      <c r="Q239" s="597"/>
      <c r="S239" s="571"/>
    </row>
    <row r="240" spans="1:19" s="570" customFormat="1" ht="15.75">
      <c r="A240" s="573"/>
      <c r="B240" s="599"/>
      <c r="C240" s="600"/>
      <c r="D240" s="601"/>
      <c r="E240" s="581"/>
      <c r="F240" s="581"/>
      <c r="G240" s="582"/>
      <c r="H240" s="581"/>
      <c r="I240" s="581"/>
      <c r="J240" s="581"/>
      <c r="K240" s="575"/>
      <c r="L240" s="575"/>
      <c r="M240" s="575"/>
      <c r="N240" s="575"/>
      <c r="O240" s="577"/>
      <c r="P240" s="578"/>
      <c r="Q240" s="597"/>
      <c r="S240" s="571"/>
    </row>
    <row r="241" spans="1:19" s="570" customFormat="1" ht="15.75">
      <c r="A241" s="573"/>
      <c r="B241" s="785"/>
      <c r="C241" s="786"/>
      <c r="D241" s="601"/>
      <c r="E241" s="581"/>
      <c r="F241" s="581"/>
      <c r="G241" s="582"/>
      <c r="H241" s="581"/>
      <c r="I241" s="581"/>
      <c r="J241" s="581"/>
      <c r="K241" s="575"/>
      <c r="L241" s="575"/>
      <c r="M241" s="575"/>
      <c r="N241" s="575"/>
      <c r="O241" s="577"/>
      <c r="P241" s="578"/>
      <c r="Q241" s="597"/>
      <c r="S241" s="571"/>
    </row>
    <row r="242" spans="1:19" s="570" customFormat="1" ht="15.75">
      <c r="A242" s="573"/>
      <c r="B242" s="785"/>
      <c r="C242" s="786"/>
      <c r="D242" s="573"/>
      <c r="E242" s="575"/>
      <c r="F242" s="575"/>
      <c r="G242" s="576"/>
      <c r="H242" s="575"/>
      <c r="I242" s="575"/>
      <c r="J242" s="575"/>
      <c r="K242" s="575"/>
      <c r="L242" s="575"/>
      <c r="M242" s="575"/>
      <c r="N242" s="575"/>
      <c r="O242" s="577"/>
      <c r="P242" s="578"/>
      <c r="Q242" s="597"/>
      <c r="S242" s="571"/>
    </row>
    <row r="243" spans="1:19" s="570" customFormat="1" ht="15.75">
      <c r="A243" s="573"/>
      <c r="B243" s="785"/>
      <c r="C243" s="786"/>
      <c r="D243" s="573"/>
      <c r="E243" s="575"/>
      <c r="F243" s="575"/>
      <c r="G243" s="576"/>
      <c r="H243" s="575"/>
      <c r="I243" s="575"/>
      <c r="J243" s="575"/>
      <c r="K243" s="575"/>
      <c r="L243" s="575"/>
      <c r="M243" s="575"/>
      <c r="N243" s="575"/>
      <c r="O243" s="577"/>
      <c r="P243" s="578"/>
      <c r="Q243" s="597"/>
      <c r="S243" s="571"/>
    </row>
    <row r="244" spans="1:19">
      <c r="A244" s="602"/>
      <c r="B244" s="603"/>
      <c r="C244" s="604"/>
      <c r="E244" s="602"/>
      <c r="F244" s="602"/>
      <c r="G244" s="603"/>
      <c r="H244" s="603"/>
      <c r="I244" s="602"/>
      <c r="J244" s="602"/>
      <c r="K244" s="602"/>
      <c r="L244" s="603"/>
      <c r="M244" s="603"/>
      <c r="N244" s="603"/>
      <c r="O244" s="605"/>
      <c r="P244" s="606"/>
      <c r="Q244" s="603"/>
    </row>
  </sheetData>
  <sheetProtection algorithmName="SHA-512" hashValue="7ZpRLqTCTqhB/KlS+lrFbLyCyr6ycQTokevJmrbIG7ndA++vdXPMI1qRZnB7yRsKmhSp6BOx7d+weYtqG4FgWQ==" saltValue="l0e07+HPnf72GE0RLQCGIQ==" spinCount="100000" sheet="1" objects="1" scenarios="1"/>
  <mergeCells count="39">
    <mergeCell ref="B243:C243"/>
    <mergeCell ref="B100:P100"/>
    <mergeCell ref="B153:P153"/>
    <mergeCell ref="B84:P84"/>
    <mergeCell ref="A99:O99"/>
    <mergeCell ref="B241:C241"/>
    <mergeCell ref="B242:C242"/>
    <mergeCell ref="B225:D225"/>
    <mergeCell ref="B227:D227"/>
    <mergeCell ref="A222:D222"/>
    <mergeCell ref="D230:E230"/>
    <mergeCell ref="D231:E231"/>
    <mergeCell ref="D232:E232"/>
    <mergeCell ref="B224:H224"/>
    <mergeCell ref="A186:O186"/>
    <mergeCell ref="A152:O152"/>
    <mergeCell ref="B47:P47"/>
    <mergeCell ref="A72:O72"/>
    <mergeCell ref="A65:O65"/>
    <mergeCell ref="B67:P67"/>
    <mergeCell ref="A24:O24"/>
    <mergeCell ref="A32:O32"/>
    <mergeCell ref="A46:O46"/>
    <mergeCell ref="B58:P58"/>
    <mergeCell ref="B66:P66"/>
    <mergeCell ref="A57:O57"/>
    <mergeCell ref="A8:Q8"/>
    <mergeCell ref="B20:P20"/>
    <mergeCell ref="B25:P25"/>
    <mergeCell ref="B33:P33"/>
    <mergeCell ref="B19:P19"/>
    <mergeCell ref="A77:O77"/>
    <mergeCell ref="A220:O220"/>
    <mergeCell ref="A215:O215"/>
    <mergeCell ref="B73:P73"/>
    <mergeCell ref="B78:P78"/>
    <mergeCell ref="B216:P216"/>
    <mergeCell ref="A83:O83"/>
    <mergeCell ref="B187:P187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51" fitToHeight="83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6:O53"/>
  <sheetViews>
    <sheetView showGridLines="0" topLeftCell="A34" zoomScaleNormal="100" zoomScaleSheetLayoutView="115" workbookViewId="0">
      <selection activeCell="C51" sqref="C51:D53"/>
    </sheetView>
  </sheetViews>
  <sheetFormatPr defaultRowHeight="11.25"/>
  <cols>
    <col min="1" max="1" width="16" style="633" bestFit="1" customWidth="1"/>
    <col min="2" max="2" width="41.33203125" style="634" customWidth="1"/>
    <col min="3" max="14" width="13.33203125" style="633" customWidth="1"/>
    <col min="15" max="15" width="24.6640625" style="633" bestFit="1" customWidth="1"/>
    <col min="16" max="16384" width="9.33203125" style="633"/>
  </cols>
  <sheetData>
    <row r="6" spans="1:15" ht="12" thickBot="1"/>
    <row r="7" spans="1:15">
      <c r="A7" s="635"/>
      <c r="B7" s="636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8"/>
    </row>
    <row r="8" spans="1:15" ht="12.75">
      <c r="A8" s="796" t="s">
        <v>558</v>
      </c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8"/>
    </row>
    <row r="9" spans="1:15" ht="12" thickBot="1">
      <c r="A9" s="639"/>
      <c r="B9" s="640"/>
      <c r="C9" s="641"/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3"/>
    </row>
    <row r="10" spans="1:15" ht="13.5">
      <c r="A10" s="398" t="s">
        <v>80</v>
      </c>
      <c r="B10" s="370"/>
      <c r="C10" s="644"/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5"/>
    </row>
    <row r="11" spans="1:15" ht="13.5">
      <c r="A11" s="399" t="s">
        <v>81</v>
      </c>
      <c r="B11" s="380"/>
      <c r="C11" s="38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646"/>
    </row>
    <row r="12" spans="1:15" ht="13.5">
      <c r="A12" s="399" t="s">
        <v>83</v>
      </c>
      <c r="B12" s="380"/>
      <c r="C12" s="38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646"/>
    </row>
    <row r="13" spans="1:15" ht="13.5">
      <c r="A13" s="399" t="s">
        <v>82</v>
      </c>
      <c r="B13" s="408"/>
      <c r="C13" s="381"/>
      <c r="D13" s="431"/>
      <c r="E13" s="431"/>
      <c r="F13" s="431"/>
      <c r="G13" s="431"/>
      <c r="H13" s="431"/>
      <c r="I13" s="431"/>
      <c r="J13" s="431"/>
      <c r="K13" s="431"/>
      <c r="L13" s="431"/>
      <c r="M13" s="431"/>
      <c r="N13" s="434"/>
      <c r="O13" s="647"/>
    </row>
    <row r="14" spans="1:15" ht="13.5">
      <c r="A14" s="410"/>
      <c r="B14" s="411"/>
      <c r="C14" s="381"/>
      <c r="D14" s="431"/>
      <c r="E14" s="431"/>
      <c r="F14" s="431"/>
      <c r="G14" s="431"/>
      <c r="H14" s="431"/>
      <c r="I14" s="431"/>
      <c r="J14" s="431"/>
      <c r="K14" s="431"/>
      <c r="L14" s="648"/>
      <c r="M14" s="431"/>
      <c r="N14" s="431"/>
      <c r="O14" s="649"/>
    </row>
    <row r="15" spans="1:15" ht="13.5">
      <c r="C15" s="38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650"/>
    </row>
    <row r="16" spans="1:15" ht="14.25" thickBot="1">
      <c r="A16" s="651"/>
      <c r="B16" s="652"/>
      <c r="C16" s="653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654"/>
    </row>
    <row r="17" spans="1:15" ht="14.25" thickBot="1">
      <c r="A17" s="655" t="s">
        <v>14</v>
      </c>
      <c r="B17" s="656" t="s">
        <v>13</v>
      </c>
      <c r="C17" s="657" t="s">
        <v>561</v>
      </c>
      <c r="D17" s="657" t="s">
        <v>562</v>
      </c>
      <c r="E17" s="657" t="s">
        <v>563</v>
      </c>
      <c r="F17" s="657" t="s">
        <v>564</v>
      </c>
      <c r="G17" s="657" t="s">
        <v>565</v>
      </c>
      <c r="H17" s="657" t="s">
        <v>566</v>
      </c>
      <c r="I17" s="657" t="s">
        <v>567</v>
      </c>
      <c r="J17" s="657" t="s">
        <v>568</v>
      </c>
      <c r="K17" s="657" t="s">
        <v>569</v>
      </c>
      <c r="L17" s="657" t="s">
        <v>570</v>
      </c>
      <c r="M17" s="657" t="s">
        <v>571</v>
      </c>
      <c r="N17" s="657" t="s">
        <v>572</v>
      </c>
      <c r="O17" s="658" t="s">
        <v>33</v>
      </c>
    </row>
    <row r="18" spans="1:15" ht="13.5">
      <c r="A18" s="659" t="s">
        <v>0</v>
      </c>
      <c r="B18" s="660" t="str">
        <f>'ORÇAMENTO '!B19</f>
        <v>SERVIÇOS INICIAIS</v>
      </c>
      <c r="C18" s="661">
        <f>SUM(C19:C21)</f>
        <v>7435.4858333333332</v>
      </c>
      <c r="D18" s="661">
        <f t="shared" ref="D18:N18" si="0">SUM(D19:D21)</f>
        <v>40034.72083333334</v>
      </c>
      <c r="E18" s="661">
        <f t="shared" si="0"/>
        <v>29888.550833333335</v>
      </c>
      <c r="F18" s="661">
        <f t="shared" si="0"/>
        <v>7435.4858333333332</v>
      </c>
      <c r="G18" s="661">
        <f t="shared" si="0"/>
        <v>7435.4858333333332</v>
      </c>
      <c r="H18" s="661">
        <f t="shared" si="0"/>
        <v>7435.4858333333332</v>
      </c>
      <c r="I18" s="661">
        <f t="shared" si="0"/>
        <v>7435.4858333333332</v>
      </c>
      <c r="J18" s="661">
        <f t="shared" si="0"/>
        <v>7435.4858333333332</v>
      </c>
      <c r="K18" s="661">
        <f t="shared" si="0"/>
        <v>7435.4858333333332</v>
      </c>
      <c r="L18" s="661">
        <f t="shared" si="0"/>
        <v>7435.4858333333332</v>
      </c>
      <c r="M18" s="661">
        <f t="shared" si="0"/>
        <v>7435.4858333333332</v>
      </c>
      <c r="N18" s="661">
        <f t="shared" si="0"/>
        <v>7435.4858333333332</v>
      </c>
      <c r="O18" s="617">
        <f>O21+O20+O19</f>
        <v>144278.13</v>
      </c>
    </row>
    <row r="19" spans="1:15" ht="13.5">
      <c r="A19" s="662" t="s">
        <v>1</v>
      </c>
      <c r="B19" s="663" t="str">
        <f>'ORÇAMENTO '!B20</f>
        <v>SERVIÇOS TÉCNICOS</v>
      </c>
      <c r="C19" s="664">
        <v>7435.4858333333332</v>
      </c>
      <c r="D19" s="664">
        <v>7435.4858333333332</v>
      </c>
      <c r="E19" s="664">
        <v>7435.4858333333332</v>
      </c>
      <c r="F19" s="664">
        <v>7435.4858333333332</v>
      </c>
      <c r="G19" s="664">
        <v>7435.4858333333332</v>
      </c>
      <c r="H19" s="664">
        <v>7435.4858333333332</v>
      </c>
      <c r="I19" s="664">
        <v>7435.4858333333332</v>
      </c>
      <c r="J19" s="664">
        <v>7435.4858333333332</v>
      </c>
      <c r="K19" s="664">
        <v>7435.4858333333332</v>
      </c>
      <c r="L19" s="664">
        <v>7435.4858333333332</v>
      </c>
      <c r="M19" s="664">
        <v>7435.4858333333332</v>
      </c>
      <c r="N19" s="664">
        <v>7435.4858333333332</v>
      </c>
      <c r="O19" s="617">
        <f>SUM(C19:N19)</f>
        <v>89225.830000000016</v>
      </c>
    </row>
    <row r="20" spans="1:15" ht="13.5">
      <c r="A20" s="662" t="s">
        <v>3</v>
      </c>
      <c r="B20" s="663" t="str">
        <f>'ORÇAMENTO '!B25</f>
        <v>INSTALAÇÕES PROVISÓRIAS</v>
      </c>
      <c r="C20" s="664">
        <v>0</v>
      </c>
      <c r="D20" s="664">
        <v>10146.17</v>
      </c>
      <c r="E20" s="664">
        <v>0</v>
      </c>
      <c r="F20" s="664">
        <v>0</v>
      </c>
      <c r="G20" s="664">
        <v>0</v>
      </c>
      <c r="H20" s="664">
        <v>0</v>
      </c>
      <c r="I20" s="664">
        <v>0</v>
      </c>
      <c r="J20" s="664">
        <v>0</v>
      </c>
      <c r="K20" s="664">
        <v>0</v>
      </c>
      <c r="L20" s="664">
        <v>0</v>
      </c>
      <c r="M20" s="664">
        <v>0</v>
      </c>
      <c r="N20" s="664">
        <v>0</v>
      </c>
      <c r="O20" s="617">
        <f>SUM(C20:N20)</f>
        <v>10146.17</v>
      </c>
    </row>
    <row r="21" spans="1:15" ht="13.5">
      <c r="A21" s="662" t="s">
        <v>93</v>
      </c>
      <c r="B21" s="663" t="str">
        <f>'ORÇAMENTO '!B33</f>
        <v>DEMOLIÇÕES</v>
      </c>
      <c r="C21" s="664">
        <v>0</v>
      </c>
      <c r="D21" s="665">
        <f>'ORÇAMENTO '!$P$46/2</f>
        <v>22453.065000000002</v>
      </c>
      <c r="E21" s="664">
        <f>D21</f>
        <v>22453.065000000002</v>
      </c>
      <c r="F21" s="664">
        <v>0</v>
      </c>
      <c r="G21" s="664">
        <v>0</v>
      </c>
      <c r="H21" s="664">
        <v>0</v>
      </c>
      <c r="I21" s="664">
        <v>0</v>
      </c>
      <c r="J21" s="664">
        <v>0</v>
      </c>
      <c r="K21" s="664">
        <v>0</v>
      </c>
      <c r="L21" s="664">
        <v>0</v>
      </c>
      <c r="M21" s="664">
        <v>0</v>
      </c>
      <c r="N21" s="664">
        <v>0</v>
      </c>
      <c r="O21" s="617">
        <f>SUM(C21:N21)</f>
        <v>44906.130000000005</v>
      </c>
    </row>
    <row r="22" spans="1:15" ht="13.5">
      <c r="A22" s="666"/>
      <c r="B22" s="667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18"/>
    </row>
    <row r="23" spans="1:15" ht="13.5">
      <c r="A23" s="659" t="s">
        <v>27</v>
      </c>
      <c r="B23" s="660" t="str">
        <f>'ORÇAMENTO '!B47</f>
        <v>OBRA CIVIL</v>
      </c>
      <c r="C23" s="664">
        <v>0</v>
      </c>
      <c r="D23" s="664">
        <v>0</v>
      </c>
      <c r="E23" s="664">
        <v>0</v>
      </c>
      <c r="F23" s="664">
        <v>17541.02</v>
      </c>
      <c r="G23" s="664">
        <v>17541.009999999998</v>
      </c>
      <c r="H23" s="664">
        <v>0</v>
      </c>
      <c r="I23" s="664">
        <v>0</v>
      </c>
      <c r="J23" s="664">
        <v>0</v>
      </c>
      <c r="K23" s="664">
        <v>0</v>
      </c>
      <c r="L23" s="664">
        <v>0</v>
      </c>
      <c r="M23" s="664">
        <v>0</v>
      </c>
      <c r="N23" s="664">
        <v>0</v>
      </c>
      <c r="O23" s="617">
        <f>SUM(C23:N23)</f>
        <v>35082.03</v>
      </c>
    </row>
    <row r="24" spans="1:15" ht="13.5">
      <c r="A24" s="666"/>
      <c r="B24" s="667"/>
      <c r="C24" s="668"/>
      <c r="D24" s="668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18"/>
    </row>
    <row r="25" spans="1:15" ht="13.5">
      <c r="A25" s="659" t="s">
        <v>22</v>
      </c>
      <c r="B25" s="660" t="str">
        <f>'ORÇAMENTO '!B58</f>
        <v>ESQUADRIAS</v>
      </c>
      <c r="C25" s="664">
        <v>0</v>
      </c>
      <c r="D25" s="664">
        <v>0</v>
      </c>
      <c r="E25" s="664">
        <v>0</v>
      </c>
      <c r="F25" s="664">
        <v>0</v>
      </c>
      <c r="G25" s="664">
        <v>0</v>
      </c>
      <c r="H25" s="664">
        <v>0</v>
      </c>
      <c r="I25" s="664">
        <v>0</v>
      </c>
      <c r="J25" s="664">
        <v>0</v>
      </c>
      <c r="K25" s="664">
        <v>0</v>
      </c>
      <c r="L25" s="664">
        <v>0</v>
      </c>
      <c r="M25" s="664">
        <v>0</v>
      </c>
      <c r="N25" s="664">
        <f>'ORÇAMENTO '!$P$65</f>
        <v>28178.75</v>
      </c>
      <c r="O25" s="617">
        <f>SUM(C25:N25)</f>
        <v>28178.75</v>
      </c>
    </row>
    <row r="26" spans="1:15" ht="13.5">
      <c r="A26" s="669"/>
      <c r="B26" s="670"/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19"/>
    </row>
    <row r="27" spans="1:15" ht="26.25" customHeight="1">
      <c r="A27" s="659" t="s">
        <v>18</v>
      </c>
      <c r="B27" s="660" t="str">
        <f>'ORÇAMENTO '!B66</f>
        <v>FORROS, ILUMINAÇÃO, SERRALHERIAS E PINTURAS</v>
      </c>
      <c r="C27" s="661">
        <f>SUM(C28:C30)</f>
        <v>0</v>
      </c>
      <c r="D27" s="661">
        <f t="shared" ref="D27:N27" si="1">SUM(D28:D30)</f>
        <v>0</v>
      </c>
      <c r="E27" s="661">
        <f t="shared" si="1"/>
        <v>0</v>
      </c>
      <c r="F27" s="661">
        <f t="shared" si="1"/>
        <v>0</v>
      </c>
      <c r="G27" s="661">
        <f t="shared" si="1"/>
        <v>0</v>
      </c>
      <c r="H27" s="661">
        <f t="shared" si="1"/>
        <v>0</v>
      </c>
      <c r="I27" s="661">
        <f t="shared" si="1"/>
        <v>0</v>
      </c>
      <c r="J27" s="661">
        <f t="shared" si="1"/>
        <v>0</v>
      </c>
      <c r="K27" s="661">
        <f>SUM(K28:K30)</f>
        <v>106861.6</v>
      </c>
      <c r="L27" s="661">
        <f t="shared" si="1"/>
        <v>0</v>
      </c>
      <c r="M27" s="661">
        <f t="shared" si="1"/>
        <v>0</v>
      </c>
      <c r="N27" s="661">
        <f t="shared" si="1"/>
        <v>9710.16</v>
      </c>
      <c r="O27" s="617">
        <f>O28+O29+O30</f>
        <v>116571.76000000001</v>
      </c>
    </row>
    <row r="28" spans="1:15" ht="13.5">
      <c r="A28" s="662" t="s">
        <v>138</v>
      </c>
      <c r="B28" s="663" t="str">
        <f>'ORÇAMENTO '!B67</f>
        <v>Forro e Iluminação</v>
      </c>
      <c r="C28" s="664">
        <v>0</v>
      </c>
      <c r="D28" s="664">
        <v>0</v>
      </c>
      <c r="E28" s="664">
        <v>0</v>
      </c>
      <c r="F28" s="664">
        <v>0</v>
      </c>
      <c r="G28" s="664">
        <v>0</v>
      </c>
      <c r="H28" s="664">
        <v>0</v>
      </c>
      <c r="I28" s="664">
        <v>0</v>
      </c>
      <c r="J28" s="664">
        <v>0</v>
      </c>
      <c r="K28" s="664">
        <f>'ORÇAMENTO '!$P$72</f>
        <v>89502.44</v>
      </c>
      <c r="L28" s="664">
        <v>0</v>
      </c>
      <c r="M28" s="664">
        <v>0</v>
      </c>
      <c r="N28" s="664">
        <v>0</v>
      </c>
      <c r="O28" s="617">
        <f>SUM(C28:N28)</f>
        <v>89502.44</v>
      </c>
    </row>
    <row r="29" spans="1:15" ht="13.5">
      <c r="A29" s="662" t="s">
        <v>23</v>
      </c>
      <c r="B29" s="663" t="str">
        <f>'ORÇAMENTO '!B73</f>
        <v xml:space="preserve">Serralheria </v>
      </c>
      <c r="C29" s="664">
        <v>0</v>
      </c>
      <c r="D29" s="664">
        <v>0</v>
      </c>
      <c r="E29" s="664">
        <v>0</v>
      </c>
      <c r="F29" s="664">
        <v>0</v>
      </c>
      <c r="G29" s="664">
        <v>0</v>
      </c>
      <c r="H29" s="664">
        <v>0</v>
      </c>
      <c r="I29" s="664">
        <v>0</v>
      </c>
      <c r="J29" s="664">
        <v>0</v>
      </c>
      <c r="K29" s="664">
        <v>0</v>
      </c>
      <c r="L29" s="664">
        <v>0</v>
      </c>
      <c r="M29" s="664">
        <v>0</v>
      </c>
      <c r="N29" s="664">
        <f>'ORÇAMENTO '!$P$77</f>
        <v>9710.16</v>
      </c>
      <c r="O29" s="617">
        <f>SUM(C29:N29)</f>
        <v>9710.16</v>
      </c>
    </row>
    <row r="30" spans="1:15" ht="13.5">
      <c r="A30" s="662" t="s">
        <v>141</v>
      </c>
      <c r="B30" s="663" t="str">
        <f>'ORÇAMENTO '!B78</f>
        <v xml:space="preserve">Pintura </v>
      </c>
      <c r="C30" s="664">
        <v>0</v>
      </c>
      <c r="D30" s="664">
        <v>0</v>
      </c>
      <c r="E30" s="664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f>'ORÇAMENTO '!$P$83</f>
        <v>17359.16</v>
      </c>
      <c r="L30" s="664">
        <v>0</v>
      </c>
      <c r="M30" s="664">
        <v>0</v>
      </c>
      <c r="N30" s="664">
        <v>0</v>
      </c>
      <c r="O30" s="617">
        <f>SUM(C30:N30)</f>
        <v>17359.16</v>
      </c>
    </row>
    <row r="31" spans="1:15" ht="13.5">
      <c r="A31" s="666"/>
      <c r="B31" s="671"/>
      <c r="C31" s="668"/>
      <c r="D31" s="668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18"/>
    </row>
    <row r="32" spans="1:15" ht="27">
      <c r="A32" s="659" t="s">
        <v>25</v>
      </c>
      <c r="B32" s="660" t="str">
        <f>'ORÇAMENTO '!B84</f>
        <v>PISOS, RODAPES, SOLEIRA, PEITORIS E REVESTIMENTOS DE PAREDE</v>
      </c>
      <c r="C32" s="664">
        <v>0</v>
      </c>
      <c r="D32" s="664">
        <v>0</v>
      </c>
      <c r="E32" s="664">
        <v>0</v>
      </c>
      <c r="F32" s="664">
        <v>0</v>
      </c>
      <c r="G32" s="664">
        <v>0</v>
      </c>
      <c r="H32" s="664">
        <f>'ORÇAMENTO '!P99/4</f>
        <v>31261.567499999997</v>
      </c>
      <c r="I32" s="664">
        <f>'ORÇAMENTO '!P99/2</f>
        <v>62523.134999999995</v>
      </c>
      <c r="J32" s="664">
        <f>'ORÇAMENTO '!P99/4</f>
        <v>31261.567499999997</v>
      </c>
      <c r="K32" s="664">
        <v>0</v>
      </c>
      <c r="L32" s="664">
        <v>0</v>
      </c>
      <c r="M32" s="664">
        <v>0</v>
      </c>
      <c r="N32" s="664">
        <v>0</v>
      </c>
      <c r="O32" s="617">
        <f>SUM(C32:N32)</f>
        <v>125046.26999999999</v>
      </c>
    </row>
    <row r="33" spans="1:15" ht="13.5">
      <c r="A33" s="669"/>
      <c r="B33" s="537"/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19"/>
    </row>
    <row r="34" spans="1:15" ht="27">
      <c r="A34" s="659" t="s">
        <v>4</v>
      </c>
      <c r="B34" s="660" t="str">
        <f>'ORÇAMENTO '!B100</f>
        <v>INSTALAÇÕES ELÉTRICAS, TELEFONIA E LÓGICA</v>
      </c>
      <c r="C34" s="664">
        <v>0</v>
      </c>
      <c r="D34" s="664">
        <v>0</v>
      </c>
      <c r="E34" s="664">
        <v>0</v>
      </c>
      <c r="F34" s="664">
        <v>0</v>
      </c>
      <c r="G34" s="664">
        <v>0</v>
      </c>
      <c r="H34" s="664">
        <f>'ORÇAMENTO '!P152/2</f>
        <v>27145.679999999997</v>
      </c>
      <c r="I34" s="664">
        <f>'ORÇAMENTO '!P152/4</f>
        <v>13572.839999999998</v>
      </c>
      <c r="J34" s="664">
        <f>I34</f>
        <v>13572.839999999998</v>
      </c>
      <c r="K34" s="664">
        <v>0</v>
      </c>
      <c r="L34" s="664">
        <v>0</v>
      </c>
      <c r="M34" s="664">
        <v>0</v>
      </c>
      <c r="N34" s="664">
        <v>0</v>
      </c>
      <c r="O34" s="617">
        <f>SUM(C34:N34)</f>
        <v>54291.359999999993</v>
      </c>
    </row>
    <row r="35" spans="1:15" ht="13.5">
      <c r="A35" s="669"/>
      <c r="B35" s="672"/>
      <c r="C35" s="668"/>
      <c r="D35" s="668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19"/>
    </row>
    <row r="36" spans="1:15" ht="13.5">
      <c r="A36" s="659" t="s">
        <v>26</v>
      </c>
      <c r="B36" s="660" t="str">
        <f>'ORÇAMENTO '!B153</f>
        <v>INSTALAÇÕES HIDROSSANITÁRIAS</v>
      </c>
      <c r="C36" s="664">
        <v>0</v>
      </c>
      <c r="D36" s="664">
        <v>0</v>
      </c>
      <c r="E36" s="664">
        <v>0</v>
      </c>
      <c r="F36" s="664">
        <v>0</v>
      </c>
      <c r="G36" s="664">
        <f>'ORÇAMENTO '!$P$186</f>
        <v>36709.490000000005</v>
      </c>
      <c r="H36" s="664">
        <v>0</v>
      </c>
      <c r="I36" s="664">
        <v>0</v>
      </c>
      <c r="J36" s="664">
        <v>0</v>
      </c>
      <c r="K36" s="664">
        <v>0</v>
      </c>
      <c r="L36" s="664">
        <v>0</v>
      </c>
      <c r="M36" s="664">
        <v>0</v>
      </c>
      <c r="N36" s="664">
        <v>0</v>
      </c>
      <c r="O36" s="617">
        <f>SUM(C36:N36)</f>
        <v>36709.490000000005</v>
      </c>
    </row>
    <row r="37" spans="1:15" ht="13.5">
      <c r="A37" s="666"/>
      <c r="B37" s="671"/>
      <c r="C37" s="668"/>
      <c r="D37" s="668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20"/>
    </row>
    <row r="38" spans="1:15" ht="13.5">
      <c r="A38" s="659" t="s">
        <v>5</v>
      </c>
      <c r="B38" s="660" t="str">
        <f>'ORÇAMENTO '!B187</f>
        <v>EQUIPAMENTOS E MOBILIÁRIO</v>
      </c>
      <c r="C38" s="664">
        <v>0</v>
      </c>
      <c r="D38" s="664">
        <v>0</v>
      </c>
      <c r="E38" s="664">
        <v>0</v>
      </c>
      <c r="F38" s="664">
        <v>0</v>
      </c>
      <c r="G38" s="664">
        <v>0</v>
      </c>
      <c r="H38" s="664">
        <v>0</v>
      </c>
      <c r="I38" s="664">
        <v>0</v>
      </c>
      <c r="J38" s="664">
        <v>0</v>
      </c>
      <c r="K38" s="664">
        <v>0</v>
      </c>
      <c r="L38" s="664">
        <f>'ORÇAMENTO '!P215/2</f>
        <v>121903.76999999999</v>
      </c>
      <c r="M38" s="664">
        <f>L38</f>
        <v>121903.76999999999</v>
      </c>
      <c r="N38" s="664">
        <v>0</v>
      </c>
      <c r="O38" s="617">
        <f>SUM(C38:N38)</f>
        <v>243807.53999999998</v>
      </c>
    </row>
    <row r="39" spans="1:15" ht="13.5">
      <c r="A39" s="673"/>
      <c r="B39" s="537"/>
      <c r="C39" s="668"/>
      <c r="D39" s="668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19"/>
    </row>
    <row r="40" spans="1:15" ht="13.5">
      <c r="A40" s="659" t="s">
        <v>31</v>
      </c>
      <c r="B40" s="660" t="str">
        <f>'ORÇAMENTO '!B216</f>
        <v>COMPLEMENTAÇÃO DA OBRA</v>
      </c>
      <c r="C40" s="664">
        <v>0</v>
      </c>
      <c r="D40" s="664">
        <v>0</v>
      </c>
      <c r="E40" s="664">
        <v>0</v>
      </c>
      <c r="F40" s="664">
        <v>0</v>
      </c>
      <c r="G40" s="664">
        <v>0</v>
      </c>
      <c r="H40" s="664">
        <v>0</v>
      </c>
      <c r="I40" s="664">
        <v>0</v>
      </c>
      <c r="J40" s="664">
        <v>0</v>
      </c>
      <c r="K40" s="664">
        <v>0</v>
      </c>
      <c r="L40" s="664">
        <v>0</v>
      </c>
      <c r="M40" s="664">
        <v>0</v>
      </c>
      <c r="N40" s="664">
        <f>'ORÇAMENTO '!$P$220</f>
        <v>5552.8099999999995</v>
      </c>
      <c r="O40" s="617">
        <f>SUM(C40:N40)</f>
        <v>5552.8099999999995</v>
      </c>
    </row>
    <row r="41" spans="1:15" ht="14.25" thickBot="1">
      <c r="A41" s="674"/>
      <c r="B41" s="675"/>
      <c r="C41" s="676"/>
      <c r="D41" s="676"/>
      <c r="E41" s="676"/>
      <c r="F41" s="676"/>
      <c r="G41" s="676"/>
      <c r="H41" s="676"/>
      <c r="I41" s="676"/>
      <c r="J41" s="676"/>
      <c r="K41" s="676"/>
      <c r="L41" s="676"/>
      <c r="M41" s="676"/>
      <c r="N41" s="676"/>
      <c r="O41" s="621"/>
    </row>
    <row r="42" spans="1:15" ht="14.25" thickBot="1">
      <c r="A42" s="799" t="s">
        <v>30</v>
      </c>
      <c r="B42" s="800"/>
      <c r="C42" s="677">
        <f>C18+C23+C25+C27+C32+C34+C36+C38+C40</f>
        <v>7435.4858333333332</v>
      </c>
      <c r="D42" s="677">
        <f t="shared" ref="D42:N42" si="2">D18+D23+D25+D27+D32+D34+D36+D38+D40</f>
        <v>40034.72083333334</v>
      </c>
      <c r="E42" s="677">
        <f t="shared" si="2"/>
        <v>29888.550833333335</v>
      </c>
      <c r="F42" s="677">
        <f t="shared" si="2"/>
        <v>24976.505833333333</v>
      </c>
      <c r="G42" s="677">
        <f t="shared" si="2"/>
        <v>61685.98583333334</v>
      </c>
      <c r="H42" s="677">
        <f t="shared" si="2"/>
        <v>65842.733333333323</v>
      </c>
      <c r="I42" s="677">
        <f t="shared" si="2"/>
        <v>83531.460833333331</v>
      </c>
      <c r="J42" s="677">
        <f t="shared" si="2"/>
        <v>52269.893333333326</v>
      </c>
      <c r="K42" s="677">
        <f t="shared" si="2"/>
        <v>114297.08583333335</v>
      </c>
      <c r="L42" s="677">
        <f t="shared" si="2"/>
        <v>129339.25583333333</v>
      </c>
      <c r="M42" s="677">
        <f t="shared" si="2"/>
        <v>129339.25583333333</v>
      </c>
      <c r="N42" s="677">
        <f t="shared" si="2"/>
        <v>50877.205833333326</v>
      </c>
      <c r="O42" s="622">
        <f>O18+O23+O25+O27+O32+O34+O36+O38+O40</f>
        <v>789518.14000000013</v>
      </c>
    </row>
    <row r="46" spans="1:15" ht="13.5">
      <c r="B46" s="611"/>
      <c r="J46" s="678"/>
    </row>
    <row r="48" spans="1:15" ht="13.5">
      <c r="B48" s="787"/>
      <c r="C48" s="789"/>
      <c r="D48" s="581"/>
    </row>
    <row r="49" spans="2:4" ht="13.5">
      <c r="C49" s="612"/>
      <c r="D49" s="581"/>
    </row>
    <row r="50" spans="2:4" ht="13.5">
      <c r="B50" s="611"/>
      <c r="C50" s="262"/>
      <c r="D50" s="263"/>
    </row>
    <row r="51" spans="2:4" ht="13.5">
      <c r="B51" s="611"/>
      <c r="C51" s="261" t="s">
        <v>74</v>
      </c>
      <c r="D51" s="679"/>
    </row>
    <row r="52" spans="2:4" ht="13.5">
      <c r="B52" s="611"/>
      <c r="C52" s="801" t="s">
        <v>50</v>
      </c>
      <c r="D52" s="802"/>
    </row>
    <row r="53" spans="2:4" ht="13.5">
      <c r="B53" s="611"/>
      <c r="C53" s="801" t="s">
        <v>51</v>
      </c>
      <c r="D53" s="802"/>
    </row>
  </sheetData>
  <sheetProtection algorithmName="SHA-512" hashValue="PXah0AhvvIdrbXNl94hw0xyeHv3CbXVfjASdyeDFJWkxvc6+0qTKFlUcNepdCWfgydbrcSEJGFHJBqVouv6bJA==" saltValue="GpnyoJwHKhi02rSwRLaXHw==" spinCount="100000" sheet="1" objects="1" scenarios="1"/>
  <mergeCells count="5">
    <mergeCell ref="A8:O8"/>
    <mergeCell ref="A42:B42"/>
    <mergeCell ref="B48:C48"/>
    <mergeCell ref="C52:D52"/>
    <mergeCell ref="C53:D53"/>
  </mergeCells>
  <printOptions verticalCentered="1"/>
  <pageMargins left="0.11811023622047245" right="0.11811023622047245" top="0.39370078740157483" bottom="0.39370078740157483" header="0.31496062992125984" footer="0.31496062992125984"/>
  <pageSetup paperSize="9" scale="7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abSelected="1" workbookViewId="0">
      <selection activeCell="I5" sqref="I5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287"/>
      <c r="B1" s="288"/>
      <c r="C1" s="288"/>
      <c r="D1" s="288"/>
      <c r="E1" s="288"/>
      <c r="F1" s="288"/>
      <c r="G1" s="289"/>
    </row>
    <row r="2" spans="1:9">
      <c r="A2" s="290"/>
      <c r="B2" s="291"/>
      <c r="C2" s="291"/>
      <c r="D2" s="291"/>
      <c r="E2" s="291"/>
      <c r="F2" s="291"/>
      <c r="G2" s="292"/>
    </row>
    <row r="3" spans="1:9" ht="13.5">
      <c r="A3" s="290"/>
      <c r="B3" s="291"/>
      <c r="C3" s="680"/>
      <c r="D3" s="291"/>
      <c r="E3" s="291"/>
      <c r="F3" s="291"/>
      <c r="G3" s="292"/>
    </row>
    <row r="4" spans="1:9" ht="13.5">
      <c r="A4" s="290"/>
      <c r="B4" s="291"/>
      <c r="C4" s="680"/>
      <c r="D4" s="291"/>
      <c r="E4" s="291"/>
      <c r="F4" s="291"/>
      <c r="G4" s="292"/>
    </row>
    <row r="5" spans="1:9" ht="13.5">
      <c r="A5" s="290"/>
      <c r="B5" s="291"/>
      <c r="C5" s="680"/>
      <c r="D5" s="291"/>
      <c r="E5" s="291"/>
      <c r="F5" s="291"/>
      <c r="G5" s="292"/>
    </row>
    <row r="6" spans="1:9" ht="26.25" customHeight="1" thickBot="1">
      <c r="A6" s="290"/>
      <c r="B6" s="291"/>
      <c r="C6" s="680"/>
      <c r="D6" s="291"/>
      <c r="E6" s="291"/>
      <c r="F6" s="291"/>
      <c r="G6" s="292"/>
    </row>
    <row r="7" spans="1:9" s="685" customFormat="1" ht="12.75" customHeight="1">
      <c r="A7" s="681" t="s">
        <v>583</v>
      </c>
      <c r="B7" s="809" t="s">
        <v>584</v>
      </c>
      <c r="C7" s="809" t="e">
        <f>[19]Resumo!#REF!</f>
        <v>#REF!</v>
      </c>
      <c r="D7" s="682"/>
      <c r="E7" s="682"/>
      <c r="F7" s="683" t="s">
        <v>75</v>
      </c>
      <c r="G7" s="684">
        <f>'[18]Resumo - ok'!D7</f>
        <v>0.84660000000000002</v>
      </c>
      <c r="I7" s="686"/>
    </row>
    <row r="8" spans="1:9" s="685" customFormat="1">
      <c r="A8" s="687" t="s">
        <v>585</v>
      </c>
      <c r="B8" s="688" t="s">
        <v>586</v>
      </c>
      <c r="C8" s="688"/>
      <c r="D8" s="689"/>
      <c r="E8" s="690"/>
      <c r="F8" s="691" t="s">
        <v>16</v>
      </c>
      <c r="G8" s="692">
        <f>E30</f>
        <v>0.28240917487266581</v>
      </c>
    </row>
    <row r="9" spans="1:9" s="685" customFormat="1">
      <c r="A9" s="687" t="s">
        <v>587</v>
      </c>
      <c r="B9" s="688" t="s">
        <v>588</v>
      </c>
      <c r="C9" s="688"/>
      <c r="D9" s="689"/>
      <c r="E9" s="693"/>
      <c r="F9" s="691" t="s">
        <v>589</v>
      </c>
      <c r="G9" s="694">
        <f>'[18]BDI Diferenciado - ok'!G9</f>
        <v>0.16069815831987078</v>
      </c>
    </row>
    <row r="10" spans="1:9" s="685" customFormat="1">
      <c r="A10" s="687" t="s">
        <v>590</v>
      </c>
      <c r="B10" s="810">
        <v>517.67999999999995</v>
      </c>
      <c r="C10" s="810"/>
      <c r="D10" s="689"/>
      <c r="E10" s="695"/>
      <c r="F10" s="691"/>
      <c r="G10" s="696"/>
    </row>
    <row r="11" spans="1:9" s="685" customFormat="1" ht="14.25" thickBot="1">
      <c r="A11" s="697" t="s">
        <v>591</v>
      </c>
      <c r="B11" s="698" t="s">
        <v>592</v>
      </c>
      <c r="C11" s="699"/>
      <c r="D11" s="700"/>
      <c r="E11" s="701"/>
      <c r="F11" s="702"/>
      <c r="G11" s="703"/>
    </row>
    <row r="12" spans="1:9" s="685" customFormat="1">
      <c r="A12" s="704"/>
      <c r="B12" s="705"/>
      <c r="C12" s="706"/>
      <c r="D12" s="689"/>
      <c r="E12" s="695"/>
      <c r="F12" s="693"/>
      <c r="G12" s="707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>
        <f>E38</f>
        <v>0.11650000000000001</v>
      </c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32">
        <v>3.8300000000000001E-2</v>
      </c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32">
        <v>0.01</v>
      </c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32">
        <v>8.0000000000000002E-3</v>
      </c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32">
        <v>0.01</v>
      </c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32">
        <v>6.2E-2</v>
      </c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f>((1+E22+E24+E25)*(1+E23)*(1+E26))/(1-(E21))-1</f>
        <v>0.28240917487266581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v>3.5000000000000003E-2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32">
        <v>6.4999999999999997E-3</v>
      </c>
      <c r="F35" s="316"/>
      <c r="G35" s="317"/>
    </row>
    <row r="36" spans="1:7" ht="13.5">
      <c r="A36" s="290"/>
      <c r="B36" s="314"/>
      <c r="C36" s="314"/>
      <c r="D36" s="325" t="s">
        <v>618</v>
      </c>
      <c r="E36" s="332">
        <v>0.03</v>
      </c>
      <c r="F36" s="316"/>
      <c r="G36" s="317"/>
    </row>
    <row r="37" spans="1:7" ht="13.5">
      <c r="A37" s="290"/>
      <c r="B37" s="314"/>
      <c r="C37" s="314"/>
      <c r="D37" s="325" t="s">
        <v>619</v>
      </c>
      <c r="E37" s="332">
        <v>4.4999999999999998E-2</v>
      </c>
      <c r="F37" s="316"/>
      <c r="G37" s="317"/>
    </row>
    <row r="38" spans="1:7" ht="13.5">
      <c r="A38" s="290"/>
      <c r="B38" s="314"/>
      <c r="C38" s="314"/>
      <c r="D38" s="333" t="s">
        <v>620</v>
      </c>
      <c r="E38" s="334">
        <f>SUM(E34:E37)</f>
        <v>0.11650000000000001</v>
      </c>
      <c r="F38" s="316"/>
      <c r="G38" s="317"/>
    </row>
    <row r="39" spans="1:7" ht="13.5">
      <c r="A39" s="290"/>
      <c r="B39" s="314"/>
      <c r="C39" s="314"/>
      <c r="D39" s="314"/>
      <c r="E39" s="314"/>
      <c r="F39" s="316"/>
      <c r="G39" s="317"/>
    </row>
    <row r="40" spans="1:7" ht="15.75">
      <c r="A40" s="290"/>
      <c r="B40" s="318" t="s">
        <v>621</v>
      </c>
      <c r="C40" s="315" t="s">
        <v>622</v>
      </c>
      <c r="D40" s="319"/>
      <c r="E40" s="319"/>
      <c r="F40" s="315"/>
      <c r="G40" s="324"/>
    </row>
    <row r="41" spans="1:7" ht="8.25" customHeight="1">
      <c r="A41" s="290"/>
      <c r="B41" s="314"/>
      <c r="C41" s="314"/>
      <c r="D41" s="314"/>
      <c r="E41" s="314"/>
      <c r="F41" s="316"/>
      <c r="G41" s="317"/>
    </row>
    <row r="42" spans="1:7" ht="13.5">
      <c r="A42" s="290"/>
      <c r="B42" s="314"/>
      <c r="C42" s="314"/>
      <c r="D42" s="325" t="s">
        <v>623</v>
      </c>
      <c r="E42" s="708">
        <v>3.5000000000000003E-2</v>
      </c>
      <c r="F42" s="316"/>
      <c r="G42" s="317"/>
    </row>
    <row r="43" spans="1:7" ht="13.5">
      <c r="A43" s="290"/>
      <c r="B43" s="314"/>
      <c r="C43" s="314"/>
      <c r="D43" s="335" t="s">
        <v>615</v>
      </c>
      <c r="E43" s="336">
        <v>3.5000000000000003E-2</v>
      </c>
      <c r="F43" s="316"/>
      <c r="G43" s="317"/>
    </row>
    <row r="44" spans="1:7">
      <c r="A44" s="290"/>
      <c r="B44" s="291"/>
      <c r="C44" s="291"/>
      <c r="D44" s="291"/>
      <c r="E44" s="291"/>
      <c r="F44" s="337"/>
      <c r="G44" s="317"/>
    </row>
    <row r="45" spans="1:7" ht="24.75" customHeight="1">
      <c r="A45" s="290"/>
      <c r="B45" s="811" t="s">
        <v>624</v>
      </c>
      <c r="C45" s="811"/>
      <c r="D45" s="811"/>
      <c r="E45" s="811"/>
      <c r="F45" s="811"/>
      <c r="G45" s="338"/>
    </row>
    <row r="46" spans="1:7">
      <c r="A46" s="290"/>
      <c r="B46" s="337"/>
      <c r="C46" s="337"/>
      <c r="D46" s="337"/>
      <c r="E46" s="337"/>
      <c r="F46" s="337"/>
      <c r="G46" s="317"/>
    </row>
    <row r="47" spans="1:7">
      <c r="A47" s="290"/>
      <c r="B47" s="812" t="s">
        <v>625</v>
      </c>
      <c r="C47" s="812"/>
      <c r="D47" s="812"/>
      <c r="E47" s="812"/>
      <c r="F47" s="812"/>
      <c r="G47" s="317"/>
    </row>
    <row r="48" spans="1:7" ht="5.25" customHeight="1">
      <c r="A48" s="290"/>
      <c r="B48" s="616"/>
      <c r="C48" s="616"/>
      <c r="D48" s="616"/>
      <c r="E48" s="616"/>
      <c r="F48" s="616"/>
      <c r="G48" s="317"/>
    </row>
    <row r="49" spans="1:7">
      <c r="A49" s="290"/>
      <c r="B49" s="805" t="s">
        <v>626</v>
      </c>
      <c r="C49" s="805"/>
      <c r="D49" s="805"/>
      <c r="E49" s="805"/>
      <c r="F49" s="805"/>
      <c r="G49" s="317"/>
    </row>
    <row r="50" spans="1:7">
      <c r="A50" s="290"/>
      <c r="B50" s="805" t="s">
        <v>627</v>
      </c>
      <c r="C50" s="805"/>
      <c r="D50" s="805"/>
      <c r="E50" s="805"/>
      <c r="F50" s="805"/>
      <c r="G50" s="317"/>
    </row>
    <row r="51" spans="1:7">
      <c r="A51" s="290"/>
      <c r="B51" s="805" t="s">
        <v>628</v>
      </c>
      <c r="C51" s="805"/>
      <c r="D51" s="805"/>
      <c r="E51" s="805"/>
      <c r="F51" s="805"/>
      <c r="G51" s="317"/>
    </row>
    <row r="52" spans="1:7">
      <c r="A52" s="290"/>
      <c r="B52" s="805" t="s">
        <v>629</v>
      </c>
      <c r="C52" s="805"/>
      <c r="D52" s="805"/>
      <c r="E52" s="805"/>
      <c r="F52" s="805"/>
      <c r="G52" s="317"/>
    </row>
    <row r="53" spans="1:7">
      <c r="A53" s="290"/>
      <c r="B53" s="805" t="s">
        <v>630</v>
      </c>
      <c r="C53" s="805"/>
      <c r="D53" s="805"/>
      <c r="E53" s="805"/>
      <c r="F53" s="805"/>
      <c r="G53" s="317"/>
    </row>
    <row r="54" spans="1:7">
      <c r="A54" s="290"/>
      <c r="B54" s="339"/>
      <c r="C54" s="615"/>
      <c r="D54" s="615"/>
      <c r="E54" s="615"/>
      <c r="F54" s="615"/>
      <c r="G54" s="317"/>
    </row>
    <row r="55" spans="1:7">
      <c r="A55" s="290"/>
      <c r="B55" s="806" t="s">
        <v>631</v>
      </c>
      <c r="C55" s="806"/>
      <c r="D55" s="806"/>
      <c r="E55" s="806"/>
      <c r="F55" s="806"/>
      <c r="G55" s="317"/>
    </row>
    <row r="56" spans="1:7">
      <c r="A56" s="290"/>
      <c r="B56" s="806"/>
      <c r="C56" s="806"/>
      <c r="D56" s="806"/>
      <c r="E56" s="806"/>
      <c r="F56" s="806"/>
      <c r="G56" s="317"/>
    </row>
    <row r="57" spans="1:7">
      <c r="A57" s="290"/>
      <c r="B57" s="806"/>
      <c r="C57" s="806"/>
      <c r="D57" s="806"/>
      <c r="E57" s="806"/>
      <c r="F57" s="806"/>
      <c r="G57" s="317"/>
    </row>
    <row r="58" spans="1:7">
      <c r="A58" s="290"/>
      <c r="B58" s="806"/>
      <c r="C58" s="806"/>
      <c r="D58" s="806"/>
      <c r="E58" s="806"/>
      <c r="F58" s="806"/>
      <c r="G58" s="317"/>
    </row>
    <row r="59" spans="1:7">
      <c r="A59" s="290"/>
      <c r="B59" s="806"/>
      <c r="C59" s="806"/>
      <c r="D59" s="806"/>
      <c r="E59" s="806"/>
      <c r="F59" s="806"/>
      <c r="G59" s="317"/>
    </row>
    <row r="60" spans="1:7">
      <c r="A60" s="290"/>
      <c r="B60" s="339"/>
      <c r="C60" s="615"/>
      <c r="D60" s="615"/>
      <c r="E60" s="615"/>
      <c r="F60" s="615"/>
      <c r="G60" s="317"/>
    </row>
    <row r="61" spans="1:7">
      <c r="A61" s="290"/>
      <c r="B61" s="339" t="s">
        <v>632</v>
      </c>
      <c r="C61" s="615"/>
      <c r="D61" s="615"/>
      <c r="E61" s="615"/>
      <c r="F61" s="615"/>
      <c r="G61" s="317"/>
    </row>
    <row r="62" spans="1:7">
      <c r="A62" s="290"/>
      <c r="B62" s="339"/>
      <c r="C62" s="615"/>
      <c r="D62" s="615"/>
      <c r="E62" s="615"/>
      <c r="F62" s="615"/>
      <c r="G62" s="317"/>
    </row>
    <row r="63" spans="1:7">
      <c r="A63" s="290"/>
      <c r="B63" s="340"/>
      <c r="C63" s="341"/>
      <c r="D63" s="615"/>
      <c r="E63" s="615"/>
      <c r="F63" s="615"/>
      <c r="G63" s="317"/>
    </row>
    <row r="64" spans="1:7">
      <c r="A64" s="290"/>
      <c r="B64" s="807"/>
      <c r="C64" s="808"/>
      <c r="D64" s="615"/>
      <c r="E64" s="615"/>
      <c r="F64" s="615"/>
      <c r="G64" s="317"/>
    </row>
    <row r="65" spans="1:7">
      <c r="A65" s="290"/>
      <c r="B65" s="807"/>
      <c r="C65" s="808"/>
      <c r="D65" s="615"/>
      <c r="E65" s="615"/>
      <c r="F65" s="615"/>
      <c r="G65" s="317"/>
    </row>
    <row r="66" spans="1:7" ht="13.5" thickBot="1">
      <c r="A66" s="342"/>
      <c r="B66" s="803"/>
      <c r="C66" s="804"/>
      <c r="D66" s="343"/>
      <c r="E66" s="343"/>
      <c r="F66" s="343"/>
      <c r="G66" s="344"/>
    </row>
  </sheetData>
  <sheetProtection algorithmName="SHA-512" hashValue="XxOc+rQbR1pRyUflcTO7XvlC6XQU6K6KNVHCBG3VR0nYFj5s2LJaiAKbHfUirEYTlOlEcDAWgPF27JdlNXGZYA==" saltValue="e0Rm20FJtVZ345QNlc+6AA==" spinCount="100000" sheet="1" objects="1" scenarios="1"/>
  <mergeCells count="13">
    <mergeCell ref="B50:F50"/>
    <mergeCell ref="B7:C7"/>
    <mergeCell ref="B10:C10"/>
    <mergeCell ref="B45:F45"/>
    <mergeCell ref="B47:F47"/>
    <mergeCell ref="B49:F49"/>
    <mergeCell ref="B66:C66"/>
    <mergeCell ref="B51:F51"/>
    <mergeCell ref="B52:F52"/>
    <mergeCell ref="B53:F53"/>
    <mergeCell ref="B55:F59"/>
    <mergeCell ref="B64:C64"/>
    <mergeCell ref="B65:C65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topLeftCell="A10" workbookViewId="0">
      <selection activeCell="K15" sqref="K15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287"/>
      <c r="B1" s="288"/>
      <c r="C1" s="288"/>
      <c r="D1" s="288"/>
      <c r="E1" s="288"/>
      <c r="F1" s="288"/>
      <c r="G1" s="289"/>
    </row>
    <row r="2" spans="1:9">
      <c r="A2" s="290"/>
      <c r="B2" s="291"/>
      <c r="C2" s="291"/>
      <c r="D2" s="291"/>
      <c r="E2" s="291"/>
      <c r="F2" s="291"/>
      <c r="G2" s="292"/>
    </row>
    <row r="3" spans="1:9" ht="13.5">
      <c r="A3" s="290"/>
      <c r="B3" s="291"/>
      <c r="C3" s="680"/>
      <c r="D3" s="291"/>
      <c r="E3" s="291"/>
      <c r="F3" s="291"/>
      <c r="G3" s="292"/>
    </row>
    <row r="4" spans="1:9" ht="13.5">
      <c r="A4" s="290"/>
      <c r="B4" s="291"/>
      <c r="C4" s="680"/>
      <c r="D4" s="291"/>
      <c r="E4" s="291"/>
      <c r="F4" s="291"/>
      <c r="G4" s="292"/>
    </row>
    <row r="5" spans="1:9" ht="13.5">
      <c r="A5" s="290"/>
      <c r="B5" s="291"/>
      <c r="C5" s="680"/>
      <c r="D5" s="291"/>
      <c r="E5" s="291"/>
      <c r="F5" s="291"/>
      <c r="G5" s="292"/>
    </row>
    <row r="6" spans="1:9" ht="26.25" customHeight="1" thickBot="1">
      <c r="A6" s="290"/>
      <c r="B6" s="291"/>
      <c r="C6" s="680"/>
      <c r="D6" s="291"/>
      <c r="E6" s="291"/>
      <c r="F6" s="291"/>
      <c r="G6" s="292"/>
    </row>
    <row r="7" spans="1:9" s="685" customFormat="1" ht="12.75" customHeight="1">
      <c r="A7" s="681" t="s">
        <v>583</v>
      </c>
      <c r="B7" s="809" t="s">
        <v>584</v>
      </c>
      <c r="C7" s="809" t="e">
        <f>[19]Resumo!#REF!</f>
        <v>#REF!</v>
      </c>
      <c r="D7" s="682"/>
      <c r="E7" s="682"/>
      <c r="F7" s="683" t="s">
        <v>75</v>
      </c>
      <c r="G7" s="684">
        <f>'[18]Resumo - ok'!D7</f>
        <v>0.84660000000000002</v>
      </c>
      <c r="I7" s="686"/>
    </row>
    <row r="8" spans="1:9" s="685" customFormat="1">
      <c r="A8" s="687" t="s">
        <v>585</v>
      </c>
      <c r="B8" s="688" t="s">
        <v>586</v>
      </c>
      <c r="C8" s="688"/>
      <c r="D8" s="689"/>
      <c r="E8" s="690"/>
      <c r="F8" s="691" t="s">
        <v>16</v>
      </c>
      <c r="G8" s="692">
        <f>E30</f>
        <v>0.16070000000000001</v>
      </c>
    </row>
    <row r="9" spans="1:9" s="685" customFormat="1">
      <c r="A9" s="687" t="s">
        <v>587</v>
      </c>
      <c r="B9" s="688" t="s">
        <v>588</v>
      </c>
      <c r="C9" s="688"/>
      <c r="D9" s="689"/>
      <c r="E9" s="693"/>
      <c r="F9" s="691" t="s">
        <v>589</v>
      </c>
      <c r="G9" s="694">
        <f>'[18]BDI Diferenciado - ok'!G9</f>
        <v>0.16069815831987078</v>
      </c>
    </row>
    <row r="10" spans="1:9" s="685" customFormat="1">
      <c r="A10" s="687" t="s">
        <v>590</v>
      </c>
      <c r="B10" s="810">
        <v>517.67999999999995</v>
      </c>
      <c r="C10" s="810"/>
      <c r="D10" s="689"/>
      <c r="E10" s="695"/>
      <c r="F10" s="691"/>
      <c r="G10" s="696"/>
    </row>
    <row r="11" spans="1:9" s="685" customFormat="1" ht="14.25" thickBot="1">
      <c r="A11" s="697" t="s">
        <v>591</v>
      </c>
      <c r="B11" s="698" t="s">
        <v>592</v>
      </c>
      <c r="C11" s="699"/>
      <c r="D11" s="700"/>
      <c r="E11" s="701"/>
      <c r="F11" s="702"/>
      <c r="G11" s="703"/>
    </row>
    <row r="12" spans="1:9" s="685" customFormat="1">
      <c r="A12" s="704"/>
      <c r="B12" s="705"/>
      <c r="C12" s="706"/>
      <c r="D12" s="689"/>
      <c r="E12" s="695"/>
      <c r="F12" s="693"/>
      <c r="G12" s="707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>
        <f>E37</f>
        <v>7.1500000000000008E-2</v>
      </c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32">
        <v>0.02</v>
      </c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32">
        <v>5.0000000000000001E-3</v>
      </c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32">
        <v>8.0000000000000002E-3</v>
      </c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32">
        <v>8.0000000000000002E-3</v>
      </c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32">
        <v>3.5000000000000003E-2</v>
      </c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v>0.16070000000000001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v>3.5000000000000003E-2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32">
        <v>6.4999999999999997E-3</v>
      </c>
      <c r="F35" s="316"/>
      <c r="G35" s="317"/>
    </row>
    <row r="36" spans="1:7" ht="13.5">
      <c r="A36" s="290"/>
      <c r="B36" s="314"/>
      <c r="C36" s="314"/>
      <c r="D36" s="325" t="s">
        <v>618</v>
      </c>
      <c r="E36" s="332">
        <v>0.03</v>
      </c>
      <c r="F36" s="316"/>
      <c r="G36" s="317"/>
    </row>
    <row r="37" spans="1:7" ht="13.5">
      <c r="A37" s="290"/>
      <c r="B37" s="314"/>
      <c r="C37" s="314"/>
      <c r="D37" s="333" t="s">
        <v>620</v>
      </c>
      <c r="E37" s="334">
        <f>SUM(E34:E36)</f>
        <v>7.1500000000000008E-2</v>
      </c>
      <c r="F37" s="316"/>
      <c r="G37" s="317"/>
    </row>
    <row r="38" spans="1:7" ht="13.5">
      <c r="A38" s="290"/>
      <c r="B38" s="314"/>
      <c r="C38" s="314"/>
      <c r="D38" s="314"/>
      <c r="E38" s="314"/>
      <c r="F38" s="316"/>
      <c r="G38" s="317"/>
    </row>
    <row r="39" spans="1:7" ht="15.75">
      <c r="A39" s="290"/>
      <c r="B39" s="318" t="s">
        <v>621</v>
      </c>
      <c r="C39" s="315" t="s">
        <v>622</v>
      </c>
      <c r="D39" s="319"/>
      <c r="E39" s="319"/>
      <c r="F39" s="315"/>
      <c r="G39" s="324"/>
    </row>
    <row r="40" spans="1:7" ht="8.25" customHeight="1">
      <c r="A40" s="290"/>
      <c r="B40" s="314"/>
      <c r="C40" s="314"/>
      <c r="D40" s="314"/>
      <c r="E40" s="314"/>
      <c r="F40" s="316"/>
      <c r="G40" s="317"/>
    </row>
    <row r="41" spans="1:7" ht="13.5">
      <c r="A41" s="290"/>
      <c r="B41" s="314"/>
      <c r="C41" s="314"/>
      <c r="D41" s="325" t="s">
        <v>623</v>
      </c>
      <c r="E41" s="708">
        <v>3.5000000000000003E-2</v>
      </c>
      <c r="F41" s="316"/>
      <c r="G41" s="317"/>
    </row>
    <row r="42" spans="1:7" ht="13.5">
      <c r="A42" s="290"/>
      <c r="B42" s="314"/>
      <c r="C42" s="314"/>
      <c r="D42" s="335" t="s">
        <v>615</v>
      </c>
      <c r="E42" s="336">
        <v>3.5000000000000003E-2</v>
      </c>
      <c r="F42" s="316"/>
      <c r="G42" s="317"/>
    </row>
    <row r="43" spans="1:7">
      <c r="A43" s="290"/>
      <c r="B43" s="291"/>
      <c r="C43" s="291"/>
      <c r="D43" s="291"/>
      <c r="E43" s="291"/>
      <c r="F43" s="337"/>
      <c r="G43" s="317"/>
    </row>
    <row r="44" spans="1:7" ht="24.75" customHeight="1">
      <c r="A44" s="290"/>
      <c r="B44" s="811" t="s">
        <v>624</v>
      </c>
      <c r="C44" s="811"/>
      <c r="D44" s="811"/>
      <c r="E44" s="811"/>
      <c r="F44" s="811"/>
      <c r="G44" s="338"/>
    </row>
    <row r="45" spans="1:7">
      <c r="A45" s="290"/>
      <c r="B45" s="337"/>
      <c r="C45" s="337"/>
      <c r="D45" s="337"/>
      <c r="E45" s="337"/>
      <c r="F45" s="337"/>
      <c r="G45" s="317"/>
    </row>
    <row r="46" spans="1:7">
      <c r="A46" s="290"/>
      <c r="B46" s="812" t="s">
        <v>625</v>
      </c>
      <c r="C46" s="812"/>
      <c r="D46" s="812"/>
      <c r="E46" s="812"/>
      <c r="F46" s="812"/>
      <c r="G46" s="317"/>
    </row>
    <row r="47" spans="1:7" ht="5.25" customHeight="1">
      <c r="A47" s="290"/>
      <c r="B47" s="739"/>
      <c r="C47" s="739"/>
      <c r="D47" s="739"/>
      <c r="E47" s="739"/>
      <c r="F47" s="739"/>
      <c r="G47" s="317"/>
    </row>
    <row r="48" spans="1:7">
      <c r="A48" s="290"/>
      <c r="B48" s="805" t="s">
        <v>626</v>
      </c>
      <c r="C48" s="805"/>
      <c r="D48" s="805"/>
      <c r="E48" s="805"/>
      <c r="F48" s="805"/>
      <c r="G48" s="317"/>
    </row>
    <row r="49" spans="1:7">
      <c r="A49" s="290"/>
      <c r="B49" s="805" t="s">
        <v>627</v>
      </c>
      <c r="C49" s="805"/>
      <c r="D49" s="805"/>
      <c r="E49" s="805"/>
      <c r="F49" s="805"/>
      <c r="G49" s="317"/>
    </row>
    <row r="50" spans="1:7">
      <c r="A50" s="290"/>
      <c r="B50" s="805" t="s">
        <v>628</v>
      </c>
      <c r="C50" s="805"/>
      <c r="D50" s="805"/>
      <c r="E50" s="805"/>
      <c r="F50" s="805"/>
      <c r="G50" s="317"/>
    </row>
    <row r="51" spans="1:7">
      <c r="A51" s="290"/>
      <c r="B51" s="805" t="s">
        <v>629</v>
      </c>
      <c r="C51" s="805"/>
      <c r="D51" s="805"/>
      <c r="E51" s="805"/>
      <c r="F51" s="805"/>
      <c r="G51" s="317"/>
    </row>
    <row r="52" spans="1:7">
      <c r="A52" s="290"/>
      <c r="B52" s="805" t="s">
        <v>630</v>
      </c>
      <c r="C52" s="805"/>
      <c r="D52" s="805"/>
      <c r="E52" s="805"/>
      <c r="F52" s="805"/>
      <c r="G52" s="317"/>
    </row>
    <row r="53" spans="1:7">
      <c r="A53" s="290"/>
      <c r="B53" s="339"/>
      <c r="C53" s="738"/>
      <c r="D53" s="738"/>
      <c r="E53" s="738"/>
      <c r="F53" s="738"/>
      <c r="G53" s="317"/>
    </row>
    <row r="54" spans="1:7">
      <c r="A54" s="290"/>
      <c r="B54" s="806" t="s">
        <v>631</v>
      </c>
      <c r="C54" s="806"/>
      <c r="D54" s="806"/>
      <c r="E54" s="806"/>
      <c r="F54" s="806"/>
      <c r="G54" s="317"/>
    </row>
    <row r="55" spans="1:7">
      <c r="A55" s="290"/>
      <c r="B55" s="806"/>
      <c r="C55" s="806"/>
      <c r="D55" s="806"/>
      <c r="E55" s="806"/>
      <c r="F55" s="806"/>
      <c r="G55" s="317"/>
    </row>
    <row r="56" spans="1:7">
      <c r="A56" s="290"/>
      <c r="B56" s="806"/>
      <c r="C56" s="806"/>
      <c r="D56" s="806"/>
      <c r="E56" s="806"/>
      <c r="F56" s="806"/>
      <c r="G56" s="317"/>
    </row>
    <row r="57" spans="1:7">
      <c r="A57" s="290"/>
      <c r="B57" s="806"/>
      <c r="C57" s="806"/>
      <c r="D57" s="806"/>
      <c r="E57" s="806"/>
      <c r="F57" s="806"/>
      <c r="G57" s="317"/>
    </row>
    <row r="58" spans="1:7">
      <c r="A58" s="290"/>
      <c r="B58" s="806"/>
      <c r="C58" s="806"/>
      <c r="D58" s="806"/>
      <c r="E58" s="806"/>
      <c r="F58" s="806"/>
      <c r="G58" s="317"/>
    </row>
    <row r="59" spans="1:7">
      <c r="A59" s="290"/>
      <c r="B59" s="339"/>
      <c r="C59" s="738"/>
      <c r="D59" s="738"/>
      <c r="E59" s="738"/>
      <c r="F59" s="738"/>
      <c r="G59" s="317"/>
    </row>
    <row r="60" spans="1:7">
      <c r="A60" s="290"/>
      <c r="B60" s="339" t="s">
        <v>632</v>
      </c>
      <c r="C60" s="738"/>
      <c r="D60" s="738"/>
      <c r="E60" s="738"/>
      <c r="F60" s="738"/>
      <c r="G60" s="317"/>
    </row>
    <row r="61" spans="1:7">
      <c r="A61" s="290"/>
      <c r="B61" s="339"/>
      <c r="C61" s="738"/>
      <c r="D61" s="738"/>
      <c r="E61" s="738"/>
      <c r="F61" s="738"/>
      <c r="G61" s="317"/>
    </row>
    <row r="62" spans="1:7">
      <c r="A62" s="290"/>
      <c r="B62" s="340"/>
      <c r="C62" s="341"/>
      <c r="D62" s="738"/>
      <c r="E62" s="738"/>
      <c r="F62" s="738"/>
      <c r="G62" s="317"/>
    </row>
    <row r="63" spans="1:7">
      <c r="A63" s="290"/>
      <c r="B63" s="807"/>
      <c r="C63" s="808"/>
      <c r="D63" s="738"/>
      <c r="E63" s="738"/>
      <c r="F63" s="738"/>
      <c r="G63" s="317"/>
    </row>
    <row r="64" spans="1:7">
      <c r="A64" s="290"/>
      <c r="B64" s="807"/>
      <c r="C64" s="808"/>
      <c r="D64" s="738"/>
      <c r="E64" s="738"/>
      <c r="F64" s="738"/>
      <c r="G64" s="317"/>
    </row>
    <row r="65" spans="1:7" ht="13.5" thickBot="1">
      <c r="A65" s="342"/>
      <c r="B65" s="803"/>
      <c r="C65" s="804"/>
      <c r="D65" s="343"/>
      <c r="E65" s="343"/>
      <c r="F65" s="343"/>
      <c r="G65" s="344"/>
    </row>
  </sheetData>
  <sheetProtection algorithmName="SHA-512" hashValue="kRhXqZfxZVp6dkeVFMRbLVCYd+MHVmqhkihwU5AlpvghL6HcWY6kR+QsVxyH2Sr+ChtYnQplp80XCv2dVf1cJA==" saltValue="cHO7a9JT9+jWMpjHLCIZMg==" spinCount="100000" sheet="1" objects="1" scenarios="1"/>
  <mergeCells count="13">
    <mergeCell ref="B49:F49"/>
    <mergeCell ref="B7:C7"/>
    <mergeCell ref="B10:C10"/>
    <mergeCell ref="B44:F44"/>
    <mergeCell ref="B46:F46"/>
    <mergeCell ref="B48:F48"/>
    <mergeCell ref="B65:C65"/>
    <mergeCell ref="B50:F50"/>
    <mergeCell ref="B51:F51"/>
    <mergeCell ref="B52:F52"/>
    <mergeCell ref="B54:F58"/>
    <mergeCell ref="B63:C63"/>
    <mergeCell ref="B64:C6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S244"/>
  <sheetViews>
    <sheetView showGridLines="0" showZeros="0" zoomScale="90" zoomScaleNormal="90" zoomScaleSheetLayoutView="90" workbookViewId="0">
      <pane ySplit="17" topLeftCell="A18" activePane="bottomLeft" state="frozen"/>
      <selection pane="bottomLeft" activeCell="D231" sqref="D231:E231"/>
    </sheetView>
  </sheetViews>
  <sheetFormatPr defaultRowHeight="13.5" outlineLevelRow="2"/>
  <cols>
    <col min="1" max="1" width="11.6640625" style="4" customWidth="1"/>
    <col min="2" max="2" width="16.1640625" style="4" bestFit="1" customWidth="1"/>
    <col min="3" max="3" width="13.6640625" style="69" customWidth="1"/>
    <col min="4" max="4" width="82.83203125" style="1" customWidth="1"/>
    <col min="5" max="5" width="14.6640625" style="2" bestFit="1" customWidth="1"/>
    <col min="6" max="6" width="19.6640625" style="2" customWidth="1"/>
    <col min="7" max="10" width="13.5" style="2" customWidth="1"/>
    <col min="11" max="11" width="20" style="2" bestFit="1" customWidth="1"/>
    <col min="12" max="14" width="14.5" style="2" customWidth="1"/>
    <col min="15" max="15" width="19.1640625" style="78" customWidth="1"/>
    <col min="16" max="16" width="24.83203125" style="78" customWidth="1"/>
    <col min="17" max="17" width="20.5" style="2" customWidth="1"/>
    <col min="18" max="18" width="3.6640625" style="12" hidden="1" customWidth="1"/>
    <col min="19" max="19" width="8.6640625" style="14" customWidth="1"/>
    <col min="20" max="16384" width="9.33203125" style="14"/>
  </cols>
  <sheetData>
    <row r="1" spans="1:19" s="121" customFormat="1" ht="12.75">
      <c r="A1" s="711"/>
      <c r="B1" s="712"/>
      <c r="C1" s="713"/>
      <c r="D1" s="714"/>
      <c r="E1" s="714"/>
      <c r="F1" s="715"/>
      <c r="G1" s="715"/>
      <c r="H1" s="715"/>
      <c r="I1" s="715"/>
      <c r="J1" s="715"/>
      <c r="K1" s="715"/>
      <c r="L1" s="715"/>
      <c r="M1" s="715"/>
      <c r="N1" s="715"/>
      <c r="O1" s="716"/>
      <c r="P1" s="717"/>
      <c r="Q1" s="718"/>
      <c r="R1" s="120"/>
    </row>
    <row r="2" spans="1:19" s="121" customFormat="1" ht="12.75">
      <c r="A2" s="719"/>
      <c r="B2" s="720"/>
      <c r="C2" s="721"/>
      <c r="D2" s="722"/>
      <c r="E2" s="722"/>
      <c r="F2" s="723"/>
      <c r="G2" s="723"/>
      <c r="H2" s="723"/>
      <c r="I2" s="723"/>
      <c r="J2" s="723"/>
      <c r="K2" s="723"/>
      <c r="L2" s="723"/>
      <c r="M2" s="723"/>
      <c r="N2" s="723"/>
      <c r="O2" s="724"/>
      <c r="P2" s="725"/>
      <c r="Q2" s="726"/>
      <c r="R2" s="120"/>
    </row>
    <row r="3" spans="1:19" s="121" customFormat="1" ht="12.75">
      <c r="A3" s="719"/>
      <c r="B3" s="720"/>
      <c r="C3" s="721"/>
      <c r="D3" s="722"/>
      <c r="E3" s="722"/>
      <c r="F3" s="723"/>
      <c r="G3" s="723"/>
      <c r="H3" s="723"/>
      <c r="I3" s="723"/>
      <c r="J3" s="723"/>
      <c r="K3" s="723"/>
      <c r="L3" s="723"/>
      <c r="M3" s="723"/>
      <c r="N3" s="723"/>
      <c r="O3" s="724"/>
      <c r="P3" s="725"/>
      <c r="Q3" s="726"/>
      <c r="R3" s="120"/>
    </row>
    <row r="4" spans="1:19" s="121" customFormat="1" ht="12.75">
      <c r="A4" s="719"/>
      <c r="B4" s="720"/>
      <c r="C4" s="721"/>
      <c r="D4" s="722"/>
      <c r="E4" s="722"/>
      <c r="F4" s="723"/>
      <c r="G4" s="723"/>
      <c r="H4" s="723"/>
      <c r="I4" s="723"/>
      <c r="J4" s="723"/>
      <c r="K4" s="723"/>
      <c r="L4" s="723"/>
      <c r="M4" s="723"/>
      <c r="N4" s="723"/>
      <c r="O4" s="724"/>
      <c r="P4" s="725"/>
      <c r="Q4" s="726"/>
      <c r="R4" s="120"/>
    </row>
    <row r="5" spans="1:19" s="121" customFormat="1" ht="12.75">
      <c r="A5" s="719"/>
      <c r="B5" s="720"/>
      <c r="C5" s="721"/>
      <c r="D5" s="722"/>
      <c r="E5" s="722"/>
      <c r="F5" s="723"/>
      <c r="G5" s="723"/>
      <c r="H5" s="723"/>
      <c r="I5" s="723"/>
      <c r="J5" s="723"/>
      <c r="K5" s="723"/>
      <c r="L5" s="723"/>
      <c r="M5" s="723"/>
      <c r="N5" s="723"/>
      <c r="O5" s="724"/>
      <c r="P5" s="725"/>
      <c r="Q5" s="726"/>
      <c r="R5" s="120"/>
    </row>
    <row r="6" spans="1:19" s="121" customFormat="1" thickBot="1">
      <c r="A6" s="719"/>
      <c r="B6" s="720"/>
      <c r="C6" s="721"/>
      <c r="D6" s="722"/>
      <c r="E6" s="722"/>
      <c r="F6" s="723"/>
      <c r="G6" s="723"/>
      <c r="H6" s="723"/>
      <c r="I6" s="723"/>
      <c r="J6" s="723"/>
      <c r="K6" s="723"/>
      <c r="L6" s="723"/>
      <c r="M6" s="723"/>
      <c r="N6" s="723"/>
      <c r="O6" s="724"/>
      <c r="P6" s="725"/>
      <c r="Q6" s="726"/>
      <c r="R6" s="120"/>
    </row>
    <row r="7" spans="1:19" s="121" customFormat="1" ht="12.75">
      <c r="A7" s="146"/>
      <c r="B7" s="113"/>
      <c r="C7" s="114"/>
      <c r="D7" s="115"/>
      <c r="E7" s="115"/>
      <c r="F7" s="116"/>
      <c r="G7" s="116"/>
      <c r="H7" s="116"/>
      <c r="I7" s="116"/>
      <c r="J7" s="116"/>
      <c r="K7" s="116"/>
      <c r="L7" s="116"/>
      <c r="M7" s="116"/>
      <c r="N7" s="116"/>
      <c r="O7" s="117"/>
      <c r="P7" s="118"/>
      <c r="Q7" s="119"/>
      <c r="R7" s="120"/>
    </row>
    <row r="8" spans="1:19" s="121" customFormat="1" ht="12.75">
      <c r="A8" s="849" t="s">
        <v>582</v>
      </c>
      <c r="B8" s="850"/>
      <c r="C8" s="850"/>
      <c r="D8" s="850"/>
      <c r="E8" s="850"/>
      <c r="F8" s="850"/>
      <c r="G8" s="850"/>
      <c r="H8" s="850"/>
      <c r="I8" s="850"/>
      <c r="J8" s="850"/>
      <c r="K8" s="850"/>
      <c r="L8" s="850"/>
      <c r="M8" s="850"/>
      <c r="N8" s="850"/>
      <c r="O8" s="850"/>
      <c r="P8" s="850"/>
      <c r="Q8" s="851"/>
      <c r="R8" s="120"/>
    </row>
    <row r="9" spans="1:19" s="121" customFormat="1" thickBot="1">
      <c r="A9" s="145"/>
      <c r="B9" s="147"/>
      <c r="C9" s="138"/>
      <c r="D9" s="140"/>
      <c r="E9" s="140"/>
      <c r="F9" s="141"/>
      <c r="G9" s="141"/>
      <c r="H9" s="141"/>
      <c r="I9" s="141"/>
      <c r="J9" s="141"/>
      <c r="K9" s="141"/>
      <c r="L9" s="141"/>
      <c r="M9" s="141"/>
      <c r="N9" s="141"/>
      <c r="O9" s="148"/>
      <c r="P9" s="143"/>
      <c r="Q9" s="149"/>
      <c r="R9" s="120"/>
    </row>
    <row r="10" spans="1:19" s="121" customFormat="1" ht="12.75">
      <c r="A10" s="135" t="s">
        <v>80</v>
      </c>
      <c r="B10" s="113"/>
      <c r="C10" s="114"/>
      <c r="D10" s="115"/>
      <c r="E10" s="115"/>
      <c r="F10" s="116"/>
      <c r="G10" s="116"/>
      <c r="H10" s="116"/>
      <c r="I10" s="116"/>
      <c r="J10" s="116"/>
      <c r="K10" s="116"/>
      <c r="L10" s="116"/>
      <c r="M10" s="116"/>
      <c r="N10" s="116"/>
      <c r="O10" s="117"/>
      <c r="P10" s="629" t="s">
        <v>75</v>
      </c>
      <c r="Q10" s="119">
        <v>0.84660000000000002</v>
      </c>
      <c r="R10" s="120"/>
    </row>
    <row r="11" spans="1:19" s="121" customFormat="1" ht="12.75">
      <c r="A11" s="136" t="s">
        <v>81</v>
      </c>
      <c r="B11" s="122"/>
      <c r="C11" s="123"/>
      <c r="D11" s="124"/>
      <c r="E11" s="124"/>
      <c r="F11" s="125"/>
      <c r="G11" s="125"/>
      <c r="H11" s="125"/>
      <c r="I11" s="125"/>
      <c r="J11" s="125"/>
      <c r="K11" s="126"/>
      <c r="L11" s="267"/>
      <c r="M11" s="267"/>
      <c r="N11" s="267"/>
      <c r="O11" s="175"/>
      <c r="P11" s="630" t="s">
        <v>16</v>
      </c>
      <c r="Q11" s="632">
        <v>0.28239999999999998</v>
      </c>
      <c r="R11" s="127"/>
    </row>
    <row r="12" spans="1:19" s="121" customFormat="1" ht="12.75">
      <c r="A12" s="136" t="s">
        <v>83</v>
      </c>
      <c r="B12" s="122"/>
      <c r="C12" s="123"/>
      <c r="D12" s="199"/>
      <c r="E12" s="124"/>
      <c r="F12" s="125"/>
      <c r="G12" s="125"/>
      <c r="H12" s="125"/>
      <c r="I12" s="125"/>
      <c r="J12" s="125"/>
      <c r="K12" s="126"/>
      <c r="L12" s="267"/>
      <c r="M12" s="274"/>
      <c r="N12" s="274"/>
      <c r="O12" s="175"/>
      <c r="P12" s="630" t="str">
        <f>+'[18]Resumo - ok'!C9</f>
        <v>BDI Diferenciado.:</v>
      </c>
      <c r="Q12" s="632">
        <v>0.16069815831987078</v>
      </c>
      <c r="R12" s="120"/>
      <c r="S12" s="128"/>
    </row>
    <row r="13" spans="1:19" s="121" customFormat="1" ht="12.75">
      <c r="A13" s="136" t="s">
        <v>633</v>
      </c>
      <c r="B13" s="129">
        <v>517.67999999999995</v>
      </c>
      <c r="C13" s="123"/>
      <c r="D13" s="124"/>
      <c r="E13" s="124"/>
      <c r="F13" s="125"/>
      <c r="G13" s="125"/>
      <c r="H13" s="125"/>
      <c r="I13" s="125"/>
      <c r="J13" s="125"/>
      <c r="K13" s="276"/>
      <c r="L13" s="267"/>
      <c r="M13" s="267"/>
      <c r="N13" s="267"/>
      <c r="O13" s="175"/>
      <c r="P13" s="630" t="s">
        <v>84</v>
      </c>
      <c r="Q13" s="132">
        <v>3</v>
      </c>
      <c r="R13" s="120"/>
    </row>
    <row r="14" spans="1:19" s="121" customFormat="1" ht="12.75">
      <c r="A14" s="109"/>
      <c r="B14" s="130"/>
      <c r="C14" s="123"/>
      <c r="D14" s="131"/>
      <c r="E14" s="124"/>
      <c r="F14" s="125"/>
      <c r="G14" s="125"/>
      <c r="H14" s="125"/>
      <c r="I14" s="125"/>
      <c r="J14" s="125"/>
      <c r="K14" s="126"/>
      <c r="L14" s="267"/>
      <c r="M14" s="267"/>
      <c r="N14" s="267"/>
      <c r="O14" s="175"/>
      <c r="P14" s="630" t="s">
        <v>85</v>
      </c>
      <c r="Q14" s="134">
        <f>P222</f>
        <v>0</v>
      </c>
      <c r="R14" s="120"/>
    </row>
    <row r="15" spans="1:19" s="121" customFormat="1" thickBot="1">
      <c r="A15" s="144"/>
      <c r="B15" s="112"/>
      <c r="C15" s="123"/>
      <c r="D15" s="133"/>
      <c r="E15" s="124"/>
      <c r="F15" s="125"/>
      <c r="G15" s="857"/>
      <c r="H15" s="857"/>
      <c r="I15" s="125"/>
      <c r="J15" s="125"/>
      <c r="K15" s="126"/>
      <c r="L15" s="267"/>
      <c r="M15" s="267"/>
      <c r="N15" s="267"/>
      <c r="O15" s="175"/>
      <c r="P15" s="631" t="s">
        <v>86</v>
      </c>
      <c r="Q15" s="174">
        <f>Q14/B13</f>
        <v>0</v>
      </c>
      <c r="R15" s="120"/>
    </row>
    <row r="16" spans="1:19" s="121" customFormat="1" thickBot="1">
      <c r="A16" s="145"/>
      <c r="B16" s="137"/>
      <c r="C16" s="138"/>
      <c r="D16" s="139"/>
      <c r="E16" s="140"/>
      <c r="F16" s="141"/>
      <c r="G16" s="857"/>
      <c r="H16" s="857"/>
      <c r="I16" s="141"/>
      <c r="J16" s="141"/>
      <c r="K16" s="142"/>
      <c r="L16" s="156"/>
      <c r="M16" s="156"/>
      <c r="N16" s="156"/>
      <c r="O16" s="176"/>
      <c r="R16" s="120"/>
    </row>
    <row r="17" spans="1:19" s="154" customFormat="1" ht="41.25" thickBot="1">
      <c r="A17" s="151" t="s">
        <v>14</v>
      </c>
      <c r="B17" s="150" t="s">
        <v>90</v>
      </c>
      <c r="C17" s="152" t="s">
        <v>42</v>
      </c>
      <c r="D17" s="150" t="s">
        <v>13</v>
      </c>
      <c r="E17" s="150" t="s">
        <v>39</v>
      </c>
      <c r="F17" s="150" t="s">
        <v>12</v>
      </c>
      <c r="G17" s="151" t="s">
        <v>79</v>
      </c>
      <c r="H17" s="151" t="s">
        <v>19</v>
      </c>
      <c r="I17" s="150" t="s">
        <v>88</v>
      </c>
      <c r="J17" s="150" t="s">
        <v>89</v>
      </c>
      <c r="K17" s="150" t="s">
        <v>87</v>
      </c>
      <c r="L17" s="150" t="s">
        <v>77</v>
      </c>
      <c r="M17" s="150" t="s">
        <v>78</v>
      </c>
      <c r="N17" s="150" t="s">
        <v>91</v>
      </c>
      <c r="O17" s="150" t="s">
        <v>149</v>
      </c>
      <c r="P17" s="627" t="s">
        <v>148</v>
      </c>
      <c r="Q17" s="628" t="s">
        <v>15</v>
      </c>
      <c r="R17" s="153"/>
    </row>
    <row r="18" spans="1:19" ht="14.25" thickBot="1">
      <c r="A18" s="21"/>
      <c r="D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76"/>
      <c r="P18" s="76"/>
      <c r="Q18" s="22"/>
    </row>
    <row r="19" spans="1:19" s="13" customFormat="1" ht="14.25" thickBot="1">
      <c r="A19" s="23" t="s">
        <v>0</v>
      </c>
      <c r="B19" s="852" t="s">
        <v>21</v>
      </c>
      <c r="C19" s="829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  <c r="O19" s="829"/>
      <c r="P19" s="830"/>
      <c r="Q19" s="164"/>
      <c r="R19" s="15"/>
    </row>
    <row r="20" spans="1:19" s="13" customFormat="1" ht="14.25" outlineLevel="1" thickBot="1">
      <c r="A20" s="268" t="s">
        <v>1</v>
      </c>
      <c r="B20" s="853" t="s">
        <v>117</v>
      </c>
      <c r="C20" s="841"/>
      <c r="D20" s="841"/>
      <c r="E20" s="841"/>
      <c r="F20" s="841"/>
      <c r="G20" s="841"/>
      <c r="H20" s="854"/>
      <c r="I20" s="854"/>
      <c r="J20" s="854"/>
      <c r="K20" s="854"/>
      <c r="L20" s="854"/>
      <c r="M20" s="854"/>
      <c r="N20" s="854"/>
      <c r="O20" s="854"/>
      <c r="P20" s="842"/>
      <c r="Q20" s="165"/>
      <c r="R20" s="15"/>
    </row>
    <row r="21" spans="1:19" s="13" customFormat="1" outlineLevel="2">
      <c r="A21" s="253" t="s">
        <v>35</v>
      </c>
      <c r="B21" s="254" t="s">
        <v>44</v>
      </c>
      <c r="C21" s="255" t="s">
        <v>45</v>
      </c>
      <c r="D21" s="256" t="s">
        <v>361</v>
      </c>
      <c r="E21" s="257" t="s">
        <v>113</v>
      </c>
      <c r="F21" s="258">
        <v>1</v>
      </c>
      <c r="G21" s="349"/>
      <c r="H21" s="350"/>
      <c r="I21" s="345">
        <f>TRUNC(G21*F21,2)</f>
        <v>0</v>
      </c>
      <c r="J21" s="346">
        <f>TRUNC(H21*F21,2)</f>
        <v>0</v>
      </c>
      <c r="K21" s="709">
        <f>J21+I21</f>
        <v>0</v>
      </c>
      <c r="L21" s="453">
        <f t="shared" ref="L21:L23" si="0">$Q$11</f>
        <v>0.28239999999999998</v>
      </c>
      <c r="M21" s="453">
        <f t="shared" ref="M21:M23" si="1">$Q$12</f>
        <v>0.16069815831987078</v>
      </c>
      <c r="N21" s="710">
        <f>TRUNC(I21*(1+M21),2)</f>
        <v>0</v>
      </c>
      <c r="O21" s="348">
        <f>TRUNC(J21*(1+L21),2)</f>
        <v>0</v>
      </c>
      <c r="P21" s="347">
        <f>N21+O21</f>
        <v>0</v>
      </c>
      <c r="Q21" s="224" t="e">
        <f>P21/P222</f>
        <v>#DIV/0!</v>
      </c>
      <c r="S21" s="266"/>
    </row>
    <row r="22" spans="1:19" s="13" customFormat="1" outlineLevel="2">
      <c r="A22" s="203" t="s">
        <v>2</v>
      </c>
      <c r="B22" s="204" t="s">
        <v>44</v>
      </c>
      <c r="C22" s="205" t="s">
        <v>55</v>
      </c>
      <c r="D22" s="225" t="s">
        <v>76</v>
      </c>
      <c r="E22" s="251" t="s">
        <v>47</v>
      </c>
      <c r="F22" s="229">
        <v>3</v>
      </c>
      <c r="G22" s="351"/>
      <c r="H22" s="350"/>
      <c r="I22" s="345">
        <f>TRUNC(G22*F22,2)</f>
        <v>0</v>
      </c>
      <c r="J22" s="346">
        <f>TRUNC(H22*F22,2)</f>
        <v>0</v>
      </c>
      <c r="K22" s="346">
        <f>J22+I22</f>
        <v>0</v>
      </c>
      <c r="L22" s="453">
        <f t="shared" si="0"/>
        <v>0.28239999999999998</v>
      </c>
      <c r="M22" s="453">
        <f t="shared" si="1"/>
        <v>0.16069815831987078</v>
      </c>
      <c r="N22" s="345">
        <f t="shared" ref="N22:N23" si="2">TRUNC(I22*(1+M22),2)</f>
        <v>0</v>
      </c>
      <c r="O22" s="348">
        <f>TRUNC(J22*(1+L22),2)</f>
        <v>0</v>
      </c>
      <c r="P22" s="347">
        <f t="shared" ref="P22:P23" si="3">N22+O22</f>
        <v>0</v>
      </c>
      <c r="Q22" s="210" t="e">
        <f>P22/P222</f>
        <v>#DIV/0!</v>
      </c>
      <c r="S22" s="108"/>
    </row>
    <row r="23" spans="1:19" s="13" customFormat="1" ht="14.25" outlineLevel="2" thickBot="1">
      <c r="A23" s="211" t="s">
        <v>54</v>
      </c>
      <c r="B23" s="212" t="s">
        <v>37</v>
      </c>
      <c r="C23" s="227" t="s">
        <v>48</v>
      </c>
      <c r="D23" s="259" t="s">
        <v>20</v>
      </c>
      <c r="E23" s="226" t="s">
        <v>9</v>
      </c>
      <c r="F23" s="215">
        <v>1</v>
      </c>
      <c r="G23" s="352"/>
      <c r="H23" s="353"/>
      <c r="I23" s="345">
        <f>TRUNC(G23*F23,2)</f>
        <v>0</v>
      </c>
      <c r="J23" s="346">
        <f>TRUNC(H23*F23,2)</f>
        <v>0</v>
      </c>
      <c r="K23" s="346">
        <f>J23+I23</f>
        <v>0</v>
      </c>
      <c r="L23" s="453">
        <f t="shared" si="0"/>
        <v>0.28239999999999998</v>
      </c>
      <c r="M23" s="453">
        <f t="shared" si="1"/>
        <v>0.16069815831987078</v>
      </c>
      <c r="N23" s="345">
        <f t="shared" si="2"/>
        <v>0</v>
      </c>
      <c r="O23" s="348">
        <f t="shared" ref="O23" si="4">TRUNC(J23*(1+L23),2)</f>
        <v>0</v>
      </c>
      <c r="P23" s="347">
        <f t="shared" si="3"/>
        <v>0</v>
      </c>
      <c r="Q23" s="217" t="e">
        <f>P23/P222</f>
        <v>#DIV/0!</v>
      </c>
    </row>
    <row r="24" spans="1:19" s="13" customFormat="1" ht="14.25" customHeight="1" outlineLevel="2" thickBot="1">
      <c r="A24" s="855" t="s">
        <v>29</v>
      </c>
      <c r="B24" s="832"/>
      <c r="C24" s="832"/>
      <c r="D24" s="832"/>
      <c r="E24" s="832"/>
      <c r="F24" s="832"/>
      <c r="G24" s="832"/>
      <c r="H24" s="856"/>
      <c r="I24" s="856"/>
      <c r="J24" s="856"/>
      <c r="K24" s="856"/>
      <c r="L24" s="832"/>
      <c r="M24" s="856"/>
      <c r="N24" s="856"/>
      <c r="O24" s="856"/>
      <c r="P24" s="163">
        <f>SUM(P21:P23)</f>
        <v>0</v>
      </c>
      <c r="Q24" s="166" t="e">
        <f>P24/P222</f>
        <v>#DIV/0!</v>
      </c>
      <c r="R24" s="10"/>
    </row>
    <row r="25" spans="1:19" s="13" customFormat="1" ht="14.25" outlineLevel="1" thickBot="1">
      <c r="A25" s="111" t="s">
        <v>3</v>
      </c>
      <c r="B25" s="840" t="s">
        <v>118</v>
      </c>
      <c r="C25" s="841"/>
      <c r="D25" s="841"/>
      <c r="E25" s="841"/>
      <c r="F25" s="841"/>
      <c r="G25" s="841"/>
      <c r="H25" s="841"/>
      <c r="I25" s="841"/>
      <c r="J25" s="841"/>
      <c r="K25" s="841"/>
      <c r="L25" s="841"/>
      <c r="M25" s="841"/>
      <c r="N25" s="841"/>
      <c r="O25" s="841"/>
      <c r="P25" s="842"/>
      <c r="Q25" s="167"/>
      <c r="R25" s="15"/>
    </row>
    <row r="26" spans="1:19" ht="27" outlineLevel="2">
      <c r="A26" s="246" t="s">
        <v>123</v>
      </c>
      <c r="B26" s="222" t="s">
        <v>36</v>
      </c>
      <c r="C26" s="223" t="s">
        <v>49</v>
      </c>
      <c r="D26" s="247" t="s">
        <v>63</v>
      </c>
      <c r="E26" s="248" t="s">
        <v>8</v>
      </c>
      <c r="F26" s="249">
        <v>72</v>
      </c>
      <c r="G26" s="354"/>
      <c r="H26" s="355"/>
      <c r="I26" s="345">
        <f t="shared" ref="I26:I31" si="5">TRUNC(G26*F26,2)</f>
        <v>0</v>
      </c>
      <c r="J26" s="346">
        <f t="shared" ref="J26:J31" si="6">TRUNC(H26*F26,2)</f>
        <v>0</v>
      </c>
      <c r="K26" s="346">
        <f t="shared" ref="K26:K31" si="7">J26+I26</f>
        <v>0</v>
      </c>
      <c r="L26" s="453">
        <f t="shared" ref="L26:L31" si="8">$Q$11</f>
        <v>0.28239999999999998</v>
      </c>
      <c r="M26" s="453">
        <f t="shared" ref="M26:M31" si="9">$Q$12</f>
        <v>0.16069815831987078</v>
      </c>
      <c r="N26" s="345">
        <f t="shared" ref="N26:N31" si="10">TRUNC(I26*(1+M26),2)</f>
        <v>0</v>
      </c>
      <c r="O26" s="348">
        <f t="shared" ref="O26:O31" si="11">TRUNC(J26*(1+L26),2)</f>
        <v>0</v>
      </c>
      <c r="P26" s="347">
        <f t="shared" ref="P26:P31" si="12">N26+O26</f>
        <v>0</v>
      </c>
      <c r="Q26" s="224" t="e">
        <f>P26/P222</f>
        <v>#DIV/0!</v>
      </c>
      <c r="R26" s="14"/>
    </row>
    <row r="27" spans="1:19" s="13" customFormat="1" ht="27" outlineLevel="2">
      <c r="A27" s="250" t="s">
        <v>124</v>
      </c>
      <c r="B27" s="204" t="s">
        <v>36</v>
      </c>
      <c r="C27" s="205">
        <v>84112</v>
      </c>
      <c r="D27" s="247" t="s">
        <v>94</v>
      </c>
      <c r="E27" s="251" t="s">
        <v>8</v>
      </c>
      <c r="F27" s="229">
        <v>24</v>
      </c>
      <c r="G27" s="356"/>
      <c r="H27" s="357"/>
      <c r="I27" s="345">
        <f t="shared" si="5"/>
        <v>0</v>
      </c>
      <c r="J27" s="346">
        <f t="shared" si="6"/>
        <v>0</v>
      </c>
      <c r="K27" s="346">
        <f t="shared" si="7"/>
        <v>0</v>
      </c>
      <c r="L27" s="453">
        <f t="shared" si="8"/>
        <v>0.28239999999999998</v>
      </c>
      <c r="M27" s="453">
        <f t="shared" si="9"/>
        <v>0.16069815831987078</v>
      </c>
      <c r="N27" s="345">
        <f t="shared" si="10"/>
        <v>0</v>
      </c>
      <c r="O27" s="348">
        <f t="shared" si="11"/>
        <v>0</v>
      </c>
      <c r="P27" s="347">
        <f t="shared" si="12"/>
        <v>0</v>
      </c>
      <c r="Q27" s="210" t="e">
        <f>P27/P222</f>
        <v>#DIV/0!</v>
      </c>
    </row>
    <row r="28" spans="1:19" s="13" customFormat="1" ht="40.5" outlineLevel="2">
      <c r="A28" s="250" t="s">
        <v>125</v>
      </c>
      <c r="B28" s="204" t="s">
        <v>36</v>
      </c>
      <c r="C28" s="205" t="s">
        <v>103</v>
      </c>
      <c r="D28" s="247" t="s">
        <v>102</v>
      </c>
      <c r="E28" s="251" t="s">
        <v>47</v>
      </c>
      <c r="F28" s="229">
        <v>3</v>
      </c>
      <c r="G28" s="356"/>
      <c r="H28" s="357"/>
      <c r="I28" s="345">
        <f t="shared" si="5"/>
        <v>0</v>
      </c>
      <c r="J28" s="346">
        <f t="shared" si="6"/>
        <v>0</v>
      </c>
      <c r="K28" s="346">
        <f t="shared" si="7"/>
        <v>0</v>
      </c>
      <c r="L28" s="453">
        <f t="shared" si="8"/>
        <v>0.28239999999999998</v>
      </c>
      <c r="M28" s="453">
        <f t="shared" si="9"/>
        <v>0.16069815831987078</v>
      </c>
      <c r="N28" s="345">
        <f t="shared" si="10"/>
        <v>0</v>
      </c>
      <c r="O28" s="348">
        <f t="shared" si="11"/>
        <v>0</v>
      </c>
      <c r="P28" s="347">
        <f t="shared" si="12"/>
        <v>0</v>
      </c>
      <c r="Q28" s="210" t="e">
        <f>P28/P222</f>
        <v>#DIV/0!</v>
      </c>
    </row>
    <row r="29" spans="1:19" s="13" customFormat="1" outlineLevel="2">
      <c r="A29" s="250" t="s">
        <v>126</v>
      </c>
      <c r="B29" s="204" t="s">
        <v>36</v>
      </c>
      <c r="C29" s="205" t="s">
        <v>338</v>
      </c>
      <c r="D29" s="252" t="s">
        <v>339</v>
      </c>
      <c r="E29" s="207" t="s">
        <v>9</v>
      </c>
      <c r="F29" s="229">
        <v>1</v>
      </c>
      <c r="G29" s="356"/>
      <c r="H29" s="357"/>
      <c r="I29" s="345">
        <f t="shared" si="5"/>
        <v>0</v>
      </c>
      <c r="J29" s="346">
        <f t="shared" si="6"/>
        <v>0</v>
      </c>
      <c r="K29" s="346">
        <f t="shared" si="7"/>
        <v>0</v>
      </c>
      <c r="L29" s="453">
        <f t="shared" si="8"/>
        <v>0.28239999999999998</v>
      </c>
      <c r="M29" s="453">
        <f t="shared" si="9"/>
        <v>0.16069815831987078</v>
      </c>
      <c r="N29" s="345">
        <f t="shared" si="10"/>
        <v>0</v>
      </c>
      <c r="O29" s="348">
        <f t="shared" si="11"/>
        <v>0</v>
      </c>
      <c r="P29" s="347">
        <f t="shared" si="12"/>
        <v>0</v>
      </c>
      <c r="Q29" s="210" t="e">
        <f>P29/P222</f>
        <v>#DIV/0!</v>
      </c>
    </row>
    <row r="30" spans="1:19" s="13" customFormat="1" outlineLevel="2">
      <c r="A30" s="250" t="s">
        <v>127</v>
      </c>
      <c r="B30" s="222" t="s">
        <v>36</v>
      </c>
      <c r="C30" s="205" t="s">
        <v>337</v>
      </c>
      <c r="D30" s="247" t="s">
        <v>336</v>
      </c>
      <c r="E30" s="207" t="s">
        <v>9</v>
      </c>
      <c r="F30" s="229">
        <v>1</v>
      </c>
      <c r="G30" s="356"/>
      <c r="H30" s="357"/>
      <c r="I30" s="345">
        <f t="shared" si="5"/>
        <v>0</v>
      </c>
      <c r="J30" s="346">
        <f t="shared" si="6"/>
        <v>0</v>
      </c>
      <c r="K30" s="346">
        <f t="shared" si="7"/>
        <v>0</v>
      </c>
      <c r="L30" s="453">
        <f t="shared" si="8"/>
        <v>0.28239999999999998</v>
      </c>
      <c r="M30" s="453">
        <f t="shared" si="9"/>
        <v>0.16069815831987078</v>
      </c>
      <c r="N30" s="345">
        <f t="shared" si="10"/>
        <v>0</v>
      </c>
      <c r="O30" s="348">
        <f t="shared" si="11"/>
        <v>0</v>
      </c>
      <c r="P30" s="347">
        <f t="shared" si="12"/>
        <v>0</v>
      </c>
      <c r="Q30" s="210" t="e">
        <f>P30/P222</f>
        <v>#DIV/0!</v>
      </c>
    </row>
    <row r="31" spans="1:19" s="13" customFormat="1" ht="41.25" outlineLevel="2" thickBot="1">
      <c r="A31" s="250" t="s">
        <v>127</v>
      </c>
      <c r="B31" s="204" t="s">
        <v>44</v>
      </c>
      <c r="C31" s="205" t="s">
        <v>341</v>
      </c>
      <c r="D31" s="247" t="s">
        <v>340</v>
      </c>
      <c r="E31" s="251" t="s">
        <v>47</v>
      </c>
      <c r="F31" s="229">
        <v>3</v>
      </c>
      <c r="G31" s="356"/>
      <c r="H31" s="357"/>
      <c r="I31" s="345">
        <f t="shared" si="5"/>
        <v>0</v>
      </c>
      <c r="J31" s="346">
        <f t="shared" si="6"/>
        <v>0</v>
      </c>
      <c r="K31" s="346">
        <f t="shared" si="7"/>
        <v>0</v>
      </c>
      <c r="L31" s="453">
        <f t="shared" si="8"/>
        <v>0.28239999999999998</v>
      </c>
      <c r="M31" s="453">
        <f t="shared" si="9"/>
        <v>0.16069815831987078</v>
      </c>
      <c r="N31" s="345">
        <f t="shared" si="10"/>
        <v>0</v>
      </c>
      <c r="O31" s="348">
        <f t="shared" si="11"/>
        <v>0</v>
      </c>
      <c r="P31" s="347">
        <f t="shared" si="12"/>
        <v>0</v>
      </c>
      <c r="Q31" s="210" t="e">
        <f>P31/P222</f>
        <v>#DIV/0!</v>
      </c>
    </row>
    <row r="32" spans="1:19" s="13" customFormat="1" ht="13.5" customHeight="1" outlineLevel="2" thickBot="1">
      <c r="A32" s="847" t="s">
        <v>150</v>
      </c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163">
        <f>SUM(P26:P31)</f>
        <v>0</v>
      </c>
      <c r="Q32" s="168" t="e">
        <f>P32/P222</f>
        <v>#DIV/0!</v>
      </c>
      <c r="R32" s="10"/>
    </row>
    <row r="33" spans="1:18" s="13" customFormat="1" ht="14.25" outlineLevel="1" thickBot="1">
      <c r="A33" s="111" t="s">
        <v>93</v>
      </c>
      <c r="B33" s="840" t="s">
        <v>119</v>
      </c>
      <c r="C33" s="841"/>
      <c r="D33" s="841"/>
      <c r="E33" s="841"/>
      <c r="F33" s="841"/>
      <c r="G33" s="841"/>
      <c r="H33" s="841"/>
      <c r="I33" s="841"/>
      <c r="J33" s="841"/>
      <c r="K33" s="841"/>
      <c r="L33" s="841"/>
      <c r="M33" s="841"/>
      <c r="N33" s="841"/>
      <c r="O33" s="841"/>
      <c r="P33" s="842"/>
      <c r="Q33" s="165"/>
      <c r="R33" s="15"/>
    </row>
    <row r="34" spans="1:18" s="13" customFormat="1" outlineLevel="2">
      <c r="A34" s="221" t="s">
        <v>104</v>
      </c>
      <c r="B34" s="222" t="s">
        <v>36</v>
      </c>
      <c r="C34" s="223">
        <v>85334</v>
      </c>
      <c r="D34" s="243" t="s">
        <v>95</v>
      </c>
      <c r="E34" s="244" t="s">
        <v>8</v>
      </c>
      <c r="F34" s="241">
        <v>13.49</v>
      </c>
      <c r="G34" s="358"/>
      <c r="H34" s="359"/>
      <c r="I34" s="345">
        <f t="shared" ref="I34:I45" si="13">TRUNC(G34*F34,2)</f>
        <v>0</v>
      </c>
      <c r="J34" s="346">
        <f t="shared" ref="J34:J45" si="14">TRUNC(H34*F34,2)</f>
        <v>0</v>
      </c>
      <c r="K34" s="346">
        <f t="shared" ref="K34:K45" si="15">J34+I34</f>
        <v>0</v>
      </c>
      <c r="L34" s="453">
        <f t="shared" ref="L34:L45" si="16">$Q$11</f>
        <v>0.28239999999999998</v>
      </c>
      <c r="M34" s="453">
        <f t="shared" ref="M34:M45" si="17">$Q$12</f>
        <v>0.16069815831987078</v>
      </c>
      <c r="N34" s="345">
        <f t="shared" ref="N34:N45" si="18">TRUNC(I34*(1+M34),2)</f>
        <v>0</v>
      </c>
      <c r="O34" s="348">
        <f t="shared" ref="O34:O45" si="19">TRUNC(J34*(1+L34),2)</f>
        <v>0</v>
      </c>
      <c r="P34" s="347">
        <f t="shared" ref="P34:P45" si="20">N34+O34</f>
        <v>0</v>
      </c>
      <c r="Q34" s="224" t="e">
        <f>P34/P222</f>
        <v>#DIV/0!</v>
      </c>
    </row>
    <row r="35" spans="1:18" s="13" customFormat="1" outlineLevel="2">
      <c r="A35" s="221" t="s">
        <v>43</v>
      </c>
      <c r="B35" s="204" t="s">
        <v>36</v>
      </c>
      <c r="C35" s="223" t="s">
        <v>107</v>
      </c>
      <c r="D35" s="218" t="s">
        <v>108</v>
      </c>
      <c r="E35" s="244" t="s">
        <v>8</v>
      </c>
      <c r="F35" s="241">
        <v>14.16</v>
      </c>
      <c r="G35" s="358"/>
      <c r="H35" s="359"/>
      <c r="I35" s="345">
        <f t="shared" si="13"/>
        <v>0</v>
      </c>
      <c r="J35" s="346">
        <f t="shared" si="14"/>
        <v>0</v>
      </c>
      <c r="K35" s="346">
        <f t="shared" si="15"/>
        <v>0</v>
      </c>
      <c r="L35" s="453">
        <f t="shared" si="16"/>
        <v>0.28239999999999998</v>
      </c>
      <c r="M35" s="453">
        <f t="shared" si="17"/>
        <v>0.16069815831987078</v>
      </c>
      <c r="N35" s="345">
        <f t="shared" si="18"/>
        <v>0</v>
      </c>
      <c r="O35" s="348">
        <f t="shared" si="19"/>
        <v>0</v>
      </c>
      <c r="P35" s="347">
        <f t="shared" si="20"/>
        <v>0</v>
      </c>
      <c r="Q35" s="224" t="e">
        <f>P35/P222</f>
        <v>#DIV/0!</v>
      </c>
    </row>
    <row r="36" spans="1:18" s="13" customFormat="1" outlineLevel="2">
      <c r="A36" s="221" t="s">
        <v>128</v>
      </c>
      <c r="B36" s="204" t="s">
        <v>36</v>
      </c>
      <c r="C36" s="205">
        <v>85333</v>
      </c>
      <c r="D36" s="218" t="s">
        <v>96</v>
      </c>
      <c r="E36" s="207" t="s">
        <v>9</v>
      </c>
      <c r="F36" s="208">
        <v>3</v>
      </c>
      <c r="G36" s="360"/>
      <c r="H36" s="361"/>
      <c r="I36" s="345">
        <f t="shared" si="13"/>
        <v>0</v>
      </c>
      <c r="J36" s="346">
        <f t="shared" si="14"/>
        <v>0</v>
      </c>
      <c r="K36" s="346">
        <f t="shared" si="15"/>
        <v>0</v>
      </c>
      <c r="L36" s="453">
        <f t="shared" si="16"/>
        <v>0.28239999999999998</v>
      </c>
      <c r="M36" s="453">
        <f t="shared" si="17"/>
        <v>0.16069815831987078</v>
      </c>
      <c r="N36" s="345">
        <f t="shared" si="18"/>
        <v>0</v>
      </c>
      <c r="O36" s="348">
        <f t="shared" si="19"/>
        <v>0</v>
      </c>
      <c r="P36" s="347">
        <f t="shared" si="20"/>
        <v>0</v>
      </c>
      <c r="Q36" s="210" t="e">
        <f>P36/P222</f>
        <v>#DIV/0!</v>
      </c>
    </row>
    <row r="37" spans="1:18" s="13" customFormat="1" outlineLevel="2">
      <c r="A37" s="221" t="s">
        <v>40</v>
      </c>
      <c r="B37" s="204" t="s">
        <v>36</v>
      </c>
      <c r="C37" s="205">
        <v>85332</v>
      </c>
      <c r="D37" s="245" t="s">
        <v>157</v>
      </c>
      <c r="E37" s="207" t="s">
        <v>9</v>
      </c>
      <c r="F37" s="208">
        <f>90+30</f>
        <v>120</v>
      </c>
      <c r="G37" s="360"/>
      <c r="H37" s="361"/>
      <c r="I37" s="345">
        <f t="shared" si="13"/>
        <v>0</v>
      </c>
      <c r="J37" s="346">
        <f t="shared" si="14"/>
        <v>0</v>
      </c>
      <c r="K37" s="346">
        <f t="shared" si="15"/>
        <v>0</v>
      </c>
      <c r="L37" s="453">
        <f t="shared" si="16"/>
        <v>0.28239999999999998</v>
      </c>
      <c r="M37" s="453">
        <f t="shared" si="17"/>
        <v>0.16069815831987078</v>
      </c>
      <c r="N37" s="345">
        <f t="shared" si="18"/>
        <v>0</v>
      </c>
      <c r="O37" s="348">
        <f t="shared" si="19"/>
        <v>0</v>
      </c>
      <c r="P37" s="347">
        <f t="shared" si="20"/>
        <v>0</v>
      </c>
      <c r="Q37" s="210" t="e">
        <f>P37/P222</f>
        <v>#DIV/0!</v>
      </c>
    </row>
    <row r="38" spans="1:18" s="13" customFormat="1" outlineLevel="2">
      <c r="A38" s="221" t="s">
        <v>34</v>
      </c>
      <c r="B38" s="204" t="s">
        <v>36</v>
      </c>
      <c r="C38" s="205" t="s">
        <v>106</v>
      </c>
      <c r="D38" s="219" t="s">
        <v>158</v>
      </c>
      <c r="E38" s="207" t="s">
        <v>8</v>
      </c>
      <c r="F38" s="208">
        <v>272.52</v>
      </c>
      <c r="G38" s="360"/>
      <c r="H38" s="361"/>
      <c r="I38" s="345">
        <f t="shared" si="13"/>
        <v>0</v>
      </c>
      <c r="J38" s="346">
        <f t="shared" si="14"/>
        <v>0</v>
      </c>
      <c r="K38" s="346">
        <f t="shared" si="15"/>
        <v>0</v>
      </c>
      <c r="L38" s="453">
        <f t="shared" si="16"/>
        <v>0.28239999999999998</v>
      </c>
      <c r="M38" s="453">
        <f t="shared" si="17"/>
        <v>0.16069815831987078</v>
      </c>
      <c r="N38" s="345">
        <f t="shared" si="18"/>
        <v>0</v>
      </c>
      <c r="O38" s="348">
        <f t="shared" si="19"/>
        <v>0</v>
      </c>
      <c r="P38" s="347">
        <f t="shared" si="20"/>
        <v>0</v>
      </c>
      <c r="Q38" s="210" t="e">
        <f>P38/P222</f>
        <v>#DIV/0!</v>
      </c>
    </row>
    <row r="39" spans="1:18" s="13" customFormat="1" outlineLevel="2">
      <c r="A39" s="221" t="s">
        <v>129</v>
      </c>
      <c r="B39" s="204" t="s">
        <v>36</v>
      </c>
      <c r="C39" s="205" t="s">
        <v>97</v>
      </c>
      <c r="D39" s="245" t="s">
        <v>98</v>
      </c>
      <c r="E39" s="220" t="s">
        <v>11</v>
      </c>
      <c r="F39" s="208">
        <v>264.23</v>
      </c>
      <c r="G39" s="360"/>
      <c r="H39" s="361"/>
      <c r="I39" s="345">
        <f t="shared" si="13"/>
        <v>0</v>
      </c>
      <c r="J39" s="346">
        <f t="shared" si="14"/>
        <v>0</v>
      </c>
      <c r="K39" s="346">
        <f t="shared" si="15"/>
        <v>0</v>
      </c>
      <c r="L39" s="453">
        <f t="shared" si="16"/>
        <v>0.28239999999999998</v>
      </c>
      <c r="M39" s="453">
        <f t="shared" si="17"/>
        <v>0.16069815831987078</v>
      </c>
      <c r="N39" s="345">
        <f t="shared" si="18"/>
        <v>0</v>
      </c>
      <c r="O39" s="348">
        <f t="shared" si="19"/>
        <v>0</v>
      </c>
      <c r="P39" s="347">
        <f t="shared" si="20"/>
        <v>0</v>
      </c>
      <c r="Q39" s="210" t="e">
        <f>P39/P222</f>
        <v>#DIV/0!</v>
      </c>
    </row>
    <row r="40" spans="1:18" s="13" customFormat="1" ht="27" outlineLevel="2">
      <c r="A40" s="221" t="s">
        <v>130</v>
      </c>
      <c r="B40" s="204" t="s">
        <v>36</v>
      </c>
      <c r="C40" s="205" t="s">
        <v>342</v>
      </c>
      <c r="D40" s="245" t="s">
        <v>343</v>
      </c>
      <c r="E40" s="220" t="s">
        <v>217</v>
      </c>
      <c r="F40" s="208">
        <v>5</v>
      </c>
      <c r="G40" s="360"/>
      <c r="H40" s="361"/>
      <c r="I40" s="345">
        <f t="shared" si="13"/>
        <v>0</v>
      </c>
      <c r="J40" s="346">
        <f t="shared" si="14"/>
        <v>0</v>
      </c>
      <c r="K40" s="346">
        <f t="shared" si="15"/>
        <v>0</v>
      </c>
      <c r="L40" s="453">
        <f t="shared" si="16"/>
        <v>0.28239999999999998</v>
      </c>
      <c r="M40" s="453">
        <f t="shared" si="17"/>
        <v>0.16069815831987078</v>
      </c>
      <c r="N40" s="345">
        <f t="shared" si="18"/>
        <v>0</v>
      </c>
      <c r="O40" s="348">
        <f t="shared" si="19"/>
        <v>0</v>
      </c>
      <c r="P40" s="347">
        <f t="shared" si="20"/>
        <v>0</v>
      </c>
      <c r="Q40" s="210" t="e">
        <f>P40/P222</f>
        <v>#DIV/0!</v>
      </c>
    </row>
    <row r="41" spans="1:18" s="13" customFormat="1" outlineLevel="2">
      <c r="A41" s="221" t="s">
        <v>575</v>
      </c>
      <c r="B41" s="204" t="s">
        <v>36</v>
      </c>
      <c r="C41" s="205" t="s">
        <v>335</v>
      </c>
      <c r="D41" s="245" t="s">
        <v>257</v>
      </c>
      <c r="E41" s="220" t="s">
        <v>8</v>
      </c>
      <c r="F41" s="208">
        <v>2.65</v>
      </c>
      <c r="G41" s="360"/>
      <c r="H41" s="361"/>
      <c r="I41" s="345">
        <f t="shared" si="13"/>
        <v>0</v>
      </c>
      <c r="J41" s="346">
        <f t="shared" si="14"/>
        <v>0</v>
      </c>
      <c r="K41" s="346">
        <f t="shared" si="15"/>
        <v>0</v>
      </c>
      <c r="L41" s="453">
        <f t="shared" si="16"/>
        <v>0.28239999999999998</v>
      </c>
      <c r="M41" s="453">
        <f t="shared" si="17"/>
        <v>0.16069815831987078</v>
      </c>
      <c r="N41" s="345">
        <f t="shared" si="18"/>
        <v>0</v>
      </c>
      <c r="O41" s="348">
        <f t="shared" si="19"/>
        <v>0</v>
      </c>
      <c r="P41" s="347">
        <f t="shared" si="20"/>
        <v>0</v>
      </c>
      <c r="Q41" s="210" t="e">
        <f>P41/P222</f>
        <v>#DIV/0!</v>
      </c>
    </row>
    <row r="42" spans="1:18" s="13" customFormat="1" outlineLevel="2">
      <c r="A42" s="221" t="s">
        <v>264</v>
      </c>
      <c r="B42" s="204" t="s">
        <v>36</v>
      </c>
      <c r="C42" s="205" t="s">
        <v>334</v>
      </c>
      <c r="D42" s="245" t="s">
        <v>332</v>
      </c>
      <c r="E42" s="220" t="s">
        <v>8</v>
      </c>
      <c r="F42" s="208">
        <v>54.18</v>
      </c>
      <c r="G42" s="360"/>
      <c r="H42" s="361"/>
      <c r="I42" s="345">
        <f t="shared" si="13"/>
        <v>0</v>
      </c>
      <c r="J42" s="346">
        <f t="shared" si="14"/>
        <v>0</v>
      </c>
      <c r="K42" s="346">
        <f t="shared" si="15"/>
        <v>0</v>
      </c>
      <c r="L42" s="453">
        <f t="shared" si="16"/>
        <v>0.28239999999999998</v>
      </c>
      <c r="M42" s="453">
        <f t="shared" si="17"/>
        <v>0.16069815831987078</v>
      </c>
      <c r="N42" s="345">
        <f t="shared" si="18"/>
        <v>0</v>
      </c>
      <c r="O42" s="348">
        <f t="shared" si="19"/>
        <v>0</v>
      </c>
      <c r="P42" s="347">
        <f t="shared" si="20"/>
        <v>0</v>
      </c>
      <c r="Q42" s="210" t="e">
        <f>P42/P222</f>
        <v>#DIV/0!</v>
      </c>
    </row>
    <row r="43" spans="1:18" s="13" customFormat="1" outlineLevel="2">
      <c r="A43" s="221" t="s">
        <v>265</v>
      </c>
      <c r="B43" s="204" t="s">
        <v>36</v>
      </c>
      <c r="C43" s="205" t="s">
        <v>335</v>
      </c>
      <c r="D43" s="245" t="s">
        <v>576</v>
      </c>
      <c r="E43" s="220" t="s">
        <v>8</v>
      </c>
      <c r="F43" s="208">
        <f>497.05</f>
        <v>497.05</v>
      </c>
      <c r="G43" s="360"/>
      <c r="H43" s="361"/>
      <c r="I43" s="345">
        <f t="shared" si="13"/>
        <v>0</v>
      </c>
      <c r="J43" s="346">
        <f t="shared" si="14"/>
        <v>0</v>
      </c>
      <c r="K43" s="346">
        <f t="shared" si="15"/>
        <v>0</v>
      </c>
      <c r="L43" s="453">
        <f t="shared" si="16"/>
        <v>0.28239999999999998</v>
      </c>
      <c r="M43" s="453">
        <f t="shared" si="17"/>
        <v>0.16069815831987078</v>
      </c>
      <c r="N43" s="345">
        <f t="shared" si="18"/>
        <v>0</v>
      </c>
      <c r="O43" s="348">
        <f t="shared" si="19"/>
        <v>0</v>
      </c>
      <c r="P43" s="347">
        <f t="shared" si="20"/>
        <v>0</v>
      </c>
      <c r="Q43" s="210" t="e">
        <f>P43/P222</f>
        <v>#DIV/0!</v>
      </c>
    </row>
    <row r="44" spans="1:18" s="13" customFormat="1" outlineLevel="2">
      <c r="A44" s="221" t="s">
        <v>266</v>
      </c>
      <c r="B44" s="212" t="s">
        <v>44</v>
      </c>
      <c r="C44" s="227" t="s">
        <v>579</v>
      </c>
      <c r="D44" s="237" t="s">
        <v>578</v>
      </c>
      <c r="E44" s="226" t="s">
        <v>8</v>
      </c>
      <c r="F44" s="215">
        <f>10.7*2</f>
        <v>21.4</v>
      </c>
      <c r="G44" s="362"/>
      <c r="H44" s="363"/>
      <c r="I44" s="345">
        <f t="shared" si="13"/>
        <v>0</v>
      </c>
      <c r="J44" s="346">
        <f t="shared" si="14"/>
        <v>0</v>
      </c>
      <c r="K44" s="346">
        <f t="shared" si="15"/>
        <v>0</v>
      </c>
      <c r="L44" s="453">
        <f t="shared" si="16"/>
        <v>0.28239999999999998</v>
      </c>
      <c r="M44" s="453">
        <f t="shared" si="17"/>
        <v>0.16069815831987078</v>
      </c>
      <c r="N44" s="345">
        <f t="shared" si="18"/>
        <v>0</v>
      </c>
      <c r="O44" s="348">
        <f t="shared" si="19"/>
        <v>0</v>
      </c>
      <c r="P44" s="347">
        <f t="shared" si="20"/>
        <v>0</v>
      </c>
      <c r="Q44" s="210" t="e">
        <f>P44/P222</f>
        <v>#DIV/0!</v>
      </c>
    </row>
    <row r="45" spans="1:18" s="13" customFormat="1" ht="14.25" outlineLevel="2" thickBot="1">
      <c r="A45" s="221" t="s">
        <v>333</v>
      </c>
      <c r="B45" s="212" t="s">
        <v>36</v>
      </c>
      <c r="C45" s="227">
        <v>72897</v>
      </c>
      <c r="D45" s="213" t="s">
        <v>99</v>
      </c>
      <c r="E45" s="226" t="s">
        <v>11</v>
      </c>
      <c r="F45" s="215">
        <v>15</v>
      </c>
      <c r="G45" s="362"/>
      <c r="H45" s="363"/>
      <c r="I45" s="345">
        <f t="shared" si="13"/>
        <v>0</v>
      </c>
      <c r="J45" s="346">
        <f t="shared" si="14"/>
        <v>0</v>
      </c>
      <c r="K45" s="346">
        <f t="shared" si="15"/>
        <v>0</v>
      </c>
      <c r="L45" s="453">
        <f t="shared" si="16"/>
        <v>0.28239999999999998</v>
      </c>
      <c r="M45" s="453">
        <f t="shared" si="17"/>
        <v>0.16069815831987078</v>
      </c>
      <c r="N45" s="345">
        <f t="shared" si="18"/>
        <v>0</v>
      </c>
      <c r="O45" s="348">
        <f t="shared" si="19"/>
        <v>0</v>
      </c>
      <c r="P45" s="347">
        <f t="shared" si="20"/>
        <v>0</v>
      </c>
      <c r="Q45" s="217" t="e">
        <f>P45/P222</f>
        <v>#DIV/0!</v>
      </c>
    </row>
    <row r="46" spans="1:18" s="13" customFormat="1" ht="14.25" customHeight="1" outlineLevel="2" thickBot="1">
      <c r="A46" s="831" t="s">
        <v>28</v>
      </c>
      <c r="B46" s="843"/>
      <c r="C46" s="843"/>
      <c r="D46" s="843"/>
      <c r="E46" s="843"/>
      <c r="F46" s="843"/>
      <c r="G46" s="843"/>
      <c r="H46" s="843"/>
      <c r="I46" s="843"/>
      <c r="J46" s="843"/>
      <c r="K46" s="843"/>
      <c r="L46" s="843"/>
      <c r="M46" s="843"/>
      <c r="N46" s="843"/>
      <c r="O46" s="844"/>
      <c r="P46" s="155">
        <f>SUM(P34:P45)</f>
        <v>0</v>
      </c>
      <c r="Q46" s="166" t="e">
        <f>P46/P222</f>
        <v>#DIV/0!</v>
      </c>
      <c r="R46" s="10"/>
    </row>
    <row r="47" spans="1:18" s="13" customFormat="1" ht="14.25" thickBot="1">
      <c r="A47" s="181" t="s">
        <v>27</v>
      </c>
      <c r="B47" s="828" t="s">
        <v>255</v>
      </c>
      <c r="C47" s="845"/>
      <c r="D47" s="845"/>
      <c r="E47" s="845"/>
      <c r="F47" s="845"/>
      <c r="G47" s="845"/>
      <c r="H47" s="845"/>
      <c r="I47" s="845"/>
      <c r="J47" s="845"/>
      <c r="K47" s="845"/>
      <c r="L47" s="845"/>
      <c r="M47" s="845"/>
      <c r="N47" s="845"/>
      <c r="O47" s="845"/>
      <c r="P47" s="846"/>
      <c r="Q47" s="169"/>
      <c r="R47" s="10"/>
    </row>
    <row r="48" spans="1:18" s="13" customFormat="1" ht="40.5" outlineLevel="2">
      <c r="A48" s="203" t="s">
        <v>121</v>
      </c>
      <c r="B48" s="204" t="s">
        <v>36</v>
      </c>
      <c r="C48" s="205" t="s">
        <v>72</v>
      </c>
      <c r="D48" s="225" t="s">
        <v>73</v>
      </c>
      <c r="E48" s="207" t="s">
        <v>8</v>
      </c>
      <c r="F48" s="208">
        <v>146.24</v>
      </c>
      <c r="G48" s="360"/>
      <c r="H48" s="361"/>
      <c r="I48" s="345">
        <f t="shared" ref="I48:I56" si="21">TRUNC(G48*F48,2)</f>
        <v>0</v>
      </c>
      <c r="J48" s="346">
        <f t="shared" ref="J48:J56" si="22">TRUNC(H48*F48,2)</f>
        <v>0</v>
      </c>
      <c r="K48" s="346">
        <f t="shared" ref="K48:K56" si="23">J48+I48</f>
        <v>0</v>
      </c>
      <c r="L48" s="453">
        <f t="shared" ref="L48:L56" si="24">$Q$11</f>
        <v>0.28239999999999998</v>
      </c>
      <c r="M48" s="453">
        <f t="shared" ref="M48:M56" si="25">$Q$12</f>
        <v>0.16069815831987078</v>
      </c>
      <c r="N48" s="345">
        <f t="shared" ref="N48:N56" si="26">TRUNC(I48*(1+M48),2)</f>
        <v>0</v>
      </c>
      <c r="O48" s="348">
        <f t="shared" ref="O48:O56" si="27">TRUNC(J48*(1+L48),2)</f>
        <v>0</v>
      </c>
      <c r="P48" s="347">
        <f t="shared" ref="P48:P56" si="28">N48+O48</f>
        <v>0</v>
      </c>
      <c r="Q48" s="210" t="e">
        <f>P48/P222</f>
        <v>#DIV/0!</v>
      </c>
      <c r="R48" s="11"/>
    </row>
    <row r="49" spans="1:18" s="13" customFormat="1" ht="54" outlineLevel="2">
      <c r="A49" s="203" t="s">
        <v>122</v>
      </c>
      <c r="B49" s="204" t="s">
        <v>36</v>
      </c>
      <c r="C49" s="205" t="s">
        <v>132</v>
      </c>
      <c r="D49" s="225" t="s">
        <v>131</v>
      </c>
      <c r="E49" s="207" t="s">
        <v>8</v>
      </c>
      <c r="F49" s="208">
        <f>(F48+F52)*2</f>
        <v>299.62</v>
      </c>
      <c r="G49" s="360"/>
      <c r="H49" s="361"/>
      <c r="I49" s="345">
        <f t="shared" si="21"/>
        <v>0</v>
      </c>
      <c r="J49" s="346">
        <f t="shared" si="22"/>
        <v>0</v>
      </c>
      <c r="K49" s="346">
        <f t="shared" si="23"/>
        <v>0</v>
      </c>
      <c r="L49" s="453">
        <f t="shared" si="24"/>
        <v>0.28239999999999998</v>
      </c>
      <c r="M49" s="453">
        <f t="shared" si="25"/>
        <v>0.16069815831987078</v>
      </c>
      <c r="N49" s="345">
        <f t="shared" si="26"/>
        <v>0</v>
      </c>
      <c r="O49" s="348">
        <f t="shared" si="27"/>
        <v>0</v>
      </c>
      <c r="P49" s="347">
        <f t="shared" si="28"/>
        <v>0</v>
      </c>
      <c r="Q49" s="210" t="e">
        <f>P49/P222</f>
        <v>#DIV/0!</v>
      </c>
      <c r="R49" s="11"/>
    </row>
    <row r="50" spans="1:18" s="13" customFormat="1" outlineLevel="2">
      <c r="A50" s="203" t="s">
        <v>297</v>
      </c>
      <c r="B50" s="212" t="s">
        <v>44</v>
      </c>
      <c r="C50" s="205" t="s">
        <v>56</v>
      </c>
      <c r="D50" s="225" t="s">
        <v>258</v>
      </c>
      <c r="E50" s="207" t="s">
        <v>8</v>
      </c>
      <c r="F50" s="215">
        <v>3</v>
      </c>
      <c r="G50" s="362"/>
      <c r="H50" s="363"/>
      <c r="I50" s="345">
        <f t="shared" si="21"/>
        <v>0</v>
      </c>
      <c r="J50" s="346">
        <f t="shared" si="22"/>
        <v>0</v>
      </c>
      <c r="K50" s="346">
        <f t="shared" si="23"/>
        <v>0</v>
      </c>
      <c r="L50" s="453">
        <f t="shared" si="24"/>
        <v>0.28239999999999998</v>
      </c>
      <c r="M50" s="453">
        <f t="shared" si="25"/>
        <v>0.16069815831987078</v>
      </c>
      <c r="N50" s="345">
        <f t="shared" si="26"/>
        <v>0</v>
      </c>
      <c r="O50" s="348">
        <f t="shared" si="27"/>
        <v>0</v>
      </c>
      <c r="P50" s="347">
        <f t="shared" si="28"/>
        <v>0</v>
      </c>
      <c r="Q50" s="210" t="e">
        <f>P50/P222</f>
        <v>#DIV/0!</v>
      </c>
      <c r="R50" s="11"/>
    </row>
    <row r="51" spans="1:18" s="13" customFormat="1" outlineLevel="2">
      <c r="A51" s="203" t="s">
        <v>298</v>
      </c>
      <c r="B51" s="204" t="s">
        <v>36</v>
      </c>
      <c r="C51" s="205" t="s">
        <v>349</v>
      </c>
      <c r="D51" s="225" t="s">
        <v>330</v>
      </c>
      <c r="E51" s="207" t="s">
        <v>8</v>
      </c>
      <c r="F51" s="214">
        <v>46.82</v>
      </c>
      <c r="G51" s="362"/>
      <c r="H51" s="363"/>
      <c r="I51" s="345">
        <f t="shared" si="21"/>
        <v>0</v>
      </c>
      <c r="J51" s="346">
        <f t="shared" si="22"/>
        <v>0</v>
      </c>
      <c r="K51" s="346">
        <f t="shared" si="23"/>
        <v>0</v>
      </c>
      <c r="L51" s="453">
        <f t="shared" si="24"/>
        <v>0.28239999999999998</v>
      </c>
      <c r="M51" s="453">
        <f t="shared" si="25"/>
        <v>0.16069815831987078</v>
      </c>
      <c r="N51" s="345">
        <f t="shared" si="26"/>
        <v>0</v>
      </c>
      <c r="O51" s="348">
        <f t="shared" si="27"/>
        <v>0</v>
      </c>
      <c r="P51" s="347">
        <f t="shared" si="28"/>
        <v>0</v>
      </c>
      <c r="Q51" s="210" t="e">
        <f>P51/P222</f>
        <v>#DIV/0!</v>
      </c>
      <c r="R51" s="11"/>
    </row>
    <row r="52" spans="1:18" s="13" customFormat="1" ht="40.5" outlineLevel="2">
      <c r="A52" s="203" t="s">
        <v>299</v>
      </c>
      <c r="B52" s="204" t="s">
        <v>36</v>
      </c>
      <c r="C52" s="205" t="s">
        <v>344</v>
      </c>
      <c r="D52" s="225" t="s">
        <v>346</v>
      </c>
      <c r="E52" s="207" t="s">
        <v>8</v>
      </c>
      <c r="F52" s="214">
        <v>3.57</v>
      </c>
      <c r="G52" s="362"/>
      <c r="H52" s="363"/>
      <c r="I52" s="345">
        <f t="shared" si="21"/>
        <v>0</v>
      </c>
      <c r="J52" s="346">
        <f t="shared" si="22"/>
        <v>0</v>
      </c>
      <c r="K52" s="346">
        <f t="shared" si="23"/>
        <v>0</v>
      </c>
      <c r="L52" s="453">
        <f t="shared" si="24"/>
        <v>0.28239999999999998</v>
      </c>
      <c r="M52" s="453">
        <f t="shared" si="25"/>
        <v>0.16069815831987078</v>
      </c>
      <c r="N52" s="345">
        <f t="shared" si="26"/>
        <v>0</v>
      </c>
      <c r="O52" s="348">
        <f t="shared" si="27"/>
        <v>0</v>
      </c>
      <c r="P52" s="347">
        <f t="shared" si="28"/>
        <v>0</v>
      </c>
      <c r="Q52" s="210" t="e">
        <f>P52/P222</f>
        <v>#DIV/0!</v>
      </c>
      <c r="R52" s="11"/>
    </row>
    <row r="53" spans="1:18" s="13" customFormat="1" outlineLevel="2">
      <c r="A53" s="203" t="s">
        <v>300</v>
      </c>
      <c r="B53" s="204" t="s">
        <v>36</v>
      </c>
      <c r="C53" s="205" t="s">
        <v>345</v>
      </c>
      <c r="D53" s="239" t="s">
        <v>256</v>
      </c>
      <c r="E53" s="207" t="s">
        <v>11</v>
      </c>
      <c r="F53" s="214">
        <v>6</v>
      </c>
      <c r="G53" s="362"/>
      <c r="H53" s="363"/>
      <c r="I53" s="345">
        <f t="shared" si="21"/>
        <v>0</v>
      </c>
      <c r="J53" s="346">
        <f t="shared" si="22"/>
        <v>0</v>
      </c>
      <c r="K53" s="346">
        <f t="shared" si="23"/>
        <v>0</v>
      </c>
      <c r="L53" s="453">
        <f t="shared" si="24"/>
        <v>0.28239999999999998</v>
      </c>
      <c r="M53" s="453">
        <f t="shared" si="25"/>
        <v>0.16069815831987078</v>
      </c>
      <c r="N53" s="345">
        <f t="shared" si="26"/>
        <v>0</v>
      </c>
      <c r="O53" s="348">
        <f t="shared" si="27"/>
        <v>0</v>
      </c>
      <c r="P53" s="347">
        <f t="shared" si="28"/>
        <v>0</v>
      </c>
      <c r="Q53" s="210" t="e">
        <f>P53/P222</f>
        <v>#DIV/0!</v>
      </c>
      <c r="R53" s="11"/>
    </row>
    <row r="54" spans="1:18" s="13" customFormat="1" ht="27" outlineLevel="2">
      <c r="A54" s="203" t="s">
        <v>301</v>
      </c>
      <c r="B54" s="204" t="s">
        <v>36</v>
      </c>
      <c r="C54" s="205" t="s">
        <v>348</v>
      </c>
      <c r="D54" s="225" t="s">
        <v>347</v>
      </c>
      <c r="E54" s="207" t="s">
        <v>8</v>
      </c>
      <c r="F54" s="214">
        <v>3.32</v>
      </c>
      <c r="G54" s="362"/>
      <c r="H54" s="363"/>
      <c r="I54" s="345">
        <f t="shared" si="21"/>
        <v>0</v>
      </c>
      <c r="J54" s="346">
        <f t="shared" si="22"/>
        <v>0</v>
      </c>
      <c r="K54" s="346">
        <f t="shared" si="23"/>
        <v>0</v>
      </c>
      <c r="L54" s="453">
        <f t="shared" si="24"/>
        <v>0.28239999999999998</v>
      </c>
      <c r="M54" s="453">
        <f t="shared" si="25"/>
        <v>0.16069815831987078</v>
      </c>
      <c r="N54" s="345">
        <f t="shared" si="26"/>
        <v>0</v>
      </c>
      <c r="O54" s="348">
        <f t="shared" si="27"/>
        <v>0</v>
      </c>
      <c r="P54" s="347">
        <f t="shared" si="28"/>
        <v>0</v>
      </c>
      <c r="Q54" s="210" t="e">
        <f>P54/P222</f>
        <v>#DIV/0!</v>
      </c>
      <c r="R54" s="11"/>
    </row>
    <row r="55" spans="1:18" s="13" customFormat="1" outlineLevel="2">
      <c r="A55" s="203" t="s">
        <v>302</v>
      </c>
      <c r="B55" s="212" t="s">
        <v>44</v>
      </c>
      <c r="C55" s="205" t="s">
        <v>57</v>
      </c>
      <c r="D55" s="239" t="s">
        <v>316</v>
      </c>
      <c r="E55" s="226" t="s">
        <v>8</v>
      </c>
      <c r="F55" s="214">
        <v>2.04</v>
      </c>
      <c r="G55" s="362"/>
      <c r="H55" s="363"/>
      <c r="I55" s="345">
        <f t="shared" si="21"/>
        <v>0</v>
      </c>
      <c r="J55" s="346">
        <f t="shared" si="22"/>
        <v>0</v>
      </c>
      <c r="K55" s="346">
        <f t="shared" si="23"/>
        <v>0</v>
      </c>
      <c r="L55" s="453">
        <f t="shared" si="24"/>
        <v>0.28239999999999998</v>
      </c>
      <c r="M55" s="453">
        <f t="shared" si="25"/>
        <v>0.16069815831987078</v>
      </c>
      <c r="N55" s="345">
        <f t="shared" si="26"/>
        <v>0</v>
      </c>
      <c r="O55" s="348">
        <f t="shared" si="27"/>
        <v>0</v>
      </c>
      <c r="P55" s="347">
        <f t="shared" si="28"/>
        <v>0</v>
      </c>
      <c r="Q55" s="210" t="e">
        <f>P55/P222</f>
        <v>#DIV/0!</v>
      </c>
      <c r="R55" s="11"/>
    </row>
    <row r="56" spans="1:18" s="13" customFormat="1" ht="27.75" outlineLevel="2" thickBot="1">
      <c r="A56" s="203" t="s">
        <v>441</v>
      </c>
      <c r="B56" s="212" t="s">
        <v>44</v>
      </c>
      <c r="C56" s="205" t="s">
        <v>58</v>
      </c>
      <c r="D56" s="225" t="s">
        <v>133</v>
      </c>
      <c r="E56" s="214" t="s">
        <v>8</v>
      </c>
      <c r="F56" s="230">
        <f>F49</f>
        <v>299.62</v>
      </c>
      <c r="G56" s="364"/>
      <c r="H56" s="363"/>
      <c r="I56" s="345">
        <f t="shared" si="21"/>
        <v>0</v>
      </c>
      <c r="J56" s="346">
        <f t="shared" si="22"/>
        <v>0</v>
      </c>
      <c r="K56" s="346">
        <f t="shared" si="23"/>
        <v>0</v>
      </c>
      <c r="L56" s="453">
        <f t="shared" si="24"/>
        <v>0.28239999999999998</v>
      </c>
      <c r="M56" s="453">
        <f t="shared" si="25"/>
        <v>0.16069815831987078</v>
      </c>
      <c r="N56" s="345">
        <f t="shared" si="26"/>
        <v>0</v>
      </c>
      <c r="O56" s="348">
        <f t="shared" si="27"/>
        <v>0</v>
      </c>
      <c r="P56" s="347">
        <f t="shared" si="28"/>
        <v>0</v>
      </c>
      <c r="Q56" s="210" t="e">
        <f>P56/P222</f>
        <v>#DIV/0!</v>
      </c>
      <c r="R56" s="11"/>
    </row>
    <row r="57" spans="1:18" s="13" customFormat="1" ht="14.25" customHeight="1" outlineLevel="2" thickBot="1">
      <c r="A57" s="825" t="s">
        <v>151</v>
      </c>
      <c r="B57" s="826"/>
      <c r="C57" s="826"/>
      <c r="D57" s="826"/>
      <c r="E57" s="826"/>
      <c r="F57" s="826"/>
      <c r="G57" s="826"/>
      <c r="H57" s="826"/>
      <c r="I57" s="826"/>
      <c r="J57" s="826"/>
      <c r="K57" s="826"/>
      <c r="L57" s="826"/>
      <c r="M57" s="826"/>
      <c r="N57" s="826"/>
      <c r="O57" s="827"/>
      <c r="P57" s="155">
        <f>SUM(P48:P56)</f>
        <v>0</v>
      </c>
      <c r="Q57" s="166" t="e">
        <f>P57/P222</f>
        <v>#DIV/0!</v>
      </c>
      <c r="R57" s="10"/>
    </row>
    <row r="58" spans="1:18" s="13" customFormat="1" ht="14.25" outlineLevel="1" thickBot="1">
      <c r="A58" s="181" t="s">
        <v>136</v>
      </c>
      <c r="B58" s="828" t="s">
        <v>120</v>
      </c>
      <c r="C58" s="845"/>
      <c r="D58" s="845"/>
      <c r="E58" s="845"/>
      <c r="F58" s="845"/>
      <c r="G58" s="845"/>
      <c r="H58" s="845"/>
      <c r="I58" s="845"/>
      <c r="J58" s="845"/>
      <c r="K58" s="845"/>
      <c r="L58" s="845"/>
      <c r="M58" s="845"/>
      <c r="N58" s="845"/>
      <c r="O58" s="845"/>
      <c r="P58" s="846"/>
      <c r="Q58" s="165"/>
      <c r="R58" s="10"/>
    </row>
    <row r="59" spans="1:18" s="13" customFormat="1" ht="40.5" outlineLevel="1">
      <c r="A59" s="227" t="s">
        <v>162</v>
      </c>
      <c r="B59" s="227" t="s">
        <v>36</v>
      </c>
      <c r="C59" s="227" t="s">
        <v>354</v>
      </c>
      <c r="D59" s="238" t="s">
        <v>356</v>
      </c>
      <c r="E59" s="214" t="s">
        <v>8</v>
      </c>
      <c r="F59" s="214">
        <v>4.4800000000000004</v>
      </c>
      <c r="G59" s="358"/>
      <c r="H59" s="359"/>
      <c r="I59" s="345">
        <f t="shared" ref="I59:I64" si="29">TRUNC(G59*F59,2)</f>
        <v>0</v>
      </c>
      <c r="J59" s="346">
        <f t="shared" ref="J59:J64" si="30">TRUNC(H59*F59,2)</f>
        <v>0</v>
      </c>
      <c r="K59" s="346">
        <f t="shared" ref="K59:K64" si="31">J59+I59</f>
        <v>0</v>
      </c>
      <c r="L59" s="453">
        <f t="shared" ref="L59:L64" si="32">$Q$11</f>
        <v>0.28239999999999998</v>
      </c>
      <c r="M59" s="453">
        <f t="shared" ref="M59:M64" si="33">$Q$12</f>
        <v>0.16069815831987078</v>
      </c>
      <c r="N59" s="345">
        <f t="shared" ref="N59:N64" si="34">TRUNC(I59*(1+M59),2)</f>
        <v>0</v>
      </c>
      <c r="O59" s="348">
        <f t="shared" ref="O59:O64" si="35">TRUNC(J59*(1+L59),2)</f>
        <v>0</v>
      </c>
      <c r="P59" s="347">
        <f t="shared" ref="P59:P64" si="36">N59+O59</f>
        <v>0</v>
      </c>
      <c r="Q59" s="217" t="e">
        <f>P59/P222</f>
        <v>#DIV/0!</v>
      </c>
      <c r="R59" s="10"/>
    </row>
    <row r="60" spans="1:18" s="13" customFormat="1" ht="40.5" outlineLevel="1">
      <c r="A60" s="227" t="s">
        <v>259</v>
      </c>
      <c r="B60" s="227" t="s">
        <v>36</v>
      </c>
      <c r="C60" s="227" t="s">
        <v>354</v>
      </c>
      <c r="D60" s="238" t="s">
        <v>355</v>
      </c>
      <c r="E60" s="226" t="s">
        <v>8</v>
      </c>
      <c r="F60" s="214">
        <f>2.75*2</f>
        <v>5.5</v>
      </c>
      <c r="G60" s="358"/>
      <c r="H60" s="359"/>
      <c r="I60" s="345">
        <f t="shared" si="29"/>
        <v>0</v>
      </c>
      <c r="J60" s="346">
        <f t="shared" si="30"/>
        <v>0</v>
      </c>
      <c r="K60" s="346">
        <f t="shared" si="31"/>
        <v>0</v>
      </c>
      <c r="L60" s="453">
        <f t="shared" si="32"/>
        <v>0.28239999999999998</v>
      </c>
      <c r="M60" s="453">
        <f t="shared" si="33"/>
        <v>0.16069815831987078</v>
      </c>
      <c r="N60" s="345">
        <f t="shared" si="34"/>
        <v>0</v>
      </c>
      <c r="O60" s="348">
        <f t="shared" si="35"/>
        <v>0</v>
      </c>
      <c r="P60" s="347">
        <f t="shared" si="36"/>
        <v>0</v>
      </c>
      <c r="Q60" s="217" t="e">
        <f>P60/P222</f>
        <v>#DIV/0!</v>
      </c>
      <c r="R60" s="10"/>
    </row>
    <row r="61" spans="1:18" s="13" customFormat="1" ht="40.5" outlineLevel="1">
      <c r="A61" s="227" t="s">
        <v>260</v>
      </c>
      <c r="B61" s="227" t="s">
        <v>36</v>
      </c>
      <c r="C61" s="227" t="s">
        <v>351</v>
      </c>
      <c r="D61" s="238" t="s">
        <v>350</v>
      </c>
      <c r="E61" s="214" t="s">
        <v>8</v>
      </c>
      <c r="F61" s="214">
        <v>1.98</v>
      </c>
      <c r="G61" s="358"/>
      <c r="H61" s="359"/>
      <c r="I61" s="345">
        <f t="shared" si="29"/>
        <v>0</v>
      </c>
      <c r="J61" s="346">
        <f t="shared" si="30"/>
        <v>0</v>
      </c>
      <c r="K61" s="346">
        <f t="shared" si="31"/>
        <v>0</v>
      </c>
      <c r="L61" s="453">
        <f t="shared" si="32"/>
        <v>0.28239999999999998</v>
      </c>
      <c r="M61" s="453">
        <f t="shared" si="33"/>
        <v>0.16069815831987078</v>
      </c>
      <c r="N61" s="345">
        <f t="shared" si="34"/>
        <v>0</v>
      </c>
      <c r="O61" s="348">
        <f t="shared" si="35"/>
        <v>0</v>
      </c>
      <c r="P61" s="347">
        <f t="shared" si="36"/>
        <v>0</v>
      </c>
      <c r="Q61" s="217" t="e">
        <f>P61/P222</f>
        <v>#DIV/0!</v>
      </c>
      <c r="R61" s="10"/>
    </row>
    <row r="62" spans="1:18" s="13" customFormat="1" ht="27.75" customHeight="1" outlineLevel="1">
      <c r="A62" s="227" t="s">
        <v>261</v>
      </c>
      <c r="B62" s="227" t="s">
        <v>36</v>
      </c>
      <c r="C62" s="227" t="s">
        <v>352</v>
      </c>
      <c r="D62" s="238" t="s">
        <v>353</v>
      </c>
      <c r="E62" s="214" t="s">
        <v>8</v>
      </c>
      <c r="F62" s="214">
        <v>1.5</v>
      </c>
      <c r="G62" s="358"/>
      <c r="H62" s="359"/>
      <c r="I62" s="345">
        <f t="shared" si="29"/>
        <v>0</v>
      </c>
      <c r="J62" s="346">
        <f t="shared" si="30"/>
        <v>0</v>
      </c>
      <c r="K62" s="346">
        <f t="shared" si="31"/>
        <v>0</v>
      </c>
      <c r="L62" s="453">
        <f t="shared" si="32"/>
        <v>0.28239999999999998</v>
      </c>
      <c r="M62" s="453">
        <f t="shared" si="33"/>
        <v>0.16069815831987078</v>
      </c>
      <c r="N62" s="345">
        <f t="shared" si="34"/>
        <v>0</v>
      </c>
      <c r="O62" s="348">
        <f t="shared" si="35"/>
        <v>0</v>
      </c>
      <c r="P62" s="347">
        <f t="shared" si="36"/>
        <v>0</v>
      </c>
      <c r="Q62" s="217" t="e">
        <f>P62/P222</f>
        <v>#DIV/0!</v>
      </c>
      <c r="R62" s="10"/>
    </row>
    <row r="63" spans="1:18" s="13" customFormat="1" outlineLevel="1">
      <c r="A63" s="227" t="s">
        <v>262</v>
      </c>
      <c r="B63" s="227" t="s">
        <v>36</v>
      </c>
      <c r="C63" s="227" t="s">
        <v>351</v>
      </c>
      <c r="D63" s="238" t="s">
        <v>446</v>
      </c>
      <c r="E63" s="214" t="s">
        <v>8</v>
      </c>
      <c r="F63" s="214">
        <v>9.33</v>
      </c>
      <c r="G63" s="358"/>
      <c r="H63" s="359"/>
      <c r="I63" s="345">
        <f t="shared" si="29"/>
        <v>0</v>
      </c>
      <c r="J63" s="346">
        <f t="shared" si="30"/>
        <v>0</v>
      </c>
      <c r="K63" s="346">
        <f t="shared" si="31"/>
        <v>0</v>
      </c>
      <c r="L63" s="453">
        <f t="shared" si="32"/>
        <v>0.28239999999999998</v>
      </c>
      <c r="M63" s="453">
        <f t="shared" si="33"/>
        <v>0.16069815831987078</v>
      </c>
      <c r="N63" s="345">
        <f t="shared" si="34"/>
        <v>0</v>
      </c>
      <c r="O63" s="348">
        <f t="shared" si="35"/>
        <v>0</v>
      </c>
      <c r="P63" s="347">
        <f t="shared" si="36"/>
        <v>0</v>
      </c>
      <c r="Q63" s="217" t="e">
        <f>P63/P222</f>
        <v>#DIV/0!</v>
      </c>
      <c r="R63" s="10"/>
    </row>
    <row r="64" spans="1:18" s="13" customFormat="1" ht="14.25" outlineLevel="1" thickBot="1">
      <c r="A64" s="227" t="s">
        <v>263</v>
      </c>
      <c r="B64" s="227" t="s">
        <v>37</v>
      </c>
      <c r="C64" s="227"/>
      <c r="D64" s="238" t="s">
        <v>538</v>
      </c>
      <c r="E64" s="226" t="s">
        <v>9</v>
      </c>
      <c r="F64" s="214">
        <v>2</v>
      </c>
      <c r="G64" s="358"/>
      <c r="H64" s="359"/>
      <c r="I64" s="345">
        <f t="shared" si="29"/>
        <v>0</v>
      </c>
      <c r="J64" s="346">
        <f t="shared" si="30"/>
        <v>0</v>
      </c>
      <c r="K64" s="346">
        <f t="shared" si="31"/>
        <v>0</v>
      </c>
      <c r="L64" s="453">
        <f t="shared" si="32"/>
        <v>0.28239999999999998</v>
      </c>
      <c r="M64" s="453">
        <f t="shared" si="33"/>
        <v>0.16069815831987078</v>
      </c>
      <c r="N64" s="345">
        <f t="shared" si="34"/>
        <v>0</v>
      </c>
      <c r="O64" s="348">
        <f t="shared" si="35"/>
        <v>0</v>
      </c>
      <c r="P64" s="347">
        <f t="shared" si="36"/>
        <v>0</v>
      </c>
      <c r="Q64" s="217" t="e">
        <f>P64/P222</f>
        <v>#DIV/0!</v>
      </c>
      <c r="R64" s="10"/>
    </row>
    <row r="65" spans="1:18" s="13" customFormat="1" ht="14.25" customHeight="1" outlineLevel="2" thickBot="1">
      <c r="A65" s="831" t="s">
        <v>152</v>
      </c>
      <c r="B65" s="832"/>
      <c r="C65" s="832"/>
      <c r="D65" s="832"/>
      <c r="E65" s="832"/>
      <c r="F65" s="832"/>
      <c r="G65" s="832"/>
      <c r="H65" s="832"/>
      <c r="I65" s="832"/>
      <c r="J65" s="832"/>
      <c r="K65" s="832"/>
      <c r="L65" s="832"/>
      <c r="M65" s="832"/>
      <c r="N65" s="832"/>
      <c r="O65" s="833"/>
      <c r="P65" s="198">
        <f>SUM(P59:P64)</f>
        <v>0</v>
      </c>
      <c r="Q65" s="626" t="e">
        <f>P65/P222</f>
        <v>#DIV/0!</v>
      </c>
      <c r="R65" s="10"/>
    </row>
    <row r="66" spans="1:18" s="13" customFormat="1" ht="14.25" thickBot="1">
      <c r="A66" s="181" t="s">
        <v>137</v>
      </c>
      <c r="B66" s="828" t="s">
        <v>480</v>
      </c>
      <c r="C66" s="845"/>
      <c r="D66" s="845"/>
      <c r="E66" s="845"/>
      <c r="F66" s="845"/>
      <c r="G66" s="845"/>
      <c r="H66" s="845"/>
      <c r="I66" s="845"/>
      <c r="J66" s="845"/>
      <c r="K66" s="845"/>
      <c r="L66" s="845"/>
      <c r="M66" s="845"/>
      <c r="N66" s="845"/>
      <c r="O66" s="845"/>
      <c r="P66" s="846"/>
      <c r="Q66" s="183"/>
      <c r="R66" s="10"/>
    </row>
    <row r="67" spans="1:18" s="13" customFormat="1" ht="14.25" outlineLevel="1" thickBot="1">
      <c r="A67" s="111" t="s">
        <v>138</v>
      </c>
      <c r="B67" s="840" t="s">
        <v>105</v>
      </c>
      <c r="C67" s="841"/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  <c r="O67" s="841"/>
      <c r="P67" s="842"/>
      <c r="Q67" s="157"/>
      <c r="R67" s="10"/>
    </row>
    <row r="68" spans="1:18" s="13" customFormat="1" outlineLevel="2">
      <c r="A68" s="221" t="s">
        <v>139</v>
      </c>
      <c r="B68" s="222" t="s">
        <v>36</v>
      </c>
      <c r="C68" s="223">
        <v>96115</v>
      </c>
      <c r="D68" s="238" t="s">
        <v>101</v>
      </c>
      <c r="E68" s="240" t="s">
        <v>8</v>
      </c>
      <c r="F68" s="241">
        <v>272.52</v>
      </c>
      <c r="G68" s="358"/>
      <c r="H68" s="359"/>
      <c r="I68" s="345">
        <f t="shared" ref="I68:I71" si="37">TRUNC(G68*F68,2)</f>
        <v>0</v>
      </c>
      <c r="J68" s="346">
        <f t="shared" ref="J68:J71" si="38">TRUNC(H68*F68,2)</f>
        <v>0</v>
      </c>
      <c r="K68" s="346">
        <f t="shared" ref="K68:K71" si="39">J68+I68</f>
        <v>0</v>
      </c>
      <c r="L68" s="453">
        <f t="shared" ref="L68:L71" si="40">$Q$11</f>
        <v>0.28239999999999998</v>
      </c>
      <c r="M68" s="453">
        <f t="shared" ref="M68:M71" si="41">$Q$12</f>
        <v>0.16069815831987078</v>
      </c>
      <c r="N68" s="345">
        <f t="shared" ref="N68:N71" si="42">TRUNC(I68*(1+M68),2)</f>
        <v>0</v>
      </c>
      <c r="O68" s="348">
        <f t="shared" ref="O68:O71" si="43">TRUNC(J68*(1+L68),2)</f>
        <v>0</v>
      </c>
      <c r="P68" s="347">
        <f t="shared" ref="P68:P71" si="44">N68+O68</f>
        <v>0</v>
      </c>
      <c r="Q68" s="224" t="e">
        <f>P68/P222</f>
        <v>#DIV/0!</v>
      </c>
      <c r="R68" s="11"/>
    </row>
    <row r="69" spans="1:18" s="13" customFormat="1" outlineLevel="2">
      <c r="A69" s="221" t="s">
        <v>140</v>
      </c>
      <c r="B69" s="212" t="s">
        <v>44</v>
      </c>
      <c r="C69" s="227" t="s">
        <v>58</v>
      </c>
      <c r="D69" s="242" t="s">
        <v>161</v>
      </c>
      <c r="E69" s="214" t="s">
        <v>9</v>
      </c>
      <c r="F69" s="241">
        <v>14</v>
      </c>
      <c r="G69" s="358"/>
      <c r="H69" s="359"/>
      <c r="I69" s="345">
        <f t="shared" si="37"/>
        <v>0</v>
      </c>
      <c r="J69" s="346">
        <f t="shared" si="38"/>
        <v>0</v>
      </c>
      <c r="K69" s="346">
        <f t="shared" si="39"/>
        <v>0</v>
      </c>
      <c r="L69" s="453">
        <f t="shared" si="40"/>
        <v>0.28239999999999998</v>
      </c>
      <c r="M69" s="453">
        <f t="shared" si="41"/>
        <v>0.16069815831987078</v>
      </c>
      <c r="N69" s="345">
        <f t="shared" si="42"/>
        <v>0</v>
      </c>
      <c r="O69" s="348">
        <f t="shared" si="43"/>
        <v>0</v>
      </c>
      <c r="P69" s="347">
        <f t="shared" si="44"/>
        <v>0</v>
      </c>
      <c r="Q69" s="224" t="e">
        <f>P69/P222</f>
        <v>#DIV/0!</v>
      </c>
      <c r="R69" s="11"/>
    </row>
    <row r="70" spans="1:18" s="13" customFormat="1" outlineLevel="2">
      <c r="A70" s="221" t="s">
        <v>159</v>
      </c>
      <c r="B70" s="212" t="s">
        <v>44</v>
      </c>
      <c r="C70" s="227" t="s">
        <v>59</v>
      </c>
      <c r="D70" s="242" t="s">
        <v>574</v>
      </c>
      <c r="E70" s="214" t="s">
        <v>9</v>
      </c>
      <c r="F70" s="241">
        <v>42</v>
      </c>
      <c r="G70" s="358"/>
      <c r="H70" s="359"/>
      <c r="I70" s="345">
        <f t="shared" si="37"/>
        <v>0</v>
      </c>
      <c r="J70" s="346">
        <f t="shared" si="38"/>
        <v>0</v>
      </c>
      <c r="K70" s="346">
        <f t="shared" si="39"/>
        <v>0</v>
      </c>
      <c r="L70" s="453">
        <f t="shared" si="40"/>
        <v>0.28239999999999998</v>
      </c>
      <c r="M70" s="453">
        <f t="shared" si="41"/>
        <v>0.16069815831987078</v>
      </c>
      <c r="N70" s="345">
        <f t="shared" si="42"/>
        <v>0</v>
      </c>
      <c r="O70" s="348">
        <f t="shared" si="43"/>
        <v>0</v>
      </c>
      <c r="P70" s="347">
        <f t="shared" si="44"/>
        <v>0</v>
      </c>
      <c r="Q70" s="224" t="e">
        <f>P70/P222</f>
        <v>#DIV/0!</v>
      </c>
      <c r="R70" s="11"/>
    </row>
    <row r="71" spans="1:18" s="13" customFormat="1" ht="14.25" outlineLevel="2" thickBot="1">
      <c r="A71" s="221" t="s">
        <v>160</v>
      </c>
      <c r="B71" s="212" t="s">
        <v>44</v>
      </c>
      <c r="C71" s="227" t="s">
        <v>60</v>
      </c>
      <c r="D71" s="242" t="s">
        <v>573</v>
      </c>
      <c r="E71" s="214" t="s">
        <v>9</v>
      </c>
      <c r="F71" s="215">
        <v>90</v>
      </c>
      <c r="G71" s="362"/>
      <c r="H71" s="363"/>
      <c r="I71" s="345">
        <f t="shared" si="37"/>
        <v>0</v>
      </c>
      <c r="J71" s="346">
        <f t="shared" si="38"/>
        <v>0</v>
      </c>
      <c r="K71" s="346">
        <f t="shared" si="39"/>
        <v>0</v>
      </c>
      <c r="L71" s="453">
        <f t="shared" si="40"/>
        <v>0.28239999999999998</v>
      </c>
      <c r="M71" s="453">
        <f t="shared" si="41"/>
        <v>0.16069815831987078</v>
      </c>
      <c r="N71" s="345">
        <f t="shared" si="42"/>
        <v>0</v>
      </c>
      <c r="O71" s="348">
        <f t="shared" si="43"/>
        <v>0</v>
      </c>
      <c r="P71" s="347">
        <f t="shared" si="44"/>
        <v>0</v>
      </c>
      <c r="Q71" s="217" t="e">
        <f>P71/P222</f>
        <v>#DIV/0!</v>
      </c>
      <c r="R71" s="11"/>
    </row>
    <row r="72" spans="1:18" s="13" customFormat="1" ht="14.25" customHeight="1" outlineLevel="2" thickBot="1">
      <c r="A72" s="831" t="s">
        <v>153</v>
      </c>
      <c r="B72" s="832"/>
      <c r="C72" s="832"/>
      <c r="D72" s="832"/>
      <c r="E72" s="832"/>
      <c r="F72" s="832"/>
      <c r="G72" s="832"/>
      <c r="H72" s="832"/>
      <c r="I72" s="832"/>
      <c r="J72" s="832"/>
      <c r="K72" s="832"/>
      <c r="L72" s="832"/>
      <c r="M72" s="832"/>
      <c r="N72" s="832"/>
      <c r="O72" s="833"/>
      <c r="P72" s="155">
        <f>SUM(P68:P71)</f>
        <v>0</v>
      </c>
      <c r="Q72" s="182" t="e">
        <f>P72/P222</f>
        <v>#DIV/0!</v>
      </c>
      <c r="R72" s="10"/>
    </row>
    <row r="73" spans="1:18" s="13" customFormat="1" ht="14.25" outlineLevel="1" thickBot="1">
      <c r="A73" s="269" t="s">
        <v>23</v>
      </c>
      <c r="B73" s="837" t="s">
        <v>6</v>
      </c>
      <c r="C73" s="838"/>
      <c r="D73" s="838"/>
      <c r="E73" s="838"/>
      <c r="F73" s="838"/>
      <c r="G73" s="838"/>
      <c r="H73" s="838"/>
      <c r="I73" s="838"/>
      <c r="J73" s="838"/>
      <c r="K73" s="838"/>
      <c r="L73" s="838"/>
      <c r="M73" s="838"/>
      <c r="N73" s="838"/>
      <c r="O73" s="838"/>
      <c r="P73" s="839"/>
      <c r="Q73" s="157"/>
      <c r="R73" s="10"/>
    </row>
    <row r="74" spans="1:18" s="13" customFormat="1" outlineLevel="1">
      <c r="A74" s="231" t="s">
        <v>24</v>
      </c>
      <c r="B74" s="232" t="s">
        <v>44</v>
      </c>
      <c r="C74" s="233" t="s">
        <v>61</v>
      </c>
      <c r="D74" s="234" t="s">
        <v>163</v>
      </c>
      <c r="E74" s="235" t="s">
        <v>8</v>
      </c>
      <c r="F74" s="236">
        <v>3.27</v>
      </c>
      <c r="G74" s="358"/>
      <c r="H74" s="359"/>
      <c r="I74" s="345">
        <f t="shared" ref="I74:I76" si="45">TRUNC(G74*F74,2)</f>
        <v>0</v>
      </c>
      <c r="J74" s="346">
        <f t="shared" ref="J74:J76" si="46">TRUNC(H74*F74,2)</f>
        <v>0</v>
      </c>
      <c r="K74" s="346">
        <f t="shared" ref="K74:K76" si="47">J74+I74</f>
        <v>0</v>
      </c>
      <c r="L74" s="453">
        <f t="shared" ref="L74:L76" si="48">$Q$11</f>
        <v>0.28239999999999998</v>
      </c>
      <c r="M74" s="453">
        <f t="shared" ref="M74:M76" si="49">$Q$12</f>
        <v>0.16069815831987078</v>
      </c>
      <c r="N74" s="345">
        <f t="shared" ref="N74:N76" si="50">TRUNC(I74*(1+M74),2)</f>
        <v>0</v>
      </c>
      <c r="O74" s="348">
        <f t="shared" ref="O74:O76" si="51">TRUNC(J74*(1+L74),2)</f>
        <v>0</v>
      </c>
      <c r="P74" s="347">
        <f t="shared" ref="P74:P76" si="52">N74+O74</f>
        <v>0</v>
      </c>
      <c r="Q74" s="224" t="e">
        <f>P74/P222</f>
        <v>#DIV/0!</v>
      </c>
      <c r="R74" s="10"/>
    </row>
    <row r="75" spans="1:18" s="13" customFormat="1" outlineLevel="1">
      <c r="A75" s="231" t="s">
        <v>248</v>
      </c>
      <c r="B75" s="232" t="s">
        <v>44</v>
      </c>
      <c r="C75" s="227" t="s">
        <v>62</v>
      </c>
      <c r="D75" s="237" t="s">
        <v>250</v>
      </c>
      <c r="E75" s="235" t="s">
        <v>9</v>
      </c>
      <c r="F75" s="236">
        <v>9</v>
      </c>
      <c r="G75" s="358"/>
      <c r="H75" s="359"/>
      <c r="I75" s="345">
        <f t="shared" si="45"/>
        <v>0</v>
      </c>
      <c r="J75" s="346">
        <f t="shared" si="46"/>
        <v>0</v>
      </c>
      <c r="K75" s="346">
        <f t="shared" si="47"/>
        <v>0</v>
      </c>
      <c r="L75" s="453">
        <f t="shared" si="48"/>
        <v>0.28239999999999998</v>
      </c>
      <c r="M75" s="453">
        <f t="shared" si="49"/>
        <v>0.16069815831987078</v>
      </c>
      <c r="N75" s="345">
        <f t="shared" si="50"/>
        <v>0</v>
      </c>
      <c r="O75" s="348">
        <f t="shared" si="51"/>
        <v>0</v>
      </c>
      <c r="P75" s="347">
        <f t="shared" si="52"/>
        <v>0</v>
      </c>
      <c r="Q75" s="224" t="e">
        <f>P75/P222</f>
        <v>#DIV/0!</v>
      </c>
      <c r="R75" s="10"/>
    </row>
    <row r="76" spans="1:18" s="13" customFormat="1" ht="14.25" outlineLevel="2" thickBot="1">
      <c r="A76" s="231" t="s">
        <v>249</v>
      </c>
      <c r="B76" s="204" t="s">
        <v>36</v>
      </c>
      <c r="C76" s="233" t="s">
        <v>448</v>
      </c>
      <c r="D76" s="234" t="s">
        <v>360</v>
      </c>
      <c r="E76" s="235" t="s">
        <v>217</v>
      </c>
      <c r="F76" s="236">
        <v>19.53</v>
      </c>
      <c r="G76" s="362"/>
      <c r="H76" s="363"/>
      <c r="I76" s="345">
        <f t="shared" si="45"/>
        <v>0</v>
      </c>
      <c r="J76" s="346">
        <f t="shared" si="46"/>
        <v>0</v>
      </c>
      <c r="K76" s="346">
        <f t="shared" si="47"/>
        <v>0</v>
      </c>
      <c r="L76" s="453">
        <f t="shared" si="48"/>
        <v>0.28239999999999998</v>
      </c>
      <c r="M76" s="453">
        <f t="shared" si="49"/>
        <v>0.16069815831987078</v>
      </c>
      <c r="N76" s="345">
        <f t="shared" si="50"/>
        <v>0</v>
      </c>
      <c r="O76" s="348">
        <f t="shared" si="51"/>
        <v>0</v>
      </c>
      <c r="P76" s="347">
        <f t="shared" si="52"/>
        <v>0</v>
      </c>
      <c r="Q76" s="224" t="e">
        <f>P76/P222</f>
        <v>#DIV/0!</v>
      </c>
      <c r="R76" s="11"/>
    </row>
    <row r="77" spans="1:18" s="13" customFormat="1" ht="14.25" customHeight="1" outlineLevel="2" thickBot="1">
      <c r="A77" s="825" t="s">
        <v>154</v>
      </c>
      <c r="B77" s="826"/>
      <c r="C77" s="826"/>
      <c r="D77" s="826"/>
      <c r="E77" s="826"/>
      <c r="F77" s="826"/>
      <c r="G77" s="826"/>
      <c r="H77" s="826"/>
      <c r="I77" s="826"/>
      <c r="J77" s="826"/>
      <c r="K77" s="826"/>
      <c r="L77" s="826"/>
      <c r="M77" s="826"/>
      <c r="N77" s="826"/>
      <c r="O77" s="827"/>
      <c r="P77" s="155">
        <f>SUM(P74:P76)</f>
        <v>0</v>
      </c>
      <c r="Q77" s="182" t="e">
        <f>SUM(Q74:Q76)</f>
        <v>#DIV/0!</v>
      </c>
      <c r="R77" s="10"/>
    </row>
    <row r="78" spans="1:18" s="13" customFormat="1" ht="14.25" outlineLevel="1" thickBot="1">
      <c r="A78" s="269" t="s">
        <v>141</v>
      </c>
      <c r="B78" s="837" t="s">
        <v>7</v>
      </c>
      <c r="C78" s="838"/>
      <c r="D78" s="838"/>
      <c r="E78" s="838"/>
      <c r="F78" s="838"/>
      <c r="G78" s="838"/>
      <c r="H78" s="838"/>
      <c r="I78" s="838"/>
      <c r="J78" s="838"/>
      <c r="K78" s="838"/>
      <c r="L78" s="838"/>
      <c r="M78" s="838"/>
      <c r="N78" s="838"/>
      <c r="O78" s="838"/>
      <c r="P78" s="839"/>
      <c r="Q78" s="157"/>
      <c r="R78" s="11"/>
    </row>
    <row r="79" spans="1:18" s="13" customFormat="1" ht="40.5" outlineLevel="2">
      <c r="A79" s="203" t="s">
        <v>142</v>
      </c>
      <c r="B79" s="204" t="s">
        <v>36</v>
      </c>
      <c r="C79" s="205">
        <v>88489</v>
      </c>
      <c r="D79" s="219" t="s">
        <v>331</v>
      </c>
      <c r="E79" s="207" t="s">
        <v>8</v>
      </c>
      <c r="F79" s="208">
        <f>115.61+0.98+0.96+3.57+14.2</f>
        <v>135.32</v>
      </c>
      <c r="G79" s="360"/>
      <c r="H79" s="361"/>
      <c r="I79" s="345">
        <f t="shared" ref="I79:I82" si="53">TRUNC(G79*F79,2)</f>
        <v>0</v>
      </c>
      <c r="J79" s="346">
        <f t="shared" ref="J79:J82" si="54">TRUNC(H79*F79,2)</f>
        <v>0</v>
      </c>
      <c r="K79" s="346">
        <f t="shared" ref="K79:K82" si="55">J79+I79</f>
        <v>0</v>
      </c>
      <c r="L79" s="453">
        <f t="shared" ref="L79:L82" si="56">$Q$11</f>
        <v>0.28239999999999998</v>
      </c>
      <c r="M79" s="453">
        <f t="shared" ref="M79:M82" si="57">$Q$12</f>
        <v>0.16069815831987078</v>
      </c>
      <c r="N79" s="345">
        <f t="shared" ref="N79:N82" si="58">TRUNC(I79*(1+M79),2)</f>
        <v>0</v>
      </c>
      <c r="O79" s="348">
        <f t="shared" ref="O79:O82" si="59">TRUNC(J79*(1+L79),2)</f>
        <v>0</v>
      </c>
      <c r="P79" s="347">
        <f t="shared" ref="P79:P82" si="60">N79+O79</f>
        <v>0</v>
      </c>
      <c r="Q79" s="209" t="e">
        <f>P79/P222</f>
        <v>#DIV/0!</v>
      </c>
      <c r="R79" s="11"/>
    </row>
    <row r="80" spans="1:18" s="13" customFormat="1" ht="27" outlineLevel="2">
      <c r="A80" s="203" t="s">
        <v>143</v>
      </c>
      <c r="B80" s="204" t="s">
        <v>36</v>
      </c>
      <c r="C80" s="227">
        <v>79460</v>
      </c>
      <c r="D80" s="228" t="s">
        <v>358</v>
      </c>
      <c r="E80" s="207" t="s">
        <v>8</v>
      </c>
      <c r="F80" s="229">
        <v>147.56</v>
      </c>
      <c r="G80" s="362"/>
      <c r="H80" s="363"/>
      <c r="I80" s="345">
        <f t="shared" si="53"/>
        <v>0</v>
      </c>
      <c r="J80" s="346">
        <f t="shared" si="54"/>
        <v>0</v>
      </c>
      <c r="K80" s="346">
        <f t="shared" si="55"/>
        <v>0</v>
      </c>
      <c r="L80" s="453">
        <f t="shared" si="56"/>
        <v>0.28239999999999998</v>
      </c>
      <c r="M80" s="453">
        <f t="shared" si="57"/>
        <v>0.16069815831987078</v>
      </c>
      <c r="N80" s="345">
        <f t="shared" si="58"/>
        <v>0</v>
      </c>
      <c r="O80" s="348">
        <f t="shared" si="59"/>
        <v>0</v>
      </c>
      <c r="P80" s="347">
        <f t="shared" si="60"/>
        <v>0</v>
      </c>
      <c r="Q80" s="209" t="e">
        <f>P80/P222</f>
        <v>#DIV/0!</v>
      </c>
      <c r="R80" s="11"/>
    </row>
    <row r="81" spans="1:18" s="13" customFormat="1" ht="27" outlineLevel="2">
      <c r="A81" s="203" t="s">
        <v>144</v>
      </c>
      <c r="B81" s="204" t="s">
        <v>36</v>
      </c>
      <c r="C81" s="227" t="s">
        <v>357</v>
      </c>
      <c r="D81" s="228" t="s">
        <v>304</v>
      </c>
      <c r="E81" s="207" t="s">
        <v>8</v>
      </c>
      <c r="F81" s="230">
        <v>9</v>
      </c>
      <c r="G81" s="362"/>
      <c r="H81" s="363"/>
      <c r="I81" s="345">
        <f t="shared" si="53"/>
        <v>0</v>
      </c>
      <c r="J81" s="346">
        <f t="shared" si="54"/>
        <v>0</v>
      </c>
      <c r="K81" s="346">
        <f t="shared" si="55"/>
        <v>0</v>
      </c>
      <c r="L81" s="453">
        <f t="shared" si="56"/>
        <v>0.28239999999999998</v>
      </c>
      <c r="M81" s="453">
        <f t="shared" si="57"/>
        <v>0.16069815831987078</v>
      </c>
      <c r="N81" s="345">
        <f t="shared" si="58"/>
        <v>0</v>
      </c>
      <c r="O81" s="348">
        <f t="shared" si="59"/>
        <v>0</v>
      </c>
      <c r="P81" s="347">
        <f t="shared" si="60"/>
        <v>0</v>
      </c>
      <c r="Q81" s="209" t="e">
        <f>P81/P222</f>
        <v>#DIV/0!</v>
      </c>
      <c r="R81" s="11"/>
    </row>
    <row r="82" spans="1:18" s="13" customFormat="1" ht="27.75" outlineLevel="2" thickBot="1">
      <c r="A82" s="203" t="s">
        <v>145</v>
      </c>
      <c r="B82" s="212" t="s">
        <v>36</v>
      </c>
      <c r="C82" s="227">
        <v>79460</v>
      </c>
      <c r="D82" s="228" t="s">
        <v>303</v>
      </c>
      <c r="E82" s="214" t="s">
        <v>8</v>
      </c>
      <c r="F82" s="215">
        <v>185.45</v>
      </c>
      <c r="G82" s="362"/>
      <c r="H82" s="363"/>
      <c r="I82" s="345">
        <f t="shared" si="53"/>
        <v>0</v>
      </c>
      <c r="J82" s="346">
        <f t="shared" si="54"/>
        <v>0</v>
      </c>
      <c r="K82" s="346">
        <f t="shared" si="55"/>
        <v>0</v>
      </c>
      <c r="L82" s="453">
        <f t="shared" si="56"/>
        <v>0.28239999999999998</v>
      </c>
      <c r="M82" s="453">
        <f t="shared" si="57"/>
        <v>0.16069815831987078</v>
      </c>
      <c r="N82" s="345">
        <f t="shared" si="58"/>
        <v>0</v>
      </c>
      <c r="O82" s="348">
        <f t="shared" si="59"/>
        <v>0</v>
      </c>
      <c r="P82" s="347">
        <f t="shared" si="60"/>
        <v>0</v>
      </c>
      <c r="Q82" s="216" t="e">
        <f>P82/P222</f>
        <v>#DIV/0!</v>
      </c>
      <c r="R82" s="11"/>
    </row>
    <row r="83" spans="1:18" s="13" customFormat="1" ht="14.25" customHeight="1" outlineLevel="2" thickBot="1">
      <c r="A83" s="825" t="s">
        <v>155</v>
      </c>
      <c r="B83" s="826"/>
      <c r="C83" s="826"/>
      <c r="D83" s="826"/>
      <c r="E83" s="826"/>
      <c r="F83" s="826"/>
      <c r="G83" s="826"/>
      <c r="H83" s="826"/>
      <c r="I83" s="826"/>
      <c r="J83" s="826"/>
      <c r="K83" s="826"/>
      <c r="L83" s="826"/>
      <c r="M83" s="826"/>
      <c r="N83" s="826"/>
      <c r="O83" s="827"/>
      <c r="P83" s="155">
        <f>SUM(P79:P82)</f>
        <v>0</v>
      </c>
      <c r="Q83" s="182" t="e">
        <f>P83/P222</f>
        <v>#DIV/0!</v>
      </c>
      <c r="R83" s="11"/>
    </row>
    <row r="84" spans="1:18" s="13" customFormat="1" ht="14.25" thickBot="1">
      <c r="A84" s="181" t="s">
        <v>25</v>
      </c>
      <c r="B84" s="828" t="s">
        <v>215</v>
      </c>
      <c r="C84" s="829"/>
      <c r="D84" s="829"/>
      <c r="E84" s="829"/>
      <c r="F84" s="829"/>
      <c r="G84" s="829"/>
      <c r="H84" s="829"/>
      <c r="I84" s="829"/>
      <c r="J84" s="829"/>
      <c r="K84" s="829"/>
      <c r="L84" s="829"/>
      <c r="M84" s="829"/>
      <c r="N84" s="829"/>
      <c r="O84" s="829"/>
      <c r="P84" s="830"/>
      <c r="Q84" s="183"/>
      <c r="R84" s="10"/>
    </row>
    <row r="85" spans="1:18" s="13" customFormat="1" ht="27" outlineLevel="2">
      <c r="A85" s="203" t="s">
        <v>146</v>
      </c>
      <c r="B85" s="204" t="s">
        <v>36</v>
      </c>
      <c r="C85" s="205" t="s">
        <v>135</v>
      </c>
      <c r="D85" s="219" t="s">
        <v>134</v>
      </c>
      <c r="E85" s="207" t="s">
        <v>8</v>
      </c>
      <c r="F85" s="208">
        <v>163.38</v>
      </c>
      <c r="G85" s="360"/>
      <c r="H85" s="361"/>
      <c r="I85" s="345">
        <f t="shared" ref="I85:I98" si="61">TRUNC(G85*F85,2)</f>
        <v>0</v>
      </c>
      <c r="J85" s="346">
        <f t="shared" ref="J85:J98" si="62">TRUNC(H85*F85,2)</f>
        <v>0</v>
      </c>
      <c r="K85" s="346">
        <f t="shared" ref="K85:K98" si="63">J85+I85</f>
        <v>0</v>
      </c>
      <c r="L85" s="453">
        <f t="shared" ref="L85:L98" si="64">$Q$11</f>
        <v>0.28239999999999998</v>
      </c>
      <c r="M85" s="453">
        <f t="shared" ref="M85:M98" si="65">$Q$12</f>
        <v>0.16069815831987078</v>
      </c>
      <c r="N85" s="345">
        <f t="shared" ref="N85:N98" si="66">TRUNC(I85*(1+M85),2)</f>
        <v>0</v>
      </c>
      <c r="O85" s="348">
        <f t="shared" ref="O85:O98" si="67">TRUNC(J85*(1+L85),2)</f>
        <v>0</v>
      </c>
      <c r="P85" s="347">
        <f t="shared" ref="P85:P98" si="68">N85+O85</f>
        <v>0</v>
      </c>
      <c r="Q85" s="209" t="e">
        <f>P85/P222</f>
        <v>#DIV/0!</v>
      </c>
      <c r="R85" s="11"/>
    </row>
    <row r="86" spans="1:18" s="13" customFormat="1" outlineLevel="2">
      <c r="A86" s="203" t="s">
        <v>317</v>
      </c>
      <c r="B86" s="204" t="s">
        <v>36</v>
      </c>
      <c r="C86" s="205" t="s">
        <v>442</v>
      </c>
      <c r="D86" s="219" t="s">
        <v>443</v>
      </c>
      <c r="E86" s="207" t="s">
        <v>8</v>
      </c>
      <c r="F86" s="208">
        <v>0.25</v>
      </c>
      <c r="G86" s="360"/>
      <c r="H86" s="361"/>
      <c r="I86" s="345">
        <f t="shared" si="61"/>
        <v>0</v>
      </c>
      <c r="J86" s="346">
        <f t="shared" si="62"/>
        <v>0</v>
      </c>
      <c r="K86" s="346">
        <f t="shared" si="63"/>
        <v>0</v>
      </c>
      <c r="L86" s="453">
        <f t="shared" si="64"/>
        <v>0.28239999999999998</v>
      </c>
      <c r="M86" s="453">
        <f t="shared" si="65"/>
        <v>0.16069815831987078</v>
      </c>
      <c r="N86" s="345">
        <f t="shared" si="66"/>
        <v>0</v>
      </c>
      <c r="O86" s="348">
        <f t="shared" si="67"/>
        <v>0</v>
      </c>
      <c r="P86" s="347">
        <f t="shared" si="68"/>
        <v>0</v>
      </c>
      <c r="Q86" s="209" t="e">
        <f>P86/P222</f>
        <v>#DIV/0!</v>
      </c>
      <c r="R86" s="11"/>
    </row>
    <row r="87" spans="1:18" s="13" customFormat="1" ht="27" outlineLevel="2">
      <c r="A87" s="203" t="s">
        <v>318</v>
      </c>
      <c r="B87" s="204" t="s">
        <v>44</v>
      </c>
      <c r="C87" s="205" t="s">
        <v>64</v>
      </c>
      <c r="D87" s="225" t="s">
        <v>253</v>
      </c>
      <c r="E87" s="207" t="s">
        <v>8</v>
      </c>
      <c r="F87" s="208">
        <v>68.400000000000006</v>
      </c>
      <c r="G87" s="360"/>
      <c r="H87" s="361"/>
      <c r="I87" s="345">
        <f t="shared" si="61"/>
        <v>0</v>
      </c>
      <c r="J87" s="346">
        <f t="shared" si="62"/>
        <v>0</v>
      </c>
      <c r="K87" s="346">
        <f t="shared" si="63"/>
        <v>0</v>
      </c>
      <c r="L87" s="453">
        <f t="shared" si="64"/>
        <v>0.28239999999999998</v>
      </c>
      <c r="M87" s="453">
        <f t="shared" si="65"/>
        <v>0.16069815831987078</v>
      </c>
      <c r="N87" s="345">
        <f t="shared" si="66"/>
        <v>0</v>
      </c>
      <c r="O87" s="348">
        <f t="shared" si="67"/>
        <v>0</v>
      </c>
      <c r="P87" s="347">
        <f t="shared" si="68"/>
        <v>0</v>
      </c>
      <c r="Q87" s="209" t="e">
        <f>P87/P222</f>
        <v>#DIV/0!</v>
      </c>
      <c r="R87" s="11"/>
    </row>
    <row r="88" spans="1:18" s="13" customFormat="1" outlineLevel="2">
      <c r="A88" s="203" t="s">
        <v>319</v>
      </c>
      <c r="B88" s="204" t="s">
        <v>36</v>
      </c>
      <c r="C88" s="205" t="s">
        <v>442</v>
      </c>
      <c r="D88" s="225" t="s">
        <v>444</v>
      </c>
      <c r="E88" s="226" t="s">
        <v>8</v>
      </c>
      <c r="F88" s="215">
        <v>0.8</v>
      </c>
      <c r="G88" s="360"/>
      <c r="H88" s="361"/>
      <c r="I88" s="345">
        <f t="shared" si="61"/>
        <v>0</v>
      </c>
      <c r="J88" s="346">
        <f t="shared" si="62"/>
        <v>0</v>
      </c>
      <c r="K88" s="346">
        <f t="shared" si="63"/>
        <v>0</v>
      </c>
      <c r="L88" s="453">
        <f t="shared" si="64"/>
        <v>0.28239999999999998</v>
      </c>
      <c r="M88" s="453">
        <f t="shared" si="65"/>
        <v>0.16069815831987078</v>
      </c>
      <c r="N88" s="345">
        <f t="shared" si="66"/>
        <v>0</v>
      </c>
      <c r="O88" s="348">
        <f t="shared" si="67"/>
        <v>0</v>
      </c>
      <c r="P88" s="347">
        <f t="shared" si="68"/>
        <v>0</v>
      </c>
      <c r="Q88" s="209" t="e">
        <f>P88/P222</f>
        <v>#DIV/0!</v>
      </c>
      <c r="R88" s="11"/>
    </row>
    <row r="89" spans="1:18" s="13" customFormat="1" outlineLevel="2">
      <c r="A89" s="203" t="s">
        <v>320</v>
      </c>
      <c r="B89" s="204" t="s">
        <v>36</v>
      </c>
      <c r="C89" s="205" t="s">
        <v>445</v>
      </c>
      <c r="D89" s="225" t="s">
        <v>252</v>
      </c>
      <c r="E89" s="226" t="s">
        <v>8</v>
      </c>
      <c r="F89" s="215">
        <v>2.2999999999999998</v>
      </c>
      <c r="G89" s="360"/>
      <c r="H89" s="361"/>
      <c r="I89" s="345">
        <f t="shared" si="61"/>
        <v>0</v>
      </c>
      <c r="J89" s="346">
        <f t="shared" si="62"/>
        <v>0</v>
      </c>
      <c r="K89" s="346">
        <f t="shared" si="63"/>
        <v>0</v>
      </c>
      <c r="L89" s="453">
        <f t="shared" si="64"/>
        <v>0.28239999999999998</v>
      </c>
      <c r="M89" s="453">
        <f t="shared" si="65"/>
        <v>0.16069815831987078</v>
      </c>
      <c r="N89" s="345">
        <f t="shared" si="66"/>
        <v>0</v>
      </c>
      <c r="O89" s="348">
        <f t="shared" si="67"/>
        <v>0</v>
      </c>
      <c r="P89" s="347">
        <f t="shared" si="68"/>
        <v>0</v>
      </c>
      <c r="Q89" s="209" t="e">
        <f>P89/P222</f>
        <v>#DIV/0!</v>
      </c>
      <c r="R89" s="11"/>
    </row>
    <row r="90" spans="1:18" s="13" customFormat="1" outlineLevel="2">
      <c r="A90" s="203" t="s">
        <v>321</v>
      </c>
      <c r="B90" s="212" t="s">
        <v>44</v>
      </c>
      <c r="C90" s="205" t="s">
        <v>65</v>
      </c>
      <c r="D90" s="225" t="s">
        <v>251</v>
      </c>
      <c r="E90" s="226" t="s">
        <v>217</v>
      </c>
      <c r="F90" s="215">
        <v>44.2</v>
      </c>
      <c r="G90" s="360"/>
      <c r="H90" s="361"/>
      <c r="I90" s="345">
        <f t="shared" si="61"/>
        <v>0</v>
      </c>
      <c r="J90" s="346">
        <f t="shared" si="62"/>
        <v>0</v>
      </c>
      <c r="K90" s="346">
        <f t="shared" si="63"/>
        <v>0</v>
      </c>
      <c r="L90" s="453">
        <f t="shared" si="64"/>
        <v>0.28239999999999998</v>
      </c>
      <c r="M90" s="453">
        <f t="shared" si="65"/>
        <v>0.16069815831987078</v>
      </c>
      <c r="N90" s="345">
        <f t="shared" si="66"/>
        <v>0</v>
      </c>
      <c r="O90" s="348">
        <f t="shared" si="67"/>
        <v>0</v>
      </c>
      <c r="P90" s="347">
        <f t="shared" si="68"/>
        <v>0</v>
      </c>
      <c r="Q90" s="209" t="e">
        <f>P90/P222</f>
        <v>#DIV/0!</v>
      </c>
      <c r="R90" s="11"/>
    </row>
    <row r="91" spans="1:18" s="13" customFormat="1" ht="40.5" outlineLevel="2">
      <c r="A91" s="203" t="s">
        <v>322</v>
      </c>
      <c r="B91" s="204" t="s">
        <v>36</v>
      </c>
      <c r="C91" s="205" t="s">
        <v>66</v>
      </c>
      <c r="D91" s="219" t="s">
        <v>486</v>
      </c>
      <c r="E91" s="207" t="s">
        <v>8</v>
      </c>
      <c r="F91" s="208">
        <v>45.75</v>
      </c>
      <c r="G91" s="360"/>
      <c r="H91" s="361"/>
      <c r="I91" s="345">
        <f t="shared" si="61"/>
        <v>0</v>
      </c>
      <c r="J91" s="346">
        <f t="shared" si="62"/>
        <v>0</v>
      </c>
      <c r="K91" s="346">
        <f t="shared" si="63"/>
        <v>0</v>
      </c>
      <c r="L91" s="453">
        <f t="shared" si="64"/>
        <v>0.28239999999999998</v>
      </c>
      <c r="M91" s="453">
        <f t="shared" si="65"/>
        <v>0.16069815831987078</v>
      </c>
      <c r="N91" s="345">
        <f t="shared" si="66"/>
        <v>0</v>
      </c>
      <c r="O91" s="348">
        <f t="shared" si="67"/>
        <v>0</v>
      </c>
      <c r="P91" s="347">
        <f t="shared" si="68"/>
        <v>0</v>
      </c>
      <c r="Q91" s="209" t="e">
        <f>P91/P222</f>
        <v>#DIV/0!</v>
      </c>
      <c r="R91" s="11"/>
    </row>
    <row r="92" spans="1:18" s="13" customFormat="1" ht="40.5" outlineLevel="2">
      <c r="A92" s="203" t="s">
        <v>323</v>
      </c>
      <c r="B92" s="204" t="s">
        <v>44</v>
      </c>
      <c r="C92" s="205" t="s">
        <v>67</v>
      </c>
      <c r="D92" s="219" t="s">
        <v>487</v>
      </c>
      <c r="E92" s="207" t="s">
        <v>8</v>
      </c>
      <c r="F92" s="208">
        <v>248.99</v>
      </c>
      <c r="G92" s="360"/>
      <c r="H92" s="361"/>
      <c r="I92" s="345">
        <f t="shared" si="61"/>
        <v>0</v>
      </c>
      <c r="J92" s="346">
        <f t="shared" si="62"/>
        <v>0</v>
      </c>
      <c r="K92" s="346">
        <f t="shared" si="63"/>
        <v>0</v>
      </c>
      <c r="L92" s="453">
        <f t="shared" si="64"/>
        <v>0.28239999999999998</v>
      </c>
      <c r="M92" s="453">
        <f t="shared" si="65"/>
        <v>0.16069815831987078</v>
      </c>
      <c r="N92" s="345">
        <f t="shared" si="66"/>
        <v>0</v>
      </c>
      <c r="O92" s="348">
        <f t="shared" si="67"/>
        <v>0</v>
      </c>
      <c r="P92" s="347">
        <f t="shared" si="68"/>
        <v>0</v>
      </c>
      <c r="Q92" s="209" t="e">
        <f>P92/P222</f>
        <v>#DIV/0!</v>
      </c>
      <c r="R92" s="11"/>
    </row>
    <row r="93" spans="1:18" s="13" customFormat="1" ht="41.25" customHeight="1" outlineLevel="2">
      <c r="A93" s="203" t="s">
        <v>324</v>
      </c>
      <c r="B93" s="204" t="s">
        <v>44</v>
      </c>
      <c r="C93" s="205" t="s">
        <v>68</v>
      </c>
      <c r="D93" s="219" t="s">
        <v>484</v>
      </c>
      <c r="E93" s="207" t="s">
        <v>8</v>
      </c>
      <c r="F93" s="208">
        <v>343.31</v>
      </c>
      <c r="G93" s="360"/>
      <c r="H93" s="361"/>
      <c r="I93" s="345">
        <f t="shared" si="61"/>
        <v>0</v>
      </c>
      <c r="J93" s="346">
        <f t="shared" si="62"/>
        <v>0</v>
      </c>
      <c r="K93" s="346">
        <f t="shared" si="63"/>
        <v>0</v>
      </c>
      <c r="L93" s="453">
        <f t="shared" si="64"/>
        <v>0.28239999999999998</v>
      </c>
      <c r="M93" s="453">
        <f t="shared" si="65"/>
        <v>0.16069815831987078</v>
      </c>
      <c r="N93" s="345">
        <f t="shared" si="66"/>
        <v>0</v>
      </c>
      <c r="O93" s="348">
        <f t="shared" si="67"/>
        <v>0</v>
      </c>
      <c r="P93" s="347">
        <f t="shared" si="68"/>
        <v>0</v>
      </c>
      <c r="Q93" s="209" t="e">
        <f>P93/P222</f>
        <v>#DIV/0!</v>
      </c>
      <c r="R93" s="11"/>
    </row>
    <row r="94" spans="1:18" s="13" customFormat="1" ht="39" customHeight="1" outlineLevel="2">
      <c r="A94" s="203" t="s">
        <v>325</v>
      </c>
      <c r="B94" s="204" t="s">
        <v>44</v>
      </c>
      <c r="C94" s="205" t="s">
        <v>447</v>
      </c>
      <c r="D94" s="219" t="s">
        <v>485</v>
      </c>
      <c r="E94" s="207" t="s">
        <v>8</v>
      </c>
      <c r="F94" s="208">
        <v>162.58000000000001</v>
      </c>
      <c r="G94" s="360"/>
      <c r="H94" s="361"/>
      <c r="I94" s="345">
        <f t="shared" si="61"/>
        <v>0</v>
      </c>
      <c r="J94" s="346">
        <f t="shared" si="62"/>
        <v>0</v>
      </c>
      <c r="K94" s="346">
        <f t="shared" si="63"/>
        <v>0</v>
      </c>
      <c r="L94" s="453">
        <f t="shared" si="64"/>
        <v>0.28239999999999998</v>
      </c>
      <c r="M94" s="453">
        <f t="shared" si="65"/>
        <v>0.16069815831987078</v>
      </c>
      <c r="N94" s="345">
        <f t="shared" si="66"/>
        <v>0</v>
      </c>
      <c r="O94" s="348">
        <f t="shared" si="67"/>
        <v>0</v>
      </c>
      <c r="P94" s="347">
        <f t="shared" si="68"/>
        <v>0</v>
      </c>
      <c r="Q94" s="209" t="e">
        <f>P94/P222</f>
        <v>#DIV/0!</v>
      </c>
      <c r="R94" s="11"/>
    </row>
    <row r="95" spans="1:18" s="13" customFormat="1" outlineLevel="2">
      <c r="A95" s="203" t="s">
        <v>326</v>
      </c>
      <c r="B95" s="204" t="s">
        <v>36</v>
      </c>
      <c r="C95" s="205" t="s">
        <v>359</v>
      </c>
      <c r="D95" s="33" t="s">
        <v>219</v>
      </c>
      <c r="E95" s="220" t="s">
        <v>8</v>
      </c>
      <c r="F95" s="208">
        <f>2.71*2</f>
        <v>5.42</v>
      </c>
      <c r="G95" s="360"/>
      <c r="H95" s="361"/>
      <c r="I95" s="345">
        <f t="shared" si="61"/>
        <v>0</v>
      </c>
      <c r="J95" s="346">
        <f t="shared" si="62"/>
        <v>0</v>
      </c>
      <c r="K95" s="346">
        <f t="shared" si="63"/>
        <v>0</v>
      </c>
      <c r="L95" s="453">
        <f t="shared" si="64"/>
        <v>0.28239999999999998</v>
      </c>
      <c r="M95" s="453">
        <f t="shared" si="65"/>
        <v>0.16069815831987078</v>
      </c>
      <c r="N95" s="345">
        <f t="shared" si="66"/>
        <v>0</v>
      </c>
      <c r="O95" s="348">
        <f t="shared" si="67"/>
        <v>0</v>
      </c>
      <c r="P95" s="347">
        <f t="shared" si="68"/>
        <v>0</v>
      </c>
      <c r="Q95" s="209" t="e">
        <f>P95/P222</f>
        <v>#DIV/0!</v>
      </c>
      <c r="R95" s="11"/>
    </row>
    <row r="96" spans="1:18" s="13" customFormat="1" outlineLevel="2">
      <c r="A96" s="203" t="s">
        <v>327</v>
      </c>
      <c r="B96" s="204" t="s">
        <v>44</v>
      </c>
      <c r="C96" s="205" t="s">
        <v>69</v>
      </c>
      <c r="D96" s="33" t="s">
        <v>218</v>
      </c>
      <c r="E96" s="220" t="s">
        <v>8</v>
      </c>
      <c r="F96" s="208">
        <v>0.88</v>
      </c>
      <c r="G96" s="360"/>
      <c r="H96" s="361"/>
      <c r="I96" s="345">
        <f t="shared" si="61"/>
        <v>0</v>
      </c>
      <c r="J96" s="346">
        <f t="shared" si="62"/>
        <v>0</v>
      </c>
      <c r="K96" s="346">
        <f t="shared" si="63"/>
        <v>0</v>
      </c>
      <c r="L96" s="453">
        <f t="shared" si="64"/>
        <v>0.28239999999999998</v>
      </c>
      <c r="M96" s="453">
        <f t="shared" si="65"/>
        <v>0.16069815831987078</v>
      </c>
      <c r="N96" s="345">
        <f t="shared" si="66"/>
        <v>0</v>
      </c>
      <c r="O96" s="348">
        <f t="shared" si="67"/>
        <v>0</v>
      </c>
      <c r="P96" s="347">
        <f t="shared" si="68"/>
        <v>0</v>
      </c>
      <c r="Q96" s="209" t="e">
        <f>P96/P222</f>
        <v>#DIV/0!</v>
      </c>
      <c r="R96" s="11"/>
    </row>
    <row r="97" spans="1:18" s="13" customFormat="1" outlineLevel="2">
      <c r="A97" s="203" t="s">
        <v>328</v>
      </c>
      <c r="B97" s="204" t="s">
        <v>44</v>
      </c>
      <c r="C97" s="205" t="s">
        <v>70</v>
      </c>
      <c r="D97" s="219" t="s">
        <v>216</v>
      </c>
      <c r="E97" s="220" t="s">
        <v>217</v>
      </c>
      <c r="F97" s="208">
        <v>47.3</v>
      </c>
      <c r="G97" s="360"/>
      <c r="H97" s="361"/>
      <c r="I97" s="345">
        <f t="shared" si="61"/>
        <v>0</v>
      </c>
      <c r="J97" s="346">
        <f t="shared" si="62"/>
        <v>0</v>
      </c>
      <c r="K97" s="346">
        <f t="shared" si="63"/>
        <v>0</v>
      </c>
      <c r="L97" s="453">
        <f t="shared" si="64"/>
        <v>0.28239999999999998</v>
      </c>
      <c r="M97" s="453">
        <f t="shared" si="65"/>
        <v>0.16069815831987078</v>
      </c>
      <c r="N97" s="345">
        <f t="shared" si="66"/>
        <v>0</v>
      </c>
      <c r="O97" s="348">
        <f t="shared" si="67"/>
        <v>0</v>
      </c>
      <c r="P97" s="347">
        <f t="shared" si="68"/>
        <v>0</v>
      </c>
      <c r="Q97" s="209" t="e">
        <f>P97/P222</f>
        <v>#DIV/0!</v>
      </c>
      <c r="R97" s="11"/>
    </row>
    <row r="98" spans="1:18" s="13" customFormat="1" ht="27.75" outlineLevel="2" thickBot="1">
      <c r="A98" s="203" t="s">
        <v>329</v>
      </c>
      <c r="B98" s="204" t="s">
        <v>36</v>
      </c>
      <c r="C98" s="205">
        <v>88650</v>
      </c>
      <c r="D98" s="219" t="s">
        <v>220</v>
      </c>
      <c r="E98" s="220" t="s">
        <v>217</v>
      </c>
      <c r="F98" s="208">
        <v>113.18</v>
      </c>
      <c r="G98" s="365"/>
      <c r="H98" s="366"/>
      <c r="I98" s="345">
        <f t="shared" si="61"/>
        <v>0</v>
      </c>
      <c r="J98" s="346">
        <f t="shared" si="62"/>
        <v>0</v>
      </c>
      <c r="K98" s="346">
        <f t="shared" si="63"/>
        <v>0</v>
      </c>
      <c r="L98" s="453">
        <f t="shared" si="64"/>
        <v>0.28239999999999998</v>
      </c>
      <c r="M98" s="453">
        <f t="shared" si="65"/>
        <v>0.16069815831987078</v>
      </c>
      <c r="N98" s="345">
        <f t="shared" si="66"/>
        <v>0</v>
      </c>
      <c r="O98" s="348">
        <f t="shared" si="67"/>
        <v>0</v>
      </c>
      <c r="P98" s="347">
        <f t="shared" si="68"/>
        <v>0</v>
      </c>
      <c r="Q98" s="209" t="e">
        <f>P98/P222</f>
        <v>#DIV/0!</v>
      </c>
      <c r="R98" s="11"/>
    </row>
    <row r="99" spans="1:18" s="13" customFormat="1" ht="14.25" customHeight="1" outlineLevel="1" thickBot="1">
      <c r="A99" s="825" t="s">
        <v>156</v>
      </c>
      <c r="B99" s="826"/>
      <c r="C99" s="826"/>
      <c r="D99" s="826"/>
      <c r="E99" s="826"/>
      <c r="F99" s="826"/>
      <c r="G99" s="826"/>
      <c r="H99" s="826"/>
      <c r="I99" s="826"/>
      <c r="J99" s="826"/>
      <c r="K99" s="826"/>
      <c r="L99" s="826"/>
      <c r="M99" s="826"/>
      <c r="N99" s="826"/>
      <c r="O99" s="827"/>
      <c r="P99" s="155">
        <f>SUM(P85:P98)</f>
        <v>0</v>
      </c>
      <c r="Q99" s="182" t="e">
        <f>SUM(Q85:Q98)</f>
        <v>#DIV/0!</v>
      </c>
      <c r="R99" s="10"/>
    </row>
    <row r="100" spans="1:18" s="13" customFormat="1" ht="14.25" outlineLevel="1" thickBot="1">
      <c r="A100" s="151" t="s">
        <v>388</v>
      </c>
      <c r="B100" s="828" t="s">
        <v>115</v>
      </c>
      <c r="C100" s="829"/>
      <c r="D100" s="829"/>
      <c r="E100" s="829"/>
      <c r="F100" s="829"/>
      <c r="G100" s="829"/>
      <c r="H100" s="829"/>
      <c r="I100" s="829"/>
      <c r="J100" s="829"/>
      <c r="K100" s="829"/>
      <c r="L100" s="829"/>
      <c r="M100" s="829"/>
      <c r="N100" s="829"/>
      <c r="O100" s="829"/>
      <c r="P100" s="830"/>
      <c r="Q100" s="157"/>
      <c r="R100" s="11"/>
    </row>
    <row r="101" spans="1:18" s="13" customFormat="1" outlineLevel="1">
      <c r="A101" s="203" t="s">
        <v>389</v>
      </c>
      <c r="B101" s="204" t="s">
        <v>44</v>
      </c>
      <c r="C101" s="205" t="s">
        <v>71</v>
      </c>
      <c r="D101" s="218" t="s">
        <v>164</v>
      </c>
      <c r="E101" s="207" t="s">
        <v>10</v>
      </c>
      <c r="F101" s="208">
        <v>24</v>
      </c>
      <c r="G101" s="360"/>
      <c r="H101" s="361"/>
      <c r="I101" s="345">
        <f t="shared" ref="I101:I151" si="69">TRUNC(G101*F101,2)</f>
        <v>0</v>
      </c>
      <c r="J101" s="346">
        <f t="shared" ref="J101:J151" si="70">TRUNC(H101*F101,2)</f>
        <v>0</v>
      </c>
      <c r="K101" s="346">
        <f t="shared" ref="K101:K151" si="71">J101+I101</f>
        <v>0</v>
      </c>
      <c r="L101" s="453">
        <f t="shared" ref="L101:L151" si="72">$Q$11</f>
        <v>0.28239999999999998</v>
      </c>
      <c r="M101" s="453">
        <f t="shared" ref="M101:M151" si="73">$Q$12</f>
        <v>0.16069815831987078</v>
      </c>
      <c r="N101" s="345">
        <f t="shared" ref="N101:N151" si="74">TRUNC(I101*(1+M101),2)</f>
        <v>0</v>
      </c>
      <c r="O101" s="348">
        <f t="shared" ref="O101:O151" si="75">TRUNC(J101*(1+L101),2)</f>
        <v>0</v>
      </c>
      <c r="P101" s="347">
        <f t="shared" ref="P101:P151" si="76">N101+O101</f>
        <v>0</v>
      </c>
      <c r="Q101" s="209" t="e">
        <f>P101/P222</f>
        <v>#DIV/0!</v>
      </c>
      <c r="R101" s="11"/>
    </row>
    <row r="102" spans="1:18" s="13" customFormat="1" outlineLevel="1">
      <c r="A102" s="203" t="s">
        <v>390</v>
      </c>
      <c r="B102" s="204" t="s">
        <v>44</v>
      </c>
      <c r="C102" s="205" t="s">
        <v>362</v>
      </c>
      <c r="D102" s="218" t="s">
        <v>165</v>
      </c>
      <c r="E102" s="207" t="s">
        <v>166</v>
      </c>
      <c r="F102" s="208">
        <v>5</v>
      </c>
      <c r="G102" s="360"/>
      <c r="H102" s="361"/>
      <c r="I102" s="345">
        <f t="shared" si="69"/>
        <v>0</v>
      </c>
      <c r="J102" s="346">
        <f t="shared" si="70"/>
        <v>0</v>
      </c>
      <c r="K102" s="346">
        <f t="shared" si="71"/>
        <v>0</v>
      </c>
      <c r="L102" s="453">
        <f t="shared" si="72"/>
        <v>0.28239999999999998</v>
      </c>
      <c r="M102" s="453">
        <f t="shared" si="73"/>
        <v>0.16069815831987078</v>
      </c>
      <c r="N102" s="345">
        <f t="shared" si="74"/>
        <v>0</v>
      </c>
      <c r="O102" s="348">
        <f t="shared" si="75"/>
        <v>0</v>
      </c>
      <c r="P102" s="347">
        <f t="shared" si="76"/>
        <v>0</v>
      </c>
      <c r="Q102" s="209" t="e">
        <f>P102/P222</f>
        <v>#DIV/0!</v>
      </c>
      <c r="R102" s="11"/>
    </row>
    <row r="103" spans="1:18" s="13" customFormat="1" outlineLevel="1">
      <c r="A103" s="203" t="s">
        <v>391</v>
      </c>
      <c r="B103" s="204" t="s">
        <v>44</v>
      </c>
      <c r="C103" s="205" t="s">
        <v>488</v>
      </c>
      <c r="D103" s="218" t="s">
        <v>167</v>
      </c>
      <c r="E103" s="207" t="s">
        <v>166</v>
      </c>
      <c r="F103" s="208">
        <v>1</v>
      </c>
      <c r="G103" s="365"/>
      <c r="H103" s="361"/>
      <c r="I103" s="345">
        <f t="shared" si="69"/>
        <v>0</v>
      </c>
      <c r="J103" s="346">
        <f t="shared" si="70"/>
        <v>0</v>
      </c>
      <c r="K103" s="346">
        <f t="shared" si="71"/>
        <v>0</v>
      </c>
      <c r="L103" s="453">
        <f t="shared" si="72"/>
        <v>0.28239999999999998</v>
      </c>
      <c r="M103" s="453">
        <f t="shared" si="73"/>
        <v>0.16069815831987078</v>
      </c>
      <c r="N103" s="345">
        <f t="shared" si="74"/>
        <v>0</v>
      </c>
      <c r="O103" s="348">
        <f t="shared" si="75"/>
        <v>0</v>
      </c>
      <c r="P103" s="347">
        <f t="shared" si="76"/>
        <v>0</v>
      </c>
      <c r="Q103" s="209" t="e">
        <f>P103/P222</f>
        <v>#DIV/0!</v>
      </c>
      <c r="R103" s="11"/>
    </row>
    <row r="104" spans="1:18" s="13" customFormat="1" outlineLevel="1">
      <c r="A104" s="203" t="s">
        <v>392</v>
      </c>
      <c r="B104" s="204" t="s">
        <v>44</v>
      </c>
      <c r="C104" s="205" t="s">
        <v>489</v>
      </c>
      <c r="D104" s="218" t="s">
        <v>168</v>
      </c>
      <c r="E104" s="207" t="s">
        <v>10</v>
      </c>
      <c r="F104" s="208">
        <v>25</v>
      </c>
      <c r="G104" s="360"/>
      <c r="H104" s="361"/>
      <c r="I104" s="345">
        <f t="shared" si="69"/>
        <v>0</v>
      </c>
      <c r="J104" s="346">
        <f t="shared" si="70"/>
        <v>0</v>
      </c>
      <c r="K104" s="346">
        <f t="shared" si="71"/>
        <v>0</v>
      </c>
      <c r="L104" s="453">
        <f t="shared" si="72"/>
        <v>0.28239999999999998</v>
      </c>
      <c r="M104" s="453">
        <f t="shared" si="73"/>
        <v>0.16069815831987078</v>
      </c>
      <c r="N104" s="345">
        <f t="shared" si="74"/>
        <v>0</v>
      </c>
      <c r="O104" s="348">
        <f t="shared" si="75"/>
        <v>0</v>
      </c>
      <c r="P104" s="347">
        <f t="shared" si="76"/>
        <v>0</v>
      </c>
      <c r="Q104" s="209" t="e">
        <f>P104/P222</f>
        <v>#DIV/0!</v>
      </c>
      <c r="R104" s="11"/>
    </row>
    <row r="105" spans="1:18" s="13" customFormat="1" outlineLevel="1">
      <c r="A105" s="203" t="s">
        <v>393</v>
      </c>
      <c r="B105" s="204" t="s">
        <v>44</v>
      </c>
      <c r="C105" s="205" t="s">
        <v>490</v>
      </c>
      <c r="D105" s="218" t="s">
        <v>169</v>
      </c>
      <c r="E105" s="207" t="s">
        <v>10</v>
      </c>
      <c r="F105" s="208">
        <v>100</v>
      </c>
      <c r="G105" s="360"/>
      <c r="H105" s="361"/>
      <c r="I105" s="345">
        <f t="shared" si="69"/>
        <v>0</v>
      </c>
      <c r="J105" s="346">
        <f t="shared" si="70"/>
        <v>0</v>
      </c>
      <c r="K105" s="346">
        <f t="shared" si="71"/>
        <v>0</v>
      </c>
      <c r="L105" s="453">
        <f t="shared" si="72"/>
        <v>0.28239999999999998</v>
      </c>
      <c r="M105" s="453">
        <f t="shared" si="73"/>
        <v>0.16069815831987078</v>
      </c>
      <c r="N105" s="345">
        <f t="shared" si="74"/>
        <v>0</v>
      </c>
      <c r="O105" s="348">
        <f t="shared" si="75"/>
        <v>0</v>
      </c>
      <c r="P105" s="347">
        <f t="shared" si="76"/>
        <v>0</v>
      </c>
      <c r="Q105" s="209" t="e">
        <f>P105/P222</f>
        <v>#DIV/0!</v>
      </c>
      <c r="R105" s="11"/>
    </row>
    <row r="106" spans="1:18" s="13" customFormat="1" ht="27" outlineLevel="1">
      <c r="A106" s="203" t="s">
        <v>394</v>
      </c>
      <c r="B106" s="204" t="s">
        <v>36</v>
      </c>
      <c r="C106" s="205" t="s">
        <v>491</v>
      </c>
      <c r="D106" s="218" t="s">
        <v>170</v>
      </c>
      <c r="E106" s="207" t="s">
        <v>166</v>
      </c>
      <c r="F106" s="208">
        <v>1</v>
      </c>
      <c r="G106" s="360"/>
      <c r="H106" s="361"/>
      <c r="I106" s="345">
        <f t="shared" si="69"/>
        <v>0</v>
      </c>
      <c r="J106" s="346">
        <f t="shared" si="70"/>
        <v>0</v>
      </c>
      <c r="K106" s="346">
        <f t="shared" si="71"/>
        <v>0</v>
      </c>
      <c r="L106" s="453">
        <f t="shared" si="72"/>
        <v>0.28239999999999998</v>
      </c>
      <c r="M106" s="453">
        <f t="shared" si="73"/>
        <v>0.16069815831987078</v>
      </c>
      <c r="N106" s="345">
        <f t="shared" si="74"/>
        <v>0</v>
      </c>
      <c r="O106" s="348">
        <f t="shared" si="75"/>
        <v>0</v>
      </c>
      <c r="P106" s="347">
        <f t="shared" si="76"/>
        <v>0</v>
      </c>
      <c r="Q106" s="209" t="e">
        <f>P106/P222</f>
        <v>#DIV/0!</v>
      </c>
      <c r="R106" s="11"/>
    </row>
    <row r="107" spans="1:18" s="13" customFormat="1" outlineLevel="1">
      <c r="A107" s="203" t="s">
        <v>395</v>
      </c>
      <c r="B107" s="204" t="s">
        <v>44</v>
      </c>
      <c r="C107" s="205" t="s">
        <v>492</v>
      </c>
      <c r="D107" s="218" t="s">
        <v>171</v>
      </c>
      <c r="E107" s="207" t="s">
        <v>166</v>
      </c>
      <c r="F107" s="208">
        <v>1</v>
      </c>
      <c r="G107" s="360"/>
      <c r="H107" s="361"/>
      <c r="I107" s="345">
        <f t="shared" si="69"/>
        <v>0</v>
      </c>
      <c r="J107" s="346">
        <f t="shared" si="70"/>
        <v>0</v>
      </c>
      <c r="K107" s="346">
        <f t="shared" si="71"/>
        <v>0</v>
      </c>
      <c r="L107" s="453">
        <f t="shared" si="72"/>
        <v>0.28239999999999998</v>
      </c>
      <c r="M107" s="453">
        <f t="shared" si="73"/>
        <v>0.16069815831987078</v>
      </c>
      <c r="N107" s="345">
        <f t="shared" si="74"/>
        <v>0</v>
      </c>
      <c r="O107" s="348">
        <f t="shared" si="75"/>
        <v>0</v>
      </c>
      <c r="P107" s="347">
        <f t="shared" si="76"/>
        <v>0</v>
      </c>
      <c r="Q107" s="209" t="e">
        <f>P107/P222</f>
        <v>#DIV/0!</v>
      </c>
      <c r="R107" s="11"/>
    </row>
    <row r="108" spans="1:18" s="13" customFormat="1" outlineLevel="1">
      <c r="A108" s="203" t="s">
        <v>396</v>
      </c>
      <c r="B108" s="204" t="s">
        <v>44</v>
      </c>
      <c r="C108" s="205" t="s">
        <v>493</v>
      </c>
      <c r="D108" s="218" t="s">
        <v>172</v>
      </c>
      <c r="E108" s="207" t="s">
        <v>166</v>
      </c>
      <c r="F108" s="208">
        <v>14</v>
      </c>
      <c r="G108" s="360"/>
      <c r="H108" s="361"/>
      <c r="I108" s="345">
        <f t="shared" si="69"/>
        <v>0</v>
      </c>
      <c r="J108" s="346">
        <f t="shared" si="70"/>
        <v>0</v>
      </c>
      <c r="K108" s="346">
        <f t="shared" si="71"/>
        <v>0</v>
      </c>
      <c r="L108" s="453">
        <f t="shared" si="72"/>
        <v>0.28239999999999998</v>
      </c>
      <c r="M108" s="453">
        <f t="shared" si="73"/>
        <v>0.16069815831987078</v>
      </c>
      <c r="N108" s="345">
        <f t="shared" si="74"/>
        <v>0</v>
      </c>
      <c r="O108" s="348">
        <f t="shared" si="75"/>
        <v>0</v>
      </c>
      <c r="P108" s="347">
        <f t="shared" si="76"/>
        <v>0</v>
      </c>
      <c r="Q108" s="209" t="e">
        <f>P108/P222</f>
        <v>#DIV/0!</v>
      </c>
      <c r="R108" s="11"/>
    </row>
    <row r="109" spans="1:18" s="13" customFormat="1" outlineLevel="1">
      <c r="A109" s="203" t="s">
        <v>397</v>
      </c>
      <c r="B109" s="204" t="s">
        <v>44</v>
      </c>
      <c r="C109" s="205" t="s">
        <v>494</v>
      </c>
      <c r="D109" s="218" t="s">
        <v>173</v>
      </c>
      <c r="E109" s="207" t="s">
        <v>166</v>
      </c>
      <c r="F109" s="208">
        <v>5</v>
      </c>
      <c r="G109" s="360"/>
      <c r="H109" s="361"/>
      <c r="I109" s="345">
        <f t="shared" si="69"/>
        <v>0</v>
      </c>
      <c r="J109" s="346">
        <f t="shared" si="70"/>
        <v>0</v>
      </c>
      <c r="K109" s="346">
        <f t="shared" si="71"/>
        <v>0</v>
      </c>
      <c r="L109" s="453">
        <f t="shared" si="72"/>
        <v>0.28239999999999998</v>
      </c>
      <c r="M109" s="453">
        <f t="shared" si="73"/>
        <v>0.16069815831987078</v>
      </c>
      <c r="N109" s="345">
        <f t="shared" si="74"/>
        <v>0</v>
      </c>
      <c r="O109" s="348">
        <f t="shared" si="75"/>
        <v>0</v>
      </c>
      <c r="P109" s="347">
        <f t="shared" si="76"/>
        <v>0</v>
      </c>
      <c r="Q109" s="209" t="e">
        <f>P109/P222</f>
        <v>#DIV/0!</v>
      </c>
      <c r="R109" s="11"/>
    </row>
    <row r="110" spans="1:18" s="13" customFormat="1" outlineLevel="1">
      <c r="A110" s="203" t="s">
        <v>398</v>
      </c>
      <c r="B110" s="204" t="s">
        <v>44</v>
      </c>
      <c r="C110" s="205" t="s">
        <v>495</v>
      </c>
      <c r="D110" s="218" t="s">
        <v>174</v>
      </c>
      <c r="E110" s="207" t="s">
        <v>166</v>
      </c>
      <c r="F110" s="208">
        <v>12</v>
      </c>
      <c r="G110" s="360"/>
      <c r="H110" s="361"/>
      <c r="I110" s="345">
        <f t="shared" si="69"/>
        <v>0</v>
      </c>
      <c r="J110" s="346">
        <f t="shared" si="70"/>
        <v>0</v>
      </c>
      <c r="K110" s="346">
        <f t="shared" si="71"/>
        <v>0</v>
      </c>
      <c r="L110" s="453">
        <f t="shared" si="72"/>
        <v>0.28239999999999998</v>
      </c>
      <c r="M110" s="453">
        <f t="shared" si="73"/>
        <v>0.16069815831987078</v>
      </c>
      <c r="N110" s="345">
        <f t="shared" si="74"/>
        <v>0</v>
      </c>
      <c r="O110" s="348">
        <f t="shared" si="75"/>
        <v>0</v>
      </c>
      <c r="P110" s="347">
        <f t="shared" si="76"/>
        <v>0</v>
      </c>
      <c r="Q110" s="209" t="e">
        <f>P110/P222</f>
        <v>#DIV/0!</v>
      </c>
      <c r="R110" s="11"/>
    </row>
    <row r="111" spans="1:18" s="13" customFormat="1" outlineLevel="1">
      <c r="A111" s="203" t="s">
        <v>399</v>
      </c>
      <c r="B111" s="204" t="s">
        <v>44</v>
      </c>
      <c r="C111" s="205" t="s">
        <v>496</v>
      </c>
      <c r="D111" s="218" t="s">
        <v>175</v>
      </c>
      <c r="E111" s="207" t="s">
        <v>166</v>
      </c>
      <c r="F111" s="208">
        <v>4</v>
      </c>
      <c r="G111" s="365"/>
      <c r="H111" s="361"/>
      <c r="I111" s="345">
        <f t="shared" si="69"/>
        <v>0</v>
      </c>
      <c r="J111" s="346">
        <f t="shared" si="70"/>
        <v>0</v>
      </c>
      <c r="K111" s="346">
        <f t="shared" si="71"/>
        <v>0</v>
      </c>
      <c r="L111" s="453">
        <f t="shared" si="72"/>
        <v>0.28239999999999998</v>
      </c>
      <c r="M111" s="453">
        <f t="shared" si="73"/>
        <v>0.16069815831987078</v>
      </c>
      <c r="N111" s="345">
        <f t="shared" si="74"/>
        <v>0</v>
      </c>
      <c r="O111" s="348">
        <f t="shared" si="75"/>
        <v>0</v>
      </c>
      <c r="P111" s="347">
        <f t="shared" si="76"/>
        <v>0</v>
      </c>
      <c r="Q111" s="209" t="e">
        <f>P111/P222</f>
        <v>#DIV/0!</v>
      </c>
      <c r="R111" s="11"/>
    </row>
    <row r="112" spans="1:18" s="13" customFormat="1" outlineLevel="1">
      <c r="A112" s="203" t="s">
        <v>400</v>
      </c>
      <c r="B112" s="204" t="s">
        <v>44</v>
      </c>
      <c r="C112" s="205" t="s">
        <v>497</v>
      </c>
      <c r="D112" s="218" t="s">
        <v>176</v>
      </c>
      <c r="E112" s="207" t="s">
        <v>166</v>
      </c>
      <c r="F112" s="208">
        <v>1</v>
      </c>
      <c r="G112" s="360"/>
      <c r="H112" s="361"/>
      <c r="I112" s="345">
        <f t="shared" si="69"/>
        <v>0</v>
      </c>
      <c r="J112" s="346">
        <f t="shared" si="70"/>
        <v>0</v>
      </c>
      <c r="K112" s="346">
        <f t="shared" si="71"/>
        <v>0</v>
      </c>
      <c r="L112" s="453">
        <f t="shared" si="72"/>
        <v>0.28239999999999998</v>
      </c>
      <c r="M112" s="453">
        <f t="shared" si="73"/>
        <v>0.16069815831987078</v>
      </c>
      <c r="N112" s="345">
        <f t="shared" si="74"/>
        <v>0</v>
      </c>
      <c r="O112" s="348">
        <f t="shared" si="75"/>
        <v>0</v>
      </c>
      <c r="P112" s="347">
        <f t="shared" si="76"/>
        <v>0</v>
      </c>
      <c r="Q112" s="209" t="e">
        <f>P112/P222</f>
        <v>#DIV/0!</v>
      </c>
      <c r="R112" s="11"/>
    </row>
    <row r="113" spans="1:18" s="13" customFormat="1" outlineLevel="1">
      <c r="A113" s="203" t="s">
        <v>401</v>
      </c>
      <c r="B113" s="204" t="s">
        <v>44</v>
      </c>
      <c r="C113" s="205" t="s">
        <v>498</v>
      </c>
      <c r="D113" s="218" t="s">
        <v>177</v>
      </c>
      <c r="E113" s="207" t="s">
        <v>166</v>
      </c>
      <c r="F113" s="208">
        <v>1</v>
      </c>
      <c r="G113" s="360"/>
      <c r="H113" s="361"/>
      <c r="I113" s="345">
        <f t="shared" si="69"/>
        <v>0</v>
      </c>
      <c r="J113" s="346">
        <f t="shared" si="70"/>
        <v>0</v>
      </c>
      <c r="K113" s="346">
        <f t="shared" si="71"/>
        <v>0</v>
      </c>
      <c r="L113" s="453">
        <f t="shared" si="72"/>
        <v>0.28239999999999998</v>
      </c>
      <c r="M113" s="453">
        <f t="shared" si="73"/>
        <v>0.16069815831987078</v>
      </c>
      <c r="N113" s="345">
        <f t="shared" si="74"/>
        <v>0</v>
      </c>
      <c r="O113" s="348">
        <f t="shared" si="75"/>
        <v>0</v>
      </c>
      <c r="P113" s="347">
        <f t="shared" si="76"/>
        <v>0</v>
      </c>
      <c r="Q113" s="209" t="e">
        <f>P113/P222</f>
        <v>#DIV/0!</v>
      </c>
      <c r="R113" s="11"/>
    </row>
    <row r="114" spans="1:18" s="13" customFormat="1" outlineLevel="1">
      <c r="A114" s="203" t="s">
        <v>402</v>
      </c>
      <c r="B114" s="204" t="s">
        <v>44</v>
      </c>
      <c r="C114" s="205" t="s">
        <v>499</v>
      </c>
      <c r="D114" s="218" t="s">
        <v>178</v>
      </c>
      <c r="E114" s="207" t="s">
        <v>166</v>
      </c>
      <c r="F114" s="208">
        <v>1</v>
      </c>
      <c r="G114" s="360"/>
      <c r="H114" s="361"/>
      <c r="I114" s="345">
        <f t="shared" si="69"/>
        <v>0</v>
      </c>
      <c r="J114" s="346">
        <f t="shared" si="70"/>
        <v>0</v>
      </c>
      <c r="K114" s="346">
        <f t="shared" si="71"/>
        <v>0</v>
      </c>
      <c r="L114" s="453">
        <f t="shared" si="72"/>
        <v>0.28239999999999998</v>
      </c>
      <c r="M114" s="453">
        <f t="shared" si="73"/>
        <v>0.16069815831987078</v>
      </c>
      <c r="N114" s="345">
        <f t="shared" si="74"/>
        <v>0</v>
      </c>
      <c r="O114" s="348">
        <f t="shared" si="75"/>
        <v>0</v>
      </c>
      <c r="P114" s="347">
        <f t="shared" si="76"/>
        <v>0</v>
      </c>
      <c r="Q114" s="209" t="e">
        <f>P114/P222</f>
        <v>#DIV/0!</v>
      </c>
      <c r="R114" s="11"/>
    </row>
    <row r="115" spans="1:18" s="13" customFormat="1" outlineLevel="1">
      <c r="A115" s="203" t="s">
        <v>403</v>
      </c>
      <c r="B115" s="204" t="s">
        <v>44</v>
      </c>
      <c r="C115" s="205" t="s">
        <v>500</v>
      </c>
      <c r="D115" s="218" t="s">
        <v>179</v>
      </c>
      <c r="E115" s="207" t="s">
        <v>166</v>
      </c>
      <c r="F115" s="208">
        <v>2</v>
      </c>
      <c r="G115" s="360"/>
      <c r="H115" s="361"/>
      <c r="I115" s="345">
        <f t="shared" si="69"/>
        <v>0</v>
      </c>
      <c r="J115" s="346">
        <f t="shared" si="70"/>
        <v>0</v>
      </c>
      <c r="K115" s="346">
        <f t="shared" si="71"/>
        <v>0</v>
      </c>
      <c r="L115" s="453">
        <f t="shared" si="72"/>
        <v>0.28239999999999998</v>
      </c>
      <c r="M115" s="453">
        <f t="shared" si="73"/>
        <v>0.16069815831987078</v>
      </c>
      <c r="N115" s="345">
        <f t="shared" si="74"/>
        <v>0</v>
      </c>
      <c r="O115" s="348">
        <f t="shared" si="75"/>
        <v>0</v>
      </c>
      <c r="P115" s="347">
        <f t="shared" si="76"/>
        <v>0</v>
      </c>
      <c r="Q115" s="209" t="e">
        <f>P115/P222</f>
        <v>#DIV/0!</v>
      </c>
      <c r="R115" s="11"/>
    </row>
    <row r="116" spans="1:18" s="13" customFormat="1" outlineLevel="1">
      <c r="A116" s="203" t="s">
        <v>404</v>
      </c>
      <c r="B116" s="204" t="s">
        <v>44</v>
      </c>
      <c r="C116" s="205" t="s">
        <v>501</v>
      </c>
      <c r="D116" s="218" t="s">
        <v>180</v>
      </c>
      <c r="E116" s="207" t="s">
        <v>166</v>
      </c>
      <c r="F116" s="208">
        <v>1</v>
      </c>
      <c r="G116" s="360"/>
      <c r="H116" s="361"/>
      <c r="I116" s="345">
        <f t="shared" si="69"/>
        <v>0</v>
      </c>
      <c r="J116" s="346">
        <f t="shared" si="70"/>
        <v>0</v>
      </c>
      <c r="K116" s="346">
        <f t="shared" si="71"/>
        <v>0</v>
      </c>
      <c r="L116" s="453">
        <f t="shared" si="72"/>
        <v>0.28239999999999998</v>
      </c>
      <c r="M116" s="453">
        <f t="shared" si="73"/>
        <v>0.16069815831987078</v>
      </c>
      <c r="N116" s="345">
        <f t="shared" si="74"/>
        <v>0</v>
      </c>
      <c r="O116" s="348">
        <f t="shared" si="75"/>
        <v>0</v>
      </c>
      <c r="P116" s="347">
        <f t="shared" si="76"/>
        <v>0</v>
      </c>
      <c r="Q116" s="209" t="e">
        <f>P116/P222</f>
        <v>#DIV/0!</v>
      </c>
      <c r="R116" s="11"/>
    </row>
    <row r="117" spans="1:18" s="13" customFormat="1" outlineLevel="1">
      <c r="A117" s="203" t="s">
        <v>405</v>
      </c>
      <c r="B117" s="204" t="s">
        <v>44</v>
      </c>
      <c r="C117" s="205" t="s">
        <v>502</v>
      </c>
      <c r="D117" s="218" t="s">
        <v>181</v>
      </c>
      <c r="E117" s="207" t="s">
        <v>166</v>
      </c>
      <c r="F117" s="208">
        <v>1</v>
      </c>
      <c r="G117" s="360"/>
      <c r="H117" s="361"/>
      <c r="I117" s="345">
        <f t="shared" si="69"/>
        <v>0</v>
      </c>
      <c r="J117" s="346">
        <f t="shared" si="70"/>
        <v>0</v>
      </c>
      <c r="K117" s="346">
        <f t="shared" si="71"/>
        <v>0</v>
      </c>
      <c r="L117" s="453">
        <f t="shared" si="72"/>
        <v>0.28239999999999998</v>
      </c>
      <c r="M117" s="453">
        <f t="shared" si="73"/>
        <v>0.16069815831987078</v>
      </c>
      <c r="N117" s="345">
        <f t="shared" si="74"/>
        <v>0</v>
      </c>
      <c r="O117" s="348">
        <f t="shared" si="75"/>
        <v>0</v>
      </c>
      <c r="P117" s="347">
        <f t="shared" si="76"/>
        <v>0</v>
      </c>
      <c r="Q117" s="209" t="e">
        <f>P117/P222</f>
        <v>#DIV/0!</v>
      </c>
      <c r="R117" s="11"/>
    </row>
    <row r="118" spans="1:18" s="13" customFormat="1" outlineLevel="1">
      <c r="A118" s="203" t="s">
        <v>406</v>
      </c>
      <c r="B118" s="204" t="s">
        <v>44</v>
      </c>
      <c r="C118" s="205" t="s">
        <v>503</v>
      </c>
      <c r="D118" s="218" t="s">
        <v>182</v>
      </c>
      <c r="E118" s="207" t="s">
        <v>166</v>
      </c>
      <c r="F118" s="208">
        <v>1</v>
      </c>
      <c r="G118" s="360"/>
      <c r="H118" s="361"/>
      <c r="I118" s="345">
        <f t="shared" si="69"/>
        <v>0</v>
      </c>
      <c r="J118" s="346">
        <f t="shared" si="70"/>
        <v>0</v>
      </c>
      <c r="K118" s="346">
        <f t="shared" si="71"/>
        <v>0</v>
      </c>
      <c r="L118" s="453">
        <f t="shared" si="72"/>
        <v>0.28239999999999998</v>
      </c>
      <c r="M118" s="453">
        <f t="shared" si="73"/>
        <v>0.16069815831987078</v>
      </c>
      <c r="N118" s="345">
        <f t="shared" si="74"/>
        <v>0</v>
      </c>
      <c r="O118" s="348">
        <f t="shared" si="75"/>
        <v>0</v>
      </c>
      <c r="P118" s="347">
        <f t="shared" si="76"/>
        <v>0</v>
      </c>
      <c r="Q118" s="209" t="e">
        <f>P118/P222</f>
        <v>#DIV/0!</v>
      </c>
      <c r="R118" s="11"/>
    </row>
    <row r="119" spans="1:18" s="13" customFormat="1" outlineLevel="1">
      <c r="A119" s="203" t="s">
        <v>407</v>
      </c>
      <c r="B119" s="204" t="s">
        <v>44</v>
      </c>
      <c r="C119" s="205" t="s">
        <v>504</v>
      </c>
      <c r="D119" s="218" t="s">
        <v>183</v>
      </c>
      <c r="E119" s="207" t="s">
        <v>166</v>
      </c>
      <c r="F119" s="208">
        <v>4</v>
      </c>
      <c r="G119" s="360"/>
      <c r="H119" s="361"/>
      <c r="I119" s="345">
        <f t="shared" si="69"/>
        <v>0</v>
      </c>
      <c r="J119" s="346">
        <f t="shared" si="70"/>
        <v>0</v>
      </c>
      <c r="K119" s="346">
        <f t="shared" si="71"/>
        <v>0</v>
      </c>
      <c r="L119" s="453">
        <f t="shared" si="72"/>
        <v>0.28239999999999998</v>
      </c>
      <c r="M119" s="453">
        <f t="shared" si="73"/>
        <v>0.16069815831987078</v>
      </c>
      <c r="N119" s="345">
        <f t="shared" si="74"/>
        <v>0</v>
      </c>
      <c r="O119" s="348">
        <f t="shared" si="75"/>
        <v>0</v>
      </c>
      <c r="P119" s="347">
        <f t="shared" si="76"/>
        <v>0</v>
      </c>
      <c r="Q119" s="209" t="e">
        <f>P119/P222</f>
        <v>#DIV/0!</v>
      </c>
      <c r="R119" s="11"/>
    </row>
    <row r="120" spans="1:18" s="13" customFormat="1" outlineLevel="1">
      <c r="A120" s="203" t="s">
        <v>408</v>
      </c>
      <c r="B120" s="204" t="s">
        <v>44</v>
      </c>
      <c r="C120" s="205" t="s">
        <v>505</v>
      </c>
      <c r="D120" s="218" t="s">
        <v>184</v>
      </c>
      <c r="E120" s="207" t="s">
        <v>166</v>
      </c>
      <c r="F120" s="208">
        <v>42</v>
      </c>
      <c r="G120" s="360"/>
      <c r="H120" s="361"/>
      <c r="I120" s="345">
        <f t="shared" si="69"/>
        <v>0</v>
      </c>
      <c r="J120" s="346">
        <f t="shared" si="70"/>
        <v>0</v>
      </c>
      <c r="K120" s="346">
        <f t="shared" si="71"/>
        <v>0</v>
      </c>
      <c r="L120" s="453">
        <f t="shared" si="72"/>
        <v>0.28239999999999998</v>
      </c>
      <c r="M120" s="453">
        <f t="shared" si="73"/>
        <v>0.16069815831987078</v>
      </c>
      <c r="N120" s="345">
        <f t="shared" si="74"/>
        <v>0</v>
      </c>
      <c r="O120" s="348">
        <f t="shared" si="75"/>
        <v>0</v>
      </c>
      <c r="P120" s="347">
        <f t="shared" si="76"/>
        <v>0</v>
      </c>
      <c r="Q120" s="209" t="e">
        <f>P120/P222</f>
        <v>#DIV/0!</v>
      </c>
      <c r="R120" s="11"/>
    </row>
    <row r="121" spans="1:18" s="13" customFormat="1" outlineLevel="1">
      <c r="A121" s="203" t="s">
        <v>409</v>
      </c>
      <c r="B121" s="204" t="s">
        <v>44</v>
      </c>
      <c r="C121" s="205" t="s">
        <v>506</v>
      </c>
      <c r="D121" s="218" t="s">
        <v>185</v>
      </c>
      <c r="E121" s="207" t="s">
        <v>166</v>
      </c>
      <c r="F121" s="208">
        <v>3</v>
      </c>
      <c r="G121" s="360"/>
      <c r="H121" s="361"/>
      <c r="I121" s="345">
        <f t="shared" si="69"/>
        <v>0</v>
      </c>
      <c r="J121" s="346">
        <f t="shared" si="70"/>
        <v>0</v>
      </c>
      <c r="K121" s="346">
        <f t="shared" si="71"/>
        <v>0</v>
      </c>
      <c r="L121" s="453">
        <f t="shared" si="72"/>
        <v>0.28239999999999998</v>
      </c>
      <c r="M121" s="453">
        <f t="shared" si="73"/>
        <v>0.16069815831987078</v>
      </c>
      <c r="N121" s="345">
        <f t="shared" si="74"/>
        <v>0</v>
      </c>
      <c r="O121" s="348">
        <f t="shared" si="75"/>
        <v>0</v>
      </c>
      <c r="P121" s="347">
        <f t="shared" si="76"/>
        <v>0</v>
      </c>
      <c r="Q121" s="209" t="e">
        <f>P121/P222</f>
        <v>#DIV/0!</v>
      </c>
      <c r="R121" s="11"/>
    </row>
    <row r="122" spans="1:18" s="13" customFormat="1" outlineLevel="1">
      <c r="A122" s="203" t="s">
        <v>410</v>
      </c>
      <c r="B122" s="204" t="s">
        <v>44</v>
      </c>
      <c r="C122" s="205" t="s">
        <v>507</v>
      </c>
      <c r="D122" s="218" t="s">
        <v>186</v>
      </c>
      <c r="E122" s="207" t="s">
        <v>166</v>
      </c>
      <c r="F122" s="208">
        <v>33</v>
      </c>
      <c r="G122" s="360"/>
      <c r="H122" s="361"/>
      <c r="I122" s="345">
        <f t="shared" si="69"/>
        <v>0</v>
      </c>
      <c r="J122" s="346">
        <f t="shared" si="70"/>
        <v>0</v>
      </c>
      <c r="K122" s="346">
        <f t="shared" si="71"/>
        <v>0</v>
      </c>
      <c r="L122" s="453">
        <f t="shared" si="72"/>
        <v>0.28239999999999998</v>
      </c>
      <c r="M122" s="453">
        <f t="shared" si="73"/>
        <v>0.16069815831987078</v>
      </c>
      <c r="N122" s="345">
        <f t="shared" si="74"/>
        <v>0</v>
      </c>
      <c r="O122" s="348">
        <f t="shared" si="75"/>
        <v>0</v>
      </c>
      <c r="P122" s="347">
        <f t="shared" si="76"/>
        <v>0</v>
      </c>
      <c r="Q122" s="209" t="e">
        <f>P122/P222</f>
        <v>#DIV/0!</v>
      </c>
      <c r="R122" s="11"/>
    </row>
    <row r="123" spans="1:18" s="13" customFormat="1" outlineLevel="1">
      <c r="A123" s="203" t="s">
        <v>411</v>
      </c>
      <c r="B123" s="204" t="s">
        <v>44</v>
      </c>
      <c r="C123" s="205" t="s">
        <v>508</v>
      </c>
      <c r="D123" s="218" t="s">
        <v>187</v>
      </c>
      <c r="E123" s="207" t="s">
        <v>166</v>
      </c>
      <c r="F123" s="208">
        <v>3</v>
      </c>
      <c r="G123" s="360"/>
      <c r="H123" s="361"/>
      <c r="I123" s="345">
        <f t="shared" si="69"/>
        <v>0</v>
      </c>
      <c r="J123" s="346">
        <f t="shared" si="70"/>
        <v>0</v>
      </c>
      <c r="K123" s="346">
        <f t="shared" si="71"/>
        <v>0</v>
      </c>
      <c r="L123" s="453">
        <f t="shared" si="72"/>
        <v>0.28239999999999998</v>
      </c>
      <c r="M123" s="453">
        <f t="shared" si="73"/>
        <v>0.16069815831987078</v>
      </c>
      <c r="N123" s="345">
        <f t="shared" si="74"/>
        <v>0</v>
      </c>
      <c r="O123" s="348">
        <f t="shared" si="75"/>
        <v>0</v>
      </c>
      <c r="P123" s="347">
        <f t="shared" si="76"/>
        <v>0</v>
      </c>
      <c r="Q123" s="209" t="e">
        <f>P123/P222</f>
        <v>#DIV/0!</v>
      </c>
      <c r="R123" s="11"/>
    </row>
    <row r="124" spans="1:18" s="13" customFormat="1" outlineLevel="1">
      <c r="A124" s="203" t="s">
        <v>412</v>
      </c>
      <c r="B124" s="204" t="s">
        <v>44</v>
      </c>
      <c r="C124" s="205" t="s">
        <v>510</v>
      </c>
      <c r="D124" s="218" t="s">
        <v>188</v>
      </c>
      <c r="E124" s="207" t="s">
        <v>166</v>
      </c>
      <c r="F124" s="208">
        <v>47</v>
      </c>
      <c r="G124" s="360"/>
      <c r="H124" s="361"/>
      <c r="I124" s="345">
        <f t="shared" si="69"/>
        <v>0</v>
      </c>
      <c r="J124" s="346">
        <f t="shared" si="70"/>
        <v>0</v>
      </c>
      <c r="K124" s="346">
        <f t="shared" si="71"/>
        <v>0</v>
      </c>
      <c r="L124" s="453">
        <f t="shared" si="72"/>
        <v>0.28239999999999998</v>
      </c>
      <c r="M124" s="453">
        <f t="shared" si="73"/>
        <v>0.16069815831987078</v>
      </c>
      <c r="N124" s="345">
        <f t="shared" si="74"/>
        <v>0</v>
      </c>
      <c r="O124" s="348">
        <f t="shared" si="75"/>
        <v>0</v>
      </c>
      <c r="P124" s="347">
        <f t="shared" si="76"/>
        <v>0</v>
      </c>
      <c r="Q124" s="209" t="e">
        <f>P124/P222</f>
        <v>#DIV/0!</v>
      </c>
      <c r="R124" s="11"/>
    </row>
    <row r="125" spans="1:18" s="13" customFormat="1" outlineLevel="1">
      <c r="A125" s="203" t="s">
        <v>413</v>
      </c>
      <c r="B125" s="204" t="s">
        <v>36</v>
      </c>
      <c r="C125" s="205" t="s">
        <v>537</v>
      </c>
      <c r="D125" s="218" t="s">
        <v>189</v>
      </c>
      <c r="E125" s="207" t="s">
        <v>10</v>
      </c>
      <c r="F125" s="208">
        <v>201</v>
      </c>
      <c r="G125" s="360"/>
      <c r="H125" s="361"/>
      <c r="I125" s="345">
        <f t="shared" si="69"/>
        <v>0</v>
      </c>
      <c r="J125" s="346">
        <f t="shared" si="70"/>
        <v>0</v>
      </c>
      <c r="K125" s="346">
        <f t="shared" si="71"/>
        <v>0</v>
      </c>
      <c r="L125" s="453">
        <f t="shared" si="72"/>
        <v>0.28239999999999998</v>
      </c>
      <c r="M125" s="453">
        <f t="shared" si="73"/>
        <v>0.16069815831987078</v>
      </c>
      <c r="N125" s="345">
        <f t="shared" si="74"/>
        <v>0</v>
      </c>
      <c r="O125" s="348">
        <f t="shared" si="75"/>
        <v>0</v>
      </c>
      <c r="P125" s="347">
        <f t="shared" si="76"/>
        <v>0</v>
      </c>
      <c r="Q125" s="209" t="e">
        <f>P125/P222</f>
        <v>#DIV/0!</v>
      </c>
      <c r="R125" s="11"/>
    </row>
    <row r="126" spans="1:18" s="13" customFormat="1" outlineLevel="1">
      <c r="A126" s="203" t="s">
        <v>414</v>
      </c>
      <c r="B126" s="204" t="s">
        <v>44</v>
      </c>
      <c r="C126" s="205" t="s">
        <v>511</v>
      </c>
      <c r="D126" s="218" t="s">
        <v>190</v>
      </c>
      <c r="E126" s="207" t="s">
        <v>166</v>
      </c>
      <c r="F126" s="208">
        <v>17</v>
      </c>
      <c r="G126" s="360"/>
      <c r="H126" s="361"/>
      <c r="I126" s="345">
        <f t="shared" si="69"/>
        <v>0</v>
      </c>
      <c r="J126" s="346">
        <f t="shared" si="70"/>
        <v>0</v>
      </c>
      <c r="K126" s="346">
        <f t="shared" si="71"/>
        <v>0</v>
      </c>
      <c r="L126" s="453">
        <f t="shared" si="72"/>
        <v>0.28239999999999998</v>
      </c>
      <c r="M126" s="453">
        <f t="shared" si="73"/>
        <v>0.16069815831987078</v>
      </c>
      <c r="N126" s="345">
        <f t="shared" si="74"/>
        <v>0</v>
      </c>
      <c r="O126" s="348">
        <f t="shared" si="75"/>
        <v>0</v>
      </c>
      <c r="P126" s="347">
        <f t="shared" si="76"/>
        <v>0</v>
      </c>
      <c r="Q126" s="209" t="e">
        <f>P126/P222</f>
        <v>#DIV/0!</v>
      </c>
      <c r="R126" s="11"/>
    </row>
    <row r="127" spans="1:18" s="13" customFormat="1" outlineLevel="1">
      <c r="A127" s="203" t="s">
        <v>415</v>
      </c>
      <c r="B127" s="204" t="s">
        <v>44</v>
      </c>
      <c r="C127" s="205" t="s">
        <v>512</v>
      </c>
      <c r="D127" s="218" t="s">
        <v>191</v>
      </c>
      <c r="E127" s="207" t="s">
        <v>166</v>
      </c>
      <c r="F127" s="208">
        <v>68</v>
      </c>
      <c r="G127" s="360"/>
      <c r="H127" s="361"/>
      <c r="I127" s="345">
        <f t="shared" si="69"/>
        <v>0</v>
      </c>
      <c r="J127" s="346">
        <f t="shared" si="70"/>
        <v>0</v>
      </c>
      <c r="K127" s="346">
        <f t="shared" si="71"/>
        <v>0</v>
      </c>
      <c r="L127" s="453">
        <f t="shared" si="72"/>
        <v>0.28239999999999998</v>
      </c>
      <c r="M127" s="453">
        <f t="shared" si="73"/>
        <v>0.16069815831987078</v>
      </c>
      <c r="N127" s="345">
        <f t="shared" si="74"/>
        <v>0</v>
      </c>
      <c r="O127" s="348">
        <f t="shared" si="75"/>
        <v>0</v>
      </c>
      <c r="P127" s="347">
        <f t="shared" si="76"/>
        <v>0</v>
      </c>
      <c r="Q127" s="209" t="e">
        <f>P127/P222</f>
        <v>#DIV/0!</v>
      </c>
      <c r="R127" s="11"/>
    </row>
    <row r="128" spans="1:18" s="13" customFormat="1" outlineLevel="1">
      <c r="A128" s="203" t="s">
        <v>416</v>
      </c>
      <c r="B128" s="204" t="s">
        <v>44</v>
      </c>
      <c r="C128" s="205" t="s">
        <v>513</v>
      </c>
      <c r="D128" s="218" t="s">
        <v>192</v>
      </c>
      <c r="E128" s="207" t="s">
        <v>166</v>
      </c>
      <c r="F128" s="208">
        <v>5</v>
      </c>
      <c r="G128" s="360"/>
      <c r="H128" s="361"/>
      <c r="I128" s="345">
        <f t="shared" si="69"/>
        <v>0</v>
      </c>
      <c r="J128" s="346">
        <f t="shared" si="70"/>
        <v>0</v>
      </c>
      <c r="K128" s="346">
        <f t="shared" si="71"/>
        <v>0</v>
      </c>
      <c r="L128" s="453">
        <f t="shared" si="72"/>
        <v>0.28239999999999998</v>
      </c>
      <c r="M128" s="453">
        <f t="shared" si="73"/>
        <v>0.16069815831987078</v>
      </c>
      <c r="N128" s="345">
        <f t="shared" si="74"/>
        <v>0</v>
      </c>
      <c r="O128" s="348">
        <f t="shared" si="75"/>
        <v>0</v>
      </c>
      <c r="P128" s="347">
        <f t="shared" si="76"/>
        <v>0</v>
      </c>
      <c r="Q128" s="209" t="e">
        <f>P128/P222</f>
        <v>#DIV/0!</v>
      </c>
      <c r="R128" s="11"/>
    </row>
    <row r="129" spans="1:18" s="13" customFormat="1" outlineLevel="1">
      <c r="A129" s="203" t="s">
        <v>417</v>
      </c>
      <c r="B129" s="204" t="s">
        <v>44</v>
      </c>
      <c r="C129" s="205" t="s">
        <v>514</v>
      </c>
      <c r="D129" s="218" t="s">
        <v>193</v>
      </c>
      <c r="E129" s="207" t="s">
        <v>166</v>
      </c>
      <c r="F129" s="208">
        <v>3</v>
      </c>
      <c r="G129" s="365"/>
      <c r="H129" s="361"/>
      <c r="I129" s="345">
        <f t="shared" si="69"/>
        <v>0</v>
      </c>
      <c r="J129" s="346">
        <f t="shared" si="70"/>
        <v>0</v>
      </c>
      <c r="K129" s="346">
        <f t="shared" si="71"/>
        <v>0</v>
      </c>
      <c r="L129" s="453">
        <f t="shared" si="72"/>
        <v>0.28239999999999998</v>
      </c>
      <c r="M129" s="453">
        <f t="shared" si="73"/>
        <v>0.16069815831987078</v>
      </c>
      <c r="N129" s="345">
        <f t="shared" si="74"/>
        <v>0</v>
      </c>
      <c r="O129" s="348">
        <f t="shared" si="75"/>
        <v>0</v>
      </c>
      <c r="P129" s="347">
        <f t="shared" si="76"/>
        <v>0</v>
      </c>
      <c r="Q129" s="209" t="e">
        <f>P129/P222</f>
        <v>#DIV/0!</v>
      </c>
      <c r="R129" s="11"/>
    </row>
    <row r="130" spans="1:18" s="13" customFormat="1" outlineLevel="1">
      <c r="A130" s="203" t="s">
        <v>418</v>
      </c>
      <c r="B130" s="204" t="s">
        <v>44</v>
      </c>
      <c r="C130" s="205" t="s">
        <v>515</v>
      </c>
      <c r="D130" s="218" t="s">
        <v>194</v>
      </c>
      <c r="E130" s="207" t="s">
        <v>166</v>
      </c>
      <c r="F130" s="208">
        <v>2</v>
      </c>
      <c r="G130" s="360"/>
      <c r="H130" s="361"/>
      <c r="I130" s="345">
        <f t="shared" si="69"/>
        <v>0</v>
      </c>
      <c r="J130" s="346">
        <f t="shared" si="70"/>
        <v>0</v>
      </c>
      <c r="K130" s="346">
        <f t="shared" si="71"/>
        <v>0</v>
      </c>
      <c r="L130" s="453">
        <f t="shared" si="72"/>
        <v>0.28239999999999998</v>
      </c>
      <c r="M130" s="453">
        <f t="shared" si="73"/>
        <v>0.16069815831987078</v>
      </c>
      <c r="N130" s="345">
        <f t="shared" si="74"/>
        <v>0</v>
      </c>
      <c r="O130" s="348">
        <f t="shared" si="75"/>
        <v>0</v>
      </c>
      <c r="P130" s="347">
        <f t="shared" si="76"/>
        <v>0</v>
      </c>
      <c r="Q130" s="209" t="e">
        <f>P130/P222</f>
        <v>#DIV/0!</v>
      </c>
      <c r="R130" s="11"/>
    </row>
    <row r="131" spans="1:18" s="13" customFormat="1" outlineLevel="1">
      <c r="A131" s="203" t="s">
        <v>419</v>
      </c>
      <c r="B131" s="204" t="s">
        <v>44</v>
      </c>
      <c r="C131" s="205" t="s">
        <v>516</v>
      </c>
      <c r="D131" s="218" t="s">
        <v>195</v>
      </c>
      <c r="E131" s="207" t="s">
        <v>166</v>
      </c>
      <c r="F131" s="208">
        <v>52</v>
      </c>
      <c r="G131" s="360"/>
      <c r="H131" s="361"/>
      <c r="I131" s="345">
        <f t="shared" si="69"/>
        <v>0</v>
      </c>
      <c r="J131" s="346">
        <f t="shared" si="70"/>
        <v>0</v>
      </c>
      <c r="K131" s="346">
        <f t="shared" si="71"/>
        <v>0</v>
      </c>
      <c r="L131" s="453">
        <f t="shared" si="72"/>
        <v>0.28239999999999998</v>
      </c>
      <c r="M131" s="453">
        <f t="shared" si="73"/>
        <v>0.16069815831987078</v>
      </c>
      <c r="N131" s="345">
        <f t="shared" si="74"/>
        <v>0</v>
      </c>
      <c r="O131" s="348">
        <f t="shared" si="75"/>
        <v>0</v>
      </c>
      <c r="P131" s="347">
        <f t="shared" si="76"/>
        <v>0</v>
      </c>
      <c r="Q131" s="209" t="e">
        <f>P131/P222</f>
        <v>#DIV/0!</v>
      </c>
      <c r="R131" s="11"/>
    </row>
    <row r="132" spans="1:18" s="13" customFormat="1" outlineLevel="1">
      <c r="A132" s="203" t="s">
        <v>420</v>
      </c>
      <c r="B132" s="204" t="s">
        <v>44</v>
      </c>
      <c r="C132" s="205" t="s">
        <v>517</v>
      </c>
      <c r="D132" s="218" t="s">
        <v>196</v>
      </c>
      <c r="E132" s="207" t="s">
        <v>166</v>
      </c>
      <c r="F132" s="208">
        <v>6</v>
      </c>
      <c r="G132" s="360"/>
      <c r="H132" s="361"/>
      <c r="I132" s="345">
        <f t="shared" si="69"/>
        <v>0</v>
      </c>
      <c r="J132" s="346">
        <f t="shared" si="70"/>
        <v>0</v>
      </c>
      <c r="K132" s="346">
        <f t="shared" si="71"/>
        <v>0</v>
      </c>
      <c r="L132" s="453">
        <f t="shared" si="72"/>
        <v>0.28239999999999998</v>
      </c>
      <c r="M132" s="453">
        <f t="shared" si="73"/>
        <v>0.16069815831987078</v>
      </c>
      <c r="N132" s="345">
        <f t="shared" si="74"/>
        <v>0</v>
      </c>
      <c r="O132" s="348">
        <f t="shared" si="75"/>
        <v>0</v>
      </c>
      <c r="P132" s="347">
        <f t="shared" si="76"/>
        <v>0</v>
      </c>
      <c r="Q132" s="209" t="e">
        <f>P132/P222</f>
        <v>#DIV/0!</v>
      </c>
      <c r="R132" s="11"/>
    </row>
    <row r="133" spans="1:18" s="13" customFormat="1" ht="27" outlineLevel="1">
      <c r="A133" s="203" t="s">
        <v>421</v>
      </c>
      <c r="B133" s="204" t="s">
        <v>44</v>
      </c>
      <c r="C133" s="205" t="s">
        <v>518</v>
      </c>
      <c r="D133" s="218" t="s">
        <v>197</v>
      </c>
      <c r="E133" s="207" t="s">
        <v>166</v>
      </c>
      <c r="F133" s="208">
        <v>14</v>
      </c>
      <c r="G133" s="365"/>
      <c r="H133" s="361"/>
      <c r="I133" s="345">
        <f t="shared" si="69"/>
        <v>0</v>
      </c>
      <c r="J133" s="346">
        <f t="shared" si="70"/>
        <v>0</v>
      </c>
      <c r="K133" s="346">
        <f t="shared" si="71"/>
        <v>0</v>
      </c>
      <c r="L133" s="453">
        <f t="shared" si="72"/>
        <v>0.28239999999999998</v>
      </c>
      <c r="M133" s="453">
        <f t="shared" si="73"/>
        <v>0.16069815831987078</v>
      </c>
      <c r="N133" s="345">
        <f t="shared" si="74"/>
        <v>0</v>
      </c>
      <c r="O133" s="348">
        <f t="shared" si="75"/>
        <v>0</v>
      </c>
      <c r="P133" s="347">
        <f t="shared" si="76"/>
        <v>0</v>
      </c>
      <c r="Q133" s="209" t="e">
        <f>P133/P222</f>
        <v>#DIV/0!</v>
      </c>
      <c r="R133" s="11"/>
    </row>
    <row r="134" spans="1:18" s="13" customFormat="1" outlineLevel="1">
      <c r="A134" s="203" t="s">
        <v>422</v>
      </c>
      <c r="B134" s="204" t="s">
        <v>44</v>
      </c>
      <c r="C134" s="205" t="s">
        <v>519</v>
      </c>
      <c r="D134" s="218" t="s">
        <v>198</v>
      </c>
      <c r="E134" s="207" t="s">
        <v>10</v>
      </c>
      <c r="F134" s="208">
        <v>3500</v>
      </c>
      <c r="G134" s="360"/>
      <c r="H134" s="361"/>
      <c r="I134" s="345">
        <f t="shared" si="69"/>
        <v>0</v>
      </c>
      <c r="J134" s="346">
        <f t="shared" si="70"/>
        <v>0</v>
      </c>
      <c r="K134" s="346">
        <f t="shared" si="71"/>
        <v>0</v>
      </c>
      <c r="L134" s="453">
        <f t="shared" si="72"/>
        <v>0.28239999999999998</v>
      </c>
      <c r="M134" s="453">
        <f t="shared" si="73"/>
        <v>0.16069815831987078</v>
      </c>
      <c r="N134" s="345">
        <f t="shared" si="74"/>
        <v>0</v>
      </c>
      <c r="O134" s="348">
        <f t="shared" si="75"/>
        <v>0</v>
      </c>
      <c r="P134" s="347">
        <f t="shared" si="76"/>
        <v>0</v>
      </c>
      <c r="Q134" s="209" t="e">
        <f>P134/P222</f>
        <v>#DIV/0!</v>
      </c>
      <c r="R134" s="11"/>
    </row>
    <row r="135" spans="1:18" s="13" customFormat="1" outlineLevel="1">
      <c r="A135" s="203" t="s">
        <v>423</v>
      </c>
      <c r="B135" s="204" t="s">
        <v>44</v>
      </c>
      <c r="C135" s="205" t="s">
        <v>520</v>
      </c>
      <c r="D135" s="218" t="s">
        <v>199</v>
      </c>
      <c r="E135" s="207" t="s">
        <v>10</v>
      </c>
      <c r="F135" s="208">
        <v>390</v>
      </c>
      <c r="G135" s="360"/>
      <c r="H135" s="361"/>
      <c r="I135" s="345">
        <f t="shared" si="69"/>
        <v>0</v>
      </c>
      <c r="J135" s="346">
        <f t="shared" si="70"/>
        <v>0</v>
      </c>
      <c r="K135" s="346">
        <f t="shared" si="71"/>
        <v>0</v>
      </c>
      <c r="L135" s="453">
        <f t="shared" si="72"/>
        <v>0.28239999999999998</v>
      </c>
      <c r="M135" s="453">
        <f t="shared" si="73"/>
        <v>0.16069815831987078</v>
      </c>
      <c r="N135" s="345">
        <f t="shared" si="74"/>
        <v>0</v>
      </c>
      <c r="O135" s="348">
        <f t="shared" si="75"/>
        <v>0</v>
      </c>
      <c r="P135" s="347">
        <f t="shared" si="76"/>
        <v>0</v>
      </c>
      <c r="Q135" s="209" t="e">
        <f>P135/P222</f>
        <v>#DIV/0!</v>
      </c>
      <c r="R135" s="11"/>
    </row>
    <row r="136" spans="1:18" s="13" customFormat="1" outlineLevel="1">
      <c r="A136" s="203" t="s">
        <v>424</v>
      </c>
      <c r="B136" s="204" t="s">
        <v>44</v>
      </c>
      <c r="C136" s="205" t="s">
        <v>521</v>
      </c>
      <c r="D136" s="218" t="s">
        <v>200</v>
      </c>
      <c r="E136" s="207" t="s">
        <v>10</v>
      </c>
      <c r="F136" s="208">
        <v>100</v>
      </c>
      <c r="G136" s="360"/>
      <c r="H136" s="361"/>
      <c r="I136" s="345">
        <f t="shared" si="69"/>
        <v>0</v>
      </c>
      <c r="J136" s="346">
        <f t="shared" si="70"/>
        <v>0</v>
      </c>
      <c r="K136" s="346">
        <f t="shared" si="71"/>
        <v>0</v>
      </c>
      <c r="L136" s="453">
        <f t="shared" si="72"/>
        <v>0.28239999999999998</v>
      </c>
      <c r="M136" s="453">
        <f t="shared" si="73"/>
        <v>0.16069815831987078</v>
      </c>
      <c r="N136" s="345">
        <f t="shared" si="74"/>
        <v>0</v>
      </c>
      <c r="O136" s="348">
        <f t="shared" si="75"/>
        <v>0</v>
      </c>
      <c r="P136" s="347">
        <f t="shared" si="76"/>
        <v>0</v>
      </c>
      <c r="Q136" s="209" t="e">
        <f>P136/P222</f>
        <v>#DIV/0!</v>
      </c>
      <c r="R136" s="11"/>
    </row>
    <row r="137" spans="1:18" s="13" customFormat="1" outlineLevel="1">
      <c r="A137" s="203" t="s">
        <v>425</v>
      </c>
      <c r="B137" s="204" t="s">
        <v>44</v>
      </c>
      <c r="C137" s="205" t="s">
        <v>522</v>
      </c>
      <c r="D137" s="218" t="s">
        <v>201</v>
      </c>
      <c r="E137" s="207" t="s">
        <v>10</v>
      </c>
      <c r="F137" s="208">
        <v>220.5</v>
      </c>
      <c r="G137" s="360"/>
      <c r="H137" s="361"/>
      <c r="I137" s="345">
        <f t="shared" si="69"/>
        <v>0</v>
      </c>
      <c r="J137" s="346">
        <f t="shared" si="70"/>
        <v>0</v>
      </c>
      <c r="K137" s="346">
        <f t="shared" si="71"/>
        <v>0</v>
      </c>
      <c r="L137" s="453">
        <f t="shared" si="72"/>
        <v>0.28239999999999998</v>
      </c>
      <c r="M137" s="453">
        <f t="shared" si="73"/>
        <v>0.16069815831987078</v>
      </c>
      <c r="N137" s="345">
        <f t="shared" si="74"/>
        <v>0</v>
      </c>
      <c r="O137" s="348">
        <f t="shared" si="75"/>
        <v>0</v>
      </c>
      <c r="P137" s="347">
        <f t="shared" si="76"/>
        <v>0</v>
      </c>
      <c r="Q137" s="209" t="e">
        <f>P137/P222</f>
        <v>#DIV/0!</v>
      </c>
      <c r="R137" s="11"/>
    </row>
    <row r="138" spans="1:18" s="13" customFormat="1" outlineLevel="1">
      <c r="A138" s="203" t="s">
        <v>426</v>
      </c>
      <c r="B138" s="204" t="s">
        <v>44</v>
      </c>
      <c r="C138" s="205" t="s">
        <v>523</v>
      </c>
      <c r="D138" s="218" t="s">
        <v>202</v>
      </c>
      <c r="E138" s="207" t="s">
        <v>41</v>
      </c>
      <c r="F138" s="208">
        <v>134</v>
      </c>
      <c r="G138" s="360"/>
      <c r="H138" s="361"/>
      <c r="I138" s="345">
        <f t="shared" si="69"/>
        <v>0</v>
      </c>
      <c r="J138" s="346">
        <f t="shared" si="70"/>
        <v>0</v>
      </c>
      <c r="K138" s="346">
        <f t="shared" si="71"/>
        <v>0</v>
      </c>
      <c r="L138" s="453">
        <f t="shared" si="72"/>
        <v>0.28239999999999998</v>
      </c>
      <c r="M138" s="453">
        <f t="shared" si="73"/>
        <v>0.16069815831987078</v>
      </c>
      <c r="N138" s="345">
        <f t="shared" si="74"/>
        <v>0</v>
      </c>
      <c r="O138" s="348">
        <f t="shared" si="75"/>
        <v>0</v>
      </c>
      <c r="P138" s="347">
        <f t="shared" si="76"/>
        <v>0</v>
      </c>
      <c r="Q138" s="209" t="e">
        <f>P138/P222</f>
        <v>#DIV/0!</v>
      </c>
      <c r="R138" s="11"/>
    </row>
    <row r="139" spans="1:18" s="13" customFormat="1" outlineLevel="1">
      <c r="A139" s="203" t="s">
        <v>427</v>
      </c>
      <c r="B139" s="204" t="s">
        <v>44</v>
      </c>
      <c r="C139" s="205" t="s">
        <v>524</v>
      </c>
      <c r="D139" s="218" t="s">
        <v>203</v>
      </c>
      <c r="E139" s="207" t="s">
        <v>41</v>
      </c>
      <c r="F139" s="208">
        <v>168</v>
      </c>
      <c r="G139" s="360"/>
      <c r="H139" s="361"/>
      <c r="I139" s="345">
        <f t="shared" si="69"/>
        <v>0</v>
      </c>
      <c r="J139" s="346">
        <f t="shared" si="70"/>
        <v>0</v>
      </c>
      <c r="K139" s="346">
        <f t="shared" si="71"/>
        <v>0</v>
      </c>
      <c r="L139" s="453">
        <f t="shared" si="72"/>
        <v>0.28239999999999998</v>
      </c>
      <c r="M139" s="453">
        <f t="shared" si="73"/>
        <v>0.16069815831987078</v>
      </c>
      <c r="N139" s="345">
        <f t="shared" si="74"/>
        <v>0</v>
      </c>
      <c r="O139" s="348">
        <f t="shared" si="75"/>
        <v>0</v>
      </c>
      <c r="P139" s="347">
        <f t="shared" si="76"/>
        <v>0</v>
      </c>
      <c r="Q139" s="209" t="e">
        <f>P139/P222</f>
        <v>#DIV/0!</v>
      </c>
      <c r="R139" s="11"/>
    </row>
    <row r="140" spans="1:18" s="13" customFormat="1" outlineLevel="1">
      <c r="A140" s="203" t="s">
        <v>428</v>
      </c>
      <c r="B140" s="204" t="s">
        <v>36</v>
      </c>
      <c r="C140" s="205" t="s">
        <v>509</v>
      </c>
      <c r="D140" s="218" t="s">
        <v>204</v>
      </c>
      <c r="E140" s="207" t="s">
        <v>10</v>
      </c>
      <c r="F140" s="208">
        <v>162</v>
      </c>
      <c r="G140" s="360"/>
      <c r="H140" s="361"/>
      <c r="I140" s="345">
        <f t="shared" si="69"/>
        <v>0</v>
      </c>
      <c r="J140" s="346">
        <f t="shared" si="70"/>
        <v>0</v>
      </c>
      <c r="K140" s="346">
        <f t="shared" si="71"/>
        <v>0</v>
      </c>
      <c r="L140" s="453">
        <f t="shared" si="72"/>
        <v>0.28239999999999998</v>
      </c>
      <c r="M140" s="453">
        <f t="shared" si="73"/>
        <v>0.16069815831987078</v>
      </c>
      <c r="N140" s="345">
        <f t="shared" si="74"/>
        <v>0</v>
      </c>
      <c r="O140" s="348">
        <f t="shared" si="75"/>
        <v>0</v>
      </c>
      <c r="P140" s="347">
        <f t="shared" si="76"/>
        <v>0</v>
      </c>
      <c r="Q140" s="209" t="e">
        <f>P140/P222</f>
        <v>#DIV/0!</v>
      </c>
      <c r="R140" s="11"/>
    </row>
    <row r="141" spans="1:18" s="13" customFormat="1" outlineLevel="1">
      <c r="A141" s="203" t="s">
        <v>429</v>
      </c>
      <c r="B141" s="204" t="s">
        <v>44</v>
      </c>
      <c r="C141" s="205" t="s">
        <v>525</v>
      </c>
      <c r="D141" s="218" t="s">
        <v>205</v>
      </c>
      <c r="E141" s="207" t="s">
        <v>166</v>
      </c>
      <c r="F141" s="208">
        <v>400</v>
      </c>
      <c r="G141" s="360"/>
      <c r="H141" s="361"/>
      <c r="I141" s="345">
        <f t="shared" si="69"/>
        <v>0</v>
      </c>
      <c r="J141" s="346">
        <f t="shared" si="70"/>
        <v>0</v>
      </c>
      <c r="K141" s="346">
        <f t="shared" si="71"/>
        <v>0</v>
      </c>
      <c r="L141" s="453">
        <f t="shared" si="72"/>
        <v>0.28239999999999998</v>
      </c>
      <c r="M141" s="453">
        <f t="shared" si="73"/>
        <v>0.16069815831987078</v>
      </c>
      <c r="N141" s="345">
        <f t="shared" si="74"/>
        <v>0</v>
      </c>
      <c r="O141" s="348">
        <f t="shared" si="75"/>
        <v>0</v>
      </c>
      <c r="P141" s="347">
        <f t="shared" si="76"/>
        <v>0</v>
      </c>
      <c r="Q141" s="209" t="e">
        <f>P141/P222</f>
        <v>#DIV/0!</v>
      </c>
      <c r="R141" s="11"/>
    </row>
    <row r="142" spans="1:18" s="13" customFormat="1" outlineLevel="1">
      <c r="A142" s="203" t="s">
        <v>430</v>
      </c>
      <c r="B142" s="204" t="s">
        <v>44</v>
      </c>
      <c r="C142" s="205" t="s">
        <v>526</v>
      </c>
      <c r="D142" s="218" t="s">
        <v>206</v>
      </c>
      <c r="E142" s="207" t="s">
        <v>166</v>
      </c>
      <c r="F142" s="208">
        <v>34</v>
      </c>
      <c r="G142" s="360"/>
      <c r="H142" s="361"/>
      <c r="I142" s="345">
        <f t="shared" si="69"/>
        <v>0</v>
      </c>
      <c r="J142" s="346">
        <f t="shared" si="70"/>
        <v>0</v>
      </c>
      <c r="K142" s="346">
        <f t="shared" si="71"/>
        <v>0</v>
      </c>
      <c r="L142" s="453">
        <f t="shared" si="72"/>
        <v>0.28239999999999998</v>
      </c>
      <c r="M142" s="453">
        <f t="shared" si="73"/>
        <v>0.16069815831987078</v>
      </c>
      <c r="N142" s="345">
        <f t="shared" si="74"/>
        <v>0</v>
      </c>
      <c r="O142" s="348">
        <f t="shared" si="75"/>
        <v>0</v>
      </c>
      <c r="P142" s="347">
        <f t="shared" si="76"/>
        <v>0</v>
      </c>
      <c r="Q142" s="209" t="e">
        <f>P142/P222</f>
        <v>#DIV/0!</v>
      </c>
      <c r="R142" s="11"/>
    </row>
    <row r="143" spans="1:18" s="13" customFormat="1" outlineLevel="1">
      <c r="A143" s="203" t="s">
        <v>431</v>
      </c>
      <c r="B143" s="204" t="s">
        <v>44</v>
      </c>
      <c r="C143" s="205" t="s">
        <v>527</v>
      </c>
      <c r="D143" s="218" t="s">
        <v>207</v>
      </c>
      <c r="E143" s="207" t="s">
        <v>166</v>
      </c>
      <c r="F143" s="208">
        <v>5</v>
      </c>
      <c r="G143" s="365"/>
      <c r="H143" s="361"/>
      <c r="I143" s="345">
        <f t="shared" si="69"/>
        <v>0</v>
      </c>
      <c r="J143" s="346">
        <f t="shared" si="70"/>
        <v>0</v>
      </c>
      <c r="K143" s="346">
        <f t="shared" si="71"/>
        <v>0</v>
      </c>
      <c r="L143" s="453">
        <f t="shared" si="72"/>
        <v>0.28239999999999998</v>
      </c>
      <c r="M143" s="453">
        <f t="shared" si="73"/>
        <v>0.16069815831987078</v>
      </c>
      <c r="N143" s="345">
        <f t="shared" si="74"/>
        <v>0</v>
      </c>
      <c r="O143" s="348">
        <f t="shared" si="75"/>
        <v>0</v>
      </c>
      <c r="P143" s="347">
        <f t="shared" si="76"/>
        <v>0</v>
      </c>
      <c r="Q143" s="209" t="e">
        <f>P143/P222</f>
        <v>#DIV/0!</v>
      </c>
      <c r="R143" s="11"/>
    </row>
    <row r="144" spans="1:18" s="13" customFormat="1" outlineLevel="1">
      <c r="A144" s="203" t="s">
        <v>432</v>
      </c>
      <c r="B144" s="204" t="s">
        <v>44</v>
      </c>
      <c r="C144" s="205" t="s">
        <v>528</v>
      </c>
      <c r="D144" s="218" t="s">
        <v>208</v>
      </c>
      <c r="E144" s="207" t="s">
        <v>166</v>
      </c>
      <c r="F144" s="208">
        <v>5</v>
      </c>
      <c r="G144" s="365"/>
      <c r="H144" s="361"/>
      <c r="I144" s="345">
        <f t="shared" si="69"/>
        <v>0</v>
      </c>
      <c r="J144" s="346">
        <f t="shared" si="70"/>
        <v>0</v>
      </c>
      <c r="K144" s="346">
        <f t="shared" si="71"/>
        <v>0</v>
      </c>
      <c r="L144" s="453">
        <f t="shared" si="72"/>
        <v>0.28239999999999998</v>
      </c>
      <c r="M144" s="453">
        <f t="shared" si="73"/>
        <v>0.16069815831987078</v>
      </c>
      <c r="N144" s="345">
        <f t="shared" si="74"/>
        <v>0</v>
      </c>
      <c r="O144" s="348">
        <f t="shared" si="75"/>
        <v>0</v>
      </c>
      <c r="P144" s="347">
        <f t="shared" si="76"/>
        <v>0</v>
      </c>
      <c r="Q144" s="209" t="e">
        <f>P144/P222</f>
        <v>#DIV/0!</v>
      </c>
      <c r="R144" s="11"/>
    </row>
    <row r="145" spans="1:18" s="13" customFormat="1" ht="27" outlineLevel="1">
      <c r="A145" s="203" t="s">
        <v>433</v>
      </c>
      <c r="B145" s="204" t="s">
        <v>44</v>
      </c>
      <c r="C145" s="205" t="s">
        <v>529</v>
      </c>
      <c r="D145" s="218" t="s">
        <v>209</v>
      </c>
      <c r="E145" s="207" t="s">
        <v>166</v>
      </c>
      <c r="F145" s="208">
        <v>4</v>
      </c>
      <c r="G145" s="360"/>
      <c r="H145" s="361"/>
      <c r="I145" s="345">
        <f t="shared" si="69"/>
        <v>0</v>
      </c>
      <c r="J145" s="346">
        <f t="shared" si="70"/>
        <v>0</v>
      </c>
      <c r="K145" s="346">
        <f t="shared" si="71"/>
        <v>0</v>
      </c>
      <c r="L145" s="453">
        <f t="shared" si="72"/>
        <v>0.28239999999999998</v>
      </c>
      <c r="M145" s="453">
        <f t="shared" si="73"/>
        <v>0.16069815831987078</v>
      </c>
      <c r="N145" s="345">
        <f t="shared" si="74"/>
        <v>0</v>
      </c>
      <c r="O145" s="348">
        <f t="shared" si="75"/>
        <v>0</v>
      </c>
      <c r="P145" s="347">
        <f t="shared" si="76"/>
        <v>0</v>
      </c>
      <c r="Q145" s="209" t="e">
        <f>P145/P222</f>
        <v>#DIV/0!</v>
      </c>
      <c r="R145" s="11"/>
    </row>
    <row r="146" spans="1:18" s="13" customFormat="1" outlineLevel="1">
      <c r="A146" s="203" t="s">
        <v>434</v>
      </c>
      <c r="B146" s="204" t="s">
        <v>44</v>
      </c>
      <c r="C146" s="205" t="s">
        <v>530</v>
      </c>
      <c r="D146" s="218" t="s">
        <v>210</v>
      </c>
      <c r="E146" s="207" t="s">
        <v>166</v>
      </c>
      <c r="F146" s="208">
        <v>1</v>
      </c>
      <c r="G146" s="360"/>
      <c r="H146" s="361"/>
      <c r="I146" s="345">
        <f t="shared" si="69"/>
        <v>0</v>
      </c>
      <c r="J146" s="346">
        <f t="shared" si="70"/>
        <v>0</v>
      </c>
      <c r="K146" s="346">
        <f t="shared" si="71"/>
        <v>0</v>
      </c>
      <c r="L146" s="453">
        <f t="shared" si="72"/>
        <v>0.28239999999999998</v>
      </c>
      <c r="M146" s="453">
        <f t="shared" si="73"/>
        <v>0.16069815831987078</v>
      </c>
      <c r="N146" s="345">
        <f t="shared" si="74"/>
        <v>0</v>
      </c>
      <c r="O146" s="348">
        <f t="shared" si="75"/>
        <v>0</v>
      </c>
      <c r="P146" s="347">
        <f t="shared" si="76"/>
        <v>0</v>
      </c>
      <c r="Q146" s="209" t="e">
        <f>P146/P222</f>
        <v>#DIV/0!</v>
      </c>
      <c r="R146" s="11"/>
    </row>
    <row r="147" spans="1:18" s="13" customFormat="1" outlineLevel="1">
      <c r="A147" s="203" t="s">
        <v>435</v>
      </c>
      <c r="B147" s="204" t="s">
        <v>44</v>
      </c>
      <c r="C147" s="205" t="s">
        <v>531</v>
      </c>
      <c r="D147" s="218" t="s">
        <v>211</v>
      </c>
      <c r="E147" s="207" t="s">
        <v>166</v>
      </c>
      <c r="F147" s="208">
        <v>1</v>
      </c>
      <c r="G147" s="360"/>
      <c r="H147" s="361"/>
      <c r="I147" s="345">
        <f t="shared" si="69"/>
        <v>0</v>
      </c>
      <c r="J147" s="346">
        <f t="shared" si="70"/>
        <v>0</v>
      </c>
      <c r="K147" s="346">
        <f t="shared" si="71"/>
        <v>0</v>
      </c>
      <c r="L147" s="453">
        <f t="shared" si="72"/>
        <v>0.28239999999999998</v>
      </c>
      <c r="M147" s="453">
        <f t="shared" si="73"/>
        <v>0.16069815831987078</v>
      </c>
      <c r="N147" s="345">
        <f t="shared" si="74"/>
        <v>0</v>
      </c>
      <c r="O147" s="348">
        <f t="shared" si="75"/>
        <v>0</v>
      </c>
      <c r="P147" s="347">
        <f t="shared" si="76"/>
        <v>0</v>
      </c>
      <c r="Q147" s="209" t="e">
        <f>P147/P222</f>
        <v>#DIV/0!</v>
      </c>
      <c r="R147" s="11"/>
    </row>
    <row r="148" spans="1:18" s="13" customFormat="1" outlineLevel="1">
      <c r="A148" s="203" t="s">
        <v>436</v>
      </c>
      <c r="B148" s="204" t="s">
        <v>44</v>
      </c>
      <c r="C148" s="205" t="s">
        <v>532</v>
      </c>
      <c r="D148" s="218" t="s">
        <v>212</v>
      </c>
      <c r="E148" s="207" t="s">
        <v>166</v>
      </c>
      <c r="F148" s="208">
        <v>1</v>
      </c>
      <c r="G148" s="360"/>
      <c r="H148" s="361"/>
      <c r="I148" s="345">
        <f t="shared" si="69"/>
        <v>0</v>
      </c>
      <c r="J148" s="346">
        <f t="shared" si="70"/>
        <v>0</v>
      </c>
      <c r="K148" s="346">
        <f t="shared" si="71"/>
        <v>0</v>
      </c>
      <c r="L148" s="453">
        <f t="shared" si="72"/>
        <v>0.28239999999999998</v>
      </c>
      <c r="M148" s="453">
        <f t="shared" si="73"/>
        <v>0.16069815831987078</v>
      </c>
      <c r="N148" s="345">
        <f t="shared" si="74"/>
        <v>0</v>
      </c>
      <c r="O148" s="348">
        <f t="shared" si="75"/>
        <v>0</v>
      </c>
      <c r="P148" s="347">
        <f t="shared" si="76"/>
        <v>0</v>
      </c>
      <c r="Q148" s="209" t="e">
        <f>P148/P222</f>
        <v>#DIV/0!</v>
      </c>
      <c r="R148" s="11"/>
    </row>
    <row r="149" spans="1:18" s="13" customFormat="1" outlineLevel="1">
      <c r="A149" s="203" t="s">
        <v>437</v>
      </c>
      <c r="B149" s="204" t="s">
        <v>44</v>
      </c>
      <c r="C149" s="205" t="s">
        <v>533</v>
      </c>
      <c r="D149" s="218" t="s">
        <v>213</v>
      </c>
      <c r="E149" s="207" t="s">
        <v>41</v>
      </c>
      <c r="F149" s="208">
        <v>14</v>
      </c>
      <c r="G149" s="360"/>
      <c r="H149" s="361"/>
      <c r="I149" s="345">
        <f t="shared" si="69"/>
        <v>0</v>
      </c>
      <c r="J149" s="346">
        <f t="shared" si="70"/>
        <v>0</v>
      </c>
      <c r="K149" s="346">
        <f t="shared" si="71"/>
        <v>0</v>
      </c>
      <c r="L149" s="453">
        <f t="shared" si="72"/>
        <v>0.28239999999999998</v>
      </c>
      <c r="M149" s="453">
        <f t="shared" si="73"/>
        <v>0.16069815831987078</v>
      </c>
      <c r="N149" s="345">
        <f t="shared" si="74"/>
        <v>0</v>
      </c>
      <c r="O149" s="348">
        <f t="shared" si="75"/>
        <v>0</v>
      </c>
      <c r="P149" s="347">
        <f t="shared" si="76"/>
        <v>0</v>
      </c>
      <c r="Q149" s="209" t="e">
        <f>P149/P222</f>
        <v>#DIV/0!</v>
      </c>
      <c r="R149" s="11"/>
    </row>
    <row r="150" spans="1:18" s="13" customFormat="1" outlineLevel="1">
      <c r="A150" s="203" t="s">
        <v>438</v>
      </c>
      <c r="B150" s="204" t="s">
        <v>44</v>
      </c>
      <c r="C150" s="205" t="s">
        <v>534</v>
      </c>
      <c r="D150" s="218" t="s">
        <v>214</v>
      </c>
      <c r="E150" s="207" t="s">
        <v>166</v>
      </c>
      <c r="F150" s="208">
        <v>14</v>
      </c>
      <c r="G150" s="365"/>
      <c r="H150" s="361"/>
      <c r="I150" s="345">
        <f t="shared" si="69"/>
        <v>0</v>
      </c>
      <c r="J150" s="346">
        <f t="shared" si="70"/>
        <v>0</v>
      </c>
      <c r="K150" s="346">
        <f t="shared" si="71"/>
        <v>0</v>
      </c>
      <c r="L150" s="453">
        <f t="shared" si="72"/>
        <v>0.28239999999999998</v>
      </c>
      <c r="M150" s="453">
        <f t="shared" si="73"/>
        <v>0.16069815831987078</v>
      </c>
      <c r="N150" s="345">
        <f t="shared" si="74"/>
        <v>0</v>
      </c>
      <c r="O150" s="348">
        <f t="shared" si="75"/>
        <v>0</v>
      </c>
      <c r="P150" s="347">
        <f t="shared" si="76"/>
        <v>0</v>
      </c>
      <c r="Q150" s="209" t="e">
        <f>P150/P222</f>
        <v>#DIV/0!</v>
      </c>
      <c r="R150" s="11"/>
    </row>
    <row r="151" spans="1:18" s="13" customFormat="1" ht="14.25" outlineLevel="1" thickBot="1">
      <c r="A151" s="203" t="s">
        <v>439</v>
      </c>
      <c r="B151" s="204" t="s">
        <v>44</v>
      </c>
      <c r="C151" s="205" t="s">
        <v>535</v>
      </c>
      <c r="D151" s="218" t="s">
        <v>202</v>
      </c>
      <c r="E151" s="207" t="s">
        <v>166</v>
      </c>
      <c r="F151" s="208">
        <v>108</v>
      </c>
      <c r="G151" s="360"/>
      <c r="H151" s="361"/>
      <c r="I151" s="345">
        <f t="shared" si="69"/>
        <v>0</v>
      </c>
      <c r="J151" s="346">
        <f t="shared" si="70"/>
        <v>0</v>
      </c>
      <c r="K151" s="346">
        <f t="shared" si="71"/>
        <v>0</v>
      </c>
      <c r="L151" s="453">
        <f t="shared" si="72"/>
        <v>0.28239999999999998</v>
      </c>
      <c r="M151" s="453">
        <f t="shared" si="73"/>
        <v>0.16069815831987078</v>
      </c>
      <c r="N151" s="345">
        <f t="shared" si="74"/>
        <v>0</v>
      </c>
      <c r="O151" s="348">
        <f t="shared" si="75"/>
        <v>0</v>
      </c>
      <c r="P151" s="347">
        <f t="shared" si="76"/>
        <v>0</v>
      </c>
      <c r="Q151" s="209" t="e">
        <f>P151/P222</f>
        <v>#DIV/0!</v>
      </c>
      <c r="R151" s="11"/>
    </row>
    <row r="152" spans="1:18" s="13" customFormat="1" ht="14.25" customHeight="1" outlineLevel="2" thickBot="1">
      <c r="A152" s="831" t="s">
        <v>440</v>
      </c>
      <c r="B152" s="832"/>
      <c r="C152" s="832"/>
      <c r="D152" s="832"/>
      <c r="E152" s="832"/>
      <c r="F152" s="832"/>
      <c r="G152" s="832"/>
      <c r="H152" s="832"/>
      <c r="I152" s="832"/>
      <c r="J152" s="832"/>
      <c r="K152" s="832"/>
      <c r="L152" s="832"/>
      <c r="M152" s="832"/>
      <c r="N152" s="832"/>
      <c r="O152" s="833"/>
      <c r="P152" s="198">
        <f>SUM(P101:P151)</f>
        <v>0</v>
      </c>
      <c r="Q152" s="182" t="e">
        <f>P152/P222</f>
        <v>#DIV/0!</v>
      </c>
      <c r="R152" s="9"/>
    </row>
    <row r="153" spans="1:18" s="13" customFormat="1" ht="14.25" outlineLevel="1" thickBot="1">
      <c r="A153" s="151" t="s">
        <v>26</v>
      </c>
      <c r="B153" s="828" t="s">
        <v>114</v>
      </c>
      <c r="C153" s="829"/>
      <c r="D153" s="829"/>
      <c r="E153" s="829"/>
      <c r="F153" s="829"/>
      <c r="G153" s="829"/>
      <c r="H153" s="829"/>
      <c r="I153" s="829"/>
      <c r="J153" s="829"/>
      <c r="K153" s="829"/>
      <c r="L153" s="829"/>
      <c r="M153" s="829"/>
      <c r="N153" s="829"/>
      <c r="O153" s="829"/>
      <c r="P153" s="830"/>
      <c r="Q153" s="165"/>
      <c r="R153" s="11"/>
    </row>
    <row r="154" spans="1:18" s="13" customFormat="1" outlineLevel="1">
      <c r="A154" s="203" t="s">
        <v>449</v>
      </c>
      <c r="B154" s="204" t="s">
        <v>36</v>
      </c>
      <c r="C154" s="205" t="s">
        <v>305</v>
      </c>
      <c r="D154" s="218" t="s">
        <v>267</v>
      </c>
      <c r="E154" s="220" t="s">
        <v>11</v>
      </c>
      <c r="F154" s="208">
        <v>60</v>
      </c>
      <c r="G154" s="360"/>
      <c r="H154" s="361"/>
      <c r="I154" s="345">
        <f t="shared" ref="I154:I185" si="77">TRUNC(G154*F154,2)</f>
        <v>0</v>
      </c>
      <c r="J154" s="346">
        <f t="shared" ref="J154:J185" si="78">TRUNC(H154*F154,2)</f>
        <v>0</v>
      </c>
      <c r="K154" s="346">
        <f t="shared" ref="K154:K185" si="79">J154+I154</f>
        <v>0</v>
      </c>
      <c r="L154" s="453">
        <f t="shared" ref="L154:L185" si="80">$Q$11</f>
        <v>0.28239999999999998</v>
      </c>
      <c r="M154" s="453">
        <f t="shared" ref="M154:M185" si="81">$Q$12</f>
        <v>0.16069815831987078</v>
      </c>
      <c r="N154" s="345">
        <f t="shared" ref="N154:N185" si="82">TRUNC(I154*(1+M154),2)</f>
        <v>0</v>
      </c>
      <c r="O154" s="348">
        <f t="shared" ref="O154:O185" si="83">TRUNC(J154*(1+L154),2)</f>
        <v>0</v>
      </c>
      <c r="P154" s="347">
        <f t="shared" ref="P154:P185" si="84">N154+O154</f>
        <v>0</v>
      </c>
      <c r="Q154" s="209" t="e">
        <f>P154/P222</f>
        <v>#DIV/0!</v>
      </c>
      <c r="R154" s="11"/>
    </row>
    <row r="155" spans="1:18" s="13" customFormat="1" ht="27" outlineLevel="1">
      <c r="A155" s="203" t="s">
        <v>450</v>
      </c>
      <c r="B155" s="204" t="s">
        <v>36</v>
      </c>
      <c r="C155" s="205" t="s">
        <v>306</v>
      </c>
      <c r="D155" s="218" t="s">
        <v>268</v>
      </c>
      <c r="E155" s="220" t="s">
        <v>9</v>
      </c>
      <c r="F155" s="208">
        <v>5</v>
      </c>
      <c r="G155" s="360"/>
      <c r="H155" s="361"/>
      <c r="I155" s="345">
        <f t="shared" si="77"/>
        <v>0</v>
      </c>
      <c r="J155" s="346">
        <f t="shared" si="78"/>
        <v>0</v>
      </c>
      <c r="K155" s="346">
        <f t="shared" si="79"/>
        <v>0</v>
      </c>
      <c r="L155" s="453">
        <f t="shared" si="80"/>
        <v>0.28239999999999998</v>
      </c>
      <c r="M155" s="453">
        <f t="shared" si="81"/>
        <v>0.16069815831987078</v>
      </c>
      <c r="N155" s="345">
        <f t="shared" si="82"/>
        <v>0</v>
      </c>
      <c r="O155" s="348">
        <f t="shared" si="83"/>
        <v>0</v>
      </c>
      <c r="P155" s="347">
        <f t="shared" si="84"/>
        <v>0</v>
      </c>
      <c r="Q155" s="209" t="e">
        <f>P155/P222</f>
        <v>#DIV/0!</v>
      </c>
      <c r="R155" s="11"/>
    </row>
    <row r="156" spans="1:18" s="13" customFormat="1" ht="27" outlineLevel="1">
      <c r="A156" s="203" t="s">
        <v>451</v>
      </c>
      <c r="B156" s="204" t="s">
        <v>36</v>
      </c>
      <c r="C156" s="205" t="s">
        <v>307</v>
      </c>
      <c r="D156" s="218" t="s">
        <v>269</v>
      </c>
      <c r="E156" s="220" t="s">
        <v>9</v>
      </c>
      <c r="F156" s="208">
        <v>7</v>
      </c>
      <c r="G156" s="360"/>
      <c r="H156" s="361"/>
      <c r="I156" s="345">
        <f t="shared" si="77"/>
        <v>0</v>
      </c>
      <c r="J156" s="346">
        <f t="shared" si="78"/>
        <v>0</v>
      </c>
      <c r="K156" s="346">
        <f t="shared" si="79"/>
        <v>0</v>
      </c>
      <c r="L156" s="453">
        <f t="shared" si="80"/>
        <v>0.28239999999999998</v>
      </c>
      <c r="M156" s="453">
        <f t="shared" si="81"/>
        <v>0.16069815831987078</v>
      </c>
      <c r="N156" s="345">
        <f t="shared" si="82"/>
        <v>0</v>
      </c>
      <c r="O156" s="348">
        <f t="shared" si="83"/>
        <v>0</v>
      </c>
      <c r="P156" s="347">
        <f t="shared" si="84"/>
        <v>0</v>
      </c>
      <c r="Q156" s="209" t="e">
        <f>P156/P222</f>
        <v>#DIV/0!</v>
      </c>
      <c r="R156" s="11"/>
    </row>
    <row r="157" spans="1:18" s="13" customFormat="1" ht="27" outlineLevel="1">
      <c r="A157" s="203" t="s">
        <v>452</v>
      </c>
      <c r="B157" s="204" t="s">
        <v>36</v>
      </c>
      <c r="C157" s="205" t="s">
        <v>110</v>
      </c>
      <c r="D157" s="218" t="s">
        <v>109</v>
      </c>
      <c r="E157" s="220" t="s">
        <v>9</v>
      </c>
      <c r="F157" s="208">
        <v>3</v>
      </c>
      <c r="G157" s="360"/>
      <c r="H157" s="361"/>
      <c r="I157" s="345">
        <f t="shared" si="77"/>
        <v>0</v>
      </c>
      <c r="J157" s="346">
        <f t="shared" si="78"/>
        <v>0</v>
      </c>
      <c r="K157" s="346">
        <f t="shared" si="79"/>
        <v>0</v>
      </c>
      <c r="L157" s="453">
        <f t="shared" si="80"/>
        <v>0.28239999999999998</v>
      </c>
      <c r="M157" s="453">
        <f t="shared" si="81"/>
        <v>0.16069815831987078</v>
      </c>
      <c r="N157" s="345">
        <f t="shared" si="82"/>
        <v>0</v>
      </c>
      <c r="O157" s="348">
        <f t="shared" si="83"/>
        <v>0</v>
      </c>
      <c r="P157" s="347">
        <f t="shared" si="84"/>
        <v>0</v>
      </c>
      <c r="Q157" s="209" t="e">
        <f>P157/P222</f>
        <v>#DIV/0!</v>
      </c>
      <c r="R157" s="11"/>
    </row>
    <row r="158" spans="1:18" s="13" customFormat="1" ht="54" outlineLevel="1">
      <c r="A158" s="203" t="s">
        <v>453</v>
      </c>
      <c r="B158" s="204" t="s">
        <v>36</v>
      </c>
      <c r="C158" s="205" t="s">
        <v>308</v>
      </c>
      <c r="D158" s="218" t="s">
        <v>270</v>
      </c>
      <c r="E158" s="220" t="s">
        <v>217</v>
      </c>
      <c r="F158" s="208">
        <v>51</v>
      </c>
      <c r="G158" s="360"/>
      <c r="H158" s="361"/>
      <c r="I158" s="345">
        <f t="shared" si="77"/>
        <v>0</v>
      </c>
      <c r="J158" s="346">
        <f t="shared" si="78"/>
        <v>0</v>
      </c>
      <c r="K158" s="346">
        <f t="shared" si="79"/>
        <v>0</v>
      </c>
      <c r="L158" s="453">
        <f t="shared" si="80"/>
        <v>0.28239999999999998</v>
      </c>
      <c r="M158" s="453">
        <f t="shared" si="81"/>
        <v>0.16069815831987078</v>
      </c>
      <c r="N158" s="345">
        <f t="shared" si="82"/>
        <v>0</v>
      </c>
      <c r="O158" s="348">
        <f t="shared" si="83"/>
        <v>0</v>
      </c>
      <c r="P158" s="347">
        <f t="shared" si="84"/>
        <v>0</v>
      </c>
      <c r="Q158" s="209" t="e">
        <f>P158/P222</f>
        <v>#DIV/0!</v>
      </c>
      <c r="R158" s="11"/>
    </row>
    <row r="159" spans="1:18" s="13" customFormat="1" ht="40.5" outlineLevel="1">
      <c r="A159" s="203" t="s">
        <v>454</v>
      </c>
      <c r="B159" s="204" t="s">
        <v>36</v>
      </c>
      <c r="C159" s="205" t="s">
        <v>309</v>
      </c>
      <c r="D159" s="218" t="s">
        <v>271</v>
      </c>
      <c r="E159" s="220" t="s">
        <v>217</v>
      </c>
      <c r="F159" s="208">
        <v>27</v>
      </c>
      <c r="G159" s="360"/>
      <c r="H159" s="361"/>
      <c r="I159" s="345">
        <f t="shared" si="77"/>
        <v>0</v>
      </c>
      <c r="J159" s="346">
        <f t="shared" si="78"/>
        <v>0</v>
      </c>
      <c r="K159" s="346">
        <f t="shared" si="79"/>
        <v>0</v>
      </c>
      <c r="L159" s="453">
        <f t="shared" si="80"/>
        <v>0.28239999999999998</v>
      </c>
      <c r="M159" s="453">
        <f t="shared" si="81"/>
        <v>0.16069815831987078</v>
      </c>
      <c r="N159" s="345">
        <f t="shared" si="82"/>
        <v>0</v>
      </c>
      <c r="O159" s="348">
        <f t="shared" si="83"/>
        <v>0</v>
      </c>
      <c r="P159" s="347">
        <f t="shared" si="84"/>
        <v>0</v>
      </c>
      <c r="Q159" s="209" t="e">
        <f>P159/P222</f>
        <v>#DIV/0!</v>
      </c>
      <c r="R159" s="11"/>
    </row>
    <row r="160" spans="1:18" s="13" customFormat="1" ht="27" outlineLevel="1">
      <c r="A160" s="203" t="s">
        <v>455</v>
      </c>
      <c r="B160" s="204" t="s">
        <v>36</v>
      </c>
      <c r="C160" s="205" t="s">
        <v>310</v>
      </c>
      <c r="D160" s="218" t="s">
        <v>272</v>
      </c>
      <c r="E160" s="220" t="s">
        <v>9</v>
      </c>
      <c r="F160" s="208">
        <v>6</v>
      </c>
      <c r="G160" s="360"/>
      <c r="H160" s="361"/>
      <c r="I160" s="345">
        <f t="shared" si="77"/>
        <v>0</v>
      </c>
      <c r="J160" s="346">
        <f t="shared" si="78"/>
        <v>0</v>
      </c>
      <c r="K160" s="346">
        <f t="shared" si="79"/>
        <v>0</v>
      </c>
      <c r="L160" s="453">
        <f t="shared" si="80"/>
        <v>0.28239999999999998</v>
      </c>
      <c r="M160" s="453">
        <f t="shared" si="81"/>
        <v>0.16069815831987078</v>
      </c>
      <c r="N160" s="345">
        <f t="shared" si="82"/>
        <v>0</v>
      </c>
      <c r="O160" s="348">
        <f t="shared" si="83"/>
        <v>0</v>
      </c>
      <c r="P160" s="347">
        <f t="shared" si="84"/>
        <v>0</v>
      </c>
      <c r="Q160" s="209" t="e">
        <f>P160/P222</f>
        <v>#DIV/0!</v>
      </c>
      <c r="R160" s="11"/>
    </row>
    <row r="161" spans="1:18" s="13" customFormat="1" ht="27" outlineLevel="1">
      <c r="A161" s="203" t="s">
        <v>456</v>
      </c>
      <c r="B161" s="204" t="s">
        <v>36</v>
      </c>
      <c r="C161" s="205" t="s">
        <v>311</v>
      </c>
      <c r="D161" s="218" t="s">
        <v>273</v>
      </c>
      <c r="E161" s="220" t="s">
        <v>9</v>
      </c>
      <c r="F161" s="208">
        <v>1</v>
      </c>
      <c r="G161" s="360"/>
      <c r="H161" s="361"/>
      <c r="I161" s="345">
        <f t="shared" si="77"/>
        <v>0</v>
      </c>
      <c r="J161" s="346">
        <f t="shared" si="78"/>
        <v>0</v>
      </c>
      <c r="K161" s="346">
        <f t="shared" si="79"/>
        <v>0</v>
      </c>
      <c r="L161" s="453">
        <f t="shared" si="80"/>
        <v>0.28239999999999998</v>
      </c>
      <c r="M161" s="453">
        <f t="shared" si="81"/>
        <v>0.16069815831987078</v>
      </c>
      <c r="N161" s="345">
        <f t="shared" si="82"/>
        <v>0</v>
      </c>
      <c r="O161" s="348">
        <f t="shared" si="83"/>
        <v>0</v>
      </c>
      <c r="P161" s="347">
        <f t="shared" si="84"/>
        <v>0</v>
      </c>
      <c r="Q161" s="209" t="e">
        <f>P161/P222</f>
        <v>#DIV/0!</v>
      </c>
      <c r="R161" s="11"/>
    </row>
    <row r="162" spans="1:18" s="13" customFormat="1" outlineLevel="1">
      <c r="A162" s="203" t="s">
        <v>457</v>
      </c>
      <c r="B162" s="204" t="s">
        <v>36</v>
      </c>
      <c r="C162" s="205" t="s">
        <v>312</v>
      </c>
      <c r="D162" s="218" t="s">
        <v>274</v>
      </c>
      <c r="E162" s="220" t="s">
        <v>11</v>
      </c>
      <c r="F162" s="208">
        <v>60</v>
      </c>
      <c r="G162" s="360"/>
      <c r="H162" s="361"/>
      <c r="I162" s="345">
        <f t="shared" si="77"/>
        <v>0</v>
      </c>
      <c r="J162" s="346">
        <f t="shared" si="78"/>
        <v>0</v>
      </c>
      <c r="K162" s="346">
        <f t="shared" si="79"/>
        <v>0</v>
      </c>
      <c r="L162" s="453">
        <f t="shared" si="80"/>
        <v>0.28239999999999998</v>
      </c>
      <c r="M162" s="453">
        <f t="shared" si="81"/>
        <v>0.16069815831987078</v>
      </c>
      <c r="N162" s="345">
        <f t="shared" si="82"/>
        <v>0</v>
      </c>
      <c r="O162" s="348">
        <f t="shared" si="83"/>
        <v>0</v>
      </c>
      <c r="P162" s="347">
        <f t="shared" si="84"/>
        <v>0</v>
      </c>
      <c r="Q162" s="209" t="e">
        <f>P162/P222</f>
        <v>#DIV/0!</v>
      </c>
      <c r="R162" s="11"/>
    </row>
    <row r="163" spans="1:18" s="13" customFormat="1" outlineLevel="1">
      <c r="A163" s="203" t="s">
        <v>458</v>
      </c>
      <c r="B163" s="204" t="s">
        <v>44</v>
      </c>
      <c r="C163" s="205" t="s">
        <v>536</v>
      </c>
      <c r="D163" s="218" t="s">
        <v>275</v>
      </c>
      <c r="E163" s="220" t="s">
        <v>9</v>
      </c>
      <c r="F163" s="208">
        <v>1</v>
      </c>
      <c r="G163" s="360"/>
      <c r="H163" s="361"/>
      <c r="I163" s="345">
        <f t="shared" si="77"/>
        <v>0</v>
      </c>
      <c r="J163" s="346">
        <f t="shared" si="78"/>
        <v>0</v>
      </c>
      <c r="K163" s="346">
        <f t="shared" si="79"/>
        <v>0</v>
      </c>
      <c r="L163" s="453">
        <f t="shared" si="80"/>
        <v>0.28239999999999998</v>
      </c>
      <c r="M163" s="453">
        <f t="shared" si="81"/>
        <v>0.16069815831987078</v>
      </c>
      <c r="N163" s="345">
        <f t="shared" si="82"/>
        <v>0</v>
      </c>
      <c r="O163" s="348">
        <f t="shared" si="83"/>
        <v>0</v>
      </c>
      <c r="P163" s="347">
        <f t="shared" si="84"/>
        <v>0</v>
      </c>
      <c r="Q163" s="209" t="e">
        <f>P163/P222</f>
        <v>#DIV/0!</v>
      </c>
      <c r="R163" s="11"/>
    </row>
    <row r="164" spans="1:18" s="13" customFormat="1" ht="40.5" outlineLevel="1">
      <c r="A164" s="203" t="s">
        <v>459</v>
      </c>
      <c r="B164" s="204" t="s">
        <v>36</v>
      </c>
      <c r="C164" s="205" t="s">
        <v>313</v>
      </c>
      <c r="D164" s="218" t="s">
        <v>276</v>
      </c>
      <c r="E164" s="220" t="s">
        <v>9</v>
      </c>
      <c r="F164" s="208">
        <v>1</v>
      </c>
      <c r="G164" s="360"/>
      <c r="H164" s="361"/>
      <c r="I164" s="345">
        <f t="shared" si="77"/>
        <v>0</v>
      </c>
      <c r="J164" s="346">
        <f t="shared" si="78"/>
        <v>0</v>
      </c>
      <c r="K164" s="346">
        <f t="shared" si="79"/>
        <v>0</v>
      </c>
      <c r="L164" s="453">
        <f t="shared" si="80"/>
        <v>0.28239999999999998</v>
      </c>
      <c r="M164" s="453">
        <f t="shared" si="81"/>
        <v>0.16069815831987078</v>
      </c>
      <c r="N164" s="345">
        <f t="shared" si="82"/>
        <v>0</v>
      </c>
      <c r="O164" s="348">
        <f t="shared" si="83"/>
        <v>0</v>
      </c>
      <c r="P164" s="347">
        <f t="shared" si="84"/>
        <v>0</v>
      </c>
      <c r="Q164" s="209" t="e">
        <f>P164/P222</f>
        <v>#DIV/0!</v>
      </c>
      <c r="R164" s="11"/>
    </row>
    <row r="165" spans="1:18" s="13" customFormat="1" ht="40.5" outlineLevel="1">
      <c r="A165" s="203" t="s">
        <v>460</v>
      </c>
      <c r="B165" s="204" t="s">
        <v>36</v>
      </c>
      <c r="C165" s="205" t="s">
        <v>314</v>
      </c>
      <c r="D165" s="218" t="s">
        <v>277</v>
      </c>
      <c r="E165" s="220" t="s">
        <v>9</v>
      </c>
      <c r="F165" s="208">
        <v>4</v>
      </c>
      <c r="G165" s="360"/>
      <c r="H165" s="361"/>
      <c r="I165" s="345">
        <f t="shared" si="77"/>
        <v>0</v>
      </c>
      <c r="J165" s="346">
        <f t="shared" si="78"/>
        <v>0</v>
      </c>
      <c r="K165" s="346">
        <f t="shared" si="79"/>
        <v>0</v>
      </c>
      <c r="L165" s="453">
        <f t="shared" si="80"/>
        <v>0.28239999999999998</v>
      </c>
      <c r="M165" s="453">
        <f t="shared" si="81"/>
        <v>0.16069815831987078</v>
      </c>
      <c r="N165" s="345">
        <f t="shared" si="82"/>
        <v>0</v>
      </c>
      <c r="O165" s="348">
        <f t="shared" si="83"/>
        <v>0</v>
      </c>
      <c r="P165" s="347">
        <f t="shared" si="84"/>
        <v>0</v>
      </c>
      <c r="Q165" s="209" t="e">
        <f>P165/P222</f>
        <v>#DIV/0!</v>
      </c>
      <c r="R165" s="11"/>
    </row>
    <row r="166" spans="1:18" s="13" customFormat="1" ht="40.5" outlineLevel="1">
      <c r="A166" s="203" t="s">
        <v>461</v>
      </c>
      <c r="B166" s="204" t="s">
        <v>36</v>
      </c>
      <c r="C166" s="205" t="s">
        <v>315</v>
      </c>
      <c r="D166" s="218" t="s">
        <v>278</v>
      </c>
      <c r="E166" s="220" t="s">
        <v>9</v>
      </c>
      <c r="F166" s="208">
        <v>20</v>
      </c>
      <c r="G166" s="360"/>
      <c r="H166" s="361"/>
      <c r="I166" s="345">
        <f t="shared" si="77"/>
        <v>0</v>
      </c>
      <c r="J166" s="346">
        <f t="shared" si="78"/>
        <v>0</v>
      </c>
      <c r="K166" s="346">
        <f t="shared" si="79"/>
        <v>0</v>
      </c>
      <c r="L166" s="453">
        <f t="shared" si="80"/>
        <v>0.28239999999999998</v>
      </c>
      <c r="M166" s="453">
        <f t="shared" si="81"/>
        <v>0.16069815831987078</v>
      </c>
      <c r="N166" s="345">
        <f t="shared" si="82"/>
        <v>0</v>
      </c>
      <c r="O166" s="348">
        <f t="shared" si="83"/>
        <v>0</v>
      </c>
      <c r="P166" s="347">
        <f t="shared" si="84"/>
        <v>0</v>
      </c>
      <c r="Q166" s="209" t="e">
        <f>P166/P222</f>
        <v>#DIV/0!</v>
      </c>
      <c r="R166" s="11"/>
    </row>
    <row r="167" spans="1:18" s="13" customFormat="1" ht="27" outlineLevel="1">
      <c r="A167" s="203" t="s">
        <v>462</v>
      </c>
      <c r="B167" s="204" t="s">
        <v>44</v>
      </c>
      <c r="C167" s="205" t="s">
        <v>539</v>
      </c>
      <c r="D167" s="218" t="s">
        <v>279</v>
      </c>
      <c r="E167" s="220" t="s">
        <v>9</v>
      </c>
      <c r="F167" s="208">
        <v>36</v>
      </c>
      <c r="G167" s="360"/>
      <c r="H167" s="361"/>
      <c r="I167" s="345">
        <f t="shared" si="77"/>
        <v>0</v>
      </c>
      <c r="J167" s="346">
        <f t="shared" si="78"/>
        <v>0</v>
      </c>
      <c r="K167" s="346">
        <f t="shared" si="79"/>
        <v>0</v>
      </c>
      <c r="L167" s="453">
        <f t="shared" si="80"/>
        <v>0.28239999999999998</v>
      </c>
      <c r="M167" s="453">
        <f t="shared" si="81"/>
        <v>0.16069815831987078</v>
      </c>
      <c r="N167" s="345">
        <f t="shared" si="82"/>
        <v>0</v>
      </c>
      <c r="O167" s="348">
        <f t="shared" si="83"/>
        <v>0</v>
      </c>
      <c r="P167" s="347">
        <f t="shared" si="84"/>
        <v>0</v>
      </c>
      <c r="Q167" s="209" t="e">
        <f>P167/P222</f>
        <v>#DIV/0!</v>
      </c>
      <c r="R167" s="11"/>
    </row>
    <row r="168" spans="1:18" s="13" customFormat="1" ht="27" outlineLevel="1">
      <c r="A168" s="203" t="s">
        <v>463</v>
      </c>
      <c r="B168" s="204" t="s">
        <v>44</v>
      </c>
      <c r="C168" s="205" t="s">
        <v>540</v>
      </c>
      <c r="D168" s="218" t="s">
        <v>280</v>
      </c>
      <c r="E168" s="220" t="s">
        <v>9</v>
      </c>
      <c r="F168" s="208">
        <v>10</v>
      </c>
      <c r="G168" s="360"/>
      <c r="H168" s="361"/>
      <c r="I168" s="345">
        <f t="shared" si="77"/>
        <v>0</v>
      </c>
      <c r="J168" s="346">
        <f t="shared" si="78"/>
        <v>0</v>
      </c>
      <c r="K168" s="346">
        <f t="shared" si="79"/>
        <v>0</v>
      </c>
      <c r="L168" s="453">
        <f t="shared" si="80"/>
        <v>0.28239999999999998</v>
      </c>
      <c r="M168" s="453">
        <f t="shared" si="81"/>
        <v>0.16069815831987078</v>
      </c>
      <c r="N168" s="345">
        <f t="shared" si="82"/>
        <v>0</v>
      </c>
      <c r="O168" s="348">
        <f t="shared" si="83"/>
        <v>0</v>
      </c>
      <c r="P168" s="347">
        <f t="shared" si="84"/>
        <v>0</v>
      </c>
      <c r="Q168" s="209" t="e">
        <f>P168/P222</f>
        <v>#DIV/0!</v>
      </c>
      <c r="R168" s="11"/>
    </row>
    <row r="169" spans="1:18" s="13" customFormat="1" ht="27" outlineLevel="1">
      <c r="A169" s="203" t="s">
        <v>464</v>
      </c>
      <c r="B169" s="204" t="s">
        <v>44</v>
      </c>
      <c r="C169" s="205" t="s">
        <v>541</v>
      </c>
      <c r="D169" s="218" t="s">
        <v>281</v>
      </c>
      <c r="E169" s="220" t="s">
        <v>9</v>
      </c>
      <c r="F169" s="208">
        <v>3</v>
      </c>
      <c r="G169" s="360"/>
      <c r="H169" s="361"/>
      <c r="I169" s="345">
        <f t="shared" si="77"/>
        <v>0</v>
      </c>
      <c r="J169" s="346">
        <f t="shared" si="78"/>
        <v>0</v>
      </c>
      <c r="K169" s="346">
        <f t="shared" si="79"/>
        <v>0</v>
      </c>
      <c r="L169" s="453">
        <f t="shared" si="80"/>
        <v>0.28239999999999998</v>
      </c>
      <c r="M169" s="453">
        <f t="shared" si="81"/>
        <v>0.16069815831987078</v>
      </c>
      <c r="N169" s="345">
        <f t="shared" si="82"/>
        <v>0</v>
      </c>
      <c r="O169" s="348">
        <f t="shared" si="83"/>
        <v>0</v>
      </c>
      <c r="P169" s="347">
        <f t="shared" si="84"/>
        <v>0</v>
      </c>
      <c r="Q169" s="209" t="e">
        <f>P169/P222</f>
        <v>#DIV/0!</v>
      </c>
      <c r="R169" s="11"/>
    </row>
    <row r="170" spans="1:18" s="13" customFormat="1" outlineLevel="1">
      <c r="A170" s="203" t="s">
        <v>465</v>
      </c>
      <c r="B170" s="204" t="s">
        <v>44</v>
      </c>
      <c r="C170" s="205" t="s">
        <v>542</v>
      </c>
      <c r="D170" s="218" t="s">
        <v>282</v>
      </c>
      <c r="E170" s="220" t="s">
        <v>9</v>
      </c>
      <c r="F170" s="208">
        <v>1</v>
      </c>
      <c r="G170" s="360"/>
      <c r="H170" s="361"/>
      <c r="I170" s="345">
        <f t="shared" si="77"/>
        <v>0</v>
      </c>
      <c r="J170" s="346">
        <f t="shared" si="78"/>
        <v>0</v>
      </c>
      <c r="K170" s="346">
        <f t="shared" si="79"/>
        <v>0</v>
      </c>
      <c r="L170" s="453">
        <f t="shared" si="80"/>
        <v>0.28239999999999998</v>
      </c>
      <c r="M170" s="453">
        <f t="shared" si="81"/>
        <v>0.16069815831987078</v>
      </c>
      <c r="N170" s="345">
        <f t="shared" si="82"/>
        <v>0</v>
      </c>
      <c r="O170" s="348">
        <f t="shared" si="83"/>
        <v>0</v>
      </c>
      <c r="P170" s="347">
        <f t="shared" si="84"/>
        <v>0</v>
      </c>
      <c r="Q170" s="209" t="e">
        <f>P170/P222</f>
        <v>#DIV/0!</v>
      </c>
      <c r="R170" s="11"/>
    </row>
    <row r="171" spans="1:18" s="13" customFormat="1" ht="27" outlineLevel="1">
      <c r="A171" s="203" t="s">
        <v>557</v>
      </c>
      <c r="B171" s="204" t="s">
        <v>44</v>
      </c>
      <c r="C171" s="205" t="s">
        <v>556</v>
      </c>
      <c r="D171" s="218" t="s">
        <v>283</v>
      </c>
      <c r="E171" s="220" t="s">
        <v>9</v>
      </c>
      <c r="F171" s="208">
        <v>7</v>
      </c>
      <c r="G171" s="360"/>
      <c r="H171" s="361"/>
      <c r="I171" s="345">
        <f t="shared" si="77"/>
        <v>0</v>
      </c>
      <c r="J171" s="346">
        <f t="shared" si="78"/>
        <v>0</v>
      </c>
      <c r="K171" s="346">
        <f t="shared" si="79"/>
        <v>0</v>
      </c>
      <c r="L171" s="453">
        <f t="shared" si="80"/>
        <v>0.28239999999999998</v>
      </c>
      <c r="M171" s="453">
        <f t="shared" si="81"/>
        <v>0.16069815831987078</v>
      </c>
      <c r="N171" s="345">
        <f t="shared" si="82"/>
        <v>0</v>
      </c>
      <c r="O171" s="348">
        <f t="shared" si="83"/>
        <v>0</v>
      </c>
      <c r="P171" s="347">
        <f t="shared" si="84"/>
        <v>0</v>
      </c>
      <c r="Q171" s="209" t="e">
        <f>P171/P222</f>
        <v>#DIV/0!</v>
      </c>
      <c r="R171" s="11"/>
    </row>
    <row r="172" spans="1:18" s="13" customFormat="1" ht="27" outlineLevel="1">
      <c r="A172" s="203" t="s">
        <v>466</v>
      </c>
      <c r="B172" s="204" t="s">
        <v>44</v>
      </c>
      <c r="C172" s="205" t="s">
        <v>543</v>
      </c>
      <c r="D172" s="218" t="s">
        <v>284</v>
      </c>
      <c r="E172" s="220" t="s">
        <v>9</v>
      </c>
      <c r="F172" s="208">
        <v>2</v>
      </c>
      <c r="G172" s="360"/>
      <c r="H172" s="361"/>
      <c r="I172" s="345">
        <f t="shared" si="77"/>
        <v>0</v>
      </c>
      <c r="J172" s="346">
        <f t="shared" si="78"/>
        <v>0</v>
      </c>
      <c r="K172" s="346">
        <f t="shared" si="79"/>
        <v>0</v>
      </c>
      <c r="L172" s="453">
        <f t="shared" si="80"/>
        <v>0.28239999999999998</v>
      </c>
      <c r="M172" s="453">
        <f t="shared" si="81"/>
        <v>0.16069815831987078</v>
      </c>
      <c r="N172" s="345">
        <f t="shared" si="82"/>
        <v>0</v>
      </c>
      <c r="O172" s="348">
        <f t="shared" si="83"/>
        <v>0</v>
      </c>
      <c r="P172" s="347">
        <f t="shared" si="84"/>
        <v>0</v>
      </c>
      <c r="Q172" s="209" t="e">
        <f>P172/P222</f>
        <v>#DIV/0!</v>
      </c>
      <c r="R172" s="11"/>
    </row>
    <row r="173" spans="1:18" s="13" customFormat="1" ht="27" outlineLevel="1">
      <c r="A173" s="203" t="s">
        <v>467</v>
      </c>
      <c r="B173" s="204" t="s">
        <v>44</v>
      </c>
      <c r="C173" s="205" t="s">
        <v>544</v>
      </c>
      <c r="D173" s="218" t="s">
        <v>285</v>
      </c>
      <c r="E173" s="220" t="s">
        <v>9</v>
      </c>
      <c r="F173" s="208">
        <v>8</v>
      </c>
      <c r="G173" s="360"/>
      <c r="H173" s="361"/>
      <c r="I173" s="345">
        <f t="shared" si="77"/>
        <v>0</v>
      </c>
      <c r="J173" s="346">
        <f t="shared" si="78"/>
        <v>0</v>
      </c>
      <c r="K173" s="346">
        <f t="shared" si="79"/>
        <v>0</v>
      </c>
      <c r="L173" s="453">
        <f t="shared" si="80"/>
        <v>0.28239999999999998</v>
      </c>
      <c r="M173" s="453">
        <f t="shared" si="81"/>
        <v>0.16069815831987078</v>
      </c>
      <c r="N173" s="345">
        <f t="shared" si="82"/>
        <v>0</v>
      </c>
      <c r="O173" s="348">
        <f t="shared" si="83"/>
        <v>0</v>
      </c>
      <c r="P173" s="347">
        <f t="shared" si="84"/>
        <v>0</v>
      </c>
      <c r="Q173" s="209" t="e">
        <f>P173/P222</f>
        <v>#DIV/0!</v>
      </c>
      <c r="R173" s="11"/>
    </row>
    <row r="174" spans="1:18" s="13" customFormat="1" ht="27" outlineLevel="1">
      <c r="A174" s="203" t="s">
        <v>468</v>
      </c>
      <c r="B174" s="204" t="s">
        <v>44</v>
      </c>
      <c r="C174" s="205" t="s">
        <v>545</v>
      </c>
      <c r="D174" s="218" t="s">
        <v>286</v>
      </c>
      <c r="E174" s="220" t="s">
        <v>9</v>
      </c>
      <c r="F174" s="208">
        <v>6</v>
      </c>
      <c r="G174" s="360"/>
      <c r="H174" s="361"/>
      <c r="I174" s="345">
        <f t="shared" si="77"/>
        <v>0</v>
      </c>
      <c r="J174" s="346">
        <f t="shared" si="78"/>
        <v>0</v>
      </c>
      <c r="K174" s="346">
        <f t="shared" si="79"/>
        <v>0</v>
      </c>
      <c r="L174" s="453">
        <f t="shared" si="80"/>
        <v>0.28239999999999998</v>
      </c>
      <c r="M174" s="453">
        <f t="shared" si="81"/>
        <v>0.16069815831987078</v>
      </c>
      <c r="N174" s="345">
        <f t="shared" si="82"/>
        <v>0</v>
      </c>
      <c r="O174" s="348">
        <f t="shared" si="83"/>
        <v>0</v>
      </c>
      <c r="P174" s="347">
        <f t="shared" si="84"/>
        <v>0</v>
      </c>
      <c r="Q174" s="209" t="e">
        <f>P174/P222</f>
        <v>#DIV/0!</v>
      </c>
      <c r="R174" s="11"/>
    </row>
    <row r="175" spans="1:18" s="13" customFormat="1" ht="27" outlineLevel="1">
      <c r="A175" s="203" t="s">
        <v>469</v>
      </c>
      <c r="B175" s="204" t="s">
        <v>44</v>
      </c>
      <c r="C175" s="205" t="s">
        <v>546</v>
      </c>
      <c r="D175" s="218" t="s">
        <v>287</v>
      </c>
      <c r="E175" s="220" t="s">
        <v>9</v>
      </c>
      <c r="F175" s="208">
        <v>45</v>
      </c>
      <c r="G175" s="365"/>
      <c r="H175" s="361"/>
      <c r="I175" s="345">
        <f t="shared" si="77"/>
        <v>0</v>
      </c>
      <c r="J175" s="346">
        <f t="shared" si="78"/>
        <v>0</v>
      </c>
      <c r="K175" s="346">
        <f t="shared" si="79"/>
        <v>0</v>
      </c>
      <c r="L175" s="453">
        <f t="shared" si="80"/>
        <v>0.28239999999999998</v>
      </c>
      <c r="M175" s="453">
        <f t="shared" si="81"/>
        <v>0.16069815831987078</v>
      </c>
      <c r="N175" s="345">
        <f t="shared" si="82"/>
        <v>0</v>
      </c>
      <c r="O175" s="348">
        <f t="shared" si="83"/>
        <v>0</v>
      </c>
      <c r="P175" s="347">
        <f t="shared" si="84"/>
        <v>0</v>
      </c>
      <c r="Q175" s="209" t="e">
        <f>P175/P222</f>
        <v>#DIV/0!</v>
      </c>
      <c r="R175" s="11"/>
    </row>
    <row r="176" spans="1:18" s="13" customFormat="1" ht="27" outlineLevel="1">
      <c r="A176" s="203" t="s">
        <v>470</v>
      </c>
      <c r="B176" s="204" t="s">
        <v>44</v>
      </c>
      <c r="C176" s="205" t="s">
        <v>547</v>
      </c>
      <c r="D176" s="218" t="s">
        <v>288</v>
      </c>
      <c r="E176" s="220" t="s">
        <v>217</v>
      </c>
      <c r="F176" s="208">
        <v>6</v>
      </c>
      <c r="G176" s="365"/>
      <c r="H176" s="361"/>
      <c r="I176" s="345">
        <f t="shared" si="77"/>
        <v>0</v>
      </c>
      <c r="J176" s="346">
        <f t="shared" si="78"/>
        <v>0</v>
      </c>
      <c r="K176" s="346">
        <f t="shared" si="79"/>
        <v>0</v>
      </c>
      <c r="L176" s="453">
        <f t="shared" si="80"/>
        <v>0.28239999999999998</v>
      </c>
      <c r="M176" s="453">
        <f t="shared" si="81"/>
        <v>0.16069815831987078</v>
      </c>
      <c r="N176" s="345">
        <f t="shared" si="82"/>
        <v>0</v>
      </c>
      <c r="O176" s="348">
        <f t="shared" si="83"/>
        <v>0</v>
      </c>
      <c r="P176" s="347">
        <f t="shared" si="84"/>
        <v>0</v>
      </c>
      <c r="Q176" s="209" t="e">
        <f>P176/P222</f>
        <v>#DIV/0!</v>
      </c>
      <c r="R176" s="11"/>
    </row>
    <row r="177" spans="1:18" s="13" customFormat="1" ht="27" outlineLevel="1">
      <c r="A177" s="203" t="s">
        <v>471</v>
      </c>
      <c r="B177" s="204" t="s">
        <v>44</v>
      </c>
      <c r="C177" s="205" t="s">
        <v>548</v>
      </c>
      <c r="D177" s="218" t="s">
        <v>289</v>
      </c>
      <c r="E177" s="220" t="s">
        <v>217</v>
      </c>
      <c r="F177" s="208">
        <v>9</v>
      </c>
      <c r="G177" s="360"/>
      <c r="H177" s="361"/>
      <c r="I177" s="345">
        <f t="shared" si="77"/>
        <v>0</v>
      </c>
      <c r="J177" s="346">
        <f t="shared" si="78"/>
        <v>0</v>
      </c>
      <c r="K177" s="346">
        <f t="shared" si="79"/>
        <v>0</v>
      </c>
      <c r="L177" s="453">
        <f t="shared" si="80"/>
        <v>0.28239999999999998</v>
      </c>
      <c r="M177" s="453">
        <f t="shared" si="81"/>
        <v>0.16069815831987078</v>
      </c>
      <c r="N177" s="345">
        <f t="shared" si="82"/>
        <v>0</v>
      </c>
      <c r="O177" s="348">
        <f t="shared" si="83"/>
        <v>0</v>
      </c>
      <c r="P177" s="347">
        <f t="shared" si="84"/>
        <v>0</v>
      </c>
      <c r="Q177" s="209" t="e">
        <f>P177/P222</f>
        <v>#DIV/0!</v>
      </c>
      <c r="R177" s="11"/>
    </row>
    <row r="178" spans="1:18" s="13" customFormat="1" ht="27" outlineLevel="1">
      <c r="A178" s="203" t="s">
        <v>472</v>
      </c>
      <c r="B178" s="204" t="s">
        <v>44</v>
      </c>
      <c r="C178" s="205" t="s">
        <v>549</v>
      </c>
      <c r="D178" s="218" t="s">
        <v>290</v>
      </c>
      <c r="E178" s="220" t="s">
        <v>217</v>
      </c>
      <c r="F178" s="208">
        <v>50</v>
      </c>
      <c r="G178" s="360"/>
      <c r="H178" s="361"/>
      <c r="I178" s="345">
        <f t="shared" si="77"/>
        <v>0</v>
      </c>
      <c r="J178" s="346">
        <f t="shared" si="78"/>
        <v>0</v>
      </c>
      <c r="K178" s="346">
        <f t="shared" si="79"/>
        <v>0</v>
      </c>
      <c r="L178" s="453">
        <f t="shared" si="80"/>
        <v>0.28239999999999998</v>
      </c>
      <c r="M178" s="453">
        <f t="shared" si="81"/>
        <v>0.16069815831987078</v>
      </c>
      <c r="N178" s="345">
        <f t="shared" si="82"/>
        <v>0</v>
      </c>
      <c r="O178" s="348">
        <f t="shared" si="83"/>
        <v>0</v>
      </c>
      <c r="P178" s="347">
        <f t="shared" si="84"/>
        <v>0</v>
      </c>
      <c r="Q178" s="209" t="e">
        <f>P178/P222</f>
        <v>#DIV/0!</v>
      </c>
      <c r="R178" s="11"/>
    </row>
    <row r="179" spans="1:18" s="13" customFormat="1" outlineLevel="1">
      <c r="A179" s="203" t="s">
        <v>473</v>
      </c>
      <c r="B179" s="204" t="s">
        <v>44</v>
      </c>
      <c r="C179" s="205" t="s">
        <v>550</v>
      </c>
      <c r="D179" s="218" t="s">
        <v>291</v>
      </c>
      <c r="E179" s="220" t="s">
        <v>217</v>
      </c>
      <c r="F179" s="208">
        <v>30</v>
      </c>
      <c r="G179" s="360"/>
      <c r="H179" s="361"/>
      <c r="I179" s="345">
        <f t="shared" si="77"/>
        <v>0</v>
      </c>
      <c r="J179" s="346">
        <f t="shared" si="78"/>
        <v>0</v>
      </c>
      <c r="K179" s="346">
        <f t="shared" si="79"/>
        <v>0</v>
      </c>
      <c r="L179" s="453">
        <f t="shared" si="80"/>
        <v>0.28239999999999998</v>
      </c>
      <c r="M179" s="453">
        <f t="shared" si="81"/>
        <v>0.16069815831987078</v>
      </c>
      <c r="N179" s="345">
        <f t="shared" si="82"/>
        <v>0</v>
      </c>
      <c r="O179" s="348">
        <f t="shared" si="83"/>
        <v>0</v>
      </c>
      <c r="P179" s="347">
        <f t="shared" si="84"/>
        <v>0</v>
      </c>
      <c r="Q179" s="209" t="e">
        <f>P179/P222</f>
        <v>#DIV/0!</v>
      </c>
      <c r="R179" s="11"/>
    </row>
    <row r="180" spans="1:18" s="13" customFormat="1" outlineLevel="1">
      <c r="A180" s="203" t="s">
        <v>474</v>
      </c>
      <c r="B180" s="204" t="s">
        <v>44</v>
      </c>
      <c r="C180" s="205" t="s">
        <v>551</v>
      </c>
      <c r="D180" s="218" t="s">
        <v>292</v>
      </c>
      <c r="E180" s="220" t="s">
        <v>217</v>
      </c>
      <c r="F180" s="208">
        <v>33</v>
      </c>
      <c r="G180" s="360"/>
      <c r="H180" s="361"/>
      <c r="I180" s="345">
        <f t="shared" si="77"/>
        <v>0</v>
      </c>
      <c r="J180" s="346">
        <f t="shared" si="78"/>
        <v>0</v>
      </c>
      <c r="K180" s="346">
        <f t="shared" si="79"/>
        <v>0</v>
      </c>
      <c r="L180" s="453">
        <f t="shared" si="80"/>
        <v>0.28239999999999998</v>
      </c>
      <c r="M180" s="453">
        <f t="shared" si="81"/>
        <v>0.16069815831987078</v>
      </c>
      <c r="N180" s="345">
        <f t="shared" si="82"/>
        <v>0</v>
      </c>
      <c r="O180" s="348">
        <f t="shared" si="83"/>
        <v>0</v>
      </c>
      <c r="P180" s="347">
        <f t="shared" si="84"/>
        <v>0</v>
      </c>
      <c r="Q180" s="209" t="e">
        <f>P180/P222</f>
        <v>#DIV/0!</v>
      </c>
      <c r="R180" s="11"/>
    </row>
    <row r="181" spans="1:18" s="13" customFormat="1" outlineLevel="1">
      <c r="A181" s="203" t="s">
        <v>475</v>
      </c>
      <c r="B181" s="204" t="s">
        <v>44</v>
      </c>
      <c r="C181" s="205" t="s">
        <v>552</v>
      </c>
      <c r="D181" s="218" t="s">
        <v>293</v>
      </c>
      <c r="E181" s="220" t="s">
        <v>217</v>
      </c>
      <c r="F181" s="208">
        <v>96</v>
      </c>
      <c r="G181" s="360"/>
      <c r="H181" s="361"/>
      <c r="I181" s="345">
        <f t="shared" si="77"/>
        <v>0</v>
      </c>
      <c r="J181" s="346">
        <f t="shared" si="78"/>
        <v>0</v>
      </c>
      <c r="K181" s="346">
        <f t="shared" si="79"/>
        <v>0</v>
      </c>
      <c r="L181" s="453">
        <f t="shared" si="80"/>
        <v>0.28239999999999998</v>
      </c>
      <c r="M181" s="453">
        <f t="shared" si="81"/>
        <v>0.16069815831987078</v>
      </c>
      <c r="N181" s="345">
        <f t="shared" si="82"/>
        <v>0</v>
      </c>
      <c r="O181" s="348">
        <f t="shared" si="83"/>
        <v>0</v>
      </c>
      <c r="P181" s="347">
        <f t="shared" si="84"/>
        <v>0</v>
      </c>
      <c r="Q181" s="209" t="e">
        <f>P181/P222</f>
        <v>#DIV/0!</v>
      </c>
      <c r="R181" s="11"/>
    </row>
    <row r="182" spans="1:18" s="13" customFormat="1" outlineLevel="1">
      <c r="A182" s="203" t="s">
        <v>476</v>
      </c>
      <c r="B182" s="204" t="s">
        <v>44</v>
      </c>
      <c r="C182" s="205" t="s">
        <v>553</v>
      </c>
      <c r="D182" s="218" t="s">
        <v>294</v>
      </c>
      <c r="E182" s="220" t="s">
        <v>217</v>
      </c>
      <c r="F182" s="208">
        <v>45</v>
      </c>
      <c r="G182" s="360"/>
      <c r="H182" s="361"/>
      <c r="I182" s="345">
        <f t="shared" si="77"/>
        <v>0</v>
      </c>
      <c r="J182" s="346">
        <f t="shared" si="78"/>
        <v>0</v>
      </c>
      <c r="K182" s="346">
        <f t="shared" si="79"/>
        <v>0</v>
      </c>
      <c r="L182" s="453">
        <f t="shared" si="80"/>
        <v>0.28239999999999998</v>
      </c>
      <c r="M182" s="453">
        <f t="shared" si="81"/>
        <v>0.16069815831987078</v>
      </c>
      <c r="N182" s="345">
        <f t="shared" si="82"/>
        <v>0</v>
      </c>
      <c r="O182" s="348">
        <f t="shared" si="83"/>
        <v>0</v>
      </c>
      <c r="P182" s="347">
        <f t="shared" si="84"/>
        <v>0</v>
      </c>
      <c r="Q182" s="209" t="e">
        <f>P182/P222</f>
        <v>#DIV/0!</v>
      </c>
      <c r="R182" s="11"/>
    </row>
    <row r="183" spans="1:18" s="13" customFormat="1" ht="27" outlineLevel="1">
      <c r="A183" s="203" t="s">
        <v>477</v>
      </c>
      <c r="B183" s="204" t="s">
        <v>36</v>
      </c>
      <c r="C183" s="205" t="s">
        <v>554</v>
      </c>
      <c r="D183" s="218" t="s">
        <v>295</v>
      </c>
      <c r="E183" s="220" t="s">
        <v>217</v>
      </c>
      <c r="F183" s="208">
        <v>24</v>
      </c>
      <c r="G183" s="360"/>
      <c r="H183" s="361"/>
      <c r="I183" s="345">
        <f t="shared" si="77"/>
        <v>0</v>
      </c>
      <c r="J183" s="346">
        <f t="shared" si="78"/>
        <v>0</v>
      </c>
      <c r="K183" s="346">
        <f t="shared" si="79"/>
        <v>0</v>
      </c>
      <c r="L183" s="453">
        <f t="shared" si="80"/>
        <v>0.28239999999999998</v>
      </c>
      <c r="M183" s="453">
        <f t="shared" si="81"/>
        <v>0.16069815831987078</v>
      </c>
      <c r="N183" s="345">
        <f t="shared" si="82"/>
        <v>0</v>
      </c>
      <c r="O183" s="348">
        <f t="shared" si="83"/>
        <v>0</v>
      </c>
      <c r="P183" s="347">
        <f t="shared" si="84"/>
        <v>0</v>
      </c>
      <c r="Q183" s="224" t="e">
        <f>P183/P222</f>
        <v>#DIV/0!</v>
      </c>
      <c r="R183" s="11"/>
    </row>
    <row r="184" spans="1:18" s="13" customFormat="1" ht="40.5" outlineLevel="1">
      <c r="A184" s="203" t="s">
        <v>478</v>
      </c>
      <c r="B184" s="204" t="s">
        <v>36</v>
      </c>
      <c r="C184" s="205" t="s">
        <v>112</v>
      </c>
      <c r="D184" s="218" t="s">
        <v>111</v>
      </c>
      <c r="E184" s="207" t="s">
        <v>9</v>
      </c>
      <c r="F184" s="208">
        <v>1</v>
      </c>
      <c r="G184" s="360"/>
      <c r="H184" s="361"/>
      <c r="I184" s="345">
        <f t="shared" si="77"/>
        <v>0</v>
      </c>
      <c r="J184" s="346">
        <f t="shared" si="78"/>
        <v>0</v>
      </c>
      <c r="K184" s="346">
        <f t="shared" si="79"/>
        <v>0</v>
      </c>
      <c r="L184" s="453">
        <f t="shared" si="80"/>
        <v>0.28239999999999998</v>
      </c>
      <c r="M184" s="453">
        <f t="shared" si="81"/>
        <v>0.16069815831987078</v>
      </c>
      <c r="N184" s="345">
        <f t="shared" si="82"/>
        <v>0</v>
      </c>
      <c r="O184" s="348">
        <f t="shared" si="83"/>
        <v>0</v>
      </c>
      <c r="P184" s="347">
        <f t="shared" si="84"/>
        <v>0</v>
      </c>
      <c r="Q184" s="224" t="e">
        <f>P184/P222</f>
        <v>#DIV/0!</v>
      </c>
      <c r="R184" s="11"/>
    </row>
    <row r="185" spans="1:18" s="13" customFormat="1" ht="27.75" outlineLevel="1" thickBot="1">
      <c r="A185" s="203" t="s">
        <v>479</v>
      </c>
      <c r="B185" s="204" t="s">
        <v>36</v>
      </c>
      <c r="C185" s="205" t="s">
        <v>555</v>
      </c>
      <c r="D185" s="218" t="s">
        <v>296</v>
      </c>
      <c r="E185" s="220" t="s">
        <v>217</v>
      </c>
      <c r="F185" s="208">
        <v>6</v>
      </c>
      <c r="G185" s="360"/>
      <c r="H185" s="361"/>
      <c r="I185" s="345">
        <f t="shared" si="77"/>
        <v>0</v>
      </c>
      <c r="J185" s="346">
        <f t="shared" si="78"/>
        <v>0</v>
      </c>
      <c r="K185" s="346">
        <f t="shared" si="79"/>
        <v>0</v>
      </c>
      <c r="L185" s="453">
        <f t="shared" si="80"/>
        <v>0.28239999999999998</v>
      </c>
      <c r="M185" s="453">
        <f t="shared" si="81"/>
        <v>0.16069815831987078</v>
      </c>
      <c r="N185" s="345">
        <f t="shared" si="82"/>
        <v>0</v>
      </c>
      <c r="O185" s="348">
        <f t="shared" si="83"/>
        <v>0</v>
      </c>
      <c r="P185" s="347">
        <f t="shared" si="84"/>
        <v>0</v>
      </c>
      <c r="Q185" s="224" t="e">
        <f>P185/P222</f>
        <v>#DIV/0!</v>
      </c>
      <c r="R185" s="11"/>
    </row>
    <row r="186" spans="1:18" s="13" customFormat="1" ht="13.5" customHeight="1" outlineLevel="1" thickBot="1">
      <c r="A186" s="825" t="s">
        <v>559</v>
      </c>
      <c r="B186" s="826"/>
      <c r="C186" s="826"/>
      <c r="D186" s="826"/>
      <c r="E186" s="826"/>
      <c r="F186" s="826"/>
      <c r="G186" s="826"/>
      <c r="H186" s="826"/>
      <c r="I186" s="826"/>
      <c r="J186" s="826"/>
      <c r="K186" s="826"/>
      <c r="L186" s="826"/>
      <c r="M186" s="826"/>
      <c r="N186" s="826"/>
      <c r="O186" s="826"/>
      <c r="P186" s="184">
        <f>SUM(P154:P185)</f>
        <v>0</v>
      </c>
      <c r="Q186" s="182" t="e">
        <f>P186/P222</f>
        <v>#DIV/0!</v>
      </c>
      <c r="R186" s="11"/>
    </row>
    <row r="187" spans="1:18" s="13" customFormat="1" ht="14.25" outlineLevel="2" thickBot="1">
      <c r="A187" s="151" t="s">
        <v>147</v>
      </c>
      <c r="B187" s="828" t="s">
        <v>116</v>
      </c>
      <c r="C187" s="829"/>
      <c r="D187" s="829"/>
      <c r="E187" s="829"/>
      <c r="F187" s="829"/>
      <c r="G187" s="829"/>
      <c r="H187" s="829"/>
      <c r="I187" s="829"/>
      <c r="J187" s="829"/>
      <c r="K187" s="829"/>
      <c r="L187" s="829"/>
      <c r="M187" s="829"/>
      <c r="N187" s="829"/>
      <c r="O187" s="829"/>
      <c r="P187" s="830"/>
      <c r="Q187" s="165"/>
      <c r="R187" s="11"/>
    </row>
    <row r="188" spans="1:18" s="13" customFormat="1" outlineLevel="2">
      <c r="A188" s="203" t="s">
        <v>221</v>
      </c>
      <c r="B188" s="204" t="s">
        <v>37</v>
      </c>
      <c r="C188" s="205"/>
      <c r="D188" s="218" t="s">
        <v>365</v>
      </c>
      <c r="E188" s="208" t="s">
        <v>41</v>
      </c>
      <c r="F188" s="208">
        <v>2</v>
      </c>
      <c r="G188" s="360"/>
      <c r="H188" s="366"/>
      <c r="I188" s="345">
        <f t="shared" ref="I188:I214" si="85">TRUNC(G188*F188,2)</f>
        <v>0</v>
      </c>
      <c r="J188" s="346">
        <f t="shared" ref="J188:J214" si="86">TRUNC(H188*F188,2)</f>
        <v>0</v>
      </c>
      <c r="K188" s="346">
        <f t="shared" ref="K188:K214" si="87">J188+I188</f>
        <v>0</v>
      </c>
      <c r="L188" s="453">
        <f t="shared" ref="L188:L214" si="88">$Q$11</f>
        <v>0.28239999999999998</v>
      </c>
      <c r="M188" s="453">
        <f t="shared" ref="M188:M214" si="89">$Q$12</f>
        <v>0.16069815831987078</v>
      </c>
      <c r="N188" s="345">
        <f t="shared" ref="N188:N214" si="90">TRUNC(I188*(1+M188),2)</f>
        <v>0</v>
      </c>
      <c r="O188" s="348">
        <f t="shared" ref="O188:O214" si="91">TRUNC(J188*(1+L188),2)</f>
        <v>0</v>
      </c>
      <c r="P188" s="347">
        <f t="shared" ref="P188:P214" si="92">N188+O188</f>
        <v>0</v>
      </c>
      <c r="Q188" s="210" t="e">
        <f>P188/P222</f>
        <v>#DIV/0!</v>
      </c>
      <c r="R188" s="11"/>
    </row>
    <row r="189" spans="1:18" s="13" customFormat="1" outlineLevel="2">
      <c r="A189" s="203" t="s">
        <v>222</v>
      </c>
      <c r="B189" s="204" t="s">
        <v>37</v>
      </c>
      <c r="C189" s="205"/>
      <c r="D189" s="218" t="s">
        <v>366</v>
      </c>
      <c r="E189" s="208" t="s">
        <v>41</v>
      </c>
      <c r="F189" s="208">
        <v>1</v>
      </c>
      <c r="G189" s="360"/>
      <c r="H189" s="366"/>
      <c r="I189" s="345">
        <f t="shared" si="85"/>
        <v>0</v>
      </c>
      <c r="J189" s="346">
        <f t="shared" si="86"/>
        <v>0</v>
      </c>
      <c r="K189" s="346">
        <f t="shared" si="87"/>
        <v>0</v>
      </c>
      <c r="L189" s="453">
        <f t="shared" si="88"/>
        <v>0.28239999999999998</v>
      </c>
      <c r="M189" s="453">
        <f t="shared" si="89"/>
        <v>0.16069815831987078</v>
      </c>
      <c r="N189" s="345">
        <f t="shared" si="90"/>
        <v>0</v>
      </c>
      <c r="O189" s="348">
        <f t="shared" si="91"/>
        <v>0</v>
      </c>
      <c r="P189" s="347">
        <f t="shared" si="92"/>
        <v>0</v>
      </c>
      <c r="Q189" s="210" t="e">
        <f>P189/P222</f>
        <v>#DIV/0!</v>
      </c>
      <c r="R189" s="11"/>
    </row>
    <row r="190" spans="1:18" s="13" customFormat="1" outlineLevel="2">
      <c r="A190" s="203" t="s">
        <v>223</v>
      </c>
      <c r="B190" s="204" t="s">
        <v>37</v>
      </c>
      <c r="C190" s="205"/>
      <c r="D190" s="218" t="s">
        <v>367</v>
      </c>
      <c r="E190" s="208" t="s">
        <v>41</v>
      </c>
      <c r="F190" s="208">
        <v>1</v>
      </c>
      <c r="G190" s="360"/>
      <c r="H190" s="366"/>
      <c r="I190" s="345">
        <f t="shared" si="85"/>
        <v>0</v>
      </c>
      <c r="J190" s="346">
        <f t="shared" si="86"/>
        <v>0</v>
      </c>
      <c r="K190" s="346">
        <f t="shared" si="87"/>
        <v>0</v>
      </c>
      <c r="L190" s="453">
        <f t="shared" si="88"/>
        <v>0.28239999999999998</v>
      </c>
      <c r="M190" s="453">
        <f t="shared" si="89"/>
        <v>0.16069815831987078</v>
      </c>
      <c r="N190" s="345">
        <f t="shared" si="90"/>
        <v>0</v>
      </c>
      <c r="O190" s="348">
        <f t="shared" si="91"/>
        <v>0</v>
      </c>
      <c r="P190" s="347">
        <f t="shared" si="92"/>
        <v>0</v>
      </c>
      <c r="Q190" s="210" t="e">
        <f>P190/P222</f>
        <v>#DIV/0!</v>
      </c>
      <c r="R190" s="11"/>
    </row>
    <row r="191" spans="1:18" s="13" customFormat="1" outlineLevel="2">
      <c r="A191" s="203" t="s">
        <v>224</v>
      </c>
      <c r="B191" s="204" t="s">
        <v>37</v>
      </c>
      <c r="C191" s="205"/>
      <c r="D191" s="218" t="s">
        <v>368</v>
      </c>
      <c r="E191" s="208" t="s">
        <v>41</v>
      </c>
      <c r="F191" s="208">
        <v>4</v>
      </c>
      <c r="G191" s="360"/>
      <c r="H191" s="366"/>
      <c r="I191" s="345">
        <f t="shared" si="85"/>
        <v>0</v>
      </c>
      <c r="J191" s="346">
        <f t="shared" si="86"/>
        <v>0</v>
      </c>
      <c r="K191" s="346">
        <f t="shared" si="87"/>
        <v>0</v>
      </c>
      <c r="L191" s="453">
        <f t="shared" si="88"/>
        <v>0.28239999999999998</v>
      </c>
      <c r="M191" s="453">
        <f t="shared" si="89"/>
        <v>0.16069815831987078</v>
      </c>
      <c r="N191" s="345">
        <f t="shared" si="90"/>
        <v>0</v>
      </c>
      <c r="O191" s="348">
        <f t="shared" si="91"/>
        <v>0</v>
      </c>
      <c r="P191" s="347">
        <f t="shared" si="92"/>
        <v>0</v>
      </c>
      <c r="Q191" s="210" t="e">
        <f>P191/P222</f>
        <v>#DIV/0!</v>
      </c>
      <c r="R191" s="11"/>
    </row>
    <row r="192" spans="1:18" s="13" customFormat="1" outlineLevel="2">
      <c r="A192" s="203" t="s">
        <v>225</v>
      </c>
      <c r="B192" s="204" t="s">
        <v>37</v>
      </c>
      <c r="C192" s="205"/>
      <c r="D192" s="218" t="s">
        <v>369</v>
      </c>
      <c r="E192" s="208" t="s">
        <v>41</v>
      </c>
      <c r="F192" s="208">
        <v>1</v>
      </c>
      <c r="G192" s="360"/>
      <c r="H192" s="366"/>
      <c r="I192" s="345">
        <f t="shared" si="85"/>
        <v>0</v>
      </c>
      <c r="J192" s="346">
        <f t="shared" si="86"/>
        <v>0</v>
      </c>
      <c r="K192" s="346">
        <f t="shared" si="87"/>
        <v>0</v>
      </c>
      <c r="L192" s="453">
        <f t="shared" si="88"/>
        <v>0.28239999999999998</v>
      </c>
      <c r="M192" s="453">
        <f t="shared" si="89"/>
        <v>0.16069815831987078</v>
      </c>
      <c r="N192" s="345">
        <f t="shared" si="90"/>
        <v>0</v>
      </c>
      <c r="O192" s="348">
        <f t="shared" si="91"/>
        <v>0</v>
      </c>
      <c r="P192" s="347">
        <f t="shared" si="92"/>
        <v>0</v>
      </c>
      <c r="Q192" s="210" t="e">
        <f>P192/P222</f>
        <v>#DIV/0!</v>
      </c>
      <c r="R192" s="11"/>
    </row>
    <row r="193" spans="1:18" s="13" customFormat="1" outlineLevel="2">
      <c r="A193" s="203" t="s">
        <v>226</v>
      </c>
      <c r="B193" s="204" t="s">
        <v>37</v>
      </c>
      <c r="C193" s="205"/>
      <c r="D193" s="218" t="s">
        <v>370</v>
      </c>
      <c r="E193" s="208" t="s">
        <v>41</v>
      </c>
      <c r="F193" s="208">
        <v>4</v>
      </c>
      <c r="G193" s="360"/>
      <c r="H193" s="366"/>
      <c r="I193" s="345">
        <f t="shared" si="85"/>
        <v>0</v>
      </c>
      <c r="J193" s="346">
        <f t="shared" si="86"/>
        <v>0</v>
      </c>
      <c r="K193" s="346">
        <f t="shared" si="87"/>
        <v>0</v>
      </c>
      <c r="L193" s="453">
        <f t="shared" si="88"/>
        <v>0.28239999999999998</v>
      </c>
      <c r="M193" s="453">
        <f t="shared" si="89"/>
        <v>0.16069815831987078</v>
      </c>
      <c r="N193" s="345">
        <f t="shared" si="90"/>
        <v>0</v>
      </c>
      <c r="O193" s="348">
        <f t="shared" si="91"/>
        <v>0</v>
      </c>
      <c r="P193" s="347">
        <f t="shared" si="92"/>
        <v>0</v>
      </c>
      <c r="Q193" s="210" t="e">
        <f>P193/P222</f>
        <v>#DIV/0!</v>
      </c>
      <c r="R193" s="11"/>
    </row>
    <row r="194" spans="1:18" s="13" customFormat="1" outlineLevel="2">
      <c r="A194" s="203" t="s">
        <v>227</v>
      </c>
      <c r="B194" s="204" t="s">
        <v>37</v>
      </c>
      <c r="C194" s="205"/>
      <c r="D194" s="218" t="s">
        <v>371</v>
      </c>
      <c r="E194" s="208" t="s">
        <v>41</v>
      </c>
      <c r="F194" s="208">
        <v>1</v>
      </c>
      <c r="G194" s="360"/>
      <c r="H194" s="366"/>
      <c r="I194" s="345">
        <f t="shared" si="85"/>
        <v>0</v>
      </c>
      <c r="J194" s="346">
        <f t="shared" si="86"/>
        <v>0</v>
      </c>
      <c r="K194" s="346">
        <f t="shared" si="87"/>
        <v>0</v>
      </c>
      <c r="L194" s="453">
        <f t="shared" si="88"/>
        <v>0.28239999999999998</v>
      </c>
      <c r="M194" s="453">
        <f t="shared" si="89"/>
        <v>0.16069815831987078</v>
      </c>
      <c r="N194" s="345">
        <f t="shared" si="90"/>
        <v>0</v>
      </c>
      <c r="O194" s="348">
        <f t="shared" si="91"/>
        <v>0</v>
      </c>
      <c r="P194" s="347">
        <f t="shared" si="92"/>
        <v>0</v>
      </c>
      <c r="Q194" s="210" t="e">
        <f>P194/P222</f>
        <v>#DIV/0!</v>
      </c>
      <c r="R194" s="11"/>
    </row>
    <row r="195" spans="1:18" s="13" customFormat="1" outlineLevel="2">
      <c r="A195" s="203" t="s">
        <v>228</v>
      </c>
      <c r="B195" s="204" t="s">
        <v>37</v>
      </c>
      <c r="C195" s="205"/>
      <c r="D195" s="218" t="s">
        <v>372</v>
      </c>
      <c r="E195" s="208" t="s">
        <v>41</v>
      </c>
      <c r="F195" s="208">
        <v>2</v>
      </c>
      <c r="G195" s="360"/>
      <c r="H195" s="366"/>
      <c r="I195" s="345">
        <f t="shared" si="85"/>
        <v>0</v>
      </c>
      <c r="J195" s="346">
        <f t="shared" si="86"/>
        <v>0</v>
      </c>
      <c r="K195" s="346">
        <f t="shared" si="87"/>
        <v>0</v>
      </c>
      <c r="L195" s="453">
        <f t="shared" si="88"/>
        <v>0.28239999999999998</v>
      </c>
      <c r="M195" s="453">
        <f t="shared" si="89"/>
        <v>0.16069815831987078</v>
      </c>
      <c r="N195" s="345">
        <f t="shared" si="90"/>
        <v>0</v>
      </c>
      <c r="O195" s="348">
        <f t="shared" si="91"/>
        <v>0</v>
      </c>
      <c r="P195" s="347">
        <f t="shared" si="92"/>
        <v>0</v>
      </c>
      <c r="Q195" s="210" t="e">
        <f>P195/P222</f>
        <v>#DIV/0!</v>
      </c>
      <c r="R195" s="11"/>
    </row>
    <row r="196" spans="1:18" s="13" customFormat="1" outlineLevel="2">
      <c r="A196" s="203" t="s">
        <v>229</v>
      </c>
      <c r="B196" s="204" t="s">
        <v>37</v>
      </c>
      <c r="C196" s="205"/>
      <c r="D196" s="218" t="s">
        <v>373</v>
      </c>
      <c r="E196" s="208" t="s">
        <v>41</v>
      </c>
      <c r="F196" s="208">
        <v>1</v>
      </c>
      <c r="G196" s="360"/>
      <c r="H196" s="366"/>
      <c r="I196" s="345">
        <f t="shared" si="85"/>
        <v>0</v>
      </c>
      <c r="J196" s="346">
        <f t="shared" si="86"/>
        <v>0</v>
      </c>
      <c r="K196" s="346">
        <f t="shared" si="87"/>
        <v>0</v>
      </c>
      <c r="L196" s="453">
        <f t="shared" si="88"/>
        <v>0.28239999999999998</v>
      </c>
      <c r="M196" s="453">
        <f t="shared" si="89"/>
        <v>0.16069815831987078</v>
      </c>
      <c r="N196" s="345">
        <f t="shared" si="90"/>
        <v>0</v>
      </c>
      <c r="O196" s="348">
        <f t="shared" si="91"/>
        <v>0</v>
      </c>
      <c r="P196" s="347">
        <f t="shared" si="92"/>
        <v>0</v>
      </c>
      <c r="Q196" s="210" t="e">
        <f>P196/P222</f>
        <v>#DIV/0!</v>
      </c>
      <c r="R196" s="11"/>
    </row>
    <row r="197" spans="1:18" s="13" customFormat="1" outlineLevel="2">
      <c r="A197" s="203" t="s">
        <v>230</v>
      </c>
      <c r="B197" s="204" t="s">
        <v>37</v>
      </c>
      <c r="C197" s="205"/>
      <c r="D197" s="218" t="s">
        <v>374</v>
      </c>
      <c r="E197" s="208" t="s">
        <v>41</v>
      </c>
      <c r="F197" s="208">
        <v>2</v>
      </c>
      <c r="G197" s="360"/>
      <c r="H197" s="366"/>
      <c r="I197" s="345">
        <f t="shared" si="85"/>
        <v>0</v>
      </c>
      <c r="J197" s="346">
        <f t="shared" si="86"/>
        <v>0</v>
      </c>
      <c r="K197" s="346">
        <f t="shared" si="87"/>
        <v>0</v>
      </c>
      <c r="L197" s="453">
        <f t="shared" si="88"/>
        <v>0.28239999999999998</v>
      </c>
      <c r="M197" s="453">
        <f t="shared" si="89"/>
        <v>0.16069815831987078</v>
      </c>
      <c r="N197" s="345">
        <f t="shared" si="90"/>
        <v>0</v>
      </c>
      <c r="O197" s="348">
        <f t="shared" si="91"/>
        <v>0</v>
      </c>
      <c r="P197" s="347">
        <f t="shared" si="92"/>
        <v>0</v>
      </c>
      <c r="Q197" s="210" t="e">
        <f>P197/P222</f>
        <v>#DIV/0!</v>
      </c>
      <c r="R197" s="11"/>
    </row>
    <row r="198" spans="1:18" s="13" customFormat="1" ht="27" outlineLevel="2">
      <c r="A198" s="203" t="s">
        <v>231</v>
      </c>
      <c r="B198" s="204" t="s">
        <v>37</v>
      </c>
      <c r="C198" s="205"/>
      <c r="D198" s="218" t="s">
        <v>375</v>
      </c>
      <c r="E198" s="208" t="s">
        <v>41</v>
      </c>
      <c r="F198" s="208">
        <v>1</v>
      </c>
      <c r="G198" s="360"/>
      <c r="H198" s="366"/>
      <c r="I198" s="345">
        <f t="shared" si="85"/>
        <v>0</v>
      </c>
      <c r="J198" s="346">
        <f t="shared" si="86"/>
        <v>0</v>
      </c>
      <c r="K198" s="346">
        <f t="shared" si="87"/>
        <v>0</v>
      </c>
      <c r="L198" s="453">
        <f t="shared" si="88"/>
        <v>0.28239999999999998</v>
      </c>
      <c r="M198" s="453">
        <f t="shared" si="89"/>
        <v>0.16069815831987078</v>
      </c>
      <c r="N198" s="345">
        <f t="shared" si="90"/>
        <v>0</v>
      </c>
      <c r="O198" s="348">
        <f t="shared" si="91"/>
        <v>0</v>
      </c>
      <c r="P198" s="347">
        <f t="shared" si="92"/>
        <v>0</v>
      </c>
      <c r="Q198" s="210" t="e">
        <f>P198/P222</f>
        <v>#DIV/0!</v>
      </c>
      <c r="R198" s="11"/>
    </row>
    <row r="199" spans="1:18" s="13" customFormat="1" outlineLevel="2">
      <c r="A199" s="203" t="s">
        <v>232</v>
      </c>
      <c r="B199" s="204" t="s">
        <v>37</v>
      </c>
      <c r="C199" s="205"/>
      <c r="D199" s="218" t="s">
        <v>376</v>
      </c>
      <c r="E199" s="208" t="s">
        <v>41</v>
      </c>
      <c r="F199" s="208">
        <v>2</v>
      </c>
      <c r="G199" s="360"/>
      <c r="H199" s="366"/>
      <c r="I199" s="345">
        <f t="shared" si="85"/>
        <v>0</v>
      </c>
      <c r="J199" s="346">
        <f t="shared" si="86"/>
        <v>0</v>
      </c>
      <c r="K199" s="346">
        <f t="shared" si="87"/>
        <v>0</v>
      </c>
      <c r="L199" s="453">
        <f t="shared" si="88"/>
        <v>0.28239999999999998</v>
      </c>
      <c r="M199" s="453">
        <f t="shared" si="89"/>
        <v>0.16069815831987078</v>
      </c>
      <c r="N199" s="345">
        <f t="shared" si="90"/>
        <v>0</v>
      </c>
      <c r="O199" s="348">
        <f t="shared" si="91"/>
        <v>0</v>
      </c>
      <c r="P199" s="347">
        <f t="shared" si="92"/>
        <v>0</v>
      </c>
      <c r="Q199" s="210" t="e">
        <f>P199/P222</f>
        <v>#DIV/0!</v>
      </c>
      <c r="R199" s="11"/>
    </row>
    <row r="200" spans="1:18" s="13" customFormat="1" outlineLevel="2">
      <c r="A200" s="203" t="s">
        <v>233</v>
      </c>
      <c r="B200" s="204" t="s">
        <v>37</v>
      </c>
      <c r="C200" s="205"/>
      <c r="D200" s="218" t="s">
        <v>377</v>
      </c>
      <c r="E200" s="208" t="s">
        <v>41</v>
      </c>
      <c r="F200" s="208">
        <v>8</v>
      </c>
      <c r="G200" s="360"/>
      <c r="H200" s="366"/>
      <c r="I200" s="345">
        <f t="shared" si="85"/>
        <v>0</v>
      </c>
      <c r="J200" s="346">
        <f t="shared" si="86"/>
        <v>0</v>
      </c>
      <c r="K200" s="346">
        <f t="shared" si="87"/>
        <v>0</v>
      </c>
      <c r="L200" s="453">
        <f t="shared" si="88"/>
        <v>0.28239999999999998</v>
      </c>
      <c r="M200" s="453">
        <f t="shared" si="89"/>
        <v>0.16069815831987078</v>
      </c>
      <c r="N200" s="345">
        <f t="shared" si="90"/>
        <v>0</v>
      </c>
      <c r="O200" s="348">
        <f t="shared" si="91"/>
        <v>0</v>
      </c>
      <c r="P200" s="347">
        <f t="shared" si="92"/>
        <v>0</v>
      </c>
      <c r="Q200" s="210" t="e">
        <f>P200/P222</f>
        <v>#DIV/0!</v>
      </c>
      <c r="R200" s="11"/>
    </row>
    <row r="201" spans="1:18" s="13" customFormat="1" outlineLevel="2">
      <c r="A201" s="203" t="s">
        <v>234</v>
      </c>
      <c r="B201" s="204" t="s">
        <v>37</v>
      </c>
      <c r="C201" s="205"/>
      <c r="D201" s="218" t="s">
        <v>378</v>
      </c>
      <c r="E201" s="208" t="s">
        <v>41</v>
      </c>
      <c r="F201" s="208">
        <v>1</v>
      </c>
      <c r="G201" s="360"/>
      <c r="H201" s="366"/>
      <c r="I201" s="345">
        <f t="shared" si="85"/>
        <v>0</v>
      </c>
      <c r="J201" s="346">
        <f t="shared" si="86"/>
        <v>0</v>
      </c>
      <c r="K201" s="346">
        <f t="shared" si="87"/>
        <v>0</v>
      </c>
      <c r="L201" s="453">
        <f t="shared" si="88"/>
        <v>0.28239999999999998</v>
      </c>
      <c r="M201" s="453">
        <f t="shared" si="89"/>
        <v>0.16069815831987078</v>
      </c>
      <c r="N201" s="345">
        <f t="shared" si="90"/>
        <v>0</v>
      </c>
      <c r="O201" s="348">
        <f t="shared" si="91"/>
        <v>0</v>
      </c>
      <c r="P201" s="347">
        <f t="shared" si="92"/>
        <v>0</v>
      </c>
      <c r="Q201" s="210" t="e">
        <f>P201/P222</f>
        <v>#DIV/0!</v>
      </c>
      <c r="R201" s="11"/>
    </row>
    <row r="202" spans="1:18" s="13" customFormat="1" outlineLevel="2">
      <c r="A202" s="203" t="s">
        <v>235</v>
      </c>
      <c r="B202" s="204" t="s">
        <v>37</v>
      </c>
      <c r="C202" s="205"/>
      <c r="D202" s="218" t="s">
        <v>379</v>
      </c>
      <c r="E202" s="208" t="s">
        <v>41</v>
      </c>
      <c r="F202" s="208">
        <v>8</v>
      </c>
      <c r="G202" s="360"/>
      <c r="H202" s="366"/>
      <c r="I202" s="345">
        <f t="shared" si="85"/>
        <v>0</v>
      </c>
      <c r="J202" s="346">
        <f t="shared" si="86"/>
        <v>0</v>
      </c>
      <c r="K202" s="346">
        <f t="shared" si="87"/>
        <v>0</v>
      </c>
      <c r="L202" s="453">
        <f t="shared" si="88"/>
        <v>0.28239999999999998</v>
      </c>
      <c r="M202" s="453">
        <f t="shared" si="89"/>
        <v>0.16069815831987078</v>
      </c>
      <c r="N202" s="345">
        <f t="shared" si="90"/>
        <v>0</v>
      </c>
      <c r="O202" s="348">
        <f t="shared" si="91"/>
        <v>0</v>
      </c>
      <c r="P202" s="347">
        <f t="shared" si="92"/>
        <v>0</v>
      </c>
      <c r="Q202" s="210" t="e">
        <f>P202/P222</f>
        <v>#DIV/0!</v>
      </c>
      <c r="R202" s="11"/>
    </row>
    <row r="203" spans="1:18" s="13" customFormat="1" outlineLevel="2">
      <c r="A203" s="203" t="s">
        <v>236</v>
      </c>
      <c r="B203" s="204" t="s">
        <v>37</v>
      </c>
      <c r="C203" s="205"/>
      <c r="D203" s="218" t="s">
        <v>380</v>
      </c>
      <c r="E203" s="208" t="s">
        <v>41</v>
      </c>
      <c r="F203" s="208">
        <v>14</v>
      </c>
      <c r="G203" s="360"/>
      <c r="H203" s="366"/>
      <c r="I203" s="345">
        <f t="shared" si="85"/>
        <v>0</v>
      </c>
      <c r="J203" s="346">
        <f t="shared" si="86"/>
        <v>0</v>
      </c>
      <c r="K203" s="346">
        <f t="shared" si="87"/>
        <v>0</v>
      </c>
      <c r="L203" s="453">
        <f t="shared" si="88"/>
        <v>0.28239999999999998</v>
      </c>
      <c r="M203" s="453">
        <f t="shared" si="89"/>
        <v>0.16069815831987078</v>
      </c>
      <c r="N203" s="345">
        <f t="shared" si="90"/>
        <v>0</v>
      </c>
      <c r="O203" s="348">
        <f t="shared" si="91"/>
        <v>0</v>
      </c>
      <c r="P203" s="347">
        <f t="shared" si="92"/>
        <v>0</v>
      </c>
      <c r="Q203" s="210" t="e">
        <f>P203/P222</f>
        <v>#DIV/0!</v>
      </c>
      <c r="R203" s="11"/>
    </row>
    <row r="204" spans="1:18" s="13" customFormat="1" outlineLevel="2">
      <c r="A204" s="203" t="s">
        <v>237</v>
      </c>
      <c r="B204" s="204" t="s">
        <v>37</v>
      </c>
      <c r="C204" s="205"/>
      <c r="D204" s="218" t="s">
        <v>381</v>
      </c>
      <c r="E204" s="208" t="s">
        <v>41</v>
      </c>
      <c r="F204" s="208">
        <v>9</v>
      </c>
      <c r="G204" s="360"/>
      <c r="H204" s="366"/>
      <c r="I204" s="345">
        <f t="shared" si="85"/>
        <v>0</v>
      </c>
      <c r="J204" s="346">
        <f t="shared" si="86"/>
        <v>0</v>
      </c>
      <c r="K204" s="346">
        <f t="shared" si="87"/>
        <v>0</v>
      </c>
      <c r="L204" s="453">
        <f t="shared" si="88"/>
        <v>0.28239999999999998</v>
      </c>
      <c r="M204" s="453">
        <f t="shared" si="89"/>
        <v>0.16069815831987078</v>
      </c>
      <c r="N204" s="345">
        <f t="shared" si="90"/>
        <v>0</v>
      </c>
      <c r="O204" s="348">
        <f t="shared" si="91"/>
        <v>0</v>
      </c>
      <c r="P204" s="347">
        <f t="shared" si="92"/>
        <v>0</v>
      </c>
      <c r="Q204" s="210" t="e">
        <f>P204/P222</f>
        <v>#DIV/0!</v>
      </c>
      <c r="R204" s="11"/>
    </row>
    <row r="205" spans="1:18" s="13" customFormat="1" outlineLevel="2">
      <c r="A205" s="203" t="s">
        <v>238</v>
      </c>
      <c r="B205" s="204" t="s">
        <v>37</v>
      </c>
      <c r="C205" s="205"/>
      <c r="D205" s="218" t="s">
        <v>382</v>
      </c>
      <c r="E205" s="208" t="s">
        <v>41</v>
      </c>
      <c r="F205" s="208">
        <v>1</v>
      </c>
      <c r="G205" s="360"/>
      <c r="H205" s="366"/>
      <c r="I205" s="345">
        <f t="shared" si="85"/>
        <v>0</v>
      </c>
      <c r="J205" s="346">
        <f t="shared" si="86"/>
        <v>0</v>
      </c>
      <c r="K205" s="346">
        <f t="shared" si="87"/>
        <v>0</v>
      </c>
      <c r="L205" s="453">
        <f t="shared" si="88"/>
        <v>0.28239999999999998</v>
      </c>
      <c r="M205" s="453">
        <f t="shared" si="89"/>
        <v>0.16069815831987078</v>
      </c>
      <c r="N205" s="345">
        <f t="shared" si="90"/>
        <v>0</v>
      </c>
      <c r="O205" s="348">
        <f t="shared" si="91"/>
        <v>0</v>
      </c>
      <c r="P205" s="347">
        <f t="shared" si="92"/>
        <v>0</v>
      </c>
      <c r="Q205" s="210" t="e">
        <f>P205/P222</f>
        <v>#DIV/0!</v>
      </c>
      <c r="R205" s="11"/>
    </row>
    <row r="206" spans="1:18" s="13" customFormat="1" outlineLevel="2">
      <c r="A206" s="203" t="s">
        <v>239</v>
      </c>
      <c r="B206" s="204" t="s">
        <v>37</v>
      </c>
      <c r="C206" s="205"/>
      <c r="D206" s="218" t="s">
        <v>383</v>
      </c>
      <c r="E206" s="208" t="s">
        <v>41</v>
      </c>
      <c r="F206" s="208">
        <v>3</v>
      </c>
      <c r="G206" s="360"/>
      <c r="H206" s="366"/>
      <c r="I206" s="345">
        <f t="shared" si="85"/>
        <v>0</v>
      </c>
      <c r="J206" s="346">
        <f t="shared" si="86"/>
        <v>0</v>
      </c>
      <c r="K206" s="346">
        <f t="shared" si="87"/>
        <v>0</v>
      </c>
      <c r="L206" s="453">
        <f t="shared" si="88"/>
        <v>0.28239999999999998</v>
      </c>
      <c r="M206" s="453">
        <f t="shared" si="89"/>
        <v>0.16069815831987078</v>
      </c>
      <c r="N206" s="345">
        <f t="shared" si="90"/>
        <v>0</v>
      </c>
      <c r="O206" s="348">
        <f t="shared" si="91"/>
        <v>0</v>
      </c>
      <c r="P206" s="347">
        <f t="shared" si="92"/>
        <v>0</v>
      </c>
      <c r="Q206" s="210" t="e">
        <f>P206/P222</f>
        <v>#DIV/0!</v>
      </c>
      <c r="R206" s="11"/>
    </row>
    <row r="207" spans="1:18" s="13" customFormat="1" outlineLevel="2">
      <c r="A207" s="203" t="s">
        <v>240</v>
      </c>
      <c r="B207" s="204" t="s">
        <v>37</v>
      </c>
      <c r="C207" s="205"/>
      <c r="D207" s="218" t="s">
        <v>384</v>
      </c>
      <c r="E207" s="208" t="s">
        <v>41</v>
      </c>
      <c r="F207" s="208">
        <v>4</v>
      </c>
      <c r="G207" s="360"/>
      <c r="H207" s="366"/>
      <c r="I207" s="345">
        <f t="shared" si="85"/>
        <v>0</v>
      </c>
      <c r="J207" s="346">
        <f t="shared" si="86"/>
        <v>0</v>
      </c>
      <c r="K207" s="346">
        <f t="shared" si="87"/>
        <v>0</v>
      </c>
      <c r="L207" s="453">
        <f t="shared" si="88"/>
        <v>0.28239999999999998</v>
      </c>
      <c r="M207" s="453">
        <f t="shared" si="89"/>
        <v>0.16069815831987078</v>
      </c>
      <c r="N207" s="345">
        <f t="shared" si="90"/>
        <v>0</v>
      </c>
      <c r="O207" s="348">
        <f t="shared" si="91"/>
        <v>0</v>
      </c>
      <c r="P207" s="347">
        <f t="shared" si="92"/>
        <v>0</v>
      </c>
      <c r="Q207" s="210" t="e">
        <f>P207/P222</f>
        <v>#DIV/0!</v>
      </c>
      <c r="R207" s="11"/>
    </row>
    <row r="208" spans="1:18" s="13" customFormat="1" outlineLevel="2">
      <c r="A208" s="203" t="s">
        <v>241</v>
      </c>
      <c r="B208" s="204" t="s">
        <v>37</v>
      </c>
      <c r="C208" s="205"/>
      <c r="D208" s="218" t="s">
        <v>385</v>
      </c>
      <c r="E208" s="208" t="s">
        <v>41</v>
      </c>
      <c r="F208" s="208">
        <v>3</v>
      </c>
      <c r="G208" s="360"/>
      <c r="H208" s="366"/>
      <c r="I208" s="345">
        <f t="shared" si="85"/>
        <v>0</v>
      </c>
      <c r="J208" s="346">
        <f t="shared" si="86"/>
        <v>0</v>
      </c>
      <c r="K208" s="346">
        <f t="shared" si="87"/>
        <v>0</v>
      </c>
      <c r="L208" s="453">
        <f t="shared" si="88"/>
        <v>0.28239999999999998</v>
      </c>
      <c r="M208" s="453">
        <f t="shared" si="89"/>
        <v>0.16069815831987078</v>
      </c>
      <c r="N208" s="345">
        <f t="shared" si="90"/>
        <v>0</v>
      </c>
      <c r="O208" s="348">
        <f t="shared" si="91"/>
        <v>0</v>
      </c>
      <c r="P208" s="347">
        <f t="shared" si="92"/>
        <v>0</v>
      </c>
      <c r="Q208" s="210" t="e">
        <f>P208/P222</f>
        <v>#DIV/0!</v>
      </c>
      <c r="R208" s="11"/>
    </row>
    <row r="209" spans="1:19" s="13" customFormat="1" outlineLevel="2">
      <c r="A209" s="203" t="s">
        <v>242</v>
      </c>
      <c r="B209" s="204" t="s">
        <v>37</v>
      </c>
      <c r="C209" s="205"/>
      <c r="D209" s="218" t="s">
        <v>386</v>
      </c>
      <c r="E209" s="208" t="s">
        <v>41</v>
      </c>
      <c r="F209" s="208">
        <v>2</v>
      </c>
      <c r="G209" s="360"/>
      <c r="H209" s="366"/>
      <c r="I209" s="345">
        <f t="shared" si="85"/>
        <v>0</v>
      </c>
      <c r="J209" s="346">
        <f t="shared" si="86"/>
        <v>0</v>
      </c>
      <c r="K209" s="346">
        <f t="shared" si="87"/>
        <v>0</v>
      </c>
      <c r="L209" s="453">
        <f t="shared" si="88"/>
        <v>0.28239999999999998</v>
      </c>
      <c r="M209" s="453">
        <f t="shared" si="89"/>
        <v>0.16069815831987078</v>
      </c>
      <c r="N209" s="345">
        <f t="shared" si="90"/>
        <v>0</v>
      </c>
      <c r="O209" s="348">
        <f t="shared" si="91"/>
        <v>0</v>
      </c>
      <c r="P209" s="347">
        <f t="shared" si="92"/>
        <v>0</v>
      </c>
      <c r="Q209" s="210" t="e">
        <f>P209/P222</f>
        <v>#DIV/0!</v>
      </c>
      <c r="R209" s="11"/>
    </row>
    <row r="210" spans="1:19" s="13" customFormat="1" outlineLevel="2">
      <c r="A210" s="203" t="s">
        <v>243</v>
      </c>
      <c r="B210" s="204" t="s">
        <v>37</v>
      </c>
      <c r="C210" s="205"/>
      <c r="D210" s="219" t="s">
        <v>580</v>
      </c>
      <c r="E210" s="260" t="s">
        <v>254</v>
      </c>
      <c r="F210" s="208">
        <v>1</v>
      </c>
      <c r="G210" s="360"/>
      <c r="H210" s="366"/>
      <c r="I210" s="345">
        <f t="shared" si="85"/>
        <v>0</v>
      </c>
      <c r="J210" s="346">
        <f t="shared" si="86"/>
        <v>0</v>
      </c>
      <c r="K210" s="346">
        <f t="shared" si="87"/>
        <v>0</v>
      </c>
      <c r="L210" s="453">
        <f t="shared" si="88"/>
        <v>0.28239999999999998</v>
      </c>
      <c r="M210" s="453">
        <f t="shared" si="89"/>
        <v>0.16069815831987078</v>
      </c>
      <c r="N210" s="345">
        <f t="shared" si="90"/>
        <v>0</v>
      </c>
      <c r="O210" s="348">
        <f t="shared" si="91"/>
        <v>0</v>
      </c>
      <c r="P210" s="347">
        <f t="shared" si="92"/>
        <v>0</v>
      </c>
      <c r="Q210" s="210" t="e">
        <f>P210/P222</f>
        <v>#DIV/0!</v>
      </c>
      <c r="R210" s="11"/>
    </row>
    <row r="211" spans="1:19" s="13" customFormat="1" outlineLevel="2">
      <c r="A211" s="203" t="s">
        <v>244</v>
      </c>
      <c r="B211" s="204" t="s">
        <v>37</v>
      </c>
      <c r="C211" s="205"/>
      <c r="D211" s="219" t="s">
        <v>581</v>
      </c>
      <c r="E211" s="208" t="s">
        <v>41</v>
      </c>
      <c r="F211" s="208">
        <v>1</v>
      </c>
      <c r="G211" s="360"/>
      <c r="H211" s="366"/>
      <c r="I211" s="345">
        <f t="shared" si="85"/>
        <v>0</v>
      </c>
      <c r="J211" s="346">
        <f t="shared" si="86"/>
        <v>0</v>
      </c>
      <c r="K211" s="346">
        <f t="shared" si="87"/>
        <v>0</v>
      </c>
      <c r="L211" s="453">
        <f t="shared" si="88"/>
        <v>0.28239999999999998</v>
      </c>
      <c r="M211" s="453">
        <f t="shared" si="89"/>
        <v>0.16069815831987078</v>
      </c>
      <c r="N211" s="345">
        <f t="shared" si="90"/>
        <v>0</v>
      </c>
      <c r="O211" s="348">
        <f t="shared" si="91"/>
        <v>0</v>
      </c>
      <c r="P211" s="347">
        <f t="shared" si="92"/>
        <v>0</v>
      </c>
      <c r="Q211" s="210" t="e">
        <f>P211/P222</f>
        <v>#DIV/0!</v>
      </c>
      <c r="R211" s="11"/>
    </row>
    <row r="212" spans="1:19" s="13" customFormat="1" outlineLevel="2">
      <c r="A212" s="203" t="s">
        <v>245</v>
      </c>
      <c r="B212" s="204" t="s">
        <v>37</v>
      </c>
      <c r="C212" s="205"/>
      <c r="D212" s="218" t="s">
        <v>387</v>
      </c>
      <c r="E212" s="208" t="s">
        <v>41</v>
      </c>
      <c r="F212" s="208">
        <v>6</v>
      </c>
      <c r="G212" s="360"/>
      <c r="H212" s="366"/>
      <c r="I212" s="345">
        <f t="shared" si="85"/>
        <v>0</v>
      </c>
      <c r="J212" s="346">
        <f t="shared" si="86"/>
        <v>0</v>
      </c>
      <c r="K212" s="346">
        <f t="shared" si="87"/>
        <v>0</v>
      </c>
      <c r="L212" s="453">
        <f t="shared" si="88"/>
        <v>0.28239999999999998</v>
      </c>
      <c r="M212" s="453">
        <f t="shared" si="89"/>
        <v>0.16069815831987078</v>
      </c>
      <c r="N212" s="345">
        <f t="shared" si="90"/>
        <v>0</v>
      </c>
      <c r="O212" s="348">
        <f t="shared" si="91"/>
        <v>0</v>
      </c>
      <c r="P212" s="347">
        <f t="shared" si="92"/>
        <v>0</v>
      </c>
      <c r="Q212" s="210" t="e">
        <f>P212/P222</f>
        <v>#DIV/0!</v>
      </c>
      <c r="R212" s="11"/>
    </row>
    <row r="213" spans="1:19" s="13" customFormat="1" outlineLevel="2">
      <c r="A213" s="203" t="s">
        <v>246</v>
      </c>
      <c r="B213" s="204" t="s">
        <v>37</v>
      </c>
      <c r="C213" s="205"/>
      <c r="D213" s="219" t="s">
        <v>481</v>
      </c>
      <c r="E213" s="220" t="s">
        <v>254</v>
      </c>
      <c r="F213" s="208">
        <v>1</v>
      </c>
      <c r="G213" s="360"/>
      <c r="H213" s="366"/>
      <c r="I213" s="345">
        <f t="shared" si="85"/>
        <v>0</v>
      </c>
      <c r="J213" s="346">
        <f t="shared" si="86"/>
        <v>0</v>
      </c>
      <c r="K213" s="346">
        <f t="shared" si="87"/>
        <v>0</v>
      </c>
      <c r="L213" s="453">
        <f t="shared" si="88"/>
        <v>0.28239999999999998</v>
      </c>
      <c r="M213" s="453">
        <f t="shared" si="89"/>
        <v>0.16069815831987078</v>
      </c>
      <c r="N213" s="345">
        <f t="shared" si="90"/>
        <v>0</v>
      </c>
      <c r="O213" s="348">
        <f t="shared" si="91"/>
        <v>0</v>
      </c>
      <c r="P213" s="347">
        <f t="shared" si="92"/>
        <v>0</v>
      </c>
      <c r="Q213" s="210" t="e">
        <f>P213/P222</f>
        <v>#DIV/0!</v>
      </c>
      <c r="R213" s="11"/>
    </row>
    <row r="214" spans="1:19" s="13" customFormat="1" ht="24.75" outlineLevel="2" thickBot="1">
      <c r="A214" s="203" t="s">
        <v>247</v>
      </c>
      <c r="B214" s="204" t="s">
        <v>36</v>
      </c>
      <c r="C214" s="204" t="s">
        <v>482</v>
      </c>
      <c r="D214" s="200" t="s">
        <v>483</v>
      </c>
      <c r="E214" s="75" t="s">
        <v>10</v>
      </c>
      <c r="F214" s="208">
        <v>17</v>
      </c>
      <c r="G214" s="367"/>
      <c r="H214" s="361"/>
      <c r="I214" s="345">
        <f t="shared" si="85"/>
        <v>0</v>
      </c>
      <c r="J214" s="346">
        <f t="shared" si="86"/>
        <v>0</v>
      </c>
      <c r="K214" s="346">
        <f t="shared" si="87"/>
        <v>0</v>
      </c>
      <c r="L214" s="453">
        <f t="shared" si="88"/>
        <v>0.28239999999999998</v>
      </c>
      <c r="M214" s="453">
        <f t="shared" si="89"/>
        <v>0.16069815831987078</v>
      </c>
      <c r="N214" s="345">
        <f t="shared" si="90"/>
        <v>0</v>
      </c>
      <c r="O214" s="348">
        <f t="shared" si="91"/>
        <v>0</v>
      </c>
      <c r="P214" s="347">
        <f t="shared" si="92"/>
        <v>0</v>
      </c>
      <c r="Q214" s="210" t="e">
        <f>P214/P222</f>
        <v>#DIV/0!</v>
      </c>
      <c r="R214" s="11"/>
    </row>
    <row r="215" spans="1:19" s="13" customFormat="1" ht="14.25" customHeight="1" thickBot="1">
      <c r="A215" s="825" t="s">
        <v>92</v>
      </c>
      <c r="B215" s="834"/>
      <c r="C215" s="834"/>
      <c r="D215" s="834"/>
      <c r="E215" s="834"/>
      <c r="F215" s="834"/>
      <c r="G215" s="834"/>
      <c r="H215" s="834"/>
      <c r="I215" s="834"/>
      <c r="J215" s="834"/>
      <c r="K215" s="834"/>
      <c r="L215" s="834"/>
      <c r="M215" s="834"/>
      <c r="N215" s="834"/>
      <c r="O215" s="835"/>
      <c r="P215" s="162">
        <f>SUM(P188:P214)</f>
        <v>0</v>
      </c>
      <c r="Q215" s="166" t="e">
        <f>P215/P222</f>
        <v>#DIV/0!</v>
      </c>
      <c r="R215" s="11"/>
    </row>
    <row r="216" spans="1:19" s="12" customFormat="1" ht="14.25" outlineLevel="1" thickBot="1">
      <c r="A216" s="185" t="s">
        <v>31</v>
      </c>
      <c r="B216" s="836" t="s">
        <v>32</v>
      </c>
      <c r="C216" s="829"/>
      <c r="D216" s="829"/>
      <c r="E216" s="829"/>
      <c r="F216" s="829"/>
      <c r="G216" s="829"/>
      <c r="H216" s="829"/>
      <c r="I216" s="829"/>
      <c r="J216" s="829"/>
      <c r="K216" s="829"/>
      <c r="L216" s="829"/>
      <c r="M216" s="829"/>
      <c r="N216" s="829"/>
      <c r="O216" s="829"/>
      <c r="P216" s="830"/>
      <c r="Q216" s="169"/>
      <c r="S216" s="14"/>
    </row>
    <row r="217" spans="1:19" s="12" customFormat="1" outlineLevel="1">
      <c r="A217" s="203" t="s">
        <v>363</v>
      </c>
      <c r="B217" s="204" t="s">
        <v>36</v>
      </c>
      <c r="C217" s="205" t="s">
        <v>38</v>
      </c>
      <c r="D217" s="206" t="s">
        <v>100</v>
      </c>
      <c r="E217" s="207" t="s">
        <v>8</v>
      </c>
      <c r="F217" s="208">
        <v>517.67999999999995</v>
      </c>
      <c r="G217" s="360"/>
      <c r="H217" s="361"/>
      <c r="I217" s="345">
        <f t="shared" ref="I217:I219" si="93">TRUNC(G217*F217,2)</f>
        <v>0</v>
      </c>
      <c r="J217" s="346">
        <f t="shared" ref="J217:J219" si="94">TRUNC(H217*F217,2)</f>
        <v>0</v>
      </c>
      <c r="K217" s="346">
        <f t="shared" ref="K217:K219" si="95">J217+I217</f>
        <v>0</v>
      </c>
      <c r="L217" s="453">
        <f t="shared" ref="L217:L219" si="96">$Q$11</f>
        <v>0.28239999999999998</v>
      </c>
      <c r="M217" s="453">
        <f t="shared" ref="M217:M219" si="97">$Q$12</f>
        <v>0.16069815831987078</v>
      </c>
      <c r="N217" s="345">
        <f t="shared" ref="N217:N219" si="98">TRUNC(I217*(1+M217),2)</f>
        <v>0</v>
      </c>
      <c r="O217" s="348">
        <f t="shared" ref="O217:O219" si="99">TRUNC(J217*(1+L217),2)</f>
        <v>0</v>
      </c>
      <c r="P217" s="347">
        <f t="shared" ref="P217:P219" si="100">N217+O217</f>
        <v>0</v>
      </c>
      <c r="Q217" s="210" t="e">
        <f>P217/P222</f>
        <v>#DIV/0!</v>
      </c>
      <c r="S217" s="14"/>
    </row>
    <row r="218" spans="1:19" s="12" customFormat="1" outlineLevel="1">
      <c r="A218" s="211" t="s">
        <v>364</v>
      </c>
      <c r="B218" s="212" t="s">
        <v>36</v>
      </c>
      <c r="C218" s="205">
        <v>72897</v>
      </c>
      <c r="D218" s="213" t="s">
        <v>99</v>
      </c>
      <c r="E218" s="214" t="s">
        <v>11</v>
      </c>
      <c r="F218" s="215">
        <v>18</v>
      </c>
      <c r="G218" s="362"/>
      <c r="H218" s="363"/>
      <c r="I218" s="345">
        <f t="shared" si="93"/>
        <v>0</v>
      </c>
      <c r="J218" s="346">
        <f t="shared" si="94"/>
        <v>0</v>
      </c>
      <c r="K218" s="346">
        <f t="shared" si="95"/>
        <v>0</v>
      </c>
      <c r="L218" s="453">
        <f t="shared" si="96"/>
        <v>0.28239999999999998</v>
      </c>
      <c r="M218" s="453">
        <f t="shared" si="97"/>
        <v>0.16069815831987078</v>
      </c>
      <c r="N218" s="345">
        <f t="shared" si="98"/>
        <v>0</v>
      </c>
      <c r="O218" s="348">
        <f t="shared" si="99"/>
        <v>0</v>
      </c>
      <c r="P218" s="347">
        <f t="shared" si="100"/>
        <v>0</v>
      </c>
      <c r="Q218" s="217" t="e">
        <f>P218/P222</f>
        <v>#DIV/0!</v>
      </c>
      <c r="S218" s="14"/>
    </row>
    <row r="219" spans="1:19" s="13" customFormat="1" ht="14.25" outlineLevel="2" thickBot="1">
      <c r="A219" s="211" t="s">
        <v>577</v>
      </c>
      <c r="B219" s="204" t="s">
        <v>44</v>
      </c>
      <c r="C219" s="205" t="s">
        <v>46</v>
      </c>
      <c r="D219" s="225" t="s">
        <v>17</v>
      </c>
      <c r="E219" s="251" t="s">
        <v>113</v>
      </c>
      <c r="F219" s="229">
        <v>1</v>
      </c>
      <c r="G219" s="356"/>
      <c r="H219" s="363"/>
      <c r="I219" s="345">
        <f t="shared" si="93"/>
        <v>0</v>
      </c>
      <c r="J219" s="346">
        <f t="shared" si="94"/>
        <v>0</v>
      </c>
      <c r="K219" s="346">
        <f t="shared" si="95"/>
        <v>0</v>
      </c>
      <c r="L219" s="453">
        <f t="shared" si="96"/>
        <v>0.28239999999999998</v>
      </c>
      <c r="M219" s="453">
        <f t="shared" si="97"/>
        <v>0.16069815831987078</v>
      </c>
      <c r="N219" s="345">
        <f t="shared" si="98"/>
        <v>0</v>
      </c>
      <c r="O219" s="348">
        <f t="shared" si="99"/>
        <v>0</v>
      </c>
      <c r="P219" s="347">
        <f t="shared" si="100"/>
        <v>0</v>
      </c>
      <c r="Q219" s="217" t="e">
        <f>P219/P222</f>
        <v>#DIV/0!</v>
      </c>
      <c r="S219" s="14"/>
    </row>
    <row r="220" spans="1:19" s="12" customFormat="1" ht="13.5" customHeight="1" thickBot="1">
      <c r="A220" s="831" t="s">
        <v>560</v>
      </c>
      <c r="B220" s="832"/>
      <c r="C220" s="832"/>
      <c r="D220" s="832"/>
      <c r="E220" s="832"/>
      <c r="F220" s="832"/>
      <c r="G220" s="832"/>
      <c r="H220" s="832"/>
      <c r="I220" s="832"/>
      <c r="J220" s="832"/>
      <c r="K220" s="832"/>
      <c r="L220" s="832"/>
      <c r="M220" s="832"/>
      <c r="N220" s="832"/>
      <c r="O220" s="833"/>
      <c r="P220" s="161">
        <f>SUM(P217:P219)</f>
        <v>0</v>
      </c>
      <c r="Q220" s="170" t="e">
        <f>P220/P222</f>
        <v>#DIV/0!</v>
      </c>
      <c r="S220" s="14"/>
    </row>
    <row r="221" spans="1:19" s="12" customFormat="1" ht="14.25" thickBot="1">
      <c r="A221" s="20"/>
      <c r="B221" s="16"/>
      <c r="C221" s="70"/>
      <c r="D221" s="16"/>
      <c r="E221" s="47"/>
      <c r="F221" s="48"/>
      <c r="G221" s="159"/>
      <c r="H221" s="160"/>
      <c r="I221" s="49"/>
      <c r="J221" s="49"/>
      <c r="K221" s="49"/>
      <c r="L221" s="158"/>
      <c r="M221" s="158"/>
      <c r="N221" s="158"/>
      <c r="O221" s="177"/>
      <c r="P221" s="77"/>
      <c r="Q221" s="171"/>
      <c r="S221" s="14"/>
    </row>
    <row r="222" spans="1:19" s="46" customFormat="1" ht="16.5" thickBot="1">
      <c r="A222" s="822" t="s">
        <v>30</v>
      </c>
      <c r="B222" s="823"/>
      <c r="C222" s="823"/>
      <c r="D222" s="824"/>
      <c r="E222" s="44"/>
      <c r="F222" s="44"/>
      <c r="G222" s="45"/>
      <c r="H222" s="44"/>
      <c r="I222" s="44"/>
      <c r="J222" s="44"/>
      <c r="K222" s="44"/>
      <c r="L222" s="110"/>
      <c r="M222" s="110"/>
      <c r="N222" s="110"/>
      <c r="O222" s="178"/>
      <c r="P222" s="79">
        <f>P220+P215+P186+P152+P99+P83+P77+P72+P65+P57+P46+P32+P24</f>
        <v>0</v>
      </c>
      <c r="Q222" s="172" t="e">
        <f>Q24+Q32+Q46+Q57+Q65+Q72+Q83+Q99+Q152+Q186+Q215+Q220+Q77</f>
        <v>#DIV/0!</v>
      </c>
      <c r="S222" s="53"/>
    </row>
    <row r="223" spans="1:19" s="46" customFormat="1" ht="15.75">
      <c r="A223" s="186"/>
      <c r="B223" s="58"/>
      <c r="C223" s="71"/>
      <c r="D223" s="58"/>
      <c r="E223" s="59"/>
      <c r="F223" s="59"/>
      <c r="G223" s="60"/>
      <c r="H223" s="59"/>
      <c r="I223" s="59"/>
      <c r="J223" s="59"/>
      <c r="K223" s="59"/>
      <c r="L223" s="59"/>
      <c r="M223" s="59"/>
      <c r="N223" s="59"/>
      <c r="O223" s="179"/>
      <c r="P223" s="80"/>
      <c r="Q223" s="187"/>
      <c r="S223" s="53"/>
    </row>
    <row r="224" spans="1:19" s="46" customFormat="1" ht="15.75">
      <c r="A224" s="186"/>
      <c r="B224" s="814" t="s">
        <v>52</v>
      </c>
      <c r="C224" s="814"/>
      <c r="D224" s="815"/>
      <c r="E224" s="816"/>
      <c r="F224" s="816"/>
      <c r="G224" s="816"/>
      <c r="H224" s="816"/>
      <c r="I224" s="273"/>
      <c r="J224" s="273"/>
      <c r="K224" s="59"/>
      <c r="L224" s="59"/>
      <c r="M224" s="59"/>
      <c r="N224" s="59"/>
      <c r="O224" s="179"/>
      <c r="P224" s="80"/>
      <c r="Q224" s="187"/>
      <c r="S224" s="53"/>
    </row>
    <row r="225" spans="1:19" s="46" customFormat="1" ht="15.75">
      <c r="A225" s="186"/>
      <c r="B225" s="817" t="s">
        <v>53</v>
      </c>
      <c r="C225" s="818"/>
      <c r="D225" s="818"/>
      <c r="E225" s="61"/>
      <c r="F225" s="61"/>
      <c r="G225" s="62"/>
      <c r="H225" s="61"/>
      <c r="I225" s="61"/>
      <c r="J225" s="61"/>
      <c r="K225" s="59"/>
      <c r="L225" s="59"/>
      <c r="M225" s="59"/>
      <c r="N225" s="59"/>
      <c r="O225" s="179"/>
      <c r="P225" s="80"/>
      <c r="Q225" s="187"/>
      <c r="S225" s="53"/>
    </row>
    <row r="226" spans="1:19" s="46" customFormat="1" ht="15.75">
      <c r="A226" s="186"/>
      <c r="B226" s="270"/>
      <c r="C226" s="188"/>
      <c r="D226" s="271"/>
      <c r="E226" s="61"/>
      <c r="F226" s="61"/>
      <c r="G226" s="62"/>
      <c r="H226" s="61"/>
      <c r="I226" s="61"/>
      <c r="J226" s="61"/>
      <c r="K226" s="59"/>
      <c r="L226" s="59"/>
      <c r="M226" s="59"/>
      <c r="N226" s="59"/>
      <c r="O226" s="179"/>
      <c r="P226" s="80"/>
      <c r="Q226" s="187"/>
      <c r="S226" s="53"/>
    </row>
    <row r="227" spans="1:19" s="46" customFormat="1" ht="15.75">
      <c r="A227" s="186"/>
      <c r="B227" s="817" t="e">
        <f>#REF!</f>
        <v>#REF!</v>
      </c>
      <c r="C227" s="819"/>
      <c r="D227" s="819"/>
      <c r="E227" s="61"/>
      <c r="F227" s="61"/>
      <c r="G227" s="62"/>
      <c r="H227" s="61"/>
      <c r="I227" s="61"/>
      <c r="J227" s="61"/>
      <c r="K227" s="59"/>
      <c r="L227" s="59"/>
      <c r="M227" s="59"/>
      <c r="N227" s="59"/>
      <c r="O227" s="179"/>
      <c r="P227" s="80"/>
      <c r="Q227" s="187"/>
      <c r="S227" s="53"/>
    </row>
    <row r="228" spans="1:19" s="46" customFormat="1" ht="15.75">
      <c r="A228" s="186"/>
      <c r="B228" s="270"/>
      <c r="C228" s="272"/>
      <c r="D228" s="272"/>
      <c r="E228" s="61"/>
      <c r="F228" s="61"/>
      <c r="G228" s="62"/>
      <c r="H228" s="61"/>
      <c r="I228" s="61"/>
      <c r="J228" s="61"/>
      <c r="K228" s="59"/>
      <c r="L228" s="59"/>
      <c r="M228" s="59"/>
      <c r="N228" s="59"/>
      <c r="O228" s="179"/>
      <c r="P228" s="80"/>
      <c r="Q228" s="187"/>
      <c r="S228" s="53"/>
    </row>
    <row r="229" spans="1:19" s="46" customFormat="1" ht="15.75">
      <c r="A229" s="186"/>
      <c r="B229" s="270"/>
      <c r="C229" s="272"/>
      <c r="D229" s="64"/>
      <c r="E229" s="65"/>
      <c r="F229" s="61"/>
      <c r="G229" s="62"/>
      <c r="H229" s="61"/>
      <c r="I229" s="61"/>
      <c r="J229" s="61"/>
      <c r="K229" s="59"/>
      <c r="L229" s="59"/>
      <c r="M229" s="59"/>
      <c r="N229" s="59"/>
      <c r="O229" s="179"/>
      <c r="P229" s="80"/>
      <c r="Q229" s="187"/>
      <c r="S229" s="53"/>
    </row>
    <row r="230" spans="1:19" s="46" customFormat="1" ht="15.75">
      <c r="A230" s="186"/>
      <c r="B230" s="270"/>
      <c r="C230" s="272"/>
      <c r="D230" s="820"/>
      <c r="E230" s="821"/>
      <c r="F230" s="61"/>
      <c r="G230" s="62"/>
      <c r="H230" s="61"/>
      <c r="I230" s="61"/>
      <c r="J230" s="61"/>
      <c r="K230" s="59"/>
      <c r="L230" s="59"/>
      <c r="M230" s="59"/>
      <c r="N230" s="59"/>
      <c r="O230" s="179"/>
      <c r="P230" s="80"/>
      <c r="Q230" s="187"/>
      <c r="S230" s="53"/>
    </row>
    <row r="231" spans="1:19" s="46" customFormat="1" ht="15.75">
      <c r="A231" s="186"/>
      <c r="B231" s="270"/>
      <c r="C231" s="272"/>
      <c r="D231" s="820"/>
      <c r="E231" s="821"/>
      <c r="F231" s="61"/>
      <c r="G231" s="62"/>
      <c r="H231" s="61"/>
      <c r="I231" s="61"/>
      <c r="J231" s="61"/>
      <c r="K231" s="59"/>
      <c r="L231" s="59"/>
      <c r="M231" s="59"/>
      <c r="N231" s="59"/>
      <c r="O231" s="179"/>
      <c r="P231" s="80"/>
      <c r="Q231" s="187"/>
      <c r="S231" s="53"/>
    </row>
    <row r="232" spans="1:19" s="46" customFormat="1" ht="15.75">
      <c r="A232" s="186"/>
      <c r="B232" s="270"/>
      <c r="C232" s="272"/>
      <c r="D232" s="820"/>
      <c r="E232" s="821"/>
      <c r="F232" s="61"/>
      <c r="G232" s="62"/>
      <c r="H232" s="61"/>
      <c r="I232" s="61"/>
      <c r="J232" s="61"/>
      <c r="K232" s="59"/>
      <c r="L232" s="59"/>
      <c r="M232" s="59"/>
      <c r="N232" s="59"/>
      <c r="O232" s="179"/>
      <c r="P232" s="80"/>
      <c r="Q232" s="187"/>
      <c r="S232" s="53"/>
    </row>
    <row r="233" spans="1:19" s="46" customFormat="1" ht="15.75">
      <c r="A233" s="186"/>
      <c r="B233" s="270"/>
      <c r="C233" s="272"/>
      <c r="D233" s="272"/>
      <c r="E233" s="61"/>
      <c r="F233" s="61"/>
      <c r="G233" s="62"/>
      <c r="H233" s="61"/>
      <c r="I233" s="61"/>
      <c r="J233" s="61"/>
      <c r="K233" s="59"/>
      <c r="L233" s="59"/>
      <c r="M233" s="59"/>
      <c r="N233" s="59"/>
      <c r="O233" s="179"/>
      <c r="P233" s="80"/>
      <c r="Q233" s="187"/>
      <c r="S233" s="53"/>
    </row>
    <row r="234" spans="1:19" s="46" customFormat="1" ht="16.5" thickBot="1">
      <c r="A234" s="189"/>
      <c r="B234" s="190"/>
      <c r="C234" s="191"/>
      <c r="D234" s="191"/>
      <c r="E234" s="192"/>
      <c r="F234" s="192"/>
      <c r="G234" s="193"/>
      <c r="H234" s="192"/>
      <c r="I234" s="192"/>
      <c r="J234" s="192"/>
      <c r="K234" s="194"/>
      <c r="L234" s="194"/>
      <c r="M234" s="194"/>
      <c r="N234" s="194"/>
      <c r="O234" s="195"/>
      <c r="P234" s="196"/>
      <c r="Q234" s="197"/>
      <c r="S234" s="53"/>
    </row>
    <row r="235" spans="1:19" s="46" customFormat="1" ht="15.75">
      <c r="A235" s="58"/>
      <c r="B235" s="270"/>
      <c r="C235" s="107"/>
      <c r="D235" s="107"/>
      <c r="E235" s="61"/>
      <c r="F235" s="61"/>
      <c r="G235" s="62"/>
      <c r="H235" s="61"/>
      <c r="I235" s="61"/>
      <c r="J235" s="61"/>
      <c r="K235" s="59"/>
      <c r="L235" s="59"/>
      <c r="M235" s="59"/>
      <c r="N235" s="59"/>
      <c r="O235" s="179"/>
      <c r="P235" s="80"/>
      <c r="Q235" s="173"/>
      <c r="S235" s="53"/>
    </row>
    <row r="236" spans="1:19" s="46" customFormat="1" ht="15.75">
      <c r="A236" s="58"/>
      <c r="B236" s="270"/>
      <c r="C236" s="107"/>
      <c r="D236" s="107"/>
      <c r="E236" s="61"/>
      <c r="F236" s="61"/>
      <c r="G236" s="62"/>
      <c r="H236" s="61"/>
      <c r="I236" s="61"/>
      <c r="J236" s="61"/>
      <c r="K236" s="59"/>
      <c r="L236" s="59"/>
      <c r="M236" s="59"/>
      <c r="N236" s="59"/>
      <c r="O236" s="179"/>
      <c r="P236" s="80"/>
      <c r="Q236" s="173"/>
      <c r="S236" s="53"/>
    </row>
    <row r="237" spans="1:19" s="46" customFormat="1" ht="15.75">
      <c r="A237" s="58"/>
      <c r="B237" s="270"/>
      <c r="C237" s="107"/>
      <c r="D237" s="107"/>
      <c r="E237" s="61"/>
      <c r="F237" s="61"/>
      <c r="G237" s="62"/>
      <c r="H237" s="61"/>
      <c r="I237" s="61"/>
      <c r="J237" s="61"/>
      <c r="K237" s="59"/>
      <c r="L237" s="59"/>
      <c r="M237" s="59"/>
      <c r="N237" s="59"/>
      <c r="O237" s="179"/>
      <c r="P237" s="80"/>
      <c r="Q237" s="173"/>
      <c r="S237" s="53"/>
    </row>
    <row r="238" spans="1:19" s="46" customFormat="1" ht="15.75">
      <c r="A238" s="58"/>
      <c r="B238" s="270"/>
      <c r="C238" s="107"/>
      <c r="D238" s="107"/>
      <c r="E238" s="61"/>
      <c r="F238" s="61"/>
      <c r="G238" s="62"/>
      <c r="H238" s="61"/>
      <c r="I238" s="61"/>
      <c r="J238" s="61"/>
      <c r="K238" s="59"/>
      <c r="L238" s="59"/>
      <c r="M238" s="59"/>
      <c r="N238" s="59"/>
      <c r="O238" s="179"/>
      <c r="P238" s="80"/>
      <c r="Q238" s="173"/>
      <c r="S238" s="53"/>
    </row>
    <row r="239" spans="1:19" s="46" customFormat="1" ht="15.75">
      <c r="A239" s="58"/>
      <c r="B239" s="270"/>
      <c r="C239" s="72"/>
      <c r="D239" s="107"/>
      <c r="E239" s="61"/>
      <c r="F239" s="61"/>
      <c r="G239" s="62"/>
      <c r="H239" s="61"/>
      <c r="I239" s="61"/>
      <c r="J239" s="61"/>
      <c r="K239" s="59"/>
      <c r="L239" s="59"/>
      <c r="M239" s="59"/>
      <c r="N239" s="59"/>
      <c r="O239" s="179"/>
      <c r="P239" s="80"/>
      <c r="Q239" s="173"/>
      <c r="S239" s="53"/>
    </row>
    <row r="240" spans="1:19" s="46" customFormat="1" ht="15.75">
      <c r="A240" s="58"/>
      <c r="B240" s="68"/>
      <c r="C240" s="73"/>
      <c r="D240" s="63"/>
      <c r="E240" s="61"/>
      <c r="F240" s="61"/>
      <c r="G240" s="62"/>
      <c r="H240" s="61"/>
      <c r="I240" s="61"/>
      <c r="J240" s="61"/>
      <c r="K240" s="59"/>
      <c r="L240" s="59"/>
      <c r="M240" s="59"/>
      <c r="N240" s="59"/>
      <c r="O240" s="179"/>
      <c r="P240" s="80"/>
      <c r="Q240" s="173"/>
      <c r="S240" s="53"/>
    </row>
    <row r="241" spans="1:19" s="46" customFormat="1" ht="15.75">
      <c r="A241" s="58"/>
      <c r="B241" s="785"/>
      <c r="C241" s="813"/>
      <c r="D241" s="63"/>
      <c r="E241" s="61"/>
      <c r="F241" s="61"/>
      <c r="G241" s="62"/>
      <c r="H241" s="61"/>
      <c r="I241" s="61"/>
      <c r="J241" s="61"/>
      <c r="K241" s="59"/>
      <c r="L241" s="59"/>
      <c r="M241" s="59"/>
      <c r="N241" s="59"/>
      <c r="O241" s="179"/>
      <c r="P241" s="80"/>
      <c r="Q241" s="173"/>
      <c r="S241" s="53"/>
    </row>
    <row r="242" spans="1:19" s="46" customFormat="1" ht="15.75">
      <c r="A242" s="58"/>
      <c r="B242" s="785"/>
      <c r="C242" s="813"/>
      <c r="D242" s="58"/>
      <c r="E242" s="59"/>
      <c r="F242" s="59"/>
      <c r="G242" s="60"/>
      <c r="H242" s="59"/>
      <c r="I242" s="59"/>
      <c r="J242" s="59"/>
      <c r="K242" s="59"/>
      <c r="L242" s="59"/>
      <c r="M242" s="59"/>
      <c r="N242" s="59"/>
      <c r="O242" s="179"/>
      <c r="P242" s="80"/>
      <c r="Q242" s="173"/>
      <c r="S242" s="53"/>
    </row>
    <row r="243" spans="1:19" s="46" customFormat="1" ht="15.75">
      <c r="A243" s="58"/>
      <c r="B243" s="785"/>
      <c r="C243" s="813"/>
      <c r="D243" s="58"/>
      <c r="E243" s="59"/>
      <c r="F243" s="59"/>
      <c r="G243" s="60"/>
      <c r="H243" s="59"/>
      <c r="I243" s="59"/>
      <c r="J243" s="59"/>
      <c r="K243" s="59"/>
      <c r="L243" s="59"/>
      <c r="M243" s="59"/>
      <c r="N243" s="59"/>
      <c r="O243" s="179"/>
      <c r="P243" s="80"/>
      <c r="Q243" s="173"/>
      <c r="S243" s="53"/>
    </row>
    <row r="244" spans="1:19">
      <c r="A244" s="1"/>
      <c r="B244" s="40"/>
      <c r="C244" s="74"/>
      <c r="E244" s="1"/>
      <c r="F244" s="1"/>
      <c r="G244" s="40"/>
      <c r="H244" s="40"/>
      <c r="I244" s="1"/>
      <c r="J244" s="1"/>
      <c r="K244" s="1"/>
      <c r="L244" s="40"/>
      <c r="M244" s="40"/>
      <c r="N244" s="40"/>
      <c r="O244" s="180"/>
      <c r="P244" s="81"/>
      <c r="Q244" s="40"/>
    </row>
  </sheetData>
  <sheetProtection algorithmName="SHA-512" hashValue="o5pAQZC1H6IYlIemtIo2cOlhCAD7Cb0Fm3aP27th5MdMqeRpVIgG9yjqDuaFKb8fl/1Ok+TQdef31rt0AYMrXA==" saltValue="lgtOYrGqf7gV9mKOcIGtOw==" spinCount="100000" sheet="1" objects="1" scenarios="1"/>
  <mergeCells count="40">
    <mergeCell ref="A32:O32"/>
    <mergeCell ref="A8:Q8"/>
    <mergeCell ref="B19:P19"/>
    <mergeCell ref="B20:P20"/>
    <mergeCell ref="A24:O24"/>
    <mergeCell ref="B25:P25"/>
    <mergeCell ref="G15:H16"/>
    <mergeCell ref="B78:P78"/>
    <mergeCell ref="B33:P33"/>
    <mergeCell ref="A46:O46"/>
    <mergeCell ref="B47:P47"/>
    <mergeCell ref="A57:O57"/>
    <mergeCell ref="B58:P58"/>
    <mergeCell ref="A65:O65"/>
    <mergeCell ref="B66:P66"/>
    <mergeCell ref="B67:P67"/>
    <mergeCell ref="A72:O72"/>
    <mergeCell ref="B73:P73"/>
    <mergeCell ref="A77:O77"/>
    <mergeCell ref="A222:D222"/>
    <mergeCell ref="A83:O83"/>
    <mergeCell ref="B84:P84"/>
    <mergeCell ref="A99:O99"/>
    <mergeCell ref="B100:P100"/>
    <mergeCell ref="A152:O152"/>
    <mergeCell ref="B153:P153"/>
    <mergeCell ref="A186:O186"/>
    <mergeCell ref="B187:P187"/>
    <mergeCell ref="A215:O215"/>
    <mergeCell ref="B216:P216"/>
    <mergeCell ref="A220:O220"/>
    <mergeCell ref="B241:C241"/>
    <mergeCell ref="B242:C242"/>
    <mergeCell ref="B243:C243"/>
    <mergeCell ref="B224:H224"/>
    <mergeCell ref="B225:D225"/>
    <mergeCell ref="B227:D227"/>
    <mergeCell ref="D230:E230"/>
    <mergeCell ref="D231:E231"/>
    <mergeCell ref="D232:E232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51" fitToHeight="83" orientation="landscape" r:id="rId1"/>
  <headerFooter>
    <oddFooter>&amp;RPágina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53"/>
  <sheetViews>
    <sheetView showGridLines="0" zoomScaleNormal="100" zoomScaleSheetLayoutView="115" workbookViewId="0">
      <selection activeCell="F52" sqref="F52"/>
    </sheetView>
  </sheetViews>
  <sheetFormatPr defaultRowHeight="11.25"/>
  <cols>
    <col min="1" max="1" width="16" bestFit="1" customWidth="1"/>
    <col min="2" max="2" width="41.33203125" style="104" customWidth="1"/>
    <col min="3" max="14" width="13.33203125" customWidth="1"/>
    <col min="15" max="15" width="24.6640625" bestFit="1" customWidth="1"/>
  </cols>
  <sheetData>
    <row r="1" spans="1:15">
      <c r="A1" s="727"/>
      <c r="B1" s="728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</row>
    <row r="2" spans="1:15">
      <c r="A2" s="727"/>
      <c r="B2" s="728" t="s">
        <v>634</v>
      </c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</row>
    <row r="3" spans="1:15">
      <c r="A3" s="727"/>
      <c r="B3" s="728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</row>
    <row r="4" spans="1:15">
      <c r="A4" s="727"/>
      <c r="B4" s="728" t="s">
        <v>634</v>
      </c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</row>
    <row r="5" spans="1:15">
      <c r="A5" s="727"/>
      <c r="B5" s="728"/>
      <c r="C5" s="727"/>
      <c r="D5" s="727"/>
      <c r="E5" s="727"/>
      <c r="F5" s="727"/>
      <c r="G5" s="727"/>
      <c r="H5" s="727"/>
      <c r="I5" s="727"/>
      <c r="J5" s="727"/>
      <c r="K5" s="727"/>
      <c r="L5" s="727"/>
      <c r="M5" s="727"/>
      <c r="N5" s="727"/>
      <c r="O5" s="727"/>
    </row>
    <row r="6" spans="1:15" ht="12" thickBot="1">
      <c r="A6" s="727"/>
      <c r="B6" s="728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</row>
    <row r="7" spans="1:15">
      <c r="A7" s="66"/>
      <c r="B7" s="264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3"/>
    </row>
    <row r="8" spans="1:15" ht="12.75">
      <c r="A8" s="858" t="s">
        <v>558</v>
      </c>
      <c r="B8" s="859"/>
      <c r="C8" s="859"/>
      <c r="D8" s="859"/>
      <c r="E8" s="859"/>
      <c r="F8" s="859"/>
      <c r="G8" s="859"/>
      <c r="H8" s="859"/>
      <c r="I8" s="859"/>
      <c r="J8" s="859"/>
      <c r="K8" s="859"/>
      <c r="L8" s="859"/>
      <c r="M8" s="859"/>
      <c r="N8" s="859"/>
      <c r="O8" s="860"/>
    </row>
    <row r="9" spans="1:15" ht="12" thickBot="1">
      <c r="A9" s="67"/>
      <c r="B9" s="265"/>
      <c r="C9" s="17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</row>
    <row r="10" spans="1:15" ht="13.5">
      <c r="A10" s="135" t="s">
        <v>80</v>
      </c>
      <c r="B10" s="113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6"/>
    </row>
    <row r="11" spans="1:15" ht="13.5">
      <c r="A11" s="136" t="s">
        <v>81</v>
      </c>
      <c r="B11" s="122"/>
      <c r="C11" s="12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7"/>
    </row>
    <row r="12" spans="1:15" ht="13.5">
      <c r="A12" s="136" t="s">
        <v>83</v>
      </c>
      <c r="B12" s="122"/>
      <c r="C12" s="12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7"/>
    </row>
    <row r="13" spans="1:15" ht="13.5">
      <c r="A13" s="136" t="s">
        <v>82</v>
      </c>
      <c r="B13" s="129"/>
      <c r="C13" s="123"/>
      <c r="D13" s="4"/>
      <c r="E13" s="4"/>
      <c r="F13" s="4"/>
      <c r="G13" s="4"/>
      <c r="H13" s="4"/>
      <c r="I13" s="4"/>
      <c r="J13" s="4"/>
      <c r="K13" s="4"/>
      <c r="L13" s="4"/>
      <c r="M13" s="4"/>
      <c r="N13" s="76"/>
      <c r="O13" s="24"/>
    </row>
    <row r="14" spans="1:15" ht="13.5">
      <c r="A14" s="109"/>
      <c r="B14" s="130"/>
      <c r="C14" s="123"/>
      <c r="D14" s="4"/>
      <c r="E14" s="4"/>
      <c r="F14" s="4"/>
      <c r="G14" s="4"/>
      <c r="H14" s="4"/>
      <c r="I14" s="4"/>
      <c r="J14" s="4"/>
      <c r="K14" s="4"/>
      <c r="L14" s="275"/>
      <c r="M14" s="4"/>
      <c r="N14" s="4"/>
      <c r="O14" s="8"/>
    </row>
    <row r="15" spans="1:15" ht="13.5">
      <c r="C15" s="12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5"/>
    </row>
    <row r="16" spans="1:15" ht="14.25" thickBot="1">
      <c r="A16" s="54"/>
      <c r="B16" s="105"/>
      <c r="C16" s="5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19"/>
    </row>
    <row r="17" spans="1:15" ht="14.25" thickBot="1">
      <c r="A17" s="39" t="s">
        <v>14</v>
      </c>
      <c r="B17" s="106" t="s">
        <v>13</v>
      </c>
      <c r="C17" s="37" t="s">
        <v>561</v>
      </c>
      <c r="D17" s="37" t="s">
        <v>562</v>
      </c>
      <c r="E17" s="37" t="s">
        <v>563</v>
      </c>
      <c r="F17" s="37" t="s">
        <v>564</v>
      </c>
      <c r="G17" s="37" t="s">
        <v>565</v>
      </c>
      <c r="H17" s="37" t="s">
        <v>566</v>
      </c>
      <c r="I17" s="37" t="s">
        <v>567</v>
      </c>
      <c r="J17" s="37" t="s">
        <v>568</v>
      </c>
      <c r="K17" s="37" t="s">
        <v>569</v>
      </c>
      <c r="L17" s="37" t="s">
        <v>570</v>
      </c>
      <c r="M17" s="37" t="s">
        <v>571</v>
      </c>
      <c r="N17" s="37" t="s">
        <v>572</v>
      </c>
      <c r="O17" s="38" t="s">
        <v>33</v>
      </c>
    </row>
    <row r="18" spans="1:15" ht="13.5">
      <c r="A18" s="25" t="s">
        <v>0</v>
      </c>
      <c r="B18" s="26" t="str">
        <f>'ORÇAMENTO '!B19</f>
        <v>SERVIÇOS INICIAIS</v>
      </c>
      <c r="C18" s="27">
        <f>SUM(C19:C21)</f>
        <v>0</v>
      </c>
      <c r="D18" s="27">
        <f t="shared" ref="D18:N18" si="0">SUM(D19:D21)</f>
        <v>0</v>
      </c>
      <c r="E18" s="27">
        <f t="shared" si="0"/>
        <v>0</v>
      </c>
      <c r="F18" s="27">
        <f t="shared" si="0"/>
        <v>0</v>
      </c>
      <c r="G18" s="27">
        <f t="shared" si="0"/>
        <v>0</v>
      </c>
      <c r="H18" s="27">
        <f t="shared" si="0"/>
        <v>0</v>
      </c>
      <c r="I18" s="27">
        <f t="shared" si="0"/>
        <v>0</v>
      </c>
      <c r="J18" s="27">
        <f t="shared" si="0"/>
        <v>0</v>
      </c>
      <c r="K18" s="27">
        <f t="shared" si="0"/>
        <v>0</v>
      </c>
      <c r="L18" s="27">
        <f t="shared" si="0"/>
        <v>0</v>
      </c>
      <c r="M18" s="27">
        <f t="shared" si="0"/>
        <v>0</v>
      </c>
      <c r="N18" s="27">
        <f t="shared" si="0"/>
        <v>0</v>
      </c>
      <c r="O18" s="617">
        <f>O21+O20+O19</f>
        <v>0</v>
      </c>
    </row>
    <row r="19" spans="1:15" ht="13.5">
      <c r="A19" s="201" t="s">
        <v>1</v>
      </c>
      <c r="B19" s="202" t="str">
        <f>'ORÇAMENTO '!B20</f>
        <v>SERVIÇOS TÉCNICOS</v>
      </c>
      <c r="C19" s="609" t="s">
        <v>634</v>
      </c>
      <c r="D19" s="609"/>
      <c r="E19" s="609"/>
      <c r="F19" s="609"/>
      <c r="G19" s="609"/>
      <c r="H19" s="609"/>
      <c r="I19" s="609"/>
      <c r="J19" s="609"/>
      <c r="K19" s="609"/>
      <c r="L19" s="609"/>
      <c r="M19" s="609"/>
      <c r="N19" s="609"/>
      <c r="O19" s="617">
        <f>SUM(C19:N19)</f>
        <v>0</v>
      </c>
    </row>
    <row r="20" spans="1:15" ht="13.5">
      <c r="A20" s="201" t="s">
        <v>3</v>
      </c>
      <c r="B20" s="202" t="str">
        <f>'ORÇAMENTO '!B25</f>
        <v>INSTALAÇÕES PROVISÓRIAS</v>
      </c>
      <c r="C20" s="609"/>
      <c r="D20" s="609"/>
      <c r="E20" s="609"/>
      <c r="F20" s="609"/>
      <c r="G20" s="609"/>
      <c r="H20" s="609"/>
      <c r="I20" s="609"/>
      <c r="J20" s="609"/>
      <c r="K20" s="609"/>
      <c r="L20" s="609"/>
      <c r="M20" s="609"/>
      <c r="N20" s="609"/>
      <c r="O20" s="617">
        <f>SUM(C20:N20)</f>
        <v>0</v>
      </c>
    </row>
    <row r="21" spans="1:15" ht="13.5">
      <c r="A21" s="201" t="s">
        <v>93</v>
      </c>
      <c r="B21" s="202" t="str">
        <f>'ORÇAMENTO '!B33</f>
        <v>DEMOLIÇÕES</v>
      </c>
      <c r="C21" s="609"/>
      <c r="D21" s="610"/>
      <c r="E21" s="609"/>
      <c r="F21" s="609"/>
      <c r="G21" s="609"/>
      <c r="H21" s="609"/>
      <c r="I21" s="609"/>
      <c r="J21" s="609"/>
      <c r="K21" s="609"/>
      <c r="L21" s="609"/>
      <c r="M21" s="609"/>
      <c r="N21" s="609"/>
      <c r="O21" s="617">
        <f>SUM(C21:N21)</f>
        <v>0</v>
      </c>
    </row>
    <row r="22" spans="1:15" ht="13.5">
      <c r="A22" s="28"/>
      <c r="B22" s="29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618"/>
    </row>
    <row r="23" spans="1:15" ht="13.5">
      <c r="A23" s="25" t="s">
        <v>27</v>
      </c>
      <c r="B23" s="26" t="str">
        <f>'ORÇAMENTO '!B47</f>
        <v>OBRA CIVIL</v>
      </c>
      <c r="C23" s="609"/>
      <c r="D23" s="609"/>
      <c r="E23" s="609"/>
      <c r="F23" s="609"/>
      <c r="G23" s="609"/>
      <c r="H23" s="609"/>
      <c r="I23" s="609"/>
      <c r="J23" s="609"/>
      <c r="K23" s="609"/>
      <c r="L23" s="609"/>
      <c r="M23" s="609"/>
      <c r="N23" s="609"/>
      <c r="O23" s="617">
        <f>SUM(C23:N23)</f>
        <v>0</v>
      </c>
    </row>
    <row r="24" spans="1:15" ht="13.5">
      <c r="A24" s="28"/>
      <c r="B24" s="29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618"/>
    </row>
    <row r="25" spans="1:15" ht="13.5">
      <c r="A25" s="25" t="s">
        <v>22</v>
      </c>
      <c r="B25" s="26" t="str">
        <f>'ORÇAMENTO '!B58</f>
        <v>ESQUADRIAS</v>
      </c>
      <c r="C25" s="609"/>
      <c r="D25" s="609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17">
        <f>SUM(C25:N25)</f>
        <v>0</v>
      </c>
    </row>
    <row r="26" spans="1:15" ht="13.5">
      <c r="A26" s="30"/>
      <c r="B26" s="3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619"/>
    </row>
    <row r="27" spans="1:15" ht="26.25" customHeight="1">
      <c r="A27" s="25" t="s">
        <v>18</v>
      </c>
      <c r="B27" s="26" t="str">
        <f>'ORÇAMENTO '!B66</f>
        <v>FORROS, ILUMINAÇÃO, SERRALHERIAS E PINTURAS</v>
      </c>
      <c r="C27" s="27">
        <f>SUM(C28:C30)</f>
        <v>0</v>
      </c>
      <c r="D27" s="27">
        <f t="shared" ref="D27:N27" si="1">SUM(D28:D30)</f>
        <v>0</v>
      </c>
      <c r="E27" s="27">
        <f t="shared" si="1"/>
        <v>0</v>
      </c>
      <c r="F27" s="27">
        <f t="shared" si="1"/>
        <v>0</v>
      </c>
      <c r="G27" s="27">
        <f t="shared" si="1"/>
        <v>0</v>
      </c>
      <c r="H27" s="27">
        <f t="shared" si="1"/>
        <v>0</v>
      </c>
      <c r="I27" s="27">
        <f t="shared" si="1"/>
        <v>0</v>
      </c>
      <c r="J27" s="27">
        <f t="shared" si="1"/>
        <v>0</v>
      </c>
      <c r="K27" s="27">
        <f>SUM(K28:K30)</f>
        <v>0</v>
      </c>
      <c r="L27" s="27">
        <f t="shared" si="1"/>
        <v>0</v>
      </c>
      <c r="M27" s="27">
        <f t="shared" si="1"/>
        <v>0</v>
      </c>
      <c r="N27" s="27">
        <f t="shared" si="1"/>
        <v>0</v>
      </c>
      <c r="O27" s="617">
        <f>O28+O29+O30</f>
        <v>0</v>
      </c>
    </row>
    <row r="28" spans="1:15" ht="13.5">
      <c r="A28" s="201" t="s">
        <v>138</v>
      </c>
      <c r="B28" s="202" t="str">
        <f>'ORÇAMENTO '!B67</f>
        <v>Forro e Iluminação</v>
      </c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17">
        <f>SUM(C28:N28)</f>
        <v>0</v>
      </c>
    </row>
    <row r="29" spans="1:15" ht="13.5">
      <c r="A29" s="201" t="s">
        <v>23</v>
      </c>
      <c r="B29" s="202" t="str">
        <f>'ORÇAMENTO '!B73</f>
        <v xml:space="preserve">Serralheria </v>
      </c>
      <c r="C29" s="609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17">
        <f>SUM(C29:N29)</f>
        <v>0</v>
      </c>
    </row>
    <row r="30" spans="1:15" ht="13.5">
      <c r="A30" s="201" t="s">
        <v>141</v>
      </c>
      <c r="B30" s="202" t="str">
        <f>'ORÇAMENTO '!B78</f>
        <v xml:space="preserve">Pintura </v>
      </c>
      <c r="C30" s="609"/>
      <c r="D30" s="609"/>
      <c r="E30" s="609"/>
      <c r="F30" s="609"/>
      <c r="G30" s="609"/>
      <c r="H30" s="609"/>
      <c r="I30" s="609"/>
      <c r="J30" s="609"/>
      <c r="K30" s="609"/>
      <c r="L30" s="609"/>
      <c r="M30" s="609"/>
      <c r="N30" s="609"/>
      <c r="O30" s="617">
        <f>SUM(C30:N30)</f>
        <v>0</v>
      </c>
    </row>
    <row r="31" spans="1:15" ht="13.5">
      <c r="A31" s="28"/>
      <c r="B31" s="32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618"/>
    </row>
    <row r="32" spans="1:15" ht="27">
      <c r="A32" s="25" t="s">
        <v>25</v>
      </c>
      <c r="B32" s="26" t="str">
        <f>'ORÇAMENTO '!B84</f>
        <v>PISOS, RODAPES, SOLEIRA, PEITORIS E REVESTIMENTOS DE PAREDE</v>
      </c>
      <c r="C32" s="609"/>
      <c r="D32" s="609"/>
      <c r="E32" s="609"/>
      <c r="F32" s="609"/>
      <c r="G32" s="609"/>
      <c r="H32" s="609"/>
      <c r="I32" s="609"/>
      <c r="J32" s="609"/>
      <c r="K32" s="609"/>
      <c r="L32" s="609"/>
      <c r="M32" s="609"/>
      <c r="N32" s="609"/>
      <c r="O32" s="617">
        <f>SUM(C32:N32)</f>
        <v>0</v>
      </c>
    </row>
    <row r="33" spans="1:15" ht="13.5">
      <c r="A33" s="30"/>
      <c r="B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619"/>
    </row>
    <row r="34" spans="1:15" ht="27">
      <c r="A34" s="25" t="s">
        <v>4</v>
      </c>
      <c r="B34" s="26" t="str">
        <f>'ORÇAMENTO '!B100</f>
        <v>INSTALAÇÕES ELÉTRICAS, TELEFONIA E LÓGICA</v>
      </c>
      <c r="C34" s="609"/>
      <c r="D34" s="609"/>
      <c r="E34" s="609"/>
      <c r="F34" s="609"/>
      <c r="G34" s="609"/>
      <c r="H34" s="609"/>
      <c r="I34" s="609"/>
      <c r="J34" s="609"/>
      <c r="K34" s="609"/>
      <c r="L34" s="609"/>
      <c r="M34" s="609"/>
      <c r="N34" s="609"/>
      <c r="O34" s="617">
        <f>SUM(C34:N34)</f>
        <v>0</v>
      </c>
    </row>
    <row r="35" spans="1:15" ht="13.5">
      <c r="A35" s="30"/>
      <c r="B35" s="34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619"/>
    </row>
    <row r="36" spans="1:15" ht="13.5">
      <c r="A36" s="25" t="s">
        <v>26</v>
      </c>
      <c r="B36" s="26" t="str">
        <f>'ORÇAMENTO '!B153</f>
        <v>INSTALAÇÕES HIDROSSANITÁRIAS</v>
      </c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09"/>
      <c r="O36" s="617">
        <f>SUM(C36:N36)</f>
        <v>0</v>
      </c>
    </row>
    <row r="37" spans="1:15" ht="13.5">
      <c r="A37" s="28"/>
      <c r="B37" s="32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620"/>
    </row>
    <row r="38" spans="1:15" ht="13.5">
      <c r="A38" s="25" t="s">
        <v>5</v>
      </c>
      <c r="B38" s="26" t="str">
        <f>'ORÇAMENTO '!B187</f>
        <v>EQUIPAMENTOS E MOBILIÁRIO</v>
      </c>
      <c r="C38" s="609"/>
      <c r="D38" s="609"/>
      <c r="E38" s="609"/>
      <c r="F38" s="609"/>
      <c r="G38" s="609"/>
      <c r="H38" s="609"/>
      <c r="I38" s="609"/>
      <c r="J38" s="609"/>
      <c r="K38" s="609"/>
      <c r="L38" s="609"/>
      <c r="M38" s="609"/>
      <c r="N38" s="609"/>
      <c r="O38" s="617">
        <f>SUM(C38:N38)</f>
        <v>0</v>
      </c>
    </row>
    <row r="39" spans="1:15" ht="13.5">
      <c r="A39" s="35"/>
      <c r="B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619"/>
    </row>
    <row r="40" spans="1:15" ht="13.5">
      <c r="A40" s="25" t="s">
        <v>31</v>
      </c>
      <c r="B40" s="26" t="str">
        <f>'ORÇAMENTO '!B216</f>
        <v>COMPLEMENTAÇÃO DA OBRA</v>
      </c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17">
        <f>SUM(C40:N40)</f>
        <v>0</v>
      </c>
    </row>
    <row r="41" spans="1:15" ht="14.25" thickBot="1">
      <c r="A41" s="52"/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621"/>
    </row>
    <row r="42" spans="1:15" ht="14.25" thickBot="1">
      <c r="A42" s="861" t="s">
        <v>30</v>
      </c>
      <c r="B42" s="862"/>
      <c r="C42" s="36">
        <f>C18+C23+C25+C27+C32+C34+C36+C38+C40</f>
        <v>0</v>
      </c>
      <c r="D42" s="36">
        <f t="shared" ref="D42:N42" si="2">D18+D23+D25+D27+D32+D34+D36+D38+D40</f>
        <v>0</v>
      </c>
      <c r="E42" s="36">
        <f t="shared" si="2"/>
        <v>0</v>
      </c>
      <c r="F42" s="36">
        <f t="shared" si="2"/>
        <v>0</v>
      </c>
      <c r="G42" s="36">
        <f t="shared" si="2"/>
        <v>0</v>
      </c>
      <c r="H42" s="36">
        <f t="shared" si="2"/>
        <v>0</v>
      </c>
      <c r="I42" s="36">
        <f t="shared" si="2"/>
        <v>0</v>
      </c>
      <c r="J42" s="36">
        <f t="shared" si="2"/>
        <v>0</v>
      </c>
      <c r="K42" s="36">
        <f t="shared" si="2"/>
        <v>0</v>
      </c>
      <c r="L42" s="36">
        <f t="shared" si="2"/>
        <v>0</v>
      </c>
      <c r="M42" s="36">
        <f t="shared" si="2"/>
        <v>0</v>
      </c>
      <c r="N42" s="36">
        <f t="shared" si="2"/>
        <v>0</v>
      </c>
      <c r="O42" s="622">
        <f>O18+O23+O25+O27+O32+O34+O36+O38+O40</f>
        <v>0</v>
      </c>
    </row>
    <row r="46" spans="1:15" ht="13.5">
      <c r="B46" s="613"/>
      <c r="J46" s="368"/>
    </row>
    <row r="48" spans="1:15" ht="13.5">
      <c r="B48" s="817"/>
      <c r="C48" s="819"/>
      <c r="D48" s="61"/>
    </row>
    <row r="49" spans="2:4" ht="13.5">
      <c r="C49" s="614"/>
      <c r="D49" s="61"/>
    </row>
    <row r="50" spans="2:4" ht="13.5">
      <c r="B50" s="613"/>
      <c r="C50" s="262"/>
      <c r="D50" s="263"/>
    </row>
    <row r="51" spans="2:4" ht="13.5">
      <c r="B51" s="613"/>
      <c r="C51" s="736"/>
      <c r="D51" s="737"/>
    </row>
    <row r="52" spans="2:4" ht="13.5">
      <c r="B52" s="613"/>
      <c r="C52" s="863"/>
      <c r="D52" s="864"/>
    </row>
    <row r="53" spans="2:4" ht="13.5">
      <c r="B53" s="613"/>
      <c r="C53" s="863"/>
      <c r="D53" s="864"/>
    </row>
  </sheetData>
  <sheetProtection algorithmName="SHA-512" hashValue="P9PUkL6hRw5Fhb8UWJmK19jSCOARYB7GSQ5uulV3/yXi2yKYbVlZs4joH9p4aRkuu9xLFQpifbg+81m/SkHISw==" saltValue="ATXckrdIif/jJywjkA6jRA==" spinCount="100000" sheet="1" objects="1" scenarios="1"/>
  <mergeCells count="5">
    <mergeCell ref="A8:O8"/>
    <mergeCell ref="A42:B42"/>
    <mergeCell ref="B48:C48"/>
    <mergeCell ref="C52:D52"/>
    <mergeCell ref="C53:D53"/>
  </mergeCells>
  <printOptions verticalCentered="1"/>
  <pageMargins left="0.11811023622047245" right="0.11811023622047245" top="0.39370078740157483" bottom="0.39370078740157483" header="0.31496062992125984" footer="0.31496062992125984"/>
  <pageSetup paperSize="9" scale="75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workbookViewId="0">
      <selection activeCell="B49" sqref="B49:F49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729"/>
      <c r="B1" s="730"/>
      <c r="C1" s="730"/>
      <c r="D1" s="730"/>
      <c r="E1" s="730"/>
      <c r="F1" s="730"/>
      <c r="G1" s="731"/>
    </row>
    <row r="2" spans="1:9">
      <c r="A2" s="732"/>
      <c r="B2" s="733"/>
      <c r="C2" s="733"/>
      <c r="D2" s="733"/>
      <c r="E2" s="733"/>
      <c r="F2" s="733"/>
      <c r="G2" s="734"/>
    </row>
    <row r="3" spans="1:9" ht="13.5">
      <c r="A3" s="732"/>
      <c r="B3" s="733"/>
      <c r="C3" s="735"/>
      <c r="D3" s="733"/>
      <c r="E3" s="733"/>
      <c r="F3" s="733"/>
      <c r="G3" s="734"/>
    </row>
    <row r="4" spans="1:9" ht="13.5">
      <c r="A4" s="732"/>
      <c r="B4" s="733"/>
      <c r="C4" s="735"/>
      <c r="D4" s="733"/>
      <c r="E4" s="733"/>
      <c r="F4" s="733"/>
      <c r="G4" s="734"/>
    </row>
    <row r="5" spans="1:9" ht="13.5">
      <c r="A5" s="732"/>
      <c r="B5" s="733"/>
      <c r="C5" s="735"/>
      <c r="D5" s="733"/>
      <c r="E5" s="733"/>
      <c r="F5" s="733"/>
      <c r="G5" s="734"/>
    </row>
    <row r="6" spans="1:9" ht="26.25" customHeight="1" thickBot="1">
      <c r="A6" s="732"/>
      <c r="B6" s="733"/>
      <c r="C6" s="735"/>
      <c r="D6" s="733"/>
      <c r="E6" s="733"/>
      <c r="F6" s="733"/>
      <c r="G6" s="734"/>
    </row>
    <row r="7" spans="1:9" s="283" customFormat="1" ht="12.75" customHeight="1">
      <c r="A7" s="293" t="s">
        <v>583</v>
      </c>
      <c r="B7" s="865" t="s">
        <v>584</v>
      </c>
      <c r="C7" s="865" t="e">
        <f>[19]Resumo!#REF!</f>
        <v>#REF!</v>
      </c>
      <c r="D7" s="294"/>
      <c r="E7" s="294"/>
      <c r="F7" s="295" t="s">
        <v>75</v>
      </c>
      <c r="G7" s="277">
        <v>0.84660000000000002</v>
      </c>
      <c r="I7" s="284"/>
    </row>
    <row r="8" spans="1:9" s="283" customFormat="1">
      <c r="A8" s="296" t="s">
        <v>585</v>
      </c>
      <c r="B8" s="297" t="s">
        <v>586</v>
      </c>
      <c r="C8" s="297"/>
      <c r="D8" s="298"/>
      <c r="E8" s="299"/>
      <c r="F8" s="300" t="s">
        <v>16</v>
      </c>
      <c r="G8" s="278">
        <f>E30</f>
        <v>0</v>
      </c>
    </row>
    <row r="9" spans="1:9" s="283" customFormat="1">
      <c r="A9" s="296" t="s">
        <v>587</v>
      </c>
      <c r="B9" s="297" t="s">
        <v>588</v>
      </c>
      <c r="C9" s="297"/>
      <c r="D9" s="298"/>
      <c r="E9" s="693"/>
      <c r="F9" s="691" t="s">
        <v>589</v>
      </c>
      <c r="G9" s="740"/>
    </row>
    <row r="10" spans="1:9" s="283" customFormat="1">
      <c r="A10" s="296" t="s">
        <v>590</v>
      </c>
      <c r="B10" s="866">
        <v>517.67999999999995</v>
      </c>
      <c r="C10" s="866"/>
      <c r="D10" s="298"/>
      <c r="E10" s="302"/>
      <c r="F10" s="300"/>
      <c r="G10" s="303"/>
    </row>
    <row r="11" spans="1:9" s="283" customFormat="1" ht="14.25" thickBot="1">
      <c r="A11" s="304"/>
      <c r="B11" s="279"/>
      <c r="C11" s="305"/>
      <c r="D11" s="306"/>
      <c r="E11" s="307"/>
      <c r="F11" s="308"/>
      <c r="G11" s="309"/>
    </row>
    <row r="12" spans="1:9" s="283" customFormat="1">
      <c r="A12" s="310"/>
      <c r="B12" s="311"/>
      <c r="C12" s="312"/>
      <c r="D12" s="298"/>
      <c r="E12" s="302"/>
      <c r="F12" s="301"/>
      <c r="G12" s="313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>
        <f>E38</f>
        <v>0</v>
      </c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28"/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28"/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28"/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28"/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28"/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f>((1+E22+E24+E25)*(1+E23)*(1+E26))/(1-(E21))-1</f>
        <v>0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f>E43</f>
        <v>0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28"/>
      <c r="F35" s="316"/>
      <c r="G35" s="317"/>
    </row>
    <row r="36" spans="1:7" ht="13.5">
      <c r="A36" s="290"/>
      <c r="B36" s="314"/>
      <c r="C36" s="314"/>
      <c r="D36" s="325" t="s">
        <v>618</v>
      </c>
      <c r="E36" s="328"/>
      <c r="F36" s="316"/>
      <c r="G36" s="317"/>
    </row>
    <row r="37" spans="1:7" ht="13.5">
      <c r="A37" s="290"/>
      <c r="B37" s="314"/>
      <c r="C37" s="314"/>
      <c r="D37" s="325" t="s">
        <v>619</v>
      </c>
      <c r="E37" s="328"/>
      <c r="F37" s="316"/>
      <c r="G37" s="317"/>
    </row>
    <row r="38" spans="1:7" ht="13.5">
      <c r="A38" s="290"/>
      <c r="B38" s="314"/>
      <c r="C38" s="314"/>
      <c r="D38" s="333" t="s">
        <v>620</v>
      </c>
      <c r="E38" s="334">
        <f>SUM(E34:E37)</f>
        <v>0</v>
      </c>
      <c r="F38" s="316"/>
      <c r="G38" s="317"/>
    </row>
    <row r="39" spans="1:7" ht="13.5">
      <c r="A39" s="290"/>
      <c r="B39" s="314"/>
      <c r="C39" s="314"/>
      <c r="D39" s="314"/>
      <c r="E39" s="314"/>
      <c r="F39" s="316"/>
      <c r="G39" s="317"/>
    </row>
    <row r="40" spans="1:7" ht="15.75">
      <c r="A40" s="290"/>
      <c r="B40" s="318" t="s">
        <v>621</v>
      </c>
      <c r="C40" s="315" t="s">
        <v>622</v>
      </c>
      <c r="D40" s="319"/>
      <c r="E40" s="319"/>
      <c r="F40" s="315"/>
      <c r="G40" s="324"/>
    </row>
    <row r="41" spans="1:7" ht="8.25" customHeight="1">
      <c r="A41" s="290"/>
      <c r="B41" s="314"/>
      <c r="C41" s="314"/>
      <c r="D41" s="314"/>
      <c r="E41" s="314"/>
      <c r="F41" s="316"/>
      <c r="G41" s="317"/>
    </row>
    <row r="42" spans="1:7" ht="13.5">
      <c r="A42" s="290"/>
      <c r="B42" s="314"/>
      <c r="C42" s="314"/>
      <c r="D42" s="749" t="s">
        <v>623</v>
      </c>
      <c r="E42" s="750"/>
      <c r="F42" s="316"/>
      <c r="G42" s="317"/>
    </row>
    <row r="43" spans="1:7" ht="13.5">
      <c r="A43" s="290"/>
      <c r="B43" s="314"/>
      <c r="C43" s="314"/>
      <c r="D43" s="751" t="s">
        <v>615</v>
      </c>
      <c r="E43" s="752">
        <f>E42</f>
        <v>0</v>
      </c>
      <c r="F43" s="316"/>
      <c r="G43" s="317"/>
    </row>
    <row r="44" spans="1:7">
      <c r="A44" s="290"/>
      <c r="B44" s="291"/>
      <c r="C44" s="291"/>
      <c r="D44" s="291"/>
      <c r="E44" s="291"/>
      <c r="F44" s="337"/>
      <c r="G44" s="317"/>
    </row>
    <row r="45" spans="1:7" ht="24.75" customHeight="1">
      <c r="A45" s="290"/>
      <c r="B45" s="811" t="s">
        <v>624</v>
      </c>
      <c r="C45" s="811"/>
      <c r="D45" s="811"/>
      <c r="E45" s="811"/>
      <c r="F45" s="811"/>
      <c r="G45" s="338"/>
    </row>
    <row r="46" spans="1:7">
      <c r="A46" s="290"/>
      <c r="B46" s="337"/>
      <c r="C46" s="337"/>
      <c r="D46" s="337"/>
      <c r="E46" s="337"/>
      <c r="F46" s="337"/>
      <c r="G46" s="317"/>
    </row>
    <row r="47" spans="1:7">
      <c r="A47" s="290"/>
      <c r="B47" s="812" t="s">
        <v>625</v>
      </c>
      <c r="C47" s="812"/>
      <c r="D47" s="812"/>
      <c r="E47" s="812"/>
      <c r="F47" s="812"/>
      <c r="G47" s="317"/>
    </row>
    <row r="48" spans="1:7" ht="5.25" customHeight="1">
      <c r="A48" s="290"/>
      <c r="B48" s="616"/>
      <c r="C48" s="616"/>
      <c r="D48" s="616"/>
      <c r="E48" s="616"/>
      <c r="F48" s="616"/>
      <c r="G48" s="317"/>
    </row>
    <row r="49" spans="1:7">
      <c r="A49" s="290"/>
      <c r="B49" s="805" t="s">
        <v>626</v>
      </c>
      <c r="C49" s="805"/>
      <c r="D49" s="805"/>
      <c r="E49" s="805"/>
      <c r="F49" s="805"/>
      <c r="G49" s="317"/>
    </row>
    <row r="50" spans="1:7">
      <c r="A50" s="290"/>
      <c r="B50" s="805" t="s">
        <v>627</v>
      </c>
      <c r="C50" s="805"/>
      <c r="D50" s="805"/>
      <c r="E50" s="805"/>
      <c r="F50" s="805"/>
      <c r="G50" s="317"/>
    </row>
    <row r="51" spans="1:7">
      <c r="A51" s="290"/>
      <c r="B51" s="805" t="s">
        <v>628</v>
      </c>
      <c r="C51" s="805"/>
      <c r="D51" s="805"/>
      <c r="E51" s="805"/>
      <c r="F51" s="805"/>
      <c r="G51" s="317"/>
    </row>
    <row r="52" spans="1:7">
      <c r="A52" s="290"/>
      <c r="B52" s="805" t="s">
        <v>629</v>
      </c>
      <c r="C52" s="805"/>
      <c r="D52" s="805"/>
      <c r="E52" s="805"/>
      <c r="F52" s="805"/>
      <c r="G52" s="317"/>
    </row>
    <row r="53" spans="1:7">
      <c r="A53" s="290"/>
      <c r="B53" s="805" t="s">
        <v>630</v>
      </c>
      <c r="C53" s="805"/>
      <c r="D53" s="805"/>
      <c r="E53" s="805"/>
      <c r="F53" s="805"/>
      <c r="G53" s="317"/>
    </row>
    <row r="54" spans="1:7">
      <c r="A54" s="290"/>
      <c r="B54" s="339"/>
      <c r="C54" s="615"/>
      <c r="D54" s="615"/>
      <c r="E54" s="615"/>
      <c r="F54" s="615"/>
      <c r="G54" s="317"/>
    </row>
    <row r="55" spans="1:7">
      <c r="A55" s="290"/>
      <c r="B55" s="806" t="s">
        <v>631</v>
      </c>
      <c r="C55" s="806"/>
      <c r="D55" s="806"/>
      <c r="E55" s="806"/>
      <c r="F55" s="806"/>
      <c r="G55" s="317"/>
    </row>
    <row r="56" spans="1:7">
      <c r="A56" s="290"/>
      <c r="B56" s="806"/>
      <c r="C56" s="806"/>
      <c r="D56" s="806"/>
      <c r="E56" s="806"/>
      <c r="F56" s="806"/>
      <c r="G56" s="317"/>
    </row>
    <row r="57" spans="1:7">
      <c r="A57" s="290"/>
      <c r="B57" s="806"/>
      <c r="C57" s="806"/>
      <c r="D57" s="806"/>
      <c r="E57" s="806"/>
      <c r="F57" s="806"/>
      <c r="G57" s="317"/>
    </row>
    <row r="58" spans="1:7">
      <c r="A58" s="290"/>
      <c r="B58" s="806"/>
      <c r="C58" s="806"/>
      <c r="D58" s="806"/>
      <c r="E58" s="806"/>
      <c r="F58" s="806"/>
      <c r="G58" s="317"/>
    </row>
    <row r="59" spans="1:7">
      <c r="A59" s="290"/>
      <c r="B59" s="806"/>
      <c r="C59" s="806"/>
      <c r="D59" s="806"/>
      <c r="E59" s="806"/>
      <c r="F59" s="806"/>
      <c r="G59" s="317"/>
    </row>
    <row r="60" spans="1:7">
      <c r="A60" s="732"/>
      <c r="B60" s="742"/>
      <c r="C60" s="741"/>
      <c r="D60" s="741"/>
      <c r="E60" s="741"/>
      <c r="F60" s="741"/>
      <c r="G60" s="743"/>
    </row>
    <row r="61" spans="1:7">
      <c r="A61" s="732"/>
      <c r="B61" s="742"/>
      <c r="C61" s="741"/>
      <c r="D61" s="741"/>
      <c r="E61" s="741"/>
      <c r="F61" s="741"/>
      <c r="G61" s="743"/>
    </row>
    <row r="62" spans="1:7">
      <c r="A62" s="732"/>
      <c r="B62" s="742"/>
      <c r="C62" s="741"/>
      <c r="D62" s="741"/>
      <c r="E62" s="741"/>
      <c r="F62" s="741"/>
      <c r="G62" s="743"/>
    </row>
    <row r="63" spans="1:7">
      <c r="A63" s="732"/>
      <c r="B63" s="744"/>
      <c r="C63" s="745"/>
      <c r="D63" s="741"/>
      <c r="E63" s="741"/>
      <c r="F63" s="741"/>
      <c r="G63" s="743"/>
    </row>
    <row r="64" spans="1:7">
      <c r="A64" s="732"/>
      <c r="B64" s="807"/>
      <c r="C64" s="808"/>
      <c r="D64" s="741"/>
      <c r="E64" s="741"/>
      <c r="F64" s="741"/>
      <c r="G64" s="743"/>
    </row>
    <row r="65" spans="1:7">
      <c r="A65" s="732"/>
      <c r="B65" s="807"/>
      <c r="C65" s="808"/>
      <c r="D65" s="741"/>
      <c r="E65" s="741"/>
      <c r="F65" s="741"/>
      <c r="G65" s="743"/>
    </row>
    <row r="66" spans="1:7" ht="13.5" thickBot="1">
      <c r="A66" s="746"/>
      <c r="B66" s="803"/>
      <c r="C66" s="804"/>
      <c r="D66" s="747"/>
      <c r="E66" s="747"/>
      <c r="F66" s="747"/>
      <c r="G66" s="748"/>
    </row>
  </sheetData>
  <mergeCells count="13">
    <mergeCell ref="B66:C66"/>
    <mergeCell ref="B51:F51"/>
    <mergeCell ref="B52:F52"/>
    <mergeCell ref="B53:F53"/>
    <mergeCell ref="B55:F59"/>
    <mergeCell ref="B64:C64"/>
    <mergeCell ref="B65:C65"/>
    <mergeCell ref="B50:F50"/>
    <mergeCell ref="B7:C7"/>
    <mergeCell ref="B10:C10"/>
    <mergeCell ref="B45:F45"/>
    <mergeCell ref="B47:F47"/>
    <mergeCell ref="B49:F49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workbookViewId="0">
      <selection activeCell="I10" sqref="I10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729"/>
      <c r="B1" s="730"/>
      <c r="C1" s="730"/>
      <c r="D1" s="730"/>
      <c r="E1" s="730"/>
      <c r="F1" s="730"/>
      <c r="G1" s="731"/>
    </row>
    <row r="2" spans="1:9">
      <c r="A2" s="732"/>
      <c r="B2" s="733"/>
      <c r="C2" s="733"/>
      <c r="D2" s="733"/>
      <c r="E2" s="733"/>
      <c r="F2" s="733"/>
      <c r="G2" s="734"/>
    </row>
    <row r="3" spans="1:9" ht="13.5">
      <c r="A3" s="732"/>
      <c r="B3" s="733"/>
      <c r="C3" s="735"/>
      <c r="D3" s="733"/>
      <c r="E3" s="733"/>
      <c r="F3" s="733"/>
      <c r="G3" s="734"/>
    </row>
    <row r="4" spans="1:9" ht="13.5">
      <c r="A4" s="732"/>
      <c r="B4" s="733"/>
      <c r="C4" s="735"/>
      <c r="D4" s="733"/>
      <c r="E4" s="733"/>
      <c r="F4" s="733"/>
      <c r="G4" s="734"/>
    </row>
    <row r="5" spans="1:9" ht="13.5">
      <c r="A5" s="732"/>
      <c r="B5" s="733"/>
      <c r="C5" s="735"/>
      <c r="D5" s="733"/>
      <c r="E5" s="733"/>
      <c r="F5" s="733"/>
      <c r="G5" s="734"/>
    </row>
    <row r="6" spans="1:9" ht="26.25" customHeight="1" thickBot="1">
      <c r="A6" s="732"/>
      <c r="B6" s="733"/>
      <c r="C6" s="735"/>
      <c r="D6" s="733"/>
      <c r="E6" s="733"/>
      <c r="F6" s="733"/>
      <c r="G6" s="734"/>
    </row>
    <row r="7" spans="1:9" s="685" customFormat="1" ht="12.75" customHeight="1">
      <c r="A7" s="681" t="s">
        <v>583</v>
      </c>
      <c r="B7" s="809" t="s">
        <v>584</v>
      </c>
      <c r="C7" s="809" t="e">
        <f>[19]Resumo!#REF!</f>
        <v>#REF!</v>
      </c>
      <c r="D7" s="682"/>
      <c r="E7" s="682"/>
      <c r="F7" s="683"/>
      <c r="G7" s="684"/>
      <c r="I7" s="686"/>
    </row>
    <row r="8" spans="1:9" s="685" customFormat="1">
      <c r="A8" s="687" t="s">
        <v>585</v>
      </c>
      <c r="B8" s="688" t="s">
        <v>586</v>
      </c>
      <c r="C8" s="688"/>
      <c r="D8" s="689"/>
      <c r="E8" s="690"/>
      <c r="F8" s="691"/>
      <c r="G8" s="692"/>
    </row>
    <row r="9" spans="1:9" s="685" customFormat="1">
      <c r="A9" s="687" t="s">
        <v>587</v>
      </c>
      <c r="B9" s="688" t="s">
        <v>588</v>
      </c>
      <c r="C9" s="688"/>
      <c r="D9" s="689"/>
      <c r="E9" s="693"/>
      <c r="F9" s="691" t="s">
        <v>589</v>
      </c>
      <c r="G9" s="694">
        <f>E30</f>
        <v>0</v>
      </c>
    </row>
    <row r="10" spans="1:9" s="685" customFormat="1">
      <c r="A10" s="687" t="s">
        <v>590</v>
      </c>
      <c r="B10" s="810">
        <v>517.67999999999995</v>
      </c>
      <c r="C10" s="810"/>
      <c r="D10" s="689"/>
      <c r="E10" s="695"/>
      <c r="F10" s="691"/>
      <c r="G10" s="696"/>
    </row>
    <row r="11" spans="1:9" s="685" customFormat="1" ht="14.25" thickBot="1">
      <c r="A11" s="697"/>
      <c r="B11" s="698"/>
      <c r="C11" s="699"/>
      <c r="D11" s="700"/>
      <c r="E11" s="701"/>
      <c r="F11" s="702"/>
      <c r="G11" s="703"/>
    </row>
    <row r="12" spans="1:9" s="685" customFormat="1">
      <c r="A12" s="704"/>
      <c r="B12" s="705"/>
      <c r="C12" s="706"/>
      <c r="D12" s="689"/>
      <c r="E12" s="695"/>
      <c r="F12" s="693"/>
      <c r="G12" s="707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/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32"/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32"/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32"/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32"/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32"/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f>((1+E22+E24+E25)*(1+E23)*(1+E26))/(1-(E21))-1</f>
        <v>0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f>E42</f>
        <v>0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32"/>
      <c r="F35" s="316"/>
      <c r="G35" s="317"/>
    </row>
    <row r="36" spans="1:7" ht="13.5">
      <c r="A36" s="290"/>
      <c r="B36" s="314"/>
      <c r="C36" s="314"/>
      <c r="D36" s="325" t="s">
        <v>618</v>
      </c>
      <c r="E36" s="332"/>
      <c r="F36" s="316"/>
      <c r="G36" s="317"/>
    </row>
    <row r="37" spans="1:7" ht="13.5">
      <c r="A37" s="290"/>
      <c r="B37" s="314"/>
      <c r="C37" s="314"/>
      <c r="D37" s="333" t="s">
        <v>620</v>
      </c>
      <c r="E37" s="334">
        <f>SUM(E34:E36)</f>
        <v>0</v>
      </c>
      <c r="F37" s="316"/>
      <c r="G37" s="317"/>
    </row>
    <row r="38" spans="1:7" ht="13.5">
      <c r="A38" s="290"/>
      <c r="B38" s="314"/>
      <c r="C38" s="314"/>
      <c r="D38" s="314"/>
      <c r="E38" s="314"/>
      <c r="F38" s="316"/>
      <c r="G38" s="317"/>
    </row>
    <row r="39" spans="1:7" ht="15.75">
      <c r="A39" s="290"/>
      <c r="B39" s="318" t="s">
        <v>621</v>
      </c>
      <c r="C39" s="315" t="s">
        <v>622</v>
      </c>
      <c r="D39" s="319"/>
      <c r="E39" s="319"/>
      <c r="F39" s="315"/>
      <c r="G39" s="324"/>
    </row>
    <row r="40" spans="1:7" ht="8.25" customHeight="1">
      <c r="A40" s="290"/>
      <c r="B40" s="314"/>
      <c r="C40" s="314"/>
      <c r="D40" s="314"/>
      <c r="E40" s="314"/>
      <c r="F40" s="316"/>
      <c r="G40" s="317"/>
    </row>
    <row r="41" spans="1:7" ht="13.5">
      <c r="A41" s="290"/>
      <c r="B41" s="314"/>
      <c r="C41" s="314"/>
      <c r="D41" s="325" t="s">
        <v>623</v>
      </c>
      <c r="E41" s="708"/>
      <c r="F41" s="316"/>
      <c r="G41" s="317"/>
    </row>
    <row r="42" spans="1:7" ht="13.5">
      <c r="A42" s="290"/>
      <c r="B42" s="314"/>
      <c r="C42" s="314"/>
      <c r="D42" s="335" t="s">
        <v>615</v>
      </c>
      <c r="E42" s="336">
        <f>E41</f>
        <v>0</v>
      </c>
      <c r="F42" s="316"/>
      <c r="G42" s="317"/>
    </row>
    <row r="43" spans="1:7">
      <c r="A43" s="290"/>
      <c r="B43" s="291"/>
      <c r="C43" s="291"/>
      <c r="D43" s="291"/>
      <c r="E43" s="291"/>
      <c r="F43" s="337"/>
      <c r="G43" s="317"/>
    </row>
    <row r="44" spans="1:7" ht="24.75" customHeight="1">
      <c r="A44" s="290"/>
      <c r="B44" s="811" t="s">
        <v>624</v>
      </c>
      <c r="C44" s="811"/>
      <c r="D44" s="811"/>
      <c r="E44" s="811"/>
      <c r="F44" s="811"/>
      <c r="G44" s="338"/>
    </row>
    <row r="45" spans="1:7">
      <c r="A45" s="290"/>
      <c r="B45" s="337"/>
      <c r="C45" s="337"/>
      <c r="D45" s="337"/>
      <c r="E45" s="337"/>
      <c r="F45" s="337"/>
      <c r="G45" s="317"/>
    </row>
    <row r="46" spans="1:7">
      <c r="A46" s="290"/>
      <c r="B46" s="812" t="s">
        <v>625</v>
      </c>
      <c r="C46" s="812"/>
      <c r="D46" s="812"/>
      <c r="E46" s="812"/>
      <c r="F46" s="812"/>
      <c r="G46" s="317"/>
    </row>
    <row r="47" spans="1:7" ht="5.25" customHeight="1">
      <c r="A47" s="290"/>
      <c r="B47" s="739"/>
      <c r="C47" s="739"/>
      <c r="D47" s="739"/>
      <c r="E47" s="739"/>
      <c r="F47" s="739"/>
      <c r="G47" s="317"/>
    </row>
    <row r="48" spans="1:7">
      <c r="A48" s="290"/>
      <c r="B48" s="805" t="s">
        <v>626</v>
      </c>
      <c r="C48" s="805"/>
      <c r="D48" s="805"/>
      <c r="E48" s="805"/>
      <c r="F48" s="805"/>
      <c r="G48" s="317"/>
    </row>
    <row r="49" spans="1:7">
      <c r="A49" s="290"/>
      <c r="B49" s="805" t="s">
        <v>627</v>
      </c>
      <c r="C49" s="805"/>
      <c r="D49" s="805"/>
      <c r="E49" s="805"/>
      <c r="F49" s="805"/>
      <c r="G49" s="317"/>
    </row>
    <row r="50" spans="1:7">
      <c r="A50" s="290"/>
      <c r="B50" s="805" t="s">
        <v>628</v>
      </c>
      <c r="C50" s="805"/>
      <c r="D50" s="805"/>
      <c r="E50" s="805"/>
      <c r="F50" s="805"/>
      <c r="G50" s="317"/>
    </row>
    <row r="51" spans="1:7">
      <c r="A51" s="290"/>
      <c r="B51" s="805" t="s">
        <v>629</v>
      </c>
      <c r="C51" s="805"/>
      <c r="D51" s="805"/>
      <c r="E51" s="805"/>
      <c r="F51" s="805"/>
      <c r="G51" s="317"/>
    </row>
    <row r="52" spans="1:7">
      <c r="A52" s="290"/>
      <c r="B52" s="805" t="s">
        <v>630</v>
      </c>
      <c r="C52" s="805"/>
      <c r="D52" s="805"/>
      <c r="E52" s="805"/>
      <c r="F52" s="805"/>
      <c r="G52" s="317"/>
    </row>
    <row r="53" spans="1:7">
      <c r="A53" s="290"/>
      <c r="B53" s="339"/>
      <c r="C53" s="738"/>
      <c r="D53" s="738"/>
      <c r="E53" s="738"/>
      <c r="F53" s="738"/>
      <c r="G53" s="317"/>
    </row>
    <row r="54" spans="1:7">
      <c r="A54" s="290"/>
      <c r="B54" s="806" t="s">
        <v>631</v>
      </c>
      <c r="C54" s="806"/>
      <c r="D54" s="806"/>
      <c r="E54" s="806"/>
      <c r="F54" s="806"/>
      <c r="G54" s="317"/>
    </row>
    <row r="55" spans="1:7">
      <c r="A55" s="290"/>
      <c r="B55" s="806"/>
      <c r="C55" s="806"/>
      <c r="D55" s="806"/>
      <c r="E55" s="806"/>
      <c r="F55" s="806"/>
      <c r="G55" s="317"/>
    </row>
    <row r="56" spans="1:7">
      <c r="A56" s="290"/>
      <c r="B56" s="806"/>
      <c r="C56" s="806"/>
      <c r="D56" s="806"/>
      <c r="E56" s="806"/>
      <c r="F56" s="806"/>
      <c r="G56" s="317"/>
    </row>
    <row r="57" spans="1:7">
      <c r="A57" s="290"/>
      <c r="B57" s="806"/>
      <c r="C57" s="806"/>
      <c r="D57" s="806"/>
      <c r="E57" s="806"/>
      <c r="F57" s="806"/>
      <c r="G57" s="317"/>
    </row>
    <row r="58" spans="1:7">
      <c r="A58" s="290"/>
      <c r="B58" s="806"/>
      <c r="C58" s="806"/>
      <c r="D58" s="806"/>
      <c r="E58" s="806"/>
      <c r="F58" s="806"/>
      <c r="G58" s="317"/>
    </row>
    <row r="59" spans="1:7">
      <c r="A59" s="290"/>
      <c r="B59" s="339"/>
      <c r="C59" s="738"/>
      <c r="D59" s="738"/>
      <c r="E59" s="738"/>
      <c r="F59" s="738"/>
      <c r="G59" s="317"/>
    </row>
    <row r="60" spans="1:7">
      <c r="A60" s="732"/>
      <c r="B60" s="742"/>
      <c r="C60" s="741"/>
      <c r="D60" s="741"/>
      <c r="E60" s="741"/>
      <c r="F60" s="741"/>
      <c r="G60" s="743"/>
    </row>
    <row r="61" spans="1:7">
      <c r="A61" s="732"/>
      <c r="B61" s="742"/>
      <c r="C61" s="741"/>
      <c r="D61" s="741"/>
      <c r="E61" s="741"/>
      <c r="F61" s="741"/>
      <c r="G61" s="743"/>
    </row>
    <row r="62" spans="1:7">
      <c r="A62" s="732"/>
      <c r="B62" s="744"/>
      <c r="C62" s="745"/>
      <c r="D62" s="741"/>
      <c r="E62" s="741"/>
      <c r="F62" s="741"/>
      <c r="G62" s="743"/>
    </row>
    <row r="63" spans="1:7">
      <c r="A63" s="732"/>
      <c r="B63" s="807"/>
      <c r="C63" s="808"/>
      <c r="D63" s="741"/>
      <c r="E63" s="741"/>
      <c r="F63" s="741"/>
      <c r="G63" s="743"/>
    </row>
    <row r="64" spans="1:7">
      <c r="A64" s="732"/>
      <c r="B64" s="807"/>
      <c r="C64" s="808"/>
      <c r="D64" s="741"/>
      <c r="E64" s="741"/>
      <c r="F64" s="741"/>
      <c r="G64" s="743"/>
    </row>
    <row r="65" spans="1:7" ht="13.5" thickBot="1">
      <c r="A65" s="746"/>
      <c r="B65" s="803"/>
      <c r="C65" s="804"/>
      <c r="D65" s="747"/>
      <c r="E65" s="747"/>
      <c r="F65" s="747"/>
      <c r="G65" s="748"/>
    </row>
  </sheetData>
  <mergeCells count="13">
    <mergeCell ref="B49:F49"/>
    <mergeCell ref="B7:C7"/>
    <mergeCell ref="B10:C10"/>
    <mergeCell ref="B44:F44"/>
    <mergeCell ref="B46:F46"/>
    <mergeCell ref="B48:F48"/>
    <mergeCell ref="B65:C65"/>
    <mergeCell ref="B50:F50"/>
    <mergeCell ref="B51:F51"/>
    <mergeCell ref="B52:F52"/>
    <mergeCell ref="B54:F58"/>
    <mergeCell ref="B63:C63"/>
    <mergeCell ref="B64:C6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C2:W1819"/>
  <sheetViews>
    <sheetView workbookViewId="0">
      <pane xSplit="2" ySplit="5" topLeftCell="C133" activePane="bottomRight" state="frozen"/>
      <selection pane="topRight" activeCell="C1" sqref="C1"/>
      <selection pane="bottomLeft" activeCell="A6" sqref="A6"/>
      <selection pane="bottomRight" activeCell="R1" sqref="H1:R65536"/>
    </sheetView>
  </sheetViews>
  <sheetFormatPr defaultRowHeight="11.25"/>
  <cols>
    <col min="1" max="2" width="0.6640625" style="83" customWidth="1"/>
    <col min="3" max="3" width="10.1640625" style="83" bestFit="1" customWidth="1"/>
    <col min="4" max="4" width="7.5" style="85" customWidth="1"/>
    <col min="5" max="5" width="9.83203125" style="85" customWidth="1"/>
    <col min="6" max="6" width="30.6640625" style="86" customWidth="1"/>
    <col min="7" max="7" width="9" style="93" customWidth="1"/>
    <col min="8" max="8" width="8.1640625" style="91" customWidth="1"/>
    <col min="9" max="9" width="12.33203125" style="93" hidden="1" customWidth="1"/>
    <col min="10" max="10" width="11.6640625" style="93" hidden="1" customWidth="1"/>
    <col min="11" max="11" width="12.33203125" style="93" hidden="1" customWidth="1"/>
    <col min="12" max="13" width="13.83203125" style="91" hidden="1" customWidth="1"/>
    <col min="14" max="14" width="10.33203125" style="94" hidden="1" customWidth="1"/>
    <col min="15" max="17" width="4.1640625" style="83" hidden="1" customWidth="1"/>
    <col min="18" max="18" width="10.33203125" style="96" customWidth="1"/>
    <col min="19" max="19" width="11.1640625" style="96" customWidth="1"/>
    <col min="20" max="20" width="14.83203125" style="89" bestFit="1" customWidth="1"/>
    <col min="21" max="21" width="14.83203125" style="96" hidden="1" customWidth="1"/>
    <col min="22" max="22" width="10.33203125" style="100" bestFit="1" customWidth="1"/>
    <col min="23" max="16384" width="9.33203125" style="83"/>
  </cols>
  <sheetData>
    <row r="2" spans="3:23">
      <c r="L2" s="91" t="e">
        <f>SUM(L6:L1627)</f>
        <v>#REF!</v>
      </c>
      <c r="M2" s="91" t="e">
        <f>SUM(M6:M1627)</f>
        <v>#REF!</v>
      </c>
      <c r="N2" s="95" t="e">
        <f>SUM(N6:N1627)</f>
        <v>#REF!</v>
      </c>
      <c r="T2" s="91" t="e">
        <f>SUM(T6:T1627)</f>
        <v>#REF!</v>
      </c>
      <c r="U2" s="98" t="e">
        <f>SUM(U6:U1627)</f>
        <v>#REF!</v>
      </c>
      <c r="V2" s="101" t="e">
        <f>SUM(V6:V1627)</f>
        <v>#REF!</v>
      </c>
    </row>
    <row r="3" spans="3:23">
      <c r="L3" s="91" t="e">
        <f>'ORÇAMENTO '!#REF!</f>
        <v>#REF!</v>
      </c>
      <c r="M3" s="91" t="e">
        <f>'ORÇAMENTO '!#REF!</f>
        <v>#REF!</v>
      </c>
      <c r="N3" s="95" t="e">
        <f>'ORÇAMENTO '!#REF!</f>
        <v>#REF!</v>
      </c>
      <c r="T3" s="89" t="e">
        <f>L3</f>
        <v>#REF!</v>
      </c>
      <c r="U3" s="99" t="e">
        <f>M3</f>
        <v>#REF!</v>
      </c>
    </row>
    <row r="5" spans="3:23" s="82" customFormat="1" ht="45">
      <c r="C5" s="82" t="str">
        <f>'ORÇAMENTO '!A17</f>
        <v>ITEM</v>
      </c>
      <c r="D5" s="87" t="str">
        <f>'ORÇAMENTO '!B17</f>
        <v>REF</v>
      </c>
      <c r="E5" s="87" t="str">
        <f>'ORÇAMENTO '!C17</f>
        <v>CÓDIGO</v>
      </c>
      <c r="F5" s="87" t="str">
        <f>'ORÇAMENTO '!D17</f>
        <v xml:space="preserve"> DESCRIÇÃO</v>
      </c>
      <c r="G5" s="90" t="str">
        <f>'ORÇAMENTO '!E17</f>
        <v>UNIDADE</v>
      </c>
      <c r="H5" s="92" t="str">
        <f>'ORÇAMENTO '!F17</f>
        <v>QUANTIDADE</v>
      </c>
      <c r="I5" s="90" t="str">
        <f>'ORÇAMENTO '!G17</f>
        <v>CUSTO UNIT MAT</v>
      </c>
      <c r="J5" s="90" t="str">
        <f>'ORÇAMENTO '!H17</f>
        <v>CUSTO UNIT                   MO</v>
      </c>
      <c r="K5" s="90" t="str">
        <f>'ORÇAMENTO '!K17</f>
        <v>CUSTO TOTAL S/ BDI MAT+MO</v>
      </c>
      <c r="L5" s="92" t="str">
        <f>'ORÇAMENTO '!O17</f>
        <v>CUSTO TOTAL                 C/ BDI MO</v>
      </c>
      <c r="M5" s="92" t="str">
        <f>'ORÇAMENTO '!P17</f>
        <v>PREÇO TOTAL (R$)                      C/ BDI</v>
      </c>
      <c r="N5" s="95" t="str">
        <f>'ORÇAMENTO '!Q17</f>
        <v>%</v>
      </c>
      <c r="O5" s="90">
        <f>'ORÇAMENTO '!R17</f>
        <v>0</v>
      </c>
      <c r="R5" s="97" t="str">
        <f>H5</f>
        <v>QUANTIDADE</v>
      </c>
      <c r="S5" s="97" t="str">
        <f>K5</f>
        <v>CUSTO TOTAL S/ BDI MAT+MO</v>
      </c>
      <c r="T5" s="90" t="str">
        <f>L5</f>
        <v>CUSTO TOTAL                 C/ BDI MO</v>
      </c>
      <c r="U5" s="97" t="str">
        <f>M5</f>
        <v>PREÇO TOTAL (R$)                      C/ BDI</v>
      </c>
      <c r="V5" s="102" t="str">
        <f>N5</f>
        <v>%</v>
      </c>
    </row>
    <row r="6" spans="3:23">
      <c r="C6" s="84" t="e">
        <f>'ORÇAMENTO '!#REF!</f>
        <v>#REF!</v>
      </c>
      <c r="D6" s="88" t="e">
        <f>'ORÇAMENTO '!#REF!</f>
        <v>#REF!</v>
      </c>
      <c r="E6" s="88" t="e">
        <f>'ORÇAMENTO '!#REF!</f>
        <v>#REF!</v>
      </c>
      <c r="F6" s="88" t="e">
        <f>'ORÇAMENTO '!#REF!</f>
        <v>#REF!</v>
      </c>
      <c r="G6" s="90" t="e">
        <f>'ORÇAMENTO '!#REF!</f>
        <v>#REF!</v>
      </c>
      <c r="H6" s="92" t="e">
        <f>'ORÇAMENTO '!#REF!</f>
        <v>#REF!</v>
      </c>
      <c r="I6" s="90" t="e">
        <f>'ORÇAMENTO '!#REF!</f>
        <v>#REF!</v>
      </c>
      <c r="J6" s="90" t="e">
        <f>'ORÇAMENTO '!#REF!</f>
        <v>#REF!</v>
      </c>
      <c r="K6" s="90" t="e">
        <f>'ORÇAMENTO '!#REF!</f>
        <v>#REF!</v>
      </c>
      <c r="L6" s="92" t="e">
        <f>'ORÇAMENTO '!#REF!</f>
        <v>#REF!</v>
      </c>
      <c r="M6" s="92" t="e">
        <f>'ORÇAMENTO '!#REF!</f>
        <v>#REF!</v>
      </c>
      <c r="N6" s="95" t="e">
        <f>'ORÇAMENTO '!#REF!</f>
        <v>#REF!</v>
      </c>
      <c r="Q6" s="83" t="e">
        <f>IF(R6&gt;0,Q5+1,0)</f>
        <v>#REF!</v>
      </c>
      <c r="R6" s="96" t="e">
        <f>IF(F6=F5,0,SUMIF($F$6:$F$1627,F6,$H$6:$H$1627))</f>
        <v>#REF!</v>
      </c>
      <c r="S6" s="96" t="e">
        <f>IF(F6=F5,0,SUMIF($F$6:$F$1627,F6,$I$6:$I$1627))</f>
        <v>#REF!</v>
      </c>
      <c r="T6" s="89" t="e">
        <f>IF(F6=F5,0,SUMIF($F$6:$F$1627,F6,$L$6:$L$1627))</f>
        <v>#REF!</v>
      </c>
      <c r="U6" s="96" t="e">
        <f t="shared" ref="U6:U69" si="0">IF(F6=F5,0,SUMIF(F$6:F$1627,F6,M$6:M$1627))</f>
        <v>#REF!</v>
      </c>
      <c r="V6" s="100" t="e">
        <f>IF(F6=F5,0,SUMIF($F$6:$F$1627,F6,$N$6:$N$1627))</f>
        <v>#REF!</v>
      </c>
      <c r="W6" s="100" t="e">
        <f>V6</f>
        <v>#REF!</v>
      </c>
    </row>
    <row r="7" spans="3:23">
      <c r="C7" s="84" t="e">
        <f>'ORÇAMENTO '!#REF!</f>
        <v>#REF!</v>
      </c>
      <c r="D7" s="88" t="e">
        <f>'ORÇAMENTO '!#REF!</f>
        <v>#REF!</v>
      </c>
      <c r="E7" s="88" t="e">
        <f>'ORÇAMENTO '!#REF!</f>
        <v>#REF!</v>
      </c>
      <c r="F7" s="88" t="e">
        <f>'ORÇAMENTO '!#REF!</f>
        <v>#REF!</v>
      </c>
      <c r="G7" s="90" t="e">
        <f>'ORÇAMENTO '!#REF!</f>
        <v>#REF!</v>
      </c>
      <c r="H7" s="92" t="e">
        <f>'ORÇAMENTO '!#REF!</f>
        <v>#REF!</v>
      </c>
      <c r="I7" s="90" t="e">
        <f>'ORÇAMENTO '!#REF!</f>
        <v>#REF!</v>
      </c>
      <c r="J7" s="90" t="e">
        <f>'ORÇAMENTO '!#REF!</f>
        <v>#REF!</v>
      </c>
      <c r="K7" s="90" t="e">
        <f>'ORÇAMENTO '!#REF!</f>
        <v>#REF!</v>
      </c>
      <c r="L7" s="92" t="e">
        <f>'ORÇAMENTO '!#REF!</f>
        <v>#REF!</v>
      </c>
      <c r="M7" s="92" t="e">
        <f>'ORÇAMENTO '!#REF!</f>
        <v>#REF!</v>
      </c>
      <c r="N7" s="95" t="e">
        <f>'ORÇAMENTO '!#REF!</f>
        <v>#REF!</v>
      </c>
      <c r="Q7" s="83" t="e">
        <f>IF(R7&gt;0,Q6+1,0)</f>
        <v>#REF!</v>
      </c>
      <c r="R7" s="96" t="e">
        <f>IF(F7=F6,0,SUMIF($F$6:$F$1627,F7,$H$6:$H$1627))</f>
        <v>#REF!</v>
      </c>
      <c r="S7" s="96" t="e">
        <f>IF(F7=F6,0,SUMIF($F$6:$F$1627,F7,$I$6:$I$1627))</f>
        <v>#REF!</v>
      </c>
      <c r="T7" s="89" t="e">
        <f>IF(F7=F6,0,SUMIF($F$6:$F$1627,F7,$L$6:$L$1627))</f>
        <v>#REF!</v>
      </c>
      <c r="U7" s="96" t="e">
        <f t="shared" si="0"/>
        <v>#REF!</v>
      </c>
      <c r="V7" s="100" t="e">
        <f>IF(F7=F6,0,SUMIF($F$6:$F$1627,F7,$N$6:$N$1627))</f>
        <v>#REF!</v>
      </c>
      <c r="W7" s="103" t="e">
        <f>V7+W6</f>
        <v>#REF!</v>
      </c>
    </row>
    <row r="8" spans="3:23" hidden="1">
      <c r="C8" s="84" t="e">
        <f>'ORÇAMENTO '!#REF!</f>
        <v>#REF!</v>
      </c>
      <c r="D8" s="88" t="e">
        <f>'ORÇAMENTO '!#REF!</f>
        <v>#REF!</v>
      </c>
      <c r="E8" s="88" t="e">
        <f>'ORÇAMENTO '!#REF!</f>
        <v>#REF!</v>
      </c>
      <c r="F8" s="88" t="e">
        <f>'ORÇAMENTO '!#REF!</f>
        <v>#REF!</v>
      </c>
      <c r="G8" s="90" t="e">
        <f>'ORÇAMENTO '!#REF!</f>
        <v>#REF!</v>
      </c>
      <c r="H8" s="92" t="e">
        <f>'ORÇAMENTO '!#REF!</f>
        <v>#REF!</v>
      </c>
      <c r="I8" s="90" t="e">
        <f>'ORÇAMENTO '!#REF!</f>
        <v>#REF!</v>
      </c>
      <c r="J8" s="90" t="e">
        <f>'ORÇAMENTO '!#REF!</f>
        <v>#REF!</v>
      </c>
      <c r="K8" s="90" t="e">
        <f>'ORÇAMENTO '!#REF!</f>
        <v>#REF!</v>
      </c>
      <c r="L8" s="92" t="e">
        <f>'ORÇAMENTO '!#REF!</f>
        <v>#REF!</v>
      </c>
      <c r="M8" s="92" t="e">
        <f>'ORÇAMENTO '!#REF!</f>
        <v>#REF!</v>
      </c>
      <c r="N8" s="95" t="e">
        <f>'ORÇAMENTO '!#REF!</f>
        <v>#REF!</v>
      </c>
      <c r="R8" s="96" t="e">
        <f t="shared" ref="R8:R13" si="1">IF(F8=F7,0,SUMIF(F$6:F$1627,F8,H$6:H$1627))</f>
        <v>#REF!</v>
      </c>
      <c r="S8" s="96" t="e">
        <f t="shared" ref="S8:S13" si="2">IF(F8=F7,0,SUMIF(F$6:F$1627,F8,I$6:I$1627))</f>
        <v>#REF!</v>
      </c>
      <c r="T8" s="89" t="e">
        <f t="shared" ref="T8:T13" si="3">IF(F8=F7,0,SUMIF(F$6:F$1627,F8,L$6:L$1627))</f>
        <v>#REF!</v>
      </c>
      <c r="U8" s="96" t="e">
        <f t="shared" si="0"/>
        <v>#REF!</v>
      </c>
      <c r="V8" s="100" t="e">
        <f t="shared" ref="V8:V13" si="4">IF(F8=F7,0,SUMIF(F$6:F$1627,F8,N$6:N$1627))</f>
        <v>#REF!</v>
      </c>
    </row>
    <row r="9" spans="3:23" hidden="1">
      <c r="C9" s="84" t="e">
        <f>'ORÇAMENTO '!#REF!</f>
        <v>#REF!</v>
      </c>
      <c r="D9" s="88" t="e">
        <f>'ORÇAMENTO '!#REF!</f>
        <v>#REF!</v>
      </c>
      <c r="E9" s="88" t="e">
        <f>'ORÇAMENTO '!#REF!</f>
        <v>#REF!</v>
      </c>
      <c r="F9" s="88" t="e">
        <f>'ORÇAMENTO '!#REF!</f>
        <v>#REF!</v>
      </c>
      <c r="G9" s="90" t="e">
        <f>'ORÇAMENTO '!#REF!</f>
        <v>#REF!</v>
      </c>
      <c r="H9" s="92" t="e">
        <f>'ORÇAMENTO '!#REF!</f>
        <v>#REF!</v>
      </c>
      <c r="I9" s="90" t="e">
        <f>'ORÇAMENTO '!#REF!</f>
        <v>#REF!</v>
      </c>
      <c r="J9" s="90" t="e">
        <f>'ORÇAMENTO '!#REF!</f>
        <v>#REF!</v>
      </c>
      <c r="K9" s="90" t="e">
        <f>'ORÇAMENTO '!#REF!</f>
        <v>#REF!</v>
      </c>
      <c r="L9" s="92" t="e">
        <f>'ORÇAMENTO '!#REF!</f>
        <v>#REF!</v>
      </c>
      <c r="M9" s="92" t="e">
        <f>'ORÇAMENTO '!#REF!</f>
        <v>#REF!</v>
      </c>
      <c r="N9" s="95" t="e">
        <f>'ORÇAMENTO '!#REF!</f>
        <v>#REF!</v>
      </c>
      <c r="R9" s="96" t="e">
        <f t="shared" si="1"/>
        <v>#REF!</v>
      </c>
      <c r="S9" s="96" t="e">
        <f t="shared" si="2"/>
        <v>#REF!</v>
      </c>
      <c r="T9" s="89" t="e">
        <f t="shared" si="3"/>
        <v>#REF!</v>
      </c>
      <c r="U9" s="96" t="e">
        <f t="shared" si="0"/>
        <v>#REF!</v>
      </c>
      <c r="V9" s="100" t="e">
        <f t="shared" si="4"/>
        <v>#REF!</v>
      </c>
    </row>
    <row r="10" spans="3:23" hidden="1">
      <c r="C10" s="84" t="e">
        <f>'ORÇAMENTO '!#REF!</f>
        <v>#REF!</v>
      </c>
      <c r="D10" s="88" t="e">
        <f>'ORÇAMENTO '!#REF!</f>
        <v>#REF!</v>
      </c>
      <c r="E10" s="88" t="e">
        <f>'ORÇAMENTO '!#REF!</f>
        <v>#REF!</v>
      </c>
      <c r="F10" s="88" t="e">
        <f>'ORÇAMENTO '!#REF!</f>
        <v>#REF!</v>
      </c>
      <c r="G10" s="90" t="e">
        <f>'ORÇAMENTO '!#REF!</f>
        <v>#REF!</v>
      </c>
      <c r="H10" s="92" t="e">
        <f>'ORÇAMENTO '!#REF!</f>
        <v>#REF!</v>
      </c>
      <c r="I10" s="90" t="e">
        <f>'ORÇAMENTO '!#REF!</f>
        <v>#REF!</v>
      </c>
      <c r="J10" s="90" t="e">
        <f>'ORÇAMENTO '!#REF!</f>
        <v>#REF!</v>
      </c>
      <c r="K10" s="90" t="e">
        <f>'ORÇAMENTO '!#REF!</f>
        <v>#REF!</v>
      </c>
      <c r="L10" s="92" t="e">
        <f>'ORÇAMENTO '!#REF!</f>
        <v>#REF!</v>
      </c>
      <c r="M10" s="92" t="e">
        <f>'ORÇAMENTO '!#REF!</f>
        <v>#REF!</v>
      </c>
      <c r="N10" s="95" t="e">
        <f>'ORÇAMENTO '!#REF!</f>
        <v>#REF!</v>
      </c>
      <c r="R10" s="96" t="e">
        <f t="shared" si="1"/>
        <v>#REF!</v>
      </c>
      <c r="S10" s="96" t="e">
        <f t="shared" si="2"/>
        <v>#REF!</v>
      </c>
      <c r="T10" s="89" t="e">
        <f t="shared" si="3"/>
        <v>#REF!</v>
      </c>
      <c r="U10" s="96" t="e">
        <f t="shared" si="0"/>
        <v>#REF!</v>
      </c>
      <c r="V10" s="100" t="e">
        <f t="shared" si="4"/>
        <v>#REF!</v>
      </c>
    </row>
    <row r="11" spans="3:23" hidden="1">
      <c r="C11" s="84" t="e">
        <f>'ORÇAMENTO '!#REF!</f>
        <v>#REF!</v>
      </c>
      <c r="D11" s="88" t="e">
        <f>'ORÇAMENTO '!#REF!</f>
        <v>#REF!</v>
      </c>
      <c r="E11" s="88" t="e">
        <f>'ORÇAMENTO '!#REF!</f>
        <v>#REF!</v>
      </c>
      <c r="F11" s="88" t="e">
        <f>'ORÇAMENTO '!#REF!</f>
        <v>#REF!</v>
      </c>
      <c r="G11" s="90" t="e">
        <f>'ORÇAMENTO '!#REF!</f>
        <v>#REF!</v>
      </c>
      <c r="H11" s="92" t="e">
        <f>'ORÇAMENTO '!#REF!</f>
        <v>#REF!</v>
      </c>
      <c r="I11" s="90" t="e">
        <f>'ORÇAMENTO '!#REF!</f>
        <v>#REF!</v>
      </c>
      <c r="J11" s="90" t="e">
        <f>'ORÇAMENTO '!#REF!</f>
        <v>#REF!</v>
      </c>
      <c r="K11" s="90" t="e">
        <f>'ORÇAMENTO '!#REF!</f>
        <v>#REF!</v>
      </c>
      <c r="L11" s="92" t="e">
        <f>'ORÇAMENTO '!#REF!</f>
        <v>#REF!</v>
      </c>
      <c r="M11" s="92" t="e">
        <f>'ORÇAMENTO '!#REF!</f>
        <v>#REF!</v>
      </c>
      <c r="N11" s="95" t="e">
        <f>'ORÇAMENTO '!#REF!</f>
        <v>#REF!</v>
      </c>
      <c r="R11" s="96" t="e">
        <f t="shared" si="1"/>
        <v>#REF!</v>
      </c>
      <c r="S11" s="96" t="e">
        <f t="shared" si="2"/>
        <v>#REF!</v>
      </c>
      <c r="T11" s="89" t="e">
        <f t="shared" si="3"/>
        <v>#REF!</v>
      </c>
      <c r="U11" s="96" t="e">
        <f t="shared" si="0"/>
        <v>#REF!</v>
      </c>
      <c r="V11" s="100" t="e">
        <f t="shared" si="4"/>
        <v>#REF!</v>
      </c>
    </row>
    <row r="12" spans="3:23" hidden="1">
      <c r="C12" s="84" t="e">
        <f>'ORÇAMENTO '!#REF!</f>
        <v>#REF!</v>
      </c>
      <c r="D12" s="88" t="e">
        <f>'ORÇAMENTO '!#REF!</f>
        <v>#REF!</v>
      </c>
      <c r="E12" s="88" t="e">
        <f>'ORÇAMENTO '!#REF!</f>
        <v>#REF!</v>
      </c>
      <c r="F12" s="88" t="e">
        <f>'ORÇAMENTO '!#REF!</f>
        <v>#REF!</v>
      </c>
      <c r="G12" s="90" t="e">
        <f>'ORÇAMENTO '!#REF!</f>
        <v>#REF!</v>
      </c>
      <c r="H12" s="92" t="e">
        <f>'ORÇAMENTO '!#REF!</f>
        <v>#REF!</v>
      </c>
      <c r="I12" s="90" t="e">
        <f>'ORÇAMENTO '!#REF!</f>
        <v>#REF!</v>
      </c>
      <c r="J12" s="90" t="e">
        <f>'ORÇAMENTO '!#REF!</f>
        <v>#REF!</v>
      </c>
      <c r="K12" s="90" t="e">
        <f>'ORÇAMENTO '!#REF!</f>
        <v>#REF!</v>
      </c>
      <c r="L12" s="92" t="e">
        <f>'ORÇAMENTO '!#REF!</f>
        <v>#REF!</v>
      </c>
      <c r="M12" s="92" t="e">
        <f>'ORÇAMENTO '!#REF!</f>
        <v>#REF!</v>
      </c>
      <c r="N12" s="95" t="e">
        <f>'ORÇAMENTO '!#REF!</f>
        <v>#REF!</v>
      </c>
      <c r="R12" s="96" t="e">
        <f t="shared" si="1"/>
        <v>#REF!</v>
      </c>
      <c r="S12" s="96" t="e">
        <f t="shared" si="2"/>
        <v>#REF!</v>
      </c>
      <c r="T12" s="89" t="e">
        <f t="shared" si="3"/>
        <v>#REF!</v>
      </c>
      <c r="U12" s="96" t="e">
        <f t="shared" si="0"/>
        <v>#REF!</v>
      </c>
      <c r="V12" s="100" t="e">
        <f t="shared" si="4"/>
        <v>#REF!</v>
      </c>
    </row>
    <row r="13" spans="3:23" hidden="1">
      <c r="C13" s="84" t="e">
        <f>'ORÇAMENTO '!#REF!</f>
        <v>#REF!</v>
      </c>
      <c r="D13" s="88" t="e">
        <f>'ORÇAMENTO '!#REF!</f>
        <v>#REF!</v>
      </c>
      <c r="E13" s="88" t="e">
        <f>'ORÇAMENTO '!#REF!</f>
        <v>#REF!</v>
      </c>
      <c r="F13" s="88" t="e">
        <f>'ORÇAMENTO '!#REF!</f>
        <v>#REF!</v>
      </c>
      <c r="G13" s="90" t="e">
        <f>'ORÇAMENTO '!#REF!</f>
        <v>#REF!</v>
      </c>
      <c r="H13" s="92" t="e">
        <f>'ORÇAMENTO '!#REF!</f>
        <v>#REF!</v>
      </c>
      <c r="I13" s="90" t="e">
        <f>'ORÇAMENTO '!#REF!</f>
        <v>#REF!</v>
      </c>
      <c r="J13" s="90" t="e">
        <f>'ORÇAMENTO '!#REF!</f>
        <v>#REF!</v>
      </c>
      <c r="K13" s="90" t="e">
        <f>'ORÇAMENTO '!#REF!</f>
        <v>#REF!</v>
      </c>
      <c r="L13" s="92" t="e">
        <f>'ORÇAMENTO '!#REF!</f>
        <v>#REF!</v>
      </c>
      <c r="M13" s="92" t="e">
        <f>'ORÇAMENTO '!#REF!</f>
        <v>#REF!</v>
      </c>
      <c r="N13" s="95" t="e">
        <f>'ORÇAMENTO '!#REF!</f>
        <v>#REF!</v>
      </c>
      <c r="R13" s="96" t="e">
        <f t="shared" si="1"/>
        <v>#REF!</v>
      </c>
      <c r="S13" s="96" t="e">
        <f t="shared" si="2"/>
        <v>#REF!</v>
      </c>
      <c r="T13" s="89" t="e">
        <f t="shared" si="3"/>
        <v>#REF!</v>
      </c>
      <c r="U13" s="96" t="e">
        <f t="shared" si="0"/>
        <v>#REF!</v>
      </c>
      <c r="V13" s="100" t="e">
        <f t="shared" si="4"/>
        <v>#REF!</v>
      </c>
    </row>
    <row r="14" spans="3:23">
      <c r="C14" s="84" t="e">
        <f>'ORÇAMENTO '!#REF!</f>
        <v>#REF!</v>
      </c>
      <c r="D14" s="88" t="e">
        <f>'ORÇAMENTO '!#REF!</f>
        <v>#REF!</v>
      </c>
      <c r="E14" s="88" t="e">
        <f>'ORÇAMENTO '!#REF!</f>
        <v>#REF!</v>
      </c>
      <c r="F14" s="88" t="e">
        <f>'ORÇAMENTO '!#REF!</f>
        <v>#REF!</v>
      </c>
      <c r="G14" s="90" t="e">
        <f>'ORÇAMENTO '!#REF!</f>
        <v>#REF!</v>
      </c>
      <c r="H14" s="92" t="e">
        <f>'ORÇAMENTO '!#REF!</f>
        <v>#REF!</v>
      </c>
      <c r="I14" s="90" t="e">
        <f>'ORÇAMENTO '!#REF!</f>
        <v>#REF!</v>
      </c>
      <c r="J14" s="90" t="e">
        <f>'ORÇAMENTO '!#REF!</f>
        <v>#REF!</v>
      </c>
      <c r="K14" s="90" t="e">
        <f>'ORÇAMENTO '!#REF!</f>
        <v>#REF!</v>
      </c>
      <c r="L14" s="92" t="e">
        <f>'ORÇAMENTO '!#REF!</f>
        <v>#REF!</v>
      </c>
      <c r="M14" s="92" t="e">
        <f>'ORÇAMENTO '!#REF!</f>
        <v>#REF!</v>
      </c>
      <c r="N14" s="95" t="e">
        <f>'ORÇAMENTO '!#REF!</f>
        <v>#REF!</v>
      </c>
      <c r="R14" s="96" t="e">
        <f>IF(F14=F13,0,SUMIF($F$6:$F$1627,F14,$H$6:$H$1627))</f>
        <v>#REF!</v>
      </c>
      <c r="S14" s="96" t="e">
        <f>IF(F14=F13,0,SUMIF($F$6:$F$1627,F14,$I$6:$I$1627))</f>
        <v>#REF!</v>
      </c>
      <c r="T14" s="89" t="e">
        <f>IF(F14=F13,0,SUMIF($F$6:$F$1627,F14,$L$6:$L$1627))</f>
        <v>#REF!</v>
      </c>
      <c r="U14" s="96" t="e">
        <f t="shared" si="0"/>
        <v>#REF!</v>
      </c>
      <c r="V14" s="100" t="e">
        <f>IF(F14=F13,0,SUMIF($F$6:$F$1627,F14,$N$6:$N$1627))</f>
        <v>#REF!</v>
      </c>
      <c r="W14" s="103" t="e">
        <f>V14+W13</f>
        <v>#REF!</v>
      </c>
    </row>
    <row r="15" spans="3:23" hidden="1">
      <c r="C15" s="84" t="e">
        <f>'ORÇAMENTO '!#REF!</f>
        <v>#REF!</v>
      </c>
      <c r="D15" s="88" t="e">
        <f>'ORÇAMENTO '!#REF!</f>
        <v>#REF!</v>
      </c>
      <c r="E15" s="88" t="e">
        <f>'ORÇAMENTO '!#REF!</f>
        <v>#REF!</v>
      </c>
      <c r="F15" s="88" t="e">
        <f>'ORÇAMENTO '!#REF!</f>
        <v>#REF!</v>
      </c>
      <c r="G15" s="90" t="e">
        <f>'ORÇAMENTO '!#REF!</f>
        <v>#REF!</v>
      </c>
      <c r="H15" s="92" t="e">
        <f>'ORÇAMENTO '!#REF!</f>
        <v>#REF!</v>
      </c>
      <c r="I15" s="90" t="e">
        <f>'ORÇAMENTO '!#REF!</f>
        <v>#REF!</v>
      </c>
      <c r="J15" s="90" t="e">
        <f>'ORÇAMENTO '!#REF!</f>
        <v>#REF!</v>
      </c>
      <c r="K15" s="90" t="e">
        <f>'ORÇAMENTO '!#REF!</f>
        <v>#REF!</v>
      </c>
      <c r="L15" s="92" t="e">
        <f>'ORÇAMENTO '!#REF!</f>
        <v>#REF!</v>
      </c>
      <c r="M15" s="92" t="e">
        <f>'ORÇAMENTO '!#REF!</f>
        <v>#REF!</v>
      </c>
      <c r="N15" s="95" t="e">
        <f>'ORÇAMENTO '!#REF!</f>
        <v>#REF!</v>
      </c>
      <c r="R15" s="96" t="e">
        <f t="shared" ref="R15:R20" si="5">IF(F15=F14,0,SUMIF(F$6:F$1627,F15,H$6:H$1627))</f>
        <v>#REF!</v>
      </c>
      <c r="S15" s="96" t="e">
        <f t="shared" ref="S15:S20" si="6">IF(F15=F14,0,SUMIF(F$6:F$1627,F15,I$6:I$1627))</f>
        <v>#REF!</v>
      </c>
      <c r="T15" s="89" t="e">
        <f t="shared" ref="T15:T20" si="7">IF(F15=F14,0,SUMIF(F$6:F$1627,F15,L$6:L$1627))</f>
        <v>#REF!</v>
      </c>
      <c r="U15" s="96" t="e">
        <f t="shared" si="0"/>
        <v>#REF!</v>
      </c>
      <c r="V15" s="100" t="e">
        <f t="shared" ref="V15:V20" si="8">IF(F15=F14,0,SUMIF(F$6:F$1627,F15,N$6:N$1627))</f>
        <v>#REF!</v>
      </c>
    </row>
    <row r="16" spans="3:23" hidden="1">
      <c r="C16" s="84" t="e">
        <f>'ORÇAMENTO '!#REF!</f>
        <v>#REF!</v>
      </c>
      <c r="D16" s="88" t="e">
        <f>'ORÇAMENTO '!#REF!</f>
        <v>#REF!</v>
      </c>
      <c r="E16" s="88" t="e">
        <f>'ORÇAMENTO '!#REF!</f>
        <v>#REF!</v>
      </c>
      <c r="F16" s="88" t="e">
        <f>'ORÇAMENTO '!#REF!</f>
        <v>#REF!</v>
      </c>
      <c r="G16" s="90" t="e">
        <f>'ORÇAMENTO '!#REF!</f>
        <v>#REF!</v>
      </c>
      <c r="H16" s="92" t="e">
        <f>'ORÇAMENTO '!#REF!</f>
        <v>#REF!</v>
      </c>
      <c r="I16" s="90" t="e">
        <f>'ORÇAMENTO '!#REF!</f>
        <v>#REF!</v>
      </c>
      <c r="J16" s="90" t="e">
        <f>'ORÇAMENTO '!#REF!</f>
        <v>#REF!</v>
      </c>
      <c r="K16" s="90" t="e">
        <f>'ORÇAMENTO '!#REF!</f>
        <v>#REF!</v>
      </c>
      <c r="L16" s="92" t="e">
        <f>'ORÇAMENTO '!#REF!</f>
        <v>#REF!</v>
      </c>
      <c r="M16" s="92" t="e">
        <f>'ORÇAMENTO '!#REF!</f>
        <v>#REF!</v>
      </c>
      <c r="N16" s="95" t="e">
        <f>'ORÇAMENTO '!#REF!</f>
        <v>#REF!</v>
      </c>
      <c r="R16" s="96" t="e">
        <f t="shared" si="5"/>
        <v>#REF!</v>
      </c>
      <c r="S16" s="96" t="e">
        <f t="shared" si="6"/>
        <v>#REF!</v>
      </c>
      <c r="T16" s="89" t="e">
        <f t="shared" si="7"/>
        <v>#REF!</v>
      </c>
      <c r="U16" s="96" t="e">
        <f t="shared" si="0"/>
        <v>#REF!</v>
      </c>
      <c r="V16" s="100" t="e">
        <f t="shared" si="8"/>
        <v>#REF!</v>
      </c>
    </row>
    <row r="17" spans="3:23" hidden="1">
      <c r="C17" s="84" t="e">
        <f>'ORÇAMENTO '!#REF!</f>
        <v>#REF!</v>
      </c>
      <c r="D17" s="88" t="e">
        <f>'ORÇAMENTO '!#REF!</f>
        <v>#REF!</v>
      </c>
      <c r="E17" s="88" t="e">
        <f>'ORÇAMENTO '!#REF!</f>
        <v>#REF!</v>
      </c>
      <c r="F17" s="88" t="e">
        <f>'ORÇAMENTO '!#REF!</f>
        <v>#REF!</v>
      </c>
      <c r="G17" s="90" t="e">
        <f>'ORÇAMENTO '!#REF!</f>
        <v>#REF!</v>
      </c>
      <c r="H17" s="92" t="e">
        <f>'ORÇAMENTO '!#REF!</f>
        <v>#REF!</v>
      </c>
      <c r="I17" s="90" t="e">
        <f>'ORÇAMENTO '!#REF!</f>
        <v>#REF!</v>
      </c>
      <c r="J17" s="90" t="e">
        <f>'ORÇAMENTO '!#REF!</f>
        <v>#REF!</v>
      </c>
      <c r="K17" s="90" t="e">
        <f>'ORÇAMENTO '!#REF!</f>
        <v>#REF!</v>
      </c>
      <c r="L17" s="92" t="e">
        <f>'ORÇAMENTO '!#REF!</f>
        <v>#REF!</v>
      </c>
      <c r="M17" s="92" t="e">
        <f>'ORÇAMENTO '!#REF!</f>
        <v>#REF!</v>
      </c>
      <c r="N17" s="95" t="e">
        <f>'ORÇAMENTO '!#REF!</f>
        <v>#REF!</v>
      </c>
      <c r="R17" s="96" t="e">
        <f t="shared" si="5"/>
        <v>#REF!</v>
      </c>
      <c r="S17" s="96" t="e">
        <f t="shared" si="6"/>
        <v>#REF!</v>
      </c>
      <c r="T17" s="89" t="e">
        <f t="shared" si="7"/>
        <v>#REF!</v>
      </c>
      <c r="U17" s="96" t="e">
        <f t="shared" si="0"/>
        <v>#REF!</v>
      </c>
      <c r="V17" s="100" t="e">
        <f t="shared" si="8"/>
        <v>#REF!</v>
      </c>
    </row>
    <row r="18" spans="3:23" hidden="1">
      <c r="C18" s="84" t="e">
        <f>'ORÇAMENTO '!#REF!</f>
        <v>#REF!</v>
      </c>
      <c r="D18" s="88" t="e">
        <f>'ORÇAMENTO '!#REF!</f>
        <v>#REF!</v>
      </c>
      <c r="E18" s="88" t="e">
        <f>'ORÇAMENTO '!#REF!</f>
        <v>#REF!</v>
      </c>
      <c r="F18" s="88" t="e">
        <f>'ORÇAMENTO '!#REF!</f>
        <v>#REF!</v>
      </c>
      <c r="G18" s="90" t="e">
        <f>'ORÇAMENTO '!#REF!</f>
        <v>#REF!</v>
      </c>
      <c r="H18" s="92" t="e">
        <f>'ORÇAMENTO '!#REF!</f>
        <v>#REF!</v>
      </c>
      <c r="I18" s="90" t="e">
        <f>'ORÇAMENTO '!#REF!</f>
        <v>#REF!</v>
      </c>
      <c r="J18" s="90" t="e">
        <f>'ORÇAMENTO '!#REF!</f>
        <v>#REF!</v>
      </c>
      <c r="K18" s="90" t="e">
        <f>'ORÇAMENTO '!#REF!</f>
        <v>#REF!</v>
      </c>
      <c r="L18" s="92" t="e">
        <f>'ORÇAMENTO '!#REF!</f>
        <v>#REF!</v>
      </c>
      <c r="M18" s="92" t="e">
        <f>'ORÇAMENTO '!#REF!</f>
        <v>#REF!</v>
      </c>
      <c r="N18" s="95" t="e">
        <f>'ORÇAMENTO '!#REF!</f>
        <v>#REF!</v>
      </c>
      <c r="R18" s="96" t="e">
        <f t="shared" si="5"/>
        <v>#REF!</v>
      </c>
      <c r="S18" s="96" t="e">
        <f t="shared" si="6"/>
        <v>#REF!</v>
      </c>
      <c r="T18" s="89" t="e">
        <f t="shared" si="7"/>
        <v>#REF!</v>
      </c>
      <c r="U18" s="96" t="e">
        <f t="shared" si="0"/>
        <v>#REF!</v>
      </c>
      <c r="V18" s="100" t="e">
        <f t="shared" si="8"/>
        <v>#REF!</v>
      </c>
    </row>
    <row r="19" spans="3:23" hidden="1">
      <c r="C19" s="84" t="e">
        <f>'ORÇAMENTO '!#REF!</f>
        <v>#REF!</v>
      </c>
      <c r="D19" s="88" t="e">
        <f>'ORÇAMENTO '!#REF!</f>
        <v>#REF!</v>
      </c>
      <c r="E19" s="88" t="e">
        <f>'ORÇAMENTO '!#REF!</f>
        <v>#REF!</v>
      </c>
      <c r="F19" s="88" t="e">
        <f>'ORÇAMENTO '!#REF!</f>
        <v>#REF!</v>
      </c>
      <c r="G19" s="90" t="e">
        <f>'ORÇAMENTO '!#REF!</f>
        <v>#REF!</v>
      </c>
      <c r="H19" s="92" t="e">
        <f>'ORÇAMENTO '!#REF!</f>
        <v>#REF!</v>
      </c>
      <c r="I19" s="90" t="e">
        <f>'ORÇAMENTO '!#REF!</f>
        <v>#REF!</v>
      </c>
      <c r="J19" s="90" t="e">
        <f>'ORÇAMENTO '!#REF!</f>
        <v>#REF!</v>
      </c>
      <c r="K19" s="90" t="e">
        <f>'ORÇAMENTO '!#REF!</f>
        <v>#REF!</v>
      </c>
      <c r="L19" s="92" t="e">
        <f>'ORÇAMENTO '!#REF!</f>
        <v>#REF!</v>
      </c>
      <c r="M19" s="92" t="e">
        <f>'ORÇAMENTO '!#REF!</f>
        <v>#REF!</v>
      </c>
      <c r="N19" s="95" t="e">
        <f>'ORÇAMENTO '!#REF!</f>
        <v>#REF!</v>
      </c>
      <c r="R19" s="96" t="e">
        <f t="shared" si="5"/>
        <v>#REF!</v>
      </c>
      <c r="S19" s="96" t="e">
        <f t="shared" si="6"/>
        <v>#REF!</v>
      </c>
      <c r="T19" s="89" t="e">
        <f t="shared" si="7"/>
        <v>#REF!</v>
      </c>
      <c r="U19" s="96" t="e">
        <f t="shared" si="0"/>
        <v>#REF!</v>
      </c>
      <c r="V19" s="100" t="e">
        <f t="shared" si="8"/>
        <v>#REF!</v>
      </c>
    </row>
    <row r="20" spans="3:23" hidden="1">
      <c r="C20" s="84" t="e">
        <f>'ORÇAMENTO '!#REF!</f>
        <v>#REF!</v>
      </c>
      <c r="D20" s="88" t="e">
        <f>'ORÇAMENTO '!#REF!</f>
        <v>#REF!</v>
      </c>
      <c r="E20" s="88" t="e">
        <f>'ORÇAMENTO '!#REF!</f>
        <v>#REF!</v>
      </c>
      <c r="F20" s="88" t="e">
        <f>'ORÇAMENTO '!#REF!</f>
        <v>#REF!</v>
      </c>
      <c r="G20" s="90" t="e">
        <f>'ORÇAMENTO '!#REF!</f>
        <v>#REF!</v>
      </c>
      <c r="H20" s="92" t="e">
        <f>'ORÇAMENTO '!#REF!</f>
        <v>#REF!</v>
      </c>
      <c r="I20" s="90" t="e">
        <f>'ORÇAMENTO '!#REF!</f>
        <v>#REF!</v>
      </c>
      <c r="J20" s="90" t="e">
        <f>'ORÇAMENTO '!#REF!</f>
        <v>#REF!</v>
      </c>
      <c r="K20" s="90" t="e">
        <f>'ORÇAMENTO '!#REF!</f>
        <v>#REF!</v>
      </c>
      <c r="L20" s="92" t="e">
        <f>'ORÇAMENTO '!#REF!</f>
        <v>#REF!</v>
      </c>
      <c r="M20" s="92" t="e">
        <f>'ORÇAMENTO '!#REF!</f>
        <v>#REF!</v>
      </c>
      <c r="N20" s="95" t="e">
        <f>'ORÇAMENTO '!#REF!</f>
        <v>#REF!</v>
      </c>
      <c r="R20" s="96" t="e">
        <f t="shared" si="5"/>
        <v>#REF!</v>
      </c>
      <c r="S20" s="96" t="e">
        <f t="shared" si="6"/>
        <v>#REF!</v>
      </c>
      <c r="T20" s="89" t="e">
        <f t="shared" si="7"/>
        <v>#REF!</v>
      </c>
      <c r="U20" s="96" t="e">
        <f t="shared" si="0"/>
        <v>#REF!</v>
      </c>
      <c r="V20" s="100" t="e">
        <f t="shared" si="8"/>
        <v>#REF!</v>
      </c>
    </row>
    <row r="21" spans="3:23">
      <c r="C21" s="84" t="e">
        <f>'ORÇAMENTO '!#REF!</f>
        <v>#REF!</v>
      </c>
      <c r="D21" s="88" t="e">
        <f>'ORÇAMENTO '!#REF!</f>
        <v>#REF!</v>
      </c>
      <c r="E21" s="88" t="e">
        <f>'ORÇAMENTO '!#REF!</f>
        <v>#REF!</v>
      </c>
      <c r="F21" s="88" t="e">
        <f>'ORÇAMENTO '!#REF!</f>
        <v>#REF!</v>
      </c>
      <c r="G21" s="90" t="e">
        <f>'ORÇAMENTO '!#REF!</f>
        <v>#REF!</v>
      </c>
      <c r="H21" s="92" t="e">
        <f>'ORÇAMENTO '!#REF!</f>
        <v>#REF!</v>
      </c>
      <c r="I21" s="90" t="e">
        <f>'ORÇAMENTO '!#REF!</f>
        <v>#REF!</v>
      </c>
      <c r="J21" s="90" t="e">
        <f>'ORÇAMENTO '!#REF!</f>
        <v>#REF!</v>
      </c>
      <c r="K21" s="90" t="e">
        <f>'ORÇAMENTO '!#REF!</f>
        <v>#REF!</v>
      </c>
      <c r="L21" s="92" t="e">
        <f>'ORÇAMENTO '!#REF!</f>
        <v>#REF!</v>
      </c>
      <c r="M21" s="92" t="e">
        <f>'ORÇAMENTO '!#REF!</f>
        <v>#REF!</v>
      </c>
      <c r="N21" s="95" t="e">
        <f>'ORÇAMENTO '!#REF!</f>
        <v>#REF!</v>
      </c>
      <c r="R21" s="96" t="e">
        <f>IF(F21=F20,0,SUMIF($F$6:$F$1627,F21,$H$6:$H$1627))</f>
        <v>#REF!</v>
      </c>
      <c r="S21" s="96" t="e">
        <f>IF(F21=F20,0,SUMIF($F$6:$F$1627,F21,$I$6:$I$1627))</f>
        <v>#REF!</v>
      </c>
      <c r="T21" s="89" t="e">
        <f>IF(F21=F20,0,SUMIF($F$6:$F$1627,F21,$L$6:$L$1627))</f>
        <v>#REF!</v>
      </c>
      <c r="U21" s="96" t="e">
        <f t="shared" si="0"/>
        <v>#REF!</v>
      </c>
      <c r="V21" s="100" t="e">
        <f>IF(F21=F20,0,SUMIF($F$6:$F$1627,F21,$N$6:$N$1627))</f>
        <v>#REF!</v>
      </c>
      <c r="W21" s="103" t="e">
        <f>V21+W20</f>
        <v>#REF!</v>
      </c>
    </row>
    <row r="22" spans="3:23" hidden="1">
      <c r="C22" s="84" t="e">
        <f>'ORÇAMENTO '!#REF!</f>
        <v>#REF!</v>
      </c>
      <c r="D22" s="88" t="e">
        <f>'ORÇAMENTO '!#REF!</f>
        <v>#REF!</v>
      </c>
      <c r="E22" s="88" t="e">
        <f>'ORÇAMENTO '!#REF!</f>
        <v>#REF!</v>
      </c>
      <c r="F22" s="88" t="e">
        <f>'ORÇAMENTO '!#REF!</f>
        <v>#REF!</v>
      </c>
      <c r="G22" s="90" t="e">
        <f>'ORÇAMENTO '!#REF!</f>
        <v>#REF!</v>
      </c>
      <c r="H22" s="92" t="e">
        <f>'ORÇAMENTO '!#REF!</f>
        <v>#REF!</v>
      </c>
      <c r="I22" s="90" t="e">
        <f>'ORÇAMENTO '!#REF!</f>
        <v>#REF!</v>
      </c>
      <c r="J22" s="90" t="e">
        <f>'ORÇAMENTO '!#REF!</f>
        <v>#REF!</v>
      </c>
      <c r="K22" s="90" t="e">
        <f>'ORÇAMENTO '!#REF!</f>
        <v>#REF!</v>
      </c>
      <c r="L22" s="92" t="e">
        <f>'ORÇAMENTO '!#REF!</f>
        <v>#REF!</v>
      </c>
      <c r="M22" s="92" t="e">
        <f>'ORÇAMENTO '!#REF!</f>
        <v>#REF!</v>
      </c>
      <c r="N22" s="95" t="e">
        <f>'ORÇAMENTO '!#REF!</f>
        <v>#REF!</v>
      </c>
      <c r="R22" s="96" t="e">
        <f t="shared" ref="R22:R27" si="9">IF(F22=F21,0,SUMIF(F$6:F$1627,F22,H$6:H$1627))</f>
        <v>#REF!</v>
      </c>
      <c r="S22" s="96" t="e">
        <f t="shared" ref="S22:S27" si="10">IF(F22=F21,0,SUMIF(F$6:F$1627,F22,I$6:I$1627))</f>
        <v>#REF!</v>
      </c>
      <c r="T22" s="89" t="e">
        <f t="shared" ref="T22:T27" si="11">IF(F22=F21,0,SUMIF(F$6:F$1627,F22,L$6:L$1627))</f>
        <v>#REF!</v>
      </c>
      <c r="U22" s="96" t="e">
        <f t="shared" si="0"/>
        <v>#REF!</v>
      </c>
      <c r="V22" s="100" t="e">
        <f t="shared" ref="V22:V27" si="12">IF(F22=F21,0,SUMIF(F$6:F$1627,F22,N$6:N$1627))</f>
        <v>#REF!</v>
      </c>
    </row>
    <row r="23" spans="3:23" hidden="1">
      <c r="C23" s="84" t="e">
        <f>'ORÇAMENTO '!#REF!</f>
        <v>#REF!</v>
      </c>
      <c r="D23" s="88" t="e">
        <f>'ORÇAMENTO '!#REF!</f>
        <v>#REF!</v>
      </c>
      <c r="E23" s="88" t="e">
        <f>'ORÇAMENTO '!#REF!</f>
        <v>#REF!</v>
      </c>
      <c r="F23" s="88" t="e">
        <f>'ORÇAMENTO '!#REF!</f>
        <v>#REF!</v>
      </c>
      <c r="G23" s="90" t="e">
        <f>'ORÇAMENTO '!#REF!</f>
        <v>#REF!</v>
      </c>
      <c r="H23" s="92" t="e">
        <f>'ORÇAMENTO '!#REF!</f>
        <v>#REF!</v>
      </c>
      <c r="I23" s="90" t="e">
        <f>'ORÇAMENTO '!#REF!</f>
        <v>#REF!</v>
      </c>
      <c r="J23" s="90" t="e">
        <f>'ORÇAMENTO '!#REF!</f>
        <v>#REF!</v>
      </c>
      <c r="K23" s="90" t="e">
        <f>'ORÇAMENTO '!#REF!</f>
        <v>#REF!</v>
      </c>
      <c r="L23" s="92" t="e">
        <f>'ORÇAMENTO '!#REF!</f>
        <v>#REF!</v>
      </c>
      <c r="M23" s="92" t="e">
        <f>'ORÇAMENTO '!#REF!</f>
        <v>#REF!</v>
      </c>
      <c r="N23" s="95" t="e">
        <f>'ORÇAMENTO '!#REF!</f>
        <v>#REF!</v>
      </c>
      <c r="R23" s="96" t="e">
        <f t="shared" si="9"/>
        <v>#REF!</v>
      </c>
      <c r="S23" s="96" t="e">
        <f t="shared" si="10"/>
        <v>#REF!</v>
      </c>
      <c r="T23" s="89" t="e">
        <f t="shared" si="11"/>
        <v>#REF!</v>
      </c>
      <c r="U23" s="96" t="e">
        <f t="shared" si="0"/>
        <v>#REF!</v>
      </c>
      <c r="V23" s="100" t="e">
        <f t="shared" si="12"/>
        <v>#REF!</v>
      </c>
    </row>
    <row r="24" spans="3:23" hidden="1">
      <c r="C24" s="84" t="e">
        <f>'ORÇAMENTO '!#REF!</f>
        <v>#REF!</v>
      </c>
      <c r="D24" s="88" t="e">
        <f>'ORÇAMENTO '!#REF!</f>
        <v>#REF!</v>
      </c>
      <c r="E24" s="88" t="e">
        <f>'ORÇAMENTO '!#REF!</f>
        <v>#REF!</v>
      </c>
      <c r="F24" s="88" t="e">
        <f>'ORÇAMENTO '!#REF!</f>
        <v>#REF!</v>
      </c>
      <c r="G24" s="90" t="e">
        <f>'ORÇAMENTO '!#REF!</f>
        <v>#REF!</v>
      </c>
      <c r="H24" s="92" t="e">
        <f>'ORÇAMENTO '!#REF!</f>
        <v>#REF!</v>
      </c>
      <c r="I24" s="90" t="e">
        <f>'ORÇAMENTO '!#REF!</f>
        <v>#REF!</v>
      </c>
      <c r="J24" s="90" t="e">
        <f>'ORÇAMENTO '!#REF!</f>
        <v>#REF!</v>
      </c>
      <c r="K24" s="90" t="e">
        <f>'ORÇAMENTO '!#REF!</f>
        <v>#REF!</v>
      </c>
      <c r="L24" s="92" t="e">
        <f>'ORÇAMENTO '!#REF!</f>
        <v>#REF!</v>
      </c>
      <c r="M24" s="92" t="e">
        <f>'ORÇAMENTO '!#REF!</f>
        <v>#REF!</v>
      </c>
      <c r="N24" s="95" t="e">
        <f>'ORÇAMENTO '!#REF!</f>
        <v>#REF!</v>
      </c>
      <c r="R24" s="96" t="e">
        <f t="shared" si="9"/>
        <v>#REF!</v>
      </c>
      <c r="S24" s="96" t="e">
        <f t="shared" si="10"/>
        <v>#REF!</v>
      </c>
      <c r="T24" s="89" t="e">
        <f t="shared" si="11"/>
        <v>#REF!</v>
      </c>
      <c r="U24" s="96" t="e">
        <f t="shared" si="0"/>
        <v>#REF!</v>
      </c>
      <c r="V24" s="100" t="e">
        <f t="shared" si="12"/>
        <v>#REF!</v>
      </c>
    </row>
    <row r="25" spans="3:23" hidden="1">
      <c r="C25" s="84" t="e">
        <f>'ORÇAMENTO '!#REF!</f>
        <v>#REF!</v>
      </c>
      <c r="D25" s="88" t="e">
        <f>'ORÇAMENTO '!#REF!</f>
        <v>#REF!</v>
      </c>
      <c r="E25" s="88" t="e">
        <f>'ORÇAMENTO '!#REF!</f>
        <v>#REF!</v>
      </c>
      <c r="F25" s="88" t="e">
        <f>'ORÇAMENTO '!#REF!</f>
        <v>#REF!</v>
      </c>
      <c r="G25" s="90" t="e">
        <f>'ORÇAMENTO '!#REF!</f>
        <v>#REF!</v>
      </c>
      <c r="H25" s="92" t="e">
        <f>'ORÇAMENTO '!#REF!</f>
        <v>#REF!</v>
      </c>
      <c r="I25" s="90" t="e">
        <f>'ORÇAMENTO '!#REF!</f>
        <v>#REF!</v>
      </c>
      <c r="J25" s="90" t="e">
        <f>'ORÇAMENTO '!#REF!</f>
        <v>#REF!</v>
      </c>
      <c r="K25" s="90" t="e">
        <f>'ORÇAMENTO '!#REF!</f>
        <v>#REF!</v>
      </c>
      <c r="L25" s="92" t="e">
        <f>'ORÇAMENTO '!#REF!</f>
        <v>#REF!</v>
      </c>
      <c r="M25" s="92" t="e">
        <f>'ORÇAMENTO '!#REF!</f>
        <v>#REF!</v>
      </c>
      <c r="N25" s="95" t="e">
        <f>'ORÇAMENTO '!#REF!</f>
        <v>#REF!</v>
      </c>
      <c r="R25" s="96" t="e">
        <f t="shared" si="9"/>
        <v>#REF!</v>
      </c>
      <c r="S25" s="96" t="e">
        <f t="shared" si="10"/>
        <v>#REF!</v>
      </c>
      <c r="T25" s="89" t="e">
        <f t="shared" si="11"/>
        <v>#REF!</v>
      </c>
      <c r="U25" s="96" t="e">
        <f t="shared" si="0"/>
        <v>#REF!</v>
      </c>
      <c r="V25" s="100" t="e">
        <f t="shared" si="12"/>
        <v>#REF!</v>
      </c>
    </row>
    <row r="26" spans="3:23" hidden="1">
      <c r="C26" s="84" t="e">
        <f>'ORÇAMENTO '!#REF!</f>
        <v>#REF!</v>
      </c>
      <c r="D26" s="88" t="e">
        <f>'ORÇAMENTO '!#REF!</f>
        <v>#REF!</v>
      </c>
      <c r="E26" s="88" t="e">
        <f>'ORÇAMENTO '!#REF!</f>
        <v>#REF!</v>
      </c>
      <c r="F26" s="88" t="e">
        <f>'ORÇAMENTO '!#REF!</f>
        <v>#REF!</v>
      </c>
      <c r="G26" s="90" t="e">
        <f>'ORÇAMENTO '!#REF!</f>
        <v>#REF!</v>
      </c>
      <c r="H26" s="92" t="e">
        <f>'ORÇAMENTO '!#REF!</f>
        <v>#REF!</v>
      </c>
      <c r="I26" s="90" t="e">
        <f>'ORÇAMENTO '!#REF!</f>
        <v>#REF!</v>
      </c>
      <c r="J26" s="90" t="e">
        <f>'ORÇAMENTO '!#REF!</f>
        <v>#REF!</v>
      </c>
      <c r="K26" s="90" t="e">
        <f>'ORÇAMENTO '!#REF!</f>
        <v>#REF!</v>
      </c>
      <c r="L26" s="92" t="e">
        <f>'ORÇAMENTO '!#REF!</f>
        <v>#REF!</v>
      </c>
      <c r="M26" s="92" t="e">
        <f>'ORÇAMENTO '!#REF!</f>
        <v>#REF!</v>
      </c>
      <c r="N26" s="95" t="e">
        <f>'ORÇAMENTO '!#REF!</f>
        <v>#REF!</v>
      </c>
      <c r="R26" s="96" t="e">
        <f t="shared" si="9"/>
        <v>#REF!</v>
      </c>
      <c r="S26" s="96" t="e">
        <f t="shared" si="10"/>
        <v>#REF!</v>
      </c>
      <c r="T26" s="89" t="e">
        <f t="shared" si="11"/>
        <v>#REF!</v>
      </c>
      <c r="U26" s="96" t="e">
        <f t="shared" si="0"/>
        <v>#REF!</v>
      </c>
      <c r="V26" s="100" t="e">
        <f t="shared" si="12"/>
        <v>#REF!</v>
      </c>
    </row>
    <row r="27" spans="3:23" hidden="1">
      <c r="C27" s="84" t="e">
        <f>'ORÇAMENTO '!#REF!</f>
        <v>#REF!</v>
      </c>
      <c r="D27" s="88" t="e">
        <f>'ORÇAMENTO '!#REF!</f>
        <v>#REF!</v>
      </c>
      <c r="E27" s="88" t="e">
        <f>'ORÇAMENTO '!#REF!</f>
        <v>#REF!</v>
      </c>
      <c r="F27" s="88" t="e">
        <f>'ORÇAMENTO '!#REF!</f>
        <v>#REF!</v>
      </c>
      <c r="G27" s="90" t="e">
        <f>'ORÇAMENTO '!#REF!</f>
        <v>#REF!</v>
      </c>
      <c r="H27" s="92" t="e">
        <f>'ORÇAMENTO '!#REF!</f>
        <v>#REF!</v>
      </c>
      <c r="I27" s="90" t="e">
        <f>'ORÇAMENTO '!#REF!</f>
        <v>#REF!</v>
      </c>
      <c r="J27" s="90" t="e">
        <f>'ORÇAMENTO '!#REF!</f>
        <v>#REF!</v>
      </c>
      <c r="K27" s="90" t="e">
        <f>'ORÇAMENTO '!#REF!</f>
        <v>#REF!</v>
      </c>
      <c r="L27" s="92" t="e">
        <f>'ORÇAMENTO '!#REF!</f>
        <v>#REF!</v>
      </c>
      <c r="M27" s="92" t="e">
        <f>'ORÇAMENTO '!#REF!</f>
        <v>#REF!</v>
      </c>
      <c r="N27" s="95" t="e">
        <f>'ORÇAMENTO '!#REF!</f>
        <v>#REF!</v>
      </c>
      <c r="R27" s="96" t="e">
        <f t="shared" si="9"/>
        <v>#REF!</v>
      </c>
      <c r="S27" s="96" t="e">
        <f t="shared" si="10"/>
        <v>#REF!</v>
      </c>
      <c r="T27" s="89" t="e">
        <f t="shared" si="11"/>
        <v>#REF!</v>
      </c>
      <c r="U27" s="96" t="e">
        <f t="shared" si="0"/>
        <v>#REF!</v>
      </c>
      <c r="V27" s="100" t="e">
        <f t="shared" si="12"/>
        <v>#REF!</v>
      </c>
    </row>
    <row r="28" spans="3:23">
      <c r="C28" s="84" t="e">
        <f>'ORÇAMENTO '!#REF!</f>
        <v>#REF!</v>
      </c>
      <c r="D28" s="88" t="e">
        <f>'ORÇAMENTO '!#REF!</f>
        <v>#REF!</v>
      </c>
      <c r="E28" s="88" t="e">
        <f>'ORÇAMENTO '!#REF!</f>
        <v>#REF!</v>
      </c>
      <c r="F28" s="88" t="e">
        <f>'ORÇAMENTO '!#REF!</f>
        <v>#REF!</v>
      </c>
      <c r="G28" s="90" t="e">
        <f>'ORÇAMENTO '!#REF!</f>
        <v>#REF!</v>
      </c>
      <c r="H28" s="92" t="e">
        <f>'ORÇAMENTO '!#REF!</f>
        <v>#REF!</v>
      </c>
      <c r="I28" s="90" t="e">
        <f>'ORÇAMENTO '!#REF!</f>
        <v>#REF!</v>
      </c>
      <c r="J28" s="90" t="e">
        <f>'ORÇAMENTO '!#REF!</f>
        <v>#REF!</v>
      </c>
      <c r="K28" s="90" t="e">
        <f>'ORÇAMENTO '!#REF!</f>
        <v>#REF!</v>
      </c>
      <c r="L28" s="92" t="e">
        <f>'ORÇAMENTO '!#REF!</f>
        <v>#REF!</v>
      </c>
      <c r="M28" s="92" t="e">
        <f>'ORÇAMENTO '!#REF!</f>
        <v>#REF!</v>
      </c>
      <c r="N28" s="95" t="e">
        <f>'ORÇAMENTO '!#REF!</f>
        <v>#REF!</v>
      </c>
      <c r="R28" s="96" t="e">
        <f t="shared" ref="R28:R44" si="13">IF(F28=F27,0,SUMIF($F$6:$F$1627,F28,$H$6:$H$1627))</f>
        <v>#REF!</v>
      </c>
      <c r="S28" s="96" t="e">
        <f t="shared" ref="S28:S44" si="14">IF(F28=F27,0,SUMIF($F$6:$F$1627,F28,$I$6:$I$1627))</f>
        <v>#REF!</v>
      </c>
      <c r="T28" s="89" t="e">
        <f t="shared" ref="T28:T44" si="15">IF(F28=F27,0,SUMIF($F$6:$F$1627,F28,$L$6:$L$1627))</f>
        <v>#REF!</v>
      </c>
      <c r="U28" s="96" t="e">
        <f t="shared" si="0"/>
        <v>#REF!</v>
      </c>
      <c r="V28" s="100" t="e">
        <f t="shared" ref="V28:V44" si="16">IF(F28=F27,0,SUMIF($F$6:$F$1627,F28,$N$6:$N$1627))</f>
        <v>#REF!</v>
      </c>
      <c r="W28" s="103" t="e">
        <f t="shared" ref="W28:W44" si="17">V28+W27</f>
        <v>#REF!</v>
      </c>
    </row>
    <row r="29" spans="3:23">
      <c r="C29" s="84" t="e">
        <f>'ORÇAMENTO '!#REF!</f>
        <v>#REF!</v>
      </c>
      <c r="D29" s="88" t="e">
        <f>'ORÇAMENTO '!#REF!</f>
        <v>#REF!</v>
      </c>
      <c r="E29" s="88" t="e">
        <f>'ORÇAMENTO '!#REF!</f>
        <v>#REF!</v>
      </c>
      <c r="F29" s="88" t="e">
        <f>'ORÇAMENTO '!#REF!</f>
        <v>#REF!</v>
      </c>
      <c r="G29" s="90" t="e">
        <f>'ORÇAMENTO '!#REF!</f>
        <v>#REF!</v>
      </c>
      <c r="H29" s="92" t="e">
        <f>'ORÇAMENTO '!#REF!</f>
        <v>#REF!</v>
      </c>
      <c r="I29" s="90" t="e">
        <f>'ORÇAMENTO '!#REF!</f>
        <v>#REF!</v>
      </c>
      <c r="J29" s="90" t="e">
        <f>'ORÇAMENTO '!#REF!</f>
        <v>#REF!</v>
      </c>
      <c r="K29" s="90" t="e">
        <f>'ORÇAMENTO '!#REF!</f>
        <v>#REF!</v>
      </c>
      <c r="L29" s="92" t="e">
        <f>'ORÇAMENTO '!#REF!</f>
        <v>#REF!</v>
      </c>
      <c r="M29" s="92" t="e">
        <f>'ORÇAMENTO '!#REF!</f>
        <v>#REF!</v>
      </c>
      <c r="N29" s="95" t="e">
        <f>'ORÇAMENTO '!#REF!</f>
        <v>#REF!</v>
      </c>
      <c r="R29" s="96" t="e">
        <f t="shared" si="13"/>
        <v>#REF!</v>
      </c>
      <c r="S29" s="96" t="e">
        <f t="shared" si="14"/>
        <v>#REF!</v>
      </c>
      <c r="T29" s="89" t="e">
        <f t="shared" si="15"/>
        <v>#REF!</v>
      </c>
      <c r="U29" s="96" t="e">
        <f t="shared" si="0"/>
        <v>#REF!</v>
      </c>
      <c r="V29" s="100" t="e">
        <f t="shared" si="16"/>
        <v>#REF!</v>
      </c>
      <c r="W29" s="103" t="e">
        <f t="shared" si="17"/>
        <v>#REF!</v>
      </c>
    </row>
    <row r="30" spans="3:23">
      <c r="C30" s="84" t="e">
        <f>'ORÇAMENTO '!#REF!</f>
        <v>#REF!</v>
      </c>
      <c r="D30" s="88" t="e">
        <f>'ORÇAMENTO '!#REF!</f>
        <v>#REF!</v>
      </c>
      <c r="E30" s="88" t="e">
        <f>'ORÇAMENTO '!#REF!</f>
        <v>#REF!</v>
      </c>
      <c r="F30" s="88" t="e">
        <f>'ORÇAMENTO '!#REF!</f>
        <v>#REF!</v>
      </c>
      <c r="G30" s="90" t="e">
        <f>'ORÇAMENTO '!#REF!</f>
        <v>#REF!</v>
      </c>
      <c r="H30" s="92" t="e">
        <f>'ORÇAMENTO '!#REF!</f>
        <v>#REF!</v>
      </c>
      <c r="I30" s="90" t="e">
        <f>'ORÇAMENTO '!#REF!</f>
        <v>#REF!</v>
      </c>
      <c r="J30" s="90" t="e">
        <f>'ORÇAMENTO '!#REF!</f>
        <v>#REF!</v>
      </c>
      <c r="K30" s="90" t="e">
        <f>'ORÇAMENTO '!#REF!</f>
        <v>#REF!</v>
      </c>
      <c r="L30" s="92" t="e">
        <f>'ORÇAMENTO '!#REF!</f>
        <v>#REF!</v>
      </c>
      <c r="M30" s="92" t="e">
        <f>'ORÇAMENTO '!#REF!</f>
        <v>#REF!</v>
      </c>
      <c r="N30" s="95" t="e">
        <f>'ORÇAMENTO '!#REF!</f>
        <v>#REF!</v>
      </c>
      <c r="R30" s="96" t="e">
        <f t="shared" si="13"/>
        <v>#REF!</v>
      </c>
      <c r="S30" s="96" t="e">
        <f t="shared" si="14"/>
        <v>#REF!</v>
      </c>
      <c r="T30" s="89" t="e">
        <f t="shared" si="15"/>
        <v>#REF!</v>
      </c>
      <c r="U30" s="96" t="e">
        <f t="shared" si="0"/>
        <v>#REF!</v>
      </c>
      <c r="V30" s="100" t="e">
        <f t="shared" si="16"/>
        <v>#REF!</v>
      </c>
      <c r="W30" s="103" t="e">
        <f t="shared" si="17"/>
        <v>#REF!</v>
      </c>
    </row>
    <row r="31" spans="3:23">
      <c r="C31" s="84" t="e">
        <f>'ORÇAMENTO '!#REF!</f>
        <v>#REF!</v>
      </c>
      <c r="D31" s="88" t="e">
        <f>'ORÇAMENTO '!#REF!</f>
        <v>#REF!</v>
      </c>
      <c r="E31" s="88" t="e">
        <f>'ORÇAMENTO '!#REF!</f>
        <v>#REF!</v>
      </c>
      <c r="F31" s="88" t="e">
        <f>'ORÇAMENTO '!#REF!</f>
        <v>#REF!</v>
      </c>
      <c r="G31" s="90" t="e">
        <f>'ORÇAMENTO '!#REF!</f>
        <v>#REF!</v>
      </c>
      <c r="H31" s="92" t="e">
        <f>'ORÇAMENTO '!#REF!</f>
        <v>#REF!</v>
      </c>
      <c r="I31" s="90" t="e">
        <f>'ORÇAMENTO '!#REF!</f>
        <v>#REF!</v>
      </c>
      <c r="J31" s="90" t="e">
        <f>'ORÇAMENTO '!#REF!</f>
        <v>#REF!</v>
      </c>
      <c r="K31" s="90" t="e">
        <f>'ORÇAMENTO '!#REF!</f>
        <v>#REF!</v>
      </c>
      <c r="L31" s="92" t="e">
        <f>'ORÇAMENTO '!#REF!</f>
        <v>#REF!</v>
      </c>
      <c r="M31" s="92" t="e">
        <f>'ORÇAMENTO '!#REF!</f>
        <v>#REF!</v>
      </c>
      <c r="N31" s="95" t="e">
        <f>'ORÇAMENTO '!#REF!</f>
        <v>#REF!</v>
      </c>
      <c r="R31" s="96" t="e">
        <f t="shared" si="13"/>
        <v>#REF!</v>
      </c>
      <c r="S31" s="96" t="e">
        <f t="shared" si="14"/>
        <v>#REF!</v>
      </c>
      <c r="T31" s="89" t="e">
        <f t="shared" si="15"/>
        <v>#REF!</v>
      </c>
      <c r="U31" s="96" t="e">
        <f t="shared" si="0"/>
        <v>#REF!</v>
      </c>
      <c r="V31" s="100" t="e">
        <f t="shared" si="16"/>
        <v>#REF!</v>
      </c>
      <c r="W31" s="103" t="e">
        <f t="shared" si="17"/>
        <v>#REF!</v>
      </c>
    </row>
    <row r="32" spans="3:23">
      <c r="C32" s="84" t="e">
        <f>'ORÇAMENTO '!#REF!</f>
        <v>#REF!</v>
      </c>
      <c r="D32" s="88" t="e">
        <f>'ORÇAMENTO '!#REF!</f>
        <v>#REF!</v>
      </c>
      <c r="E32" s="88" t="e">
        <f>'ORÇAMENTO '!#REF!</f>
        <v>#REF!</v>
      </c>
      <c r="F32" s="88" t="e">
        <f>'ORÇAMENTO '!#REF!</f>
        <v>#REF!</v>
      </c>
      <c r="G32" s="90" t="e">
        <f>'ORÇAMENTO '!#REF!</f>
        <v>#REF!</v>
      </c>
      <c r="H32" s="92" t="e">
        <f>'ORÇAMENTO '!#REF!</f>
        <v>#REF!</v>
      </c>
      <c r="I32" s="90" t="e">
        <f>'ORÇAMENTO '!#REF!</f>
        <v>#REF!</v>
      </c>
      <c r="J32" s="90" t="e">
        <f>'ORÇAMENTO '!#REF!</f>
        <v>#REF!</v>
      </c>
      <c r="K32" s="90" t="e">
        <f>'ORÇAMENTO '!#REF!</f>
        <v>#REF!</v>
      </c>
      <c r="L32" s="92" t="e">
        <f>'ORÇAMENTO '!#REF!</f>
        <v>#REF!</v>
      </c>
      <c r="M32" s="92" t="e">
        <f>'ORÇAMENTO '!#REF!</f>
        <v>#REF!</v>
      </c>
      <c r="N32" s="95" t="e">
        <f>'ORÇAMENTO '!#REF!</f>
        <v>#REF!</v>
      </c>
      <c r="R32" s="96" t="e">
        <f t="shared" si="13"/>
        <v>#REF!</v>
      </c>
      <c r="S32" s="96" t="e">
        <f t="shared" si="14"/>
        <v>#REF!</v>
      </c>
      <c r="T32" s="89" t="e">
        <f t="shared" si="15"/>
        <v>#REF!</v>
      </c>
      <c r="U32" s="96" t="e">
        <f t="shared" si="0"/>
        <v>#REF!</v>
      </c>
      <c r="V32" s="100" t="e">
        <f t="shared" si="16"/>
        <v>#REF!</v>
      </c>
      <c r="W32" s="103" t="e">
        <f t="shared" si="17"/>
        <v>#REF!</v>
      </c>
    </row>
    <row r="33" spans="3:23">
      <c r="C33" s="84" t="e">
        <f>'ORÇAMENTO '!#REF!</f>
        <v>#REF!</v>
      </c>
      <c r="D33" s="88" t="e">
        <f>'ORÇAMENTO '!#REF!</f>
        <v>#REF!</v>
      </c>
      <c r="E33" s="88" t="e">
        <f>'ORÇAMENTO '!#REF!</f>
        <v>#REF!</v>
      </c>
      <c r="F33" s="88" t="e">
        <f>'ORÇAMENTO '!#REF!</f>
        <v>#REF!</v>
      </c>
      <c r="G33" s="90" t="e">
        <f>'ORÇAMENTO '!#REF!</f>
        <v>#REF!</v>
      </c>
      <c r="H33" s="92" t="e">
        <f>'ORÇAMENTO '!#REF!</f>
        <v>#REF!</v>
      </c>
      <c r="I33" s="90" t="e">
        <f>'ORÇAMENTO '!#REF!</f>
        <v>#REF!</v>
      </c>
      <c r="J33" s="90" t="e">
        <f>'ORÇAMENTO '!#REF!</f>
        <v>#REF!</v>
      </c>
      <c r="K33" s="90" t="e">
        <f>'ORÇAMENTO '!#REF!</f>
        <v>#REF!</v>
      </c>
      <c r="L33" s="92" t="e">
        <f>'ORÇAMENTO '!#REF!</f>
        <v>#REF!</v>
      </c>
      <c r="M33" s="92" t="e">
        <f>'ORÇAMENTO '!#REF!</f>
        <v>#REF!</v>
      </c>
      <c r="N33" s="95" t="e">
        <f>'ORÇAMENTO '!#REF!</f>
        <v>#REF!</v>
      </c>
      <c r="R33" s="96" t="e">
        <f t="shared" si="13"/>
        <v>#REF!</v>
      </c>
      <c r="S33" s="96" t="e">
        <f t="shared" si="14"/>
        <v>#REF!</v>
      </c>
      <c r="T33" s="89" t="e">
        <f t="shared" si="15"/>
        <v>#REF!</v>
      </c>
      <c r="U33" s="96" t="e">
        <f t="shared" si="0"/>
        <v>#REF!</v>
      </c>
      <c r="V33" s="100" t="e">
        <f t="shared" si="16"/>
        <v>#REF!</v>
      </c>
      <c r="W33" s="103" t="e">
        <f t="shared" si="17"/>
        <v>#REF!</v>
      </c>
    </row>
    <row r="34" spans="3:23">
      <c r="C34" s="84" t="e">
        <f>'ORÇAMENTO '!#REF!</f>
        <v>#REF!</v>
      </c>
      <c r="D34" s="88" t="e">
        <f>'ORÇAMENTO '!#REF!</f>
        <v>#REF!</v>
      </c>
      <c r="E34" s="88" t="e">
        <f>'ORÇAMENTO '!#REF!</f>
        <v>#REF!</v>
      </c>
      <c r="F34" s="88" t="e">
        <f>'ORÇAMENTO '!#REF!</f>
        <v>#REF!</v>
      </c>
      <c r="G34" s="90" t="e">
        <f>'ORÇAMENTO '!#REF!</f>
        <v>#REF!</v>
      </c>
      <c r="H34" s="92" t="e">
        <f>'ORÇAMENTO '!#REF!</f>
        <v>#REF!</v>
      </c>
      <c r="I34" s="90" t="e">
        <f>'ORÇAMENTO '!#REF!</f>
        <v>#REF!</v>
      </c>
      <c r="J34" s="90" t="e">
        <f>'ORÇAMENTO '!#REF!</f>
        <v>#REF!</v>
      </c>
      <c r="K34" s="90" t="e">
        <f>'ORÇAMENTO '!#REF!</f>
        <v>#REF!</v>
      </c>
      <c r="L34" s="92" t="e">
        <f>'ORÇAMENTO '!#REF!</f>
        <v>#REF!</v>
      </c>
      <c r="M34" s="92" t="e">
        <f>'ORÇAMENTO '!#REF!</f>
        <v>#REF!</v>
      </c>
      <c r="N34" s="95" t="e">
        <f>'ORÇAMENTO '!#REF!</f>
        <v>#REF!</v>
      </c>
      <c r="R34" s="96" t="e">
        <f t="shared" si="13"/>
        <v>#REF!</v>
      </c>
      <c r="S34" s="96" t="e">
        <f t="shared" si="14"/>
        <v>#REF!</v>
      </c>
      <c r="T34" s="89" t="e">
        <f t="shared" si="15"/>
        <v>#REF!</v>
      </c>
      <c r="U34" s="96" t="e">
        <f t="shared" si="0"/>
        <v>#REF!</v>
      </c>
      <c r="V34" s="100" t="e">
        <f t="shared" si="16"/>
        <v>#REF!</v>
      </c>
      <c r="W34" s="103" t="e">
        <f t="shared" si="17"/>
        <v>#REF!</v>
      </c>
    </row>
    <row r="35" spans="3:23">
      <c r="C35" s="84" t="e">
        <f>'ORÇAMENTO '!#REF!</f>
        <v>#REF!</v>
      </c>
      <c r="D35" s="88" t="e">
        <f>'ORÇAMENTO '!#REF!</f>
        <v>#REF!</v>
      </c>
      <c r="E35" s="88" t="e">
        <f>'ORÇAMENTO '!#REF!</f>
        <v>#REF!</v>
      </c>
      <c r="F35" s="88" t="e">
        <f>'ORÇAMENTO '!#REF!</f>
        <v>#REF!</v>
      </c>
      <c r="G35" s="90" t="e">
        <f>'ORÇAMENTO '!#REF!</f>
        <v>#REF!</v>
      </c>
      <c r="H35" s="92" t="e">
        <f>'ORÇAMENTO '!#REF!</f>
        <v>#REF!</v>
      </c>
      <c r="I35" s="90" t="e">
        <f>'ORÇAMENTO '!#REF!</f>
        <v>#REF!</v>
      </c>
      <c r="J35" s="90" t="e">
        <f>'ORÇAMENTO '!#REF!</f>
        <v>#REF!</v>
      </c>
      <c r="K35" s="90" t="e">
        <f>'ORÇAMENTO '!#REF!</f>
        <v>#REF!</v>
      </c>
      <c r="L35" s="92" t="e">
        <f>'ORÇAMENTO '!#REF!</f>
        <v>#REF!</v>
      </c>
      <c r="M35" s="92" t="e">
        <f>'ORÇAMENTO '!#REF!</f>
        <v>#REF!</v>
      </c>
      <c r="N35" s="95" t="e">
        <f>'ORÇAMENTO '!#REF!</f>
        <v>#REF!</v>
      </c>
      <c r="R35" s="96" t="e">
        <f t="shared" si="13"/>
        <v>#REF!</v>
      </c>
      <c r="S35" s="96" t="e">
        <f t="shared" si="14"/>
        <v>#REF!</v>
      </c>
      <c r="T35" s="89" t="e">
        <f t="shared" si="15"/>
        <v>#REF!</v>
      </c>
      <c r="U35" s="96" t="e">
        <f t="shared" si="0"/>
        <v>#REF!</v>
      </c>
      <c r="V35" s="100" t="e">
        <f t="shared" si="16"/>
        <v>#REF!</v>
      </c>
      <c r="W35" s="103" t="e">
        <f t="shared" si="17"/>
        <v>#REF!</v>
      </c>
    </row>
    <row r="36" spans="3:23">
      <c r="C36" s="84" t="e">
        <f>'ORÇAMENTO '!#REF!</f>
        <v>#REF!</v>
      </c>
      <c r="D36" s="88" t="e">
        <f>'ORÇAMENTO '!#REF!</f>
        <v>#REF!</v>
      </c>
      <c r="E36" s="88" t="e">
        <f>'ORÇAMENTO '!#REF!</f>
        <v>#REF!</v>
      </c>
      <c r="F36" s="88" t="e">
        <f>'ORÇAMENTO '!#REF!</f>
        <v>#REF!</v>
      </c>
      <c r="G36" s="90" t="e">
        <f>'ORÇAMENTO '!#REF!</f>
        <v>#REF!</v>
      </c>
      <c r="H36" s="92" t="e">
        <f>'ORÇAMENTO '!#REF!</f>
        <v>#REF!</v>
      </c>
      <c r="I36" s="90" t="e">
        <f>'ORÇAMENTO '!#REF!</f>
        <v>#REF!</v>
      </c>
      <c r="J36" s="90" t="e">
        <f>'ORÇAMENTO '!#REF!</f>
        <v>#REF!</v>
      </c>
      <c r="K36" s="90" t="e">
        <f>'ORÇAMENTO '!#REF!</f>
        <v>#REF!</v>
      </c>
      <c r="L36" s="92" t="e">
        <f>'ORÇAMENTO '!#REF!</f>
        <v>#REF!</v>
      </c>
      <c r="M36" s="92" t="e">
        <f>'ORÇAMENTO '!#REF!</f>
        <v>#REF!</v>
      </c>
      <c r="N36" s="95" t="e">
        <f>'ORÇAMENTO '!#REF!</f>
        <v>#REF!</v>
      </c>
      <c r="R36" s="96" t="e">
        <f t="shared" si="13"/>
        <v>#REF!</v>
      </c>
      <c r="S36" s="96" t="e">
        <f t="shared" si="14"/>
        <v>#REF!</v>
      </c>
      <c r="T36" s="89" t="e">
        <f t="shared" si="15"/>
        <v>#REF!</v>
      </c>
      <c r="U36" s="96" t="e">
        <f t="shared" si="0"/>
        <v>#REF!</v>
      </c>
      <c r="V36" s="100" t="e">
        <f t="shared" si="16"/>
        <v>#REF!</v>
      </c>
      <c r="W36" s="103" t="e">
        <f t="shared" si="17"/>
        <v>#REF!</v>
      </c>
    </row>
    <row r="37" spans="3:23">
      <c r="C37" s="84" t="e">
        <f>'ORÇAMENTO '!#REF!</f>
        <v>#REF!</v>
      </c>
      <c r="D37" s="88" t="e">
        <f>'ORÇAMENTO '!#REF!</f>
        <v>#REF!</v>
      </c>
      <c r="E37" s="88" t="e">
        <f>'ORÇAMENTO '!#REF!</f>
        <v>#REF!</v>
      </c>
      <c r="F37" s="88" t="e">
        <f>'ORÇAMENTO '!#REF!</f>
        <v>#REF!</v>
      </c>
      <c r="G37" s="90" t="e">
        <f>'ORÇAMENTO '!#REF!</f>
        <v>#REF!</v>
      </c>
      <c r="H37" s="92" t="e">
        <f>'ORÇAMENTO '!#REF!</f>
        <v>#REF!</v>
      </c>
      <c r="I37" s="90" t="e">
        <f>'ORÇAMENTO '!#REF!</f>
        <v>#REF!</v>
      </c>
      <c r="J37" s="90" t="e">
        <f>'ORÇAMENTO '!#REF!</f>
        <v>#REF!</v>
      </c>
      <c r="K37" s="90" t="e">
        <f>'ORÇAMENTO '!#REF!</f>
        <v>#REF!</v>
      </c>
      <c r="L37" s="92" t="e">
        <f>'ORÇAMENTO '!#REF!</f>
        <v>#REF!</v>
      </c>
      <c r="M37" s="92" t="e">
        <f>'ORÇAMENTO '!#REF!</f>
        <v>#REF!</v>
      </c>
      <c r="N37" s="95" t="e">
        <f>'ORÇAMENTO '!#REF!</f>
        <v>#REF!</v>
      </c>
      <c r="R37" s="96" t="e">
        <f t="shared" si="13"/>
        <v>#REF!</v>
      </c>
      <c r="S37" s="96" t="e">
        <f t="shared" si="14"/>
        <v>#REF!</v>
      </c>
      <c r="T37" s="89" t="e">
        <f t="shared" si="15"/>
        <v>#REF!</v>
      </c>
      <c r="U37" s="96" t="e">
        <f t="shared" si="0"/>
        <v>#REF!</v>
      </c>
      <c r="V37" s="100" t="e">
        <f t="shared" si="16"/>
        <v>#REF!</v>
      </c>
      <c r="W37" s="103" t="e">
        <f t="shared" si="17"/>
        <v>#REF!</v>
      </c>
    </row>
    <row r="38" spans="3:23">
      <c r="C38" s="84" t="e">
        <f>'ORÇAMENTO '!#REF!</f>
        <v>#REF!</v>
      </c>
      <c r="D38" s="88" t="e">
        <f>'ORÇAMENTO '!#REF!</f>
        <v>#REF!</v>
      </c>
      <c r="E38" s="88" t="e">
        <f>'ORÇAMENTO '!#REF!</f>
        <v>#REF!</v>
      </c>
      <c r="F38" s="88" t="e">
        <f>'ORÇAMENTO '!#REF!</f>
        <v>#REF!</v>
      </c>
      <c r="G38" s="90" t="e">
        <f>'ORÇAMENTO '!#REF!</f>
        <v>#REF!</v>
      </c>
      <c r="H38" s="92" t="e">
        <f>'ORÇAMENTO '!#REF!</f>
        <v>#REF!</v>
      </c>
      <c r="I38" s="90" t="e">
        <f>'ORÇAMENTO '!#REF!</f>
        <v>#REF!</v>
      </c>
      <c r="J38" s="90" t="e">
        <f>'ORÇAMENTO '!#REF!</f>
        <v>#REF!</v>
      </c>
      <c r="K38" s="90" t="e">
        <f>'ORÇAMENTO '!#REF!</f>
        <v>#REF!</v>
      </c>
      <c r="L38" s="92" t="e">
        <f>'ORÇAMENTO '!#REF!</f>
        <v>#REF!</v>
      </c>
      <c r="M38" s="92" t="e">
        <f>'ORÇAMENTO '!#REF!</f>
        <v>#REF!</v>
      </c>
      <c r="N38" s="95" t="e">
        <f>'ORÇAMENTO '!#REF!</f>
        <v>#REF!</v>
      </c>
      <c r="R38" s="96" t="e">
        <f t="shared" si="13"/>
        <v>#REF!</v>
      </c>
      <c r="S38" s="96" t="e">
        <f t="shared" si="14"/>
        <v>#REF!</v>
      </c>
      <c r="T38" s="89" t="e">
        <f t="shared" si="15"/>
        <v>#REF!</v>
      </c>
      <c r="U38" s="96" t="e">
        <f t="shared" si="0"/>
        <v>#REF!</v>
      </c>
      <c r="V38" s="100" t="e">
        <f t="shared" si="16"/>
        <v>#REF!</v>
      </c>
      <c r="W38" s="103" t="e">
        <f t="shared" si="17"/>
        <v>#REF!</v>
      </c>
    </row>
    <row r="39" spans="3:23">
      <c r="C39" s="84" t="e">
        <f>'ORÇAMENTO '!#REF!</f>
        <v>#REF!</v>
      </c>
      <c r="D39" s="88" t="e">
        <f>'ORÇAMENTO '!#REF!</f>
        <v>#REF!</v>
      </c>
      <c r="E39" s="88" t="e">
        <f>'ORÇAMENTO '!#REF!</f>
        <v>#REF!</v>
      </c>
      <c r="F39" s="88" t="e">
        <f>'ORÇAMENTO '!#REF!</f>
        <v>#REF!</v>
      </c>
      <c r="G39" s="90" t="e">
        <f>'ORÇAMENTO '!#REF!</f>
        <v>#REF!</v>
      </c>
      <c r="H39" s="92" t="e">
        <f>'ORÇAMENTO '!#REF!</f>
        <v>#REF!</v>
      </c>
      <c r="I39" s="90" t="e">
        <f>'ORÇAMENTO '!#REF!</f>
        <v>#REF!</v>
      </c>
      <c r="J39" s="90" t="e">
        <f>'ORÇAMENTO '!#REF!</f>
        <v>#REF!</v>
      </c>
      <c r="K39" s="90" t="e">
        <f>'ORÇAMENTO '!#REF!</f>
        <v>#REF!</v>
      </c>
      <c r="L39" s="92" t="e">
        <f>'ORÇAMENTO '!#REF!</f>
        <v>#REF!</v>
      </c>
      <c r="M39" s="92" t="e">
        <f>'ORÇAMENTO '!#REF!</f>
        <v>#REF!</v>
      </c>
      <c r="N39" s="95" t="e">
        <f>'ORÇAMENTO '!#REF!</f>
        <v>#REF!</v>
      </c>
      <c r="R39" s="96" t="e">
        <f t="shared" si="13"/>
        <v>#REF!</v>
      </c>
      <c r="S39" s="96" t="e">
        <f t="shared" si="14"/>
        <v>#REF!</v>
      </c>
      <c r="T39" s="89" t="e">
        <f t="shared" si="15"/>
        <v>#REF!</v>
      </c>
      <c r="U39" s="96" t="e">
        <f t="shared" si="0"/>
        <v>#REF!</v>
      </c>
      <c r="V39" s="100" t="e">
        <f t="shared" si="16"/>
        <v>#REF!</v>
      </c>
      <c r="W39" s="103" t="e">
        <f t="shared" si="17"/>
        <v>#REF!</v>
      </c>
    </row>
    <row r="40" spans="3:23">
      <c r="C40" s="84" t="e">
        <f>'ORÇAMENTO '!#REF!</f>
        <v>#REF!</v>
      </c>
      <c r="D40" s="88" t="e">
        <f>'ORÇAMENTO '!#REF!</f>
        <v>#REF!</v>
      </c>
      <c r="E40" s="88" t="e">
        <f>'ORÇAMENTO '!#REF!</f>
        <v>#REF!</v>
      </c>
      <c r="F40" s="88" t="e">
        <f>'ORÇAMENTO '!#REF!</f>
        <v>#REF!</v>
      </c>
      <c r="G40" s="90" t="e">
        <f>'ORÇAMENTO '!#REF!</f>
        <v>#REF!</v>
      </c>
      <c r="H40" s="92" t="e">
        <f>'ORÇAMENTO '!#REF!</f>
        <v>#REF!</v>
      </c>
      <c r="I40" s="90" t="e">
        <f>'ORÇAMENTO '!#REF!</f>
        <v>#REF!</v>
      </c>
      <c r="J40" s="90" t="e">
        <f>'ORÇAMENTO '!#REF!</f>
        <v>#REF!</v>
      </c>
      <c r="K40" s="90" t="e">
        <f>'ORÇAMENTO '!#REF!</f>
        <v>#REF!</v>
      </c>
      <c r="L40" s="92" t="e">
        <f>'ORÇAMENTO '!#REF!</f>
        <v>#REF!</v>
      </c>
      <c r="M40" s="92" t="e">
        <f>'ORÇAMENTO '!#REF!</f>
        <v>#REF!</v>
      </c>
      <c r="N40" s="95" t="e">
        <f>'ORÇAMENTO '!#REF!</f>
        <v>#REF!</v>
      </c>
      <c r="R40" s="96" t="e">
        <f t="shared" si="13"/>
        <v>#REF!</v>
      </c>
      <c r="S40" s="96" t="e">
        <f t="shared" si="14"/>
        <v>#REF!</v>
      </c>
      <c r="T40" s="89" t="e">
        <f t="shared" si="15"/>
        <v>#REF!</v>
      </c>
      <c r="U40" s="96" t="e">
        <f t="shared" si="0"/>
        <v>#REF!</v>
      </c>
      <c r="V40" s="100" t="e">
        <f t="shared" si="16"/>
        <v>#REF!</v>
      </c>
      <c r="W40" s="103" t="e">
        <f t="shared" si="17"/>
        <v>#REF!</v>
      </c>
    </row>
    <row r="41" spans="3:23">
      <c r="C41" s="84" t="e">
        <f>'ORÇAMENTO '!#REF!</f>
        <v>#REF!</v>
      </c>
      <c r="D41" s="88" t="e">
        <f>'ORÇAMENTO '!#REF!</f>
        <v>#REF!</v>
      </c>
      <c r="E41" s="88" t="e">
        <f>'ORÇAMENTO '!#REF!</f>
        <v>#REF!</v>
      </c>
      <c r="F41" s="88" t="e">
        <f>'ORÇAMENTO '!#REF!</f>
        <v>#REF!</v>
      </c>
      <c r="G41" s="90" t="e">
        <f>'ORÇAMENTO '!#REF!</f>
        <v>#REF!</v>
      </c>
      <c r="H41" s="92" t="e">
        <f>'ORÇAMENTO '!#REF!</f>
        <v>#REF!</v>
      </c>
      <c r="I41" s="90" t="e">
        <f>'ORÇAMENTO '!#REF!</f>
        <v>#REF!</v>
      </c>
      <c r="J41" s="90" t="e">
        <f>'ORÇAMENTO '!#REF!</f>
        <v>#REF!</v>
      </c>
      <c r="K41" s="90" t="e">
        <f>'ORÇAMENTO '!#REF!</f>
        <v>#REF!</v>
      </c>
      <c r="L41" s="92" t="e">
        <f>'ORÇAMENTO '!#REF!</f>
        <v>#REF!</v>
      </c>
      <c r="M41" s="92" t="e">
        <f>'ORÇAMENTO '!#REF!</f>
        <v>#REF!</v>
      </c>
      <c r="N41" s="95" t="e">
        <f>'ORÇAMENTO '!#REF!</f>
        <v>#REF!</v>
      </c>
      <c r="R41" s="96" t="e">
        <f t="shared" si="13"/>
        <v>#REF!</v>
      </c>
      <c r="S41" s="96" t="e">
        <f t="shared" si="14"/>
        <v>#REF!</v>
      </c>
      <c r="T41" s="89" t="e">
        <f t="shared" si="15"/>
        <v>#REF!</v>
      </c>
      <c r="U41" s="96" t="e">
        <f t="shared" si="0"/>
        <v>#REF!</v>
      </c>
      <c r="V41" s="100" t="e">
        <f t="shared" si="16"/>
        <v>#REF!</v>
      </c>
      <c r="W41" s="103" t="e">
        <f t="shared" si="17"/>
        <v>#REF!</v>
      </c>
    </row>
    <row r="42" spans="3:23">
      <c r="C42" s="84" t="e">
        <f>'ORÇAMENTO '!#REF!</f>
        <v>#REF!</v>
      </c>
      <c r="D42" s="88" t="e">
        <f>'ORÇAMENTO '!#REF!</f>
        <v>#REF!</v>
      </c>
      <c r="E42" s="88" t="e">
        <f>'ORÇAMENTO '!#REF!</f>
        <v>#REF!</v>
      </c>
      <c r="F42" s="88" t="e">
        <f>'ORÇAMENTO '!#REF!</f>
        <v>#REF!</v>
      </c>
      <c r="G42" s="90" t="e">
        <f>'ORÇAMENTO '!#REF!</f>
        <v>#REF!</v>
      </c>
      <c r="H42" s="92" t="e">
        <f>'ORÇAMENTO '!#REF!</f>
        <v>#REF!</v>
      </c>
      <c r="I42" s="90" t="e">
        <f>'ORÇAMENTO '!#REF!</f>
        <v>#REF!</v>
      </c>
      <c r="J42" s="90" t="e">
        <f>'ORÇAMENTO '!#REF!</f>
        <v>#REF!</v>
      </c>
      <c r="K42" s="90" t="e">
        <f>'ORÇAMENTO '!#REF!</f>
        <v>#REF!</v>
      </c>
      <c r="L42" s="92" t="e">
        <f>'ORÇAMENTO '!#REF!</f>
        <v>#REF!</v>
      </c>
      <c r="M42" s="92" t="e">
        <f>'ORÇAMENTO '!#REF!</f>
        <v>#REF!</v>
      </c>
      <c r="N42" s="95" t="e">
        <f>'ORÇAMENTO '!#REF!</f>
        <v>#REF!</v>
      </c>
      <c r="R42" s="96" t="e">
        <f t="shared" si="13"/>
        <v>#REF!</v>
      </c>
      <c r="S42" s="96" t="e">
        <f t="shared" si="14"/>
        <v>#REF!</v>
      </c>
      <c r="T42" s="89" t="e">
        <f t="shared" si="15"/>
        <v>#REF!</v>
      </c>
      <c r="U42" s="96" t="e">
        <f t="shared" si="0"/>
        <v>#REF!</v>
      </c>
      <c r="V42" s="100" t="e">
        <f t="shared" si="16"/>
        <v>#REF!</v>
      </c>
      <c r="W42" s="103" t="e">
        <f t="shared" si="17"/>
        <v>#REF!</v>
      </c>
    </row>
    <row r="43" spans="3:23">
      <c r="C43" s="84" t="e">
        <f>'ORÇAMENTO '!#REF!</f>
        <v>#REF!</v>
      </c>
      <c r="D43" s="88" t="e">
        <f>'ORÇAMENTO '!#REF!</f>
        <v>#REF!</v>
      </c>
      <c r="E43" s="88" t="e">
        <f>'ORÇAMENTO '!#REF!</f>
        <v>#REF!</v>
      </c>
      <c r="F43" s="88" t="e">
        <f>'ORÇAMENTO '!#REF!</f>
        <v>#REF!</v>
      </c>
      <c r="G43" s="90" t="e">
        <f>'ORÇAMENTO '!#REF!</f>
        <v>#REF!</v>
      </c>
      <c r="H43" s="92" t="e">
        <f>'ORÇAMENTO '!#REF!</f>
        <v>#REF!</v>
      </c>
      <c r="I43" s="90" t="e">
        <f>'ORÇAMENTO '!#REF!</f>
        <v>#REF!</v>
      </c>
      <c r="J43" s="90" t="e">
        <f>'ORÇAMENTO '!#REF!</f>
        <v>#REF!</v>
      </c>
      <c r="K43" s="90" t="e">
        <f>'ORÇAMENTO '!#REF!</f>
        <v>#REF!</v>
      </c>
      <c r="L43" s="92" t="e">
        <f>'ORÇAMENTO '!#REF!</f>
        <v>#REF!</v>
      </c>
      <c r="M43" s="92" t="e">
        <f>'ORÇAMENTO '!#REF!</f>
        <v>#REF!</v>
      </c>
      <c r="N43" s="95" t="e">
        <f>'ORÇAMENTO '!#REF!</f>
        <v>#REF!</v>
      </c>
      <c r="R43" s="96" t="e">
        <f t="shared" si="13"/>
        <v>#REF!</v>
      </c>
      <c r="S43" s="96" t="e">
        <f t="shared" si="14"/>
        <v>#REF!</v>
      </c>
      <c r="T43" s="89" t="e">
        <f t="shared" si="15"/>
        <v>#REF!</v>
      </c>
      <c r="U43" s="96" t="e">
        <f t="shared" si="0"/>
        <v>#REF!</v>
      </c>
      <c r="V43" s="100" t="e">
        <f t="shared" si="16"/>
        <v>#REF!</v>
      </c>
      <c r="W43" s="103" t="e">
        <f t="shared" si="17"/>
        <v>#REF!</v>
      </c>
    </row>
    <row r="44" spans="3:23">
      <c r="C44" s="84" t="e">
        <f>'ORÇAMENTO '!#REF!</f>
        <v>#REF!</v>
      </c>
      <c r="D44" s="88" t="e">
        <f>'ORÇAMENTO '!#REF!</f>
        <v>#REF!</v>
      </c>
      <c r="E44" s="88" t="e">
        <f>'ORÇAMENTO '!#REF!</f>
        <v>#REF!</v>
      </c>
      <c r="F44" s="88" t="e">
        <f>'ORÇAMENTO '!#REF!</f>
        <v>#REF!</v>
      </c>
      <c r="G44" s="90" t="e">
        <f>'ORÇAMENTO '!#REF!</f>
        <v>#REF!</v>
      </c>
      <c r="H44" s="92" t="e">
        <f>'ORÇAMENTO '!#REF!</f>
        <v>#REF!</v>
      </c>
      <c r="I44" s="90" t="e">
        <f>'ORÇAMENTO '!#REF!</f>
        <v>#REF!</v>
      </c>
      <c r="J44" s="90" t="e">
        <f>'ORÇAMENTO '!#REF!</f>
        <v>#REF!</v>
      </c>
      <c r="K44" s="90" t="e">
        <f>'ORÇAMENTO '!#REF!</f>
        <v>#REF!</v>
      </c>
      <c r="L44" s="92" t="e">
        <f>'ORÇAMENTO '!#REF!</f>
        <v>#REF!</v>
      </c>
      <c r="M44" s="92" t="e">
        <f>'ORÇAMENTO '!#REF!</f>
        <v>#REF!</v>
      </c>
      <c r="N44" s="95" t="e">
        <f>'ORÇAMENTO '!#REF!</f>
        <v>#REF!</v>
      </c>
      <c r="R44" s="96" t="e">
        <f t="shared" si="13"/>
        <v>#REF!</v>
      </c>
      <c r="S44" s="96" t="e">
        <f t="shared" si="14"/>
        <v>#REF!</v>
      </c>
      <c r="T44" s="89" t="e">
        <f t="shared" si="15"/>
        <v>#REF!</v>
      </c>
      <c r="U44" s="96" t="e">
        <f t="shared" si="0"/>
        <v>#REF!</v>
      </c>
      <c r="V44" s="100" t="e">
        <f t="shared" si="16"/>
        <v>#REF!</v>
      </c>
      <c r="W44" s="103" t="e">
        <f t="shared" si="17"/>
        <v>#REF!</v>
      </c>
    </row>
    <row r="45" spans="3:23" hidden="1">
      <c r="C45" s="84" t="e">
        <f>'ORÇAMENTO '!#REF!</f>
        <v>#REF!</v>
      </c>
      <c r="D45" s="88" t="e">
        <f>'ORÇAMENTO '!#REF!</f>
        <v>#REF!</v>
      </c>
      <c r="E45" s="88" t="e">
        <f>'ORÇAMENTO '!#REF!</f>
        <v>#REF!</v>
      </c>
      <c r="F45" s="88" t="e">
        <f>'ORÇAMENTO '!#REF!</f>
        <v>#REF!</v>
      </c>
      <c r="G45" s="90" t="e">
        <f>'ORÇAMENTO '!#REF!</f>
        <v>#REF!</v>
      </c>
      <c r="H45" s="92" t="e">
        <f>'ORÇAMENTO '!#REF!</f>
        <v>#REF!</v>
      </c>
      <c r="I45" s="90" t="e">
        <f>'ORÇAMENTO '!#REF!</f>
        <v>#REF!</v>
      </c>
      <c r="J45" s="90" t="e">
        <f>'ORÇAMENTO '!#REF!</f>
        <v>#REF!</v>
      </c>
      <c r="K45" s="90" t="e">
        <f>'ORÇAMENTO '!#REF!</f>
        <v>#REF!</v>
      </c>
      <c r="L45" s="92" t="e">
        <f>'ORÇAMENTO '!#REF!</f>
        <v>#REF!</v>
      </c>
      <c r="M45" s="92" t="e">
        <f>'ORÇAMENTO '!#REF!</f>
        <v>#REF!</v>
      </c>
      <c r="N45" s="95" t="e">
        <f>'ORÇAMENTO '!#REF!</f>
        <v>#REF!</v>
      </c>
      <c r="R45" s="96" t="e">
        <f>IF(F45=F44,0,SUMIF(F$6:F$1627,F45,H$6:H$1627))</f>
        <v>#REF!</v>
      </c>
      <c r="S45" s="96" t="e">
        <f>IF(F45=F44,0,SUMIF(F$6:F$1627,F45,I$6:I$1627))</f>
        <v>#REF!</v>
      </c>
      <c r="T45" s="89" t="e">
        <f>IF(F45=F44,0,SUMIF(F$6:F$1627,F45,L$6:L$1627))</f>
        <v>#REF!</v>
      </c>
      <c r="U45" s="96" t="e">
        <f t="shared" si="0"/>
        <v>#REF!</v>
      </c>
      <c r="V45" s="100" t="e">
        <f>IF(F45=F44,0,SUMIF(F$6:F$1627,F45,N$6:N$1627))</f>
        <v>#REF!</v>
      </c>
    </row>
    <row r="46" spans="3:23" hidden="1">
      <c r="C46" s="84" t="e">
        <f>'ORÇAMENTO '!#REF!</f>
        <v>#REF!</v>
      </c>
      <c r="D46" s="88" t="e">
        <f>'ORÇAMENTO '!#REF!</f>
        <v>#REF!</v>
      </c>
      <c r="E46" s="88" t="e">
        <f>'ORÇAMENTO '!#REF!</f>
        <v>#REF!</v>
      </c>
      <c r="F46" s="88" t="e">
        <f>'ORÇAMENTO '!#REF!</f>
        <v>#REF!</v>
      </c>
      <c r="G46" s="90" t="e">
        <f>'ORÇAMENTO '!#REF!</f>
        <v>#REF!</v>
      </c>
      <c r="H46" s="92" t="e">
        <f>'ORÇAMENTO '!#REF!</f>
        <v>#REF!</v>
      </c>
      <c r="I46" s="90" t="e">
        <f>'ORÇAMENTO '!#REF!</f>
        <v>#REF!</v>
      </c>
      <c r="J46" s="90" t="e">
        <f>'ORÇAMENTO '!#REF!</f>
        <v>#REF!</v>
      </c>
      <c r="K46" s="90" t="e">
        <f>'ORÇAMENTO '!#REF!</f>
        <v>#REF!</v>
      </c>
      <c r="L46" s="92" t="e">
        <f>'ORÇAMENTO '!#REF!</f>
        <v>#REF!</v>
      </c>
      <c r="M46" s="92" t="e">
        <f>'ORÇAMENTO '!#REF!</f>
        <v>#REF!</v>
      </c>
      <c r="N46" s="95" t="e">
        <f>'ORÇAMENTO '!#REF!</f>
        <v>#REF!</v>
      </c>
      <c r="R46" s="96" t="e">
        <f>IF(F46=F45,0,SUMIF(F$6:F$1627,F46,H$6:H$1627))</f>
        <v>#REF!</v>
      </c>
      <c r="S46" s="96" t="e">
        <f>IF(F46=F45,0,SUMIF(F$6:F$1627,F46,I$6:I$1627))</f>
        <v>#REF!</v>
      </c>
      <c r="T46" s="89" t="e">
        <f>IF(F46=F45,0,SUMIF(F$6:F$1627,F46,L$6:L$1627))</f>
        <v>#REF!</v>
      </c>
      <c r="U46" s="96" t="e">
        <f t="shared" si="0"/>
        <v>#REF!</v>
      </c>
      <c r="V46" s="100" t="e">
        <f>IF(F46=F45,0,SUMIF(F$6:F$1627,F46,N$6:N$1627))</f>
        <v>#REF!</v>
      </c>
    </row>
    <row r="47" spans="3:23" hidden="1">
      <c r="C47" s="84" t="e">
        <f>'ORÇAMENTO '!#REF!</f>
        <v>#REF!</v>
      </c>
      <c r="D47" s="88" t="e">
        <f>'ORÇAMENTO '!#REF!</f>
        <v>#REF!</v>
      </c>
      <c r="E47" s="88" t="e">
        <f>'ORÇAMENTO '!#REF!</f>
        <v>#REF!</v>
      </c>
      <c r="F47" s="88" t="e">
        <f>'ORÇAMENTO '!#REF!</f>
        <v>#REF!</v>
      </c>
      <c r="G47" s="90" t="e">
        <f>'ORÇAMENTO '!#REF!</f>
        <v>#REF!</v>
      </c>
      <c r="H47" s="92" t="e">
        <f>'ORÇAMENTO '!#REF!</f>
        <v>#REF!</v>
      </c>
      <c r="I47" s="90" t="e">
        <f>'ORÇAMENTO '!#REF!</f>
        <v>#REF!</v>
      </c>
      <c r="J47" s="90" t="e">
        <f>'ORÇAMENTO '!#REF!</f>
        <v>#REF!</v>
      </c>
      <c r="K47" s="90" t="e">
        <f>'ORÇAMENTO '!#REF!</f>
        <v>#REF!</v>
      </c>
      <c r="L47" s="92" t="e">
        <f>'ORÇAMENTO '!#REF!</f>
        <v>#REF!</v>
      </c>
      <c r="M47" s="92" t="e">
        <f>'ORÇAMENTO '!#REF!</f>
        <v>#REF!</v>
      </c>
      <c r="N47" s="95" t="e">
        <f>'ORÇAMENTO '!#REF!</f>
        <v>#REF!</v>
      </c>
      <c r="R47" s="96" t="e">
        <f>IF(F47=F46,0,SUMIF(F$6:F$1627,F47,H$6:H$1627))</f>
        <v>#REF!</v>
      </c>
      <c r="S47" s="96" t="e">
        <f>IF(F47=F46,0,SUMIF(F$6:F$1627,F47,I$6:I$1627))</f>
        <v>#REF!</v>
      </c>
      <c r="T47" s="89" t="e">
        <f>IF(F47=F46,0,SUMIF(F$6:F$1627,F47,L$6:L$1627))</f>
        <v>#REF!</v>
      </c>
      <c r="U47" s="96" t="e">
        <f t="shared" si="0"/>
        <v>#REF!</v>
      </c>
      <c r="V47" s="100" t="e">
        <f>IF(F47=F46,0,SUMIF(F$6:F$1627,F47,N$6:N$1627))</f>
        <v>#REF!</v>
      </c>
    </row>
    <row r="48" spans="3:23" hidden="1">
      <c r="C48" s="84" t="e">
        <f>'ORÇAMENTO '!#REF!</f>
        <v>#REF!</v>
      </c>
      <c r="D48" s="88" t="e">
        <f>'ORÇAMENTO '!#REF!</f>
        <v>#REF!</v>
      </c>
      <c r="E48" s="88" t="e">
        <f>'ORÇAMENTO '!#REF!</f>
        <v>#REF!</v>
      </c>
      <c r="F48" s="88" t="e">
        <f>'ORÇAMENTO '!#REF!</f>
        <v>#REF!</v>
      </c>
      <c r="G48" s="90" t="e">
        <f>'ORÇAMENTO '!#REF!</f>
        <v>#REF!</v>
      </c>
      <c r="H48" s="92" t="e">
        <f>'ORÇAMENTO '!#REF!</f>
        <v>#REF!</v>
      </c>
      <c r="I48" s="90" t="e">
        <f>'ORÇAMENTO '!#REF!</f>
        <v>#REF!</v>
      </c>
      <c r="J48" s="90" t="e">
        <f>'ORÇAMENTO '!#REF!</f>
        <v>#REF!</v>
      </c>
      <c r="K48" s="90" t="e">
        <f>'ORÇAMENTO '!#REF!</f>
        <v>#REF!</v>
      </c>
      <c r="L48" s="92" t="e">
        <f>'ORÇAMENTO '!#REF!</f>
        <v>#REF!</v>
      </c>
      <c r="M48" s="92" t="e">
        <f>'ORÇAMENTO '!#REF!</f>
        <v>#REF!</v>
      </c>
      <c r="N48" s="95" t="e">
        <f>'ORÇAMENTO '!#REF!</f>
        <v>#REF!</v>
      </c>
      <c r="R48" s="96" t="e">
        <f>IF(F48=F47,0,SUMIF(F$6:F$1627,F48,H$6:H$1627))</f>
        <v>#REF!</v>
      </c>
      <c r="S48" s="96" t="e">
        <f>IF(F48=F47,0,SUMIF(F$6:F$1627,F48,I$6:I$1627))</f>
        <v>#REF!</v>
      </c>
      <c r="T48" s="89" t="e">
        <f>IF(F48=F47,0,SUMIF(F$6:F$1627,F48,L$6:L$1627))</f>
        <v>#REF!</v>
      </c>
      <c r="U48" s="96" t="e">
        <f t="shared" si="0"/>
        <v>#REF!</v>
      </c>
      <c r="V48" s="100" t="e">
        <f>IF(F48=F47,0,SUMIF(F$6:F$1627,F48,N$6:N$1627))</f>
        <v>#REF!</v>
      </c>
    </row>
    <row r="49" spans="3:23" ht="90">
      <c r="C49" s="84" t="str">
        <f>'ORÇAMENTO '!A28</f>
        <v>01.02.03</v>
      </c>
      <c r="D49" s="88" t="str">
        <f>'ORÇAMENTO '!B28</f>
        <v>SINAPI</v>
      </c>
      <c r="E49" s="88" t="str">
        <f>'ORÇAMENTO '!C28</f>
        <v>73847/001</v>
      </c>
      <c r="F49" s="88" t="str">
        <f>'ORÇAMENTO '!D28</f>
        <v>ALUGUEL CONTAINER/ESCRIT INCL INST ELET LARG=2,20 COMP=6,20M ALT=2,50M CHAPA ACO C/NERV TRAPEZ FORRO C/ISOL TERMO/ACUSTICO CHASSIS REFORC PISO COMPENS NAVAL EXC TRANSP/CARGA/DESCARGA</v>
      </c>
      <c r="G49" s="90" t="str">
        <f>'ORÇAMENTO '!E28</f>
        <v>mês</v>
      </c>
      <c r="H49" s="92">
        <f>'ORÇAMENTO '!F28</f>
        <v>3</v>
      </c>
      <c r="I49" s="90">
        <f>'ORÇAMENTO '!G28</f>
        <v>396.48</v>
      </c>
      <c r="J49" s="90">
        <f>'ORÇAMENTO '!H28</f>
        <v>0</v>
      </c>
      <c r="K49" s="90">
        <f>'ORÇAMENTO '!K28</f>
        <v>1189.44</v>
      </c>
      <c r="L49" s="92">
        <f>'ORÇAMENTO '!O28</f>
        <v>0</v>
      </c>
      <c r="M49" s="92">
        <f>'ORÇAMENTO '!P28</f>
        <v>1380.58</v>
      </c>
      <c r="N49" s="95">
        <f>'ORÇAMENTO '!Q28</f>
        <v>1.7486361997964986E-3</v>
      </c>
      <c r="R49" s="96" t="e">
        <f>IF(F49=F48,0,SUMIF($F$6:$F$1627,F49,$H$6:$H$1627))</f>
        <v>#REF!</v>
      </c>
      <c r="S49" s="96" t="e">
        <f>IF(F49=F48,0,SUMIF($F$6:$F$1627,F49,$I$6:$I$1627))</f>
        <v>#REF!</v>
      </c>
      <c r="T49" s="89" t="e">
        <f>IF(F49=F48,0,SUMIF($F$6:$F$1627,F49,$L$6:$L$1627))</f>
        <v>#REF!</v>
      </c>
      <c r="U49" s="96" t="e">
        <f t="shared" si="0"/>
        <v>#REF!</v>
      </c>
      <c r="V49" s="100" t="e">
        <f>IF(F49=F48,0,SUMIF($F$6:$F$1627,F49,$N$6:$N$1627))</f>
        <v>#REF!</v>
      </c>
      <c r="W49" s="103" t="e">
        <f>V49+W48</f>
        <v>#REF!</v>
      </c>
    </row>
    <row r="50" spans="3:23" ht="101.25">
      <c r="C50" s="84" t="str">
        <f>'ORÇAMENTO '!A31</f>
        <v>01.02.05</v>
      </c>
      <c r="D50" s="88" t="str">
        <f>'ORÇAMENTO '!B31</f>
        <v>COMPOSIÇÃO</v>
      </c>
      <c r="E50" s="88" t="str">
        <f>'ORÇAMENTO '!C31</f>
        <v>04</v>
      </c>
      <c r="F50" s="88" t="str">
        <f>'ORÇAMENTO '!D31</f>
        <v>ALUGUEL CONTAINER/SANIT C/4 VASOS/1 LAVAT/1 MIC/4 CHUV LARG= 2,20M COMPR=6,20M ALT=2,50M CHAPAS ACO C/NERV TRAPEZ FORRO C/ ISOL TERMO-ACUST CHASSIS REFORC PISO COMPENS NAVAL INCL INST RA ELETR/HIDRO-SANIT EXCL TRANSP/CARGA/DESCARGA</v>
      </c>
      <c r="G50" s="90" t="str">
        <f>'ORÇAMENTO '!E31</f>
        <v>mês</v>
      </c>
      <c r="H50" s="92">
        <f>'ORÇAMENTO '!F31</f>
        <v>3</v>
      </c>
      <c r="I50" s="90">
        <f>'ORÇAMENTO '!G31</f>
        <v>599.08000000000004</v>
      </c>
      <c r="J50" s="90">
        <f>'ORÇAMENTO '!H31</f>
        <v>0</v>
      </c>
      <c r="K50" s="90">
        <f>'ORÇAMENTO '!K31</f>
        <v>1797.24</v>
      </c>
      <c r="L50" s="92">
        <f>'ORÇAMENTO '!O31</f>
        <v>0</v>
      </c>
      <c r="M50" s="92">
        <f>'ORÇAMENTO '!P31</f>
        <v>2086.0500000000002</v>
      </c>
      <c r="N50" s="95">
        <f>'ORÇAMENTO '!Q31</f>
        <v>2.642181217014216E-3</v>
      </c>
      <c r="R50" s="96">
        <f>IF(F50=F49,0,SUMIF($F$6:$F$1627,F50,$H$6:$H$1627))</f>
        <v>3</v>
      </c>
      <c r="S50" s="96">
        <f>IF(F50=F49,0,SUMIF($F$6:$F$1627,F50,$I$6:$I$1627))</f>
        <v>599.08000000000004</v>
      </c>
      <c r="T50" s="89">
        <f>IF(F50=F49,0,SUMIF($F$6:$F$1627,F50,$L$6:$L$1627))</f>
        <v>0</v>
      </c>
      <c r="U50" s="96">
        <f t="shared" si="0"/>
        <v>2086.0500000000002</v>
      </c>
      <c r="V50" s="100">
        <f>IF(F50=F49,0,SUMIF($F$6:$F$1627,F50,$N$6:$N$1627))</f>
        <v>2.642181217014216E-3</v>
      </c>
      <c r="W50" s="103" t="e">
        <f>V50+W49</f>
        <v>#REF!</v>
      </c>
    </row>
    <row r="51" spans="3:23">
      <c r="C51" s="84" t="e">
        <f>'ORÇAMENTO '!#REF!</f>
        <v>#REF!</v>
      </c>
      <c r="D51" s="88" t="e">
        <f>'ORÇAMENTO '!#REF!</f>
        <v>#REF!</v>
      </c>
      <c r="E51" s="88" t="e">
        <f>'ORÇAMENTO '!#REF!</f>
        <v>#REF!</v>
      </c>
      <c r="F51" s="88" t="e">
        <f>'ORÇAMENTO '!#REF!</f>
        <v>#REF!</v>
      </c>
      <c r="G51" s="90" t="e">
        <f>'ORÇAMENTO '!#REF!</f>
        <v>#REF!</v>
      </c>
      <c r="H51" s="92" t="e">
        <f>'ORÇAMENTO '!#REF!</f>
        <v>#REF!</v>
      </c>
      <c r="I51" s="90" t="e">
        <f>'ORÇAMENTO '!#REF!</f>
        <v>#REF!</v>
      </c>
      <c r="J51" s="90" t="e">
        <f>'ORÇAMENTO '!#REF!</f>
        <v>#REF!</v>
      </c>
      <c r="K51" s="90" t="e">
        <f>'ORÇAMENTO '!#REF!</f>
        <v>#REF!</v>
      </c>
      <c r="L51" s="92" t="e">
        <f>'ORÇAMENTO '!#REF!</f>
        <v>#REF!</v>
      </c>
      <c r="M51" s="92" t="e">
        <f>'ORÇAMENTO '!#REF!</f>
        <v>#REF!</v>
      </c>
      <c r="N51" s="95" t="e">
        <f>'ORÇAMENTO '!#REF!</f>
        <v>#REF!</v>
      </c>
      <c r="R51" s="96" t="e">
        <f>IF(F51=F50,0,SUMIF($F$6:$F$1627,F51,$H$6:$H$1627))</f>
        <v>#REF!</v>
      </c>
      <c r="S51" s="96" t="e">
        <f>IF(F51=F50,0,SUMIF($F$6:$F$1627,F51,$I$6:$I$1627))</f>
        <v>#REF!</v>
      </c>
      <c r="T51" s="89" t="e">
        <f>IF(F51=F50,0,SUMIF($F$6:$F$1627,F51,$L$6:$L$1627))</f>
        <v>#REF!</v>
      </c>
      <c r="U51" s="96" t="e">
        <f t="shared" si="0"/>
        <v>#REF!</v>
      </c>
      <c r="V51" s="100" t="e">
        <f>IF(F51=F50,0,SUMIF($F$6:$F$1627,F51,$N$6:$N$1627))</f>
        <v>#REF!</v>
      </c>
      <c r="W51" s="103" t="e">
        <f>V51+W50</f>
        <v>#REF!</v>
      </c>
    </row>
    <row r="52" spans="3:23" ht="22.5">
      <c r="C52" s="84" t="str">
        <f>'ORÇAMENTO '!A23</f>
        <v>01.01.03</v>
      </c>
      <c r="D52" s="88" t="str">
        <f>'ORÇAMENTO '!B23</f>
        <v>MERCADO</v>
      </c>
      <c r="E52" s="88" t="str">
        <f>'ORÇAMENTO '!C23</f>
        <v>CREA-RS</v>
      </c>
      <c r="F52" s="88" t="str">
        <f>'ORÇAMENTO '!D23</f>
        <v xml:space="preserve">Anotação de Responsabilidade Técnica do CREA </v>
      </c>
      <c r="G52" s="90" t="str">
        <f>'ORÇAMENTO '!E23</f>
        <v>unid</v>
      </c>
      <c r="H52" s="92">
        <f>'ORÇAMENTO '!F23</f>
        <v>1</v>
      </c>
      <c r="I52" s="90">
        <f>'ORÇAMENTO '!G23</f>
        <v>214.82</v>
      </c>
      <c r="J52" s="90">
        <f>'ORÇAMENTO '!H23</f>
        <v>0</v>
      </c>
      <c r="K52" s="90">
        <f>'ORÇAMENTO '!K23</f>
        <v>214.82</v>
      </c>
      <c r="L52" s="92">
        <f>'ORÇAMENTO '!O23</f>
        <v>0</v>
      </c>
      <c r="M52" s="92">
        <f>'ORÇAMENTO '!P23</f>
        <v>249.34</v>
      </c>
      <c r="N52" s="95">
        <f>'ORÇAMENTO '!Q23</f>
        <v>3.1581288303268116E-4</v>
      </c>
      <c r="R52" s="96" t="e">
        <f>IF(F52=F51,0,SUMIF($F$6:$F$1627,F52,$H$6:$H$1627))</f>
        <v>#REF!</v>
      </c>
      <c r="S52" s="96" t="e">
        <f>IF(F52=F51,0,SUMIF($F$6:$F$1627,F52,$I$6:$I$1627))</f>
        <v>#REF!</v>
      </c>
      <c r="T52" s="89" t="e">
        <f>IF(F52=F51,0,SUMIF($F$6:$F$1627,F52,$L$6:$L$1627))</f>
        <v>#REF!</v>
      </c>
      <c r="U52" s="96" t="e">
        <f t="shared" si="0"/>
        <v>#REF!</v>
      </c>
      <c r="V52" s="100" t="e">
        <f>IF(F52=F51,0,SUMIF($F$6:$F$1627,F52,$N$6:$N$1627))</f>
        <v>#REF!</v>
      </c>
      <c r="W52" s="103" t="e">
        <f>V52+W51</f>
        <v>#REF!</v>
      </c>
    </row>
    <row r="53" spans="3:23">
      <c r="C53" s="84" t="e">
        <f>'ORÇAMENTO '!#REF!</f>
        <v>#REF!</v>
      </c>
      <c r="D53" s="88" t="e">
        <f>'ORÇAMENTO '!#REF!</f>
        <v>#REF!</v>
      </c>
      <c r="E53" s="88" t="e">
        <f>'ORÇAMENTO '!#REF!</f>
        <v>#REF!</v>
      </c>
      <c r="F53" s="88" t="e">
        <f>'ORÇAMENTO '!#REF!</f>
        <v>#REF!</v>
      </c>
      <c r="G53" s="90" t="e">
        <f>'ORÇAMENTO '!#REF!</f>
        <v>#REF!</v>
      </c>
      <c r="H53" s="92" t="e">
        <f>'ORÇAMENTO '!#REF!</f>
        <v>#REF!</v>
      </c>
      <c r="I53" s="90" t="e">
        <f>'ORÇAMENTO '!#REF!</f>
        <v>#REF!</v>
      </c>
      <c r="J53" s="90" t="e">
        <f>'ORÇAMENTO '!#REF!</f>
        <v>#REF!</v>
      </c>
      <c r="K53" s="90" t="e">
        <f>'ORÇAMENTO '!#REF!</f>
        <v>#REF!</v>
      </c>
      <c r="L53" s="92" t="e">
        <f>'ORÇAMENTO '!#REF!</f>
        <v>#REF!</v>
      </c>
      <c r="M53" s="92" t="e">
        <f>'ORÇAMENTO '!#REF!</f>
        <v>#REF!</v>
      </c>
      <c r="N53" s="95" t="e">
        <f>'ORÇAMENTO '!#REF!</f>
        <v>#REF!</v>
      </c>
      <c r="R53" s="96" t="e">
        <f>IF(F53=F52,0,SUMIF($F$6:$F$1627,F53,$H$6:$H$1627))</f>
        <v>#REF!</v>
      </c>
      <c r="S53" s="96" t="e">
        <f>IF(F53=F52,0,SUMIF($F$6:$F$1627,F53,$I$6:$I$1627))</f>
        <v>#REF!</v>
      </c>
      <c r="T53" s="89" t="e">
        <f>IF(F53=F52,0,SUMIF($F$6:$F$1627,F53,$L$6:$L$1627))</f>
        <v>#REF!</v>
      </c>
      <c r="U53" s="96" t="e">
        <f t="shared" si="0"/>
        <v>#REF!</v>
      </c>
      <c r="V53" s="100" t="e">
        <f>IF(F53=F52,0,SUMIF($F$6:$F$1627,F53,$N$6:$N$1627))</f>
        <v>#REF!</v>
      </c>
      <c r="W53" s="103" t="e">
        <f>V53+W52</f>
        <v>#REF!</v>
      </c>
    </row>
    <row r="54" spans="3:23" hidden="1">
      <c r="C54" s="84" t="e">
        <f>'ORÇAMENTO '!#REF!</f>
        <v>#REF!</v>
      </c>
      <c r="D54" s="88" t="e">
        <f>'ORÇAMENTO '!#REF!</f>
        <v>#REF!</v>
      </c>
      <c r="E54" s="88" t="e">
        <f>'ORÇAMENTO '!#REF!</f>
        <v>#REF!</v>
      </c>
      <c r="F54" s="88" t="e">
        <f>'ORÇAMENTO '!#REF!</f>
        <v>#REF!</v>
      </c>
      <c r="G54" s="90" t="e">
        <f>'ORÇAMENTO '!#REF!</f>
        <v>#REF!</v>
      </c>
      <c r="H54" s="92" t="e">
        <f>'ORÇAMENTO '!#REF!</f>
        <v>#REF!</v>
      </c>
      <c r="I54" s="90" t="e">
        <f>'ORÇAMENTO '!#REF!</f>
        <v>#REF!</v>
      </c>
      <c r="J54" s="90" t="e">
        <f>'ORÇAMENTO '!#REF!</f>
        <v>#REF!</v>
      </c>
      <c r="K54" s="90" t="e">
        <f>'ORÇAMENTO '!#REF!</f>
        <v>#REF!</v>
      </c>
      <c r="L54" s="92" t="e">
        <f>'ORÇAMENTO '!#REF!</f>
        <v>#REF!</v>
      </c>
      <c r="M54" s="92" t="e">
        <f>'ORÇAMENTO '!#REF!</f>
        <v>#REF!</v>
      </c>
      <c r="N54" s="95" t="e">
        <f>'ORÇAMENTO '!#REF!</f>
        <v>#REF!</v>
      </c>
      <c r="R54" s="96" t="e">
        <f>IF(F54=F53,0,SUMIF(F$6:F$1627,F54,H$6:H$1627))</f>
        <v>#REF!</v>
      </c>
      <c r="S54" s="96" t="e">
        <f>IF(F54=F53,0,SUMIF(F$6:F$1627,F54,I$6:I$1627))</f>
        <v>#REF!</v>
      </c>
      <c r="T54" s="89" t="e">
        <f>IF(F54=F53,0,SUMIF(F$6:F$1627,F54,L$6:L$1627))</f>
        <v>#REF!</v>
      </c>
      <c r="U54" s="96" t="e">
        <f t="shared" si="0"/>
        <v>#REF!</v>
      </c>
      <c r="V54" s="100" t="e">
        <f>IF(F54=F53,0,SUMIF(F$6:F$1627,F54,N$6:N$1627))</f>
        <v>#REF!</v>
      </c>
    </row>
    <row r="55" spans="3:23" hidden="1">
      <c r="C55" s="84" t="e">
        <f>'ORÇAMENTO '!#REF!</f>
        <v>#REF!</v>
      </c>
      <c r="D55" s="88" t="e">
        <f>'ORÇAMENTO '!#REF!</f>
        <v>#REF!</v>
      </c>
      <c r="E55" s="88" t="e">
        <f>'ORÇAMENTO '!#REF!</f>
        <v>#REF!</v>
      </c>
      <c r="F55" s="88" t="e">
        <f>'ORÇAMENTO '!#REF!</f>
        <v>#REF!</v>
      </c>
      <c r="G55" s="90" t="e">
        <f>'ORÇAMENTO '!#REF!</f>
        <v>#REF!</v>
      </c>
      <c r="H55" s="92" t="e">
        <f>'ORÇAMENTO '!#REF!</f>
        <v>#REF!</v>
      </c>
      <c r="I55" s="90" t="e">
        <f>'ORÇAMENTO '!#REF!</f>
        <v>#REF!</v>
      </c>
      <c r="J55" s="90" t="e">
        <f>'ORÇAMENTO '!#REF!</f>
        <v>#REF!</v>
      </c>
      <c r="K55" s="90" t="e">
        <f>'ORÇAMENTO '!#REF!</f>
        <v>#REF!</v>
      </c>
      <c r="L55" s="92" t="e">
        <f>'ORÇAMENTO '!#REF!</f>
        <v>#REF!</v>
      </c>
      <c r="M55" s="92" t="e">
        <f>'ORÇAMENTO '!#REF!</f>
        <v>#REF!</v>
      </c>
      <c r="N55" s="95" t="e">
        <f>'ORÇAMENTO '!#REF!</f>
        <v>#REF!</v>
      </c>
      <c r="R55" s="96" t="e">
        <f>IF(F55=F54,0,SUMIF(F$6:F$1627,F55,H$6:H$1627))</f>
        <v>#REF!</v>
      </c>
      <c r="S55" s="96" t="e">
        <f>IF(F55=F54,0,SUMIF(F$6:F$1627,F55,I$6:I$1627))</f>
        <v>#REF!</v>
      </c>
      <c r="T55" s="89" t="e">
        <f>IF(F55=F54,0,SUMIF(F$6:F$1627,F55,L$6:L$1627))</f>
        <v>#REF!</v>
      </c>
      <c r="U55" s="96" t="e">
        <f t="shared" si="0"/>
        <v>#REF!</v>
      </c>
      <c r="V55" s="100" t="e">
        <f>IF(F55=F54,0,SUMIF(F$6:F$1627,F55,N$6:N$1627))</f>
        <v>#REF!</v>
      </c>
    </row>
    <row r="56" spans="3:23">
      <c r="C56" s="84" t="e">
        <f>'ORÇAMENTO '!#REF!</f>
        <v>#REF!</v>
      </c>
      <c r="D56" s="88" t="e">
        <f>'ORÇAMENTO '!#REF!</f>
        <v>#REF!</v>
      </c>
      <c r="E56" s="88" t="e">
        <f>'ORÇAMENTO '!#REF!</f>
        <v>#REF!</v>
      </c>
      <c r="F56" s="88" t="e">
        <f>'ORÇAMENTO '!#REF!</f>
        <v>#REF!</v>
      </c>
      <c r="G56" s="90" t="e">
        <f>'ORÇAMENTO '!#REF!</f>
        <v>#REF!</v>
      </c>
      <c r="H56" s="92" t="e">
        <f>'ORÇAMENTO '!#REF!</f>
        <v>#REF!</v>
      </c>
      <c r="I56" s="90" t="e">
        <f>'ORÇAMENTO '!#REF!</f>
        <v>#REF!</v>
      </c>
      <c r="J56" s="90" t="e">
        <f>'ORÇAMENTO '!#REF!</f>
        <v>#REF!</v>
      </c>
      <c r="K56" s="90" t="e">
        <f>'ORÇAMENTO '!#REF!</f>
        <v>#REF!</v>
      </c>
      <c r="L56" s="92" t="e">
        <f>'ORÇAMENTO '!#REF!</f>
        <v>#REF!</v>
      </c>
      <c r="M56" s="92" t="e">
        <f>'ORÇAMENTO '!#REF!</f>
        <v>#REF!</v>
      </c>
      <c r="N56" s="95" t="e">
        <f>'ORÇAMENTO '!#REF!</f>
        <v>#REF!</v>
      </c>
      <c r="R56" s="96" t="e">
        <f>IF(F56=F55,0,SUMIF($F$6:$F$1627,F56,$H$6:$H$1627))</f>
        <v>#REF!</v>
      </c>
      <c r="S56" s="96" t="e">
        <f>IF(F56=F55,0,SUMIF($F$6:$F$1627,F56,$I$6:$I$1627))</f>
        <v>#REF!</v>
      </c>
      <c r="T56" s="89" t="e">
        <f>IF(F56=F55,0,SUMIF($F$6:$F$1627,F56,$L$6:$L$1627))</f>
        <v>#REF!</v>
      </c>
      <c r="U56" s="96" t="e">
        <f t="shared" si="0"/>
        <v>#REF!</v>
      </c>
      <c r="V56" s="100" t="e">
        <f>IF(F56=F55,0,SUMIF($F$6:$F$1627,F56,$N$6:$N$1627))</f>
        <v>#REF!</v>
      </c>
      <c r="W56" s="103" t="e">
        <f>V56+W55</f>
        <v>#REF!</v>
      </c>
    </row>
    <row r="57" spans="3:23" hidden="1">
      <c r="C57" s="84" t="e">
        <f>'ORÇAMENTO '!#REF!</f>
        <v>#REF!</v>
      </c>
      <c r="D57" s="88" t="e">
        <f>'ORÇAMENTO '!#REF!</f>
        <v>#REF!</v>
      </c>
      <c r="E57" s="88" t="e">
        <f>'ORÇAMENTO '!#REF!</f>
        <v>#REF!</v>
      </c>
      <c r="F57" s="88" t="e">
        <f>'ORÇAMENTO '!#REF!</f>
        <v>#REF!</v>
      </c>
      <c r="G57" s="90" t="e">
        <f>'ORÇAMENTO '!#REF!</f>
        <v>#REF!</v>
      </c>
      <c r="H57" s="92" t="e">
        <f>'ORÇAMENTO '!#REF!</f>
        <v>#REF!</v>
      </c>
      <c r="I57" s="90" t="e">
        <f>'ORÇAMENTO '!#REF!</f>
        <v>#REF!</v>
      </c>
      <c r="J57" s="90" t="e">
        <f>'ORÇAMENTO '!#REF!</f>
        <v>#REF!</v>
      </c>
      <c r="K57" s="90" t="e">
        <f>'ORÇAMENTO '!#REF!</f>
        <v>#REF!</v>
      </c>
      <c r="L57" s="92" t="e">
        <f>'ORÇAMENTO '!#REF!</f>
        <v>#REF!</v>
      </c>
      <c r="M57" s="92" t="e">
        <f>'ORÇAMENTO '!#REF!</f>
        <v>#REF!</v>
      </c>
      <c r="N57" s="95" t="e">
        <f>'ORÇAMENTO '!#REF!</f>
        <v>#REF!</v>
      </c>
      <c r="R57" s="96" t="e">
        <f t="shared" ref="R57:R62" si="18">IF(F57=F56,0,SUMIF(F$6:F$1627,F57,H$6:H$1627))</f>
        <v>#REF!</v>
      </c>
      <c r="S57" s="96" t="e">
        <f t="shared" ref="S57:S62" si="19">IF(F57=F56,0,SUMIF(F$6:F$1627,F57,I$6:I$1627))</f>
        <v>#REF!</v>
      </c>
      <c r="T57" s="89" t="e">
        <f t="shared" ref="T57:T62" si="20">IF(F57=F56,0,SUMIF(F$6:F$1627,F57,L$6:L$1627))</f>
        <v>#REF!</v>
      </c>
      <c r="U57" s="96" t="e">
        <f t="shared" si="0"/>
        <v>#REF!</v>
      </c>
      <c r="V57" s="100" t="e">
        <f t="shared" ref="V57:V62" si="21">IF(F57=F56,0,SUMIF(F$6:F$1627,F57,N$6:N$1627))</f>
        <v>#REF!</v>
      </c>
    </row>
    <row r="58" spans="3:23" hidden="1">
      <c r="C58" s="84" t="e">
        <f>'ORÇAMENTO '!#REF!</f>
        <v>#REF!</v>
      </c>
      <c r="D58" s="88" t="e">
        <f>'ORÇAMENTO '!#REF!</f>
        <v>#REF!</v>
      </c>
      <c r="E58" s="88" t="e">
        <f>'ORÇAMENTO '!#REF!</f>
        <v>#REF!</v>
      </c>
      <c r="F58" s="88" t="e">
        <f>'ORÇAMENTO '!#REF!</f>
        <v>#REF!</v>
      </c>
      <c r="G58" s="90" t="e">
        <f>'ORÇAMENTO '!#REF!</f>
        <v>#REF!</v>
      </c>
      <c r="H58" s="92" t="e">
        <f>'ORÇAMENTO '!#REF!</f>
        <v>#REF!</v>
      </c>
      <c r="I58" s="90" t="e">
        <f>'ORÇAMENTO '!#REF!</f>
        <v>#REF!</v>
      </c>
      <c r="J58" s="90" t="e">
        <f>'ORÇAMENTO '!#REF!</f>
        <v>#REF!</v>
      </c>
      <c r="K58" s="90" t="e">
        <f>'ORÇAMENTO '!#REF!</f>
        <v>#REF!</v>
      </c>
      <c r="L58" s="92" t="e">
        <f>'ORÇAMENTO '!#REF!</f>
        <v>#REF!</v>
      </c>
      <c r="M58" s="92" t="e">
        <f>'ORÇAMENTO '!#REF!</f>
        <v>#REF!</v>
      </c>
      <c r="N58" s="95" t="e">
        <f>'ORÇAMENTO '!#REF!</f>
        <v>#REF!</v>
      </c>
      <c r="R58" s="96" t="e">
        <f t="shared" si="18"/>
        <v>#REF!</v>
      </c>
      <c r="S58" s="96" t="e">
        <f t="shared" si="19"/>
        <v>#REF!</v>
      </c>
      <c r="T58" s="89" t="e">
        <f t="shared" si="20"/>
        <v>#REF!</v>
      </c>
      <c r="U58" s="96" t="e">
        <f t="shared" si="0"/>
        <v>#REF!</v>
      </c>
      <c r="V58" s="100" t="e">
        <f t="shared" si="21"/>
        <v>#REF!</v>
      </c>
    </row>
    <row r="59" spans="3:23" hidden="1">
      <c r="C59" s="84" t="e">
        <f>'ORÇAMENTO '!#REF!</f>
        <v>#REF!</v>
      </c>
      <c r="D59" s="88" t="e">
        <f>'ORÇAMENTO '!#REF!</f>
        <v>#REF!</v>
      </c>
      <c r="E59" s="88" t="e">
        <f>'ORÇAMENTO '!#REF!</f>
        <v>#REF!</v>
      </c>
      <c r="F59" s="88" t="e">
        <f>'ORÇAMENTO '!#REF!</f>
        <v>#REF!</v>
      </c>
      <c r="G59" s="90" t="e">
        <f>'ORÇAMENTO '!#REF!</f>
        <v>#REF!</v>
      </c>
      <c r="H59" s="92" t="e">
        <f>'ORÇAMENTO '!#REF!</f>
        <v>#REF!</v>
      </c>
      <c r="I59" s="90" t="e">
        <f>'ORÇAMENTO '!#REF!</f>
        <v>#REF!</v>
      </c>
      <c r="J59" s="90" t="e">
        <f>'ORÇAMENTO '!#REF!</f>
        <v>#REF!</v>
      </c>
      <c r="K59" s="90" t="e">
        <f>'ORÇAMENTO '!#REF!</f>
        <v>#REF!</v>
      </c>
      <c r="L59" s="92" t="e">
        <f>'ORÇAMENTO '!#REF!</f>
        <v>#REF!</v>
      </c>
      <c r="M59" s="92" t="e">
        <f>'ORÇAMENTO '!#REF!</f>
        <v>#REF!</v>
      </c>
      <c r="N59" s="95" t="e">
        <f>'ORÇAMENTO '!#REF!</f>
        <v>#REF!</v>
      </c>
      <c r="R59" s="96" t="e">
        <f t="shared" si="18"/>
        <v>#REF!</v>
      </c>
      <c r="S59" s="96" t="e">
        <f t="shared" si="19"/>
        <v>#REF!</v>
      </c>
      <c r="T59" s="89" t="e">
        <f t="shared" si="20"/>
        <v>#REF!</v>
      </c>
      <c r="U59" s="96" t="e">
        <f t="shared" si="0"/>
        <v>#REF!</v>
      </c>
      <c r="V59" s="100" t="e">
        <f t="shared" si="21"/>
        <v>#REF!</v>
      </c>
    </row>
    <row r="60" spans="3:23" hidden="1">
      <c r="C60" s="84" t="e">
        <f>'ORÇAMENTO '!#REF!</f>
        <v>#REF!</v>
      </c>
      <c r="D60" s="88" t="e">
        <f>'ORÇAMENTO '!#REF!</f>
        <v>#REF!</v>
      </c>
      <c r="E60" s="88" t="e">
        <f>'ORÇAMENTO '!#REF!</f>
        <v>#REF!</v>
      </c>
      <c r="F60" s="88" t="e">
        <f>'ORÇAMENTO '!#REF!</f>
        <v>#REF!</v>
      </c>
      <c r="G60" s="90" t="e">
        <f>'ORÇAMENTO '!#REF!</f>
        <v>#REF!</v>
      </c>
      <c r="H60" s="92" t="e">
        <f>'ORÇAMENTO '!#REF!</f>
        <v>#REF!</v>
      </c>
      <c r="I60" s="90" t="e">
        <f>'ORÇAMENTO '!#REF!</f>
        <v>#REF!</v>
      </c>
      <c r="J60" s="90" t="e">
        <f>'ORÇAMENTO '!#REF!</f>
        <v>#REF!</v>
      </c>
      <c r="K60" s="90" t="e">
        <f>'ORÇAMENTO '!#REF!</f>
        <v>#REF!</v>
      </c>
      <c r="L60" s="92" t="e">
        <f>'ORÇAMENTO '!#REF!</f>
        <v>#REF!</v>
      </c>
      <c r="M60" s="92" t="e">
        <f>'ORÇAMENTO '!#REF!</f>
        <v>#REF!</v>
      </c>
      <c r="N60" s="95" t="e">
        <f>'ORÇAMENTO '!#REF!</f>
        <v>#REF!</v>
      </c>
      <c r="R60" s="96" t="e">
        <f t="shared" si="18"/>
        <v>#REF!</v>
      </c>
      <c r="S60" s="96" t="e">
        <f t="shared" si="19"/>
        <v>#REF!</v>
      </c>
      <c r="T60" s="89" t="e">
        <f t="shared" si="20"/>
        <v>#REF!</v>
      </c>
      <c r="U60" s="96" t="e">
        <f t="shared" si="0"/>
        <v>#REF!</v>
      </c>
      <c r="V60" s="100" t="e">
        <f t="shared" si="21"/>
        <v>#REF!</v>
      </c>
    </row>
    <row r="61" spans="3:23" hidden="1">
      <c r="C61" s="84" t="e">
        <f>'ORÇAMENTO '!#REF!</f>
        <v>#REF!</v>
      </c>
      <c r="D61" s="88" t="e">
        <f>'ORÇAMENTO '!#REF!</f>
        <v>#REF!</v>
      </c>
      <c r="E61" s="88" t="e">
        <f>'ORÇAMENTO '!#REF!</f>
        <v>#REF!</v>
      </c>
      <c r="F61" s="88" t="e">
        <f>'ORÇAMENTO '!#REF!</f>
        <v>#REF!</v>
      </c>
      <c r="G61" s="90" t="e">
        <f>'ORÇAMENTO '!#REF!</f>
        <v>#REF!</v>
      </c>
      <c r="H61" s="92" t="e">
        <f>'ORÇAMENTO '!#REF!</f>
        <v>#REF!</v>
      </c>
      <c r="I61" s="90" t="e">
        <f>'ORÇAMENTO '!#REF!</f>
        <v>#REF!</v>
      </c>
      <c r="J61" s="90" t="e">
        <f>'ORÇAMENTO '!#REF!</f>
        <v>#REF!</v>
      </c>
      <c r="K61" s="90" t="e">
        <f>'ORÇAMENTO '!#REF!</f>
        <v>#REF!</v>
      </c>
      <c r="L61" s="92" t="e">
        <f>'ORÇAMENTO '!#REF!</f>
        <v>#REF!</v>
      </c>
      <c r="M61" s="92" t="e">
        <f>'ORÇAMENTO '!#REF!</f>
        <v>#REF!</v>
      </c>
      <c r="N61" s="95" t="e">
        <f>'ORÇAMENTO '!#REF!</f>
        <v>#REF!</v>
      </c>
      <c r="R61" s="96" t="e">
        <f t="shared" si="18"/>
        <v>#REF!</v>
      </c>
      <c r="S61" s="96" t="e">
        <f t="shared" si="19"/>
        <v>#REF!</v>
      </c>
      <c r="T61" s="89" t="e">
        <f t="shared" si="20"/>
        <v>#REF!</v>
      </c>
      <c r="U61" s="96" t="e">
        <f t="shared" si="0"/>
        <v>#REF!</v>
      </c>
      <c r="V61" s="100" t="e">
        <f t="shared" si="21"/>
        <v>#REF!</v>
      </c>
    </row>
    <row r="62" spans="3:23" hidden="1">
      <c r="C62" s="84" t="e">
        <f>'ORÇAMENTO '!#REF!</f>
        <v>#REF!</v>
      </c>
      <c r="D62" s="88" t="e">
        <f>'ORÇAMENTO '!#REF!</f>
        <v>#REF!</v>
      </c>
      <c r="E62" s="88" t="e">
        <f>'ORÇAMENTO '!#REF!</f>
        <v>#REF!</v>
      </c>
      <c r="F62" s="88" t="e">
        <f>'ORÇAMENTO '!#REF!</f>
        <v>#REF!</v>
      </c>
      <c r="G62" s="90" t="e">
        <f>'ORÇAMENTO '!#REF!</f>
        <v>#REF!</v>
      </c>
      <c r="H62" s="92" t="e">
        <f>'ORÇAMENTO '!#REF!</f>
        <v>#REF!</v>
      </c>
      <c r="I62" s="90" t="e">
        <f>'ORÇAMENTO '!#REF!</f>
        <v>#REF!</v>
      </c>
      <c r="J62" s="90" t="e">
        <f>'ORÇAMENTO '!#REF!</f>
        <v>#REF!</v>
      </c>
      <c r="K62" s="90" t="e">
        <f>'ORÇAMENTO '!#REF!</f>
        <v>#REF!</v>
      </c>
      <c r="L62" s="92" t="e">
        <f>'ORÇAMENTO '!#REF!</f>
        <v>#REF!</v>
      </c>
      <c r="M62" s="92" t="e">
        <f>'ORÇAMENTO '!#REF!</f>
        <v>#REF!</v>
      </c>
      <c r="N62" s="95" t="e">
        <f>'ORÇAMENTO '!#REF!</f>
        <v>#REF!</v>
      </c>
      <c r="R62" s="96" t="e">
        <f t="shared" si="18"/>
        <v>#REF!</v>
      </c>
      <c r="S62" s="96" t="e">
        <f t="shared" si="19"/>
        <v>#REF!</v>
      </c>
      <c r="T62" s="89" t="e">
        <f t="shared" si="20"/>
        <v>#REF!</v>
      </c>
      <c r="U62" s="96" t="e">
        <f t="shared" si="0"/>
        <v>#REF!</v>
      </c>
      <c r="V62" s="100" t="e">
        <f t="shared" si="21"/>
        <v>#REF!</v>
      </c>
    </row>
    <row r="63" spans="3:23">
      <c r="C63" s="84" t="e">
        <f>'ORÇAMENTO '!#REF!</f>
        <v>#REF!</v>
      </c>
      <c r="D63" s="88" t="e">
        <f>'ORÇAMENTO '!#REF!</f>
        <v>#REF!</v>
      </c>
      <c r="E63" s="88" t="e">
        <f>'ORÇAMENTO '!#REF!</f>
        <v>#REF!</v>
      </c>
      <c r="F63" s="88" t="e">
        <f>'ORÇAMENTO '!#REF!</f>
        <v>#REF!</v>
      </c>
      <c r="G63" s="90" t="e">
        <f>'ORÇAMENTO '!#REF!</f>
        <v>#REF!</v>
      </c>
      <c r="H63" s="92" t="e">
        <f>'ORÇAMENTO '!#REF!</f>
        <v>#REF!</v>
      </c>
      <c r="I63" s="90" t="e">
        <f>'ORÇAMENTO '!#REF!</f>
        <v>#REF!</v>
      </c>
      <c r="J63" s="90" t="e">
        <f>'ORÇAMENTO '!#REF!</f>
        <v>#REF!</v>
      </c>
      <c r="K63" s="90" t="e">
        <f>'ORÇAMENTO '!#REF!</f>
        <v>#REF!</v>
      </c>
      <c r="L63" s="92" t="e">
        <f>'ORÇAMENTO '!#REF!</f>
        <v>#REF!</v>
      </c>
      <c r="M63" s="92" t="e">
        <f>'ORÇAMENTO '!#REF!</f>
        <v>#REF!</v>
      </c>
      <c r="N63" s="95" t="e">
        <f>'ORÇAMENTO '!#REF!</f>
        <v>#REF!</v>
      </c>
      <c r="R63" s="96" t="e">
        <f t="shared" ref="R63:R68" si="22">IF(F63=F62,0,SUMIF($F$6:$F$1627,F63,$H$6:$H$1627))</f>
        <v>#REF!</v>
      </c>
      <c r="S63" s="96" t="e">
        <f t="shared" ref="S63:S68" si="23">IF(F63=F62,0,SUMIF($F$6:$F$1627,F63,$I$6:$I$1627))</f>
        <v>#REF!</v>
      </c>
      <c r="T63" s="89" t="e">
        <f t="shared" ref="T63:T68" si="24">IF(F63=F62,0,SUMIF($F$6:$F$1627,F63,$L$6:$L$1627))</f>
        <v>#REF!</v>
      </c>
      <c r="U63" s="96" t="e">
        <f t="shared" si="0"/>
        <v>#REF!</v>
      </c>
      <c r="V63" s="100" t="e">
        <f t="shared" ref="V63:V68" si="25">IF(F63=F62,0,SUMIF($F$6:$F$1627,F63,$N$6:$N$1627))</f>
        <v>#REF!</v>
      </c>
      <c r="W63" s="103" t="e">
        <f t="shared" ref="W63:W68" si="26">V63+W62</f>
        <v>#REF!</v>
      </c>
    </row>
    <row r="64" spans="3:23">
      <c r="C64" s="84" t="e">
        <f>'ORÇAMENTO '!#REF!</f>
        <v>#REF!</v>
      </c>
      <c r="D64" s="88" t="e">
        <f>'ORÇAMENTO '!#REF!</f>
        <v>#REF!</v>
      </c>
      <c r="E64" s="88" t="e">
        <f>'ORÇAMENTO '!#REF!</f>
        <v>#REF!</v>
      </c>
      <c r="F64" s="88" t="e">
        <f>'ORÇAMENTO '!#REF!</f>
        <v>#REF!</v>
      </c>
      <c r="G64" s="90" t="e">
        <f>'ORÇAMENTO '!#REF!</f>
        <v>#REF!</v>
      </c>
      <c r="H64" s="92" t="e">
        <f>'ORÇAMENTO '!#REF!</f>
        <v>#REF!</v>
      </c>
      <c r="I64" s="90" t="e">
        <f>'ORÇAMENTO '!#REF!</f>
        <v>#REF!</v>
      </c>
      <c r="J64" s="90" t="e">
        <f>'ORÇAMENTO '!#REF!</f>
        <v>#REF!</v>
      </c>
      <c r="K64" s="90" t="e">
        <f>'ORÇAMENTO '!#REF!</f>
        <v>#REF!</v>
      </c>
      <c r="L64" s="92" t="e">
        <f>'ORÇAMENTO '!#REF!</f>
        <v>#REF!</v>
      </c>
      <c r="M64" s="92" t="e">
        <f>'ORÇAMENTO '!#REF!</f>
        <v>#REF!</v>
      </c>
      <c r="N64" s="95" t="e">
        <f>'ORÇAMENTO '!#REF!</f>
        <v>#REF!</v>
      </c>
      <c r="R64" s="96" t="e">
        <f t="shared" si="22"/>
        <v>#REF!</v>
      </c>
      <c r="S64" s="96" t="e">
        <f t="shared" si="23"/>
        <v>#REF!</v>
      </c>
      <c r="T64" s="89" t="e">
        <f t="shared" si="24"/>
        <v>#REF!</v>
      </c>
      <c r="U64" s="96" t="e">
        <f t="shared" si="0"/>
        <v>#REF!</v>
      </c>
      <c r="V64" s="100" t="e">
        <f t="shared" si="25"/>
        <v>#REF!</v>
      </c>
      <c r="W64" s="103" t="e">
        <f t="shared" si="26"/>
        <v>#REF!</v>
      </c>
    </row>
    <row r="65" spans="3:23">
      <c r="C65" s="84" t="e">
        <f>'ORÇAMENTO '!#REF!</f>
        <v>#REF!</v>
      </c>
      <c r="D65" s="88" t="e">
        <f>'ORÇAMENTO '!#REF!</f>
        <v>#REF!</v>
      </c>
      <c r="E65" s="88" t="e">
        <f>'ORÇAMENTO '!#REF!</f>
        <v>#REF!</v>
      </c>
      <c r="F65" s="88" t="e">
        <f>'ORÇAMENTO '!#REF!</f>
        <v>#REF!</v>
      </c>
      <c r="G65" s="90" t="e">
        <f>'ORÇAMENTO '!#REF!</f>
        <v>#REF!</v>
      </c>
      <c r="H65" s="92" t="e">
        <f>'ORÇAMENTO '!#REF!</f>
        <v>#REF!</v>
      </c>
      <c r="I65" s="90" t="e">
        <f>'ORÇAMENTO '!#REF!</f>
        <v>#REF!</v>
      </c>
      <c r="J65" s="90" t="e">
        <f>'ORÇAMENTO '!#REF!</f>
        <v>#REF!</v>
      </c>
      <c r="K65" s="90" t="e">
        <f>'ORÇAMENTO '!#REF!</f>
        <v>#REF!</v>
      </c>
      <c r="L65" s="92" t="e">
        <f>'ORÇAMENTO '!#REF!</f>
        <v>#REF!</v>
      </c>
      <c r="M65" s="92" t="e">
        <f>'ORÇAMENTO '!#REF!</f>
        <v>#REF!</v>
      </c>
      <c r="N65" s="95" t="e">
        <f>'ORÇAMENTO '!#REF!</f>
        <v>#REF!</v>
      </c>
      <c r="R65" s="96" t="e">
        <f t="shared" si="22"/>
        <v>#REF!</v>
      </c>
      <c r="S65" s="96" t="e">
        <f t="shared" si="23"/>
        <v>#REF!</v>
      </c>
      <c r="T65" s="89" t="e">
        <f t="shared" si="24"/>
        <v>#REF!</v>
      </c>
      <c r="U65" s="96" t="e">
        <f t="shared" si="0"/>
        <v>#REF!</v>
      </c>
      <c r="V65" s="100" t="e">
        <f t="shared" si="25"/>
        <v>#REF!</v>
      </c>
      <c r="W65" s="103" t="e">
        <f t="shared" si="26"/>
        <v>#REF!</v>
      </c>
    </row>
    <row r="66" spans="3:23">
      <c r="C66" s="84" t="e">
        <f>'ORÇAMENTO '!#REF!</f>
        <v>#REF!</v>
      </c>
      <c r="D66" s="88" t="e">
        <f>'ORÇAMENTO '!#REF!</f>
        <v>#REF!</v>
      </c>
      <c r="E66" s="88" t="e">
        <f>'ORÇAMENTO '!#REF!</f>
        <v>#REF!</v>
      </c>
      <c r="F66" s="88" t="e">
        <f>'ORÇAMENTO '!#REF!</f>
        <v>#REF!</v>
      </c>
      <c r="G66" s="90" t="e">
        <f>'ORÇAMENTO '!#REF!</f>
        <v>#REF!</v>
      </c>
      <c r="H66" s="92" t="e">
        <f>'ORÇAMENTO '!#REF!</f>
        <v>#REF!</v>
      </c>
      <c r="I66" s="90" t="e">
        <f>'ORÇAMENTO '!#REF!</f>
        <v>#REF!</v>
      </c>
      <c r="J66" s="90" t="e">
        <f>'ORÇAMENTO '!#REF!</f>
        <v>#REF!</v>
      </c>
      <c r="K66" s="90" t="e">
        <f>'ORÇAMENTO '!#REF!</f>
        <v>#REF!</v>
      </c>
      <c r="L66" s="92" t="e">
        <f>'ORÇAMENTO '!#REF!</f>
        <v>#REF!</v>
      </c>
      <c r="M66" s="92" t="e">
        <f>'ORÇAMENTO '!#REF!</f>
        <v>#REF!</v>
      </c>
      <c r="N66" s="95" t="e">
        <f>'ORÇAMENTO '!#REF!</f>
        <v>#REF!</v>
      </c>
      <c r="R66" s="96" t="e">
        <f t="shared" si="22"/>
        <v>#REF!</v>
      </c>
      <c r="S66" s="96" t="e">
        <f t="shared" si="23"/>
        <v>#REF!</v>
      </c>
      <c r="T66" s="89" t="e">
        <f t="shared" si="24"/>
        <v>#REF!</v>
      </c>
      <c r="U66" s="96" t="e">
        <f t="shared" si="0"/>
        <v>#REF!</v>
      </c>
      <c r="V66" s="100" t="e">
        <f t="shared" si="25"/>
        <v>#REF!</v>
      </c>
      <c r="W66" s="103" t="e">
        <f t="shared" si="26"/>
        <v>#REF!</v>
      </c>
    </row>
    <row r="67" spans="3:23">
      <c r="C67" s="84" t="e">
        <f>'ORÇAMENTO '!#REF!</f>
        <v>#REF!</v>
      </c>
      <c r="D67" s="88" t="e">
        <f>'ORÇAMENTO '!#REF!</f>
        <v>#REF!</v>
      </c>
      <c r="E67" s="88" t="e">
        <f>'ORÇAMENTO '!#REF!</f>
        <v>#REF!</v>
      </c>
      <c r="F67" s="88" t="e">
        <f>'ORÇAMENTO '!#REF!</f>
        <v>#REF!</v>
      </c>
      <c r="G67" s="90" t="e">
        <f>'ORÇAMENTO '!#REF!</f>
        <v>#REF!</v>
      </c>
      <c r="H67" s="92" t="e">
        <f>'ORÇAMENTO '!#REF!</f>
        <v>#REF!</v>
      </c>
      <c r="I67" s="90" t="e">
        <f>'ORÇAMENTO '!#REF!</f>
        <v>#REF!</v>
      </c>
      <c r="J67" s="90" t="e">
        <f>'ORÇAMENTO '!#REF!</f>
        <v>#REF!</v>
      </c>
      <c r="K67" s="90" t="e">
        <f>'ORÇAMENTO '!#REF!</f>
        <v>#REF!</v>
      </c>
      <c r="L67" s="92" t="e">
        <f>'ORÇAMENTO '!#REF!</f>
        <v>#REF!</v>
      </c>
      <c r="M67" s="92" t="e">
        <f>'ORÇAMENTO '!#REF!</f>
        <v>#REF!</v>
      </c>
      <c r="N67" s="95" t="e">
        <f>'ORÇAMENTO '!#REF!</f>
        <v>#REF!</v>
      </c>
      <c r="R67" s="96" t="e">
        <f t="shared" si="22"/>
        <v>#REF!</v>
      </c>
      <c r="S67" s="96" t="e">
        <f t="shared" si="23"/>
        <v>#REF!</v>
      </c>
      <c r="T67" s="89" t="e">
        <f t="shared" si="24"/>
        <v>#REF!</v>
      </c>
      <c r="U67" s="96" t="e">
        <f t="shared" si="0"/>
        <v>#REF!</v>
      </c>
      <c r="V67" s="100" t="e">
        <f t="shared" si="25"/>
        <v>#REF!</v>
      </c>
      <c r="W67" s="103" t="e">
        <f t="shared" si="26"/>
        <v>#REF!</v>
      </c>
    </row>
    <row r="68" spans="3:23">
      <c r="C68" s="84" t="e">
        <f>'ORÇAMENTO '!#REF!</f>
        <v>#REF!</v>
      </c>
      <c r="D68" s="88" t="e">
        <f>'ORÇAMENTO '!#REF!</f>
        <v>#REF!</v>
      </c>
      <c r="E68" s="88" t="e">
        <f>'ORÇAMENTO '!#REF!</f>
        <v>#REF!</v>
      </c>
      <c r="F68" s="88" t="e">
        <f>'ORÇAMENTO '!#REF!</f>
        <v>#REF!</v>
      </c>
      <c r="G68" s="90" t="e">
        <f>'ORÇAMENTO '!#REF!</f>
        <v>#REF!</v>
      </c>
      <c r="H68" s="92" t="e">
        <f>'ORÇAMENTO '!#REF!</f>
        <v>#REF!</v>
      </c>
      <c r="I68" s="90" t="e">
        <f>'ORÇAMENTO '!#REF!</f>
        <v>#REF!</v>
      </c>
      <c r="J68" s="90" t="e">
        <f>'ORÇAMENTO '!#REF!</f>
        <v>#REF!</v>
      </c>
      <c r="K68" s="90" t="e">
        <f>'ORÇAMENTO '!#REF!</f>
        <v>#REF!</v>
      </c>
      <c r="L68" s="92" t="e">
        <f>'ORÇAMENTO '!#REF!</f>
        <v>#REF!</v>
      </c>
      <c r="M68" s="92" t="e">
        <f>'ORÇAMENTO '!#REF!</f>
        <v>#REF!</v>
      </c>
      <c r="N68" s="95" t="e">
        <f>'ORÇAMENTO '!#REF!</f>
        <v>#REF!</v>
      </c>
      <c r="R68" s="96" t="e">
        <f t="shared" si="22"/>
        <v>#REF!</v>
      </c>
      <c r="S68" s="96" t="e">
        <f t="shared" si="23"/>
        <v>#REF!</v>
      </c>
      <c r="T68" s="89" t="e">
        <f t="shared" si="24"/>
        <v>#REF!</v>
      </c>
      <c r="U68" s="96" t="e">
        <f t="shared" si="0"/>
        <v>#REF!</v>
      </c>
      <c r="V68" s="100" t="e">
        <f t="shared" si="25"/>
        <v>#REF!</v>
      </c>
      <c r="W68" s="103" t="e">
        <f t="shared" si="26"/>
        <v>#REF!</v>
      </c>
    </row>
    <row r="69" spans="3:23" hidden="1">
      <c r="C69" s="84" t="e">
        <f>'ORÇAMENTO '!#REF!</f>
        <v>#REF!</v>
      </c>
      <c r="D69" s="88" t="e">
        <f>'ORÇAMENTO '!#REF!</f>
        <v>#REF!</v>
      </c>
      <c r="E69" s="88" t="e">
        <f>'ORÇAMENTO '!#REF!</f>
        <v>#REF!</v>
      </c>
      <c r="F69" s="88" t="e">
        <f>'ORÇAMENTO '!#REF!</f>
        <v>#REF!</v>
      </c>
      <c r="G69" s="90" t="e">
        <f>'ORÇAMENTO '!#REF!</f>
        <v>#REF!</v>
      </c>
      <c r="H69" s="92" t="e">
        <f>'ORÇAMENTO '!#REF!</f>
        <v>#REF!</v>
      </c>
      <c r="I69" s="90" t="e">
        <f>'ORÇAMENTO '!#REF!</f>
        <v>#REF!</v>
      </c>
      <c r="J69" s="90" t="e">
        <f>'ORÇAMENTO '!#REF!</f>
        <v>#REF!</v>
      </c>
      <c r="K69" s="90" t="e">
        <f>'ORÇAMENTO '!#REF!</f>
        <v>#REF!</v>
      </c>
      <c r="L69" s="92" t="e">
        <f>'ORÇAMENTO '!#REF!</f>
        <v>#REF!</v>
      </c>
      <c r="M69" s="92" t="e">
        <f>'ORÇAMENTO '!#REF!</f>
        <v>#REF!</v>
      </c>
      <c r="N69" s="95" t="e">
        <f>'ORÇAMENTO '!#REF!</f>
        <v>#REF!</v>
      </c>
      <c r="R69" s="96" t="e">
        <f t="shared" ref="R69:R82" si="27">IF(F69=F68,0,SUMIF(F$6:F$1627,F69,H$6:H$1627))</f>
        <v>#REF!</v>
      </c>
      <c r="S69" s="96" t="e">
        <f t="shared" ref="S69:S82" si="28">IF(F69=F68,0,SUMIF(F$6:F$1627,F69,I$6:I$1627))</f>
        <v>#REF!</v>
      </c>
      <c r="T69" s="89" t="e">
        <f t="shared" ref="T69:T82" si="29">IF(F69=F68,0,SUMIF(F$6:F$1627,F69,L$6:L$1627))</f>
        <v>#REF!</v>
      </c>
      <c r="U69" s="96" t="e">
        <f t="shared" si="0"/>
        <v>#REF!</v>
      </c>
      <c r="V69" s="100" t="e">
        <f t="shared" ref="V69:V82" si="30">IF(F69=F68,0,SUMIF(F$6:F$1627,F69,N$6:N$1627))</f>
        <v>#REF!</v>
      </c>
    </row>
    <row r="70" spans="3:23" hidden="1">
      <c r="C70" s="84" t="e">
        <f>'ORÇAMENTO '!#REF!</f>
        <v>#REF!</v>
      </c>
      <c r="D70" s="88" t="e">
        <f>'ORÇAMENTO '!#REF!</f>
        <v>#REF!</v>
      </c>
      <c r="E70" s="88" t="e">
        <f>'ORÇAMENTO '!#REF!</f>
        <v>#REF!</v>
      </c>
      <c r="F70" s="88" t="e">
        <f>'ORÇAMENTO '!#REF!</f>
        <v>#REF!</v>
      </c>
      <c r="G70" s="90" t="e">
        <f>'ORÇAMENTO '!#REF!</f>
        <v>#REF!</v>
      </c>
      <c r="H70" s="92" t="e">
        <f>'ORÇAMENTO '!#REF!</f>
        <v>#REF!</v>
      </c>
      <c r="I70" s="90" t="e">
        <f>'ORÇAMENTO '!#REF!</f>
        <v>#REF!</v>
      </c>
      <c r="J70" s="90" t="e">
        <f>'ORÇAMENTO '!#REF!</f>
        <v>#REF!</v>
      </c>
      <c r="K70" s="90" t="e">
        <f>'ORÇAMENTO '!#REF!</f>
        <v>#REF!</v>
      </c>
      <c r="L70" s="92" t="e">
        <f>'ORÇAMENTO '!#REF!</f>
        <v>#REF!</v>
      </c>
      <c r="M70" s="92" t="e">
        <f>'ORÇAMENTO '!#REF!</f>
        <v>#REF!</v>
      </c>
      <c r="N70" s="95" t="e">
        <f>'ORÇAMENTO '!#REF!</f>
        <v>#REF!</v>
      </c>
      <c r="R70" s="96" t="e">
        <f t="shared" si="27"/>
        <v>#REF!</v>
      </c>
      <c r="S70" s="96" t="e">
        <f t="shared" si="28"/>
        <v>#REF!</v>
      </c>
      <c r="T70" s="89" t="e">
        <f t="shared" si="29"/>
        <v>#REF!</v>
      </c>
      <c r="U70" s="96" t="e">
        <f t="shared" ref="U70:U133" si="31">IF(F70=F69,0,SUMIF(F$6:F$1627,F70,M$6:M$1627))</f>
        <v>#REF!</v>
      </c>
      <c r="V70" s="100" t="e">
        <f t="shared" si="30"/>
        <v>#REF!</v>
      </c>
    </row>
    <row r="71" spans="3:23" hidden="1">
      <c r="C71" s="84" t="e">
        <f>'ORÇAMENTO '!#REF!</f>
        <v>#REF!</v>
      </c>
      <c r="D71" s="88" t="e">
        <f>'ORÇAMENTO '!#REF!</f>
        <v>#REF!</v>
      </c>
      <c r="E71" s="88" t="e">
        <f>'ORÇAMENTO '!#REF!</f>
        <v>#REF!</v>
      </c>
      <c r="F71" s="88" t="e">
        <f>'ORÇAMENTO '!#REF!</f>
        <v>#REF!</v>
      </c>
      <c r="G71" s="90" t="e">
        <f>'ORÇAMENTO '!#REF!</f>
        <v>#REF!</v>
      </c>
      <c r="H71" s="92" t="e">
        <f>'ORÇAMENTO '!#REF!</f>
        <v>#REF!</v>
      </c>
      <c r="I71" s="90" t="e">
        <f>'ORÇAMENTO '!#REF!</f>
        <v>#REF!</v>
      </c>
      <c r="J71" s="90" t="e">
        <f>'ORÇAMENTO '!#REF!</f>
        <v>#REF!</v>
      </c>
      <c r="K71" s="90" t="e">
        <f>'ORÇAMENTO '!#REF!</f>
        <v>#REF!</v>
      </c>
      <c r="L71" s="92" t="e">
        <f>'ORÇAMENTO '!#REF!</f>
        <v>#REF!</v>
      </c>
      <c r="M71" s="92" t="e">
        <f>'ORÇAMENTO '!#REF!</f>
        <v>#REF!</v>
      </c>
      <c r="N71" s="95" t="e">
        <f>'ORÇAMENTO '!#REF!</f>
        <v>#REF!</v>
      </c>
      <c r="R71" s="96" t="e">
        <f t="shared" si="27"/>
        <v>#REF!</v>
      </c>
      <c r="S71" s="96" t="e">
        <f t="shared" si="28"/>
        <v>#REF!</v>
      </c>
      <c r="T71" s="89" t="e">
        <f t="shared" si="29"/>
        <v>#REF!</v>
      </c>
      <c r="U71" s="96" t="e">
        <f t="shared" si="31"/>
        <v>#REF!</v>
      </c>
      <c r="V71" s="100" t="e">
        <f t="shared" si="30"/>
        <v>#REF!</v>
      </c>
    </row>
    <row r="72" spans="3:23" hidden="1">
      <c r="C72" s="84" t="e">
        <f>'ORÇAMENTO '!#REF!</f>
        <v>#REF!</v>
      </c>
      <c r="D72" s="88" t="e">
        <f>'ORÇAMENTO '!#REF!</f>
        <v>#REF!</v>
      </c>
      <c r="E72" s="88" t="e">
        <f>'ORÇAMENTO '!#REF!</f>
        <v>#REF!</v>
      </c>
      <c r="F72" s="88" t="e">
        <f>'ORÇAMENTO '!#REF!</f>
        <v>#REF!</v>
      </c>
      <c r="G72" s="90" t="e">
        <f>'ORÇAMENTO '!#REF!</f>
        <v>#REF!</v>
      </c>
      <c r="H72" s="92" t="e">
        <f>'ORÇAMENTO '!#REF!</f>
        <v>#REF!</v>
      </c>
      <c r="I72" s="90" t="e">
        <f>'ORÇAMENTO '!#REF!</f>
        <v>#REF!</v>
      </c>
      <c r="J72" s="90" t="e">
        <f>'ORÇAMENTO '!#REF!</f>
        <v>#REF!</v>
      </c>
      <c r="K72" s="90" t="e">
        <f>'ORÇAMENTO '!#REF!</f>
        <v>#REF!</v>
      </c>
      <c r="L72" s="92" t="e">
        <f>'ORÇAMENTO '!#REF!</f>
        <v>#REF!</v>
      </c>
      <c r="M72" s="92" t="e">
        <f>'ORÇAMENTO '!#REF!</f>
        <v>#REF!</v>
      </c>
      <c r="N72" s="95" t="e">
        <f>'ORÇAMENTO '!#REF!</f>
        <v>#REF!</v>
      </c>
      <c r="R72" s="96" t="e">
        <f t="shared" si="27"/>
        <v>#REF!</v>
      </c>
      <c r="S72" s="96" t="e">
        <f t="shared" si="28"/>
        <v>#REF!</v>
      </c>
      <c r="T72" s="89" t="e">
        <f t="shared" si="29"/>
        <v>#REF!</v>
      </c>
      <c r="U72" s="96" t="e">
        <f t="shared" si="31"/>
        <v>#REF!</v>
      </c>
      <c r="V72" s="100" t="e">
        <f t="shared" si="30"/>
        <v>#REF!</v>
      </c>
    </row>
    <row r="73" spans="3:23" hidden="1">
      <c r="C73" s="84" t="e">
        <f>'ORÇAMENTO '!#REF!</f>
        <v>#REF!</v>
      </c>
      <c r="D73" s="88" t="e">
        <f>'ORÇAMENTO '!#REF!</f>
        <v>#REF!</v>
      </c>
      <c r="E73" s="88" t="e">
        <f>'ORÇAMENTO '!#REF!</f>
        <v>#REF!</v>
      </c>
      <c r="F73" s="88" t="e">
        <f>'ORÇAMENTO '!#REF!</f>
        <v>#REF!</v>
      </c>
      <c r="G73" s="90" t="e">
        <f>'ORÇAMENTO '!#REF!</f>
        <v>#REF!</v>
      </c>
      <c r="H73" s="92" t="e">
        <f>'ORÇAMENTO '!#REF!</f>
        <v>#REF!</v>
      </c>
      <c r="I73" s="90" t="e">
        <f>'ORÇAMENTO '!#REF!</f>
        <v>#REF!</v>
      </c>
      <c r="J73" s="90" t="e">
        <f>'ORÇAMENTO '!#REF!</f>
        <v>#REF!</v>
      </c>
      <c r="K73" s="90" t="e">
        <f>'ORÇAMENTO '!#REF!</f>
        <v>#REF!</v>
      </c>
      <c r="L73" s="92" t="e">
        <f>'ORÇAMENTO '!#REF!</f>
        <v>#REF!</v>
      </c>
      <c r="M73" s="92" t="e">
        <f>'ORÇAMENTO '!#REF!</f>
        <v>#REF!</v>
      </c>
      <c r="N73" s="95" t="e">
        <f>'ORÇAMENTO '!#REF!</f>
        <v>#REF!</v>
      </c>
      <c r="R73" s="96" t="e">
        <f t="shared" si="27"/>
        <v>#REF!</v>
      </c>
      <c r="S73" s="96" t="e">
        <f t="shared" si="28"/>
        <v>#REF!</v>
      </c>
      <c r="T73" s="89" t="e">
        <f t="shared" si="29"/>
        <v>#REF!</v>
      </c>
      <c r="U73" s="96" t="e">
        <f t="shared" si="31"/>
        <v>#REF!</v>
      </c>
      <c r="V73" s="100" t="e">
        <f t="shared" si="30"/>
        <v>#REF!</v>
      </c>
    </row>
    <row r="74" spans="3:23" hidden="1">
      <c r="C74" s="84" t="e">
        <f>'ORÇAMENTO '!#REF!</f>
        <v>#REF!</v>
      </c>
      <c r="D74" s="88" t="e">
        <f>'ORÇAMENTO '!#REF!</f>
        <v>#REF!</v>
      </c>
      <c r="E74" s="88" t="e">
        <f>'ORÇAMENTO '!#REF!</f>
        <v>#REF!</v>
      </c>
      <c r="F74" s="88" t="e">
        <f>'ORÇAMENTO '!#REF!</f>
        <v>#REF!</v>
      </c>
      <c r="G74" s="90" t="e">
        <f>'ORÇAMENTO '!#REF!</f>
        <v>#REF!</v>
      </c>
      <c r="H74" s="92" t="e">
        <f>'ORÇAMENTO '!#REF!</f>
        <v>#REF!</v>
      </c>
      <c r="I74" s="90" t="e">
        <f>'ORÇAMENTO '!#REF!</f>
        <v>#REF!</v>
      </c>
      <c r="J74" s="90" t="e">
        <f>'ORÇAMENTO '!#REF!</f>
        <v>#REF!</v>
      </c>
      <c r="K74" s="90" t="e">
        <f>'ORÇAMENTO '!#REF!</f>
        <v>#REF!</v>
      </c>
      <c r="L74" s="92" t="e">
        <f>'ORÇAMENTO '!#REF!</f>
        <v>#REF!</v>
      </c>
      <c r="M74" s="92" t="e">
        <f>'ORÇAMENTO '!#REF!</f>
        <v>#REF!</v>
      </c>
      <c r="N74" s="95" t="e">
        <f>'ORÇAMENTO '!#REF!</f>
        <v>#REF!</v>
      </c>
      <c r="R74" s="96" t="e">
        <f t="shared" si="27"/>
        <v>#REF!</v>
      </c>
      <c r="S74" s="96" t="e">
        <f t="shared" si="28"/>
        <v>#REF!</v>
      </c>
      <c r="T74" s="89" t="e">
        <f t="shared" si="29"/>
        <v>#REF!</v>
      </c>
      <c r="U74" s="96" t="e">
        <f t="shared" si="31"/>
        <v>#REF!</v>
      </c>
      <c r="V74" s="100" t="e">
        <f t="shared" si="30"/>
        <v>#REF!</v>
      </c>
    </row>
    <row r="75" spans="3:23" hidden="1">
      <c r="C75" s="84" t="e">
        <f>'ORÇAMENTO '!#REF!</f>
        <v>#REF!</v>
      </c>
      <c r="D75" s="88" t="e">
        <f>'ORÇAMENTO '!#REF!</f>
        <v>#REF!</v>
      </c>
      <c r="E75" s="88" t="e">
        <f>'ORÇAMENTO '!#REF!</f>
        <v>#REF!</v>
      </c>
      <c r="F75" s="88" t="e">
        <f>'ORÇAMENTO '!#REF!</f>
        <v>#REF!</v>
      </c>
      <c r="G75" s="90" t="e">
        <f>'ORÇAMENTO '!#REF!</f>
        <v>#REF!</v>
      </c>
      <c r="H75" s="92" t="e">
        <f>'ORÇAMENTO '!#REF!</f>
        <v>#REF!</v>
      </c>
      <c r="I75" s="90" t="e">
        <f>'ORÇAMENTO '!#REF!</f>
        <v>#REF!</v>
      </c>
      <c r="J75" s="90" t="e">
        <f>'ORÇAMENTO '!#REF!</f>
        <v>#REF!</v>
      </c>
      <c r="K75" s="90" t="e">
        <f>'ORÇAMENTO '!#REF!</f>
        <v>#REF!</v>
      </c>
      <c r="L75" s="92" t="e">
        <f>'ORÇAMENTO '!#REF!</f>
        <v>#REF!</v>
      </c>
      <c r="M75" s="92" t="e">
        <f>'ORÇAMENTO '!#REF!</f>
        <v>#REF!</v>
      </c>
      <c r="N75" s="95" t="e">
        <f>'ORÇAMENTO '!#REF!</f>
        <v>#REF!</v>
      </c>
      <c r="R75" s="96" t="e">
        <f t="shared" si="27"/>
        <v>#REF!</v>
      </c>
      <c r="S75" s="96" t="e">
        <f t="shared" si="28"/>
        <v>#REF!</v>
      </c>
      <c r="T75" s="89" t="e">
        <f t="shared" si="29"/>
        <v>#REF!</v>
      </c>
      <c r="U75" s="96" t="e">
        <f t="shared" si="31"/>
        <v>#REF!</v>
      </c>
      <c r="V75" s="100" t="e">
        <f t="shared" si="30"/>
        <v>#REF!</v>
      </c>
    </row>
    <row r="76" spans="3:23" hidden="1">
      <c r="C76" s="84" t="e">
        <f>'ORÇAMENTO '!#REF!</f>
        <v>#REF!</v>
      </c>
      <c r="D76" s="88" t="e">
        <f>'ORÇAMENTO '!#REF!</f>
        <v>#REF!</v>
      </c>
      <c r="E76" s="88" t="e">
        <f>'ORÇAMENTO '!#REF!</f>
        <v>#REF!</v>
      </c>
      <c r="F76" s="88" t="e">
        <f>'ORÇAMENTO '!#REF!</f>
        <v>#REF!</v>
      </c>
      <c r="G76" s="90" t="e">
        <f>'ORÇAMENTO '!#REF!</f>
        <v>#REF!</v>
      </c>
      <c r="H76" s="92" t="e">
        <f>'ORÇAMENTO '!#REF!</f>
        <v>#REF!</v>
      </c>
      <c r="I76" s="90" t="e">
        <f>'ORÇAMENTO '!#REF!</f>
        <v>#REF!</v>
      </c>
      <c r="J76" s="90" t="e">
        <f>'ORÇAMENTO '!#REF!</f>
        <v>#REF!</v>
      </c>
      <c r="K76" s="90" t="e">
        <f>'ORÇAMENTO '!#REF!</f>
        <v>#REF!</v>
      </c>
      <c r="L76" s="92" t="e">
        <f>'ORÇAMENTO '!#REF!</f>
        <v>#REF!</v>
      </c>
      <c r="M76" s="92" t="e">
        <f>'ORÇAMENTO '!#REF!</f>
        <v>#REF!</v>
      </c>
      <c r="N76" s="95" t="e">
        <f>'ORÇAMENTO '!#REF!</f>
        <v>#REF!</v>
      </c>
      <c r="R76" s="96" t="e">
        <f t="shared" si="27"/>
        <v>#REF!</v>
      </c>
      <c r="S76" s="96" t="e">
        <f t="shared" si="28"/>
        <v>#REF!</v>
      </c>
      <c r="T76" s="89" t="e">
        <f t="shared" si="29"/>
        <v>#REF!</v>
      </c>
      <c r="U76" s="96" t="e">
        <f t="shared" si="31"/>
        <v>#REF!</v>
      </c>
      <c r="V76" s="100" t="e">
        <f t="shared" si="30"/>
        <v>#REF!</v>
      </c>
    </row>
    <row r="77" spans="3:23" hidden="1">
      <c r="C77" s="84" t="e">
        <f>'ORÇAMENTO '!#REF!</f>
        <v>#REF!</v>
      </c>
      <c r="D77" s="88" t="e">
        <f>'ORÇAMENTO '!#REF!</f>
        <v>#REF!</v>
      </c>
      <c r="E77" s="88" t="e">
        <f>'ORÇAMENTO '!#REF!</f>
        <v>#REF!</v>
      </c>
      <c r="F77" s="88" t="e">
        <f>'ORÇAMENTO '!#REF!</f>
        <v>#REF!</v>
      </c>
      <c r="G77" s="90" t="e">
        <f>'ORÇAMENTO '!#REF!</f>
        <v>#REF!</v>
      </c>
      <c r="H77" s="92" t="e">
        <f>'ORÇAMENTO '!#REF!</f>
        <v>#REF!</v>
      </c>
      <c r="I77" s="90" t="e">
        <f>'ORÇAMENTO '!#REF!</f>
        <v>#REF!</v>
      </c>
      <c r="J77" s="90" t="e">
        <f>'ORÇAMENTO '!#REF!</f>
        <v>#REF!</v>
      </c>
      <c r="K77" s="90" t="e">
        <f>'ORÇAMENTO '!#REF!</f>
        <v>#REF!</v>
      </c>
      <c r="L77" s="92" t="e">
        <f>'ORÇAMENTO '!#REF!</f>
        <v>#REF!</v>
      </c>
      <c r="M77" s="92" t="e">
        <f>'ORÇAMENTO '!#REF!</f>
        <v>#REF!</v>
      </c>
      <c r="N77" s="95" t="e">
        <f>'ORÇAMENTO '!#REF!</f>
        <v>#REF!</v>
      </c>
      <c r="R77" s="96" t="e">
        <f t="shared" si="27"/>
        <v>#REF!</v>
      </c>
      <c r="S77" s="96" t="e">
        <f t="shared" si="28"/>
        <v>#REF!</v>
      </c>
      <c r="T77" s="89" t="e">
        <f t="shared" si="29"/>
        <v>#REF!</v>
      </c>
      <c r="U77" s="96" t="e">
        <f t="shared" si="31"/>
        <v>#REF!</v>
      </c>
      <c r="V77" s="100" t="e">
        <f t="shared" si="30"/>
        <v>#REF!</v>
      </c>
    </row>
    <row r="78" spans="3:23" hidden="1">
      <c r="C78" s="84" t="e">
        <f>'ORÇAMENTO '!#REF!</f>
        <v>#REF!</v>
      </c>
      <c r="D78" s="88" t="e">
        <f>'ORÇAMENTO '!#REF!</f>
        <v>#REF!</v>
      </c>
      <c r="E78" s="88" t="e">
        <f>'ORÇAMENTO '!#REF!</f>
        <v>#REF!</v>
      </c>
      <c r="F78" s="88" t="e">
        <f>'ORÇAMENTO '!#REF!</f>
        <v>#REF!</v>
      </c>
      <c r="G78" s="90" t="e">
        <f>'ORÇAMENTO '!#REF!</f>
        <v>#REF!</v>
      </c>
      <c r="H78" s="92" t="e">
        <f>'ORÇAMENTO '!#REF!</f>
        <v>#REF!</v>
      </c>
      <c r="I78" s="90" t="e">
        <f>'ORÇAMENTO '!#REF!</f>
        <v>#REF!</v>
      </c>
      <c r="J78" s="90" t="e">
        <f>'ORÇAMENTO '!#REF!</f>
        <v>#REF!</v>
      </c>
      <c r="K78" s="90" t="e">
        <f>'ORÇAMENTO '!#REF!</f>
        <v>#REF!</v>
      </c>
      <c r="L78" s="92" t="e">
        <f>'ORÇAMENTO '!#REF!</f>
        <v>#REF!</v>
      </c>
      <c r="M78" s="92" t="e">
        <f>'ORÇAMENTO '!#REF!</f>
        <v>#REF!</v>
      </c>
      <c r="N78" s="95" t="e">
        <f>'ORÇAMENTO '!#REF!</f>
        <v>#REF!</v>
      </c>
      <c r="R78" s="96" t="e">
        <f t="shared" si="27"/>
        <v>#REF!</v>
      </c>
      <c r="S78" s="96" t="e">
        <f t="shared" si="28"/>
        <v>#REF!</v>
      </c>
      <c r="T78" s="89" t="e">
        <f t="shared" si="29"/>
        <v>#REF!</v>
      </c>
      <c r="U78" s="96" t="e">
        <f t="shared" si="31"/>
        <v>#REF!</v>
      </c>
      <c r="V78" s="100" t="e">
        <f t="shared" si="30"/>
        <v>#REF!</v>
      </c>
    </row>
    <row r="79" spans="3:23" hidden="1">
      <c r="C79" s="84" t="e">
        <f>'ORÇAMENTO '!#REF!</f>
        <v>#REF!</v>
      </c>
      <c r="D79" s="88" t="e">
        <f>'ORÇAMENTO '!#REF!</f>
        <v>#REF!</v>
      </c>
      <c r="E79" s="88" t="e">
        <f>'ORÇAMENTO '!#REF!</f>
        <v>#REF!</v>
      </c>
      <c r="F79" s="88" t="e">
        <f>'ORÇAMENTO '!#REF!</f>
        <v>#REF!</v>
      </c>
      <c r="G79" s="90" t="e">
        <f>'ORÇAMENTO '!#REF!</f>
        <v>#REF!</v>
      </c>
      <c r="H79" s="92" t="e">
        <f>'ORÇAMENTO '!#REF!</f>
        <v>#REF!</v>
      </c>
      <c r="I79" s="90" t="e">
        <f>'ORÇAMENTO '!#REF!</f>
        <v>#REF!</v>
      </c>
      <c r="J79" s="90" t="e">
        <f>'ORÇAMENTO '!#REF!</f>
        <v>#REF!</v>
      </c>
      <c r="K79" s="90" t="e">
        <f>'ORÇAMENTO '!#REF!</f>
        <v>#REF!</v>
      </c>
      <c r="L79" s="92" t="e">
        <f>'ORÇAMENTO '!#REF!</f>
        <v>#REF!</v>
      </c>
      <c r="M79" s="92" t="e">
        <f>'ORÇAMENTO '!#REF!</f>
        <v>#REF!</v>
      </c>
      <c r="N79" s="95" t="e">
        <f>'ORÇAMENTO '!#REF!</f>
        <v>#REF!</v>
      </c>
      <c r="R79" s="96" t="e">
        <f t="shared" si="27"/>
        <v>#REF!</v>
      </c>
      <c r="S79" s="96" t="e">
        <f t="shared" si="28"/>
        <v>#REF!</v>
      </c>
      <c r="T79" s="89" t="e">
        <f t="shared" si="29"/>
        <v>#REF!</v>
      </c>
      <c r="U79" s="96" t="e">
        <f t="shared" si="31"/>
        <v>#REF!</v>
      </c>
      <c r="V79" s="100" t="e">
        <f t="shared" si="30"/>
        <v>#REF!</v>
      </c>
    </row>
    <row r="80" spans="3:23" hidden="1">
      <c r="C80" s="84" t="e">
        <f>'ORÇAMENTO '!#REF!</f>
        <v>#REF!</v>
      </c>
      <c r="D80" s="88" t="e">
        <f>'ORÇAMENTO '!#REF!</f>
        <v>#REF!</v>
      </c>
      <c r="E80" s="88" t="e">
        <f>'ORÇAMENTO '!#REF!</f>
        <v>#REF!</v>
      </c>
      <c r="F80" s="88" t="e">
        <f>'ORÇAMENTO '!#REF!</f>
        <v>#REF!</v>
      </c>
      <c r="G80" s="90" t="e">
        <f>'ORÇAMENTO '!#REF!</f>
        <v>#REF!</v>
      </c>
      <c r="H80" s="92" t="e">
        <f>'ORÇAMENTO '!#REF!</f>
        <v>#REF!</v>
      </c>
      <c r="I80" s="90" t="e">
        <f>'ORÇAMENTO '!#REF!</f>
        <v>#REF!</v>
      </c>
      <c r="J80" s="90" t="e">
        <f>'ORÇAMENTO '!#REF!</f>
        <v>#REF!</v>
      </c>
      <c r="K80" s="90" t="e">
        <f>'ORÇAMENTO '!#REF!</f>
        <v>#REF!</v>
      </c>
      <c r="L80" s="92" t="e">
        <f>'ORÇAMENTO '!#REF!</f>
        <v>#REF!</v>
      </c>
      <c r="M80" s="92" t="e">
        <f>'ORÇAMENTO '!#REF!</f>
        <v>#REF!</v>
      </c>
      <c r="N80" s="95" t="e">
        <f>'ORÇAMENTO '!#REF!</f>
        <v>#REF!</v>
      </c>
      <c r="R80" s="96" t="e">
        <f t="shared" si="27"/>
        <v>#REF!</v>
      </c>
      <c r="S80" s="96" t="e">
        <f t="shared" si="28"/>
        <v>#REF!</v>
      </c>
      <c r="T80" s="89" t="e">
        <f t="shared" si="29"/>
        <v>#REF!</v>
      </c>
      <c r="U80" s="96" t="e">
        <f t="shared" si="31"/>
        <v>#REF!</v>
      </c>
      <c r="V80" s="100" t="e">
        <f t="shared" si="30"/>
        <v>#REF!</v>
      </c>
    </row>
    <row r="81" spans="3:23" hidden="1">
      <c r="C81" s="84" t="e">
        <f>'ORÇAMENTO '!#REF!</f>
        <v>#REF!</v>
      </c>
      <c r="D81" s="88" t="e">
        <f>'ORÇAMENTO '!#REF!</f>
        <v>#REF!</v>
      </c>
      <c r="E81" s="88" t="e">
        <f>'ORÇAMENTO '!#REF!</f>
        <v>#REF!</v>
      </c>
      <c r="F81" s="88" t="e">
        <f>'ORÇAMENTO '!#REF!</f>
        <v>#REF!</v>
      </c>
      <c r="G81" s="90" t="e">
        <f>'ORÇAMENTO '!#REF!</f>
        <v>#REF!</v>
      </c>
      <c r="H81" s="92" t="e">
        <f>'ORÇAMENTO '!#REF!</f>
        <v>#REF!</v>
      </c>
      <c r="I81" s="90" t="e">
        <f>'ORÇAMENTO '!#REF!</f>
        <v>#REF!</v>
      </c>
      <c r="J81" s="90" t="e">
        <f>'ORÇAMENTO '!#REF!</f>
        <v>#REF!</v>
      </c>
      <c r="K81" s="90" t="e">
        <f>'ORÇAMENTO '!#REF!</f>
        <v>#REF!</v>
      </c>
      <c r="L81" s="92" t="e">
        <f>'ORÇAMENTO '!#REF!</f>
        <v>#REF!</v>
      </c>
      <c r="M81" s="92" t="e">
        <f>'ORÇAMENTO '!#REF!</f>
        <v>#REF!</v>
      </c>
      <c r="N81" s="95" t="e">
        <f>'ORÇAMENTO '!#REF!</f>
        <v>#REF!</v>
      </c>
      <c r="R81" s="96" t="e">
        <f t="shared" si="27"/>
        <v>#REF!</v>
      </c>
      <c r="S81" s="96" t="e">
        <f t="shared" si="28"/>
        <v>#REF!</v>
      </c>
      <c r="T81" s="89" t="e">
        <f t="shared" si="29"/>
        <v>#REF!</v>
      </c>
      <c r="U81" s="96" t="e">
        <f t="shared" si="31"/>
        <v>#REF!</v>
      </c>
      <c r="V81" s="100" t="e">
        <f t="shared" si="30"/>
        <v>#REF!</v>
      </c>
    </row>
    <row r="82" spans="3:23" hidden="1">
      <c r="C82" s="84" t="e">
        <f>'ORÇAMENTO '!#REF!</f>
        <v>#REF!</v>
      </c>
      <c r="D82" s="88" t="e">
        <f>'ORÇAMENTO '!#REF!</f>
        <v>#REF!</v>
      </c>
      <c r="E82" s="88" t="e">
        <f>'ORÇAMENTO '!#REF!</f>
        <v>#REF!</v>
      </c>
      <c r="F82" s="88" t="e">
        <f>'ORÇAMENTO '!#REF!</f>
        <v>#REF!</v>
      </c>
      <c r="G82" s="90" t="e">
        <f>'ORÇAMENTO '!#REF!</f>
        <v>#REF!</v>
      </c>
      <c r="H82" s="92" t="e">
        <f>'ORÇAMENTO '!#REF!</f>
        <v>#REF!</v>
      </c>
      <c r="I82" s="90" t="e">
        <f>'ORÇAMENTO '!#REF!</f>
        <v>#REF!</v>
      </c>
      <c r="J82" s="90" t="e">
        <f>'ORÇAMENTO '!#REF!</f>
        <v>#REF!</v>
      </c>
      <c r="K82" s="90" t="e">
        <f>'ORÇAMENTO '!#REF!</f>
        <v>#REF!</v>
      </c>
      <c r="L82" s="92" t="e">
        <f>'ORÇAMENTO '!#REF!</f>
        <v>#REF!</v>
      </c>
      <c r="M82" s="92" t="e">
        <f>'ORÇAMENTO '!#REF!</f>
        <v>#REF!</v>
      </c>
      <c r="N82" s="95" t="e">
        <f>'ORÇAMENTO '!#REF!</f>
        <v>#REF!</v>
      </c>
      <c r="R82" s="96" t="e">
        <f t="shared" si="27"/>
        <v>#REF!</v>
      </c>
      <c r="S82" s="96" t="e">
        <f t="shared" si="28"/>
        <v>#REF!</v>
      </c>
      <c r="T82" s="89" t="e">
        <f t="shared" si="29"/>
        <v>#REF!</v>
      </c>
      <c r="U82" s="96" t="e">
        <f t="shared" si="31"/>
        <v>#REF!</v>
      </c>
      <c r="V82" s="100" t="e">
        <f t="shared" si="30"/>
        <v>#REF!</v>
      </c>
    </row>
    <row r="83" spans="3:23">
      <c r="C83" s="84" t="e">
        <f>'ORÇAMENTO '!#REF!</f>
        <v>#REF!</v>
      </c>
      <c r="D83" s="88" t="e">
        <f>'ORÇAMENTO '!#REF!</f>
        <v>#REF!</v>
      </c>
      <c r="E83" s="88" t="e">
        <f>'ORÇAMENTO '!#REF!</f>
        <v>#REF!</v>
      </c>
      <c r="F83" s="88" t="e">
        <f>'ORÇAMENTO '!#REF!</f>
        <v>#REF!</v>
      </c>
      <c r="G83" s="90" t="e">
        <f>'ORÇAMENTO '!#REF!</f>
        <v>#REF!</v>
      </c>
      <c r="H83" s="92" t="e">
        <f>'ORÇAMENTO '!#REF!</f>
        <v>#REF!</v>
      </c>
      <c r="I83" s="90" t="e">
        <f>'ORÇAMENTO '!#REF!</f>
        <v>#REF!</v>
      </c>
      <c r="J83" s="90" t="e">
        <f>'ORÇAMENTO '!#REF!</f>
        <v>#REF!</v>
      </c>
      <c r="K83" s="90" t="e">
        <f>'ORÇAMENTO '!#REF!</f>
        <v>#REF!</v>
      </c>
      <c r="L83" s="92" t="e">
        <f>'ORÇAMENTO '!#REF!</f>
        <v>#REF!</v>
      </c>
      <c r="M83" s="92" t="e">
        <f>'ORÇAMENTO '!#REF!</f>
        <v>#REF!</v>
      </c>
      <c r="N83" s="95" t="e">
        <f>'ORÇAMENTO '!#REF!</f>
        <v>#REF!</v>
      </c>
      <c r="R83" s="96" t="e">
        <f t="shared" ref="R83:R91" si="32">IF(F83=F82,0,SUMIF($F$6:$F$1627,F83,$H$6:$H$1627))</f>
        <v>#REF!</v>
      </c>
      <c r="S83" s="96" t="e">
        <f t="shared" ref="S83:S91" si="33">IF(F83=F82,0,SUMIF($F$6:$F$1627,F83,$I$6:$I$1627))</f>
        <v>#REF!</v>
      </c>
      <c r="T83" s="89" t="e">
        <f t="shared" ref="T83:T91" si="34">IF(F83=F82,0,SUMIF($F$6:$F$1627,F83,$L$6:$L$1627))</f>
        <v>#REF!</v>
      </c>
      <c r="U83" s="96" t="e">
        <f t="shared" si="31"/>
        <v>#REF!</v>
      </c>
      <c r="V83" s="100" t="e">
        <f t="shared" ref="V83:V91" si="35">IF(F83=F82,0,SUMIF($F$6:$F$1627,F83,$N$6:$N$1627))</f>
        <v>#REF!</v>
      </c>
      <c r="W83" s="103" t="e">
        <f t="shared" ref="W83:W91" si="36">V83+W82</f>
        <v>#REF!</v>
      </c>
    </row>
    <row r="84" spans="3:23">
      <c r="C84" s="84" t="e">
        <f>'ORÇAMENTO '!#REF!</f>
        <v>#REF!</v>
      </c>
      <c r="D84" s="88" t="e">
        <f>'ORÇAMENTO '!#REF!</f>
        <v>#REF!</v>
      </c>
      <c r="E84" s="88" t="e">
        <f>'ORÇAMENTO '!#REF!</f>
        <v>#REF!</v>
      </c>
      <c r="F84" s="88" t="e">
        <f>'ORÇAMENTO '!#REF!</f>
        <v>#REF!</v>
      </c>
      <c r="G84" s="90" t="e">
        <f>'ORÇAMENTO '!#REF!</f>
        <v>#REF!</v>
      </c>
      <c r="H84" s="92" t="e">
        <f>'ORÇAMENTO '!#REF!</f>
        <v>#REF!</v>
      </c>
      <c r="I84" s="90" t="e">
        <f>'ORÇAMENTO '!#REF!</f>
        <v>#REF!</v>
      </c>
      <c r="J84" s="90" t="e">
        <f>'ORÇAMENTO '!#REF!</f>
        <v>#REF!</v>
      </c>
      <c r="K84" s="90" t="e">
        <f>'ORÇAMENTO '!#REF!</f>
        <v>#REF!</v>
      </c>
      <c r="L84" s="92" t="e">
        <f>'ORÇAMENTO '!#REF!</f>
        <v>#REF!</v>
      </c>
      <c r="M84" s="92" t="e">
        <f>'ORÇAMENTO '!#REF!</f>
        <v>#REF!</v>
      </c>
      <c r="N84" s="95" t="e">
        <f>'ORÇAMENTO '!#REF!</f>
        <v>#REF!</v>
      </c>
      <c r="R84" s="96" t="e">
        <f t="shared" si="32"/>
        <v>#REF!</v>
      </c>
      <c r="S84" s="96" t="e">
        <f t="shared" si="33"/>
        <v>#REF!</v>
      </c>
      <c r="T84" s="89" t="e">
        <f t="shared" si="34"/>
        <v>#REF!</v>
      </c>
      <c r="U84" s="96" t="e">
        <f t="shared" si="31"/>
        <v>#REF!</v>
      </c>
      <c r="V84" s="100" t="e">
        <f t="shared" si="35"/>
        <v>#REF!</v>
      </c>
      <c r="W84" s="103" t="e">
        <f t="shared" si="36"/>
        <v>#REF!</v>
      </c>
    </row>
    <row r="85" spans="3:23">
      <c r="C85" s="84" t="e">
        <f>'ORÇAMENTO '!#REF!</f>
        <v>#REF!</v>
      </c>
      <c r="D85" s="88" t="e">
        <f>'ORÇAMENTO '!#REF!</f>
        <v>#REF!</v>
      </c>
      <c r="E85" s="88" t="e">
        <f>'ORÇAMENTO '!#REF!</f>
        <v>#REF!</v>
      </c>
      <c r="F85" s="88" t="e">
        <f>'ORÇAMENTO '!#REF!</f>
        <v>#REF!</v>
      </c>
      <c r="G85" s="90" t="e">
        <f>'ORÇAMENTO '!#REF!</f>
        <v>#REF!</v>
      </c>
      <c r="H85" s="92" t="e">
        <f>'ORÇAMENTO '!#REF!</f>
        <v>#REF!</v>
      </c>
      <c r="I85" s="90" t="e">
        <f>'ORÇAMENTO '!#REF!</f>
        <v>#REF!</v>
      </c>
      <c r="J85" s="90" t="e">
        <f>'ORÇAMENTO '!#REF!</f>
        <v>#REF!</v>
      </c>
      <c r="K85" s="90" t="e">
        <f>'ORÇAMENTO '!#REF!</f>
        <v>#REF!</v>
      </c>
      <c r="L85" s="92" t="e">
        <f>'ORÇAMENTO '!#REF!</f>
        <v>#REF!</v>
      </c>
      <c r="M85" s="92" t="e">
        <f>'ORÇAMENTO '!#REF!</f>
        <v>#REF!</v>
      </c>
      <c r="N85" s="95" t="e">
        <f>'ORÇAMENTO '!#REF!</f>
        <v>#REF!</v>
      </c>
      <c r="R85" s="96" t="e">
        <f t="shared" si="32"/>
        <v>#REF!</v>
      </c>
      <c r="S85" s="96" t="e">
        <f t="shared" si="33"/>
        <v>#REF!</v>
      </c>
      <c r="T85" s="89" t="e">
        <f t="shared" si="34"/>
        <v>#REF!</v>
      </c>
      <c r="U85" s="96" t="e">
        <f t="shared" si="31"/>
        <v>#REF!</v>
      </c>
      <c r="V85" s="100" t="e">
        <f t="shared" si="35"/>
        <v>#REF!</v>
      </c>
      <c r="W85" s="103" t="e">
        <f t="shared" si="36"/>
        <v>#REF!</v>
      </c>
    </row>
    <row r="86" spans="3:23">
      <c r="C86" s="84" t="e">
        <f>'ORÇAMENTO '!#REF!</f>
        <v>#REF!</v>
      </c>
      <c r="D86" s="88" t="e">
        <f>'ORÇAMENTO '!#REF!</f>
        <v>#REF!</v>
      </c>
      <c r="E86" s="88" t="e">
        <f>'ORÇAMENTO '!#REF!</f>
        <v>#REF!</v>
      </c>
      <c r="F86" s="88" t="e">
        <f>'ORÇAMENTO '!#REF!</f>
        <v>#REF!</v>
      </c>
      <c r="G86" s="90" t="e">
        <f>'ORÇAMENTO '!#REF!</f>
        <v>#REF!</v>
      </c>
      <c r="H86" s="92" t="e">
        <f>'ORÇAMENTO '!#REF!</f>
        <v>#REF!</v>
      </c>
      <c r="I86" s="90" t="e">
        <f>'ORÇAMENTO '!#REF!</f>
        <v>#REF!</v>
      </c>
      <c r="J86" s="90" t="e">
        <f>'ORÇAMENTO '!#REF!</f>
        <v>#REF!</v>
      </c>
      <c r="K86" s="90" t="e">
        <f>'ORÇAMENTO '!#REF!</f>
        <v>#REF!</v>
      </c>
      <c r="L86" s="92" t="e">
        <f>'ORÇAMENTO '!#REF!</f>
        <v>#REF!</v>
      </c>
      <c r="M86" s="92" t="e">
        <f>'ORÇAMENTO '!#REF!</f>
        <v>#REF!</v>
      </c>
      <c r="N86" s="95" t="e">
        <f>'ORÇAMENTO '!#REF!</f>
        <v>#REF!</v>
      </c>
      <c r="R86" s="96" t="e">
        <f t="shared" si="32"/>
        <v>#REF!</v>
      </c>
      <c r="S86" s="96" t="e">
        <f t="shared" si="33"/>
        <v>#REF!</v>
      </c>
      <c r="T86" s="89" t="e">
        <f t="shared" si="34"/>
        <v>#REF!</v>
      </c>
      <c r="U86" s="96" t="e">
        <f t="shared" si="31"/>
        <v>#REF!</v>
      </c>
      <c r="V86" s="100" t="e">
        <f t="shared" si="35"/>
        <v>#REF!</v>
      </c>
      <c r="W86" s="103" t="e">
        <f t="shared" si="36"/>
        <v>#REF!</v>
      </c>
    </row>
    <row r="87" spans="3:23">
      <c r="C87" s="84" t="e">
        <f>'ORÇAMENTO '!#REF!</f>
        <v>#REF!</v>
      </c>
      <c r="D87" s="88" t="e">
        <f>'ORÇAMENTO '!#REF!</f>
        <v>#REF!</v>
      </c>
      <c r="E87" s="88" t="e">
        <f>'ORÇAMENTO '!#REF!</f>
        <v>#REF!</v>
      </c>
      <c r="F87" s="88" t="e">
        <f>'ORÇAMENTO '!#REF!</f>
        <v>#REF!</v>
      </c>
      <c r="G87" s="90" t="e">
        <f>'ORÇAMENTO '!#REF!</f>
        <v>#REF!</v>
      </c>
      <c r="H87" s="92" t="e">
        <f>'ORÇAMENTO '!#REF!</f>
        <v>#REF!</v>
      </c>
      <c r="I87" s="90" t="e">
        <f>'ORÇAMENTO '!#REF!</f>
        <v>#REF!</v>
      </c>
      <c r="J87" s="90" t="e">
        <f>'ORÇAMENTO '!#REF!</f>
        <v>#REF!</v>
      </c>
      <c r="K87" s="90" t="e">
        <f>'ORÇAMENTO '!#REF!</f>
        <v>#REF!</v>
      </c>
      <c r="L87" s="92" t="e">
        <f>'ORÇAMENTO '!#REF!</f>
        <v>#REF!</v>
      </c>
      <c r="M87" s="92" t="e">
        <f>'ORÇAMENTO '!#REF!</f>
        <v>#REF!</v>
      </c>
      <c r="N87" s="95" t="e">
        <f>'ORÇAMENTO '!#REF!</f>
        <v>#REF!</v>
      </c>
      <c r="R87" s="96" t="e">
        <f t="shared" si="32"/>
        <v>#REF!</v>
      </c>
      <c r="S87" s="96" t="e">
        <f t="shared" si="33"/>
        <v>#REF!</v>
      </c>
      <c r="T87" s="89" t="e">
        <f t="shared" si="34"/>
        <v>#REF!</v>
      </c>
      <c r="U87" s="96" t="e">
        <f t="shared" si="31"/>
        <v>#REF!</v>
      </c>
      <c r="V87" s="100" t="e">
        <f t="shared" si="35"/>
        <v>#REF!</v>
      </c>
      <c r="W87" s="103" t="e">
        <f t="shared" si="36"/>
        <v>#REF!</v>
      </c>
    </row>
    <row r="88" spans="3:23">
      <c r="C88" s="84" t="e">
        <f>'ORÇAMENTO '!#REF!</f>
        <v>#REF!</v>
      </c>
      <c r="D88" s="88" t="e">
        <f>'ORÇAMENTO '!#REF!</f>
        <v>#REF!</v>
      </c>
      <c r="E88" s="88" t="e">
        <f>'ORÇAMENTO '!#REF!</f>
        <v>#REF!</v>
      </c>
      <c r="F88" s="88" t="e">
        <f>'ORÇAMENTO '!#REF!</f>
        <v>#REF!</v>
      </c>
      <c r="G88" s="90" t="e">
        <f>'ORÇAMENTO '!#REF!</f>
        <v>#REF!</v>
      </c>
      <c r="H88" s="92" t="e">
        <f>'ORÇAMENTO '!#REF!</f>
        <v>#REF!</v>
      </c>
      <c r="I88" s="90" t="e">
        <f>'ORÇAMENTO '!#REF!</f>
        <v>#REF!</v>
      </c>
      <c r="J88" s="90" t="e">
        <f>'ORÇAMENTO '!#REF!</f>
        <v>#REF!</v>
      </c>
      <c r="K88" s="90" t="e">
        <f>'ORÇAMENTO '!#REF!</f>
        <v>#REF!</v>
      </c>
      <c r="L88" s="92" t="e">
        <f>'ORÇAMENTO '!#REF!</f>
        <v>#REF!</v>
      </c>
      <c r="M88" s="92" t="e">
        <f>'ORÇAMENTO '!#REF!</f>
        <v>#REF!</v>
      </c>
      <c r="N88" s="95" t="e">
        <f>'ORÇAMENTO '!#REF!</f>
        <v>#REF!</v>
      </c>
      <c r="R88" s="96" t="e">
        <f t="shared" si="32"/>
        <v>#REF!</v>
      </c>
      <c r="S88" s="96" t="e">
        <f t="shared" si="33"/>
        <v>#REF!</v>
      </c>
      <c r="T88" s="89" t="e">
        <f t="shared" si="34"/>
        <v>#REF!</v>
      </c>
      <c r="U88" s="96" t="e">
        <f t="shared" si="31"/>
        <v>#REF!</v>
      </c>
      <c r="V88" s="100" t="e">
        <f t="shared" si="35"/>
        <v>#REF!</v>
      </c>
      <c r="W88" s="103" t="e">
        <f t="shared" si="36"/>
        <v>#REF!</v>
      </c>
    </row>
    <row r="89" spans="3:23">
      <c r="C89" s="84" t="e">
        <f>'ORÇAMENTO '!#REF!</f>
        <v>#REF!</v>
      </c>
      <c r="D89" s="88" t="e">
        <f>'ORÇAMENTO '!#REF!</f>
        <v>#REF!</v>
      </c>
      <c r="E89" s="88" t="e">
        <f>'ORÇAMENTO '!#REF!</f>
        <v>#REF!</v>
      </c>
      <c r="F89" s="88" t="e">
        <f>'ORÇAMENTO '!#REF!</f>
        <v>#REF!</v>
      </c>
      <c r="G89" s="90" t="e">
        <f>'ORÇAMENTO '!#REF!</f>
        <v>#REF!</v>
      </c>
      <c r="H89" s="92" t="e">
        <f>'ORÇAMENTO '!#REF!</f>
        <v>#REF!</v>
      </c>
      <c r="I89" s="90" t="e">
        <f>'ORÇAMENTO '!#REF!</f>
        <v>#REF!</v>
      </c>
      <c r="J89" s="90" t="e">
        <f>'ORÇAMENTO '!#REF!</f>
        <v>#REF!</v>
      </c>
      <c r="K89" s="90" t="e">
        <f>'ORÇAMENTO '!#REF!</f>
        <v>#REF!</v>
      </c>
      <c r="L89" s="92" t="e">
        <f>'ORÇAMENTO '!#REF!</f>
        <v>#REF!</v>
      </c>
      <c r="M89" s="92" t="e">
        <f>'ORÇAMENTO '!#REF!</f>
        <v>#REF!</v>
      </c>
      <c r="N89" s="95" t="e">
        <f>'ORÇAMENTO '!#REF!</f>
        <v>#REF!</v>
      </c>
      <c r="R89" s="96" t="e">
        <f t="shared" si="32"/>
        <v>#REF!</v>
      </c>
      <c r="S89" s="96" t="e">
        <f t="shared" si="33"/>
        <v>#REF!</v>
      </c>
      <c r="T89" s="89" t="e">
        <f t="shared" si="34"/>
        <v>#REF!</v>
      </c>
      <c r="U89" s="96" t="e">
        <f t="shared" si="31"/>
        <v>#REF!</v>
      </c>
      <c r="V89" s="100" t="e">
        <f t="shared" si="35"/>
        <v>#REF!</v>
      </c>
      <c r="W89" s="103" t="e">
        <f t="shared" si="36"/>
        <v>#REF!</v>
      </c>
    </row>
    <row r="90" spans="3:23">
      <c r="C90" s="84" t="e">
        <f>'ORÇAMENTO '!#REF!</f>
        <v>#REF!</v>
      </c>
      <c r="D90" s="88" t="e">
        <f>'ORÇAMENTO '!#REF!</f>
        <v>#REF!</v>
      </c>
      <c r="E90" s="88" t="e">
        <f>'ORÇAMENTO '!#REF!</f>
        <v>#REF!</v>
      </c>
      <c r="F90" s="88" t="e">
        <f>'ORÇAMENTO '!#REF!</f>
        <v>#REF!</v>
      </c>
      <c r="G90" s="90" t="e">
        <f>'ORÇAMENTO '!#REF!</f>
        <v>#REF!</v>
      </c>
      <c r="H90" s="92" t="e">
        <f>'ORÇAMENTO '!#REF!</f>
        <v>#REF!</v>
      </c>
      <c r="I90" s="90" t="e">
        <f>'ORÇAMENTO '!#REF!</f>
        <v>#REF!</v>
      </c>
      <c r="J90" s="90" t="e">
        <f>'ORÇAMENTO '!#REF!</f>
        <v>#REF!</v>
      </c>
      <c r="K90" s="90" t="e">
        <f>'ORÇAMENTO '!#REF!</f>
        <v>#REF!</v>
      </c>
      <c r="L90" s="92" t="e">
        <f>'ORÇAMENTO '!#REF!</f>
        <v>#REF!</v>
      </c>
      <c r="M90" s="92" t="e">
        <f>'ORÇAMENTO '!#REF!</f>
        <v>#REF!</v>
      </c>
      <c r="N90" s="95" t="e">
        <f>'ORÇAMENTO '!#REF!</f>
        <v>#REF!</v>
      </c>
      <c r="R90" s="96" t="e">
        <f t="shared" si="32"/>
        <v>#REF!</v>
      </c>
      <c r="S90" s="96" t="e">
        <f t="shared" si="33"/>
        <v>#REF!</v>
      </c>
      <c r="T90" s="89" t="e">
        <f t="shared" si="34"/>
        <v>#REF!</v>
      </c>
      <c r="U90" s="96" t="e">
        <f t="shared" si="31"/>
        <v>#REF!</v>
      </c>
      <c r="V90" s="100" t="e">
        <f t="shared" si="35"/>
        <v>#REF!</v>
      </c>
      <c r="W90" s="103" t="e">
        <f t="shared" si="36"/>
        <v>#REF!</v>
      </c>
    </row>
    <row r="91" spans="3:23">
      <c r="C91" s="84" t="e">
        <f>'ORÇAMENTO '!#REF!</f>
        <v>#REF!</v>
      </c>
      <c r="D91" s="88" t="e">
        <f>'ORÇAMENTO '!#REF!</f>
        <v>#REF!</v>
      </c>
      <c r="E91" s="88" t="e">
        <f>'ORÇAMENTO '!#REF!</f>
        <v>#REF!</v>
      </c>
      <c r="F91" s="88" t="e">
        <f>'ORÇAMENTO '!#REF!</f>
        <v>#REF!</v>
      </c>
      <c r="G91" s="90" t="e">
        <f>'ORÇAMENTO '!#REF!</f>
        <v>#REF!</v>
      </c>
      <c r="H91" s="92" t="e">
        <f>'ORÇAMENTO '!#REF!</f>
        <v>#REF!</v>
      </c>
      <c r="I91" s="90" t="e">
        <f>'ORÇAMENTO '!#REF!</f>
        <v>#REF!</v>
      </c>
      <c r="J91" s="90" t="e">
        <f>'ORÇAMENTO '!#REF!</f>
        <v>#REF!</v>
      </c>
      <c r="K91" s="90" t="e">
        <f>'ORÇAMENTO '!#REF!</f>
        <v>#REF!</v>
      </c>
      <c r="L91" s="92" t="e">
        <f>'ORÇAMENTO '!#REF!</f>
        <v>#REF!</v>
      </c>
      <c r="M91" s="92" t="e">
        <f>'ORÇAMENTO '!#REF!</f>
        <v>#REF!</v>
      </c>
      <c r="N91" s="95" t="e">
        <f>'ORÇAMENTO '!#REF!</f>
        <v>#REF!</v>
      </c>
      <c r="R91" s="96" t="e">
        <f t="shared" si="32"/>
        <v>#REF!</v>
      </c>
      <c r="S91" s="96" t="e">
        <f t="shared" si="33"/>
        <v>#REF!</v>
      </c>
      <c r="T91" s="89" t="e">
        <f t="shared" si="34"/>
        <v>#REF!</v>
      </c>
      <c r="U91" s="96" t="e">
        <f t="shared" si="31"/>
        <v>#REF!</v>
      </c>
      <c r="V91" s="100" t="e">
        <f t="shared" si="35"/>
        <v>#REF!</v>
      </c>
      <c r="W91" s="103" t="e">
        <f t="shared" si="36"/>
        <v>#REF!</v>
      </c>
    </row>
    <row r="92" spans="3:23" hidden="1">
      <c r="C92" s="84" t="e">
        <f>'ORÇAMENTO '!#REF!</f>
        <v>#REF!</v>
      </c>
      <c r="D92" s="88" t="e">
        <f>'ORÇAMENTO '!#REF!</f>
        <v>#REF!</v>
      </c>
      <c r="E92" s="88" t="e">
        <f>'ORÇAMENTO '!#REF!</f>
        <v>#REF!</v>
      </c>
      <c r="F92" s="88" t="e">
        <f>'ORÇAMENTO '!#REF!</f>
        <v>#REF!</v>
      </c>
      <c r="G92" s="90" t="e">
        <f>'ORÇAMENTO '!#REF!</f>
        <v>#REF!</v>
      </c>
      <c r="H92" s="92" t="e">
        <f>'ORÇAMENTO '!#REF!</f>
        <v>#REF!</v>
      </c>
      <c r="I92" s="90" t="e">
        <f>'ORÇAMENTO '!#REF!</f>
        <v>#REF!</v>
      </c>
      <c r="J92" s="90" t="e">
        <f>'ORÇAMENTO '!#REF!</f>
        <v>#REF!</v>
      </c>
      <c r="K92" s="90" t="e">
        <f>'ORÇAMENTO '!#REF!</f>
        <v>#REF!</v>
      </c>
      <c r="L92" s="92" t="e">
        <f>'ORÇAMENTO '!#REF!</f>
        <v>#REF!</v>
      </c>
      <c r="M92" s="92" t="e">
        <f>'ORÇAMENTO '!#REF!</f>
        <v>#REF!</v>
      </c>
      <c r="N92" s="95" t="e">
        <f>'ORÇAMENTO '!#REF!</f>
        <v>#REF!</v>
      </c>
      <c r="R92" s="96" t="e">
        <f t="shared" ref="R92:R105" si="37">IF(F92=F91,0,SUMIF(F$6:F$1627,F92,H$6:H$1627))</f>
        <v>#REF!</v>
      </c>
      <c r="S92" s="96" t="e">
        <f t="shared" ref="S92:S105" si="38">IF(F92=F91,0,SUMIF(F$6:F$1627,F92,I$6:I$1627))</f>
        <v>#REF!</v>
      </c>
      <c r="T92" s="89" t="e">
        <f t="shared" ref="T92:T105" si="39">IF(F92=F91,0,SUMIF(F$6:F$1627,F92,L$6:L$1627))</f>
        <v>#REF!</v>
      </c>
      <c r="U92" s="96" t="e">
        <f t="shared" si="31"/>
        <v>#REF!</v>
      </c>
      <c r="V92" s="100" t="e">
        <f t="shared" ref="V92:V105" si="40">IF(F92=F91,0,SUMIF(F$6:F$1627,F92,N$6:N$1627))</f>
        <v>#REF!</v>
      </c>
    </row>
    <row r="93" spans="3:23" hidden="1">
      <c r="C93" s="84" t="e">
        <f>'ORÇAMENTO '!#REF!</f>
        <v>#REF!</v>
      </c>
      <c r="D93" s="88" t="e">
        <f>'ORÇAMENTO '!#REF!</f>
        <v>#REF!</v>
      </c>
      <c r="E93" s="88" t="e">
        <f>'ORÇAMENTO '!#REF!</f>
        <v>#REF!</v>
      </c>
      <c r="F93" s="88" t="e">
        <f>'ORÇAMENTO '!#REF!</f>
        <v>#REF!</v>
      </c>
      <c r="G93" s="90" t="e">
        <f>'ORÇAMENTO '!#REF!</f>
        <v>#REF!</v>
      </c>
      <c r="H93" s="92" t="e">
        <f>'ORÇAMENTO '!#REF!</f>
        <v>#REF!</v>
      </c>
      <c r="I93" s="90" t="e">
        <f>'ORÇAMENTO '!#REF!</f>
        <v>#REF!</v>
      </c>
      <c r="J93" s="90" t="e">
        <f>'ORÇAMENTO '!#REF!</f>
        <v>#REF!</v>
      </c>
      <c r="K93" s="90" t="e">
        <f>'ORÇAMENTO '!#REF!</f>
        <v>#REF!</v>
      </c>
      <c r="L93" s="92" t="e">
        <f>'ORÇAMENTO '!#REF!</f>
        <v>#REF!</v>
      </c>
      <c r="M93" s="92" t="e">
        <f>'ORÇAMENTO '!#REF!</f>
        <v>#REF!</v>
      </c>
      <c r="N93" s="95" t="e">
        <f>'ORÇAMENTO '!#REF!</f>
        <v>#REF!</v>
      </c>
      <c r="R93" s="96" t="e">
        <f t="shared" si="37"/>
        <v>#REF!</v>
      </c>
      <c r="S93" s="96" t="e">
        <f t="shared" si="38"/>
        <v>#REF!</v>
      </c>
      <c r="T93" s="89" t="e">
        <f t="shared" si="39"/>
        <v>#REF!</v>
      </c>
      <c r="U93" s="96" t="e">
        <f t="shared" si="31"/>
        <v>#REF!</v>
      </c>
      <c r="V93" s="100" t="e">
        <f t="shared" si="40"/>
        <v>#REF!</v>
      </c>
    </row>
    <row r="94" spans="3:23" hidden="1">
      <c r="C94" s="84" t="e">
        <f>'ORÇAMENTO '!#REF!</f>
        <v>#REF!</v>
      </c>
      <c r="D94" s="88" t="e">
        <f>'ORÇAMENTO '!#REF!</f>
        <v>#REF!</v>
      </c>
      <c r="E94" s="88" t="e">
        <f>'ORÇAMENTO '!#REF!</f>
        <v>#REF!</v>
      </c>
      <c r="F94" s="88" t="e">
        <f>'ORÇAMENTO '!#REF!</f>
        <v>#REF!</v>
      </c>
      <c r="G94" s="90" t="e">
        <f>'ORÇAMENTO '!#REF!</f>
        <v>#REF!</v>
      </c>
      <c r="H94" s="92" t="e">
        <f>'ORÇAMENTO '!#REF!</f>
        <v>#REF!</v>
      </c>
      <c r="I94" s="90" t="e">
        <f>'ORÇAMENTO '!#REF!</f>
        <v>#REF!</v>
      </c>
      <c r="J94" s="90" t="e">
        <f>'ORÇAMENTO '!#REF!</f>
        <v>#REF!</v>
      </c>
      <c r="K94" s="90" t="e">
        <f>'ORÇAMENTO '!#REF!</f>
        <v>#REF!</v>
      </c>
      <c r="L94" s="92" t="e">
        <f>'ORÇAMENTO '!#REF!</f>
        <v>#REF!</v>
      </c>
      <c r="M94" s="92" t="e">
        <f>'ORÇAMENTO '!#REF!</f>
        <v>#REF!</v>
      </c>
      <c r="N94" s="95" t="e">
        <f>'ORÇAMENTO '!#REF!</f>
        <v>#REF!</v>
      </c>
      <c r="R94" s="96" t="e">
        <f t="shared" si="37"/>
        <v>#REF!</v>
      </c>
      <c r="S94" s="96" t="e">
        <f t="shared" si="38"/>
        <v>#REF!</v>
      </c>
      <c r="T94" s="89" t="e">
        <f t="shared" si="39"/>
        <v>#REF!</v>
      </c>
      <c r="U94" s="96" t="e">
        <f t="shared" si="31"/>
        <v>#REF!</v>
      </c>
      <c r="V94" s="100" t="e">
        <f t="shared" si="40"/>
        <v>#REF!</v>
      </c>
    </row>
    <row r="95" spans="3:23" hidden="1">
      <c r="C95" s="84" t="e">
        <f>'ORÇAMENTO '!#REF!</f>
        <v>#REF!</v>
      </c>
      <c r="D95" s="88" t="e">
        <f>'ORÇAMENTO '!#REF!</f>
        <v>#REF!</v>
      </c>
      <c r="E95" s="88" t="e">
        <f>'ORÇAMENTO '!#REF!</f>
        <v>#REF!</v>
      </c>
      <c r="F95" s="88" t="e">
        <f>'ORÇAMENTO '!#REF!</f>
        <v>#REF!</v>
      </c>
      <c r="G95" s="90" t="e">
        <f>'ORÇAMENTO '!#REF!</f>
        <v>#REF!</v>
      </c>
      <c r="H95" s="92" t="e">
        <f>'ORÇAMENTO '!#REF!</f>
        <v>#REF!</v>
      </c>
      <c r="I95" s="90" t="e">
        <f>'ORÇAMENTO '!#REF!</f>
        <v>#REF!</v>
      </c>
      <c r="J95" s="90" t="e">
        <f>'ORÇAMENTO '!#REF!</f>
        <v>#REF!</v>
      </c>
      <c r="K95" s="90" t="e">
        <f>'ORÇAMENTO '!#REF!</f>
        <v>#REF!</v>
      </c>
      <c r="L95" s="92" t="e">
        <f>'ORÇAMENTO '!#REF!</f>
        <v>#REF!</v>
      </c>
      <c r="M95" s="92" t="e">
        <f>'ORÇAMENTO '!#REF!</f>
        <v>#REF!</v>
      </c>
      <c r="N95" s="95" t="e">
        <f>'ORÇAMENTO '!#REF!</f>
        <v>#REF!</v>
      </c>
      <c r="R95" s="96" t="e">
        <f t="shared" si="37"/>
        <v>#REF!</v>
      </c>
      <c r="S95" s="96" t="e">
        <f t="shared" si="38"/>
        <v>#REF!</v>
      </c>
      <c r="T95" s="89" t="e">
        <f t="shared" si="39"/>
        <v>#REF!</v>
      </c>
      <c r="U95" s="96" t="e">
        <f t="shared" si="31"/>
        <v>#REF!</v>
      </c>
      <c r="V95" s="100" t="e">
        <f t="shared" si="40"/>
        <v>#REF!</v>
      </c>
    </row>
    <row r="96" spans="3:23" hidden="1">
      <c r="C96" s="84" t="e">
        <f>'ORÇAMENTO '!#REF!</f>
        <v>#REF!</v>
      </c>
      <c r="D96" s="88" t="e">
        <f>'ORÇAMENTO '!#REF!</f>
        <v>#REF!</v>
      </c>
      <c r="E96" s="88" t="e">
        <f>'ORÇAMENTO '!#REF!</f>
        <v>#REF!</v>
      </c>
      <c r="F96" s="88" t="e">
        <f>'ORÇAMENTO '!#REF!</f>
        <v>#REF!</v>
      </c>
      <c r="G96" s="90" t="e">
        <f>'ORÇAMENTO '!#REF!</f>
        <v>#REF!</v>
      </c>
      <c r="H96" s="92" t="e">
        <f>'ORÇAMENTO '!#REF!</f>
        <v>#REF!</v>
      </c>
      <c r="I96" s="90" t="e">
        <f>'ORÇAMENTO '!#REF!</f>
        <v>#REF!</v>
      </c>
      <c r="J96" s="90" t="e">
        <f>'ORÇAMENTO '!#REF!</f>
        <v>#REF!</v>
      </c>
      <c r="K96" s="90" t="e">
        <f>'ORÇAMENTO '!#REF!</f>
        <v>#REF!</v>
      </c>
      <c r="L96" s="92" t="e">
        <f>'ORÇAMENTO '!#REF!</f>
        <v>#REF!</v>
      </c>
      <c r="M96" s="92" t="e">
        <f>'ORÇAMENTO '!#REF!</f>
        <v>#REF!</v>
      </c>
      <c r="N96" s="95" t="e">
        <f>'ORÇAMENTO '!#REF!</f>
        <v>#REF!</v>
      </c>
      <c r="R96" s="96" t="e">
        <f t="shared" si="37"/>
        <v>#REF!</v>
      </c>
      <c r="S96" s="96" t="e">
        <f t="shared" si="38"/>
        <v>#REF!</v>
      </c>
      <c r="T96" s="89" t="e">
        <f t="shared" si="39"/>
        <v>#REF!</v>
      </c>
      <c r="U96" s="96" t="e">
        <f t="shared" si="31"/>
        <v>#REF!</v>
      </c>
      <c r="V96" s="100" t="e">
        <f t="shared" si="40"/>
        <v>#REF!</v>
      </c>
    </row>
    <row r="97" spans="3:23" hidden="1">
      <c r="C97" s="84" t="e">
        <f>'ORÇAMENTO '!#REF!</f>
        <v>#REF!</v>
      </c>
      <c r="D97" s="88" t="e">
        <f>'ORÇAMENTO '!#REF!</f>
        <v>#REF!</v>
      </c>
      <c r="E97" s="88" t="e">
        <f>'ORÇAMENTO '!#REF!</f>
        <v>#REF!</v>
      </c>
      <c r="F97" s="88" t="e">
        <f>'ORÇAMENTO '!#REF!</f>
        <v>#REF!</v>
      </c>
      <c r="G97" s="90" t="e">
        <f>'ORÇAMENTO '!#REF!</f>
        <v>#REF!</v>
      </c>
      <c r="H97" s="92" t="e">
        <f>'ORÇAMENTO '!#REF!</f>
        <v>#REF!</v>
      </c>
      <c r="I97" s="90" t="e">
        <f>'ORÇAMENTO '!#REF!</f>
        <v>#REF!</v>
      </c>
      <c r="J97" s="90" t="e">
        <f>'ORÇAMENTO '!#REF!</f>
        <v>#REF!</v>
      </c>
      <c r="K97" s="90" t="e">
        <f>'ORÇAMENTO '!#REF!</f>
        <v>#REF!</v>
      </c>
      <c r="L97" s="92" t="e">
        <f>'ORÇAMENTO '!#REF!</f>
        <v>#REF!</v>
      </c>
      <c r="M97" s="92" t="e">
        <f>'ORÇAMENTO '!#REF!</f>
        <v>#REF!</v>
      </c>
      <c r="N97" s="95" t="e">
        <f>'ORÇAMENTO '!#REF!</f>
        <v>#REF!</v>
      </c>
      <c r="R97" s="96" t="e">
        <f t="shared" si="37"/>
        <v>#REF!</v>
      </c>
      <c r="S97" s="96" t="e">
        <f t="shared" si="38"/>
        <v>#REF!</v>
      </c>
      <c r="T97" s="89" t="e">
        <f t="shared" si="39"/>
        <v>#REF!</v>
      </c>
      <c r="U97" s="96" t="e">
        <f t="shared" si="31"/>
        <v>#REF!</v>
      </c>
      <c r="V97" s="100" t="e">
        <f t="shared" si="40"/>
        <v>#REF!</v>
      </c>
    </row>
    <row r="98" spans="3:23" hidden="1">
      <c r="C98" s="84" t="e">
        <f>'ORÇAMENTO '!#REF!</f>
        <v>#REF!</v>
      </c>
      <c r="D98" s="88" t="e">
        <f>'ORÇAMENTO '!#REF!</f>
        <v>#REF!</v>
      </c>
      <c r="E98" s="88" t="e">
        <f>'ORÇAMENTO '!#REF!</f>
        <v>#REF!</v>
      </c>
      <c r="F98" s="88" t="e">
        <f>'ORÇAMENTO '!#REF!</f>
        <v>#REF!</v>
      </c>
      <c r="G98" s="90" t="e">
        <f>'ORÇAMENTO '!#REF!</f>
        <v>#REF!</v>
      </c>
      <c r="H98" s="92" t="e">
        <f>'ORÇAMENTO '!#REF!</f>
        <v>#REF!</v>
      </c>
      <c r="I98" s="90" t="e">
        <f>'ORÇAMENTO '!#REF!</f>
        <v>#REF!</v>
      </c>
      <c r="J98" s="90" t="e">
        <f>'ORÇAMENTO '!#REF!</f>
        <v>#REF!</v>
      </c>
      <c r="K98" s="90" t="e">
        <f>'ORÇAMENTO '!#REF!</f>
        <v>#REF!</v>
      </c>
      <c r="L98" s="92" t="e">
        <f>'ORÇAMENTO '!#REF!</f>
        <v>#REF!</v>
      </c>
      <c r="M98" s="92" t="e">
        <f>'ORÇAMENTO '!#REF!</f>
        <v>#REF!</v>
      </c>
      <c r="N98" s="95" t="e">
        <f>'ORÇAMENTO '!#REF!</f>
        <v>#REF!</v>
      </c>
      <c r="R98" s="96" t="e">
        <f t="shared" si="37"/>
        <v>#REF!</v>
      </c>
      <c r="S98" s="96" t="e">
        <f t="shared" si="38"/>
        <v>#REF!</v>
      </c>
      <c r="T98" s="89" t="e">
        <f t="shared" si="39"/>
        <v>#REF!</v>
      </c>
      <c r="U98" s="96" t="e">
        <f t="shared" si="31"/>
        <v>#REF!</v>
      </c>
      <c r="V98" s="100" t="e">
        <f t="shared" si="40"/>
        <v>#REF!</v>
      </c>
    </row>
    <row r="99" spans="3:23" hidden="1">
      <c r="C99" s="84" t="e">
        <f>'ORÇAMENTO '!#REF!</f>
        <v>#REF!</v>
      </c>
      <c r="D99" s="88" t="e">
        <f>'ORÇAMENTO '!#REF!</f>
        <v>#REF!</v>
      </c>
      <c r="E99" s="88" t="e">
        <f>'ORÇAMENTO '!#REF!</f>
        <v>#REF!</v>
      </c>
      <c r="F99" s="88" t="e">
        <f>'ORÇAMENTO '!#REF!</f>
        <v>#REF!</v>
      </c>
      <c r="G99" s="90" t="e">
        <f>'ORÇAMENTO '!#REF!</f>
        <v>#REF!</v>
      </c>
      <c r="H99" s="92" t="e">
        <f>'ORÇAMENTO '!#REF!</f>
        <v>#REF!</v>
      </c>
      <c r="I99" s="90" t="e">
        <f>'ORÇAMENTO '!#REF!</f>
        <v>#REF!</v>
      </c>
      <c r="J99" s="90" t="e">
        <f>'ORÇAMENTO '!#REF!</f>
        <v>#REF!</v>
      </c>
      <c r="K99" s="90" t="e">
        <f>'ORÇAMENTO '!#REF!</f>
        <v>#REF!</v>
      </c>
      <c r="L99" s="92" t="e">
        <f>'ORÇAMENTO '!#REF!</f>
        <v>#REF!</v>
      </c>
      <c r="M99" s="92" t="e">
        <f>'ORÇAMENTO '!#REF!</f>
        <v>#REF!</v>
      </c>
      <c r="N99" s="95" t="e">
        <f>'ORÇAMENTO '!#REF!</f>
        <v>#REF!</v>
      </c>
      <c r="R99" s="96" t="e">
        <f t="shared" si="37"/>
        <v>#REF!</v>
      </c>
      <c r="S99" s="96" t="e">
        <f t="shared" si="38"/>
        <v>#REF!</v>
      </c>
      <c r="T99" s="89" t="e">
        <f t="shared" si="39"/>
        <v>#REF!</v>
      </c>
      <c r="U99" s="96" t="e">
        <f t="shared" si="31"/>
        <v>#REF!</v>
      </c>
      <c r="V99" s="100" t="e">
        <f t="shared" si="40"/>
        <v>#REF!</v>
      </c>
    </row>
    <row r="100" spans="3:23" hidden="1">
      <c r="C100" s="84" t="e">
        <f>'ORÇAMENTO '!#REF!</f>
        <v>#REF!</v>
      </c>
      <c r="D100" s="88" t="e">
        <f>'ORÇAMENTO '!#REF!</f>
        <v>#REF!</v>
      </c>
      <c r="E100" s="88" t="e">
        <f>'ORÇAMENTO '!#REF!</f>
        <v>#REF!</v>
      </c>
      <c r="F100" s="88" t="e">
        <f>'ORÇAMENTO '!#REF!</f>
        <v>#REF!</v>
      </c>
      <c r="G100" s="90" t="e">
        <f>'ORÇAMENTO '!#REF!</f>
        <v>#REF!</v>
      </c>
      <c r="H100" s="92" t="e">
        <f>'ORÇAMENTO '!#REF!</f>
        <v>#REF!</v>
      </c>
      <c r="I100" s="90" t="e">
        <f>'ORÇAMENTO '!#REF!</f>
        <v>#REF!</v>
      </c>
      <c r="J100" s="90" t="e">
        <f>'ORÇAMENTO '!#REF!</f>
        <v>#REF!</v>
      </c>
      <c r="K100" s="90" t="e">
        <f>'ORÇAMENTO '!#REF!</f>
        <v>#REF!</v>
      </c>
      <c r="L100" s="92" t="e">
        <f>'ORÇAMENTO '!#REF!</f>
        <v>#REF!</v>
      </c>
      <c r="M100" s="92" t="e">
        <f>'ORÇAMENTO '!#REF!</f>
        <v>#REF!</v>
      </c>
      <c r="N100" s="95" t="e">
        <f>'ORÇAMENTO '!#REF!</f>
        <v>#REF!</v>
      </c>
      <c r="R100" s="96" t="e">
        <f t="shared" si="37"/>
        <v>#REF!</v>
      </c>
      <c r="S100" s="96" t="e">
        <f t="shared" si="38"/>
        <v>#REF!</v>
      </c>
      <c r="T100" s="89" t="e">
        <f t="shared" si="39"/>
        <v>#REF!</v>
      </c>
      <c r="U100" s="96" t="e">
        <f t="shared" si="31"/>
        <v>#REF!</v>
      </c>
      <c r="V100" s="100" t="e">
        <f t="shared" si="40"/>
        <v>#REF!</v>
      </c>
    </row>
    <row r="101" spans="3:23" hidden="1">
      <c r="C101" s="84" t="e">
        <f>'ORÇAMENTO '!#REF!</f>
        <v>#REF!</v>
      </c>
      <c r="D101" s="88" t="e">
        <f>'ORÇAMENTO '!#REF!</f>
        <v>#REF!</v>
      </c>
      <c r="E101" s="88" t="e">
        <f>'ORÇAMENTO '!#REF!</f>
        <v>#REF!</v>
      </c>
      <c r="F101" s="88" t="e">
        <f>'ORÇAMENTO '!#REF!</f>
        <v>#REF!</v>
      </c>
      <c r="G101" s="90" t="e">
        <f>'ORÇAMENTO '!#REF!</f>
        <v>#REF!</v>
      </c>
      <c r="H101" s="92" t="e">
        <f>'ORÇAMENTO '!#REF!</f>
        <v>#REF!</v>
      </c>
      <c r="I101" s="90" t="e">
        <f>'ORÇAMENTO '!#REF!</f>
        <v>#REF!</v>
      </c>
      <c r="J101" s="90" t="e">
        <f>'ORÇAMENTO '!#REF!</f>
        <v>#REF!</v>
      </c>
      <c r="K101" s="90" t="e">
        <f>'ORÇAMENTO '!#REF!</f>
        <v>#REF!</v>
      </c>
      <c r="L101" s="92" t="e">
        <f>'ORÇAMENTO '!#REF!</f>
        <v>#REF!</v>
      </c>
      <c r="M101" s="92" t="e">
        <f>'ORÇAMENTO '!#REF!</f>
        <v>#REF!</v>
      </c>
      <c r="N101" s="95" t="e">
        <f>'ORÇAMENTO '!#REF!</f>
        <v>#REF!</v>
      </c>
      <c r="R101" s="96" t="e">
        <f t="shared" si="37"/>
        <v>#REF!</v>
      </c>
      <c r="S101" s="96" t="e">
        <f t="shared" si="38"/>
        <v>#REF!</v>
      </c>
      <c r="T101" s="89" t="e">
        <f t="shared" si="39"/>
        <v>#REF!</v>
      </c>
      <c r="U101" s="96" t="e">
        <f t="shared" si="31"/>
        <v>#REF!</v>
      </c>
      <c r="V101" s="100" t="e">
        <f t="shared" si="40"/>
        <v>#REF!</v>
      </c>
    </row>
    <row r="102" spans="3:23" hidden="1">
      <c r="C102" s="84" t="e">
        <f>'ORÇAMENTO '!#REF!</f>
        <v>#REF!</v>
      </c>
      <c r="D102" s="88" t="e">
        <f>'ORÇAMENTO '!#REF!</f>
        <v>#REF!</v>
      </c>
      <c r="E102" s="88" t="e">
        <f>'ORÇAMENTO '!#REF!</f>
        <v>#REF!</v>
      </c>
      <c r="F102" s="88" t="e">
        <f>'ORÇAMENTO '!#REF!</f>
        <v>#REF!</v>
      </c>
      <c r="G102" s="90" t="e">
        <f>'ORÇAMENTO '!#REF!</f>
        <v>#REF!</v>
      </c>
      <c r="H102" s="92" t="e">
        <f>'ORÇAMENTO '!#REF!</f>
        <v>#REF!</v>
      </c>
      <c r="I102" s="90" t="e">
        <f>'ORÇAMENTO '!#REF!</f>
        <v>#REF!</v>
      </c>
      <c r="J102" s="90" t="e">
        <f>'ORÇAMENTO '!#REF!</f>
        <v>#REF!</v>
      </c>
      <c r="K102" s="90" t="e">
        <f>'ORÇAMENTO '!#REF!</f>
        <v>#REF!</v>
      </c>
      <c r="L102" s="92" t="e">
        <f>'ORÇAMENTO '!#REF!</f>
        <v>#REF!</v>
      </c>
      <c r="M102" s="92" t="e">
        <f>'ORÇAMENTO '!#REF!</f>
        <v>#REF!</v>
      </c>
      <c r="N102" s="95" t="e">
        <f>'ORÇAMENTO '!#REF!</f>
        <v>#REF!</v>
      </c>
      <c r="R102" s="96" t="e">
        <f t="shared" si="37"/>
        <v>#REF!</v>
      </c>
      <c r="S102" s="96" t="e">
        <f t="shared" si="38"/>
        <v>#REF!</v>
      </c>
      <c r="T102" s="89" t="e">
        <f t="shared" si="39"/>
        <v>#REF!</v>
      </c>
      <c r="U102" s="96" t="e">
        <f t="shared" si="31"/>
        <v>#REF!</v>
      </c>
      <c r="V102" s="100" t="e">
        <f t="shared" si="40"/>
        <v>#REF!</v>
      </c>
    </row>
    <row r="103" spans="3:23" hidden="1">
      <c r="C103" s="84" t="e">
        <f>'ORÇAMENTO '!#REF!</f>
        <v>#REF!</v>
      </c>
      <c r="D103" s="88" t="e">
        <f>'ORÇAMENTO '!#REF!</f>
        <v>#REF!</v>
      </c>
      <c r="E103" s="88" t="e">
        <f>'ORÇAMENTO '!#REF!</f>
        <v>#REF!</v>
      </c>
      <c r="F103" s="88" t="e">
        <f>'ORÇAMENTO '!#REF!</f>
        <v>#REF!</v>
      </c>
      <c r="G103" s="90" t="e">
        <f>'ORÇAMENTO '!#REF!</f>
        <v>#REF!</v>
      </c>
      <c r="H103" s="92" t="e">
        <f>'ORÇAMENTO '!#REF!</f>
        <v>#REF!</v>
      </c>
      <c r="I103" s="90" t="e">
        <f>'ORÇAMENTO '!#REF!</f>
        <v>#REF!</v>
      </c>
      <c r="J103" s="90" t="e">
        <f>'ORÇAMENTO '!#REF!</f>
        <v>#REF!</v>
      </c>
      <c r="K103" s="90" t="e">
        <f>'ORÇAMENTO '!#REF!</f>
        <v>#REF!</v>
      </c>
      <c r="L103" s="92" t="e">
        <f>'ORÇAMENTO '!#REF!</f>
        <v>#REF!</v>
      </c>
      <c r="M103" s="92" t="e">
        <f>'ORÇAMENTO '!#REF!</f>
        <v>#REF!</v>
      </c>
      <c r="N103" s="95" t="e">
        <f>'ORÇAMENTO '!#REF!</f>
        <v>#REF!</v>
      </c>
      <c r="R103" s="96" t="e">
        <f t="shared" si="37"/>
        <v>#REF!</v>
      </c>
      <c r="S103" s="96" t="e">
        <f t="shared" si="38"/>
        <v>#REF!</v>
      </c>
      <c r="T103" s="89" t="e">
        <f t="shared" si="39"/>
        <v>#REF!</v>
      </c>
      <c r="U103" s="96" t="e">
        <f t="shared" si="31"/>
        <v>#REF!</v>
      </c>
      <c r="V103" s="100" t="e">
        <f t="shared" si="40"/>
        <v>#REF!</v>
      </c>
    </row>
    <row r="104" spans="3:23" hidden="1">
      <c r="C104" s="84" t="e">
        <f>'ORÇAMENTO '!#REF!</f>
        <v>#REF!</v>
      </c>
      <c r="D104" s="88" t="e">
        <f>'ORÇAMENTO '!#REF!</f>
        <v>#REF!</v>
      </c>
      <c r="E104" s="88" t="e">
        <f>'ORÇAMENTO '!#REF!</f>
        <v>#REF!</v>
      </c>
      <c r="F104" s="88" t="e">
        <f>'ORÇAMENTO '!#REF!</f>
        <v>#REF!</v>
      </c>
      <c r="G104" s="90" t="e">
        <f>'ORÇAMENTO '!#REF!</f>
        <v>#REF!</v>
      </c>
      <c r="H104" s="92" t="e">
        <f>'ORÇAMENTO '!#REF!</f>
        <v>#REF!</v>
      </c>
      <c r="I104" s="90" t="e">
        <f>'ORÇAMENTO '!#REF!</f>
        <v>#REF!</v>
      </c>
      <c r="J104" s="90" t="e">
        <f>'ORÇAMENTO '!#REF!</f>
        <v>#REF!</v>
      </c>
      <c r="K104" s="90" t="e">
        <f>'ORÇAMENTO '!#REF!</f>
        <v>#REF!</v>
      </c>
      <c r="L104" s="92" t="e">
        <f>'ORÇAMENTO '!#REF!</f>
        <v>#REF!</v>
      </c>
      <c r="M104" s="92" t="e">
        <f>'ORÇAMENTO '!#REF!</f>
        <v>#REF!</v>
      </c>
      <c r="N104" s="95" t="e">
        <f>'ORÇAMENTO '!#REF!</f>
        <v>#REF!</v>
      </c>
      <c r="R104" s="96" t="e">
        <f t="shared" si="37"/>
        <v>#REF!</v>
      </c>
      <c r="S104" s="96" t="e">
        <f t="shared" si="38"/>
        <v>#REF!</v>
      </c>
      <c r="T104" s="89" t="e">
        <f t="shared" si="39"/>
        <v>#REF!</v>
      </c>
      <c r="U104" s="96" t="e">
        <f t="shared" si="31"/>
        <v>#REF!</v>
      </c>
      <c r="V104" s="100" t="e">
        <f t="shared" si="40"/>
        <v>#REF!</v>
      </c>
    </row>
    <row r="105" spans="3:23" hidden="1">
      <c r="C105" s="84" t="e">
        <f>'ORÇAMENTO '!#REF!</f>
        <v>#REF!</v>
      </c>
      <c r="D105" s="88" t="e">
        <f>'ORÇAMENTO '!#REF!</f>
        <v>#REF!</v>
      </c>
      <c r="E105" s="88" t="e">
        <f>'ORÇAMENTO '!#REF!</f>
        <v>#REF!</v>
      </c>
      <c r="F105" s="88" t="e">
        <f>'ORÇAMENTO '!#REF!</f>
        <v>#REF!</v>
      </c>
      <c r="G105" s="90" t="e">
        <f>'ORÇAMENTO '!#REF!</f>
        <v>#REF!</v>
      </c>
      <c r="H105" s="92" t="e">
        <f>'ORÇAMENTO '!#REF!</f>
        <v>#REF!</v>
      </c>
      <c r="I105" s="90" t="e">
        <f>'ORÇAMENTO '!#REF!</f>
        <v>#REF!</v>
      </c>
      <c r="J105" s="90" t="e">
        <f>'ORÇAMENTO '!#REF!</f>
        <v>#REF!</v>
      </c>
      <c r="K105" s="90" t="e">
        <f>'ORÇAMENTO '!#REF!</f>
        <v>#REF!</v>
      </c>
      <c r="L105" s="92" t="e">
        <f>'ORÇAMENTO '!#REF!</f>
        <v>#REF!</v>
      </c>
      <c r="M105" s="92" t="e">
        <f>'ORÇAMENTO '!#REF!</f>
        <v>#REF!</v>
      </c>
      <c r="N105" s="95" t="e">
        <f>'ORÇAMENTO '!#REF!</f>
        <v>#REF!</v>
      </c>
      <c r="R105" s="96" t="e">
        <f t="shared" si="37"/>
        <v>#REF!</v>
      </c>
      <c r="S105" s="96" t="e">
        <f t="shared" si="38"/>
        <v>#REF!</v>
      </c>
      <c r="T105" s="89" t="e">
        <f t="shared" si="39"/>
        <v>#REF!</v>
      </c>
      <c r="U105" s="96" t="e">
        <f t="shared" si="31"/>
        <v>#REF!</v>
      </c>
      <c r="V105" s="100" t="e">
        <f t="shared" si="40"/>
        <v>#REF!</v>
      </c>
    </row>
    <row r="106" spans="3:23">
      <c r="C106" s="84" t="e">
        <f>'ORÇAMENTO '!#REF!</f>
        <v>#REF!</v>
      </c>
      <c r="D106" s="88" t="e">
        <f>'ORÇAMENTO '!#REF!</f>
        <v>#REF!</v>
      </c>
      <c r="E106" s="88" t="e">
        <f>'ORÇAMENTO '!#REF!</f>
        <v>#REF!</v>
      </c>
      <c r="F106" s="88" t="e">
        <f>'ORÇAMENTO '!#REF!</f>
        <v>#REF!</v>
      </c>
      <c r="G106" s="90" t="e">
        <f>'ORÇAMENTO '!#REF!</f>
        <v>#REF!</v>
      </c>
      <c r="H106" s="92" t="e">
        <f>'ORÇAMENTO '!#REF!</f>
        <v>#REF!</v>
      </c>
      <c r="I106" s="90" t="e">
        <f>'ORÇAMENTO '!#REF!</f>
        <v>#REF!</v>
      </c>
      <c r="J106" s="90" t="e">
        <f>'ORÇAMENTO '!#REF!</f>
        <v>#REF!</v>
      </c>
      <c r="K106" s="90" t="e">
        <f>'ORÇAMENTO '!#REF!</f>
        <v>#REF!</v>
      </c>
      <c r="L106" s="92" t="e">
        <f>'ORÇAMENTO '!#REF!</f>
        <v>#REF!</v>
      </c>
      <c r="M106" s="92" t="e">
        <f>'ORÇAMENTO '!#REF!</f>
        <v>#REF!</v>
      </c>
      <c r="N106" s="95" t="e">
        <f>'ORÇAMENTO '!#REF!</f>
        <v>#REF!</v>
      </c>
      <c r="R106" s="96" t="e">
        <f t="shared" ref="R106:R113" si="41">IF(F106=F105,0,SUMIF($F$6:$F$1627,F106,$H$6:$H$1627))</f>
        <v>#REF!</v>
      </c>
      <c r="S106" s="96" t="e">
        <f t="shared" ref="S106:S113" si="42">IF(F106=F105,0,SUMIF($F$6:$F$1627,F106,$I$6:$I$1627))</f>
        <v>#REF!</v>
      </c>
      <c r="T106" s="89" t="e">
        <f t="shared" ref="T106:T113" si="43">IF(F106=F105,0,SUMIF($F$6:$F$1627,F106,$L$6:$L$1627))</f>
        <v>#REF!</v>
      </c>
      <c r="U106" s="96" t="e">
        <f t="shared" si="31"/>
        <v>#REF!</v>
      </c>
      <c r="V106" s="100" t="e">
        <f t="shared" ref="V106:V113" si="44">IF(F106=F105,0,SUMIF($F$6:$F$1627,F106,$N$6:$N$1627))</f>
        <v>#REF!</v>
      </c>
      <c r="W106" s="103" t="e">
        <f t="shared" ref="W106:W113" si="45">V106+W105</f>
        <v>#REF!</v>
      </c>
    </row>
    <row r="107" spans="3:23">
      <c r="C107" s="84" t="e">
        <f>'ORÇAMENTO '!#REF!</f>
        <v>#REF!</v>
      </c>
      <c r="D107" s="88" t="e">
        <f>'ORÇAMENTO '!#REF!</f>
        <v>#REF!</v>
      </c>
      <c r="E107" s="88" t="e">
        <f>'ORÇAMENTO '!#REF!</f>
        <v>#REF!</v>
      </c>
      <c r="F107" s="88" t="e">
        <f>'ORÇAMENTO '!#REF!</f>
        <v>#REF!</v>
      </c>
      <c r="G107" s="90" t="e">
        <f>'ORÇAMENTO '!#REF!</f>
        <v>#REF!</v>
      </c>
      <c r="H107" s="92" t="e">
        <f>'ORÇAMENTO '!#REF!</f>
        <v>#REF!</v>
      </c>
      <c r="I107" s="90" t="e">
        <f>'ORÇAMENTO '!#REF!</f>
        <v>#REF!</v>
      </c>
      <c r="J107" s="90" t="e">
        <f>'ORÇAMENTO '!#REF!</f>
        <v>#REF!</v>
      </c>
      <c r="K107" s="90" t="e">
        <f>'ORÇAMENTO '!#REF!</f>
        <v>#REF!</v>
      </c>
      <c r="L107" s="92" t="e">
        <f>'ORÇAMENTO '!#REF!</f>
        <v>#REF!</v>
      </c>
      <c r="M107" s="92" t="e">
        <f>'ORÇAMENTO '!#REF!</f>
        <v>#REF!</v>
      </c>
      <c r="N107" s="95" t="e">
        <f>'ORÇAMENTO '!#REF!</f>
        <v>#REF!</v>
      </c>
      <c r="R107" s="96" t="e">
        <f t="shared" si="41"/>
        <v>#REF!</v>
      </c>
      <c r="S107" s="96" t="e">
        <f t="shared" si="42"/>
        <v>#REF!</v>
      </c>
      <c r="T107" s="89" t="e">
        <f t="shared" si="43"/>
        <v>#REF!</v>
      </c>
      <c r="U107" s="96" t="e">
        <f t="shared" si="31"/>
        <v>#REF!</v>
      </c>
      <c r="V107" s="100" t="e">
        <f t="shared" si="44"/>
        <v>#REF!</v>
      </c>
      <c r="W107" s="103" t="e">
        <f t="shared" si="45"/>
        <v>#REF!</v>
      </c>
    </row>
    <row r="108" spans="3:23">
      <c r="C108" s="84" t="e">
        <f>'ORÇAMENTO '!#REF!</f>
        <v>#REF!</v>
      </c>
      <c r="D108" s="88" t="e">
        <f>'ORÇAMENTO '!#REF!</f>
        <v>#REF!</v>
      </c>
      <c r="E108" s="88" t="e">
        <f>'ORÇAMENTO '!#REF!</f>
        <v>#REF!</v>
      </c>
      <c r="F108" s="88" t="e">
        <f>'ORÇAMENTO '!#REF!</f>
        <v>#REF!</v>
      </c>
      <c r="G108" s="90" t="e">
        <f>'ORÇAMENTO '!#REF!</f>
        <v>#REF!</v>
      </c>
      <c r="H108" s="92" t="e">
        <f>'ORÇAMENTO '!#REF!</f>
        <v>#REF!</v>
      </c>
      <c r="I108" s="90" t="e">
        <f>'ORÇAMENTO '!#REF!</f>
        <v>#REF!</v>
      </c>
      <c r="J108" s="90" t="e">
        <f>'ORÇAMENTO '!#REF!</f>
        <v>#REF!</v>
      </c>
      <c r="K108" s="90" t="e">
        <f>'ORÇAMENTO '!#REF!</f>
        <v>#REF!</v>
      </c>
      <c r="L108" s="92" t="e">
        <f>'ORÇAMENTO '!#REF!</f>
        <v>#REF!</v>
      </c>
      <c r="M108" s="92" t="e">
        <f>'ORÇAMENTO '!#REF!</f>
        <v>#REF!</v>
      </c>
      <c r="N108" s="95" t="e">
        <f>'ORÇAMENTO '!#REF!</f>
        <v>#REF!</v>
      </c>
      <c r="R108" s="96" t="e">
        <f t="shared" si="41"/>
        <v>#REF!</v>
      </c>
      <c r="S108" s="96" t="e">
        <f t="shared" si="42"/>
        <v>#REF!</v>
      </c>
      <c r="T108" s="89" t="e">
        <f t="shared" si="43"/>
        <v>#REF!</v>
      </c>
      <c r="U108" s="96" t="e">
        <f t="shared" si="31"/>
        <v>#REF!</v>
      </c>
      <c r="V108" s="100" t="e">
        <f t="shared" si="44"/>
        <v>#REF!</v>
      </c>
      <c r="W108" s="103" t="e">
        <f t="shared" si="45"/>
        <v>#REF!</v>
      </c>
    </row>
    <row r="109" spans="3:23">
      <c r="C109" s="84" t="e">
        <f>'ORÇAMENTO '!#REF!</f>
        <v>#REF!</v>
      </c>
      <c r="D109" s="88" t="e">
        <f>'ORÇAMENTO '!#REF!</f>
        <v>#REF!</v>
      </c>
      <c r="E109" s="88" t="e">
        <f>'ORÇAMENTO '!#REF!</f>
        <v>#REF!</v>
      </c>
      <c r="F109" s="88" t="e">
        <f>'ORÇAMENTO '!#REF!</f>
        <v>#REF!</v>
      </c>
      <c r="G109" s="90" t="e">
        <f>'ORÇAMENTO '!#REF!</f>
        <v>#REF!</v>
      </c>
      <c r="H109" s="92" t="e">
        <f>'ORÇAMENTO '!#REF!</f>
        <v>#REF!</v>
      </c>
      <c r="I109" s="90" t="e">
        <f>'ORÇAMENTO '!#REF!</f>
        <v>#REF!</v>
      </c>
      <c r="J109" s="90" t="e">
        <f>'ORÇAMENTO '!#REF!</f>
        <v>#REF!</v>
      </c>
      <c r="K109" s="90" t="e">
        <f>'ORÇAMENTO '!#REF!</f>
        <v>#REF!</v>
      </c>
      <c r="L109" s="92" t="e">
        <f>'ORÇAMENTO '!#REF!</f>
        <v>#REF!</v>
      </c>
      <c r="M109" s="92" t="e">
        <f>'ORÇAMENTO '!#REF!</f>
        <v>#REF!</v>
      </c>
      <c r="N109" s="95" t="e">
        <f>'ORÇAMENTO '!#REF!</f>
        <v>#REF!</v>
      </c>
      <c r="R109" s="96" t="e">
        <f t="shared" si="41"/>
        <v>#REF!</v>
      </c>
      <c r="S109" s="96" t="e">
        <f t="shared" si="42"/>
        <v>#REF!</v>
      </c>
      <c r="T109" s="89" t="e">
        <f t="shared" si="43"/>
        <v>#REF!</v>
      </c>
      <c r="U109" s="96" t="e">
        <f t="shared" si="31"/>
        <v>#REF!</v>
      </c>
      <c r="V109" s="100" t="e">
        <f t="shared" si="44"/>
        <v>#REF!</v>
      </c>
      <c r="W109" s="103" t="e">
        <f t="shared" si="45"/>
        <v>#REF!</v>
      </c>
    </row>
    <row r="110" spans="3:23">
      <c r="C110" s="84" t="e">
        <f>'ORÇAMENTO '!#REF!</f>
        <v>#REF!</v>
      </c>
      <c r="D110" s="88" t="e">
        <f>'ORÇAMENTO '!#REF!</f>
        <v>#REF!</v>
      </c>
      <c r="E110" s="88" t="e">
        <f>'ORÇAMENTO '!#REF!</f>
        <v>#REF!</v>
      </c>
      <c r="F110" s="88" t="e">
        <f>'ORÇAMENTO '!#REF!</f>
        <v>#REF!</v>
      </c>
      <c r="G110" s="90" t="e">
        <f>'ORÇAMENTO '!#REF!</f>
        <v>#REF!</v>
      </c>
      <c r="H110" s="92" t="e">
        <f>'ORÇAMENTO '!#REF!</f>
        <v>#REF!</v>
      </c>
      <c r="I110" s="90" t="e">
        <f>'ORÇAMENTO '!#REF!</f>
        <v>#REF!</v>
      </c>
      <c r="J110" s="90" t="e">
        <f>'ORÇAMENTO '!#REF!</f>
        <v>#REF!</v>
      </c>
      <c r="K110" s="90" t="e">
        <f>'ORÇAMENTO '!#REF!</f>
        <v>#REF!</v>
      </c>
      <c r="L110" s="92" t="e">
        <f>'ORÇAMENTO '!#REF!</f>
        <v>#REF!</v>
      </c>
      <c r="M110" s="92" t="e">
        <f>'ORÇAMENTO '!#REF!</f>
        <v>#REF!</v>
      </c>
      <c r="N110" s="95" t="e">
        <f>'ORÇAMENTO '!#REF!</f>
        <v>#REF!</v>
      </c>
      <c r="R110" s="96" t="e">
        <f t="shared" si="41"/>
        <v>#REF!</v>
      </c>
      <c r="S110" s="96" t="e">
        <f t="shared" si="42"/>
        <v>#REF!</v>
      </c>
      <c r="T110" s="89" t="e">
        <f t="shared" si="43"/>
        <v>#REF!</v>
      </c>
      <c r="U110" s="96" t="e">
        <f t="shared" si="31"/>
        <v>#REF!</v>
      </c>
      <c r="V110" s="100" t="e">
        <f t="shared" si="44"/>
        <v>#REF!</v>
      </c>
      <c r="W110" s="103" t="e">
        <f t="shared" si="45"/>
        <v>#REF!</v>
      </c>
    </row>
    <row r="111" spans="3:23">
      <c r="C111" s="84" t="e">
        <f>'ORÇAMENTO '!#REF!</f>
        <v>#REF!</v>
      </c>
      <c r="D111" s="88" t="e">
        <f>'ORÇAMENTO '!#REF!</f>
        <v>#REF!</v>
      </c>
      <c r="E111" s="88" t="e">
        <f>'ORÇAMENTO '!#REF!</f>
        <v>#REF!</v>
      </c>
      <c r="F111" s="88" t="e">
        <f>'ORÇAMENTO '!#REF!</f>
        <v>#REF!</v>
      </c>
      <c r="G111" s="90" t="e">
        <f>'ORÇAMENTO '!#REF!</f>
        <v>#REF!</v>
      </c>
      <c r="H111" s="92" t="e">
        <f>'ORÇAMENTO '!#REF!</f>
        <v>#REF!</v>
      </c>
      <c r="I111" s="90" t="e">
        <f>'ORÇAMENTO '!#REF!</f>
        <v>#REF!</v>
      </c>
      <c r="J111" s="90" t="e">
        <f>'ORÇAMENTO '!#REF!</f>
        <v>#REF!</v>
      </c>
      <c r="K111" s="90" t="e">
        <f>'ORÇAMENTO '!#REF!</f>
        <v>#REF!</v>
      </c>
      <c r="L111" s="92" t="e">
        <f>'ORÇAMENTO '!#REF!</f>
        <v>#REF!</v>
      </c>
      <c r="M111" s="92" t="e">
        <f>'ORÇAMENTO '!#REF!</f>
        <v>#REF!</v>
      </c>
      <c r="N111" s="95" t="e">
        <f>'ORÇAMENTO '!#REF!</f>
        <v>#REF!</v>
      </c>
      <c r="R111" s="96" t="e">
        <f t="shared" si="41"/>
        <v>#REF!</v>
      </c>
      <c r="S111" s="96" t="e">
        <f t="shared" si="42"/>
        <v>#REF!</v>
      </c>
      <c r="T111" s="89" t="e">
        <f t="shared" si="43"/>
        <v>#REF!</v>
      </c>
      <c r="U111" s="96" t="e">
        <f t="shared" si="31"/>
        <v>#REF!</v>
      </c>
      <c r="V111" s="100" t="e">
        <f t="shared" si="44"/>
        <v>#REF!</v>
      </c>
      <c r="W111" s="103" t="e">
        <f t="shared" si="45"/>
        <v>#REF!</v>
      </c>
    </row>
    <row r="112" spans="3:23">
      <c r="C112" s="84" t="e">
        <f>'ORÇAMENTO '!#REF!</f>
        <v>#REF!</v>
      </c>
      <c r="D112" s="88" t="e">
        <f>'ORÇAMENTO '!#REF!</f>
        <v>#REF!</v>
      </c>
      <c r="E112" s="88" t="e">
        <f>'ORÇAMENTO '!#REF!</f>
        <v>#REF!</v>
      </c>
      <c r="F112" s="88" t="e">
        <f>'ORÇAMENTO '!#REF!</f>
        <v>#REF!</v>
      </c>
      <c r="G112" s="90" t="e">
        <f>'ORÇAMENTO '!#REF!</f>
        <v>#REF!</v>
      </c>
      <c r="H112" s="92" t="e">
        <f>'ORÇAMENTO '!#REF!</f>
        <v>#REF!</v>
      </c>
      <c r="I112" s="90" t="e">
        <f>'ORÇAMENTO '!#REF!</f>
        <v>#REF!</v>
      </c>
      <c r="J112" s="90" t="e">
        <f>'ORÇAMENTO '!#REF!</f>
        <v>#REF!</v>
      </c>
      <c r="K112" s="90" t="e">
        <f>'ORÇAMENTO '!#REF!</f>
        <v>#REF!</v>
      </c>
      <c r="L112" s="92" t="e">
        <f>'ORÇAMENTO '!#REF!</f>
        <v>#REF!</v>
      </c>
      <c r="M112" s="92" t="e">
        <f>'ORÇAMENTO '!#REF!</f>
        <v>#REF!</v>
      </c>
      <c r="N112" s="95" t="e">
        <f>'ORÇAMENTO '!#REF!</f>
        <v>#REF!</v>
      </c>
      <c r="R112" s="96" t="e">
        <f t="shared" si="41"/>
        <v>#REF!</v>
      </c>
      <c r="S112" s="96" t="e">
        <f t="shared" si="42"/>
        <v>#REF!</v>
      </c>
      <c r="T112" s="89" t="e">
        <f t="shared" si="43"/>
        <v>#REF!</v>
      </c>
      <c r="U112" s="96" t="e">
        <f t="shared" si="31"/>
        <v>#REF!</v>
      </c>
      <c r="V112" s="100" t="e">
        <f t="shared" si="44"/>
        <v>#REF!</v>
      </c>
      <c r="W112" s="103" t="e">
        <f t="shared" si="45"/>
        <v>#REF!</v>
      </c>
    </row>
    <row r="113" spans="3:23">
      <c r="C113" s="84" t="e">
        <f>'ORÇAMENTO '!#REF!</f>
        <v>#REF!</v>
      </c>
      <c r="D113" s="88" t="e">
        <f>'ORÇAMENTO '!#REF!</f>
        <v>#REF!</v>
      </c>
      <c r="E113" s="88" t="e">
        <f>'ORÇAMENTO '!#REF!</f>
        <v>#REF!</v>
      </c>
      <c r="F113" s="88" t="e">
        <f>'ORÇAMENTO '!#REF!</f>
        <v>#REF!</v>
      </c>
      <c r="G113" s="90" t="e">
        <f>'ORÇAMENTO '!#REF!</f>
        <v>#REF!</v>
      </c>
      <c r="H113" s="92" t="e">
        <f>'ORÇAMENTO '!#REF!</f>
        <v>#REF!</v>
      </c>
      <c r="I113" s="90" t="e">
        <f>'ORÇAMENTO '!#REF!</f>
        <v>#REF!</v>
      </c>
      <c r="J113" s="90" t="e">
        <f>'ORÇAMENTO '!#REF!</f>
        <v>#REF!</v>
      </c>
      <c r="K113" s="90" t="e">
        <f>'ORÇAMENTO '!#REF!</f>
        <v>#REF!</v>
      </c>
      <c r="L113" s="92" t="e">
        <f>'ORÇAMENTO '!#REF!</f>
        <v>#REF!</v>
      </c>
      <c r="M113" s="92" t="e">
        <f>'ORÇAMENTO '!#REF!</f>
        <v>#REF!</v>
      </c>
      <c r="N113" s="95" t="e">
        <f>'ORÇAMENTO '!#REF!</f>
        <v>#REF!</v>
      </c>
      <c r="R113" s="96" t="e">
        <f t="shared" si="41"/>
        <v>#REF!</v>
      </c>
      <c r="S113" s="96" t="e">
        <f t="shared" si="42"/>
        <v>#REF!</v>
      </c>
      <c r="T113" s="89" t="e">
        <f t="shared" si="43"/>
        <v>#REF!</v>
      </c>
      <c r="U113" s="96" t="e">
        <f t="shared" si="31"/>
        <v>#REF!</v>
      </c>
      <c r="V113" s="100" t="e">
        <f t="shared" si="44"/>
        <v>#REF!</v>
      </c>
      <c r="W113" s="103" t="e">
        <f t="shared" si="45"/>
        <v>#REF!</v>
      </c>
    </row>
    <row r="114" spans="3:23" hidden="1">
      <c r="C114" s="84" t="e">
        <f>'ORÇAMENTO '!#REF!</f>
        <v>#REF!</v>
      </c>
      <c r="D114" s="88" t="e">
        <f>'ORÇAMENTO '!#REF!</f>
        <v>#REF!</v>
      </c>
      <c r="E114" s="88" t="e">
        <f>'ORÇAMENTO '!#REF!</f>
        <v>#REF!</v>
      </c>
      <c r="F114" s="88" t="e">
        <f>'ORÇAMENTO '!#REF!</f>
        <v>#REF!</v>
      </c>
      <c r="G114" s="90" t="e">
        <f>'ORÇAMENTO '!#REF!</f>
        <v>#REF!</v>
      </c>
      <c r="H114" s="92" t="e">
        <f>'ORÇAMENTO '!#REF!</f>
        <v>#REF!</v>
      </c>
      <c r="I114" s="90" t="e">
        <f>'ORÇAMENTO '!#REF!</f>
        <v>#REF!</v>
      </c>
      <c r="J114" s="90" t="e">
        <f>'ORÇAMENTO '!#REF!</f>
        <v>#REF!</v>
      </c>
      <c r="K114" s="90" t="e">
        <f>'ORÇAMENTO '!#REF!</f>
        <v>#REF!</v>
      </c>
      <c r="L114" s="92" t="e">
        <f>'ORÇAMENTO '!#REF!</f>
        <v>#REF!</v>
      </c>
      <c r="M114" s="92" t="e">
        <f>'ORÇAMENTO '!#REF!</f>
        <v>#REF!</v>
      </c>
      <c r="N114" s="95" t="e">
        <f>'ORÇAMENTO '!#REF!</f>
        <v>#REF!</v>
      </c>
      <c r="R114" s="96" t="e">
        <f t="shared" ref="R114:R121" si="46">IF(F114=F113,0,SUMIF(F$6:F$1627,F114,H$6:H$1627))</f>
        <v>#REF!</v>
      </c>
      <c r="S114" s="96" t="e">
        <f t="shared" ref="S114:S121" si="47">IF(F114=F113,0,SUMIF(F$6:F$1627,F114,I$6:I$1627))</f>
        <v>#REF!</v>
      </c>
      <c r="T114" s="89" t="e">
        <f t="shared" ref="T114:T121" si="48">IF(F114=F113,0,SUMIF(F$6:F$1627,F114,L$6:L$1627))</f>
        <v>#REF!</v>
      </c>
      <c r="U114" s="96" t="e">
        <f t="shared" si="31"/>
        <v>#REF!</v>
      </c>
      <c r="V114" s="100" t="e">
        <f t="shared" ref="V114:V121" si="49">IF(F114=F113,0,SUMIF(F$6:F$1627,F114,N$6:N$1627))</f>
        <v>#REF!</v>
      </c>
    </row>
    <row r="115" spans="3:23" hidden="1">
      <c r="C115" s="84" t="e">
        <f>'ORÇAMENTO '!#REF!</f>
        <v>#REF!</v>
      </c>
      <c r="D115" s="88" t="e">
        <f>'ORÇAMENTO '!#REF!</f>
        <v>#REF!</v>
      </c>
      <c r="E115" s="88" t="e">
        <f>'ORÇAMENTO '!#REF!</f>
        <v>#REF!</v>
      </c>
      <c r="F115" s="88" t="e">
        <f>'ORÇAMENTO '!#REF!</f>
        <v>#REF!</v>
      </c>
      <c r="G115" s="90" t="e">
        <f>'ORÇAMENTO '!#REF!</f>
        <v>#REF!</v>
      </c>
      <c r="H115" s="92" t="e">
        <f>'ORÇAMENTO '!#REF!</f>
        <v>#REF!</v>
      </c>
      <c r="I115" s="90" t="e">
        <f>'ORÇAMENTO '!#REF!</f>
        <v>#REF!</v>
      </c>
      <c r="J115" s="90" t="e">
        <f>'ORÇAMENTO '!#REF!</f>
        <v>#REF!</v>
      </c>
      <c r="K115" s="90" t="e">
        <f>'ORÇAMENTO '!#REF!</f>
        <v>#REF!</v>
      </c>
      <c r="L115" s="92" t="e">
        <f>'ORÇAMENTO '!#REF!</f>
        <v>#REF!</v>
      </c>
      <c r="M115" s="92" t="e">
        <f>'ORÇAMENTO '!#REF!</f>
        <v>#REF!</v>
      </c>
      <c r="N115" s="95" t="e">
        <f>'ORÇAMENTO '!#REF!</f>
        <v>#REF!</v>
      </c>
      <c r="R115" s="96" t="e">
        <f t="shared" si="46"/>
        <v>#REF!</v>
      </c>
      <c r="S115" s="96" t="e">
        <f t="shared" si="47"/>
        <v>#REF!</v>
      </c>
      <c r="T115" s="89" t="e">
        <f t="shared" si="48"/>
        <v>#REF!</v>
      </c>
      <c r="U115" s="96" t="e">
        <f t="shared" si="31"/>
        <v>#REF!</v>
      </c>
      <c r="V115" s="100" t="e">
        <f t="shared" si="49"/>
        <v>#REF!</v>
      </c>
    </row>
    <row r="116" spans="3:23" hidden="1">
      <c r="C116" s="84" t="e">
        <f>'ORÇAMENTO '!#REF!</f>
        <v>#REF!</v>
      </c>
      <c r="D116" s="88" t="e">
        <f>'ORÇAMENTO '!#REF!</f>
        <v>#REF!</v>
      </c>
      <c r="E116" s="88" t="e">
        <f>'ORÇAMENTO '!#REF!</f>
        <v>#REF!</v>
      </c>
      <c r="F116" s="88" t="e">
        <f>'ORÇAMENTO '!#REF!</f>
        <v>#REF!</v>
      </c>
      <c r="G116" s="90" t="e">
        <f>'ORÇAMENTO '!#REF!</f>
        <v>#REF!</v>
      </c>
      <c r="H116" s="92" t="e">
        <f>'ORÇAMENTO '!#REF!</f>
        <v>#REF!</v>
      </c>
      <c r="I116" s="90" t="e">
        <f>'ORÇAMENTO '!#REF!</f>
        <v>#REF!</v>
      </c>
      <c r="J116" s="90" t="e">
        <f>'ORÇAMENTO '!#REF!</f>
        <v>#REF!</v>
      </c>
      <c r="K116" s="90" t="e">
        <f>'ORÇAMENTO '!#REF!</f>
        <v>#REF!</v>
      </c>
      <c r="L116" s="92" t="e">
        <f>'ORÇAMENTO '!#REF!</f>
        <v>#REF!</v>
      </c>
      <c r="M116" s="92" t="e">
        <f>'ORÇAMENTO '!#REF!</f>
        <v>#REF!</v>
      </c>
      <c r="N116" s="95" t="e">
        <f>'ORÇAMENTO '!#REF!</f>
        <v>#REF!</v>
      </c>
      <c r="R116" s="96" t="e">
        <f t="shared" si="46"/>
        <v>#REF!</v>
      </c>
      <c r="S116" s="96" t="e">
        <f t="shared" si="47"/>
        <v>#REF!</v>
      </c>
      <c r="T116" s="89" t="e">
        <f t="shared" si="48"/>
        <v>#REF!</v>
      </c>
      <c r="U116" s="96" t="e">
        <f t="shared" si="31"/>
        <v>#REF!</v>
      </c>
      <c r="V116" s="100" t="e">
        <f t="shared" si="49"/>
        <v>#REF!</v>
      </c>
    </row>
    <row r="117" spans="3:23" hidden="1">
      <c r="C117" s="84" t="e">
        <f>'ORÇAMENTO '!#REF!</f>
        <v>#REF!</v>
      </c>
      <c r="D117" s="88" t="e">
        <f>'ORÇAMENTO '!#REF!</f>
        <v>#REF!</v>
      </c>
      <c r="E117" s="88" t="e">
        <f>'ORÇAMENTO '!#REF!</f>
        <v>#REF!</v>
      </c>
      <c r="F117" s="88" t="e">
        <f>'ORÇAMENTO '!#REF!</f>
        <v>#REF!</v>
      </c>
      <c r="G117" s="90" t="e">
        <f>'ORÇAMENTO '!#REF!</f>
        <v>#REF!</v>
      </c>
      <c r="H117" s="92" t="e">
        <f>'ORÇAMENTO '!#REF!</f>
        <v>#REF!</v>
      </c>
      <c r="I117" s="90" t="e">
        <f>'ORÇAMENTO '!#REF!</f>
        <v>#REF!</v>
      </c>
      <c r="J117" s="90" t="e">
        <f>'ORÇAMENTO '!#REF!</f>
        <v>#REF!</v>
      </c>
      <c r="K117" s="90" t="e">
        <f>'ORÇAMENTO '!#REF!</f>
        <v>#REF!</v>
      </c>
      <c r="L117" s="92" t="e">
        <f>'ORÇAMENTO '!#REF!</f>
        <v>#REF!</v>
      </c>
      <c r="M117" s="92" t="e">
        <f>'ORÇAMENTO '!#REF!</f>
        <v>#REF!</v>
      </c>
      <c r="N117" s="95" t="e">
        <f>'ORÇAMENTO '!#REF!</f>
        <v>#REF!</v>
      </c>
      <c r="R117" s="96" t="e">
        <f t="shared" si="46"/>
        <v>#REF!</v>
      </c>
      <c r="S117" s="96" t="e">
        <f t="shared" si="47"/>
        <v>#REF!</v>
      </c>
      <c r="T117" s="89" t="e">
        <f t="shared" si="48"/>
        <v>#REF!</v>
      </c>
      <c r="U117" s="96" t="e">
        <f t="shared" si="31"/>
        <v>#REF!</v>
      </c>
      <c r="V117" s="100" t="e">
        <f t="shared" si="49"/>
        <v>#REF!</v>
      </c>
    </row>
    <row r="118" spans="3:23" hidden="1">
      <c r="C118" s="84" t="e">
        <f>'ORÇAMENTO '!#REF!</f>
        <v>#REF!</v>
      </c>
      <c r="D118" s="88" t="e">
        <f>'ORÇAMENTO '!#REF!</f>
        <v>#REF!</v>
      </c>
      <c r="E118" s="88" t="e">
        <f>'ORÇAMENTO '!#REF!</f>
        <v>#REF!</v>
      </c>
      <c r="F118" s="88" t="e">
        <f>'ORÇAMENTO '!#REF!</f>
        <v>#REF!</v>
      </c>
      <c r="G118" s="90" t="e">
        <f>'ORÇAMENTO '!#REF!</f>
        <v>#REF!</v>
      </c>
      <c r="H118" s="92" t="e">
        <f>'ORÇAMENTO '!#REF!</f>
        <v>#REF!</v>
      </c>
      <c r="I118" s="90" t="e">
        <f>'ORÇAMENTO '!#REF!</f>
        <v>#REF!</v>
      </c>
      <c r="J118" s="90" t="e">
        <f>'ORÇAMENTO '!#REF!</f>
        <v>#REF!</v>
      </c>
      <c r="K118" s="90" t="e">
        <f>'ORÇAMENTO '!#REF!</f>
        <v>#REF!</v>
      </c>
      <c r="L118" s="92" t="e">
        <f>'ORÇAMENTO '!#REF!</f>
        <v>#REF!</v>
      </c>
      <c r="M118" s="92" t="e">
        <f>'ORÇAMENTO '!#REF!</f>
        <v>#REF!</v>
      </c>
      <c r="N118" s="95" t="e">
        <f>'ORÇAMENTO '!#REF!</f>
        <v>#REF!</v>
      </c>
      <c r="R118" s="96" t="e">
        <f t="shared" si="46"/>
        <v>#REF!</v>
      </c>
      <c r="S118" s="96" t="e">
        <f t="shared" si="47"/>
        <v>#REF!</v>
      </c>
      <c r="T118" s="89" t="e">
        <f t="shared" si="48"/>
        <v>#REF!</v>
      </c>
      <c r="U118" s="96" t="e">
        <f t="shared" si="31"/>
        <v>#REF!</v>
      </c>
      <c r="V118" s="100" t="e">
        <f t="shared" si="49"/>
        <v>#REF!</v>
      </c>
    </row>
    <row r="119" spans="3:23" hidden="1">
      <c r="C119" s="84" t="e">
        <f>'ORÇAMENTO '!#REF!</f>
        <v>#REF!</v>
      </c>
      <c r="D119" s="88" t="e">
        <f>'ORÇAMENTO '!#REF!</f>
        <v>#REF!</v>
      </c>
      <c r="E119" s="88" t="e">
        <f>'ORÇAMENTO '!#REF!</f>
        <v>#REF!</v>
      </c>
      <c r="F119" s="88" t="e">
        <f>'ORÇAMENTO '!#REF!</f>
        <v>#REF!</v>
      </c>
      <c r="G119" s="90" t="e">
        <f>'ORÇAMENTO '!#REF!</f>
        <v>#REF!</v>
      </c>
      <c r="H119" s="92" t="e">
        <f>'ORÇAMENTO '!#REF!</f>
        <v>#REF!</v>
      </c>
      <c r="I119" s="90" t="e">
        <f>'ORÇAMENTO '!#REF!</f>
        <v>#REF!</v>
      </c>
      <c r="J119" s="90" t="e">
        <f>'ORÇAMENTO '!#REF!</f>
        <v>#REF!</v>
      </c>
      <c r="K119" s="90" t="e">
        <f>'ORÇAMENTO '!#REF!</f>
        <v>#REF!</v>
      </c>
      <c r="L119" s="92" t="e">
        <f>'ORÇAMENTO '!#REF!</f>
        <v>#REF!</v>
      </c>
      <c r="M119" s="92" t="e">
        <f>'ORÇAMENTO '!#REF!</f>
        <v>#REF!</v>
      </c>
      <c r="N119" s="95" t="e">
        <f>'ORÇAMENTO '!#REF!</f>
        <v>#REF!</v>
      </c>
      <c r="R119" s="96" t="e">
        <f t="shared" si="46"/>
        <v>#REF!</v>
      </c>
      <c r="S119" s="96" t="e">
        <f t="shared" si="47"/>
        <v>#REF!</v>
      </c>
      <c r="T119" s="89" t="e">
        <f t="shared" si="48"/>
        <v>#REF!</v>
      </c>
      <c r="U119" s="96" t="e">
        <f t="shared" si="31"/>
        <v>#REF!</v>
      </c>
      <c r="V119" s="100" t="e">
        <f t="shared" si="49"/>
        <v>#REF!</v>
      </c>
    </row>
    <row r="120" spans="3:23" hidden="1">
      <c r="C120" s="84" t="e">
        <f>'ORÇAMENTO '!#REF!</f>
        <v>#REF!</v>
      </c>
      <c r="D120" s="88" t="e">
        <f>'ORÇAMENTO '!#REF!</f>
        <v>#REF!</v>
      </c>
      <c r="E120" s="88" t="e">
        <f>'ORÇAMENTO '!#REF!</f>
        <v>#REF!</v>
      </c>
      <c r="F120" s="88" t="e">
        <f>'ORÇAMENTO '!#REF!</f>
        <v>#REF!</v>
      </c>
      <c r="G120" s="90" t="e">
        <f>'ORÇAMENTO '!#REF!</f>
        <v>#REF!</v>
      </c>
      <c r="H120" s="92" t="e">
        <f>'ORÇAMENTO '!#REF!</f>
        <v>#REF!</v>
      </c>
      <c r="I120" s="90" t="e">
        <f>'ORÇAMENTO '!#REF!</f>
        <v>#REF!</v>
      </c>
      <c r="J120" s="90" t="e">
        <f>'ORÇAMENTO '!#REF!</f>
        <v>#REF!</v>
      </c>
      <c r="K120" s="90" t="e">
        <f>'ORÇAMENTO '!#REF!</f>
        <v>#REF!</v>
      </c>
      <c r="L120" s="92" t="e">
        <f>'ORÇAMENTO '!#REF!</f>
        <v>#REF!</v>
      </c>
      <c r="M120" s="92" t="e">
        <f>'ORÇAMENTO '!#REF!</f>
        <v>#REF!</v>
      </c>
      <c r="N120" s="95" t="e">
        <f>'ORÇAMENTO '!#REF!</f>
        <v>#REF!</v>
      </c>
      <c r="R120" s="96" t="e">
        <f t="shared" si="46"/>
        <v>#REF!</v>
      </c>
      <c r="S120" s="96" t="e">
        <f t="shared" si="47"/>
        <v>#REF!</v>
      </c>
      <c r="T120" s="89" t="e">
        <f t="shared" si="48"/>
        <v>#REF!</v>
      </c>
      <c r="U120" s="96" t="e">
        <f t="shared" si="31"/>
        <v>#REF!</v>
      </c>
      <c r="V120" s="100" t="e">
        <f t="shared" si="49"/>
        <v>#REF!</v>
      </c>
    </row>
    <row r="121" spans="3:23" hidden="1">
      <c r="C121" s="84" t="e">
        <f>'ORÇAMENTO '!#REF!</f>
        <v>#REF!</v>
      </c>
      <c r="D121" s="88" t="e">
        <f>'ORÇAMENTO '!#REF!</f>
        <v>#REF!</v>
      </c>
      <c r="E121" s="88" t="e">
        <f>'ORÇAMENTO '!#REF!</f>
        <v>#REF!</v>
      </c>
      <c r="F121" s="88" t="e">
        <f>'ORÇAMENTO '!#REF!</f>
        <v>#REF!</v>
      </c>
      <c r="G121" s="90" t="e">
        <f>'ORÇAMENTO '!#REF!</f>
        <v>#REF!</v>
      </c>
      <c r="H121" s="92" t="e">
        <f>'ORÇAMENTO '!#REF!</f>
        <v>#REF!</v>
      </c>
      <c r="I121" s="90" t="e">
        <f>'ORÇAMENTO '!#REF!</f>
        <v>#REF!</v>
      </c>
      <c r="J121" s="90" t="e">
        <f>'ORÇAMENTO '!#REF!</f>
        <v>#REF!</v>
      </c>
      <c r="K121" s="90" t="e">
        <f>'ORÇAMENTO '!#REF!</f>
        <v>#REF!</v>
      </c>
      <c r="L121" s="92" t="e">
        <f>'ORÇAMENTO '!#REF!</f>
        <v>#REF!</v>
      </c>
      <c r="M121" s="92" t="e">
        <f>'ORÇAMENTO '!#REF!</f>
        <v>#REF!</v>
      </c>
      <c r="N121" s="95" t="e">
        <f>'ORÇAMENTO '!#REF!</f>
        <v>#REF!</v>
      </c>
      <c r="R121" s="96" t="e">
        <f t="shared" si="46"/>
        <v>#REF!</v>
      </c>
      <c r="S121" s="96" t="e">
        <f t="shared" si="47"/>
        <v>#REF!</v>
      </c>
      <c r="T121" s="89" t="e">
        <f t="shared" si="48"/>
        <v>#REF!</v>
      </c>
      <c r="U121" s="96" t="e">
        <f t="shared" si="31"/>
        <v>#REF!</v>
      </c>
      <c r="V121" s="100" t="e">
        <f t="shared" si="49"/>
        <v>#REF!</v>
      </c>
    </row>
    <row r="122" spans="3:23">
      <c r="C122" s="84" t="e">
        <f>'ORÇAMENTO '!#REF!</f>
        <v>#REF!</v>
      </c>
      <c r="D122" s="88" t="e">
        <f>'ORÇAMENTO '!#REF!</f>
        <v>#REF!</v>
      </c>
      <c r="E122" s="88" t="e">
        <f>'ORÇAMENTO '!#REF!</f>
        <v>#REF!</v>
      </c>
      <c r="F122" s="88" t="e">
        <f>'ORÇAMENTO '!#REF!</f>
        <v>#REF!</v>
      </c>
      <c r="G122" s="90" t="e">
        <f>'ORÇAMENTO '!#REF!</f>
        <v>#REF!</v>
      </c>
      <c r="H122" s="92" t="e">
        <f>'ORÇAMENTO '!#REF!</f>
        <v>#REF!</v>
      </c>
      <c r="I122" s="90" t="e">
        <f>'ORÇAMENTO '!#REF!</f>
        <v>#REF!</v>
      </c>
      <c r="J122" s="90" t="e">
        <f>'ORÇAMENTO '!#REF!</f>
        <v>#REF!</v>
      </c>
      <c r="K122" s="90" t="e">
        <f>'ORÇAMENTO '!#REF!</f>
        <v>#REF!</v>
      </c>
      <c r="L122" s="92" t="e">
        <f>'ORÇAMENTO '!#REF!</f>
        <v>#REF!</v>
      </c>
      <c r="M122" s="92" t="e">
        <f>'ORÇAMENTO '!#REF!</f>
        <v>#REF!</v>
      </c>
      <c r="N122" s="95" t="e">
        <f>'ORÇAMENTO '!#REF!</f>
        <v>#REF!</v>
      </c>
      <c r="R122" s="96" t="e">
        <f>IF(F122=F121,0,SUMIF($F$6:$F$1627,F122,$H$6:$H$1627))</f>
        <v>#REF!</v>
      </c>
      <c r="S122" s="96" t="e">
        <f>IF(F122=F121,0,SUMIF($F$6:$F$1627,F122,$I$6:$I$1627))</f>
        <v>#REF!</v>
      </c>
      <c r="T122" s="89" t="e">
        <f>IF(F122=F121,0,SUMIF($F$6:$F$1627,F122,$L$6:$L$1627))</f>
        <v>#REF!</v>
      </c>
      <c r="U122" s="96" t="e">
        <f t="shared" si="31"/>
        <v>#REF!</v>
      </c>
      <c r="V122" s="100" t="e">
        <f>IF(F122=F121,0,SUMIF($F$6:$F$1627,F122,$N$6:$N$1627))</f>
        <v>#REF!</v>
      </c>
      <c r="W122" s="103" t="e">
        <f>V122+W121</f>
        <v>#REF!</v>
      </c>
    </row>
    <row r="123" spans="3:23">
      <c r="C123" s="84" t="e">
        <f>'ORÇAMENTO '!#REF!</f>
        <v>#REF!</v>
      </c>
      <c r="D123" s="88" t="e">
        <f>'ORÇAMENTO '!#REF!</f>
        <v>#REF!</v>
      </c>
      <c r="E123" s="88" t="e">
        <f>'ORÇAMENTO '!#REF!</f>
        <v>#REF!</v>
      </c>
      <c r="F123" s="88" t="e">
        <f>'ORÇAMENTO '!#REF!</f>
        <v>#REF!</v>
      </c>
      <c r="G123" s="90" t="e">
        <f>'ORÇAMENTO '!#REF!</f>
        <v>#REF!</v>
      </c>
      <c r="H123" s="92" t="e">
        <f>'ORÇAMENTO '!#REF!</f>
        <v>#REF!</v>
      </c>
      <c r="I123" s="90" t="e">
        <f>'ORÇAMENTO '!#REF!</f>
        <v>#REF!</v>
      </c>
      <c r="J123" s="90" t="e">
        <f>'ORÇAMENTO '!#REF!</f>
        <v>#REF!</v>
      </c>
      <c r="K123" s="90" t="e">
        <f>'ORÇAMENTO '!#REF!</f>
        <v>#REF!</v>
      </c>
      <c r="L123" s="92" t="e">
        <f>'ORÇAMENTO '!#REF!</f>
        <v>#REF!</v>
      </c>
      <c r="M123" s="92" t="e">
        <f>'ORÇAMENTO '!#REF!</f>
        <v>#REF!</v>
      </c>
      <c r="N123" s="95" t="e">
        <f>'ORÇAMENTO '!#REF!</f>
        <v>#REF!</v>
      </c>
      <c r="R123" s="96" t="e">
        <f>IF(F123=F122,0,SUMIF($F$6:$F$1627,F123,$H$6:$H$1627))</f>
        <v>#REF!</v>
      </c>
      <c r="S123" s="96" t="e">
        <f>IF(F123=F122,0,SUMIF($F$6:$F$1627,F123,$I$6:$I$1627))</f>
        <v>#REF!</v>
      </c>
      <c r="T123" s="89" t="e">
        <f>IF(F123=F122,0,SUMIF($F$6:$F$1627,F123,$L$6:$L$1627))</f>
        <v>#REF!</v>
      </c>
      <c r="U123" s="96" t="e">
        <f t="shared" si="31"/>
        <v>#REF!</v>
      </c>
      <c r="V123" s="100" t="e">
        <f>IF(F123=F122,0,SUMIF($F$6:$F$1627,F123,$N$6:$N$1627))</f>
        <v>#REF!</v>
      </c>
      <c r="W123" s="103" t="e">
        <f>V123+W122</f>
        <v>#REF!</v>
      </c>
    </row>
    <row r="124" spans="3:23" hidden="1">
      <c r="C124" s="84" t="e">
        <f>'ORÇAMENTO '!#REF!</f>
        <v>#REF!</v>
      </c>
      <c r="D124" s="88" t="e">
        <f>'ORÇAMENTO '!#REF!</f>
        <v>#REF!</v>
      </c>
      <c r="E124" s="88" t="e">
        <f>'ORÇAMENTO '!#REF!</f>
        <v>#REF!</v>
      </c>
      <c r="F124" s="88" t="e">
        <f>'ORÇAMENTO '!#REF!</f>
        <v>#REF!</v>
      </c>
      <c r="G124" s="90" t="e">
        <f>'ORÇAMENTO '!#REF!</f>
        <v>#REF!</v>
      </c>
      <c r="H124" s="92" t="e">
        <f>'ORÇAMENTO '!#REF!</f>
        <v>#REF!</v>
      </c>
      <c r="I124" s="90" t="e">
        <f>'ORÇAMENTO '!#REF!</f>
        <v>#REF!</v>
      </c>
      <c r="J124" s="90" t="e">
        <f>'ORÇAMENTO '!#REF!</f>
        <v>#REF!</v>
      </c>
      <c r="K124" s="90" t="e">
        <f>'ORÇAMENTO '!#REF!</f>
        <v>#REF!</v>
      </c>
      <c r="L124" s="92" t="e">
        <f>'ORÇAMENTO '!#REF!</f>
        <v>#REF!</v>
      </c>
      <c r="M124" s="92" t="e">
        <f>'ORÇAMENTO '!#REF!</f>
        <v>#REF!</v>
      </c>
      <c r="N124" s="95" t="e">
        <f>'ORÇAMENTO '!#REF!</f>
        <v>#REF!</v>
      </c>
      <c r="R124" s="96" t="e">
        <f>IF(F124=F123,0,SUMIF(F$6:F$1627,F124,H$6:H$1627))</f>
        <v>#REF!</v>
      </c>
      <c r="S124" s="96" t="e">
        <f>IF(F124=F123,0,SUMIF(F$6:F$1627,F124,I$6:I$1627))</f>
        <v>#REF!</v>
      </c>
      <c r="T124" s="89" t="e">
        <f>IF(F124=F123,0,SUMIF(F$6:F$1627,F124,L$6:L$1627))</f>
        <v>#REF!</v>
      </c>
      <c r="U124" s="96" t="e">
        <f t="shared" si="31"/>
        <v>#REF!</v>
      </c>
      <c r="V124" s="100" t="e">
        <f>IF(F124=F123,0,SUMIF(F$6:F$1627,F124,N$6:N$1627))</f>
        <v>#REF!</v>
      </c>
    </row>
    <row r="125" spans="3:23" hidden="1">
      <c r="C125" s="84" t="e">
        <f>'ORÇAMENTO '!#REF!</f>
        <v>#REF!</v>
      </c>
      <c r="D125" s="88" t="e">
        <f>'ORÇAMENTO '!#REF!</f>
        <v>#REF!</v>
      </c>
      <c r="E125" s="88" t="e">
        <f>'ORÇAMENTO '!#REF!</f>
        <v>#REF!</v>
      </c>
      <c r="F125" s="88" t="e">
        <f>'ORÇAMENTO '!#REF!</f>
        <v>#REF!</v>
      </c>
      <c r="G125" s="90" t="e">
        <f>'ORÇAMENTO '!#REF!</f>
        <v>#REF!</v>
      </c>
      <c r="H125" s="92" t="e">
        <f>'ORÇAMENTO '!#REF!</f>
        <v>#REF!</v>
      </c>
      <c r="I125" s="90" t="e">
        <f>'ORÇAMENTO '!#REF!</f>
        <v>#REF!</v>
      </c>
      <c r="J125" s="90" t="e">
        <f>'ORÇAMENTO '!#REF!</f>
        <v>#REF!</v>
      </c>
      <c r="K125" s="90" t="e">
        <f>'ORÇAMENTO '!#REF!</f>
        <v>#REF!</v>
      </c>
      <c r="L125" s="92" t="e">
        <f>'ORÇAMENTO '!#REF!</f>
        <v>#REF!</v>
      </c>
      <c r="M125" s="92" t="e">
        <f>'ORÇAMENTO '!#REF!</f>
        <v>#REF!</v>
      </c>
      <c r="N125" s="95" t="e">
        <f>'ORÇAMENTO '!#REF!</f>
        <v>#REF!</v>
      </c>
      <c r="R125" s="96" t="e">
        <f>IF(F125=F124,0,SUMIF(F$6:F$1627,F125,H$6:H$1627))</f>
        <v>#REF!</v>
      </c>
      <c r="S125" s="96" t="e">
        <f>IF(F125=F124,0,SUMIF(F$6:F$1627,F125,I$6:I$1627))</f>
        <v>#REF!</v>
      </c>
      <c r="T125" s="89" t="e">
        <f>IF(F125=F124,0,SUMIF(F$6:F$1627,F125,L$6:L$1627))</f>
        <v>#REF!</v>
      </c>
      <c r="U125" s="96" t="e">
        <f t="shared" si="31"/>
        <v>#REF!</v>
      </c>
      <c r="V125" s="100" t="e">
        <f>IF(F125=F124,0,SUMIF(F$6:F$1627,F125,N$6:N$1627))</f>
        <v>#REF!</v>
      </c>
    </row>
    <row r="126" spans="3:23">
      <c r="C126" s="84" t="e">
        <f>'ORÇAMENTO '!#REF!</f>
        <v>#REF!</v>
      </c>
      <c r="D126" s="88" t="e">
        <f>'ORÇAMENTO '!#REF!</f>
        <v>#REF!</v>
      </c>
      <c r="E126" s="88" t="e">
        <f>'ORÇAMENTO '!#REF!</f>
        <v>#REF!</v>
      </c>
      <c r="F126" s="88" t="e">
        <f>'ORÇAMENTO '!#REF!</f>
        <v>#REF!</v>
      </c>
      <c r="G126" s="90" t="e">
        <f>'ORÇAMENTO '!#REF!</f>
        <v>#REF!</v>
      </c>
      <c r="H126" s="92" t="e">
        <f>'ORÇAMENTO '!#REF!</f>
        <v>#REF!</v>
      </c>
      <c r="I126" s="90" t="e">
        <f>'ORÇAMENTO '!#REF!</f>
        <v>#REF!</v>
      </c>
      <c r="J126" s="90" t="e">
        <f>'ORÇAMENTO '!#REF!</f>
        <v>#REF!</v>
      </c>
      <c r="K126" s="90" t="e">
        <f>'ORÇAMENTO '!#REF!</f>
        <v>#REF!</v>
      </c>
      <c r="L126" s="92" t="e">
        <f>'ORÇAMENTO '!#REF!</f>
        <v>#REF!</v>
      </c>
      <c r="M126" s="92" t="e">
        <f>'ORÇAMENTO '!#REF!</f>
        <v>#REF!</v>
      </c>
      <c r="N126" s="95" t="e">
        <f>'ORÇAMENTO '!#REF!</f>
        <v>#REF!</v>
      </c>
      <c r="R126" s="96" t="e">
        <f>IF(F126=F125,0,SUMIF($F$6:$F$1627,F126,$H$6:$H$1627))</f>
        <v>#REF!</v>
      </c>
      <c r="S126" s="96" t="e">
        <f>IF(F126=F125,0,SUMIF($F$6:$F$1627,F126,$I$6:$I$1627))</f>
        <v>#REF!</v>
      </c>
      <c r="T126" s="89" t="e">
        <f>IF(F126=F125,0,SUMIF($F$6:$F$1627,F126,$L$6:$L$1627))</f>
        <v>#REF!</v>
      </c>
      <c r="U126" s="96" t="e">
        <f t="shared" si="31"/>
        <v>#REF!</v>
      </c>
      <c r="V126" s="100" t="e">
        <f>IF(F126=F125,0,SUMIF($F$6:$F$1627,F126,$N$6:$N$1627))</f>
        <v>#REF!</v>
      </c>
      <c r="W126" s="103" t="e">
        <f>V126+W125</f>
        <v>#REF!</v>
      </c>
    </row>
    <row r="127" spans="3:23" hidden="1">
      <c r="C127" s="84" t="e">
        <f>'ORÇAMENTO '!#REF!</f>
        <v>#REF!</v>
      </c>
      <c r="D127" s="88" t="e">
        <f>'ORÇAMENTO '!#REF!</f>
        <v>#REF!</v>
      </c>
      <c r="E127" s="88" t="e">
        <f>'ORÇAMENTO '!#REF!</f>
        <v>#REF!</v>
      </c>
      <c r="F127" s="88" t="e">
        <f>'ORÇAMENTO '!#REF!</f>
        <v>#REF!</v>
      </c>
      <c r="G127" s="90" t="e">
        <f>'ORÇAMENTO '!#REF!</f>
        <v>#REF!</v>
      </c>
      <c r="H127" s="92" t="e">
        <f>'ORÇAMENTO '!#REF!</f>
        <v>#REF!</v>
      </c>
      <c r="I127" s="90" t="e">
        <f>'ORÇAMENTO '!#REF!</f>
        <v>#REF!</v>
      </c>
      <c r="J127" s="90" t="e">
        <f>'ORÇAMENTO '!#REF!</f>
        <v>#REF!</v>
      </c>
      <c r="K127" s="90" t="e">
        <f>'ORÇAMENTO '!#REF!</f>
        <v>#REF!</v>
      </c>
      <c r="L127" s="92" t="e">
        <f>'ORÇAMENTO '!#REF!</f>
        <v>#REF!</v>
      </c>
      <c r="M127" s="92" t="e">
        <f>'ORÇAMENTO '!#REF!</f>
        <v>#REF!</v>
      </c>
      <c r="N127" s="95" t="e">
        <f>'ORÇAMENTO '!#REF!</f>
        <v>#REF!</v>
      </c>
      <c r="R127" s="96" t="e">
        <f>IF(F127=F126,0,SUMIF(F$6:F$1627,F127,H$6:H$1627))</f>
        <v>#REF!</v>
      </c>
      <c r="S127" s="96" t="e">
        <f>IF(F127=F126,0,SUMIF(F$6:F$1627,F127,I$6:I$1627))</f>
        <v>#REF!</v>
      </c>
      <c r="T127" s="89" t="e">
        <f>IF(F127=F126,0,SUMIF(F$6:F$1627,F127,L$6:L$1627))</f>
        <v>#REF!</v>
      </c>
      <c r="U127" s="96" t="e">
        <f t="shared" si="31"/>
        <v>#REF!</v>
      </c>
      <c r="V127" s="100" t="e">
        <f>IF(F127=F126,0,SUMIF(F$6:F$1627,F127,N$6:N$1627))</f>
        <v>#REF!</v>
      </c>
    </row>
    <row r="128" spans="3:23" hidden="1">
      <c r="C128" s="84" t="e">
        <f>'ORÇAMENTO '!#REF!</f>
        <v>#REF!</v>
      </c>
      <c r="D128" s="88" t="e">
        <f>'ORÇAMENTO '!#REF!</f>
        <v>#REF!</v>
      </c>
      <c r="E128" s="88" t="e">
        <f>'ORÇAMENTO '!#REF!</f>
        <v>#REF!</v>
      </c>
      <c r="F128" s="88" t="e">
        <f>'ORÇAMENTO '!#REF!</f>
        <v>#REF!</v>
      </c>
      <c r="G128" s="90" t="e">
        <f>'ORÇAMENTO '!#REF!</f>
        <v>#REF!</v>
      </c>
      <c r="H128" s="92" t="e">
        <f>'ORÇAMENTO '!#REF!</f>
        <v>#REF!</v>
      </c>
      <c r="I128" s="90" t="e">
        <f>'ORÇAMENTO '!#REF!</f>
        <v>#REF!</v>
      </c>
      <c r="J128" s="90" t="e">
        <f>'ORÇAMENTO '!#REF!</f>
        <v>#REF!</v>
      </c>
      <c r="K128" s="90" t="e">
        <f>'ORÇAMENTO '!#REF!</f>
        <v>#REF!</v>
      </c>
      <c r="L128" s="92" t="e">
        <f>'ORÇAMENTO '!#REF!</f>
        <v>#REF!</v>
      </c>
      <c r="M128" s="92" t="e">
        <f>'ORÇAMENTO '!#REF!</f>
        <v>#REF!</v>
      </c>
      <c r="N128" s="95" t="e">
        <f>'ORÇAMENTO '!#REF!</f>
        <v>#REF!</v>
      </c>
      <c r="R128" s="96" t="e">
        <f>IF(F128=F127,0,SUMIF(F$6:F$1627,F128,H$6:H$1627))</f>
        <v>#REF!</v>
      </c>
      <c r="S128" s="96" t="e">
        <f>IF(F128=F127,0,SUMIF(F$6:F$1627,F128,I$6:I$1627))</f>
        <v>#REF!</v>
      </c>
      <c r="T128" s="89" t="e">
        <f>IF(F128=F127,0,SUMIF(F$6:F$1627,F128,L$6:L$1627))</f>
        <v>#REF!</v>
      </c>
      <c r="U128" s="96" t="e">
        <f t="shared" si="31"/>
        <v>#REF!</v>
      </c>
      <c r="V128" s="100" t="e">
        <f>IF(F128=F127,0,SUMIF(F$6:F$1627,F128,N$6:N$1627))</f>
        <v>#REF!</v>
      </c>
    </row>
    <row r="129" spans="3:23" hidden="1">
      <c r="C129" s="84" t="e">
        <f>'ORÇAMENTO '!#REF!</f>
        <v>#REF!</v>
      </c>
      <c r="D129" s="88" t="e">
        <f>'ORÇAMENTO '!#REF!</f>
        <v>#REF!</v>
      </c>
      <c r="E129" s="88" t="e">
        <f>'ORÇAMENTO '!#REF!</f>
        <v>#REF!</v>
      </c>
      <c r="F129" s="88" t="e">
        <f>'ORÇAMENTO '!#REF!</f>
        <v>#REF!</v>
      </c>
      <c r="G129" s="90" t="e">
        <f>'ORÇAMENTO '!#REF!</f>
        <v>#REF!</v>
      </c>
      <c r="H129" s="92" t="e">
        <f>'ORÇAMENTO '!#REF!</f>
        <v>#REF!</v>
      </c>
      <c r="I129" s="90" t="e">
        <f>'ORÇAMENTO '!#REF!</f>
        <v>#REF!</v>
      </c>
      <c r="J129" s="90" t="e">
        <f>'ORÇAMENTO '!#REF!</f>
        <v>#REF!</v>
      </c>
      <c r="K129" s="90" t="e">
        <f>'ORÇAMENTO '!#REF!</f>
        <v>#REF!</v>
      </c>
      <c r="L129" s="92" t="e">
        <f>'ORÇAMENTO '!#REF!</f>
        <v>#REF!</v>
      </c>
      <c r="M129" s="92" t="e">
        <f>'ORÇAMENTO '!#REF!</f>
        <v>#REF!</v>
      </c>
      <c r="N129" s="95" t="e">
        <f>'ORÇAMENTO '!#REF!</f>
        <v>#REF!</v>
      </c>
      <c r="R129" s="96" t="e">
        <f>IF(F129=F128,0,SUMIF(F$6:F$1627,F129,H$6:H$1627))</f>
        <v>#REF!</v>
      </c>
      <c r="S129" s="96" t="e">
        <f>IF(F129=F128,0,SUMIF(F$6:F$1627,F129,I$6:I$1627))</f>
        <v>#REF!</v>
      </c>
      <c r="T129" s="89" t="e">
        <f>IF(F129=F128,0,SUMIF(F$6:F$1627,F129,L$6:L$1627))</f>
        <v>#REF!</v>
      </c>
      <c r="U129" s="96" t="e">
        <f t="shared" si="31"/>
        <v>#REF!</v>
      </c>
      <c r="V129" s="100" t="e">
        <f>IF(F129=F128,0,SUMIF(F$6:F$1627,F129,N$6:N$1627))</f>
        <v>#REF!</v>
      </c>
    </row>
    <row r="130" spans="3:23">
      <c r="C130" s="84" t="e">
        <f>'ORÇAMENTO '!#REF!</f>
        <v>#REF!</v>
      </c>
      <c r="D130" s="88" t="e">
        <f>'ORÇAMENTO '!#REF!</f>
        <v>#REF!</v>
      </c>
      <c r="E130" s="88" t="e">
        <f>'ORÇAMENTO '!#REF!</f>
        <v>#REF!</v>
      </c>
      <c r="F130" s="88" t="e">
        <f>'ORÇAMENTO '!#REF!</f>
        <v>#REF!</v>
      </c>
      <c r="G130" s="90" t="e">
        <f>'ORÇAMENTO '!#REF!</f>
        <v>#REF!</v>
      </c>
      <c r="H130" s="92" t="e">
        <f>'ORÇAMENTO '!#REF!</f>
        <v>#REF!</v>
      </c>
      <c r="I130" s="90" t="e">
        <f>'ORÇAMENTO '!#REF!</f>
        <v>#REF!</v>
      </c>
      <c r="J130" s="90" t="e">
        <f>'ORÇAMENTO '!#REF!</f>
        <v>#REF!</v>
      </c>
      <c r="K130" s="90" t="e">
        <f>'ORÇAMENTO '!#REF!</f>
        <v>#REF!</v>
      </c>
      <c r="L130" s="92" t="e">
        <f>'ORÇAMENTO '!#REF!</f>
        <v>#REF!</v>
      </c>
      <c r="M130" s="92" t="e">
        <f>'ORÇAMENTO '!#REF!</f>
        <v>#REF!</v>
      </c>
      <c r="N130" s="95" t="e">
        <f>'ORÇAMENTO '!#REF!</f>
        <v>#REF!</v>
      </c>
      <c r="R130" s="96" t="e">
        <f>IF(F130=F129,0,SUMIF($F$6:$F$1627,F130,$H$6:$H$1627))</f>
        <v>#REF!</v>
      </c>
      <c r="S130" s="96" t="e">
        <f>IF(F130=F129,0,SUMIF($F$6:$F$1627,F130,$I$6:$I$1627))</f>
        <v>#REF!</v>
      </c>
      <c r="T130" s="89" t="e">
        <f>IF(F130=F129,0,SUMIF($F$6:$F$1627,F130,$L$6:$L$1627))</f>
        <v>#REF!</v>
      </c>
      <c r="U130" s="96" t="e">
        <f t="shared" si="31"/>
        <v>#REF!</v>
      </c>
      <c r="V130" s="100" t="e">
        <f>IF(F130=F129,0,SUMIF($F$6:$F$1627,F130,$N$6:$N$1627))</f>
        <v>#REF!</v>
      </c>
      <c r="W130" s="103" t="e">
        <f>V130+W129</f>
        <v>#REF!</v>
      </c>
    </row>
    <row r="131" spans="3:23">
      <c r="C131" s="84" t="e">
        <f>'ORÇAMENTO '!#REF!</f>
        <v>#REF!</v>
      </c>
      <c r="D131" s="88" t="e">
        <f>'ORÇAMENTO '!#REF!</f>
        <v>#REF!</v>
      </c>
      <c r="E131" s="88" t="e">
        <f>'ORÇAMENTO '!#REF!</f>
        <v>#REF!</v>
      </c>
      <c r="F131" s="88" t="e">
        <f>'ORÇAMENTO '!#REF!</f>
        <v>#REF!</v>
      </c>
      <c r="G131" s="90" t="e">
        <f>'ORÇAMENTO '!#REF!</f>
        <v>#REF!</v>
      </c>
      <c r="H131" s="92" t="e">
        <f>'ORÇAMENTO '!#REF!</f>
        <v>#REF!</v>
      </c>
      <c r="I131" s="90" t="e">
        <f>'ORÇAMENTO '!#REF!</f>
        <v>#REF!</v>
      </c>
      <c r="J131" s="90" t="e">
        <f>'ORÇAMENTO '!#REF!</f>
        <v>#REF!</v>
      </c>
      <c r="K131" s="90" t="e">
        <f>'ORÇAMENTO '!#REF!</f>
        <v>#REF!</v>
      </c>
      <c r="L131" s="92" t="e">
        <f>'ORÇAMENTO '!#REF!</f>
        <v>#REF!</v>
      </c>
      <c r="M131" s="92" t="e">
        <f>'ORÇAMENTO '!#REF!</f>
        <v>#REF!</v>
      </c>
      <c r="N131" s="95" t="e">
        <f>'ORÇAMENTO '!#REF!</f>
        <v>#REF!</v>
      </c>
      <c r="R131" s="96" t="e">
        <f>IF(F131=F130,0,SUMIF($F$6:$F$1627,F131,$H$6:$H$1627))</f>
        <v>#REF!</v>
      </c>
      <c r="S131" s="96" t="e">
        <f>IF(F131=F130,0,SUMIF($F$6:$F$1627,F131,$I$6:$I$1627))</f>
        <v>#REF!</v>
      </c>
      <c r="T131" s="89" t="e">
        <f>IF(F131=F130,0,SUMIF($F$6:$F$1627,F131,$L$6:$L$1627))</f>
        <v>#REF!</v>
      </c>
      <c r="U131" s="96" t="e">
        <f t="shared" si="31"/>
        <v>#REF!</v>
      </c>
      <c r="V131" s="100" t="e">
        <f>IF(F131=F130,0,SUMIF($F$6:$F$1627,F131,$N$6:$N$1627))</f>
        <v>#REF!</v>
      </c>
      <c r="W131" s="103" t="e">
        <f>V131+W130</f>
        <v>#REF!</v>
      </c>
    </row>
    <row r="132" spans="3:23">
      <c r="C132" s="84" t="e">
        <f>'ORÇAMENTO '!#REF!</f>
        <v>#REF!</v>
      </c>
      <c r="D132" s="88" t="e">
        <f>'ORÇAMENTO '!#REF!</f>
        <v>#REF!</v>
      </c>
      <c r="E132" s="88" t="e">
        <f>'ORÇAMENTO '!#REF!</f>
        <v>#REF!</v>
      </c>
      <c r="F132" s="88" t="e">
        <f>'ORÇAMENTO '!#REF!</f>
        <v>#REF!</v>
      </c>
      <c r="G132" s="90" t="e">
        <f>'ORÇAMENTO '!#REF!</f>
        <v>#REF!</v>
      </c>
      <c r="H132" s="92" t="e">
        <f>'ORÇAMENTO '!#REF!</f>
        <v>#REF!</v>
      </c>
      <c r="I132" s="90" t="e">
        <f>'ORÇAMENTO '!#REF!</f>
        <v>#REF!</v>
      </c>
      <c r="J132" s="90" t="e">
        <f>'ORÇAMENTO '!#REF!</f>
        <v>#REF!</v>
      </c>
      <c r="K132" s="90" t="e">
        <f>'ORÇAMENTO '!#REF!</f>
        <v>#REF!</v>
      </c>
      <c r="L132" s="92" t="e">
        <f>'ORÇAMENTO '!#REF!</f>
        <v>#REF!</v>
      </c>
      <c r="M132" s="92" t="e">
        <f>'ORÇAMENTO '!#REF!</f>
        <v>#REF!</v>
      </c>
      <c r="N132" s="95" t="e">
        <f>'ORÇAMENTO '!#REF!</f>
        <v>#REF!</v>
      </c>
      <c r="R132" s="96" t="e">
        <f>IF(F132=F131,0,SUMIF($F$6:$F$1627,F132,$H$6:$H$1627))</f>
        <v>#REF!</v>
      </c>
      <c r="S132" s="96" t="e">
        <f>IF(F132=F131,0,SUMIF($F$6:$F$1627,F132,$I$6:$I$1627))</f>
        <v>#REF!</v>
      </c>
      <c r="T132" s="89" t="e">
        <f>IF(F132=F131,0,SUMIF($F$6:$F$1627,F132,$L$6:$L$1627))</f>
        <v>#REF!</v>
      </c>
      <c r="U132" s="96" t="e">
        <f t="shared" si="31"/>
        <v>#REF!</v>
      </c>
      <c r="V132" s="100" t="e">
        <f>IF(F132=F131,0,SUMIF($F$6:$F$1627,F132,$N$6:$N$1627))</f>
        <v>#REF!</v>
      </c>
      <c r="W132" s="103" t="e">
        <f>V132+W131</f>
        <v>#REF!</v>
      </c>
    </row>
    <row r="133" spans="3:23">
      <c r="C133" s="84" t="e">
        <f>'ORÇAMENTO '!#REF!</f>
        <v>#REF!</v>
      </c>
      <c r="D133" s="88" t="e">
        <f>'ORÇAMENTO '!#REF!</f>
        <v>#REF!</v>
      </c>
      <c r="E133" s="88" t="e">
        <f>'ORÇAMENTO '!#REF!</f>
        <v>#REF!</v>
      </c>
      <c r="F133" s="88" t="e">
        <f>'ORÇAMENTO '!#REF!</f>
        <v>#REF!</v>
      </c>
      <c r="G133" s="90" t="e">
        <f>'ORÇAMENTO '!#REF!</f>
        <v>#REF!</v>
      </c>
      <c r="H133" s="92" t="e">
        <f>'ORÇAMENTO '!#REF!</f>
        <v>#REF!</v>
      </c>
      <c r="I133" s="90" t="e">
        <f>'ORÇAMENTO '!#REF!</f>
        <v>#REF!</v>
      </c>
      <c r="J133" s="90" t="e">
        <f>'ORÇAMENTO '!#REF!</f>
        <v>#REF!</v>
      </c>
      <c r="K133" s="90" t="e">
        <f>'ORÇAMENTO '!#REF!</f>
        <v>#REF!</v>
      </c>
      <c r="L133" s="92" t="e">
        <f>'ORÇAMENTO '!#REF!</f>
        <v>#REF!</v>
      </c>
      <c r="M133" s="92" t="e">
        <f>'ORÇAMENTO '!#REF!</f>
        <v>#REF!</v>
      </c>
      <c r="N133" s="95" t="e">
        <f>'ORÇAMENTO '!#REF!</f>
        <v>#REF!</v>
      </c>
      <c r="R133" s="96" t="e">
        <f>IF(F133=F132,0,SUMIF($F$6:$F$1627,F133,$H$6:$H$1627))</f>
        <v>#REF!</v>
      </c>
      <c r="S133" s="96" t="e">
        <f>IF(F133=F132,0,SUMIF($F$6:$F$1627,F133,$I$6:$I$1627))</f>
        <v>#REF!</v>
      </c>
      <c r="T133" s="89" t="e">
        <f>IF(F133=F132,0,SUMIF($F$6:$F$1627,F133,$L$6:$L$1627))</f>
        <v>#REF!</v>
      </c>
      <c r="U133" s="96" t="e">
        <f t="shared" si="31"/>
        <v>#REF!</v>
      </c>
      <c r="V133" s="100" t="e">
        <f>IF(F133=F132,0,SUMIF($F$6:$F$1627,F133,$N$6:$N$1627))</f>
        <v>#REF!</v>
      </c>
      <c r="W133" s="103" t="e">
        <f>V133+W132</f>
        <v>#REF!</v>
      </c>
    </row>
    <row r="134" spans="3:23" hidden="1">
      <c r="C134" s="84" t="e">
        <f>'ORÇAMENTO '!#REF!</f>
        <v>#REF!</v>
      </c>
      <c r="D134" s="88" t="e">
        <f>'ORÇAMENTO '!#REF!</f>
        <v>#REF!</v>
      </c>
      <c r="E134" s="88" t="e">
        <f>'ORÇAMENTO '!#REF!</f>
        <v>#REF!</v>
      </c>
      <c r="F134" s="88" t="e">
        <f>'ORÇAMENTO '!#REF!</f>
        <v>#REF!</v>
      </c>
      <c r="G134" s="90" t="e">
        <f>'ORÇAMENTO '!#REF!</f>
        <v>#REF!</v>
      </c>
      <c r="H134" s="92" t="e">
        <f>'ORÇAMENTO '!#REF!</f>
        <v>#REF!</v>
      </c>
      <c r="I134" s="90" t="e">
        <f>'ORÇAMENTO '!#REF!</f>
        <v>#REF!</v>
      </c>
      <c r="J134" s="90" t="e">
        <f>'ORÇAMENTO '!#REF!</f>
        <v>#REF!</v>
      </c>
      <c r="K134" s="90" t="e">
        <f>'ORÇAMENTO '!#REF!</f>
        <v>#REF!</v>
      </c>
      <c r="L134" s="92" t="e">
        <f>'ORÇAMENTO '!#REF!</f>
        <v>#REF!</v>
      </c>
      <c r="M134" s="92" t="e">
        <f>'ORÇAMENTO '!#REF!</f>
        <v>#REF!</v>
      </c>
      <c r="N134" s="95" t="e">
        <f>'ORÇAMENTO '!#REF!</f>
        <v>#REF!</v>
      </c>
      <c r="R134" s="96" t="e">
        <f>IF(F134=F133,0,SUMIF(F$6:F$1627,F134,H$6:H$1627))</f>
        <v>#REF!</v>
      </c>
      <c r="S134" s="96" t="e">
        <f>IF(F134=F133,0,SUMIF(F$6:F$1627,F134,I$6:I$1627))</f>
        <v>#REF!</v>
      </c>
      <c r="T134" s="89" t="e">
        <f>IF(F134=F133,0,SUMIF(F$6:F$1627,F134,L$6:L$1627))</f>
        <v>#REF!</v>
      </c>
      <c r="U134" s="96" t="e">
        <f t="shared" ref="U134:U197" si="50">IF(F134=F133,0,SUMIF(F$6:F$1627,F134,M$6:M$1627))</f>
        <v>#REF!</v>
      </c>
      <c r="V134" s="100" t="e">
        <f>IF(F134=F133,0,SUMIF(F$6:F$1627,F134,N$6:N$1627))</f>
        <v>#REF!</v>
      </c>
    </row>
    <row r="135" spans="3:23">
      <c r="C135" s="84" t="e">
        <f>'ORÇAMENTO '!#REF!</f>
        <v>#REF!</v>
      </c>
      <c r="D135" s="88" t="e">
        <f>'ORÇAMENTO '!#REF!</f>
        <v>#REF!</v>
      </c>
      <c r="E135" s="88" t="e">
        <f>'ORÇAMENTO '!#REF!</f>
        <v>#REF!</v>
      </c>
      <c r="F135" s="88" t="e">
        <f>'ORÇAMENTO '!#REF!</f>
        <v>#REF!</v>
      </c>
      <c r="G135" s="90" t="e">
        <f>'ORÇAMENTO '!#REF!</f>
        <v>#REF!</v>
      </c>
      <c r="H135" s="92" t="e">
        <f>'ORÇAMENTO '!#REF!</f>
        <v>#REF!</v>
      </c>
      <c r="I135" s="90" t="e">
        <f>'ORÇAMENTO '!#REF!</f>
        <v>#REF!</v>
      </c>
      <c r="J135" s="90" t="e">
        <f>'ORÇAMENTO '!#REF!</f>
        <v>#REF!</v>
      </c>
      <c r="K135" s="90" t="e">
        <f>'ORÇAMENTO '!#REF!</f>
        <v>#REF!</v>
      </c>
      <c r="L135" s="92" t="e">
        <f>'ORÇAMENTO '!#REF!</f>
        <v>#REF!</v>
      </c>
      <c r="M135" s="92" t="e">
        <f>'ORÇAMENTO '!#REF!</f>
        <v>#REF!</v>
      </c>
      <c r="N135" s="95" t="e">
        <f>'ORÇAMENTO '!#REF!</f>
        <v>#REF!</v>
      </c>
      <c r="R135" s="96" t="e">
        <f>IF(F135=F134,0,SUMIF($F$6:$F$1627,F135,$H$6:$H$1627))</f>
        <v>#REF!</v>
      </c>
      <c r="S135" s="96" t="e">
        <f>IF(F135=F134,0,SUMIF($F$6:$F$1627,F135,$I$6:$I$1627))</f>
        <v>#REF!</v>
      </c>
      <c r="T135" s="89" t="e">
        <f>IF(F135=F134,0,SUMIF($F$6:$F$1627,F135,$L$6:$L$1627))</f>
        <v>#REF!</v>
      </c>
      <c r="U135" s="96" t="e">
        <f t="shared" si="50"/>
        <v>#REF!</v>
      </c>
      <c r="V135" s="100" t="e">
        <f>IF(F135=F134,0,SUMIF($F$6:$F$1627,F135,$N$6:$N$1627))</f>
        <v>#REF!</v>
      </c>
      <c r="W135" s="103" t="e">
        <f>V135+W134</f>
        <v>#REF!</v>
      </c>
    </row>
    <row r="136" spans="3:23">
      <c r="C136" s="84" t="e">
        <f>'ORÇAMENTO '!#REF!</f>
        <v>#REF!</v>
      </c>
      <c r="D136" s="88" t="e">
        <f>'ORÇAMENTO '!#REF!</f>
        <v>#REF!</v>
      </c>
      <c r="E136" s="88" t="e">
        <f>'ORÇAMENTO '!#REF!</f>
        <v>#REF!</v>
      </c>
      <c r="F136" s="88" t="e">
        <f>'ORÇAMENTO '!#REF!</f>
        <v>#REF!</v>
      </c>
      <c r="G136" s="90" t="e">
        <f>'ORÇAMENTO '!#REF!</f>
        <v>#REF!</v>
      </c>
      <c r="H136" s="92" t="e">
        <f>'ORÇAMENTO '!#REF!</f>
        <v>#REF!</v>
      </c>
      <c r="I136" s="90" t="e">
        <f>'ORÇAMENTO '!#REF!</f>
        <v>#REF!</v>
      </c>
      <c r="J136" s="90" t="e">
        <f>'ORÇAMENTO '!#REF!</f>
        <v>#REF!</v>
      </c>
      <c r="K136" s="90" t="e">
        <f>'ORÇAMENTO '!#REF!</f>
        <v>#REF!</v>
      </c>
      <c r="L136" s="92" t="e">
        <f>'ORÇAMENTO '!#REF!</f>
        <v>#REF!</v>
      </c>
      <c r="M136" s="92" t="e">
        <f>'ORÇAMENTO '!#REF!</f>
        <v>#REF!</v>
      </c>
      <c r="N136" s="95" t="e">
        <f>'ORÇAMENTO '!#REF!</f>
        <v>#REF!</v>
      </c>
      <c r="R136" s="96" t="e">
        <f>IF(F136=F135,0,SUMIF($F$6:$F$1627,F136,$H$6:$H$1627))</f>
        <v>#REF!</v>
      </c>
      <c r="S136" s="96" t="e">
        <f>IF(F136=F135,0,SUMIF($F$6:$F$1627,F136,$I$6:$I$1627))</f>
        <v>#REF!</v>
      </c>
      <c r="T136" s="89" t="e">
        <f>IF(F136=F135,0,SUMIF($F$6:$F$1627,F136,$L$6:$L$1627))</f>
        <v>#REF!</v>
      </c>
      <c r="U136" s="96" t="e">
        <f t="shared" si="50"/>
        <v>#REF!</v>
      </c>
      <c r="V136" s="100" t="e">
        <f>IF(F136=F135,0,SUMIF($F$6:$F$1627,F136,$N$6:$N$1627))</f>
        <v>#REF!</v>
      </c>
      <c r="W136" s="103" t="e">
        <f>V136+W135</f>
        <v>#REF!</v>
      </c>
    </row>
    <row r="137" spans="3:23" hidden="1">
      <c r="C137" s="84" t="e">
        <f>'ORÇAMENTO '!#REF!</f>
        <v>#REF!</v>
      </c>
      <c r="D137" s="88" t="e">
        <f>'ORÇAMENTO '!#REF!</f>
        <v>#REF!</v>
      </c>
      <c r="E137" s="88" t="e">
        <f>'ORÇAMENTO '!#REF!</f>
        <v>#REF!</v>
      </c>
      <c r="F137" s="88" t="e">
        <f>'ORÇAMENTO '!#REF!</f>
        <v>#REF!</v>
      </c>
      <c r="G137" s="90" t="e">
        <f>'ORÇAMENTO '!#REF!</f>
        <v>#REF!</v>
      </c>
      <c r="H137" s="92" t="e">
        <f>'ORÇAMENTO '!#REF!</f>
        <v>#REF!</v>
      </c>
      <c r="I137" s="90" t="e">
        <f>'ORÇAMENTO '!#REF!</f>
        <v>#REF!</v>
      </c>
      <c r="J137" s="90" t="e">
        <f>'ORÇAMENTO '!#REF!</f>
        <v>#REF!</v>
      </c>
      <c r="K137" s="90" t="e">
        <f>'ORÇAMENTO '!#REF!</f>
        <v>#REF!</v>
      </c>
      <c r="L137" s="92" t="e">
        <f>'ORÇAMENTO '!#REF!</f>
        <v>#REF!</v>
      </c>
      <c r="M137" s="92" t="e">
        <f>'ORÇAMENTO '!#REF!</f>
        <v>#REF!</v>
      </c>
      <c r="N137" s="95" t="e">
        <f>'ORÇAMENTO '!#REF!</f>
        <v>#REF!</v>
      </c>
      <c r="R137" s="96" t="e">
        <f>IF(F137=F136,0,SUMIF(F$6:F$1627,F137,H$6:H$1627))</f>
        <v>#REF!</v>
      </c>
      <c r="S137" s="96" t="e">
        <f>IF(F137=F136,0,SUMIF(F$6:F$1627,F137,I$6:I$1627))</f>
        <v>#REF!</v>
      </c>
      <c r="T137" s="89" t="e">
        <f>IF(F137=F136,0,SUMIF(F$6:F$1627,F137,L$6:L$1627))</f>
        <v>#REF!</v>
      </c>
      <c r="U137" s="96" t="e">
        <f t="shared" si="50"/>
        <v>#REF!</v>
      </c>
      <c r="V137" s="100" t="e">
        <f>IF(F137=F136,0,SUMIF(F$6:F$1627,F137,N$6:N$1627))</f>
        <v>#REF!</v>
      </c>
    </row>
    <row r="138" spans="3:23">
      <c r="C138" s="84" t="e">
        <f>'ORÇAMENTO '!#REF!</f>
        <v>#REF!</v>
      </c>
      <c r="D138" s="88" t="e">
        <f>'ORÇAMENTO '!#REF!</f>
        <v>#REF!</v>
      </c>
      <c r="E138" s="88" t="e">
        <f>'ORÇAMENTO '!#REF!</f>
        <v>#REF!</v>
      </c>
      <c r="F138" s="88" t="e">
        <f>'ORÇAMENTO '!#REF!</f>
        <v>#REF!</v>
      </c>
      <c r="G138" s="90" t="e">
        <f>'ORÇAMENTO '!#REF!</f>
        <v>#REF!</v>
      </c>
      <c r="H138" s="92" t="e">
        <f>'ORÇAMENTO '!#REF!</f>
        <v>#REF!</v>
      </c>
      <c r="I138" s="90" t="e">
        <f>'ORÇAMENTO '!#REF!</f>
        <v>#REF!</v>
      </c>
      <c r="J138" s="90" t="e">
        <f>'ORÇAMENTO '!#REF!</f>
        <v>#REF!</v>
      </c>
      <c r="K138" s="90" t="e">
        <f>'ORÇAMENTO '!#REF!</f>
        <v>#REF!</v>
      </c>
      <c r="L138" s="92" t="e">
        <f>'ORÇAMENTO '!#REF!</f>
        <v>#REF!</v>
      </c>
      <c r="M138" s="92" t="e">
        <f>'ORÇAMENTO '!#REF!</f>
        <v>#REF!</v>
      </c>
      <c r="N138" s="95" t="e">
        <f>'ORÇAMENTO '!#REF!</f>
        <v>#REF!</v>
      </c>
      <c r="R138" s="96" t="e">
        <f t="shared" ref="R138:R144" si="51">IF(F138=F137,0,SUMIF($F$6:$F$1627,F138,$H$6:$H$1627))</f>
        <v>#REF!</v>
      </c>
      <c r="S138" s="96" t="e">
        <f t="shared" ref="S138:S144" si="52">IF(F138=F137,0,SUMIF($F$6:$F$1627,F138,$I$6:$I$1627))</f>
        <v>#REF!</v>
      </c>
      <c r="T138" s="89" t="e">
        <f t="shared" ref="T138:T144" si="53">IF(F138=F137,0,SUMIF($F$6:$F$1627,F138,$L$6:$L$1627))</f>
        <v>#REF!</v>
      </c>
      <c r="U138" s="96" t="e">
        <f t="shared" si="50"/>
        <v>#REF!</v>
      </c>
      <c r="V138" s="100" t="e">
        <f t="shared" ref="V138:V144" si="54">IF(F138=F137,0,SUMIF($F$6:$F$1627,F138,$N$6:$N$1627))</f>
        <v>#REF!</v>
      </c>
      <c r="W138" s="103" t="e">
        <f t="shared" ref="W138:W144" si="55">V138+W137</f>
        <v>#REF!</v>
      </c>
    </row>
    <row r="139" spans="3:23">
      <c r="C139" s="84" t="e">
        <f>'ORÇAMENTO '!#REF!</f>
        <v>#REF!</v>
      </c>
      <c r="D139" s="88" t="e">
        <f>'ORÇAMENTO '!#REF!</f>
        <v>#REF!</v>
      </c>
      <c r="E139" s="88" t="e">
        <f>'ORÇAMENTO '!#REF!</f>
        <v>#REF!</v>
      </c>
      <c r="F139" s="88" t="e">
        <f>'ORÇAMENTO '!#REF!</f>
        <v>#REF!</v>
      </c>
      <c r="G139" s="90" t="e">
        <f>'ORÇAMENTO '!#REF!</f>
        <v>#REF!</v>
      </c>
      <c r="H139" s="92" t="e">
        <f>'ORÇAMENTO '!#REF!</f>
        <v>#REF!</v>
      </c>
      <c r="I139" s="90" t="e">
        <f>'ORÇAMENTO '!#REF!</f>
        <v>#REF!</v>
      </c>
      <c r="J139" s="90" t="e">
        <f>'ORÇAMENTO '!#REF!</f>
        <v>#REF!</v>
      </c>
      <c r="K139" s="90" t="e">
        <f>'ORÇAMENTO '!#REF!</f>
        <v>#REF!</v>
      </c>
      <c r="L139" s="92" t="e">
        <f>'ORÇAMENTO '!#REF!</f>
        <v>#REF!</v>
      </c>
      <c r="M139" s="92" t="e">
        <f>'ORÇAMENTO '!#REF!</f>
        <v>#REF!</v>
      </c>
      <c r="N139" s="95" t="e">
        <f>'ORÇAMENTO '!#REF!</f>
        <v>#REF!</v>
      </c>
      <c r="R139" s="96" t="e">
        <f t="shared" si="51"/>
        <v>#REF!</v>
      </c>
      <c r="S139" s="96" t="e">
        <f t="shared" si="52"/>
        <v>#REF!</v>
      </c>
      <c r="T139" s="89" t="e">
        <f t="shared" si="53"/>
        <v>#REF!</v>
      </c>
      <c r="U139" s="96" t="e">
        <f t="shared" si="50"/>
        <v>#REF!</v>
      </c>
      <c r="V139" s="100" t="e">
        <f t="shared" si="54"/>
        <v>#REF!</v>
      </c>
      <c r="W139" s="103" t="e">
        <f t="shared" si="55"/>
        <v>#REF!</v>
      </c>
    </row>
    <row r="140" spans="3:23">
      <c r="C140" s="84" t="e">
        <f>'ORÇAMENTO '!#REF!</f>
        <v>#REF!</v>
      </c>
      <c r="D140" s="88" t="e">
        <f>'ORÇAMENTO '!#REF!</f>
        <v>#REF!</v>
      </c>
      <c r="E140" s="88" t="e">
        <f>'ORÇAMENTO '!#REF!</f>
        <v>#REF!</v>
      </c>
      <c r="F140" s="88" t="e">
        <f>'ORÇAMENTO '!#REF!</f>
        <v>#REF!</v>
      </c>
      <c r="G140" s="90" t="e">
        <f>'ORÇAMENTO '!#REF!</f>
        <v>#REF!</v>
      </c>
      <c r="H140" s="92" t="e">
        <f>'ORÇAMENTO '!#REF!</f>
        <v>#REF!</v>
      </c>
      <c r="I140" s="90" t="e">
        <f>'ORÇAMENTO '!#REF!</f>
        <v>#REF!</v>
      </c>
      <c r="J140" s="90" t="e">
        <f>'ORÇAMENTO '!#REF!</f>
        <v>#REF!</v>
      </c>
      <c r="K140" s="90" t="e">
        <f>'ORÇAMENTO '!#REF!</f>
        <v>#REF!</v>
      </c>
      <c r="L140" s="92" t="e">
        <f>'ORÇAMENTO '!#REF!</f>
        <v>#REF!</v>
      </c>
      <c r="M140" s="92" t="e">
        <f>'ORÇAMENTO '!#REF!</f>
        <v>#REF!</v>
      </c>
      <c r="N140" s="95" t="e">
        <f>'ORÇAMENTO '!#REF!</f>
        <v>#REF!</v>
      </c>
      <c r="R140" s="96" t="e">
        <f t="shared" si="51"/>
        <v>#REF!</v>
      </c>
      <c r="S140" s="96" t="e">
        <f t="shared" si="52"/>
        <v>#REF!</v>
      </c>
      <c r="T140" s="89" t="e">
        <f t="shared" si="53"/>
        <v>#REF!</v>
      </c>
      <c r="U140" s="96" t="e">
        <f t="shared" si="50"/>
        <v>#REF!</v>
      </c>
      <c r="V140" s="100" t="e">
        <f t="shared" si="54"/>
        <v>#REF!</v>
      </c>
      <c r="W140" s="103" t="e">
        <f t="shared" si="55"/>
        <v>#REF!</v>
      </c>
    </row>
    <row r="141" spans="3:23">
      <c r="C141" s="84" t="e">
        <f>'ORÇAMENTO '!#REF!</f>
        <v>#REF!</v>
      </c>
      <c r="D141" s="88" t="e">
        <f>'ORÇAMENTO '!#REF!</f>
        <v>#REF!</v>
      </c>
      <c r="E141" s="88" t="e">
        <f>'ORÇAMENTO '!#REF!</f>
        <v>#REF!</v>
      </c>
      <c r="F141" s="88" t="e">
        <f>'ORÇAMENTO '!#REF!</f>
        <v>#REF!</v>
      </c>
      <c r="G141" s="90" t="e">
        <f>'ORÇAMENTO '!#REF!</f>
        <v>#REF!</v>
      </c>
      <c r="H141" s="92" t="e">
        <f>'ORÇAMENTO '!#REF!</f>
        <v>#REF!</v>
      </c>
      <c r="I141" s="90" t="e">
        <f>'ORÇAMENTO '!#REF!</f>
        <v>#REF!</v>
      </c>
      <c r="J141" s="90" t="e">
        <f>'ORÇAMENTO '!#REF!</f>
        <v>#REF!</v>
      </c>
      <c r="K141" s="90" t="e">
        <f>'ORÇAMENTO '!#REF!</f>
        <v>#REF!</v>
      </c>
      <c r="L141" s="92" t="e">
        <f>'ORÇAMENTO '!#REF!</f>
        <v>#REF!</v>
      </c>
      <c r="M141" s="92" t="e">
        <f>'ORÇAMENTO '!#REF!</f>
        <v>#REF!</v>
      </c>
      <c r="N141" s="95" t="e">
        <f>'ORÇAMENTO '!#REF!</f>
        <v>#REF!</v>
      </c>
      <c r="R141" s="96" t="e">
        <f t="shared" si="51"/>
        <v>#REF!</v>
      </c>
      <c r="S141" s="96" t="e">
        <f t="shared" si="52"/>
        <v>#REF!</v>
      </c>
      <c r="T141" s="89" t="e">
        <f t="shared" si="53"/>
        <v>#REF!</v>
      </c>
      <c r="U141" s="96" t="e">
        <f t="shared" si="50"/>
        <v>#REF!</v>
      </c>
      <c r="V141" s="100" t="e">
        <f t="shared" si="54"/>
        <v>#REF!</v>
      </c>
      <c r="W141" s="103" t="e">
        <f t="shared" si="55"/>
        <v>#REF!</v>
      </c>
    </row>
    <row r="142" spans="3:23">
      <c r="C142" s="84" t="e">
        <f>'ORÇAMENTO '!#REF!</f>
        <v>#REF!</v>
      </c>
      <c r="D142" s="88" t="e">
        <f>'ORÇAMENTO '!#REF!</f>
        <v>#REF!</v>
      </c>
      <c r="E142" s="88" t="e">
        <f>'ORÇAMENTO '!#REF!</f>
        <v>#REF!</v>
      </c>
      <c r="F142" s="88" t="e">
        <f>'ORÇAMENTO '!#REF!</f>
        <v>#REF!</v>
      </c>
      <c r="G142" s="90" t="e">
        <f>'ORÇAMENTO '!#REF!</f>
        <v>#REF!</v>
      </c>
      <c r="H142" s="92" t="e">
        <f>'ORÇAMENTO '!#REF!</f>
        <v>#REF!</v>
      </c>
      <c r="I142" s="90" t="e">
        <f>'ORÇAMENTO '!#REF!</f>
        <v>#REF!</v>
      </c>
      <c r="J142" s="90" t="e">
        <f>'ORÇAMENTO '!#REF!</f>
        <v>#REF!</v>
      </c>
      <c r="K142" s="90" t="e">
        <f>'ORÇAMENTO '!#REF!</f>
        <v>#REF!</v>
      </c>
      <c r="L142" s="92" t="e">
        <f>'ORÇAMENTO '!#REF!</f>
        <v>#REF!</v>
      </c>
      <c r="M142" s="92" t="e">
        <f>'ORÇAMENTO '!#REF!</f>
        <v>#REF!</v>
      </c>
      <c r="N142" s="95" t="e">
        <f>'ORÇAMENTO '!#REF!</f>
        <v>#REF!</v>
      </c>
      <c r="R142" s="96" t="e">
        <f t="shared" si="51"/>
        <v>#REF!</v>
      </c>
      <c r="S142" s="96" t="e">
        <f t="shared" si="52"/>
        <v>#REF!</v>
      </c>
      <c r="T142" s="89" t="e">
        <f t="shared" si="53"/>
        <v>#REF!</v>
      </c>
      <c r="U142" s="96" t="e">
        <f t="shared" si="50"/>
        <v>#REF!</v>
      </c>
      <c r="V142" s="100" t="e">
        <f t="shared" si="54"/>
        <v>#REF!</v>
      </c>
      <c r="W142" s="103" t="e">
        <f t="shared" si="55"/>
        <v>#REF!</v>
      </c>
    </row>
    <row r="143" spans="3:23">
      <c r="C143" s="84" t="e">
        <f>'ORÇAMENTO '!#REF!</f>
        <v>#REF!</v>
      </c>
      <c r="D143" s="88" t="e">
        <f>'ORÇAMENTO '!#REF!</f>
        <v>#REF!</v>
      </c>
      <c r="E143" s="88" t="e">
        <f>'ORÇAMENTO '!#REF!</f>
        <v>#REF!</v>
      </c>
      <c r="F143" s="88" t="e">
        <f>'ORÇAMENTO '!#REF!</f>
        <v>#REF!</v>
      </c>
      <c r="G143" s="90" t="e">
        <f>'ORÇAMENTO '!#REF!</f>
        <v>#REF!</v>
      </c>
      <c r="H143" s="92" t="e">
        <f>'ORÇAMENTO '!#REF!</f>
        <v>#REF!</v>
      </c>
      <c r="I143" s="90" t="e">
        <f>'ORÇAMENTO '!#REF!</f>
        <v>#REF!</v>
      </c>
      <c r="J143" s="90" t="e">
        <f>'ORÇAMENTO '!#REF!</f>
        <v>#REF!</v>
      </c>
      <c r="K143" s="90" t="e">
        <f>'ORÇAMENTO '!#REF!</f>
        <v>#REF!</v>
      </c>
      <c r="L143" s="92" t="e">
        <f>'ORÇAMENTO '!#REF!</f>
        <v>#REF!</v>
      </c>
      <c r="M143" s="92" t="e">
        <f>'ORÇAMENTO '!#REF!</f>
        <v>#REF!</v>
      </c>
      <c r="N143" s="95" t="e">
        <f>'ORÇAMENTO '!#REF!</f>
        <v>#REF!</v>
      </c>
      <c r="R143" s="96" t="e">
        <f t="shared" si="51"/>
        <v>#REF!</v>
      </c>
      <c r="S143" s="96" t="e">
        <f t="shared" si="52"/>
        <v>#REF!</v>
      </c>
      <c r="T143" s="89" t="e">
        <f t="shared" si="53"/>
        <v>#REF!</v>
      </c>
      <c r="U143" s="96" t="e">
        <f t="shared" si="50"/>
        <v>#REF!</v>
      </c>
      <c r="V143" s="100" t="e">
        <f t="shared" si="54"/>
        <v>#REF!</v>
      </c>
      <c r="W143" s="103" t="e">
        <f t="shared" si="55"/>
        <v>#REF!</v>
      </c>
    </row>
    <row r="144" spans="3:23">
      <c r="C144" s="84" t="e">
        <f>'ORÇAMENTO '!#REF!</f>
        <v>#REF!</v>
      </c>
      <c r="D144" s="88" t="e">
        <f>'ORÇAMENTO '!#REF!</f>
        <v>#REF!</v>
      </c>
      <c r="E144" s="88" t="e">
        <f>'ORÇAMENTO '!#REF!</f>
        <v>#REF!</v>
      </c>
      <c r="F144" s="88" t="e">
        <f>'ORÇAMENTO '!#REF!</f>
        <v>#REF!</v>
      </c>
      <c r="G144" s="90" t="e">
        <f>'ORÇAMENTO '!#REF!</f>
        <v>#REF!</v>
      </c>
      <c r="H144" s="92" t="e">
        <f>'ORÇAMENTO '!#REF!</f>
        <v>#REF!</v>
      </c>
      <c r="I144" s="90" t="e">
        <f>'ORÇAMENTO '!#REF!</f>
        <v>#REF!</v>
      </c>
      <c r="J144" s="90" t="e">
        <f>'ORÇAMENTO '!#REF!</f>
        <v>#REF!</v>
      </c>
      <c r="K144" s="90" t="e">
        <f>'ORÇAMENTO '!#REF!</f>
        <v>#REF!</v>
      </c>
      <c r="L144" s="92" t="e">
        <f>'ORÇAMENTO '!#REF!</f>
        <v>#REF!</v>
      </c>
      <c r="M144" s="92" t="e">
        <f>'ORÇAMENTO '!#REF!</f>
        <v>#REF!</v>
      </c>
      <c r="N144" s="95" t="e">
        <f>'ORÇAMENTO '!#REF!</f>
        <v>#REF!</v>
      </c>
      <c r="R144" s="96" t="e">
        <f t="shared" si="51"/>
        <v>#REF!</v>
      </c>
      <c r="S144" s="96" t="e">
        <f t="shared" si="52"/>
        <v>#REF!</v>
      </c>
      <c r="T144" s="89" t="e">
        <f t="shared" si="53"/>
        <v>#REF!</v>
      </c>
      <c r="U144" s="96" t="e">
        <f t="shared" si="50"/>
        <v>#REF!</v>
      </c>
      <c r="V144" s="100" t="e">
        <f t="shared" si="54"/>
        <v>#REF!</v>
      </c>
      <c r="W144" s="103" t="e">
        <f t="shared" si="55"/>
        <v>#REF!</v>
      </c>
    </row>
    <row r="145" spans="3:23" hidden="1">
      <c r="C145" s="84" t="e">
        <f>'ORÇAMENTO '!#REF!</f>
        <v>#REF!</v>
      </c>
      <c r="D145" s="88" t="e">
        <f>'ORÇAMENTO '!#REF!</f>
        <v>#REF!</v>
      </c>
      <c r="E145" s="88" t="e">
        <f>'ORÇAMENTO '!#REF!</f>
        <v>#REF!</v>
      </c>
      <c r="F145" s="88" t="e">
        <f>'ORÇAMENTO '!#REF!</f>
        <v>#REF!</v>
      </c>
      <c r="G145" s="90" t="e">
        <f>'ORÇAMENTO '!#REF!</f>
        <v>#REF!</v>
      </c>
      <c r="H145" s="92" t="e">
        <f>'ORÇAMENTO '!#REF!</f>
        <v>#REF!</v>
      </c>
      <c r="I145" s="90" t="e">
        <f>'ORÇAMENTO '!#REF!</f>
        <v>#REF!</v>
      </c>
      <c r="J145" s="90" t="e">
        <f>'ORÇAMENTO '!#REF!</f>
        <v>#REF!</v>
      </c>
      <c r="K145" s="90" t="e">
        <f>'ORÇAMENTO '!#REF!</f>
        <v>#REF!</v>
      </c>
      <c r="L145" s="92" t="e">
        <f>'ORÇAMENTO '!#REF!</f>
        <v>#REF!</v>
      </c>
      <c r="M145" s="92" t="e">
        <f>'ORÇAMENTO '!#REF!</f>
        <v>#REF!</v>
      </c>
      <c r="N145" s="95" t="e">
        <f>'ORÇAMENTO '!#REF!</f>
        <v>#REF!</v>
      </c>
      <c r="R145" s="96" t="e">
        <f>IF(F145=F144,0,SUMIF(F$6:F$1627,F145,H$6:H$1627))</f>
        <v>#REF!</v>
      </c>
      <c r="S145" s="96" t="e">
        <f>IF(F145=F144,0,SUMIF(F$6:F$1627,F145,I$6:I$1627))</f>
        <v>#REF!</v>
      </c>
      <c r="T145" s="89" t="e">
        <f>IF(F145=F144,0,SUMIF(F$6:F$1627,F145,L$6:L$1627))</f>
        <v>#REF!</v>
      </c>
      <c r="U145" s="96" t="e">
        <f t="shared" si="50"/>
        <v>#REF!</v>
      </c>
      <c r="V145" s="100" t="e">
        <f>IF(F145=F144,0,SUMIF(F$6:F$1627,F145,N$6:N$1627))</f>
        <v>#REF!</v>
      </c>
    </row>
    <row r="146" spans="3:23">
      <c r="C146" s="84" t="e">
        <f>'ORÇAMENTO '!#REF!</f>
        <v>#REF!</v>
      </c>
      <c r="D146" s="88" t="e">
        <f>'ORÇAMENTO '!#REF!</f>
        <v>#REF!</v>
      </c>
      <c r="E146" s="88" t="e">
        <f>'ORÇAMENTO '!#REF!</f>
        <v>#REF!</v>
      </c>
      <c r="F146" s="88" t="e">
        <f>'ORÇAMENTO '!#REF!</f>
        <v>#REF!</v>
      </c>
      <c r="G146" s="90" t="e">
        <f>'ORÇAMENTO '!#REF!</f>
        <v>#REF!</v>
      </c>
      <c r="H146" s="92" t="e">
        <f>'ORÇAMENTO '!#REF!</f>
        <v>#REF!</v>
      </c>
      <c r="I146" s="90" t="e">
        <f>'ORÇAMENTO '!#REF!</f>
        <v>#REF!</v>
      </c>
      <c r="J146" s="90" t="e">
        <f>'ORÇAMENTO '!#REF!</f>
        <v>#REF!</v>
      </c>
      <c r="K146" s="90" t="e">
        <f>'ORÇAMENTO '!#REF!</f>
        <v>#REF!</v>
      </c>
      <c r="L146" s="92" t="e">
        <f>'ORÇAMENTO '!#REF!</f>
        <v>#REF!</v>
      </c>
      <c r="M146" s="92" t="e">
        <f>'ORÇAMENTO '!#REF!</f>
        <v>#REF!</v>
      </c>
      <c r="N146" s="95" t="e">
        <f>'ORÇAMENTO '!#REF!</f>
        <v>#REF!</v>
      </c>
      <c r="R146" s="96" t="e">
        <f>IF(F146=F145,0,SUMIF($F$6:$F$1627,F146,$H$6:$H$1627))</f>
        <v>#REF!</v>
      </c>
      <c r="S146" s="96" t="e">
        <f>IF(F146=F145,0,SUMIF($F$6:$F$1627,F146,$I$6:$I$1627))</f>
        <v>#REF!</v>
      </c>
      <c r="T146" s="89" t="e">
        <f>IF(F146=F145,0,SUMIF($F$6:$F$1627,F146,$L$6:$L$1627))</f>
        <v>#REF!</v>
      </c>
      <c r="U146" s="96" t="e">
        <f t="shared" si="50"/>
        <v>#REF!</v>
      </c>
      <c r="V146" s="100" t="e">
        <f>IF(F146=F145,0,SUMIF($F$6:$F$1627,F146,$N$6:$N$1627))</f>
        <v>#REF!</v>
      </c>
      <c r="W146" s="103" t="e">
        <f>V146+W145</f>
        <v>#REF!</v>
      </c>
    </row>
    <row r="147" spans="3:23">
      <c r="C147" s="84" t="e">
        <f>'ORÇAMENTO '!#REF!</f>
        <v>#REF!</v>
      </c>
      <c r="D147" s="88" t="e">
        <f>'ORÇAMENTO '!#REF!</f>
        <v>#REF!</v>
      </c>
      <c r="E147" s="88" t="e">
        <f>'ORÇAMENTO '!#REF!</f>
        <v>#REF!</v>
      </c>
      <c r="F147" s="88" t="e">
        <f>'ORÇAMENTO '!#REF!</f>
        <v>#REF!</v>
      </c>
      <c r="G147" s="90" t="e">
        <f>'ORÇAMENTO '!#REF!</f>
        <v>#REF!</v>
      </c>
      <c r="H147" s="92" t="e">
        <f>'ORÇAMENTO '!#REF!</f>
        <v>#REF!</v>
      </c>
      <c r="I147" s="90" t="e">
        <f>'ORÇAMENTO '!#REF!</f>
        <v>#REF!</v>
      </c>
      <c r="J147" s="90" t="e">
        <f>'ORÇAMENTO '!#REF!</f>
        <v>#REF!</v>
      </c>
      <c r="K147" s="90" t="e">
        <f>'ORÇAMENTO '!#REF!</f>
        <v>#REF!</v>
      </c>
      <c r="L147" s="92" t="e">
        <f>'ORÇAMENTO '!#REF!</f>
        <v>#REF!</v>
      </c>
      <c r="M147" s="92" t="e">
        <f>'ORÇAMENTO '!#REF!</f>
        <v>#REF!</v>
      </c>
      <c r="N147" s="95" t="e">
        <f>'ORÇAMENTO '!#REF!</f>
        <v>#REF!</v>
      </c>
      <c r="R147" s="96" t="e">
        <f>IF(F147=F146,0,SUMIF($F$6:$F$1627,F147,$H$6:$H$1627))</f>
        <v>#REF!</v>
      </c>
      <c r="S147" s="96" t="e">
        <f>IF(F147=F146,0,SUMIF($F$6:$F$1627,F147,$I$6:$I$1627))</f>
        <v>#REF!</v>
      </c>
      <c r="T147" s="89" t="e">
        <f>IF(F147=F146,0,SUMIF($F$6:$F$1627,F147,$L$6:$L$1627))</f>
        <v>#REF!</v>
      </c>
      <c r="U147" s="96" t="e">
        <f t="shared" si="50"/>
        <v>#REF!</v>
      </c>
      <c r="V147" s="100" t="e">
        <f>IF(F147=F146,0,SUMIF($F$6:$F$1627,F147,$N$6:$N$1627))</f>
        <v>#REF!</v>
      </c>
      <c r="W147" s="103" t="e">
        <f>V147+W146</f>
        <v>#REF!</v>
      </c>
    </row>
    <row r="148" spans="3:23">
      <c r="C148" s="84" t="e">
        <f>'ORÇAMENTO '!#REF!</f>
        <v>#REF!</v>
      </c>
      <c r="D148" s="88" t="e">
        <f>'ORÇAMENTO '!#REF!</f>
        <v>#REF!</v>
      </c>
      <c r="E148" s="88" t="e">
        <f>'ORÇAMENTO '!#REF!</f>
        <v>#REF!</v>
      </c>
      <c r="F148" s="88" t="e">
        <f>'ORÇAMENTO '!#REF!</f>
        <v>#REF!</v>
      </c>
      <c r="G148" s="90" t="e">
        <f>'ORÇAMENTO '!#REF!</f>
        <v>#REF!</v>
      </c>
      <c r="H148" s="92" t="e">
        <f>'ORÇAMENTO '!#REF!</f>
        <v>#REF!</v>
      </c>
      <c r="I148" s="90" t="e">
        <f>'ORÇAMENTO '!#REF!</f>
        <v>#REF!</v>
      </c>
      <c r="J148" s="90" t="e">
        <f>'ORÇAMENTO '!#REF!</f>
        <v>#REF!</v>
      </c>
      <c r="K148" s="90" t="e">
        <f>'ORÇAMENTO '!#REF!</f>
        <v>#REF!</v>
      </c>
      <c r="L148" s="92" t="e">
        <f>'ORÇAMENTO '!#REF!</f>
        <v>#REF!</v>
      </c>
      <c r="M148" s="92" t="e">
        <f>'ORÇAMENTO '!#REF!</f>
        <v>#REF!</v>
      </c>
      <c r="N148" s="95" t="e">
        <f>'ORÇAMENTO '!#REF!</f>
        <v>#REF!</v>
      </c>
      <c r="R148" s="96" t="e">
        <f>IF(F148=F147,0,SUMIF($F$6:$F$1627,F148,$H$6:$H$1627))</f>
        <v>#REF!</v>
      </c>
      <c r="S148" s="96" t="e">
        <f>IF(F148=F147,0,SUMIF($F$6:$F$1627,F148,$I$6:$I$1627))</f>
        <v>#REF!</v>
      </c>
      <c r="T148" s="89" t="e">
        <f>IF(F148=F147,0,SUMIF($F$6:$F$1627,F148,$L$6:$L$1627))</f>
        <v>#REF!</v>
      </c>
      <c r="U148" s="96" t="e">
        <f t="shared" si="50"/>
        <v>#REF!</v>
      </c>
      <c r="V148" s="100" t="e">
        <f>IF(F148=F147,0,SUMIF($F$6:$F$1627,F148,$N$6:$N$1627))</f>
        <v>#REF!</v>
      </c>
      <c r="W148" s="103" t="e">
        <f>V148+W147</f>
        <v>#REF!</v>
      </c>
    </row>
    <row r="149" spans="3:23">
      <c r="C149" s="84" t="e">
        <f>'ORÇAMENTO '!#REF!</f>
        <v>#REF!</v>
      </c>
      <c r="D149" s="88" t="e">
        <f>'ORÇAMENTO '!#REF!</f>
        <v>#REF!</v>
      </c>
      <c r="E149" s="88" t="e">
        <f>'ORÇAMENTO '!#REF!</f>
        <v>#REF!</v>
      </c>
      <c r="F149" s="88" t="e">
        <f>'ORÇAMENTO '!#REF!</f>
        <v>#REF!</v>
      </c>
      <c r="G149" s="90" t="e">
        <f>'ORÇAMENTO '!#REF!</f>
        <v>#REF!</v>
      </c>
      <c r="H149" s="92" t="e">
        <f>'ORÇAMENTO '!#REF!</f>
        <v>#REF!</v>
      </c>
      <c r="I149" s="90" t="e">
        <f>'ORÇAMENTO '!#REF!</f>
        <v>#REF!</v>
      </c>
      <c r="J149" s="90" t="e">
        <f>'ORÇAMENTO '!#REF!</f>
        <v>#REF!</v>
      </c>
      <c r="K149" s="90" t="e">
        <f>'ORÇAMENTO '!#REF!</f>
        <v>#REF!</v>
      </c>
      <c r="L149" s="92" t="e">
        <f>'ORÇAMENTO '!#REF!</f>
        <v>#REF!</v>
      </c>
      <c r="M149" s="92" t="e">
        <f>'ORÇAMENTO '!#REF!</f>
        <v>#REF!</v>
      </c>
      <c r="N149" s="95" t="e">
        <f>'ORÇAMENTO '!#REF!</f>
        <v>#REF!</v>
      </c>
      <c r="R149" s="96" t="e">
        <f>IF(F149=F148,0,SUMIF($F$6:$F$1627,F149,$H$6:$H$1627))</f>
        <v>#REF!</v>
      </c>
      <c r="S149" s="96" t="e">
        <f>IF(F149=F148,0,SUMIF($F$6:$F$1627,F149,$I$6:$I$1627))</f>
        <v>#REF!</v>
      </c>
      <c r="T149" s="89" t="e">
        <f>IF(F149=F148,0,SUMIF($F$6:$F$1627,F149,$L$6:$L$1627))</f>
        <v>#REF!</v>
      </c>
      <c r="U149" s="96" t="e">
        <f t="shared" si="50"/>
        <v>#REF!</v>
      </c>
      <c r="V149" s="100" t="e">
        <f>IF(F149=F148,0,SUMIF($F$6:$F$1627,F149,$N$6:$N$1627))</f>
        <v>#REF!</v>
      </c>
      <c r="W149" s="103" t="e">
        <f>V149+W148</f>
        <v>#REF!</v>
      </c>
    </row>
    <row r="150" spans="3:23">
      <c r="C150" s="84" t="e">
        <f>'ORÇAMENTO '!#REF!</f>
        <v>#REF!</v>
      </c>
      <c r="D150" s="88" t="e">
        <f>'ORÇAMENTO '!#REF!</f>
        <v>#REF!</v>
      </c>
      <c r="E150" s="88" t="e">
        <f>'ORÇAMENTO '!#REF!</f>
        <v>#REF!</v>
      </c>
      <c r="F150" s="88" t="e">
        <f>'ORÇAMENTO '!#REF!</f>
        <v>#REF!</v>
      </c>
      <c r="G150" s="90" t="e">
        <f>'ORÇAMENTO '!#REF!</f>
        <v>#REF!</v>
      </c>
      <c r="H150" s="92" t="e">
        <f>'ORÇAMENTO '!#REF!</f>
        <v>#REF!</v>
      </c>
      <c r="I150" s="90" t="e">
        <f>'ORÇAMENTO '!#REF!</f>
        <v>#REF!</v>
      </c>
      <c r="J150" s="90" t="e">
        <f>'ORÇAMENTO '!#REF!</f>
        <v>#REF!</v>
      </c>
      <c r="K150" s="90" t="e">
        <f>'ORÇAMENTO '!#REF!</f>
        <v>#REF!</v>
      </c>
      <c r="L150" s="92" t="e">
        <f>'ORÇAMENTO '!#REF!</f>
        <v>#REF!</v>
      </c>
      <c r="M150" s="92" t="e">
        <f>'ORÇAMENTO '!#REF!</f>
        <v>#REF!</v>
      </c>
      <c r="N150" s="95" t="e">
        <f>'ORÇAMENTO '!#REF!</f>
        <v>#REF!</v>
      </c>
      <c r="R150" s="96" t="e">
        <f>IF(F150=F149,0,SUMIF($F$6:$F$1627,F150,$H$6:$H$1627))</f>
        <v>#REF!</v>
      </c>
      <c r="S150" s="96" t="e">
        <f>IF(F150=F149,0,SUMIF($F$6:$F$1627,F150,$I$6:$I$1627))</f>
        <v>#REF!</v>
      </c>
      <c r="T150" s="89" t="e">
        <f>IF(F150=F149,0,SUMIF($F$6:$F$1627,F150,$L$6:$L$1627))</f>
        <v>#REF!</v>
      </c>
      <c r="U150" s="96" t="e">
        <f t="shared" si="50"/>
        <v>#REF!</v>
      </c>
      <c r="V150" s="100" t="e">
        <f>IF(F150=F149,0,SUMIF($F$6:$F$1627,F150,$N$6:$N$1627))</f>
        <v>#REF!</v>
      </c>
      <c r="W150" s="103" t="e">
        <f>V150+W149</f>
        <v>#REF!</v>
      </c>
    </row>
    <row r="151" spans="3:23" hidden="1">
      <c r="C151" s="84" t="e">
        <f>'ORÇAMENTO '!#REF!</f>
        <v>#REF!</v>
      </c>
      <c r="D151" s="88" t="e">
        <f>'ORÇAMENTO '!#REF!</f>
        <v>#REF!</v>
      </c>
      <c r="E151" s="88" t="e">
        <f>'ORÇAMENTO '!#REF!</f>
        <v>#REF!</v>
      </c>
      <c r="F151" s="88" t="e">
        <f>'ORÇAMENTO '!#REF!</f>
        <v>#REF!</v>
      </c>
      <c r="G151" s="90" t="e">
        <f>'ORÇAMENTO '!#REF!</f>
        <v>#REF!</v>
      </c>
      <c r="H151" s="92" t="e">
        <f>'ORÇAMENTO '!#REF!</f>
        <v>#REF!</v>
      </c>
      <c r="I151" s="90" t="e">
        <f>'ORÇAMENTO '!#REF!</f>
        <v>#REF!</v>
      </c>
      <c r="J151" s="90" t="e">
        <f>'ORÇAMENTO '!#REF!</f>
        <v>#REF!</v>
      </c>
      <c r="K151" s="90" t="e">
        <f>'ORÇAMENTO '!#REF!</f>
        <v>#REF!</v>
      </c>
      <c r="L151" s="92" t="e">
        <f>'ORÇAMENTO '!#REF!</f>
        <v>#REF!</v>
      </c>
      <c r="M151" s="92" t="e">
        <f>'ORÇAMENTO '!#REF!</f>
        <v>#REF!</v>
      </c>
      <c r="N151" s="95" t="e">
        <f>'ORÇAMENTO '!#REF!</f>
        <v>#REF!</v>
      </c>
      <c r="R151" s="96" t="e">
        <f t="shared" ref="R151:R156" si="56">IF(F151=F150,0,SUMIF(F$6:F$1627,F151,H$6:H$1627))</f>
        <v>#REF!</v>
      </c>
      <c r="S151" s="96" t="e">
        <f t="shared" ref="S151:S156" si="57">IF(F151=F150,0,SUMIF(F$6:F$1627,F151,I$6:I$1627))</f>
        <v>#REF!</v>
      </c>
      <c r="T151" s="89" t="e">
        <f t="shared" ref="T151:T156" si="58">IF(F151=F150,0,SUMIF(F$6:F$1627,F151,L$6:L$1627))</f>
        <v>#REF!</v>
      </c>
      <c r="U151" s="96" t="e">
        <f t="shared" si="50"/>
        <v>#REF!</v>
      </c>
      <c r="V151" s="100" t="e">
        <f t="shared" ref="V151:V156" si="59">IF(F151=F150,0,SUMIF(F$6:F$1627,F151,N$6:N$1627))</f>
        <v>#REF!</v>
      </c>
    </row>
    <row r="152" spans="3:23" hidden="1">
      <c r="C152" s="84" t="e">
        <f>'ORÇAMENTO '!#REF!</f>
        <v>#REF!</v>
      </c>
      <c r="D152" s="88" t="e">
        <f>'ORÇAMENTO '!#REF!</f>
        <v>#REF!</v>
      </c>
      <c r="E152" s="88" t="e">
        <f>'ORÇAMENTO '!#REF!</f>
        <v>#REF!</v>
      </c>
      <c r="F152" s="88" t="e">
        <f>'ORÇAMENTO '!#REF!</f>
        <v>#REF!</v>
      </c>
      <c r="G152" s="90" t="e">
        <f>'ORÇAMENTO '!#REF!</f>
        <v>#REF!</v>
      </c>
      <c r="H152" s="92" t="e">
        <f>'ORÇAMENTO '!#REF!</f>
        <v>#REF!</v>
      </c>
      <c r="I152" s="90" t="e">
        <f>'ORÇAMENTO '!#REF!</f>
        <v>#REF!</v>
      </c>
      <c r="J152" s="90" t="e">
        <f>'ORÇAMENTO '!#REF!</f>
        <v>#REF!</v>
      </c>
      <c r="K152" s="90" t="e">
        <f>'ORÇAMENTO '!#REF!</f>
        <v>#REF!</v>
      </c>
      <c r="L152" s="92" t="e">
        <f>'ORÇAMENTO '!#REF!</f>
        <v>#REF!</v>
      </c>
      <c r="M152" s="92" t="e">
        <f>'ORÇAMENTO '!#REF!</f>
        <v>#REF!</v>
      </c>
      <c r="N152" s="95" t="e">
        <f>'ORÇAMENTO '!#REF!</f>
        <v>#REF!</v>
      </c>
      <c r="R152" s="96" t="e">
        <f t="shared" si="56"/>
        <v>#REF!</v>
      </c>
      <c r="S152" s="96" t="e">
        <f t="shared" si="57"/>
        <v>#REF!</v>
      </c>
      <c r="T152" s="89" t="e">
        <f t="shared" si="58"/>
        <v>#REF!</v>
      </c>
      <c r="U152" s="96" t="e">
        <f t="shared" si="50"/>
        <v>#REF!</v>
      </c>
      <c r="V152" s="100" t="e">
        <f t="shared" si="59"/>
        <v>#REF!</v>
      </c>
    </row>
    <row r="153" spans="3:23" hidden="1">
      <c r="C153" s="84" t="e">
        <f>'ORÇAMENTO '!#REF!</f>
        <v>#REF!</v>
      </c>
      <c r="D153" s="88" t="e">
        <f>'ORÇAMENTO '!#REF!</f>
        <v>#REF!</v>
      </c>
      <c r="E153" s="88" t="e">
        <f>'ORÇAMENTO '!#REF!</f>
        <v>#REF!</v>
      </c>
      <c r="F153" s="88" t="e">
        <f>'ORÇAMENTO '!#REF!</f>
        <v>#REF!</v>
      </c>
      <c r="G153" s="90" t="e">
        <f>'ORÇAMENTO '!#REF!</f>
        <v>#REF!</v>
      </c>
      <c r="H153" s="92" t="e">
        <f>'ORÇAMENTO '!#REF!</f>
        <v>#REF!</v>
      </c>
      <c r="I153" s="90" t="e">
        <f>'ORÇAMENTO '!#REF!</f>
        <v>#REF!</v>
      </c>
      <c r="J153" s="90" t="e">
        <f>'ORÇAMENTO '!#REF!</f>
        <v>#REF!</v>
      </c>
      <c r="K153" s="90" t="e">
        <f>'ORÇAMENTO '!#REF!</f>
        <v>#REF!</v>
      </c>
      <c r="L153" s="92" t="e">
        <f>'ORÇAMENTO '!#REF!</f>
        <v>#REF!</v>
      </c>
      <c r="M153" s="92" t="e">
        <f>'ORÇAMENTO '!#REF!</f>
        <v>#REF!</v>
      </c>
      <c r="N153" s="95" t="e">
        <f>'ORÇAMENTO '!#REF!</f>
        <v>#REF!</v>
      </c>
      <c r="R153" s="96" t="e">
        <f t="shared" si="56"/>
        <v>#REF!</v>
      </c>
      <c r="S153" s="96" t="e">
        <f t="shared" si="57"/>
        <v>#REF!</v>
      </c>
      <c r="T153" s="89" t="e">
        <f t="shared" si="58"/>
        <v>#REF!</v>
      </c>
      <c r="U153" s="96" t="e">
        <f t="shared" si="50"/>
        <v>#REF!</v>
      </c>
      <c r="V153" s="100" t="e">
        <f t="shared" si="59"/>
        <v>#REF!</v>
      </c>
    </row>
    <row r="154" spans="3:23" hidden="1">
      <c r="C154" s="84" t="e">
        <f>'ORÇAMENTO '!#REF!</f>
        <v>#REF!</v>
      </c>
      <c r="D154" s="88" t="e">
        <f>'ORÇAMENTO '!#REF!</f>
        <v>#REF!</v>
      </c>
      <c r="E154" s="88" t="e">
        <f>'ORÇAMENTO '!#REF!</f>
        <v>#REF!</v>
      </c>
      <c r="F154" s="88" t="e">
        <f>'ORÇAMENTO '!#REF!</f>
        <v>#REF!</v>
      </c>
      <c r="G154" s="90" t="e">
        <f>'ORÇAMENTO '!#REF!</f>
        <v>#REF!</v>
      </c>
      <c r="H154" s="92" t="e">
        <f>'ORÇAMENTO '!#REF!</f>
        <v>#REF!</v>
      </c>
      <c r="I154" s="90" t="e">
        <f>'ORÇAMENTO '!#REF!</f>
        <v>#REF!</v>
      </c>
      <c r="J154" s="90" t="e">
        <f>'ORÇAMENTO '!#REF!</f>
        <v>#REF!</v>
      </c>
      <c r="K154" s="90" t="e">
        <f>'ORÇAMENTO '!#REF!</f>
        <v>#REF!</v>
      </c>
      <c r="L154" s="92" t="e">
        <f>'ORÇAMENTO '!#REF!</f>
        <v>#REF!</v>
      </c>
      <c r="M154" s="92" t="e">
        <f>'ORÇAMENTO '!#REF!</f>
        <v>#REF!</v>
      </c>
      <c r="N154" s="95" t="e">
        <f>'ORÇAMENTO '!#REF!</f>
        <v>#REF!</v>
      </c>
      <c r="R154" s="96" t="e">
        <f t="shared" si="56"/>
        <v>#REF!</v>
      </c>
      <c r="S154" s="96" t="e">
        <f t="shared" si="57"/>
        <v>#REF!</v>
      </c>
      <c r="T154" s="89" t="e">
        <f t="shared" si="58"/>
        <v>#REF!</v>
      </c>
      <c r="U154" s="96" t="e">
        <f t="shared" si="50"/>
        <v>#REF!</v>
      </c>
      <c r="V154" s="100" t="e">
        <f t="shared" si="59"/>
        <v>#REF!</v>
      </c>
    </row>
    <row r="155" spans="3:23" hidden="1">
      <c r="C155" s="84" t="e">
        <f>'ORÇAMENTO '!#REF!</f>
        <v>#REF!</v>
      </c>
      <c r="D155" s="88" t="e">
        <f>'ORÇAMENTO '!#REF!</f>
        <v>#REF!</v>
      </c>
      <c r="E155" s="88" t="e">
        <f>'ORÇAMENTO '!#REF!</f>
        <v>#REF!</v>
      </c>
      <c r="F155" s="88" t="e">
        <f>'ORÇAMENTO '!#REF!</f>
        <v>#REF!</v>
      </c>
      <c r="G155" s="90" t="e">
        <f>'ORÇAMENTO '!#REF!</f>
        <v>#REF!</v>
      </c>
      <c r="H155" s="92" t="e">
        <f>'ORÇAMENTO '!#REF!</f>
        <v>#REF!</v>
      </c>
      <c r="I155" s="90" t="e">
        <f>'ORÇAMENTO '!#REF!</f>
        <v>#REF!</v>
      </c>
      <c r="J155" s="90" t="e">
        <f>'ORÇAMENTO '!#REF!</f>
        <v>#REF!</v>
      </c>
      <c r="K155" s="90" t="e">
        <f>'ORÇAMENTO '!#REF!</f>
        <v>#REF!</v>
      </c>
      <c r="L155" s="92" t="e">
        <f>'ORÇAMENTO '!#REF!</f>
        <v>#REF!</v>
      </c>
      <c r="M155" s="92" t="e">
        <f>'ORÇAMENTO '!#REF!</f>
        <v>#REF!</v>
      </c>
      <c r="N155" s="95" t="e">
        <f>'ORÇAMENTO '!#REF!</f>
        <v>#REF!</v>
      </c>
      <c r="R155" s="96" t="e">
        <f t="shared" si="56"/>
        <v>#REF!</v>
      </c>
      <c r="S155" s="96" t="e">
        <f t="shared" si="57"/>
        <v>#REF!</v>
      </c>
      <c r="T155" s="89" t="e">
        <f t="shared" si="58"/>
        <v>#REF!</v>
      </c>
      <c r="U155" s="96" t="e">
        <f t="shared" si="50"/>
        <v>#REF!</v>
      </c>
      <c r="V155" s="100" t="e">
        <f t="shared" si="59"/>
        <v>#REF!</v>
      </c>
    </row>
    <row r="156" spans="3:23" hidden="1">
      <c r="C156" s="84" t="e">
        <f>'ORÇAMENTO '!#REF!</f>
        <v>#REF!</v>
      </c>
      <c r="D156" s="88" t="e">
        <f>'ORÇAMENTO '!#REF!</f>
        <v>#REF!</v>
      </c>
      <c r="E156" s="88" t="e">
        <f>'ORÇAMENTO '!#REF!</f>
        <v>#REF!</v>
      </c>
      <c r="F156" s="88" t="e">
        <f>'ORÇAMENTO '!#REF!</f>
        <v>#REF!</v>
      </c>
      <c r="G156" s="90" t="e">
        <f>'ORÇAMENTO '!#REF!</f>
        <v>#REF!</v>
      </c>
      <c r="H156" s="92" t="e">
        <f>'ORÇAMENTO '!#REF!</f>
        <v>#REF!</v>
      </c>
      <c r="I156" s="90" t="e">
        <f>'ORÇAMENTO '!#REF!</f>
        <v>#REF!</v>
      </c>
      <c r="J156" s="90" t="e">
        <f>'ORÇAMENTO '!#REF!</f>
        <v>#REF!</v>
      </c>
      <c r="K156" s="90" t="e">
        <f>'ORÇAMENTO '!#REF!</f>
        <v>#REF!</v>
      </c>
      <c r="L156" s="92" t="e">
        <f>'ORÇAMENTO '!#REF!</f>
        <v>#REF!</v>
      </c>
      <c r="M156" s="92" t="e">
        <f>'ORÇAMENTO '!#REF!</f>
        <v>#REF!</v>
      </c>
      <c r="N156" s="95" t="e">
        <f>'ORÇAMENTO '!#REF!</f>
        <v>#REF!</v>
      </c>
      <c r="R156" s="96" t="e">
        <f t="shared" si="56"/>
        <v>#REF!</v>
      </c>
      <c r="S156" s="96" t="e">
        <f t="shared" si="57"/>
        <v>#REF!</v>
      </c>
      <c r="T156" s="89" t="e">
        <f t="shared" si="58"/>
        <v>#REF!</v>
      </c>
      <c r="U156" s="96" t="e">
        <f t="shared" si="50"/>
        <v>#REF!</v>
      </c>
      <c r="V156" s="100" t="e">
        <f t="shared" si="59"/>
        <v>#REF!</v>
      </c>
    </row>
    <row r="157" spans="3:23">
      <c r="C157" s="84" t="e">
        <f>'ORÇAMENTO '!#REF!</f>
        <v>#REF!</v>
      </c>
      <c r="D157" s="88" t="e">
        <f>'ORÇAMENTO '!#REF!</f>
        <v>#REF!</v>
      </c>
      <c r="E157" s="88" t="e">
        <f>'ORÇAMENTO '!#REF!</f>
        <v>#REF!</v>
      </c>
      <c r="F157" s="88" t="e">
        <f>'ORÇAMENTO '!#REF!</f>
        <v>#REF!</v>
      </c>
      <c r="G157" s="90" t="e">
        <f>'ORÇAMENTO '!#REF!</f>
        <v>#REF!</v>
      </c>
      <c r="H157" s="92" t="e">
        <f>'ORÇAMENTO '!#REF!</f>
        <v>#REF!</v>
      </c>
      <c r="I157" s="90" t="e">
        <f>'ORÇAMENTO '!#REF!</f>
        <v>#REF!</v>
      </c>
      <c r="J157" s="90" t="e">
        <f>'ORÇAMENTO '!#REF!</f>
        <v>#REF!</v>
      </c>
      <c r="K157" s="90" t="e">
        <f>'ORÇAMENTO '!#REF!</f>
        <v>#REF!</v>
      </c>
      <c r="L157" s="92" t="e">
        <f>'ORÇAMENTO '!#REF!</f>
        <v>#REF!</v>
      </c>
      <c r="M157" s="92" t="e">
        <f>'ORÇAMENTO '!#REF!</f>
        <v>#REF!</v>
      </c>
      <c r="N157" s="95" t="e">
        <f>'ORÇAMENTO '!#REF!</f>
        <v>#REF!</v>
      </c>
      <c r="R157" s="96" t="e">
        <f t="shared" ref="R157:R170" si="60">IF(F157=F156,0,SUMIF($F$6:$F$1627,F157,$H$6:$H$1627))</f>
        <v>#REF!</v>
      </c>
      <c r="S157" s="96" t="e">
        <f t="shared" ref="S157:S170" si="61">IF(F157=F156,0,SUMIF($F$6:$F$1627,F157,$I$6:$I$1627))</f>
        <v>#REF!</v>
      </c>
      <c r="T157" s="89" t="e">
        <f t="shared" ref="T157:T170" si="62">IF(F157=F156,0,SUMIF($F$6:$F$1627,F157,$L$6:$L$1627))</f>
        <v>#REF!</v>
      </c>
      <c r="U157" s="96" t="e">
        <f t="shared" si="50"/>
        <v>#REF!</v>
      </c>
      <c r="V157" s="100" t="e">
        <f t="shared" ref="V157:V170" si="63">IF(F157=F156,0,SUMIF($F$6:$F$1627,F157,$N$6:$N$1627))</f>
        <v>#REF!</v>
      </c>
      <c r="W157" s="103" t="e">
        <f t="shared" ref="W157:W170" si="64">V157+W156</f>
        <v>#REF!</v>
      </c>
    </row>
    <row r="158" spans="3:23">
      <c r="C158" s="84" t="e">
        <f>'ORÇAMENTO '!#REF!</f>
        <v>#REF!</v>
      </c>
      <c r="D158" s="88" t="e">
        <f>'ORÇAMENTO '!#REF!</f>
        <v>#REF!</v>
      </c>
      <c r="E158" s="88" t="e">
        <f>'ORÇAMENTO '!#REF!</f>
        <v>#REF!</v>
      </c>
      <c r="F158" s="88" t="e">
        <f>'ORÇAMENTO '!#REF!</f>
        <v>#REF!</v>
      </c>
      <c r="G158" s="90" t="e">
        <f>'ORÇAMENTO '!#REF!</f>
        <v>#REF!</v>
      </c>
      <c r="H158" s="92" t="e">
        <f>'ORÇAMENTO '!#REF!</f>
        <v>#REF!</v>
      </c>
      <c r="I158" s="90" t="e">
        <f>'ORÇAMENTO '!#REF!</f>
        <v>#REF!</v>
      </c>
      <c r="J158" s="90" t="e">
        <f>'ORÇAMENTO '!#REF!</f>
        <v>#REF!</v>
      </c>
      <c r="K158" s="90" t="e">
        <f>'ORÇAMENTO '!#REF!</f>
        <v>#REF!</v>
      </c>
      <c r="L158" s="92" t="e">
        <f>'ORÇAMENTO '!#REF!</f>
        <v>#REF!</v>
      </c>
      <c r="M158" s="92" t="e">
        <f>'ORÇAMENTO '!#REF!</f>
        <v>#REF!</v>
      </c>
      <c r="N158" s="95" t="e">
        <f>'ORÇAMENTO '!#REF!</f>
        <v>#REF!</v>
      </c>
      <c r="R158" s="96" t="e">
        <f t="shared" si="60"/>
        <v>#REF!</v>
      </c>
      <c r="S158" s="96" t="e">
        <f t="shared" si="61"/>
        <v>#REF!</v>
      </c>
      <c r="T158" s="89" t="e">
        <f t="shared" si="62"/>
        <v>#REF!</v>
      </c>
      <c r="U158" s="96" t="e">
        <f t="shared" si="50"/>
        <v>#REF!</v>
      </c>
      <c r="V158" s="100" t="e">
        <f t="shared" si="63"/>
        <v>#REF!</v>
      </c>
      <c r="W158" s="103" t="e">
        <f t="shared" si="64"/>
        <v>#REF!</v>
      </c>
    </row>
    <row r="159" spans="3:23">
      <c r="C159" s="84" t="e">
        <f>'ORÇAMENTO '!#REF!</f>
        <v>#REF!</v>
      </c>
      <c r="D159" s="88" t="e">
        <f>'ORÇAMENTO '!#REF!</f>
        <v>#REF!</v>
      </c>
      <c r="E159" s="88" t="e">
        <f>'ORÇAMENTO '!#REF!</f>
        <v>#REF!</v>
      </c>
      <c r="F159" s="88" t="e">
        <f>'ORÇAMENTO '!#REF!</f>
        <v>#REF!</v>
      </c>
      <c r="G159" s="90" t="e">
        <f>'ORÇAMENTO '!#REF!</f>
        <v>#REF!</v>
      </c>
      <c r="H159" s="92" t="e">
        <f>'ORÇAMENTO '!#REF!</f>
        <v>#REF!</v>
      </c>
      <c r="I159" s="90" t="e">
        <f>'ORÇAMENTO '!#REF!</f>
        <v>#REF!</v>
      </c>
      <c r="J159" s="90" t="e">
        <f>'ORÇAMENTO '!#REF!</f>
        <v>#REF!</v>
      </c>
      <c r="K159" s="90" t="e">
        <f>'ORÇAMENTO '!#REF!</f>
        <v>#REF!</v>
      </c>
      <c r="L159" s="92" t="e">
        <f>'ORÇAMENTO '!#REF!</f>
        <v>#REF!</v>
      </c>
      <c r="M159" s="92" t="e">
        <f>'ORÇAMENTO '!#REF!</f>
        <v>#REF!</v>
      </c>
      <c r="N159" s="95" t="e">
        <f>'ORÇAMENTO '!#REF!</f>
        <v>#REF!</v>
      </c>
      <c r="R159" s="96" t="e">
        <f t="shared" si="60"/>
        <v>#REF!</v>
      </c>
      <c r="S159" s="96" t="e">
        <f t="shared" si="61"/>
        <v>#REF!</v>
      </c>
      <c r="T159" s="89" t="e">
        <f t="shared" si="62"/>
        <v>#REF!</v>
      </c>
      <c r="U159" s="96" t="e">
        <f t="shared" si="50"/>
        <v>#REF!</v>
      </c>
      <c r="V159" s="100" t="e">
        <f t="shared" si="63"/>
        <v>#REF!</v>
      </c>
      <c r="W159" s="103" t="e">
        <f t="shared" si="64"/>
        <v>#REF!</v>
      </c>
    </row>
    <row r="160" spans="3:23">
      <c r="C160" s="84" t="e">
        <f>'ORÇAMENTO '!#REF!</f>
        <v>#REF!</v>
      </c>
      <c r="D160" s="88" t="e">
        <f>'ORÇAMENTO '!#REF!</f>
        <v>#REF!</v>
      </c>
      <c r="E160" s="88" t="e">
        <f>'ORÇAMENTO '!#REF!</f>
        <v>#REF!</v>
      </c>
      <c r="F160" s="88" t="e">
        <f>'ORÇAMENTO '!#REF!</f>
        <v>#REF!</v>
      </c>
      <c r="G160" s="90" t="e">
        <f>'ORÇAMENTO '!#REF!</f>
        <v>#REF!</v>
      </c>
      <c r="H160" s="92" t="e">
        <f>'ORÇAMENTO '!#REF!</f>
        <v>#REF!</v>
      </c>
      <c r="I160" s="90" t="e">
        <f>'ORÇAMENTO '!#REF!</f>
        <v>#REF!</v>
      </c>
      <c r="J160" s="90" t="e">
        <f>'ORÇAMENTO '!#REF!</f>
        <v>#REF!</v>
      </c>
      <c r="K160" s="90" t="e">
        <f>'ORÇAMENTO '!#REF!</f>
        <v>#REF!</v>
      </c>
      <c r="L160" s="92" t="e">
        <f>'ORÇAMENTO '!#REF!</f>
        <v>#REF!</v>
      </c>
      <c r="M160" s="92" t="e">
        <f>'ORÇAMENTO '!#REF!</f>
        <v>#REF!</v>
      </c>
      <c r="N160" s="95" t="e">
        <f>'ORÇAMENTO '!#REF!</f>
        <v>#REF!</v>
      </c>
      <c r="R160" s="96" t="e">
        <f t="shared" si="60"/>
        <v>#REF!</v>
      </c>
      <c r="S160" s="96" t="e">
        <f t="shared" si="61"/>
        <v>#REF!</v>
      </c>
      <c r="T160" s="89" t="e">
        <f t="shared" si="62"/>
        <v>#REF!</v>
      </c>
      <c r="U160" s="96" t="e">
        <f t="shared" si="50"/>
        <v>#REF!</v>
      </c>
      <c r="V160" s="100" t="e">
        <f t="shared" si="63"/>
        <v>#REF!</v>
      </c>
      <c r="W160" s="103" t="e">
        <f t="shared" si="64"/>
        <v>#REF!</v>
      </c>
    </row>
    <row r="161" spans="3:23">
      <c r="C161" s="84" t="e">
        <f>'ORÇAMENTO '!#REF!</f>
        <v>#REF!</v>
      </c>
      <c r="D161" s="88" t="e">
        <f>'ORÇAMENTO '!#REF!</f>
        <v>#REF!</v>
      </c>
      <c r="E161" s="88" t="e">
        <f>'ORÇAMENTO '!#REF!</f>
        <v>#REF!</v>
      </c>
      <c r="F161" s="88" t="e">
        <f>'ORÇAMENTO '!#REF!</f>
        <v>#REF!</v>
      </c>
      <c r="G161" s="90" t="e">
        <f>'ORÇAMENTO '!#REF!</f>
        <v>#REF!</v>
      </c>
      <c r="H161" s="92" t="e">
        <f>'ORÇAMENTO '!#REF!</f>
        <v>#REF!</v>
      </c>
      <c r="I161" s="90" t="e">
        <f>'ORÇAMENTO '!#REF!</f>
        <v>#REF!</v>
      </c>
      <c r="J161" s="90" t="e">
        <f>'ORÇAMENTO '!#REF!</f>
        <v>#REF!</v>
      </c>
      <c r="K161" s="90" t="e">
        <f>'ORÇAMENTO '!#REF!</f>
        <v>#REF!</v>
      </c>
      <c r="L161" s="92" t="e">
        <f>'ORÇAMENTO '!#REF!</f>
        <v>#REF!</v>
      </c>
      <c r="M161" s="92" t="e">
        <f>'ORÇAMENTO '!#REF!</f>
        <v>#REF!</v>
      </c>
      <c r="N161" s="95" t="e">
        <f>'ORÇAMENTO '!#REF!</f>
        <v>#REF!</v>
      </c>
      <c r="R161" s="96" t="e">
        <f t="shared" si="60"/>
        <v>#REF!</v>
      </c>
      <c r="S161" s="96" t="e">
        <f t="shared" si="61"/>
        <v>#REF!</v>
      </c>
      <c r="T161" s="89" t="e">
        <f t="shared" si="62"/>
        <v>#REF!</v>
      </c>
      <c r="U161" s="96" t="e">
        <f t="shared" si="50"/>
        <v>#REF!</v>
      </c>
      <c r="V161" s="100" t="e">
        <f t="shared" si="63"/>
        <v>#REF!</v>
      </c>
      <c r="W161" s="103" t="e">
        <f t="shared" si="64"/>
        <v>#REF!</v>
      </c>
    </row>
    <row r="162" spans="3:23">
      <c r="C162" s="84" t="e">
        <f>'ORÇAMENTO '!#REF!</f>
        <v>#REF!</v>
      </c>
      <c r="D162" s="88" t="e">
        <f>'ORÇAMENTO '!#REF!</f>
        <v>#REF!</v>
      </c>
      <c r="E162" s="88" t="e">
        <f>'ORÇAMENTO '!#REF!</f>
        <v>#REF!</v>
      </c>
      <c r="F162" s="88" t="e">
        <f>'ORÇAMENTO '!#REF!</f>
        <v>#REF!</v>
      </c>
      <c r="G162" s="90" t="e">
        <f>'ORÇAMENTO '!#REF!</f>
        <v>#REF!</v>
      </c>
      <c r="H162" s="92" t="e">
        <f>'ORÇAMENTO '!#REF!</f>
        <v>#REF!</v>
      </c>
      <c r="I162" s="90" t="e">
        <f>'ORÇAMENTO '!#REF!</f>
        <v>#REF!</v>
      </c>
      <c r="J162" s="90" t="e">
        <f>'ORÇAMENTO '!#REF!</f>
        <v>#REF!</v>
      </c>
      <c r="K162" s="90" t="e">
        <f>'ORÇAMENTO '!#REF!</f>
        <v>#REF!</v>
      </c>
      <c r="L162" s="92" t="e">
        <f>'ORÇAMENTO '!#REF!</f>
        <v>#REF!</v>
      </c>
      <c r="M162" s="92" t="e">
        <f>'ORÇAMENTO '!#REF!</f>
        <v>#REF!</v>
      </c>
      <c r="N162" s="95" t="e">
        <f>'ORÇAMENTO '!#REF!</f>
        <v>#REF!</v>
      </c>
      <c r="R162" s="96" t="e">
        <f t="shared" si="60"/>
        <v>#REF!</v>
      </c>
      <c r="S162" s="96" t="e">
        <f t="shared" si="61"/>
        <v>#REF!</v>
      </c>
      <c r="T162" s="89" t="e">
        <f t="shared" si="62"/>
        <v>#REF!</v>
      </c>
      <c r="U162" s="96" t="e">
        <f t="shared" si="50"/>
        <v>#REF!</v>
      </c>
      <c r="V162" s="100" t="e">
        <f t="shared" si="63"/>
        <v>#REF!</v>
      </c>
      <c r="W162" s="103" t="e">
        <f t="shared" si="64"/>
        <v>#REF!</v>
      </c>
    </row>
    <row r="163" spans="3:23">
      <c r="C163" s="84" t="e">
        <f>'ORÇAMENTO '!#REF!</f>
        <v>#REF!</v>
      </c>
      <c r="D163" s="88" t="e">
        <f>'ORÇAMENTO '!#REF!</f>
        <v>#REF!</v>
      </c>
      <c r="E163" s="88" t="e">
        <f>'ORÇAMENTO '!#REF!</f>
        <v>#REF!</v>
      </c>
      <c r="F163" s="88" t="e">
        <f>'ORÇAMENTO '!#REF!</f>
        <v>#REF!</v>
      </c>
      <c r="G163" s="90" t="e">
        <f>'ORÇAMENTO '!#REF!</f>
        <v>#REF!</v>
      </c>
      <c r="H163" s="92" t="e">
        <f>'ORÇAMENTO '!#REF!</f>
        <v>#REF!</v>
      </c>
      <c r="I163" s="90" t="e">
        <f>'ORÇAMENTO '!#REF!</f>
        <v>#REF!</v>
      </c>
      <c r="J163" s="90" t="e">
        <f>'ORÇAMENTO '!#REF!</f>
        <v>#REF!</v>
      </c>
      <c r="K163" s="90" t="e">
        <f>'ORÇAMENTO '!#REF!</f>
        <v>#REF!</v>
      </c>
      <c r="L163" s="92" t="e">
        <f>'ORÇAMENTO '!#REF!</f>
        <v>#REF!</v>
      </c>
      <c r="M163" s="92" t="e">
        <f>'ORÇAMENTO '!#REF!</f>
        <v>#REF!</v>
      </c>
      <c r="N163" s="95" t="e">
        <f>'ORÇAMENTO '!#REF!</f>
        <v>#REF!</v>
      </c>
      <c r="R163" s="96" t="e">
        <f t="shared" si="60"/>
        <v>#REF!</v>
      </c>
      <c r="S163" s="96" t="e">
        <f t="shared" si="61"/>
        <v>#REF!</v>
      </c>
      <c r="T163" s="89" t="e">
        <f t="shared" si="62"/>
        <v>#REF!</v>
      </c>
      <c r="U163" s="96" t="e">
        <f t="shared" si="50"/>
        <v>#REF!</v>
      </c>
      <c r="V163" s="100" t="e">
        <f t="shared" si="63"/>
        <v>#REF!</v>
      </c>
      <c r="W163" s="103" t="e">
        <f t="shared" si="64"/>
        <v>#REF!</v>
      </c>
    </row>
    <row r="164" spans="3:23">
      <c r="C164" s="84" t="e">
        <f>'ORÇAMENTO '!#REF!</f>
        <v>#REF!</v>
      </c>
      <c r="D164" s="88" t="e">
        <f>'ORÇAMENTO '!#REF!</f>
        <v>#REF!</v>
      </c>
      <c r="E164" s="88" t="e">
        <f>'ORÇAMENTO '!#REF!</f>
        <v>#REF!</v>
      </c>
      <c r="F164" s="88" t="e">
        <f>'ORÇAMENTO '!#REF!</f>
        <v>#REF!</v>
      </c>
      <c r="G164" s="90" t="e">
        <f>'ORÇAMENTO '!#REF!</f>
        <v>#REF!</v>
      </c>
      <c r="H164" s="92" t="e">
        <f>'ORÇAMENTO '!#REF!</f>
        <v>#REF!</v>
      </c>
      <c r="I164" s="90" t="e">
        <f>'ORÇAMENTO '!#REF!</f>
        <v>#REF!</v>
      </c>
      <c r="J164" s="90" t="e">
        <f>'ORÇAMENTO '!#REF!</f>
        <v>#REF!</v>
      </c>
      <c r="K164" s="90" t="e">
        <f>'ORÇAMENTO '!#REF!</f>
        <v>#REF!</v>
      </c>
      <c r="L164" s="92" t="e">
        <f>'ORÇAMENTO '!#REF!</f>
        <v>#REF!</v>
      </c>
      <c r="M164" s="92" t="e">
        <f>'ORÇAMENTO '!#REF!</f>
        <v>#REF!</v>
      </c>
      <c r="N164" s="95" t="e">
        <f>'ORÇAMENTO '!#REF!</f>
        <v>#REF!</v>
      </c>
      <c r="R164" s="96" t="e">
        <f t="shared" si="60"/>
        <v>#REF!</v>
      </c>
      <c r="S164" s="96" t="e">
        <f t="shared" si="61"/>
        <v>#REF!</v>
      </c>
      <c r="T164" s="89" t="e">
        <f t="shared" si="62"/>
        <v>#REF!</v>
      </c>
      <c r="U164" s="96" t="e">
        <f t="shared" si="50"/>
        <v>#REF!</v>
      </c>
      <c r="V164" s="100" t="e">
        <f t="shared" si="63"/>
        <v>#REF!</v>
      </c>
      <c r="W164" s="103" t="e">
        <f t="shared" si="64"/>
        <v>#REF!</v>
      </c>
    </row>
    <row r="165" spans="3:23">
      <c r="C165" s="84" t="e">
        <f>'ORÇAMENTO '!#REF!</f>
        <v>#REF!</v>
      </c>
      <c r="D165" s="88" t="e">
        <f>'ORÇAMENTO '!#REF!</f>
        <v>#REF!</v>
      </c>
      <c r="E165" s="88" t="e">
        <f>'ORÇAMENTO '!#REF!</f>
        <v>#REF!</v>
      </c>
      <c r="F165" s="88" t="e">
        <f>'ORÇAMENTO '!#REF!</f>
        <v>#REF!</v>
      </c>
      <c r="G165" s="90" t="e">
        <f>'ORÇAMENTO '!#REF!</f>
        <v>#REF!</v>
      </c>
      <c r="H165" s="92" t="e">
        <f>'ORÇAMENTO '!#REF!</f>
        <v>#REF!</v>
      </c>
      <c r="I165" s="90" t="e">
        <f>'ORÇAMENTO '!#REF!</f>
        <v>#REF!</v>
      </c>
      <c r="J165" s="90" t="e">
        <f>'ORÇAMENTO '!#REF!</f>
        <v>#REF!</v>
      </c>
      <c r="K165" s="90" t="e">
        <f>'ORÇAMENTO '!#REF!</f>
        <v>#REF!</v>
      </c>
      <c r="L165" s="92" t="e">
        <f>'ORÇAMENTO '!#REF!</f>
        <v>#REF!</v>
      </c>
      <c r="M165" s="92" t="e">
        <f>'ORÇAMENTO '!#REF!</f>
        <v>#REF!</v>
      </c>
      <c r="N165" s="95" t="e">
        <f>'ORÇAMENTO '!#REF!</f>
        <v>#REF!</v>
      </c>
      <c r="R165" s="96" t="e">
        <f t="shared" si="60"/>
        <v>#REF!</v>
      </c>
      <c r="S165" s="96" t="e">
        <f t="shared" si="61"/>
        <v>#REF!</v>
      </c>
      <c r="T165" s="89" t="e">
        <f t="shared" si="62"/>
        <v>#REF!</v>
      </c>
      <c r="U165" s="96" t="e">
        <f t="shared" si="50"/>
        <v>#REF!</v>
      </c>
      <c r="V165" s="100" t="e">
        <f t="shared" si="63"/>
        <v>#REF!</v>
      </c>
      <c r="W165" s="103" t="e">
        <f t="shared" si="64"/>
        <v>#REF!</v>
      </c>
    </row>
    <row r="166" spans="3:23">
      <c r="C166" s="84" t="e">
        <f>'ORÇAMENTO '!#REF!</f>
        <v>#REF!</v>
      </c>
      <c r="D166" s="88" t="e">
        <f>'ORÇAMENTO '!#REF!</f>
        <v>#REF!</v>
      </c>
      <c r="E166" s="88" t="e">
        <f>'ORÇAMENTO '!#REF!</f>
        <v>#REF!</v>
      </c>
      <c r="F166" s="88" t="e">
        <f>'ORÇAMENTO '!#REF!</f>
        <v>#REF!</v>
      </c>
      <c r="G166" s="90" t="e">
        <f>'ORÇAMENTO '!#REF!</f>
        <v>#REF!</v>
      </c>
      <c r="H166" s="92" t="e">
        <f>'ORÇAMENTO '!#REF!</f>
        <v>#REF!</v>
      </c>
      <c r="I166" s="90" t="e">
        <f>'ORÇAMENTO '!#REF!</f>
        <v>#REF!</v>
      </c>
      <c r="J166" s="90" t="e">
        <f>'ORÇAMENTO '!#REF!</f>
        <v>#REF!</v>
      </c>
      <c r="K166" s="90" t="e">
        <f>'ORÇAMENTO '!#REF!</f>
        <v>#REF!</v>
      </c>
      <c r="L166" s="92" t="e">
        <f>'ORÇAMENTO '!#REF!</f>
        <v>#REF!</v>
      </c>
      <c r="M166" s="92" t="e">
        <f>'ORÇAMENTO '!#REF!</f>
        <v>#REF!</v>
      </c>
      <c r="N166" s="95" t="e">
        <f>'ORÇAMENTO '!#REF!</f>
        <v>#REF!</v>
      </c>
      <c r="R166" s="96" t="e">
        <f t="shared" si="60"/>
        <v>#REF!</v>
      </c>
      <c r="S166" s="96" t="e">
        <f t="shared" si="61"/>
        <v>#REF!</v>
      </c>
      <c r="T166" s="89" t="e">
        <f t="shared" si="62"/>
        <v>#REF!</v>
      </c>
      <c r="U166" s="96" t="e">
        <f t="shared" si="50"/>
        <v>#REF!</v>
      </c>
      <c r="V166" s="100" t="e">
        <f t="shared" si="63"/>
        <v>#REF!</v>
      </c>
      <c r="W166" s="103" t="e">
        <f t="shared" si="64"/>
        <v>#REF!</v>
      </c>
    </row>
    <row r="167" spans="3:23">
      <c r="C167" s="84" t="e">
        <f>'ORÇAMENTO '!#REF!</f>
        <v>#REF!</v>
      </c>
      <c r="D167" s="88" t="e">
        <f>'ORÇAMENTO '!#REF!</f>
        <v>#REF!</v>
      </c>
      <c r="E167" s="88" t="e">
        <f>'ORÇAMENTO '!#REF!</f>
        <v>#REF!</v>
      </c>
      <c r="F167" s="88" t="e">
        <f>'ORÇAMENTO '!#REF!</f>
        <v>#REF!</v>
      </c>
      <c r="G167" s="90" t="e">
        <f>'ORÇAMENTO '!#REF!</f>
        <v>#REF!</v>
      </c>
      <c r="H167" s="92" t="e">
        <f>'ORÇAMENTO '!#REF!</f>
        <v>#REF!</v>
      </c>
      <c r="I167" s="90" t="e">
        <f>'ORÇAMENTO '!#REF!</f>
        <v>#REF!</v>
      </c>
      <c r="J167" s="90" t="e">
        <f>'ORÇAMENTO '!#REF!</f>
        <v>#REF!</v>
      </c>
      <c r="K167" s="90" t="e">
        <f>'ORÇAMENTO '!#REF!</f>
        <v>#REF!</v>
      </c>
      <c r="L167" s="92" t="e">
        <f>'ORÇAMENTO '!#REF!</f>
        <v>#REF!</v>
      </c>
      <c r="M167" s="92" t="e">
        <f>'ORÇAMENTO '!#REF!</f>
        <v>#REF!</v>
      </c>
      <c r="N167" s="95" t="e">
        <f>'ORÇAMENTO '!#REF!</f>
        <v>#REF!</v>
      </c>
      <c r="R167" s="96" t="e">
        <f t="shared" si="60"/>
        <v>#REF!</v>
      </c>
      <c r="S167" s="96" t="e">
        <f t="shared" si="61"/>
        <v>#REF!</v>
      </c>
      <c r="T167" s="89" t="e">
        <f t="shared" si="62"/>
        <v>#REF!</v>
      </c>
      <c r="U167" s="96" t="e">
        <f t="shared" si="50"/>
        <v>#REF!</v>
      </c>
      <c r="V167" s="100" t="e">
        <f t="shared" si="63"/>
        <v>#REF!</v>
      </c>
      <c r="W167" s="103" t="e">
        <f t="shared" si="64"/>
        <v>#REF!</v>
      </c>
    </row>
    <row r="168" spans="3:23">
      <c r="C168" s="84" t="e">
        <f>'ORÇAMENTO '!#REF!</f>
        <v>#REF!</v>
      </c>
      <c r="D168" s="88" t="e">
        <f>'ORÇAMENTO '!#REF!</f>
        <v>#REF!</v>
      </c>
      <c r="E168" s="88" t="e">
        <f>'ORÇAMENTO '!#REF!</f>
        <v>#REF!</v>
      </c>
      <c r="F168" s="88" t="e">
        <f>'ORÇAMENTO '!#REF!</f>
        <v>#REF!</v>
      </c>
      <c r="G168" s="90" t="e">
        <f>'ORÇAMENTO '!#REF!</f>
        <v>#REF!</v>
      </c>
      <c r="H168" s="92" t="e">
        <f>'ORÇAMENTO '!#REF!</f>
        <v>#REF!</v>
      </c>
      <c r="I168" s="90" t="e">
        <f>'ORÇAMENTO '!#REF!</f>
        <v>#REF!</v>
      </c>
      <c r="J168" s="90" t="e">
        <f>'ORÇAMENTO '!#REF!</f>
        <v>#REF!</v>
      </c>
      <c r="K168" s="90" t="e">
        <f>'ORÇAMENTO '!#REF!</f>
        <v>#REF!</v>
      </c>
      <c r="L168" s="92" t="e">
        <f>'ORÇAMENTO '!#REF!</f>
        <v>#REF!</v>
      </c>
      <c r="M168" s="92" t="e">
        <f>'ORÇAMENTO '!#REF!</f>
        <v>#REF!</v>
      </c>
      <c r="N168" s="95" t="e">
        <f>'ORÇAMENTO '!#REF!</f>
        <v>#REF!</v>
      </c>
      <c r="R168" s="96" t="e">
        <f t="shared" si="60"/>
        <v>#REF!</v>
      </c>
      <c r="S168" s="96" t="e">
        <f t="shared" si="61"/>
        <v>#REF!</v>
      </c>
      <c r="T168" s="89" t="e">
        <f t="shared" si="62"/>
        <v>#REF!</v>
      </c>
      <c r="U168" s="96" t="e">
        <f t="shared" si="50"/>
        <v>#REF!</v>
      </c>
      <c r="V168" s="100" t="e">
        <f t="shared" si="63"/>
        <v>#REF!</v>
      </c>
      <c r="W168" s="103" t="e">
        <f t="shared" si="64"/>
        <v>#REF!</v>
      </c>
    </row>
    <row r="169" spans="3:23">
      <c r="C169" s="84" t="e">
        <f>'ORÇAMENTO '!#REF!</f>
        <v>#REF!</v>
      </c>
      <c r="D169" s="88" t="e">
        <f>'ORÇAMENTO '!#REF!</f>
        <v>#REF!</v>
      </c>
      <c r="E169" s="88" t="e">
        <f>'ORÇAMENTO '!#REF!</f>
        <v>#REF!</v>
      </c>
      <c r="F169" s="88" t="e">
        <f>'ORÇAMENTO '!#REF!</f>
        <v>#REF!</v>
      </c>
      <c r="G169" s="90" t="e">
        <f>'ORÇAMENTO '!#REF!</f>
        <v>#REF!</v>
      </c>
      <c r="H169" s="92" t="e">
        <f>'ORÇAMENTO '!#REF!</f>
        <v>#REF!</v>
      </c>
      <c r="I169" s="90" t="e">
        <f>'ORÇAMENTO '!#REF!</f>
        <v>#REF!</v>
      </c>
      <c r="J169" s="90" t="e">
        <f>'ORÇAMENTO '!#REF!</f>
        <v>#REF!</v>
      </c>
      <c r="K169" s="90" t="e">
        <f>'ORÇAMENTO '!#REF!</f>
        <v>#REF!</v>
      </c>
      <c r="L169" s="92" t="e">
        <f>'ORÇAMENTO '!#REF!</f>
        <v>#REF!</v>
      </c>
      <c r="M169" s="92" t="e">
        <f>'ORÇAMENTO '!#REF!</f>
        <v>#REF!</v>
      </c>
      <c r="N169" s="95" t="e">
        <f>'ORÇAMENTO '!#REF!</f>
        <v>#REF!</v>
      </c>
      <c r="R169" s="96" t="e">
        <f t="shared" si="60"/>
        <v>#REF!</v>
      </c>
      <c r="S169" s="96" t="e">
        <f t="shared" si="61"/>
        <v>#REF!</v>
      </c>
      <c r="T169" s="89" t="e">
        <f t="shared" si="62"/>
        <v>#REF!</v>
      </c>
      <c r="U169" s="96" t="e">
        <f t="shared" si="50"/>
        <v>#REF!</v>
      </c>
      <c r="V169" s="100" t="e">
        <f t="shared" si="63"/>
        <v>#REF!</v>
      </c>
      <c r="W169" s="103" t="e">
        <f t="shared" si="64"/>
        <v>#REF!</v>
      </c>
    </row>
    <row r="170" spans="3:23">
      <c r="C170" s="84" t="e">
        <f>'ORÇAMENTO '!#REF!</f>
        <v>#REF!</v>
      </c>
      <c r="D170" s="88" t="e">
        <f>'ORÇAMENTO '!#REF!</f>
        <v>#REF!</v>
      </c>
      <c r="E170" s="88" t="e">
        <f>'ORÇAMENTO '!#REF!</f>
        <v>#REF!</v>
      </c>
      <c r="F170" s="88" t="e">
        <f>'ORÇAMENTO '!#REF!</f>
        <v>#REF!</v>
      </c>
      <c r="G170" s="90" t="e">
        <f>'ORÇAMENTO '!#REF!</f>
        <v>#REF!</v>
      </c>
      <c r="H170" s="92" t="e">
        <f>'ORÇAMENTO '!#REF!</f>
        <v>#REF!</v>
      </c>
      <c r="I170" s="90" t="e">
        <f>'ORÇAMENTO '!#REF!</f>
        <v>#REF!</v>
      </c>
      <c r="J170" s="90" t="e">
        <f>'ORÇAMENTO '!#REF!</f>
        <v>#REF!</v>
      </c>
      <c r="K170" s="90" t="e">
        <f>'ORÇAMENTO '!#REF!</f>
        <v>#REF!</v>
      </c>
      <c r="L170" s="92" t="e">
        <f>'ORÇAMENTO '!#REF!</f>
        <v>#REF!</v>
      </c>
      <c r="M170" s="92" t="e">
        <f>'ORÇAMENTO '!#REF!</f>
        <v>#REF!</v>
      </c>
      <c r="N170" s="95" t="e">
        <f>'ORÇAMENTO '!#REF!</f>
        <v>#REF!</v>
      </c>
      <c r="R170" s="96" t="e">
        <f t="shared" si="60"/>
        <v>#REF!</v>
      </c>
      <c r="S170" s="96" t="e">
        <f t="shared" si="61"/>
        <v>#REF!</v>
      </c>
      <c r="T170" s="89" t="e">
        <f t="shared" si="62"/>
        <v>#REF!</v>
      </c>
      <c r="U170" s="96" t="e">
        <f t="shared" si="50"/>
        <v>#REF!</v>
      </c>
      <c r="V170" s="100" t="e">
        <f t="shared" si="63"/>
        <v>#REF!</v>
      </c>
      <c r="W170" s="103" t="e">
        <f t="shared" si="64"/>
        <v>#REF!</v>
      </c>
    </row>
    <row r="171" spans="3:23" hidden="1">
      <c r="C171" s="84" t="e">
        <f>'ORÇAMENTO '!#REF!</f>
        <v>#REF!</v>
      </c>
      <c r="D171" s="88" t="e">
        <f>'ORÇAMENTO '!#REF!</f>
        <v>#REF!</v>
      </c>
      <c r="E171" s="88" t="e">
        <f>'ORÇAMENTO '!#REF!</f>
        <v>#REF!</v>
      </c>
      <c r="F171" s="88" t="e">
        <f>'ORÇAMENTO '!#REF!</f>
        <v>#REF!</v>
      </c>
      <c r="G171" s="90" t="e">
        <f>'ORÇAMENTO '!#REF!</f>
        <v>#REF!</v>
      </c>
      <c r="H171" s="92" t="e">
        <f>'ORÇAMENTO '!#REF!</f>
        <v>#REF!</v>
      </c>
      <c r="I171" s="90" t="e">
        <f>'ORÇAMENTO '!#REF!</f>
        <v>#REF!</v>
      </c>
      <c r="J171" s="90" t="e">
        <f>'ORÇAMENTO '!#REF!</f>
        <v>#REF!</v>
      </c>
      <c r="K171" s="90" t="e">
        <f>'ORÇAMENTO '!#REF!</f>
        <v>#REF!</v>
      </c>
      <c r="L171" s="92" t="e">
        <f>'ORÇAMENTO '!#REF!</f>
        <v>#REF!</v>
      </c>
      <c r="M171" s="92" t="e">
        <f>'ORÇAMENTO '!#REF!</f>
        <v>#REF!</v>
      </c>
      <c r="N171" s="95" t="e">
        <f>'ORÇAMENTO '!#REF!</f>
        <v>#REF!</v>
      </c>
      <c r="R171" s="96" t="e">
        <f t="shared" ref="R171:R178" si="65">IF(F171=F170,0,SUMIF(F$6:F$1627,F171,H$6:H$1627))</f>
        <v>#REF!</v>
      </c>
      <c r="S171" s="96" t="e">
        <f t="shared" ref="S171:S178" si="66">IF(F171=F170,0,SUMIF(F$6:F$1627,F171,I$6:I$1627))</f>
        <v>#REF!</v>
      </c>
      <c r="T171" s="89" t="e">
        <f t="shared" ref="T171:T178" si="67">IF(F171=F170,0,SUMIF(F$6:F$1627,F171,L$6:L$1627))</f>
        <v>#REF!</v>
      </c>
      <c r="U171" s="96" t="e">
        <f t="shared" si="50"/>
        <v>#REF!</v>
      </c>
      <c r="V171" s="100" t="e">
        <f t="shared" ref="V171:V178" si="68">IF(F171=F170,0,SUMIF(F$6:F$1627,F171,N$6:N$1627))</f>
        <v>#REF!</v>
      </c>
    </row>
    <row r="172" spans="3:23" hidden="1">
      <c r="C172" s="84" t="e">
        <f>'ORÇAMENTO '!#REF!</f>
        <v>#REF!</v>
      </c>
      <c r="D172" s="88" t="e">
        <f>'ORÇAMENTO '!#REF!</f>
        <v>#REF!</v>
      </c>
      <c r="E172" s="88" t="e">
        <f>'ORÇAMENTO '!#REF!</f>
        <v>#REF!</v>
      </c>
      <c r="F172" s="88" t="e">
        <f>'ORÇAMENTO '!#REF!</f>
        <v>#REF!</v>
      </c>
      <c r="G172" s="90" t="e">
        <f>'ORÇAMENTO '!#REF!</f>
        <v>#REF!</v>
      </c>
      <c r="H172" s="92" t="e">
        <f>'ORÇAMENTO '!#REF!</f>
        <v>#REF!</v>
      </c>
      <c r="I172" s="90" t="e">
        <f>'ORÇAMENTO '!#REF!</f>
        <v>#REF!</v>
      </c>
      <c r="J172" s="90" t="e">
        <f>'ORÇAMENTO '!#REF!</f>
        <v>#REF!</v>
      </c>
      <c r="K172" s="90" t="e">
        <f>'ORÇAMENTO '!#REF!</f>
        <v>#REF!</v>
      </c>
      <c r="L172" s="92" t="e">
        <f>'ORÇAMENTO '!#REF!</f>
        <v>#REF!</v>
      </c>
      <c r="M172" s="92" t="e">
        <f>'ORÇAMENTO '!#REF!</f>
        <v>#REF!</v>
      </c>
      <c r="N172" s="95" t="e">
        <f>'ORÇAMENTO '!#REF!</f>
        <v>#REF!</v>
      </c>
      <c r="R172" s="96" t="e">
        <f t="shared" si="65"/>
        <v>#REF!</v>
      </c>
      <c r="S172" s="96" t="e">
        <f t="shared" si="66"/>
        <v>#REF!</v>
      </c>
      <c r="T172" s="89" t="e">
        <f t="shared" si="67"/>
        <v>#REF!</v>
      </c>
      <c r="U172" s="96" t="e">
        <f t="shared" si="50"/>
        <v>#REF!</v>
      </c>
      <c r="V172" s="100" t="e">
        <f t="shared" si="68"/>
        <v>#REF!</v>
      </c>
    </row>
    <row r="173" spans="3:23" hidden="1">
      <c r="C173" s="84" t="e">
        <f>'ORÇAMENTO '!#REF!</f>
        <v>#REF!</v>
      </c>
      <c r="D173" s="88" t="e">
        <f>'ORÇAMENTO '!#REF!</f>
        <v>#REF!</v>
      </c>
      <c r="E173" s="88" t="e">
        <f>'ORÇAMENTO '!#REF!</f>
        <v>#REF!</v>
      </c>
      <c r="F173" s="88" t="e">
        <f>'ORÇAMENTO '!#REF!</f>
        <v>#REF!</v>
      </c>
      <c r="G173" s="90" t="e">
        <f>'ORÇAMENTO '!#REF!</f>
        <v>#REF!</v>
      </c>
      <c r="H173" s="92" t="e">
        <f>'ORÇAMENTO '!#REF!</f>
        <v>#REF!</v>
      </c>
      <c r="I173" s="90" t="e">
        <f>'ORÇAMENTO '!#REF!</f>
        <v>#REF!</v>
      </c>
      <c r="J173" s="90" t="e">
        <f>'ORÇAMENTO '!#REF!</f>
        <v>#REF!</v>
      </c>
      <c r="K173" s="90" t="e">
        <f>'ORÇAMENTO '!#REF!</f>
        <v>#REF!</v>
      </c>
      <c r="L173" s="92" t="e">
        <f>'ORÇAMENTO '!#REF!</f>
        <v>#REF!</v>
      </c>
      <c r="M173" s="92" t="e">
        <f>'ORÇAMENTO '!#REF!</f>
        <v>#REF!</v>
      </c>
      <c r="N173" s="95" t="e">
        <f>'ORÇAMENTO '!#REF!</f>
        <v>#REF!</v>
      </c>
      <c r="R173" s="96" t="e">
        <f t="shared" si="65"/>
        <v>#REF!</v>
      </c>
      <c r="S173" s="96" t="e">
        <f t="shared" si="66"/>
        <v>#REF!</v>
      </c>
      <c r="T173" s="89" t="e">
        <f t="shared" si="67"/>
        <v>#REF!</v>
      </c>
      <c r="U173" s="96" t="e">
        <f t="shared" si="50"/>
        <v>#REF!</v>
      </c>
      <c r="V173" s="100" t="e">
        <f t="shared" si="68"/>
        <v>#REF!</v>
      </c>
    </row>
    <row r="174" spans="3:23" hidden="1">
      <c r="C174" s="84" t="e">
        <f>'ORÇAMENTO '!#REF!</f>
        <v>#REF!</v>
      </c>
      <c r="D174" s="88" t="e">
        <f>'ORÇAMENTO '!#REF!</f>
        <v>#REF!</v>
      </c>
      <c r="E174" s="88" t="e">
        <f>'ORÇAMENTO '!#REF!</f>
        <v>#REF!</v>
      </c>
      <c r="F174" s="88" t="e">
        <f>'ORÇAMENTO '!#REF!</f>
        <v>#REF!</v>
      </c>
      <c r="G174" s="90" t="e">
        <f>'ORÇAMENTO '!#REF!</f>
        <v>#REF!</v>
      </c>
      <c r="H174" s="92" t="e">
        <f>'ORÇAMENTO '!#REF!</f>
        <v>#REF!</v>
      </c>
      <c r="I174" s="90" t="e">
        <f>'ORÇAMENTO '!#REF!</f>
        <v>#REF!</v>
      </c>
      <c r="J174" s="90" t="e">
        <f>'ORÇAMENTO '!#REF!</f>
        <v>#REF!</v>
      </c>
      <c r="K174" s="90" t="e">
        <f>'ORÇAMENTO '!#REF!</f>
        <v>#REF!</v>
      </c>
      <c r="L174" s="92" t="e">
        <f>'ORÇAMENTO '!#REF!</f>
        <v>#REF!</v>
      </c>
      <c r="M174" s="92" t="e">
        <f>'ORÇAMENTO '!#REF!</f>
        <v>#REF!</v>
      </c>
      <c r="N174" s="95" t="e">
        <f>'ORÇAMENTO '!#REF!</f>
        <v>#REF!</v>
      </c>
      <c r="R174" s="96" t="e">
        <f t="shared" si="65"/>
        <v>#REF!</v>
      </c>
      <c r="S174" s="96" t="e">
        <f t="shared" si="66"/>
        <v>#REF!</v>
      </c>
      <c r="T174" s="89" t="e">
        <f t="shared" si="67"/>
        <v>#REF!</v>
      </c>
      <c r="U174" s="96" t="e">
        <f t="shared" si="50"/>
        <v>#REF!</v>
      </c>
      <c r="V174" s="100" t="e">
        <f t="shared" si="68"/>
        <v>#REF!</v>
      </c>
    </row>
    <row r="175" spans="3:23" hidden="1">
      <c r="C175" s="84" t="e">
        <f>'ORÇAMENTO '!#REF!</f>
        <v>#REF!</v>
      </c>
      <c r="D175" s="88" t="e">
        <f>'ORÇAMENTO '!#REF!</f>
        <v>#REF!</v>
      </c>
      <c r="E175" s="88" t="e">
        <f>'ORÇAMENTO '!#REF!</f>
        <v>#REF!</v>
      </c>
      <c r="F175" s="88" t="e">
        <f>'ORÇAMENTO '!#REF!</f>
        <v>#REF!</v>
      </c>
      <c r="G175" s="90" t="e">
        <f>'ORÇAMENTO '!#REF!</f>
        <v>#REF!</v>
      </c>
      <c r="H175" s="92" t="e">
        <f>'ORÇAMENTO '!#REF!</f>
        <v>#REF!</v>
      </c>
      <c r="I175" s="90" t="e">
        <f>'ORÇAMENTO '!#REF!</f>
        <v>#REF!</v>
      </c>
      <c r="J175" s="90" t="e">
        <f>'ORÇAMENTO '!#REF!</f>
        <v>#REF!</v>
      </c>
      <c r="K175" s="90" t="e">
        <f>'ORÇAMENTO '!#REF!</f>
        <v>#REF!</v>
      </c>
      <c r="L175" s="92" t="e">
        <f>'ORÇAMENTO '!#REF!</f>
        <v>#REF!</v>
      </c>
      <c r="M175" s="92" t="e">
        <f>'ORÇAMENTO '!#REF!</f>
        <v>#REF!</v>
      </c>
      <c r="N175" s="95" t="e">
        <f>'ORÇAMENTO '!#REF!</f>
        <v>#REF!</v>
      </c>
      <c r="R175" s="96" t="e">
        <f t="shared" si="65"/>
        <v>#REF!</v>
      </c>
      <c r="S175" s="96" t="e">
        <f t="shared" si="66"/>
        <v>#REF!</v>
      </c>
      <c r="T175" s="89" t="e">
        <f t="shared" si="67"/>
        <v>#REF!</v>
      </c>
      <c r="U175" s="96" t="e">
        <f t="shared" si="50"/>
        <v>#REF!</v>
      </c>
      <c r="V175" s="100" t="e">
        <f t="shared" si="68"/>
        <v>#REF!</v>
      </c>
    </row>
    <row r="176" spans="3:23" hidden="1">
      <c r="C176" s="84" t="e">
        <f>'ORÇAMENTO '!#REF!</f>
        <v>#REF!</v>
      </c>
      <c r="D176" s="88" t="e">
        <f>'ORÇAMENTO '!#REF!</f>
        <v>#REF!</v>
      </c>
      <c r="E176" s="88" t="e">
        <f>'ORÇAMENTO '!#REF!</f>
        <v>#REF!</v>
      </c>
      <c r="F176" s="88" t="e">
        <f>'ORÇAMENTO '!#REF!</f>
        <v>#REF!</v>
      </c>
      <c r="G176" s="90" t="e">
        <f>'ORÇAMENTO '!#REF!</f>
        <v>#REF!</v>
      </c>
      <c r="H176" s="92" t="e">
        <f>'ORÇAMENTO '!#REF!</f>
        <v>#REF!</v>
      </c>
      <c r="I176" s="90" t="e">
        <f>'ORÇAMENTO '!#REF!</f>
        <v>#REF!</v>
      </c>
      <c r="J176" s="90" t="e">
        <f>'ORÇAMENTO '!#REF!</f>
        <v>#REF!</v>
      </c>
      <c r="K176" s="90" t="e">
        <f>'ORÇAMENTO '!#REF!</f>
        <v>#REF!</v>
      </c>
      <c r="L176" s="92" t="e">
        <f>'ORÇAMENTO '!#REF!</f>
        <v>#REF!</v>
      </c>
      <c r="M176" s="92" t="e">
        <f>'ORÇAMENTO '!#REF!</f>
        <v>#REF!</v>
      </c>
      <c r="N176" s="95" t="e">
        <f>'ORÇAMENTO '!#REF!</f>
        <v>#REF!</v>
      </c>
      <c r="R176" s="96" t="e">
        <f t="shared" si="65"/>
        <v>#REF!</v>
      </c>
      <c r="S176" s="96" t="e">
        <f t="shared" si="66"/>
        <v>#REF!</v>
      </c>
      <c r="T176" s="89" t="e">
        <f t="shared" si="67"/>
        <v>#REF!</v>
      </c>
      <c r="U176" s="96" t="e">
        <f t="shared" si="50"/>
        <v>#REF!</v>
      </c>
      <c r="V176" s="100" t="e">
        <f t="shared" si="68"/>
        <v>#REF!</v>
      </c>
    </row>
    <row r="177" spans="3:23" hidden="1">
      <c r="C177" s="84" t="e">
        <f>'ORÇAMENTO '!#REF!</f>
        <v>#REF!</v>
      </c>
      <c r="D177" s="88" t="e">
        <f>'ORÇAMENTO '!#REF!</f>
        <v>#REF!</v>
      </c>
      <c r="E177" s="88" t="e">
        <f>'ORÇAMENTO '!#REF!</f>
        <v>#REF!</v>
      </c>
      <c r="F177" s="88" t="e">
        <f>'ORÇAMENTO '!#REF!</f>
        <v>#REF!</v>
      </c>
      <c r="G177" s="90" t="e">
        <f>'ORÇAMENTO '!#REF!</f>
        <v>#REF!</v>
      </c>
      <c r="H177" s="92" t="e">
        <f>'ORÇAMENTO '!#REF!</f>
        <v>#REF!</v>
      </c>
      <c r="I177" s="90" t="e">
        <f>'ORÇAMENTO '!#REF!</f>
        <v>#REF!</v>
      </c>
      <c r="J177" s="90" t="e">
        <f>'ORÇAMENTO '!#REF!</f>
        <v>#REF!</v>
      </c>
      <c r="K177" s="90" t="e">
        <f>'ORÇAMENTO '!#REF!</f>
        <v>#REF!</v>
      </c>
      <c r="L177" s="92" t="e">
        <f>'ORÇAMENTO '!#REF!</f>
        <v>#REF!</v>
      </c>
      <c r="M177" s="92" t="e">
        <f>'ORÇAMENTO '!#REF!</f>
        <v>#REF!</v>
      </c>
      <c r="N177" s="95" t="e">
        <f>'ORÇAMENTO '!#REF!</f>
        <v>#REF!</v>
      </c>
      <c r="R177" s="96" t="e">
        <f t="shared" si="65"/>
        <v>#REF!</v>
      </c>
      <c r="S177" s="96" t="e">
        <f t="shared" si="66"/>
        <v>#REF!</v>
      </c>
      <c r="T177" s="89" t="e">
        <f t="shared" si="67"/>
        <v>#REF!</v>
      </c>
      <c r="U177" s="96" t="e">
        <f t="shared" si="50"/>
        <v>#REF!</v>
      </c>
      <c r="V177" s="100" t="e">
        <f t="shared" si="68"/>
        <v>#REF!</v>
      </c>
    </row>
    <row r="178" spans="3:23" hidden="1">
      <c r="C178" s="84" t="e">
        <f>'ORÇAMENTO '!#REF!</f>
        <v>#REF!</v>
      </c>
      <c r="D178" s="88" t="e">
        <f>'ORÇAMENTO '!#REF!</f>
        <v>#REF!</v>
      </c>
      <c r="E178" s="88" t="e">
        <f>'ORÇAMENTO '!#REF!</f>
        <v>#REF!</v>
      </c>
      <c r="F178" s="88" t="e">
        <f>'ORÇAMENTO '!#REF!</f>
        <v>#REF!</v>
      </c>
      <c r="G178" s="90" t="e">
        <f>'ORÇAMENTO '!#REF!</f>
        <v>#REF!</v>
      </c>
      <c r="H178" s="92" t="e">
        <f>'ORÇAMENTO '!#REF!</f>
        <v>#REF!</v>
      </c>
      <c r="I178" s="90" t="e">
        <f>'ORÇAMENTO '!#REF!</f>
        <v>#REF!</v>
      </c>
      <c r="J178" s="90" t="e">
        <f>'ORÇAMENTO '!#REF!</f>
        <v>#REF!</v>
      </c>
      <c r="K178" s="90" t="e">
        <f>'ORÇAMENTO '!#REF!</f>
        <v>#REF!</v>
      </c>
      <c r="L178" s="92" t="e">
        <f>'ORÇAMENTO '!#REF!</f>
        <v>#REF!</v>
      </c>
      <c r="M178" s="92" t="e">
        <f>'ORÇAMENTO '!#REF!</f>
        <v>#REF!</v>
      </c>
      <c r="N178" s="95" t="e">
        <f>'ORÇAMENTO '!#REF!</f>
        <v>#REF!</v>
      </c>
      <c r="R178" s="96" t="e">
        <f t="shared" si="65"/>
        <v>#REF!</v>
      </c>
      <c r="S178" s="96" t="e">
        <f t="shared" si="66"/>
        <v>#REF!</v>
      </c>
      <c r="T178" s="89" t="e">
        <f t="shared" si="67"/>
        <v>#REF!</v>
      </c>
      <c r="U178" s="96" t="e">
        <f t="shared" si="50"/>
        <v>#REF!</v>
      </c>
      <c r="V178" s="100" t="e">
        <f t="shared" si="68"/>
        <v>#REF!</v>
      </c>
    </row>
    <row r="179" spans="3:23">
      <c r="C179" s="84" t="e">
        <f>'ORÇAMENTO '!#REF!</f>
        <v>#REF!</v>
      </c>
      <c r="D179" s="88" t="e">
        <f>'ORÇAMENTO '!#REF!</f>
        <v>#REF!</v>
      </c>
      <c r="E179" s="88" t="e">
        <f>'ORÇAMENTO '!#REF!</f>
        <v>#REF!</v>
      </c>
      <c r="F179" s="88" t="e">
        <f>'ORÇAMENTO '!#REF!</f>
        <v>#REF!</v>
      </c>
      <c r="G179" s="90" t="e">
        <f>'ORÇAMENTO '!#REF!</f>
        <v>#REF!</v>
      </c>
      <c r="H179" s="92" t="e">
        <f>'ORÇAMENTO '!#REF!</f>
        <v>#REF!</v>
      </c>
      <c r="I179" s="90" t="e">
        <f>'ORÇAMENTO '!#REF!</f>
        <v>#REF!</v>
      </c>
      <c r="J179" s="90" t="e">
        <f>'ORÇAMENTO '!#REF!</f>
        <v>#REF!</v>
      </c>
      <c r="K179" s="90" t="e">
        <f>'ORÇAMENTO '!#REF!</f>
        <v>#REF!</v>
      </c>
      <c r="L179" s="92" t="e">
        <f>'ORÇAMENTO '!#REF!</f>
        <v>#REF!</v>
      </c>
      <c r="M179" s="92" t="e">
        <f>'ORÇAMENTO '!#REF!</f>
        <v>#REF!</v>
      </c>
      <c r="N179" s="95" t="e">
        <f>'ORÇAMENTO '!#REF!</f>
        <v>#REF!</v>
      </c>
      <c r="R179" s="96" t="e">
        <f>IF(F179=F178,0,SUMIF($F$6:$F$1627,F179,$H$6:$H$1627))</f>
        <v>#REF!</v>
      </c>
      <c r="S179" s="96" t="e">
        <f>IF(F179=F178,0,SUMIF($F$6:$F$1627,F179,$I$6:$I$1627))</f>
        <v>#REF!</v>
      </c>
      <c r="T179" s="89" t="e">
        <f>IF(F179=F178,0,SUMIF($F$6:$F$1627,F179,$L$6:$L$1627))</f>
        <v>#REF!</v>
      </c>
      <c r="U179" s="96" t="e">
        <f t="shared" si="50"/>
        <v>#REF!</v>
      </c>
      <c r="V179" s="100" t="e">
        <f>IF(F179=F178,0,SUMIF($F$6:$F$1627,F179,$N$6:$N$1627))</f>
        <v>#REF!</v>
      </c>
      <c r="W179" s="103" t="e">
        <f>V179+W178</f>
        <v>#REF!</v>
      </c>
    </row>
    <row r="180" spans="3:23" hidden="1">
      <c r="C180" s="84" t="e">
        <f>'ORÇAMENTO '!#REF!</f>
        <v>#REF!</v>
      </c>
      <c r="D180" s="88" t="e">
        <f>'ORÇAMENTO '!#REF!</f>
        <v>#REF!</v>
      </c>
      <c r="E180" s="88" t="e">
        <f>'ORÇAMENTO '!#REF!</f>
        <v>#REF!</v>
      </c>
      <c r="F180" s="88" t="e">
        <f>'ORÇAMENTO '!#REF!</f>
        <v>#REF!</v>
      </c>
      <c r="G180" s="90" t="e">
        <f>'ORÇAMENTO '!#REF!</f>
        <v>#REF!</v>
      </c>
      <c r="H180" s="92" t="e">
        <f>'ORÇAMENTO '!#REF!</f>
        <v>#REF!</v>
      </c>
      <c r="I180" s="90" t="e">
        <f>'ORÇAMENTO '!#REF!</f>
        <v>#REF!</v>
      </c>
      <c r="J180" s="90" t="e">
        <f>'ORÇAMENTO '!#REF!</f>
        <v>#REF!</v>
      </c>
      <c r="K180" s="90" t="e">
        <f>'ORÇAMENTO '!#REF!</f>
        <v>#REF!</v>
      </c>
      <c r="L180" s="92" t="e">
        <f>'ORÇAMENTO '!#REF!</f>
        <v>#REF!</v>
      </c>
      <c r="M180" s="92" t="e">
        <f>'ORÇAMENTO '!#REF!</f>
        <v>#REF!</v>
      </c>
      <c r="N180" s="95" t="e">
        <f>'ORÇAMENTO '!#REF!</f>
        <v>#REF!</v>
      </c>
      <c r="R180" s="96" t="e">
        <f>IF(F180=F179,0,SUMIF(F$6:F$1627,F180,H$6:H$1627))</f>
        <v>#REF!</v>
      </c>
      <c r="S180" s="96" t="e">
        <f>IF(F180=F179,0,SUMIF(F$6:F$1627,F180,I$6:I$1627))</f>
        <v>#REF!</v>
      </c>
      <c r="T180" s="89" t="e">
        <f>IF(F180=F179,0,SUMIF(F$6:F$1627,F180,L$6:L$1627))</f>
        <v>#REF!</v>
      </c>
      <c r="U180" s="96" t="e">
        <f t="shared" si="50"/>
        <v>#REF!</v>
      </c>
      <c r="V180" s="100" t="e">
        <f>IF(F180=F179,0,SUMIF(F$6:F$1627,F180,N$6:N$1627))</f>
        <v>#REF!</v>
      </c>
    </row>
    <row r="181" spans="3:23" hidden="1">
      <c r="C181" s="84" t="e">
        <f>'ORÇAMENTO '!#REF!</f>
        <v>#REF!</v>
      </c>
      <c r="D181" s="88" t="e">
        <f>'ORÇAMENTO '!#REF!</f>
        <v>#REF!</v>
      </c>
      <c r="E181" s="88" t="e">
        <f>'ORÇAMENTO '!#REF!</f>
        <v>#REF!</v>
      </c>
      <c r="F181" s="88" t="e">
        <f>'ORÇAMENTO '!#REF!</f>
        <v>#REF!</v>
      </c>
      <c r="G181" s="90" t="e">
        <f>'ORÇAMENTO '!#REF!</f>
        <v>#REF!</v>
      </c>
      <c r="H181" s="92" t="e">
        <f>'ORÇAMENTO '!#REF!</f>
        <v>#REF!</v>
      </c>
      <c r="I181" s="90" t="e">
        <f>'ORÇAMENTO '!#REF!</f>
        <v>#REF!</v>
      </c>
      <c r="J181" s="90" t="e">
        <f>'ORÇAMENTO '!#REF!</f>
        <v>#REF!</v>
      </c>
      <c r="K181" s="90" t="e">
        <f>'ORÇAMENTO '!#REF!</f>
        <v>#REF!</v>
      </c>
      <c r="L181" s="92" t="e">
        <f>'ORÇAMENTO '!#REF!</f>
        <v>#REF!</v>
      </c>
      <c r="M181" s="92" t="e">
        <f>'ORÇAMENTO '!#REF!</f>
        <v>#REF!</v>
      </c>
      <c r="N181" s="95" t="e">
        <f>'ORÇAMENTO '!#REF!</f>
        <v>#REF!</v>
      </c>
      <c r="R181" s="96" t="e">
        <f>IF(F181=F180,0,SUMIF(F$6:F$1627,F181,H$6:H$1627))</f>
        <v>#REF!</v>
      </c>
      <c r="S181" s="96" t="e">
        <f>IF(F181=F180,0,SUMIF(F$6:F$1627,F181,I$6:I$1627))</f>
        <v>#REF!</v>
      </c>
      <c r="T181" s="89" t="e">
        <f>IF(F181=F180,0,SUMIF(F$6:F$1627,F181,L$6:L$1627))</f>
        <v>#REF!</v>
      </c>
      <c r="U181" s="96" t="e">
        <f t="shared" si="50"/>
        <v>#REF!</v>
      </c>
      <c r="V181" s="100" t="e">
        <f>IF(F181=F180,0,SUMIF(F$6:F$1627,F181,N$6:N$1627))</f>
        <v>#REF!</v>
      </c>
    </row>
    <row r="182" spans="3:23">
      <c r="C182" s="84" t="e">
        <f>'ORÇAMENTO '!#REF!</f>
        <v>#REF!</v>
      </c>
      <c r="D182" s="88" t="e">
        <f>'ORÇAMENTO '!#REF!</f>
        <v>#REF!</v>
      </c>
      <c r="E182" s="88" t="e">
        <f>'ORÇAMENTO '!#REF!</f>
        <v>#REF!</v>
      </c>
      <c r="F182" s="88" t="e">
        <f>'ORÇAMENTO '!#REF!</f>
        <v>#REF!</v>
      </c>
      <c r="G182" s="90" t="e">
        <f>'ORÇAMENTO '!#REF!</f>
        <v>#REF!</v>
      </c>
      <c r="H182" s="92" t="e">
        <f>'ORÇAMENTO '!#REF!</f>
        <v>#REF!</v>
      </c>
      <c r="I182" s="90" t="e">
        <f>'ORÇAMENTO '!#REF!</f>
        <v>#REF!</v>
      </c>
      <c r="J182" s="90" t="e">
        <f>'ORÇAMENTO '!#REF!</f>
        <v>#REF!</v>
      </c>
      <c r="K182" s="90" t="e">
        <f>'ORÇAMENTO '!#REF!</f>
        <v>#REF!</v>
      </c>
      <c r="L182" s="92" t="e">
        <f>'ORÇAMENTO '!#REF!</f>
        <v>#REF!</v>
      </c>
      <c r="M182" s="92" t="e">
        <f>'ORÇAMENTO '!#REF!</f>
        <v>#REF!</v>
      </c>
      <c r="N182" s="95" t="e">
        <f>'ORÇAMENTO '!#REF!</f>
        <v>#REF!</v>
      </c>
      <c r="R182" s="96" t="e">
        <f>IF(F182=F181,0,SUMIF($F$6:$F$1627,F182,$H$6:$H$1627))</f>
        <v>#REF!</v>
      </c>
      <c r="S182" s="96" t="e">
        <f>IF(F182=F181,0,SUMIF($F$6:$F$1627,F182,$I$6:$I$1627))</f>
        <v>#REF!</v>
      </c>
      <c r="T182" s="89" t="e">
        <f>IF(F182=F181,0,SUMIF($F$6:$F$1627,F182,$L$6:$L$1627))</f>
        <v>#REF!</v>
      </c>
      <c r="U182" s="96" t="e">
        <f t="shared" si="50"/>
        <v>#REF!</v>
      </c>
      <c r="V182" s="100" t="e">
        <f>IF(F182=F181,0,SUMIF($F$6:$F$1627,F182,$N$6:$N$1627))</f>
        <v>#REF!</v>
      </c>
      <c r="W182" s="103" t="e">
        <f>V182+W181</f>
        <v>#REF!</v>
      </c>
    </row>
    <row r="183" spans="3:23">
      <c r="C183" s="84" t="e">
        <f>'ORÇAMENTO '!#REF!</f>
        <v>#REF!</v>
      </c>
      <c r="D183" s="88" t="e">
        <f>'ORÇAMENTO '!#REF!</f>
        <v>#REF!</v>
      </c>
      <c r="E183" s="88" t="e">
        <f>'ORÇAMENTO '!#REF!</f>
        <v>#REF!</v>
      </c>
      <c r="F183" s="88" t="e">
        <f>'ORÇAMENTO '!#REF!</f>
        <v>#REF!</v>
      </c>
      <c r="G183" s="90" t="e">
        <f>'ORÇAMENTO '!#REF!</f>
        <v>#REF!</v>
      </c>
      <c r="H183" s="92" t="e">
        <f>'ORÇAMENTO '!#REF!</f>
        <v>#REF!</v>
      </c>
      <c r="I183" s="90" t="e">
        <f>'ORÇAMENTO '!#REF!</f>
        <v>#REF!</v>
      </c>
      <c r="J183" s="90" t="e">
        <f>'ORÇAMENTO '!#REF!</f>
        <v>#REF!</v>
      </c>
      <c r="K183" s="90" t="e">
        <f>'ORÇAMENTO '!#REF!</f>
        <v>#REF!</v>
      </c>
      <c r="L183" s="92" t="e">
        <f>'ORÇAMENTO '!#REF!</f>
        <v>#REF!</v>
      </c>
      <c r="M183" s="92" t="e">
        <f>'ORÇAMENTO '!#REF!</f>
        <v>#REF!</v>
      </c>
      <c r="N183" s="95" t="e">
        <f>'ORÇAMENTO '!#REF!</f>
        <v>#REF!</v>
      </c>
      <c r="R183" s="96" t="e">
        <f>IF(F183=F182,0,SUMIF($F$6:$F$1627,F183,$H$6:$H$1627))</f>
        <v>#REF!</v>
      </c>
      <c r="S183" s="96" t="e">
        <f>IF(F183=F182,0,SUMIF($F$6:$F$1627,F183,$I$6:$I$1627))</f>
        <v>#REF!</v>
      </c>
      <c r="T183" s="89" t="e">
        <f>IF(F183=F182,0,SUMIF($F$6:$F$1627,F183,$L$6:$L$1627))</f>
        <v>#REF!</v>
      </c>
      <c r="U183" s="96" t="e">
        <f t="shared" si="50"/>
        <v>#REF!</v>
      </c>
      <c r="V183" s="100" t="e">
        <f>IF(F183=F182,0,SUMIF($F$6:$F$1627,F183,$N$6:$N$1627))</f>
        <v>#REF!</v>
      </c>
      <c r="W183" s="103" t="e">
        <f>V183+W182</f>
        <v>#REF!</v>
      </c>
    </row>
    <row r="184" spans="3:23">
      <c r="C184" s="84" t="e">
        <f>'ORÇAMENTO '!#REF!</f>
        <v>#REF!</v>
      </c>
      <c r="D184" s="88" t="e">
        <f>'ORÇAMENTO '!#REF!</f>
        <v>#REF!</v>
      </c>
      <c r="E184" s="88" t="e">
        <f>'ORÇAMENTO '!#REF!</f>
        <v>#REF!</v>
      </c>
      <c r="F184" s="88" t="e">
        <f>'ORÇAMENTO '!#REF!</f>
        <v>#REF!</v>
      </c>
      <c r="G184" s="90" t="e">
        <f>'ORÇAMENTO '!#REF!</f>
        <v>#REF!</v>
      </c>
      <c r="H184" s="92" t="e">
        <f>'ORÇAMENTO '!#REF!</f>
        <v>#REF!</v>
      </c>
      <c r="I184" s="90" t="e">
        <f>'ORÇAMENTO '!#REF!</f>
        <v>#REF!</v>
      </c>
      <c r="J184" s="90" t="e">
        <f>'ORÇAMENTO '!#REF!</f>
        <v>#REF!</v>
      </c>
      <c r="K184" s="90" t="e">
        <f>'ORÇAMENTO '!#REF!</f>
        <v>#REF!</v>
      </c>
      <c r="L184" s="92" t="e">
        <f>'ORÇAMENTO '!#REF!</f>
        <v>#REF!</v>
      </c>
      <c r="M184" s="92" t="e">
        <f>'ORÇAMENTO '!#REF!</f>
        <v>#REF!</v>
      </c>
      <c r="N184" s="95" t="e">
        <f>'ORÇAMENTO '!#REF!</f>
        <v>#REF!</v>
      </c>
      <c r="R184" s="96" t="e">
        <f>IF(F184=F183,0,SUMIF($F$6:$F$1627,F184,$H$6:$H$1627))</f>
        <v>#REF!</v>
      </c>
      <c r="S184" s="96" t="e">
        <f>IF(F184=F183,0,SUMIF($F$6:$F$1627,F184,$I$6:$I$1627))</f>
        <v>#REF!</v>
      </c>
      <c r="T184" s="89" t="e">
        <f>IF(F184=F183,0,SUMIF($F$6:$F$1627,F184,$L$6:$L$1627))</f>
        <v>#REF!</v>
      </c>
      <c r="U184" s="96" t="e">
        <f t="shared" si="50"/>
        <v>#REF!</v>
      </c>
      <c r="V184" s="100" t="e">
        <f>IF(F184=F183,0,SUMIF($F$6:$F$1627,F184,$N$6:$N$1627))</f>
        <v>#REF!</v>
      </c>
      <c r="W184" s="103" t="e">
        <f>V184+W183</f>
        <v>#REF!</v>
      </c>
    </row>
    <row r="185" spans="3:23" hidden="1">
      <c r="C185" s="84" t="e">
        <f>'ORÇAMENTO '!#REF!</f>
        <v>#REF!</v>
      </c>
      <c r="D185" s="88" t="e">
        <f>'ORÇAMENTO '!#REF!</f>
        <v>#REF!</v>
      </c>
      <c r="E185" s="88" t="e">
        <f>'ORÇAMENTO '!#REF!</f>
        <v>#REF!</v>
      </c>
      <c r="F185" s="88" t="e">
        <f>'ORÇAMENTO '!#REF!</f>
        <v>#REF!</v>
      </c>
      <c r="G185" s="90" t="e">
        <f>'ORÇAMENTO '!#REF!</f>
        <v>#REF!</v>
      </c>
      <c r="H185" s="92" t="e">
        <f>'ORÇAMENTO '!#REF!</f>
        <v>#REF!</v>
      </c>
      <c r="I185" s="90" t="e">
        <f>'ORÇAMENTO '!#REF!</f>
        <v>#REF!</v>
      </c>
      <c r="J185" s="90" t="e">
        <f>'ORÇAMENTO '!#REF!</f>
        <v>#REF!</v>
      </c>
      <c r="K185" s="90" t="e">
        <f>'ORÇAMENTO '!#REF!</f>
        <v>#REF!</v>
      </c>
      <c r="L185" s="92" t="e">
        <f>'ORÇAMENTO '!#REF!</f>
        <v>#REF!</v>
      </c>
      <c r="M185" s="92" t="e">
        <f>'ORÇAMENTO '!#REF!</f>
        <v>#REF!</v>
      </c>
      <c r="N185" s="95" t="e">
        <f>'ORÇAMENTO '!#REF!</f>
        <v>#REF!</v>
      </c>
      <c r="R185" s="96" t="e">
        <f>IF(F185=F184,0,SUMIF(F$6:F$1627,F185,H$6:H$1627))</f>
        <v>#REF!</v>
      </c>
      <c r="S185" s="96" t="e">
        <f>IF(F185=F184,0,SUMIF(F$6:F$1627,F185,I$6:I$1627))</f>
        <v>#REF!</v>
      </c>
      <c r="T185" s="89" t="e">
        <f>IF(F185=F184,0,SUMIF(F$6:F$1627,F185,L$6:L$1627))</f>
        <v>#REF!</v>
      </c>
      <c r="U185" s="96" t="e">
        <f t="shared" si="50"/>
        <v>#REF!</v>
      </c>
      <c r="V185" s="100" t="e">
        <f>IF(F185=F184,0,SUMIF(F$6:F$1627,F185,N$6:N$1627))</f>
        <v>#REF!</v>
      </c>
    </row>
    <row r="186" spans="3:23" hidden="1">
      <c r="C186" s="84" t="e">
        <f>'ORÇAMENTO '!#REF!</f>
        <v>#REF!</v>
      </c>
      <c r="D186" s="88" t="e">
        <f>'ORÇAMENTO '!#REF!</f>
        <v>#REF!</v>
      </c>
      <c r="E186" s="88" t="e">
        <f>'ORÇAMENTO '!#REF!</f>
        <v>#REF!</v>
      </c>
      <c r="F186" s="88" t="e">
        <f>'ORÇAMENTO '!#REF!</f>
        <v>#REF!</v>
      </c>
      <c r="G186" s="90" t="e">
        <f>'ORÇAMENTO '!#REF!</f>
        <v>#REF!</v>
      </c>
      <c r="H186" s="92" t="e">
        <f>'ORÇAMENTO '!#REF!</f>
        <v>#REF!</v>
      </c>
      <c r="I186" s="90" t="e">
        <f>'ORÇAMENTO '!#REF!</f>
        <v>#REF!</v>
      </c>
      <c r="J186" s="90" t="e">
        <f>'ORÇAMENTO '!#REF!</f>
        <v>#REF!</v>
      </c>
      <c r="K186" s="90" t="e">
        <f>'ORÇAMENTO '!#REF!</f>
        <v>#REF!</v>
      </c>
      <c r="L186" s="92" t="e">
        <f>'ORÇAMENTO '!#REF!</f>
        <v>#REF!</v>
      </c>
      <c r="M186" s="92" t="e">
        <f>'ORÇAMENTO '!#REF!</f>
        <v>#REF!</v>
      </c>
      <c r="N186" s="95" t="e">
        <f>'ORÇAMENTO '!#REF!</f>
        <v>#REF!</v>
      </c>
      <c r="R186" s="96" t="e">
        <f>IF(F186=F185,0,SUMIF(F$6:F$1627,F186,H$6:H$1627))</f>
        <v>#REF!</v>
      </c>
      <c r="S186" s="96" t="e">
        <f>IF(F186=F185,0,SUMIF(F$6:F$1627,F186,I$6:I$1627))</f>
        <v>#REF!</v>
      </c>
      <c r="T186" s="89" t="e">
        <f>IF(F186=F185,0,SUMIF(F$6:F$1627,F186,L$6:L$1627))</f>
        <v>#REF!</v>
      </c>
      <c r="U186" s="96" t="e">
        <f t="shared" si="50"/>
        <v>#REF!</v>
      </c>
      <c r="V186" s="100" t="e">
        <f>IF(F186=F185,0,SUMIF(F$6:F$1627,F186,N$6:N$1627))</f>
        <v>#REF!</v>
      </c>
    </row>
    <row r="187" spans="3:23" hidden="1">
      <c r="C187" s="84" t="e">
        <f>'ORÇAMENTO '!#REF!</f>
        <v>#REF!</v>
      </c>
      <c r="D187" s="88" t="e">
        <f>'ORÇAMENTO '!#REF!</f>
        <v>#REF!</v>
      </c>
      <c r="E187" s="88" t="e">
        <f>'ORÇAMENTO '!#REF!</f>
        <v>#REF!</v>
      </c>
      <c r="F187" s="88" t="e">
        <f>'ORÇAMENTO '!#REF!</f>
        <v>#REF!</v>
      </c>
      <c r="G187" s="90" t="e">
        <f>'ORÇAMENTO '!#REF!</f>
        <v>#REF!</v>
      </c>
      <c r="H187" s="92" t="e">
        <f>'ORÇAMENTO '!#REF!</f>
        <v>#REF!</v>
      </c>
      <c r="I187" s="90" t="e">
        <f>'ORÇAMENTO '!#REF!</f>
        <v>#REF!</v>
      </c>
      <c r="J187" s="90" t="e">
        <f>'ORÇAMENTO '!#REF!</f>
        <v>#REF!</v>
      </c>
      <c r="K187" s="90" t="e">
        <f>'ORÇAMENTO '!#REF!</f>
        <v>#REF!</v>
      </c>
      <c r="L187" s="92" t="e">
        <f>'ORÇAMENTO '!#REF!</f>
        <v>#REF!</v>
      </c>
      <c r="M187" s="92" t="e">
        <f>'ORÇAMENTO '!#REF!</f>
        <v>#REF!</v>
      </c>
      <c r="N187" s="95" t="e">
        <f>'ORÇAMENTO '!#REF!</f>
        <v>#REF!</v>
      </c>
      <c r="R187" s="96" t="e">
        <f>IF(F187=F186,0,SUMIF(F$6:F$1627,F187,H$6:H$1627))</f>
        <v>#REF!</v>
      </c>
      <c r="S187" s="96" t="e">
        <f>IF(F187=F186,0,SUMIF(F$6:F$1627,F187,I$6:I$1627))</f>
        <v>#REF!</v>
      </c>
      <c r="T187" s="89" t="e">
        <f>IF(F187=F186,0,SUMIF(F$6:F$1627,F187,L$6:L$1627))</f>
        <v>#REF!</v>
      </c>
      <c r="U187" s="96" t="e">
        <f t="shared" si="50"/>
        <v>#REF!</v>
      </c>
      <c r="V187" s="100" t="e">
        <f>IF(F187=F186,0,SUMIF(F$6:F$1627,F187,N$6:N$1627))</f>
        <v>#REF!</v>
      </c>
    </row>
    <row r="188" spans="3:23" hidden="1">
      <c r="C188" s="84" t="e">
        <f>'ORÇAMENTO '!#REF!</f>
        <v>#REF!</v>
      </c>
      <c r="D188" s="88" t="e">
        <f>'ORÇAMENTO '!#REF!</f>
        <v>#REF!</v>
      </c>
      <c r="E188" s="88" t="e">
        <f>'ORÇAMENTO '!#REF!</f>
        <v>#REF!</v>
      </c>
      <c r="F188" s="88" t="e">
        <f>'ORÇAMENTO '!#REF!</f>
        <v>#REF!</v>
      </c>
      <c r="G188" s="90" t="e">
        <f>'ORÇAMENTO '!#REF!</f>
        <v>#REF!</v>
      </c>
      <c r="H188" s="92" t="e">
        <f>'ORÇAMENTO '!#REF!</f>
        <v>#REF!</v>
      </c>
      <c r="I188" s="90" t="e">
        <f>'ORÇAMENTO '!#REF!</f>
        <v>#REF!</v>
      </c>
      <c r="J188" s="90" t="e">
        <f>'ORÇAMENTO '!#REF!</f>
        <v>#REF!</v>
      </c>
      <c r="K188" s="90" t="e">
        <f>'ORÇAMENTO '!#REF!</f>
        <v>#REF!</v>
      </c>
      <c r="L188" s="92" t="e">
        <f>'ORÇAMENTO '!#REF!</f>
        <v>#REF!</v>
      </c>
      <c r="M188" s="92" t="e">
        <f>'ORÇAMENTO '!#REF!</f>
        <v>#REF!</v>
      </c>
      <c r="N188" s="95" t="e">
        <f>'ORÇAMENTO '!#REF!</f>
        <v>#REF!</v>
      </c>
      <c r="R188" s="96" t="e">
        <f>IF(F188=F187,0,SUMIF(F$6:F$1627,F188,H$6:H$1627))</f>
        <v>#REF!</v>
      </c>
      <c r="S188" s="96" t="e">
        <f>IF(F188=F187,0,SUMIF(F$6:F$1627,F188,I$6:I$1627))</f>
        <v>#REF!</v>
      </c>
      <c r="T188" s="89" t="e">
        <f>IF(F188=F187,0,SUMIF(F$6:F$1627,F188,L$6:L$1627))</f>
        <v>#REF!</v>
      </c>
      <c r="U188" s="96" t="e">
        <f t="shared" si="50"/>
        <v>#REF!</v>
      </c>
      <c r="V188" s="100" t="e">
        <f>IF(F188=F187,0,SUMIF(F$6:F$1627,F188,N$6:N$1627))</f>
        <v>#REF!</v>
      </c>
    </row>
    <row r="189" spans="3:23" hidden="1">
      <c r="C189" s="84" t="e">
        <f>'ORÇAMENTO '!#REF!</f>
        <v>#REF!</v>
      </c>
      <c r="D189" s="88" t="e">
        <f>'ORÇAMENTO '!#REF!</f>
        <v>#REF!</v>
      </c>
      <c r="E189" s="88" t="e">
        <f>'ORÇAMENTO '!#REF!</f>
        <v>#REF!</v>
      </c>
      <c r="F189" s="88" t="e">
        <f>'ORÇAMENTO '!#REF!</f>
        <v>#REF!</v>
      </c>
      <c r="G189" s="90" t="e">
        <f>'ORÇAMENTO '!#REF!</f>
        <v>#REF!</v>
      </c>
      <c r="H189" s="92" t="e">
        <f>'ORÇAMENTO '!#REF!</f>
        <v>#REF!</v>
      </c>
      <c r="I189" s="90" t="e">
        <f>'ORÇAMENTO '!#REF!</f>
        <v>#REF!</v>
      </c>
      <c r="J189" s="90" t="e">
        <f>'ORÇAMENTO '!#REF!</f>
        <v>#REF!</v>
      </c>
      <c r="K189" s="90" t="e">
        <f>'ORÇAMENTO '!#REF!</f>
        <v>#REF!</v>
      </c>
      <c r="L189" s="92" t="e">
        <f>'ORÇAMENTO '!#REF!</f>
        <v>#REF!</v>
      </c>
      <c r="M189" s="92" t="e">
        <f>'ORÇAMENTO '!#REF!</f>
        <v>#REF!</v>
      </c>
      <c r="N189" s="95" t="e">
        <f>'ORÇAMENTO '!#REF!</f>
        <v>#REF!</v>
      </c>
      <c r="R189" s="96" t="e">
        <f>IF(F189=F188,0,SUMIF(F$6:F$1627,F189,H$6:H$1627))</f>
        <v>#REF!</v>
      </c>
      <c r="S189" s="96" t="e">
        <f>IF(F189=F188,0,SUMIF(F$6:F$1627,F189,I$6:I$1627))</f>
        <v>#REF!</v>
      </c>
      <c r="T189" s="89" t="e">
        <f>IF(F189=F188,0,SUMIF(F$6:F$1627,F189,L$6:L$1627))</f>
        <v>#REF!</v>
      </c>
      <c r="U189" s="96" t="e">
        <f t="shared" si="50"/>
        <v>#REF!</v>
      </c>
      <c r="V189" s="100" t="e">
        <f>IF(F189=F188,0,SUMIF(F$6:F$1627,F189,N$6:N$1627))</f>
        <v>#REF!</v>
      </c>
    </row>
    <row r="190" spans="3:23">
      <c r="C190" s="84" t="e">
        <f>'ORÇAMENTO '!#REF!</f>
        <v>#REF!</v>
      </c>
      <c r="D190" s="88" t="e">
        <f>'ORÇAMENTO '!#REF!</f>
        <v>#REF!</v>
      </c>
      <c r="E190" s="88" t="e">
        <f>'ORÇAMENTO '!#REF!</f>
        <v>#REF!</v>
      </c>
      <c r="F190" s="88" t="e">
        <f>'ORÇAMENTO '!#REF!</f>
        <v>#REF!</v>
      </c>
      <c r="G190" s="90" t="e">
        <f>'ORÇAMENTO '!#REF!</f>
        <v>#REF!</v>
      </c>
      <c r="H190" s="92" t="e">
        <f>'ORÇAMENTO '!#REF!</f>
        <v>#REF!</v>
      </c>
      <c r="I190" s="90" t="e">
        <f>'ORÇAMENTO '!#REF!</f>
        <v>#REF!</v>
      </c>
      <c r="J190" s="90" t="e">
        <f>'ORÇAMENTO '!#REF!</f>
        <v>#REF!</v>
      </c>
      <c r="K190" s="90" t="e">
        <f>'ORÇAMENTO '!#REF!</f>
        <v>#REF!</v>
      </c>
      <c r="L190" s="92" t="e">
        <f>'ORÇAMENTO '!#REF!</f>
        <v>#REF!</v>
      </c>
      <c r="M190" s="92" t="e">
        <f>'ORÇAMENTO '!#REF!</f>
        <v>#REF!</v>
      </c>
      <c r="N190" s="95" t="e">
        <f>'ORÇAMENTO '!#REF!</f>
        <v>#REF!</v>
      </c>
      <c r="R190" s="96" t="e">
        <f>IF(F190=F189,0,SUMIF($F$6:$F$1627,F190,$H$6:$H$1627))</f>
        <v>#REF!</v>
      </c>
      <c r="S190" s="96" t="e">
        <f>IF(F190=F189,0,SUMIF($F$6:$F$1627,F190,$I$6:$I$1627))</f>
        <v>#REF!</v>
      </c>
      <c r="T190" s="89" t="e">
        <f>IF(F190=F189,0,SUMIF($F$6:$F$1627,F190,$L$6:$L$1627))</f>
        <v>#REF!</v>
      </c>
      <c r="U190" s="96" t="e">
        <f t="shared" si="50"/>
        <v>#REF!</v>
      </c>
      <c r="V190" s="100" t="e">
        <f>IF(F190=F189,0,SUMIF($F$6:$F$1627,F190,$N$6:$N$1627))</f>
        <v>#REF!</v>
      </c>
      <c r="W190" s="103" t="e">
        <f>V190+W189</f>
        <v>#REF!</v>
      </c>
    </row>
    <row r="191" spans="3:23" hidden="1">
      <c r="C191" s="84" t="e">
        <f>'ORÇAMENTO '!#REF!</f>
        <v>#REF!</v>
      </c>
      <c r="D191" s="88" t="e">
        <f>'ORÇAMENTO '!#REF!</f>
        <v>#REF!</v>
      </c>
      <c r="E191" s="88" t="e">
        <f>'ORÇAMENTO '!#REF!</f>
        <v>#REF!</v>
      </c>
      <c r="F191" s="88" t="e">
        <f>'ORÇAMENTO '!#REF!</f>
        <v>#REF!</v>
      </c>
      <c r="G191" s="90" t="e">
        <f>'ORÇAMENTO '!#REF!</f>
        <v>#REF!</v>
      </c>
      <c r="H191" s="92" t="e">
        <f>'ORÇAMENTO '!#REF!</f>
        <v>#REF!</v>
      </c>
      <c r="I191" s="90" t="e">
        <f>'ORÇAMENTO '!#REF!</f>
        <v>#REF!</v>
      </c>
      <c r="J191" s="90" t="e">
        <f>'ORÇAMENTO '!#REF!</f>
        <v>#REF!</v>
      </c>
      <c r="K191" s="90" t="e">
        <f>'ORÇAMENTO '!#REF!</f>
        <v>#REF!</v>
      </c>
      <c r="L191" s="92" t="e">
        <f>'ORÇAMENTO '!#REF!</f>
        <v>#REF!</v>
      </c>
      <c r="M191" s="92" t="e">
        <f>'ORÇAMENTO '!#REF!</f>
        <v>#REF!</v>
      </c>
      <c r="N191" s="95" t="e">
        <f>'ORÇAMENTO '!#REF!</f>
        <v>#REF!</v>
      </c>
      <c r="R191" s="96" t="e">
        <f>IF(F191=F190,0,SUMIF(F$6:F$1627,F191,H$6:H$1627))</f>
        <v>#REF!</v>
      </c>
      <c r="S191" s="96" t="e">
        <f>IF(F191=F190,0,SUMIF(F$6:F$1627,F191,I$6:I$1627))</f>
        <v>#REF!</v>
      </c>
      <c r="T191" s="89" t="e">
        <f>IF(F191=F190,0,SUMIF(F$6:F$1627,F191,L$6:L$1627))</f>
        <v>#REF!</v>
      </c>
      <c r="U191" s="96" t="e">
        <f t="shared" si="50"/>
        <v>#REF!</v>
      </c>
      <c r="V191" s="100" t="e">
        <f>IF(F191=F190,0,SUMIF(F$6:F$1627,F191,N$6:N$1627))</f>
        <v>#REF!</v>
      </c>
    </row>
    <row r="192" spans="3:23" hidden="1">
      <c r="C192" s="84" t="e">
        <f>'ORÇAMENTO '!#REF!</f>
        <v>#REF!</v>
      </c>
      <c r="D192" s="88" t="e">
        <f>'ORÇAMENTO '!#REF!</f>
        <v>#REF!</v>
      </c>
      <c r="E192" s="88" t="e">
        <f>'ORÇAMENTO '!#REF!</f>
        <v>#REF!</v>
      </c>
      <c r="F192" s="88" t="e">
        <f>'ORÇAMENTO '!#REF!</f>
        <v>#REF!</v>
      </c>
      <c r="G192" s="90" t="e">
        <f>'ORÇAMENTO '!#REF!</f>
        <v>#REF!</v>
      </c>
      <c r="H192" s="92" t="e">
        <f>'ORÇAMENTO '!#REF!</f>
        <v>#REF!</v>
      </c>
      <c r="I192" s="90" t="e">
        <f>'ORÇAMENTO '!#REF!</f>
        <v>#REF!</v>
      </c>
      <c r="J192" s="90" t="e">
        <f>'ORÇAMENTO '!#REF!</f>
        <v>#REF!</v>
      </c>
      <c r="K192" s="90" t="e">
        <f>'ORÇAMENTO '!#REF!</f>
        <v>#REF!</v>
      </c>
      <c r="L192" s="92" t="e">
        <f>'ORÇAMENTO '!#REF!</f>
        <v>#REF!</v>
      </c>
      <c r="M192" s="92" t="e">
        <f>'ORÇAMENTO '!#REF!</f>
        <v>#REF!</v>
      </c>
      <c r="N192" s="95" t="e">
        <f>'ORÇAMENTO '!#REF!</f>
        <v>#REF!</v>
      </c>
      <c r="R192" s="96" t="e">
        <f>IF(F192=F191,0,SUMIF(F$6:F$1627,F192,H$6:H$1627))</f>
        <v>#REF!</v>
      </c>
      <c r="S192" s="96" t="e">
        <f>IF(F192=F191,0,SUMIF(F$6:F$1627,F192,I$6:I$1627))</f>
        <v>#REF!</v>
      </c>
      <c r="T192" s="89" t="e">
        <f>IF(F192=F191,0,SUMIF(F$6:F$1627,F192,L$6:L$1627))</f>
        <v>#REF!</v>
      </c>
      <c r="U192" s="96" t="e">
        <f t="shared" si="50"/>
        <v>#REF!</v>
      </c>
      <c r="V192" s="100" t="e">
        <f>IF(F192=F191,0,SUMIF(F$6:F$1627,F192,N$6:N$1627))</f>
        <v>#REF!</v>
      </c>
    </row>
    <row r="193" spans="3:23" hidden="1">
      <c r="C193" s="84" t="e">
        <f>'ORÇAMENTO '!#REF!</f>
        <v>#REF!</v>
      </c>
      <c r="D193" s="88" t="e">
        <f>'ORÇAMENTO '!#REF!</f>
        <v>#REF!</v>
      </c>
      <c r="E193" s="88" t="e">
        <f>'ORÇAMENTO '!#REF!</f>
        <v>#REF!</v>
      </c>
      <c r="F193" s="88" t="e">
        <f>'ORÇAMENTO '!#REF!</f>
        <v>#REF!</v>
      </c>
      <c r="G193" s="90" t="e">
        <f>'ORÇAMENTO '!#REF!</f>
        <v>#REF!</v>
      </c>
      <c r="H193" s="92" t="e">
        <f>'ORÇAMENTO '!#REF!</f>
        <v>#REF!</v>
      </c>
      <c r="I193" s="90" t="e">
        <f>'ORÇAMENTO '!#REF!</f>
        <v>#REF!</v>
      </c>
      <c r="J193" s="90" t="e">
        <f>'ORÇAMENTO '!#REF!</f>
        <v>#REF!</v>
      </c>
      <c r="K193" s="90" t="e">
        <f>'ORÇAMENTO '!#REF!</f>
        <v>#REF!</v>
      </c>
      <c r="L193" s="92" t="e">
        <f>'ORÇAMENTO '!#REF!</f>
        <v>#REF!</v>
      </c>
      <c r="M193" s="92" t="e">
        <f>'ORÇAMENTO '!#REF!</f>
        <v>#REF!</v>
      </c>
      <c r="N193" s="95" t="e">
        <f>'ORÇAMENTO '!#REF!</f>
        <v>#REF!</v>
      </c>
      <c r="R193" s="96" t="e">
        <f>IF(F193=F192,0,SUMIF(F$6:F$1627,F193,H$6:H$1627))</f>
        <v>#REF!</v>
      </c>
      <c r="S193" s="96" t="e">
        <f>IF(F193=F192,0,SUMIF(F$6:F$1627,F193,I$6:I$1627))</f>
        <v>#REF!</v>
      </c>
      <c r="T193" s="89" t="e">
        <f>IF(F193=F192,0,SUMIF(F$6:F$1627,F193,L$6:L$1627))</f>
        <v>#REF!</v>
      </c>
      <c r="U193" s="96" t="e">
        <f t="shared" si="50"/>
        <v>#REF!</v>
      </c>
      <c r="V193" s="100" t="e">
        <f>IF(F193=F192,0,SUMIF(F$6:F$1627,F193,N$6:N$1627))</f>
        <v>#REF!</v>
      </c>
    </row>
    <row r="194" spans="3:23" hidden="1">
      <c r="C194" s="84" t="e">
        <f>'ORÇAMENTO '!#REF!</f>
        <v>#REF!</v>
      </c>
      <c r="D194" s="88" t="e">
        <f>'ORÇAMENTO '!#REF!</f>
        <v>#REF!</v>
      </c>
      <c r="E194" s="88" t="e">
        <f>'ORÇAMENTO '!#REF!</f>
        <v>#REF!</v>
      </c>
      <c r="F194" s="88" t="e">
        <f>'ORÇAMENTO '!#REF!</f>
        <v>#REF!</v>
      </c>
      <c r="G194" s="90" t="e">
        <f>'ORÇAMENTO '!#REF!</f>
        <v>#REF!</v>
      </c>
      <c r="H194" s="92" t="e">
        <f>'ORÇAMENTO '!#REF!</f>
        <v>#REF!</v>
      </c>
      <c r="I194" s="90" t="e">
        <f>'ORÇAMENTO '!#REF!</f>
        <v>#REF!</v>
      </c>
      <c r="J194" s="90" t="e">
        <f>'ORÇAMENTO '!#REF!</f>
        <v>#REF!</v>
      </c>
      <c r="K194" s="90" t="e">
        <f>'ORÇAMENTO '!#REF!</f>
        <v>#REF!</v>
      </c>
      <c r="L194" s="92" t="e">
        <f>'ORÇAMENTO '!#REF!</f>
        <v>#REF!</v>
      </c>
      <c r="M194" s="92" t="e">
        <f>'ORÇAMENTO '!#REF!</f>
        <v>#REF!</v>
      </c>
      <c r="N194" s="95" t="e">
        <f>'ORÇAMENTO '!#REF!</f>
        <v>#REF!</v>
      </c>
      <c r="R194" s="96" t="e">
        <f>IF(F194=F193,0,SUMIF(F$6:F$1627,F194,H$6:H$1627))</f>
        <v>#REF!</v>
      </c>
      <c r="S194" s="96" t="e">
        <f>IF(F194=F193,0,SUMIF(F$6:F$1627,F194,I$6:I$1627))</f>
        <v>#REF!</v>
      </c>
      <c r="T194" s="89" t="e">
        <f>IF(F194=F193,0,SUMIF(F$6:F$1627,F194,L$6:L$1627))</f>
        <v>#REF!</v>
      </c>
      <c r="U194" s="96" t="e">
        <f t="shared" si="50"/>
        <v>#REF!</v>
      </c>
      <c r="V194" s="100" t="e">
        <f>IF(F194=F193,0,SUMIF(F$6:F$1627,F194,N$6:N$1627))</f>
        <v>#REF!</v>
      </c>
    </row>
    <row r="195" spans="3:23" hidden="1">
      <c r="C195" s="84" t="e">
        <f>'ORÇAMENTO '!#REF!</f>
        <v>#REF!</v>
      </c>
      <c r="D195" s="88" t="e">
        <f>'ORÇAMENTO '!#REF!</f>
        <v>#REF!</v>
      </c>
      <c r="E195" s="88" t="e">
        <f>'ORÇAMENTO '!#REF!</f>
        <v>#REF!</v>
      </c>
      <c r="F195" s="88" t="e">
        <f>'ORÇAMENTO '!#REF!</f>
        <v>#REF!</v>
      </c>
      <c r="G195" s="90" t="e">
        <f>'ORÇAMENTO '!#REF!</f>
        <v>#REF!</v>
      </c>
      <c r="H195" s="92" t="e">
        <f>'ORÇAMENTO '!#REF!</f>
        <v>#REF!</v>
      </c>
      <c r="I195" s="90" t="e">
        <f>'ORÇAMENTO '!#REF!</f>
        <v>#REF!</v>
      </c>
      <c r="J195" s="90" t="e">
        <f>'ORÇAMENTO '!#REF!</f>
        <v>#REF!</v>
      </c>
      <c r="K195" s="90" t="e">
        <f>'ORÇAMENTO '!#REF!</f>
        <v>#REF!</v>
      </c>
      <c r="L195" s="92" t="e">
        <f>'ORÇAMENTO '!#REF!</f>
        <v>#REF!</v>
      </c>
      <c r="M195" s="92" t="e">
        <f>'ORÇAMENTO '!#REF!</f>
        <v>#REF!</v>
      </c>
      <c r="N195" s="95" t="e">
        <f>'ORÇAMENTO '!#REF!</f>
        <v>#REF!</v>
      </c>
      <c r="R195" s="96" t="e">
        <f>IF(F195=F194,0,SUMIF(F$6:F$1627,F195,H$6:H$1627))</f>
        <v>#REF!</v>
      </c>
      <c r="S195" s="96" t="e">
        <f>IF(F195=F194,0,SUMIF(F$6:F$1627,F195,I$6:I$1627))</f>
        <v>#REF!</v>
      </c>
      <c r="T195" s="89" t="e">
        <f>IF(F195=F194,0,SUMIF(F$6:F$1627,F195,L$6:L$1627))</f>
        <v>#REF!</v>
      </c>
      <c r="U195" s="96" t="e">
        <f t="shared" si="50"/>
        <v>#REF!</v>
      </c>
      <c r="V195" s="100" t="e">
        <f>IF(F195=F194,0,SUMIF(F$6:F$1627,F195,N$6:N$1627))</f>
        <v>#REF!</v>
      </c>
    </row>
    <row r="196" spans="3:23">
      <c r="C196" s="84" t="e">
        <f>'ORÇAMENTO '!#REF!</f>
        <v>#REF!</v>
      </c>
      <c r="D196" s="88" t="e">
        <f>'ORÇAMENTO '!#REF!</f>
        <v>#REF!</v>
      </c>
      <c r="E196" s="88" t="e">
        <f>'ORÇAMENTO '!#REF!</f>
        <v>#REF!</v>
      </c>
      <c r="F196" s="88" t="e">
        <f>'ORÇAMENTO '!#REF!</f>
        <v>#REF!</v>
      </c>
      <c r="G196" s="90" t="e">
        <f>'ORÇAMENTO '!#REF!</f>
        <v>#REF!</v>
      </c>
      <c r="H196" s="92" t="e">
        <f>'ORÇAMENTO '!#REF!</f>
        <v>#REF!</v>
      </c>
      <c r="I196" s="90" t="e">
        <f>'ORÇAMENTO '!#REF!</f>
        <v>#REF!</v>
      </c>
      <c r="J196" s="90" t="e">
        <f>'ORÇAMENTO '!#REF!</f>
        <v>#REF!</v>
      </c>
      <c r="K196" s="90" t="e">
        <f>'ORÇAMENTO '!#REF!</f>
        <v>#REF!</v>
      </c>
      <c r="L196" s="92" t="e">
        <f>'ORÇAMENTO '!#REF!</f>
        <v>#REF!</v>
      </c>
      <c r="M196" s="92" t="e">
        <f>'ORÇAMENTO '!#REF!</f>
        <v>#REF!</v>
      </c>
      <c r="N196" s="95" t="e">
        <f>'ORÇAMENTO '!#REF!</f>
        <v>#REF!</v>
      </c>
      <c r="R196" s="96" t="e">
        <f>IF(F196=F195,0,SUMIF($F$6:$F$1627,F196,$H$6:$H$1627))</f>
        <v>#REF!</v>
      </c>
      <c r="S196" s="96" t="e">
        <f>IF(F196=F195,0,SUMIF($F$6:$F$1627,F196,$I$6:$I$1627))</f>
        <v>#REF!</v>
      </c>
      <c r="T196" s="89" t="e">
        <f>IF(F196=F195,0,SUMIF($F$6:$F$1627,F196,$L$6:$L$1627))</f>
        <v>#REF!</v>
      </c>
      <c r="U196" s="96" t="e">
        <f t="shared" si="50"/>
        <v>#REF!</v>
      </c>
      <c r="V196" s="100" t="e">
        <f>IF(F196=F195,0,SUMIF($F$6:$F$1627,F196,$N$6:$N$1627))</f>
        <v>#REF!</v>
      </c>
      <c r="W196" s="103" t="e">
        <f>V196+W195</f>
        <v>#REF!</v>
      </c>
    </row>
    <row r="197" spans="3:23">
      <c r="C197" s="84" t="e">
        <f>'ORÇAMENTO '!#REF!</f>
        <v>#REF!</v>
      </c>
      <c r="D197" s="88" t="e">
        <f>'ORÇAMENTO '!#REF!</f>
        <v>#REF!</v>
      </c>
      <c r="E197" s="88" t="e">
        <f>'ORÇAMENTO '!#REF!</f>
        <v>#REF!</v>
      </c>
      <c r="F197" s="88" t="e">
        <f>'ORÇAMENTO '!#REF!</f>
        <v>#REF!</v>
      </c>
      <c r="G197" s="90" t="e">
        <f>'ORÇAMENTO '!#REF!</f>
        <v>#REF!</v>
      </c>
      <c r="H197" s="92" t="e">
        <f>'ORÇAMENTO '!#REF!</f>
        <v>#REF!</v>
      </c>
      <c r="I197" s="90" t="e">
        <f>'ORÇAMENTO '!#REF!</f>
        <v>#REF!</v>
      </c>
      <c r="J197" s="90" t="e">
        <f>'ORÇAMENTO '!#REF!</f>
        <v>#REF!</v>
      </c>
      <c r="K197" s="90" t="e">
        <f>'ORÇAMENTO '!#REF!</f>
        <v>#REF!</v>
      </c>
      <c r="L197" s="92" t="e">
        <f>'ORÇAMENTO '!#REF!</f>
        <v>#REF!</v>
      </c>
      <c r="M197" s="92" t="e">
        <f>'ORÇAMENTO '!#REF!</f>
        <v>#REF!</v>
      </c>
      <c r="N197" s="95" t="e">
        <f>'ORÇAMENTO '!#REF!</f>
        <v>#REF!</v>
      </c>
      <c r="R197" s="96" t="e">
        <f>IF(F197=F196,0,SUMIF($F$6:$F$1627,F197,$H$6:$H$1627))</f>
        <v>#REF!</v>
      </c>
      <c r="S197" s="96" t="e">
        <f>IF(F197=F196,0,SUMIF($F$6:$F$1627,F197,$I$6:$I$1627))</f>
        <v>#REF!</v>
      </c>
      <c r="T197" s="89" t="e">
        <f>IF(F197=F196,0,SUMIF($F$6:$F$1627,F197,$L$6:$L$1627))</f>
        <v>#REF!</v>
      </c>
      <c r="U197" s="96" t="e">
        <f t="shared" si="50"/>
        <v>#REF!</v>
      </c>
      <c r="V197" s="100" t="e">
        <f>IF(F197=F196,0,SUMIF($F$6:$F$1627,F197,$N$6:$N$1627))</f>
        <v>#REF!</v>
      </c>
      <c r="W197" s="103" t="e">
        <f>V197+W196</f>
        <v>#REF!</v>
      </c>
    </row>
    <row r="198" spans="3:23">
      <c r="C198" s="84" t="e">
        <f>'ORÇAMENTO '!#REF!</f>
        <v>#REF!</v>
      </c>
      <c r="D198" s="88" t="e">
        <f>'ORÇAMENTO '!#REF!</f>
        <v>#REF!</v>
      </c>
      <c r="E198" s="88" t="e">
        <f>'ORÇAMENTO '!#REF!</f>
        <v>#REF!</v>
      </c>
      <c r="F198" s="88" t="e">
        <f>'ORÇAMENTO '!#REF!</f>
        <v>#REF!</v>
      </c>
      <c r="G198" s="90" t="e">
        <f>'ORÇAMENTO '!#REF!</f>
        <v>#REF!</v>
      </c>
      <c r="H198" s="92" t="e">
        <f>'ORÇAMENTO '!#REF!</f>
        <v>#REF!</v>
      </c>
      <c r="I198" s="90" t="e">
        <f>'ORÇAMENTO '!#REF!</f>
        <v>#REF!</v>
      </c>
      <c r="J198" s="90" t="e">
        <f>'ORÇAMENTO '!#REF!</f>
        <v>#REF!</v>
      </c>
      <c r="K198" s="90" t="e">
        <f>'ORÇAMENTO '!#REF!</f>
        <v>#REF!</v>
      </c>
      <c r="L198" s="92" t="e">
        <f>'ORÇAMENTO '!#REF!</f>
        <v>#REF!</v>
      </c>
      <c r="M198" s="92" t="e">
        <f>'ORÇAMENTO '!#REF!</f>
        <v>#REF!</v>
      </c>
      <c r="N198" s="95" t="e">
        <f>'ORÇAMENTO '!#REF!</f>
        <v>#REF!</v>
      </c>
      <c r="R198" s="96" t="e">
        <f>IF(F198=F197,0,SUMIF($F$6:$F$1627,F198,$H$6:$H$1627))</f>
        <v>#REF!</v>
      </c>
      <c r="S198" s="96" t="e">
        <f>IF(F198=F197,0,SUMIF($F$6:$F$1627,F198,$I$6:$I$1627))</f>
        <v>#REF!</v>
      </c>
      <c r="T198" s="89" t="e">
        <f>IF(F198=F197,0,SUMIF($F$6:$F$1627,F198,$L$6:$L$1627))</f>
        <v>#REF!</v>
      </c>
      <c r="U198" s="96" t="e">
        <f t="shared" ref="U198:U261" si="69">IF(F198=F197,0,SUMIF(F$6:F$1627,F198,M$6:M$1627))</f>
        <v>#REF!</v>
      </c>
      <c r="V198" s="100" t="e">
        <f>IF(F198=F197,0,SUMIF($F$6:$F$1627,F198,$N$6:$N$1627))</f>
        <v>#REF!</v>
      </c>
      <c r="W198" s="103" t="e">
        <f>V198+W197</f>
        <v>#REF!</v>
      </c>
    </row>
    <row r="199" spans="3:23">
      <c r="C199" s="84" t="e">
        <f>'ORÇAMENTO '!#REF!</f>
        <v>#REF!</v>
      </c>
      <c r="D199" s="88" t="e">
        <f>'ORÇAMENTO '!#REF!</f>
        <v>#REF!</v>
      </c>
      <c r="E199" s="88" t="e">
        <f>'ORÇAMENTO '!#REF!</f>
        <v>#REF!</v>
      </c>
      <c r="F199" s="88" t="e">
        <f>'ORÇAMENTO '!#REF!</f>
        <v>#REF!</v>
      </c>
      <c r="G199" s="90" t="e">
        <f>'ORÇAMENTO '!#REF!</f>
        <v>#REF!</v>
      </c>
      <c r="H199" s="92" t="e">
        <f>'ORÇAMENTO '!#REF!</f>
        <v>#REF!</v>
      </c>
      <c r="I199" s="90" t="e">
        <f>'ORÇAMENTO '!#REF!</f>
        <v>#REF!</v>
      </c>
      <c r="J199" s="90" t="e">
        <f>'ORÇAMENTO '!#REF!</f>
        <v>#REF!</v>
      </c>
      <c r="K199" s="90" t="e">
        <f>'ORÇAMENTO '!#REF!</f>
        <v>#REF!</v>
      </c>
      <c r="L199" s="92" t="e">
        <f>'ORÇAMENTO '!#REF!</f>
        <v>#REF!</v>
      </c>
      <c r="M199" s="92" t="e">
        <f>'ORÇAMENTO '!#REF!</f>
        <v>#REF!</v>
      </c>
      <c r="N199" s="95" t="e">
        <f>'ORÇAMENTO '!#REF!</f>
        <v>#REF!</v>
      </c>
      <c r="R199" s="96" t="e">
        <f>IF(F199=F198,0,SUMIF($F$6:$F$1627,F199,$H$6:$H$1627))</f>
        <v>#REF!</v>
      </c>
      <c r="S199" s="96" t="e">
        <f>IF(F199=F198,0,SUMIF($F$6:$F$1627,F199,$I$6:$I$1627))</f>
        <v>#REF!</v>
      </c>
      <c r="T199" s="89" t="e">
        <f>IF(F199=F198,0,SUMIF($F$6:$F$1627,F199,$L$6:$L$1627))</f>
        <v>#REF!</v>
      </c>
      <c r="U199" s="96" t="e">
        <f t="shared" si="69"/>
        <v>#REF!</v>
      </c>
      <c r="V199" s="100" t="e">
        <f>IF(F199=F198,0,SUMIF($F$6:$F$1627,F199,$N$6:$N$1627))</f>
        <v>#REF!</v>
      </c>
      <c r="W199" s="103" t="e">
        <f>V199+W198</f>
        <v>#REF!</v>
      </c>
    </row>
    <row r="200" spans="3:23" hidden="1">
      <c r="C200" s="84" t="e">
        <f>'ORÇAMENTO '!#REF!</f>
        <v>#REF!</v>
      </c>
      <c r="D200" s="88" t="e">
        <f>'ORÇAMENTO '!#REF!</f>
        <v>#REF!</v>
      </c>
      <c r="E200" s="88" t="e">
        <f>'ORÇAMENTO '!#REF!</f>
        <v>#REF!</v>
      </c>
      <c r="F200" s="88" t="e">
        <f>'ORÇAMENTO '!#REF!</f>
        <v>#REF!</v>
      </c>
      <c r="G200" s="90" t="e">
        <f>'ORÇAMENTO '!#REF!</f>
        <v>#REF!</v>
      </c>
      <c r="H200" s="92" t="e">
        <f>'ORÇAMENTO '!#REF!</f>
        <v>#REF!</v>
      </c>
      <c r="I200" s="90" t="e">
        <f>'ORÇAMENTO '!#REF!</f>
        <v>#REF!</v>
      </c>
      <c r="J200" s="90" t="e">
        <f>'ORÇAMENTO '!#REF!</f>
        <v>#REF!</v>
      </c>
      <c r="K200" s="90" t="e">
        <f>'ORÇAMENTO '!#REF!</f>
        <v>#REF!</v>
      </c>
      <c r="L200" s="92" t="e">
        <f>'ORÇAMENTO '!#REF!</f>
        <v>#REF!</v>
      </c>
      <c r="M200" s="92" t="e">
        <f>'ORÇAMENTO '!#REF!</f>
        <v>#REF!</v>
      </c>
      <c r="N200" s="95" t="e">
        <f>'ORÇAMENTO '!#REF!</f>
        <v>#REF!</v>
      </c>
      <c r="R200" s="96" t="e">
        <f t="shared" ref="R200:R208" si="70">IF(F200=F199,0,SUMIF(F$6:F$1627,F200,H$6:H$1627))</f>
        <v>#REF!</v>
      </c>
      <c r="S200" s="96" t="e">
        <f t="shared" ref="S200:S208" si="71">IF(F200=F199,0,SUMIF(F$6:F$1627,F200,I$6:I$1627))</f>
        <v>#REF!</v>
      </c>
      <c r="T200" s="89" t="e">
        <f t="shared" ref="T200:T208" si="72">IF(F200=F199,0,SUMIF(F$6:F$1627,F200,L$6:L$1627))</f>
        <v>#REF!</v>
      </c>
      <c r="U200" s="96" t="e">
        <f t="shared" si="69"/>
        <v>#REF!</v>
      </c>
      <c r="V200" s="100" t="e">
        <f t="shared" ref="V200:V208" si="73">IF(F200=F199,0,SUMIF(F$6:F$1627,F200,N$6:N$1627))</f>
        <v>#REF!</v>
      </c>
    </row>
    <row r="201" spans="3:23" hidden="1">
      <c r="C201" s="84" t="e">
        <f>'ORÇAMENTO '!#REF!</f>
        <v>#REF!</v>
      </c>
      <c r="D201" s="88" t="e">
        <f>'ORÇAMENTO '!#REF!</f>
        <v>#REF!</v>
      </c>
      <c r="E201" s="88" t="e">
        <f>'ORÇAMENTO '!#REF!</f>
        <v>#REF!</v>
      </c>
      <c r="F201" s="88" t="e">
        <f>'ORÇAMENTO '!#REF!</f>
        <v>#REF!</v>
      </c>
      <c r="G201" s="90" t="e">
        <f>'ORÇAMENTO '!#REF!</f>
        <v>#REF!</v>
      </c>
      <c r="H201" s="92" t="e">
        <f>'ORÇAMENTO '!#REF!</f>
        <v>#REF!</v>
      </c>
      <c r="I201" s="90" t="e">
        <f>'ORÇAMENTO '!#REF!</f>
        <v>#REF!</v>
      </c>
      <c r="J201" s="90" t="e">
        <f>'ORÇAMENTO '!#REF!</f>
        <v>#REF!</v>
      </c>
      <c r="K201" s="90" t="e">
        <f>'ORÇAMENTO '!#REF!</f>
        <v>#REF!</v>
      </c>
      <c r="L201" s="92" t="e">
        <f>'ORÇAMENTO '!#REF!</f>
        <v>#REF!</v>
      </c>
      <c r="M201" s="92" t="e">
        <f>'ORÇAMENTO '!#REF!</f>
        <v>#REF!</v>
      </c>
      <c r="N201" s="95" t="e">
        <f>'ORÇAMENTO '!#REF!</f>
        <v>#REF!</v>
      </c>
      <c r="R201" s="96" t="e">
        <f t="shared" si="70"/>
        <v>#REF!</v>
      </c>
      <c r="S201" s="96" t="e">
        <f t="shared" si="71"/>
        <v>#REF!</v>
      </c>
      <c r="T201" s="89" t="e">
        <f t="shared" si="72"/>
        <v>#REF!</v>
      </c>
      <c r="U201" s="96" t="e">
        <f t="shared" si="69"/>
        <v>#REF!</v>
      </c>
      <c r="V201" s="100" t="e">
        <f t="shared" si="73"/>
        <v>#REF!</v>
      </c>
    </row>
    <row r="202" spans="3:23" hidden="1">
      <c r="C202" s="84" t="e">
        <f>'ORÇAMENTO '!#REF!</f>
        <v>#REF!</v>
      </c>
      <c r="D202" s="88" t="e">
        <f>'ORÇAMENTO '!#REF!</f>
        <v>#REF!</v>
      </c>
      <c r="E202" s="88" t="e">
        <f>'ORÇAMENTO '!#REF!</f>
        <v>#REF!</v>
      </c>
      <c r="F202" s="88" t="e">
        <f>'ORÇAMENTO '!#REF!</f>
        <v>#REF!</v>
      </c>
      <c r="G202" s="90" t="e">
        <f>'ORÇAMENTO '!#REF!</f>
        <v>#REF!</v>
      </c>
      <c r="H202" s="92" t="e">
        <f>'ORÇAMENTO '!#REF!</f>
        <v>#REF!</v>
      </c>
      <c r="I202" s="90" t="e">
        <f>'ORÇAMENTO '!#REF!</f>
        <v>#REF!</v>
      </c>
      <c r="J202" s="90" t="e">
        <f>'ORÇAMENTO '!#REF!</f>
        <v>#REF!</v>
      </c>
      <c r="K202" s="90" t="e">
        <f>'ORÇAMENTO '!#REF!</f>
        <v>#REF!</v>
      </c>
      <c r="L202" s="92" t="e">
        <f>'ORÇAMENTO '!#REF!</f>
        <v>#REF!</v>
      </c>
      <c r="M202" s="92" t="e">
        <f>'ORÇAMENTO '!#REF!</f>
        <v>#REF!</v>
      </c>
      <c r="N202" s="95" t="e">
        <f>'ORÇAMENTO '!#REF!</f>
        <v>#REF!</v>
      </c>
      <c r="R202" s="96" t="e">
        <f t="shared" si="70"/>
        <v>#REF!</v>
      </c>
      <c r="S202" s="96" t="e">
        <f t="shared" si="71"/>
        <v>#REF!</v>
      </c>
      <c r="T202" s="89" t="e">
        <f t="shared" si="72"/>
        <v>#REF!</v>
      </c>
      <c r="U202" s="96" t="e">
        <f t="shared" si="69"/>
        <v>#REF!</v>
      </c>
      <c r="V202" s="100" t="e">
        <f t="shared" si="73"/>
        <v>#REF!</v>
      </c>
    </row>
    <row r="203" spans="3:23" hidden="1">
      <c r="C203" s="84" t="e">
        <f>'ORÇAMENTO '!#REF!</f>
        <v>#REF!</v>
      </c>
      <c r="D203" s="88" t="e">
        <f>'ORÇAMENTO '!#REF!</f>
        <v>#REF!</v>
      </c>
      <c r="E203" s="88" t="e">
        <f>'ORÇAMENTO '!#REF!</f>
        <v>#REF!</v>
      </c>
      <c r="F203" s="88" t="e">
        <f>'ORÇAMENTO '!#REF!</f>
        <v>#REF!</v>
      </c>
      <c r="G203" s="90" t="e">
        <f>'ORÇAMENTO '!#REF!</f>
        <v>#REF!</v>
      </c>
      <c r="H203" s="92" t="e">
        <f>'ORÇAMENTO '!#REF!</f>
        <v>#REF!</v>
      </c>
      <c r="I203" s="90" t="e">
        <f>'ORÇAMENTO '!#REF!</f>
        <v>#REF!</v>
      </c>
      <c r="J203" s="90" t="e">
        <f>'ORÇAMENTO '!#REF!</f>
        <v>#REF!</v>
      </c>
      <c r="K203" s="90" t="e">
        <f>'ORÇAMENTO '!#REF!</f>
        <v>#REF!</v>
      </c>
      <c r="L203" s="92" t="e">
        <f>'ORÇAMENTO '!#REF!</f>
        <v>#REF!</v>
      </c>
      <c r="M203" s="92" t="e">
        <f>'ORÇAMENTO '!#REF!</f>
        <v>#REF!</v>
      </c>
      <c r="N203" s="95" t="e">
        <f>'ORÇAMENTO '!#REF!</f>
        <v>#REF!</v>
      </c>
      <c r="R203" s="96" t="e">
        <f t="shared" si="70"/>
        <v>#REF!</v>
      </c>
      <c r="S203" s="96" t="e">
        <f t="shared" si="71"/>
        <v>#REF!</v>
      </c>
      <c r="T203" s="89" t="e">
        <f t="shared" si="72"/>
        <v>#REF!</v>
      </c>
      <c r="U203" s="96" t="e">
        <f t="shared" si="69"/>
        <v>#REF!</v>
      </c>
      <c r="V203" s="100" t="e">
        <f t="shared" si="73"/>
        <v>#REF!</v>
      </c>
    </row>
    <row r="204" spans="3:23" hidden="1">
      <c r="C204" s="84" t="e">
        <f>'ORÇAMENTO '!#REF!</f>
        <v>#REF!</v>
      </c>
      <c r="D204" s="88" t="e">
        <f>'ORÇAMENTO '!#REF!</f>
        <v>#REF!</v>
      </c>
      <c r="E204" s="88" t="e">
        <f>'ORÇAMENTO '!#REF!</f>
        <v>#REF!</v>
      </c>
      <c r="F204" s="88" t="e">
        <f>'ORÇAMENTO '!#REF!</f>
        <v>#REF!</v>
      </c>
      <c r="G204" s="90" t="e">
        <f>'ORÇAMENTO '!#REF!</f>
        <v>#REF!</v>
      </c>
      <c r="H204" s="92" t="e">
        <f>'ORÇAMENTO '!#REF!</f>
        <v>#REF!</v>
      </c>
      <c r="I204" s="90" t="e">
        <f>'ORÇAMENTO '!#REF!</f>
        <v>#REF!</v>
      </c>
      <c r="J204" s="90" t="e">
        <f>'ORÇAMENTO '!#REF!</f>
        <v>#REF!</v>
      </c>
      <c r="K204" s="90" t="e">
        <f>'ORÇAMENTO '!#REF!</f>
        <v>#REF!</v>
      </c>
      <c r="L204" s="92" t="e">
        <f>'ORÇAMENTO '!#REF!</f>
        <v>#REF!</v>
      </c>
      <c r="M204" s="92" t="e">
        <f>'ORÇAMENTO '!#REF!</f>
        <v>#REF!</v>
      </c>
      <c r="N204" s="95" t="e">
        <f>'ORÇAMENTO '!#REF!</f>
        <v>#REF!</v>
      </c>
      <c r="R204" s="96" t="e">
        <f t="shared" si="70"/>
        <v>#REF!</v>
      </c>
      <c r="S204" s="96" t="e">
        <f t="shared" si="71"/>
        <v>#REF!</v>
      </c>
      <c r="T204" s="89" t="e">
        <f t="shared" si="72"/>
        <v>#REF!</v>
      </c>
      <c r="U204" s="96" t="e">
        <f t="shared" si="69"/>
        <v>#REF!</v>
      </c>
      <c r="V204" s="100" t="e">
        <f t="shared" si="73"/>
        <v>#REF!</v>
      </c>
    </row>
    <row r="205" spans="3:23" hidden="1">
      <c r="C205" s="84" t="e">
        <f>'ORÇAMENTO '!#REF!</f>
        <v>#REF!</v>
      </c>
      <c r="D205" s="88" t="e">
        <f>'ORÇAMENTO '!#REF!</f>
        <v>#REF!</v>
      </c>
      <c r="E205" s="88" t="e">
        <f>'ORÇAMENTO '!#REF!</f>
        <v>#REF!</v>
      </c>
      <c r="F205" s="88" t="e">
        <f>'ORÇAMENTO '!#REF!</f>
        <v>#REF!</v>
      </c>
      <c r="G205" s="90" t="e">
        <f>'ORÇAMENTO '!#REF!</f>
        <v>#REF!</v>
      </c>
      <c r="H205" s="92" t="e">
        <f>'ORÇAMENTO '!#REF!</f>
        <v>#REF!</v>
      </c>
      <c r="I205" s="90" t="e">
        <f>'ORÇAMENTO '!#REF!</f>
        <v>#REF!</v>
      </c>
      <c r="J205" s="90" t="e">
        <f>'ORÇAMENTO '!#REF!</f>
        <v>#REF!</v>
      </c>
      <c r="K205" s="90" t="e">
        <f>'ORÇAMENTO '!#REF!</f>
        <v>#REF!</v>
      </c>
      <c r="L205" s="92" t="e">
        <f>'ORÇAMENTO '!#REF!</f>
        <v>#REF!</v>
      </c>
      <c r="M205" s="92" t="e">
        <f>'ORÇAMENTO '!#REF!</f>
        <v>#REF!</v>
      </c>
      <c r="N205" s="95" t="e">
        <f>'ORÇAMENTO '!#REF!</f>
        <v>#REF!</v>
      </c>
      <c r="R205" s="96" t="e">
        <f t="shared" si="70"/>
        <v>#REF!</v>
      </c>
      <c r="S205" s="96" t="e">
        <f t="shared" si="71"/>
        <v>#REF!</v>
      </c>
      <c r="T205" s="89" t="e">
        <f t="shared" si="72"/>
        <v>#REF!</v>
      </c>
      <c r="U205" s="96" t="e">
        <f t="shared" si="69"/>
        <v>#REF!</v>
      </c>
      <c r="V205" s="100" t="e">
        <f t="shared" si="73"/>
        <v>#REF!</v>
      </c>
    </row>
    <row r="206" spans="3:23" hidden="1">
      <c r="C206" s="84" t="e">
        <f>'ORÇAMENTO '!#REF!</f>
        <v>#REF!</v>
      </c>
      <c r="D206" s="88" t="e">
        <f>'ORÇAMENTO '!#REF!</f>
        <v>#REF!</v>
      </c>
      <c r="E206" s="88" t="e">
        <f>'ORÇAMENTO '!#REF!</f>
        <v>#REF!</v>
      </c>
      <c r="F206" s="88" t="e">
        <f>'ORÇAMENTO '!#REF!</f>
        <v>#REF!</v>
      </c>
      <c r="G206" s="90" t="e">
        <f>'ORÇAMENTO '!#REF!</f>
        <v>#REF!</v>
      </c>
      <c r="H206" s="92" t="e">
        <f>'ORÇAMENTO '!#REF!</f>
        <v>#REF!</v>
      </c>
      <c r="I206" s="90" t="e">
        <f>'ORÇAMENTO '!#REF!</f>
        <v>#REF!</v>
      </c>
      <c r="J206" s="90" t="e">
        <f>'ORÇAMENTO '!#REF!</f>
        <v>#REF!</v>
      </c>
      <c r="K206" s="90" t="e">
        <f>'ORÇAMENTO '!#REF!</f>
        <v>#REF!</v>
      </c>
      <c r="L206" s="92" t="e">
        <f>'ORÇAMENTO '!#REF!</f>
        <v>#REF!</v>
      </c>
      <c r="M206" s="92" t="e">
        <f>'ORÇAMENTO '!#REF!</f>
        <v>#REF!</v>
      </c>
      <c r="N206" s="95" t="e">
        <f>'ORÇAMENTO '!#REF!</f>
        <v>#REF!</v>
      </c>
      <c r="R206" s="96" t="e">
        <f t="shared" si="70"/>
        <v>#REF!</v>
      </c>
      <c r="S206" s="96" t="e">
        <f t="shared" si="71"/>
        <v>#REF!</v>
      </c>
      <c r="T206" s="89" t="e">
        <f t="shared" si="72"/>
        <v>#REF!</v>
      </c>
      <c r="U206" s="96" t="e">
        <f t="shared" si="69"/>
        <v>#REF!</v>
      </c>
      <c r="V206" s="100" t="e">
        <f t="shared" si="73"/>
        <v>#REF!</v>
      </c>
    </row>
    <row r="207" spans="3:23" hidden="1">
      <c r="C207" s="84" t="e">
        <f>'ORÇAMENTO '!#REF!</f>
        <v>#REF!</v>
      </c>
      <c r="D207" s="88" t="e">
        <f>'ORÇAMENTO '!#REF!</f>
        <v>#REF!</v>
      </c>
      <c r="E207" s="88" t="e">
        <f>'ORÇAMENTO '!#REF!</f>
        <v>#REF!</v>
      </c>
      <c r="F207" s="88" t="e">
        <f>'ORÇAMENTO '!#REF!</f>
        <v>#REF!</v>
      </c>
      <c r="G207" s="90" t="e">
        <f>'ORÇAMENTO '!#REF!</f>
        <v>#REF!</v>
      </c>
      <c r="H207" s="92" t="e">
        <f>'ORÇAMENTO '!#REF!</f>
        <v>#REF!</v>
      </c>
      <c r="I207" s="90" t="e">
        <f>'ORÇAMENTO '!#REF!</f>
        <v>#REF!</v>
      </c>
      <c r="J207" s="90" t="e">
        <f>'ORÇAMENTO '!#REF!</f>
        <v>#REF!</v>
      </c>
      <c r="K207" s="90" t="e">
        <f>'ORÇAMENTO '!#REF!</f>
        <v>#REF!</v>
      </c>
      <c r="L207" s="92" t="e">
        <f>'ORÇAMENTO '!#REF!</f>
        <v>#REF!</v>
      </c>
      <c r="M207" s="92" t="e">
        <f>'ORÇAMENTO '!#REF!</f>
        <v>#REF!</v>
      </c>
      <c r="N207" s="95" t="e">
        <f>'ORÇAMENTO '!#REF!</f>
        <v>#REF!</v>
      </c>
      <c r="R207" s="96" t="e">
        <f t="shared" si="70"/>
        <v>#REF!</v>
      </c>
      <c r="S207" s="96" t="e">
        <f t="shared" si="71"/>
        <v>#REF!</v>
      </c>
      <c r="T207" s="89" t="e">
        <f t="shared" si="72"/>
        <v>#REF!</v>
      </c>
      <c r="U207" s="96" t="e">
        <f t="shared" si="69"/>
        <v>#REF!</v>
      </c>
      <c r="V207" s="100" t="e">
        <f t="shared" si="73"/>
        <v>#REF!</v>
      </c>
    </row>
    <row r="208" spans="3:23" hidden="1">
      <c r="C208" s="84" t="e">
        <f>'ORÇAMENTO '!#REF!</f>
        <v>#REF!</v>
      </c>
      <c r="D208" s="88" t="e">
        <f>'ORÇAMENTO '!#REF!</f>
        <v>#REF!</v>
      </c>
      <c r="E208" s="88" t="e">
        <f>'ORÇAMENTO '!#REF!</f>
        <v>#REF!</v>
      </c>
      <c r="F208" s="88" t="e">
        <f>'ORÇAMENTO '!#REF!</f>
        <v>#REF!</v>
      </c>
      <c r="G208" s="90" t="e">
        <f>'ORÇAMENTO '!#REF!</f>
        <v>#REF!</v>
      </c>
      <c r="H208" s="92" t="e">
        <f>'ORÇAMENTO '!#REF!</f>
        <v>#REF!</v>
      </c>
      <c r="I208" s="90" t="e">
        <f>'ORÇAMENTO '!#REF!</f>
        <v>#REF!</v>
      </c>
      <c r="J208" s="90" t="e">
        <f>'ORÇAMENTO '!#REF!</f>
        <v>#REF!</v>
      </c>
      <c r="K208" s="90" t="e">
        <f>'ORÇAMENTO '!#REF!</f>
        <v>#REF!</v>
      </c>
      <c r="L208" s="92" t="e">
        <f>'ORÇAMENTO '!#REF!</f>
        <v>#REF!</v>
      </c>
      <c r="M208" s="92" t="e">
        <f>'ORÇAMENTO '!#REF!</f>
        <v>#REF!</v>
      </c>
      <c r="N208" s="95" t="e">
        <f>'ORÇAMENTO '!#REF!</f>
        <v>#REF!</v>
      </c>
      <c r="R208" s="96" t="e">
        <f t="shared" si="70"/>
        <v>#REF!</v>
      </c>
      <c r="S208" s="96" t="e">
        <f t="shared" si="71"/>
        <v>#REF!</v>
      </c>
      <c r="T208" s="89" t="e">
        <f t="shared" si="72"/>
        <v>#REF!</v>
      </c>
      <c r="U208" s="96" t="e">
        <f t="shared" si="69"/>
        <v>#REF!</v>
      </c>
      <c r="V208" s="100" t="e">
        <f t="shared" si="73"/>
        <v>#REF!</v>
      </c>
    </row>
    <row r="209" spans="3:23">
      <c r="C209" s="84" t="e">
        <f>'ORÇAMENTO '!#REF!</f>
        <v>#REF!</v>
      </c>
      <c r="D209" s="88" t="e">
        <f>'ORÇAMENTO '!#REF!</f>
        <v>#REF!</v>
      </c>
      <c r="E209" s="88" t="e">
        <f>'ORÇAMENTO '!#REF!</f>
        <v>#REF!</v>
      </c>
      <c r="F209" s="88" t="e">
        <f>'ORÇAMENTO '!#REF!</f>
        <v>#REF!</v>
      </c>
      <c r="G209" s="90" t="e">
        <f>'ORÇAMENTO '!#REF!</f>
        <v>#REF!</v>
      </c>
      <c r="H209" s="92" t="e">
        <f>'ORÇAMENTO '!#REF!</f>
        <v>#REF!</v>
      </c>
      <c r="I209" s="90" t="e">
        <f>'ORÇAMENTO '!#REF!</f>
        <v>#REF!</v>
      </c>
      <c r="J209" s="90" t="e">
        <f>'ORÇAMENTO '!#REF!</f>
        <v>#REF!</v>
      </c>
      <c r="K209" s="90" t="e">
        <f>'ORÇAMENTO '!#REF!</f>
        <v>#REF!</v>
      </c>
      <c r="L209" s="92" t="e">
        <f>'ORÇAMENTO '!#REF!</f>
        <v>#REF!</v>
      </c>
      <c r="M209" s="92" t="e">
        <f>'ORÇAMENTO '!#REF!</f>
        <v>#REF!</v>
      </c>
      <c r="N209" s="95" t="e">
        <f>'ORÇAMENTO '!#REF!</f>
        <v>#REF!</v>
      </c>
      <c r="R209" s="96" t="e">
        <f>IF(F209=F208,0,SUMIF($F$6:$F$1627,F209,$H$6:$H$1627))</f>
        <v>#REF!</v>
      </c>
      <c r="S209" s="96" t="e">
        <f>IF(F209=F208,0,SUMIF($F$6:$F$1627,F209,$I$6:$I$1627))</f>
        <v>#REF!</v>
      </c>
      <c r="T209" s="89" t="e">
        <f>IF(F209=F208,0,SUMIF($F$6:$F$1627,F209,$L$6:$L$1627))</f>
        <v>#REF!</v>
      </c>
      <c r="U209" s="96" t="e">
        <f t="shared" si="69"/>
        <v>#REF!</v>
      </c>
      <c r="V209" s="100" t="e">
        <f>IF(F209=F208,0,SUMIF($F$6:$F$1627,F209,$N$6:$N$1627))</f>
        <v>#REF!</v>
      </c>
      <c r="W209" s="103" t="e">
        <f>V209+W208</f>
        <v>#REF!</v>
      </c>
    </row>
    <row r="210" spans="3:23" hidden="1">
      <c r="C210" s="84" t="e">
        <f>'ORÇAMENTO '!#REF!</f>
        <v>#REF!</v>
      </c>
      <c r="D210" s="88" t="e">
        <f>'ORÇAMENTO '!#REF!</f>
        <v>#REF!</v>
      </c>
      <c r="E210" s="88" t="e">
        <f>'ORÇAMENTO '!#REF!</f>
        <v>#REF!</v>
      </c>
      <c r="F210" s="88" t="e">
        <f>'ORÇAMENTO '!#REF!</f>
        <v>#REF!</v>
      </c>
      <c r="G210" s="90" t="e">
        <f>'ORÇAMENTO '!#REF!</f>
        <v>#REF!</v>
      </c>
      <c r="H210" s="92" t="e">
        <f>'ORÇAMENTO '!#REF!</f>
        <v>#REF!</v>
      </c>
      <c r="I210" s="90" t="e">
        <f>'ORÇAMENTO '!#REF!</f>
        <v>#REF!</v>
      </c>
      <c r="J210" s="90" t="e">
        <f>'ORÇAMENTO '!#REF!</f>
        <v>#REF!</v>
      </c>
      <c r="K210" s="90" t="e">
        <f>'ORÇAMENTO '!#REF!</f>
        <v>#REF!</v>
      </c>
      <c r="L210" s="92" t="e">
        <f>'ORÇAMENTO '!#REF!</f>
        <v>#REF!</v>
      </c>
      <c r="M210" s="92" t="e">
        <f>'ORÇAMENTO '!#REF!</f>
        <v>#REF!</v>
      </c>
      <c r="N210" s="95" t="e">
        <f>'ORÇAMENTO '!#REF!</f>
        <v>#REF!</v>
      </c>
      <c r="R210" s="96" t="e">
        <f t="shared" ref="R210:R218" si="74">IF(F210=F209,0,SUMIF(F$6:F$1627,F210,H$6:H$1627))</f>
        <v>#REF!</v>
      </c>
      <c r="S210" s="96" t="e">
        <f t="shared" ref="S210:S218" si="75">IF(F210=F209,0,SUMIF(F$6:F$1627,F210,I$6:I$1627))</f>
        <v>#REF!</v>
      </c>
      <c r="T210" s="89" t="e">
        <f t="shared" ref="T210:T218" si="76">IF(F210=F209,0,SUMIF(F$6:F$1627,F210,L$6:L$1627))</f>
        <v>#REF!</v>
      </c>
      <c r="U210" s="96" t="e">
        <f t="shared" si="69"/>
        <v>#REF!</v>
      </c>
      <c r="V210" s="100" t="e">
        <f t="shared" ref="V210:V218" si="77">IF(F210=F209,0,SUMIF(F$6:F$1627,F210,N$6:N$1627))</f>
        <v>#REF!</v>
      </c>
    </row>
    <row r="211" spans="3:23" hidden="1">
      <c r="C211" s="84" t="e">
        <f>'ORÇAMENTO '!#REF!</f>
        <v>#REF!</v>
      </c>
      <c r="D211" s="88" t="e">
        <f>'ORÇAMENTO '!#REF!</f>
        <v>#REF!</v>
      </c>
      <c r="E211" s="88" t="e">
        <f>'ORÇAMENTO '!#REF!</f>
        <v>#REF!</v>
      </c>
      <c r="F211" s="88" t="e">
        <f>'ORÇAMENTO '!#REF!</f>
        <v>#REF!</v>
      </c>
      <c r="G211" s="90" t="e">
        <f>'ORÇAMENTO '!#REF!</f>
        <v>#REF!</v>
      </c>
      <c r="H211" s="92" t="e">
        <f>'ORÇAMENTO '!#REF!</f>
        <v>#REF!</v>
      </c>
      <c r="I211" s="90" t="e">
        <f>'ORÇAMENTO '!#REF!</f>
        <v>#REF!</v>
      </c>
      <c r="J211" s="90" t="e">
        <f>'ORÇAMENTO '!#REF!</f>
        <v>#REF!</v>
      </c>
      <c r="K211" s="90" t="e">
        <f>'ORÇAMENTO '!#REF!</f>
        <v>#REF!</v>
      </c>
      <c r="L211" s="92" t="e">
        <f>'ORÇAMENTO '!#REF!</f>
        <v>#REF!</v>
      </c>
      <c r="M211" s="92" t="e">
        <f>'ORÇAMENTO '!#REF!</f>
        <v>#REF!</v>
      </c>
      <c r="N211" s="95" t="e">
        <f>'ORÇAMENTO '!#REF!</f>
        <v>#REF!</v>
      </c>
      <c r="R211" s="96" t="e">
        <f t="shared" si="74"/>
        <v>#REF!</v>
      </c>
      <c r="S211" s="96" t="e">
        <f t="shared" si="75"/>
        <v>#REF!</v>
      </c>
      <c r="T211" s="89" t="e">
        <f t="shared" si="76"/>
        <v>#REF!</v>
      </c>
      <c r="U211" s="96" t="e">
        <f t="shared" si="69"/>
        <v>#REF!</v>
      </c>
      <c r="V211" s="100" t="e">
        <f t="shared" si="77"/>
        <v>#REF!</v>
      </c>
    </row>
    <row r="212" spans="3:23" hidden="1">
      <c r="C212" s="84" t="e">
        <f>'ORÇAMENTO '!#REF!</f>
        <v>#REF!</v>
      </c>
      <c r="D212" s="88" t="e">
        <f>'ORÇAMENTO '!#REF!</f>
        <v>#REF!</v>
      </c>
      <c r="E212" s="88" t="e">
        <f>'ORÇAMENTO '!#REF!</f>
        <v>#REF!</v>
      </c>
      <c r="F212" s="88" t="e">
        <f>'ORÇAMENTO '!#REF!</f>
        <v>#REF!</v>
      </c>
      <c r="G212" s="90" t="e">
        <f>'ORÇAMENTO '!#REF!</f>
        <v>#REF!</v>
      </c>
      <c r="H212" s="92" t="e">
        <f>'ORÇAMENTO '!#REF!</f>
        <v>#REF!</v>
      </c>
      <c r="I212" s="90" t="e">
        <f>'ORÇAMENTO '!#REF!</f>
        <v>#REF!</v>
      </c>
      <c r="J212" s="90" t="e">
        <f>'ORÇAMENTO '!#REF!</f>
        <v>#REF!</v>
      </c>
      <c r="K212" s="90" t="e">
        <f>'ORÇAMENTO '!#REF!</f>
        <v>#REF!</v>
      </c>
      <c r="L212" s="92" t="e">
        <f>'ORÇAMENTO '!#REF!</f>
        <v>#REF!</v>
      </c>
      <c r="M212" s="92" t="e">
        <f>'ORÇAMENTO '!#REF!</f>
        <v>#REF!</v>
      </c>
      <c r="N212" s="95" t="e">
        <f>'ORÇAMENTO '!#REF!</f>
        <v>#REF!</v>
      </c>
      <c r="R212" s="96" t="e">
        <f t="shared" si="74"/>
        <v>#REF!</v>
      </c>
      <c r="S212" s="96" t="e">
        <f t="shared" si="75"/>
        <v>#REF!</v>
      </c>
      <c r="T212" s="89" t="e">
        <f t="shared" si="76"/>
        <v>#REF!</v>
      </c>
      <c r="U212" s="96" t="e">
        <f t="shared" si="69"/>
        <v>#REF!</v>
      </c>
      <c r="V212" s="100" t="e">
        <f t="shared" si="77"/>
        <v>#REF!</v>
      </c>
    </row>
    <row r="213" spans="3:23" hidden="1">
      <c r="C213" s="84" t="e">
        <f>'ORÇAMENTO '!#REF!</f>
        <v>#REF!</v>
      </c>
      <c r="D213" s="88" t="e">
        <f>'ORÇAMENTO '!#REF!</f>
        <v>#REF!</v>
      </c>
      <c r="E213" s="88" t="e">
        <f>'ORÇAMENTO '!#REF!</f>
        <v>#REF!</v>
      </c>
      <c r="F213" s="88" t="e">
        <f>'ORÇAMENTO '!#REF!</f>
        <v>#REF!</v>
      </c>
      <c r="G213" s="90" t="e">
        <f>'ORÇAMENTO '!#REF!</f>
        <v>#REF!</v>
      </c>
      <c r="H213" s="92" t="e">
        <f>'ORÇAMENTO '!#REF!</f>
        <v>#REF!</v>
      </c>
      <c r="I213" s="90" t="e">
        <f>'ORÇAMENTO '!#REF!</f>
        <v>#REF!</v>
      </c>
      <c r="J213" s="90" t="e">
        <f>'ORÇAMENTO '!#REF!</f>
        <v>#REF!</v>
      </c>
      <c r="K213" s="90" t="e">
        <f>'ORÇAMENTO '!#REF!</f>
        <v>#REF!</v>
      </c>
      <c r="L213" s="92" t="e">
        <f>'ORÇAMENTO '!#REF!</f>
        <v>#REF!</v>
      </c>
      <c r="M213" s="92" t="e">
        <f>'ORÇAMENTO '!#REF!</f>
        <v>#REF!</v>
      </c>
      <c r="N213" s="95" t="e">
        <f>'ORÇAMENTO '!#REF!</f>
        <v>#REF!</v>
      </c>
      <c r="R213" s="96" t="e">
        <f t="shared" si="74"/>
        <v>#REF!</v>
      </c>
      <c r="S213" s="96" t="e">
        <f t="shared" si="75"/>
        <v>#REF!</v>
      </c>
      <c r="T213" s="89" t="e">
        <f t="shared" si="76"/>
        <v>#REF!</v>
      </c>
      <c r="U213" s="96" t="e">
        <f t="shared" si="69"/>
        <v>#REF!</v>
      </c>
      <c r="V213" s="100" t="e">
        <f t="shared" si="77"/>
        <v>#REF!</v>
      </c>
    </row>
    <row r="214" spans="3:23" hidden="1">
      <c r="C214" s="84" t="e">
        <f>'ORÇAMENTO '!#REF!</f>
        <v>#REF!</v>
      </c>
      <c r="D214" s="88" t="e">
        <f>'ORÇAMENTO '!#REF!</f>
        <v>#REF!</v>
      </c>
      <c r="E214" s="88" t="e">
        <f>'ORÇAMENTO '!#REF!</f>
        <v>#REF!</v>
      </c>
      <c r="F214" s="88" t="e">
        <f>'ORÇAMENTO '!#REF!</f>
        <v>#REF!</v>
      </c>
      <c r="G214" s="90" t="e">
        <f>'ORÇAMENTO '!#REF!</f>
        <v>#REF!</v>
      </c>
      <c r="H214" s="92" t="e">
        <f>'ORÇAMENTO '!#REF!</f>
        <v>#REF!</v>
      </c>
      <c r="I214" s="90" t="e">
        <f>'ORÇAMENTO '!#REF!</f>
        <v>#REF!</v>
      </c>
      <c r="J214" s="90" t="e">
        <f>'ORÇAMENTO '!#REF!</f>
        <v>#REF!</v>
      </c>
      <c r="K214" s="90" t="e">
        <f>'ORÇAMENTO '!#REF!</f>
        <v>#REF!</v>
      </c>
      <c r="L214" s="92" t="e">
        <f>'ORÇAMENTO '!#REF!</f>
        <v>#REF!</v>
      </c>
      <c r="M214" s="92" t="e">
        <f>'ORÇAMENTO '!#REF!</f>
        <v>#REF!</v>
      </c>
      <c r="N214" s="95" t="e">
        <f>'ORÇAMENTO '!#REF!</f>
        <v>#REF!</v>
      </c>
      <c r="R214" s="96" t="e">
        <f t="shared" si="74"/>
        <v>#REF!</v>
      </c>
      <c r="S214" s="96" t="e">
        <f t="shared" si="75"/>
        <v>#REF!</v>
      </c>
      <c r="T214" s="89" t="e">
        <f t="shared" si="76"/>
        <v>#REF!</v>
      </c>
      <c r="U214" s="96" t="e">
        <f t="shared" si="69"/>
        <v>#REF!</v>
      </c>
      <c r="V214" s="100" t="e">
        <f t="shared" si="77"/>
        <v>#REF!</v>
      </c>
    </row>
    <row r="215" spans="3:23" hidden="1">
      <c r="C215" s="84" t="e">
        <f>'ORÇAMENTO '!#REF!</f>
        <v>#REF!</v>
      </c>
      <c r="D215" s="88" t="e">
        <f>'ORÇAMENTO '!#REF!</f>
        <v>#REF!</v>
      </c>
      <c r="E215" s="88" t="e">
        <f>'ORÇAMENTO '!#REF!</f>
        <v>#REF!</v>
      </c>
      <c r="F215" s="88" t="e">
        <f>'ORÇAMENTO '!#REF!</f>
        <v>#REF!</v>
      </c>
      <c r="G215" s="90" t="e">
        <f>'ORÇAMENTO '!#REF!</f>
        <v>#REF!</v>
      </c>
      <c r="H215" s="92" t="e">
        <f>'ORÇAMENTO '!#REF!</f>
        <v>#REF!</v>
      </c>
      <c r="I215" s="90" t="e">
        <f>'ORÇAMENTO '!#REF!</f>
        <v>#REF!</v>
      </c>
      <c r="J215" s="90" t="e">
        <f>'ORÇAMENTO '!#REF!</f>
        <v>#REF!</v>
      </c>
      <c r="K215" s="90" t="e">
        <f>'ORÇAMENTO '!#REF!</f>
        <v>#REF!</v>
      </c>
      <c r="L215" s="92" t="e">
        <f>'ORÇAMENTO '!#REF!</f>
        <v>#REF!</v>
      </c>
      <c r="M215" s="92" t="e">
        <f>'ORÇAMENTO '!#REF!</f>
        <v>#REF!</v>
      </c>
      <c r="N215" s="95" t="e">
        <f>'ORÇAMENTO '!#REF!</f>
        <v>#REF!</v>
      </c>
      <c r="R215" s="96" t="e">
        <f t="shared" si="74"/>
        <v>#REF!</v>
      </c>
      <c r="S215" s="96" t="e">
        <f t="shared" si="75"/>
        <v>#REF!</v>
      </c>
      <c r="T215" s="89" t="e">
        <f t="shared" si="76"/>
        <v>#REF!</v>
      </c>
      <c r="U215" s="96" t="e">
        <f t="shared" si="69"/>
        <v>#REF!</v>
      </c>
      <c r="V215" s="100" t="e">
        <f t="shared" si="77"/>
        <v>#REF!</v>
      </c>
    </row>
    <row r="216" spans="3:23" hidden="1">
      <c r="C216" s="84" t="e">
        <f>'ORÇAMENTO '!#REF!</f>
        <v>#REF!</v>
      </c>
      <c r="D216" s="88" t="e">
        <f>'ORÇAMENTO '!#REF!</f>
        <v>#REF!</v>
      </c>
      <c r="E216" s="88" t="e">
        <f>'ORÇAMENTO '!#REF!</f>
        <v>#REF!</v>
      </c>
      <c r="F216" s="88" t="e">
        <f>'ORÇAMENTO '!#REF!</f>
        <v>#REF!</v>
      </c>
      <c r="G216" s="90" t="e">
        <f>'ORÇAMENTO '!#REF!</f>
        <v>#REF!</v>
      </c>
      <c r="H216" s="92" t="e">
        <f>'ORÇAMENTO '!#REF!</f>
        <v>#REF!</v>
      </c>
      <c r="I216" s="90" t="e">
        <f>'ORÇAMENTO '!#REF!</f>
        <v>#REF!</v>
      </c>
      <c r="J216" s="90" t="e">
        <f>'ORÇAMENTO '!#REF!</f>
        <v>#REF!</v>
      </c>
      <c r="K216" s="90" t="e">
        <f>'ORÇAMENTO '!#REF!</f>
        <v>#REF!</v>
      </c>
      <c r="L216" s="92" t="e">
        <f>'ORÇAMENTO '!#REF!</f>
        <v>#REF!</v>
      </c>
      <c r="M216" s="92" t="e">
        <f>'ORÇAMENTO '!#REF!</f>
        <v>#REF!</v>
      </c>
      <c r="N216" s="95" t="e">
        <f>'ORÇAMENTO '!#REF!</f>
        <v>#REF!</v>
      </c>
      <c r="R216" s="96" t="e">
        <f t="shared" si="74"/>
        <v>#REF!</v>
      </c>
      <c r="S216" s="96" t="e">
        <f t="shared" si="75"/>
        <v>#REF!</v>
      </c>
      <c r="T216" s="89" t="e">
        <f t="shared" si="76"/>
        <v>#REF!</v>
      </c>
      <c r="U216" s="96" t="e">
        <f t="shared" si="69"/>
        <v>#REF!</v>
      </c>
      <c r="V216" s="100" t="e">
        <f t="shared" si="77"/>
        <v>#REF!</v>
      </c>
    </row>
    <row r="217" spans="3:23" hidden="1">
      <c r="C217" s="84" t="e">
        <f>'ORÇAMENTO '!#REF!</f>
        <v>#REF!</v>
      </c>
      <c r="D217" s="88" t="e">
        <f>'ORÇAMENTO '!#REF!</f>
        <v>#REF!</v>
      </c>
      <c r="E217" s="88" t="e">
        <f>'ORÇAMENTO '!#REF!</f>
        <v>#REF!</v>
      </c>
      <c r="F217" s="88" t="e">
        <f>'ORÇAMENTO '!#REF!</f>
        <v>#REF!</v>
      </c>
      <c r="G217" s="90" t="e">
        <f>'ORÇAMENTO '!#REF!</f>
        <v>#REF!</v>
      </c>
      <c r="H217" s="92" t="e">
        <f>'ORÇAMENTO '!#REF!</f>
        <v>#REF!</v>
      </c>
      <c r="I217" s="90" t="e">
        <f>'ORÇAMENTO '!#REF!</f>
        <v>#REF!</v>
      </c>
      <c r="J217" s="90" t="e">
        <f>'ORÇAMENTO '!#REF!</f>
        <v>#REF!</v>
      </c>
      <c r="K217" s="90" t="e">
        <f>'ORÇAMENTO '!#REF!</f>
        <v>#REF!</v>
      </c>
      <c r="L217" s="92" t="e">
        <f>'ORÇAMENTO '!#REF!</f>
        <v>#REF!</v>
      </c>
      <c r="M217" s="92" t="e">
        <f>'ORÇAMENTO '!#REF!</f>
        <v>#REF!</v>
      </c>
      <c r="N217" s="95" t="e">
        <f>'ORÇAMENTO '!#REF!</f>
        <v>#REF!</v>
      </c>
      <c r="R217" s="96" t="e">
        <f t="shared" si="74"/>
        <v>#REF!</v>
      </c>
      <c r="S217" s="96" t="e">
        <f t="shared" si="75"/>
        <v>#REF!</v>
      </c>
      <c r="T217" s="89" t="e">
        <f t="shared" si="76"/>
        <v>#REF!</v>
      </c>
      <c r="U217" s="96" t="e">
        <f t="shared" si="69"/>
        <v>#REF!</v>
      </c>
      <c r="V217" s="100" t="e">
        <f t="shared" si="77"/>
        <v>#REF!</v>
      </c>
    </row>
    <row r="218" spans="3:23" hidden="1">
      <c r="C218" s="84" t="e">
        <f>'ORÇAMENTO '!#REF!</f>
        <v>#REF!</v>
      </c>
      <c r="D218" s="88" t="e">
        <f>'ORÇAMENTO '!#REF!</f>
        <v>#REF!</v>
      </c>
      <c r="E218" s="88" t="e">
        <f>'ORÇAMENTO '!#REF!</f>
        <v>#REF!</v>
      </c>
      <c r="F218" s="88" t="e">
        <f>'ORÇAMENTO '!#REF!</f>
        <v>#REF!</v>
      </c>
      <c r="G218" s="90" t="e">
        <f>'ORÇAMENTO '!#REF!</f>
        <v>#REF!</v>
      </c>
      <c r="H218" s="92" t="e">
        <f>'ORÇAMENTO '!#REF!</f>
        <v>#REF!</v>
      </c>
      <c r="I218" s="90" t="e">
        <f>'ORÇAMENTO '!#REF!</f>
        <v>#REF!</v>
      </c>
      <c r="J218" s="90" t="e">
        <f>'ORÇAMENTO '!#REF!</f>
        <v>#REF!</v>
      </c>
      <c r="K218" s="90" t="e">
        <f>'ORÇAMENTO '!#REF!</f>
        <v>#REF!</v>
      </c>
      <c r="L218" s="92" t="e">
        <f>'ORÇAMENTO '!#REF!</f>
        <v>#REF!</v>
      </c>
      <c r="M218" s="92" t="e">
        <f>'ORÇAMENTO '!#REF!</f>
        <v>#REF!</v>
      </c>
      <c r="N218" s="95" t="e">
        <f>'ORÇAMENTO '!#REF!</f>
        <v>#REF!</v>
      </c>
      <c r="R218" s="96" t="e">
        <f t="shared" si="74"/>
        <v>#REF!</v>
      </c>
      <c r="S218" s="96" t="e">
        <f t="shared" si="75"/>
        <v>#REF!</v>
      </c>
      <c r="T218" s="89" t="e">
        <f t="shared" si="76"/>
        <v>#REF!</v>
      </c>
      <c r="U218" s="96" t="e">
        <f t="shared" si="69"/>
        <v>#REF!</v>
      </c>
      <c r="V218" s="100" t="e">
        <f t="shared" si="77"/>
        <v>#REF!</v>
      </c>
    </row>
    <row r="219" spans="3:23">
      <c r="C219" s="84" t="e">
        <f>'ORÇAMENTO '!#REF!</f>
        <v>#REF!</v>
      </c>
      <c r="D219" s="88" t="e">
        <f>'ORÇAMENTO '!#REF!</f>
        <v>#REF!</v>
      </c>
      <c r="E219" s="88" t="e">
        <f>'ORÇAMENTO '!#REF!</f>
        <v>#REF!</v>
      </c>
      <c r="F219" s="88" t="e">
        <f>'ORÇAMENTO '!#REF!</f>
        <v>#REF!</v>
      </c>
      <c r="G219" s="90" t="e">
        <f>'ORÇAMENTO '!#REF!</f>
        <v>#REF!</v>
      </c>
      <c r="H219" s="92" t="e">
        <f>'ORÇAMENTO '!#REF!</f>
        <v>#REF!</v>
      </c>
      <c r="I219" s="90" t="e">
        <f>'ORÇAMENTO '!#REF!</f>
        <v>#REF!</v>
      </c>
      <c r="J219" s="90" t="e">
        <f>'ORÇAMENTO '!#REF!</f>
        <v>#REF!</v>
      </c>
      <c r="K219" s="90" t="e">
        <f>'ORÇAMENTO '!#REF!</f>
        <v>#REF!</v>
      </c>
      <c r="L219" s="92" t="e">
        <f>'ORÇAMENTO '!#REF!</f>
        <v>#REF!</v>
      </c>
      <c r="M219" s="92" t="e">
        <f>'ORÇAMENTO '!#REF!</f>
        <v>#REF!</v>
      </c>
      <c r="N219" s="95" t="e">
        <f>'ORÇAMENTO '!#REF!</f>
        <v>#REF!</v>
      </c>
      <c r="R219" s="96" t="e">
        <f>IF(F219=F218,0,SUMIF($F$6:$F$1627,F219,$H$6:$H$1627))</f>
        <v>#REF!</v>
      </c>
      <c r="S219" s="96" t="e">
        <f>IF(F219=F218,0,SUMIF($F$6:$F$1627,F219,$I$6:$I$1627))</f>
        <v>#REF!</v>
      </c>
      <c r="T219" s="89" t="e">
        <f>IF(F219=F218,0,SUMIF($F$6:$F$1627,F219,$L$6:$L$1627))</f>
        <v>#REF!</v>
      </c>
      <c r="U219" s="96" t="e">
        <f t="shared" si="69"/>
        <v>#REF!</v>
      </c>
      <c r="V219" s="100" t="e">
        <f>IF(F219=F218,0,SUMIF($F$6:$F$1627,F219,$N$6:$N$1627))</f>
        <v>#REF!</v>
      </c>
      <c r="W219" s="103" t="e">
        <f>V219+W218</f>
        <v>#REF!</v>
      </c>
    </row>
    <row r="220" spans="3:23" hidden="1">
      <c r="C220" s="84" t="e">
        <f>'ORÇAMENTO '!#REF!</f>
        <v>#REF!</v>
      </c>
      <c r="D220" s="88" t="e">
        <f>'ORÇAMENTO '!#REF!</f>
        <v>#REF!</v>
      </c>
      <c r="E220" s="88" t="e">
        <f>'ORÇAMENTO '!#REF!</f>
        <v>#REF!</v>
      </c>
      <c r="F220" s="88" t="e">
        <f>'ORÇAMENTO '!#REF!</f>
        <v>#REF!</v>
      </c>
      <c r="G220" s="90" t="e">
        <f>'ORÇAMENTO '!#REF!</f>
        <v>#REF!</v>
      </c>
      <c r="H220" s="92" t="e">
        <f>'ORÇAMENTO '!#REF!</f>
        <v>#REF!</v>
      </c>
      <c r="I220" s="90" t="e">
        <f>'ORÇAMENTO '!#REF!</f>
        <v>#REF!</v>
      </c>
      <c r="J220" s="90" t="e">
        <f>'ORÇAMENTO '!#REF!</f>
        <v>#REF!</v>
      </c>
      <c r="K220" s="90" t="e">
        <f>'ORÇAMENTO '!#REF!</f>
        <v>#REF!</v>
      </c>
      <c r="L220" s="92" t="e">
        <f>'ORÇAMENTO '!#REF!</f>
        <v>#REF!</v>
      </c>
      <c r="M220" s="92" t="e">
        <f>'ORÇAMENTO '!#REF!</f>
        <v>#REF!</v>
      </c>
      <c r="N220" s="95" t="e">
        <f>'ORÇAMENTO '!#REF!</f>
        <v>#REF!</v>
      </c>
      <c r="R220" s="96" t="e">
        <f>IF(F220=F219,0,SUMIF(F$6:F$1627,F220,H$6:H$1627))</f>
        <v>#REF!</v>
      </c>
      <c r="S220" s="96" t="e">
        <f>IF(F220=F219,0,SUMIF(F$6:F$1627,F220,I$6:I$1627))</f>
        <v>#REF!</v>
      </c>
      <c r="T220" s="89" t="e">
        <f>IF(F220=F219,0,SUMIF(F$6:F$1627,F220,L$6:L$1627))</f>
        <v>#REF!</v>
      </c>
      <c r="U220" s="96" t="e">
        <f t="shared" si="69"/>
        <v>#REF!</v>
      </c>
      <c r="V220" s="100" t="e">
        <f>IF(F220=F219,0,SUMIF(F$6:F$1627,F220,N$6:N$1627))</f>
        <v>#REF!</v>
      </c>
    </row>
    <row r="221" spans="3:23" hidden="1">
      <c r="C221" s="84" t="e">
        <f>'ORÇAMENTO '!#REF!</f>
        <v>#REF!</v>
      </c>
      <c r="D221" s="88" t="e">
        <f>'ORÇAMENTO '!#REF!</f>
        <v>#REF!</v>
      </c>
      <c r="E221" s="88" t="e">
        <f>'ORÇAMENTO '!#REF!</f>
        <v>#REF!</v>
      </c>
      <c r="F221" s="88" t="e">
        <f>'ORÇAMENTO '!#REF!</f>
        <v>#REF!</v>
      </c>
      <c r="G221" s="90" t="e">
        <f>'ORÇAMENTO '!#REF!</f>
        <v>#REF!</v>
      </c>
      <c r="H221" s="92" t="e">
        <f>'ORÇAMENTO '!#REF!</f>
        <v>#REF!</v>
      </c>
      <c r="I221" s="90" t="e">
        <f>'ORÇAMENTO '!#REF!</f>
        <v>#REF!</v>
      </c>
      <c r="J221" s="90" t="e">
        <f>'ORÇAMENTO '!#REF!</f>
        <v>#REF!</v>
      </c>
      <c r="K221" s="90" t="e">
        <f>'ORÇAMENTO '!#REF!</f>
        <v>#REF!</v>
      </c>
      <c r="L221" s="92" t="e">
        <f>'ORÇAMENTO '!#REF!</f>
        <v>#REF!</v>
      </c>
      <c r="M221" s="92" t="e">
        <f>'ORÇAMENTO '!#REF!</f>
        <v>#REF!</v>
      </c>
      <c r="N221" s="95" t="e">
        <f>'ORÇAMENTO '!#REF!</f>
        <v>#REF!</v>
      </c>
      <c r="R221" s="96" t="e">
        <f>IF(F221=F220,0,SUMIF(F$6:F$1627,F221,H$6:H$1627))</f>
        <v>#REF!</v>
      </c>
      <c r="S221" s="96" t="e">
        <f>IF(F221=F220,0,SUMIF(F$6:F$1627,F221,I$6:I$1627))</f>
        <v>#REF!</v>
      </c>
      <c r="T221" s="89" t="e">
        <f>IF(F221=F220,0,SUMIF(F$6:F$1627,F221,L$6:L$1627))</f>
        <v>#REF!</v>
      </c>
      <c r="U221" s="96" t="e">
        <f t="shared" si="69"/>
        <v>#REF!</v>
      </c>
      <c r="V221" s="100" t="e">
        <f>IF(F221=F220,0,SUMIF(F$6:F$1627,F221,N$6:N$1627))</f>
        <v>#REF!</v>
      </c>
    </row>
    <row r="222" spans="3:23">
      <c r="C222" s="84" t="e">
        <f>'ORÇAMENTO '!#REF!</f>
        <v>#REF!</v>
      </c>
      <c r="D222" s="88" t="e">
        <f>'ORÇAMENTO '!#REF!</f>
        <v>#REF!</v>
      </c>
      <c r="E222" s="88" t="e">
        <f>'ORÇAMENTO '!#REF!</f>
        <v>#REF!</v>
      </c>
      <c r="F222" s="88" t="e">
        <f>'ORÇAMENTO '!#REF!</f>
        <v>#REF!</v>
      </c>
      <c r="G222" s="90" t="e">
        <f>'ORÇAMENTO '!#REF!</f>
        <v>#REF!</v>
      </c>
      <c r="H222" s="92" t="e">
        <f>'ORÇAMENTO '!#REF!</f>
        <v>#REF!</v>
      </c>
      <c r="I222" s="90" t="e">
        <f>'ORÇAMENTO '!#REF!</f>
        <v>#REF!</v>
      </c>
      <c r="J222" s="90" t="e">
        <f>'ORÇAMENTO '!#REF!</f>
        <v>#REF!</v>
      </c>
      <c r="K222" s="90" t="e">
        <f>'ORÇAMENTO '!#REF!</f>
        <v>#REF!</v>
      </c>
      <c r="L222" s="92" t="e">
        <f>'ORÇAMENTO '!#REF!</f>
        <v>#REF!</v>
      </c>
      <c r="M222" s="92" t="e">
        <f>'ORÇAMENTO '!#REF!</f>
        <v>#REF!</v>
      </c>
      <c r="N222" s="95" t="e">
        <f>'ORÇAMENTO '!#REF!</f>
        <v>#REF!</v>
      </c>
      <c r="R222" s="96" t="e">
        <f>IF(F222=F221,0,SUMIF($F$6:$F$1627,F222,$H$6:$H$1627))</f>
        <v>#REF!</v>
      </c>
      <c r="S222" s="96" t="e">
        <f>IF(F222=F221,0,SUMIF($F$6:$F$1627,F222,$I$6:$I$1627))</f>
        <v>#REF!</v>
      </c>
      <c r="T222" s="89" t="e">
        <f>IF(F222=F221,0,SUMIF($F$6:$F$1627,F222,$L$6:$L$1627))</f>
        <v>#REF!</v>
      </c>
      <c r="U222" s="96" t="e">
        <f t="shared" si="69"/>
        <v>#REF!</v>
      </c>
      <c r="V222" s="100" t="e">
        <f>IF(F222=F221,0,SUMIF($F$6:$F$1627,F222,$N$6:$N$1627))</f>
        <v>#REF!</v>
      </c>
      <c r="W222" s="103" t="e">
        <f>V222+W221</f>
        <v>#REF!</v>
      </c>
    </row>
    <row r="223" spans="3:23" hidden="1">
      <c r="C223" s="84" t="e">
        <f>'ORÇAMENTO '!#REF!</f>
        <v>#REF!</v>
      </c>
      <c r="D223" s="88" t="e">
        <f>'ORÇAMENTO '!#REF!</f>
        <v>#REF!</v>
      </c>
      <c r="E223" s="88" t="e">
        <f>'ORÇAMENTO '!#REF!</f>
        <v>#REF!</v>
      </c>
      <c r="F223" s="88" t="e">
        <f>'ORÇAMENTO '!#REF!</f>
        <v>#REF!</v>
      </c>
      <c r="G223" s="90" t="e">
        <f>'ORÇAMENTO '!#REF!</f>
        <v>#REF!</v>
      </c>
      <c r="H223" s="92" t="e">
        <f>'ORÇAMENTO '!#REF!</f>
        <v>#REF!</v>
      </c>
      <c r="I223" s="90" t="e">
        <f>'ORÇAMENTO '!#REF!</f>
        <v>#REF!</v>
      </c>
      <c r="J223" s="90" t="e">
        <f>'ORÇAMENTO '!#REF!</f>
        <v>#REF!</v>
      </c>
      <c r="K223" s="90" t="e">
        <f>'ORÇAMENTO '!#REF!</f>
        <v>#REF!</v>
      </c>
      <c r="L223" s="92" t="e">
        <f>'ORÇAMENTO '!#REF!</f>
        <v>#REF!</v>
      </c>
      <c r="M223" s="92" t="e">
        <f>'ORÇAMENTO '!#REF!</f>
        <v>#REF!</v>
      </c>
      <c r="N223" s="95" t="e">
        <f>'ORÇAMENTO '!#REF!</f>
        <v>#REF!</v>
      </c>
      <c r="R223" s="96" t="e">
        <f>IF(F223=F222,0,SUMIF(F$6:F$1627,F223,H$6:H$1627))</f>
        <v>#REF!</v>
      </c>
      <c r="S223" s="96" t="e">
        <f>IF(F223=F222,0,SUMIF(F$6:F$1627,F223,I$6:I$1627))</f>
        <v>#REF!</v>
      </c>
      <c r="T223" s="89" t="e">
        <f>IF(F223=F222,0,SUMIF(F$6:F$1627,F223,L$6:L$1627))</f>
        <v>#REF!</v>
      </c>
      <c r="U223" s="96" t="e">
        <f t="shared" si="69"/>
        <v>#REF!</v>
      </c>
      <c r="V223" s="100" t="e">
        <f>IF(F223=F222,0,SUMIF(F$6:F$1627,F223,N$6:N$1627))</f>
        <v>#REF!</v>
      </c>
    </row>
    <row r="224" spans="3:23" hidden="1">
      <c r="C224" s="84" t="e">
        <f>'ORÇAMENTO '!#REF!</f>
        <v>#REF!</v>
      </c>
      <c r="D224" s="88" t="e">
        <f>'ORÇAMENTO '!#REF!</f>
        <v>#REF!</v>
      </c>
      <c r="E224" s="88" t="e">
        <f>'ORÇAMENTO '!#REF!</f>
        <v>#REF!</v>
      </c>
      <c r="F224" s="88" t="e">
        <f>'ORÇAMENTO '!#REF!</f>
        <v>#REF!</v>
      </c>
      <c r="G224" s="90" t="e">
        <f>'ORÇAMENTO '!#REF!</f>
        <v>#REF!</v>
      </c>
      <c r="H224" s="92" t="e">
        <f>'ORÇAMENTO '!#REF!</f>
        <v>#REF!</v>
      </c>
      <c r="I224" s="90" t="e">
        <f>'ORÇAMENTO '!#REF!</f>
        <v>#REF!</v>
      </c>
      <c r="J224" s="90" t="e">
        <f>'ORÇAMENTO '!#REF!</f>
        <v>#REF!</v>
      </c>
      <c r="K224" s="90" t="e">
        <f>'ORÇAMENTO '!#REF!</f>
        <v>#REF!</v>
      </c>
      <c r="L224" s="92" t="e">
        <f>'ORÇAMENTO '!#REF!</f>
        <v>#REF!</v>
      </c>
      <c r="M224" s="92" t="e">
        <f>'ORÇAMENTO '!#REF!</f>
        <v>#REF!</v>
      </c>
      <c r="N224" s="95" t="e">
        <f>'ORÇAMENTO '!#REF!</f>
        <v>#REF!</v>
      </c>
      <c r="R224" s="96" t="e">
        <f>IF(F224=F223,0,SUMIF(F$6:F$1627,F224,H$6:H$1627))</f>
        <v>#REF!</v>
      </c>
      <c r="S224" s="96" t="e">
        <f>IF(F224=F223,0,SUMIF(F$6:F$1627,F224,I$6:I$1627))</f>
        <v>#REF!</v>
      </c>
      <c r="T224" s="89" t="e">
        <f>IF(F224=F223,0,SUMIF(F$6:F$1627,F224,L$6:L$1627))</f>
        <v>#REF!</v>
      </c>
      <c r="U224" s="96" t="e">
        <f t="shared" si="69"/>
        <v>#REF!</v>
      </c>
      <c r="V224" s="100" t="e">
        <f>IF(F224=F223,0,SUMIF(F$6:F$1627,F224,N$6:N$1627))</f>
        <v>#REF!</v>
      </c>
    </row>
    <row r="225" spans="3:23" hidden="1">
      <c r="C225" s="84" t="e">
        <f>'ORÇAMENTO '!#REF!</f>
        <v>#REF!</v>
      </c>
      <c r="D225" s="88" t="e">
        <f>'ORÇAMENTO '!#REF!</f>
        <v>#REF!</v>
      </c>
      <c r="E225" s="88" t="e">
        <f>'ORÇAMENTO '!#REF!</f>
        <v>#REF!</v>
      </c>
      <c r="F225" s="88" t="e">
        <f>'ORÇAMENTO '!#REF!</f>
        <v>#REF!</v>
      </c>
      <c r="G225" s="90" t="e">
        <f>'ORÇAMENTO '!#REF!</f>
        <v>#REF!</v>
      </c>
      <c r="H225" s="92" t="e">
        <f>'ORÇAMENTO '!#REF!</f>
        <v>#REF!</v>
      </c>
      <c r="I225" s="90" t="e">
        <f>'ORÇAMENTO '!#REF!</f>
        <v>#REF!</v>
      </c>
      <c r="J225" s="90" t="e">
        <f>'ORÇAMENTO '!#REF!</f>
        <v>#REF!</v>
      </c>
      <c r="K225" s="90" t="e">
        <f>'ORÇAMENTO '!#REF!</f>
        <v>#REF!</v>
      </c>
      <c r="L225" s="92" t="e">
        <f>'ORÇAMENTO '!#REF!</f>
        <v>#REF!</v>
      </c>
      <c r="M225" s="92" t="e">
        <f>'ORÇAMENTO '!#REF!</f>
        <v>#REF!</v>
      </c>
      <c r="N225" s="95" t="e">
        <f>'ORÇAMENTO '!#REF!</f>
        <v>#REF!</v>
      </c>
      <c r="R225" s="96" t="e">
        <f>IF(F225=F224,0,SUMIF(F$6:F$1627,F225,H$6:H$1627))</f>
        <v>#REF!</v>
      </c>
      <c r="S225" s="96" t="e">
        <f>IF(F225=F224,0,SUMIF(F$6:F$1627,F225,I$6:I$1627))</f>
        <v>#REF!</v>
      </c>
      <c r="T225" s="89" t="e">
        <f>IF(F225=F224,0,SUMIF(F$6:F$1627,F225,L$6:L$1627))</f>
        <v>#REF!</v>
      </c>
      <c r="U225" s="96" t="e">
        <f t="shared" si="69"/>
        <v>#REF!</v>
      </c>
      <c r="V225" s="100" t="e">
        <f>IF(F225=F224,0,SUMIF(F$6:F$1627,F225,N$6:N$1627))</f>
        <v>#REF!</v>
      </c>
    </row>
    <row r="226" spans="3:23">
      <c r="C226" s="84" t="e">
        <f>'ORÇAMENTO '!#REF!</f>
        <v>#REF!</v>
      </c>
      <c r="D226" s="88" t="e">
        <f>'ORÇAMENTO '!#REF!</f>
        <v>#REF!</v>
      </c>
      <c r="E226" s="88" t="e">
        <f>'ORÇAMENTO '!#REF!</f>
        <v>#REF!</v>
      </c>
      <c r="F226" s="88" t="e">
        <f>'ORÇAMENTO '!#REF!</f>
        <v>#REF!</v>
      </c>
      <c r="G226" s="90" t="e">
        <f>'ORÇAMENTO '!#REF!</f>
        <v>#REF!</v>
      </c>
      <c r="H226" s="92" t="e">
        <f>'ORÇAMENTO '!#REF!</f>
        <v>#REF!</v>
      </c>
      <c r="I226" s="90" t="e">
        <f>'ORÇAMENTO '!#REF!</f>
        <v>#REF!</v>
      </c>
      <c r="J226" s="90" t="e">
        <f>'ORÇAMENTO '!#REF!</f>
        <v>#REF!</v>
      </c>
      <c r="K226" s="90" t="e">
        <f>'ORÇAMENTO '!#REF!</f>
        <v>#REF!</v>
      </c>
      <c r="L226" s="92" t="e">
        <f>'ORÇAMENTO '!#REF!</f>
        <v>#REF!</v>
      </c>
      <c r="M226" s="92" t="e">
        <f>'ORÇAMENTO '!#REF!</f>
        <v>#REF!</v>
      </c>
      <c r="N226" s="95" t="e">
        <f>'ORÇAMENTO '!#REF!</f>
        <v>#REF!</v>
      </c>
      <c r="R226" s="96" t="e">
        <f>IF(F226=F225,0,SUMIF($F$6:$F$1627,F226,$H$6:$H$1627))</f>
        <v>#REF!</v>
      </c>
      <c r="S226" s="96" t="e">
        <f>IF(F226=F225,0,SUMIF($F$6:$F$1627,F226,$I$6:$I$1627))</f>
        <v>#REF!</v>
      </c>
      <c r="T226" s="89" t="e">
        <f>IF(F226=F225,0,SUMIF($F$6:$F$1627,F226,$L$6:$L$1627))</f>
        <v>#REF!</v>
      </c>
      <c r="U226" s="96" t="e">
        <f t="shared" si="69"/>
        <v>#REF!</v>
      </c>
      <c r="V226" s="100" t="e">
        <f>IF(F226=F225,0,SUMIF($F$6:$F$1627,F226,$N$6:$N$1627))</f>
        <v>#REF!</v>
      </c>
      <c r="W226" s="103" t="e">
        <f>V226+W225</f>
        <v>#REF!</v>
      </c>
    </row>
    <row r="227" spans="3:23" hidden="1">
      <c r="C227" s="84" t="e">
        <f>'ORÇAMENTO '!#REF!</f>
        <v>#REF!</v>
      </c>
      <c r="D227" s="88" t="e">
        <f>'ORÇAMENTO '!#REF!</f>
        <v>#REF!</v>
      </c>
      <c r="E227" s="88" t="e">
        <f>'ORÇAMENTO '!#REF!</f>
        <v>#REF!</v>
      </c>
      <c r="F227" s="88" t="e">
        <f>'ORÇAMENTO '!#REF!</f>
        <v>#REF!</v>
      </c>
      <c r="G227" s="90" t="e">
        <f>'ORÇAMENTO '!#REF!</f>
        <v>#REF!</v>
      </c>
      <c r="H227" s="92" t="e">
        <f>'ORÇAMENTO '!#REF!</f>
        <v>#REF!</v>
      </c>
      <c r="I227" s="90" t="e">
        <f>'ORÇAMENTO '!#REF!</f>
        <v>#REF!</v>
      </c>
      <c r="J227" s="90" t="e">
        <f>'ORÇAMENTO '!#REF!</f>
        <v>#REF!</v>
      </c>
      <c r="K227" s="90" t="e">
        <f>'ORÇAMENTO '!#REF!</f>
        <v>#REF!</v>
      </c>
      <c r="L227" s="92" t="e">
        <f>'ORÇAMENTO '!#REF!</f>
        <v>#REF!</v>
      </c>
      <c r="M227" s="92" t="e">
        <f>'ORÇAMENTO '!#REF!</f>
        <v>#REF!</v>
      </c>
      <c r="N227" s="95" t="e">
        <f>'ORÇAMENTO '!#REF!</f>
        <v>#REF!</v>
      </c>
      <c r="R227" s="96" t="e">
        <f>IF(F227=F226,0,SUMIF(F$6:F$1627,F227,H$6:H$1627))</f>
        <v>#REF!</v>
      </c>
      <c r="S227" s="96" t="e">
        <f>IF(F227=F226,0,SUMIF(F$6:F$1627,F227,I$6:I$1627))</f>
        <v>#REF!</v>
      </c>
      <c r="T227" s="89" t="e">
        <f>IF(F227=F226,0,SUMIF(F$6:F$1627,F227,L$6:L$1627))</f>
        <v>#REF!</v>
      </c>
      <c r="U227" s="96" t="e">
        <f t="shared" si="69"/>
        <v>#REF!</v>
      </c>
      <c r="V227" s="100" t="e">
        <f>IF(F227=F226,0,SUMIF(F$6:F$1627,F227,N$6:N$1627))</f>
        <v>#REF!</v>
      </c>
    </row>
    <row r="228" spans="3:23">
      <c r="C228" s="84" t="e">
        <f>'ORÇAMENTO '!#REF!</f>
        <v>#REF!</v>
      </c>
      <c r="D228" s="88" t="e">
        <f>'ORÇAMENTO '!#REF!</f>
        <v>#REF!</v>
      </c>
      <c r="E228" s="88" t="e">
        <f>'ORÇAMENTO '!#REF!</f>
        <v>#REF!</v>
      </c>
      <c r="F228" s="88" t="e">
        <f>'ORÇAMENTO '!#REF!</f>
        <v>#REF!</v>
      </c>
      <c r="G228" s="90" t="e">
        <f>'ORÇAMENTO '!#REF!</f>
        <v>#REF!</v>
      </c>
      <c r="H228" s="92" t="e">
        <f>'ORÇAMENTO '!#REF!</f>
        <v>#REF!</v>
      </c>
      <c r="I228" s="90" t="e">
        <f>'ORÇAMENTO '!#REF!</f>
        <v>#REF!</v>
      </c>
      <c r="J228" s="90" t="e">
        <f>'ORÇAMENTO '!#REF!</f>
        <v>#REF!</v>
      </c>
      <c r="K228" s="90" t="e">
        <f>'ORÇAMENTO '!#REF!</f>
        <v>#REF!</v>
      </c>
      <c r="L228" s="92" t="e">
        <f>'ORÇAMENTO '!#REF!</f>
        <v>#REF!</v>
      </c>
      <c r="M228" s="92" t="e">
        <f>'ORÇAMENTO '!#REF!</f>
        <v>#REF!</v>
      </c>
      <c r="N228" s="95" t="e">
        <f>'ORÇAMENTO '!#REF!</f>
        <v>#REF!</v>
      </c>
      <c r="R228" s="96" t="e">
        <f>IF(F228=F227,0,SUMIF($F$6:$F$1627,F228,$H$6:$H$1627))</f>
        <v>#REF!</v>
      </c>
      <c r="S228" s="96" t="e">
        <f>IF(F228=F227,0,SUMIF($F$6:$F$1627,F228,$I$6:$I$1627))</f>
        <v>#REF!</v>
      </c>
      <c r="T228" s="89" t="e">
        <f>IF(F228=F227,0,SUMIF($F$6:$F$1627,F228,$L$6:$L$1627))</f>
        <v>#REF!</v>
      </c>
      <c r="U228" s="96" t="e">
        <f t="shared" si="69"/>
        <v>#REF!</v>
      </c>
      <c r="V228" s="100" t="e">
        <f>IF(F228=F227,0,SUMIF($F$6:$F$1627,F228,$N$6:$N$1627))</f>
        <v>#REF!</v>
      </c>
      <c r="W228" s="103" t="e">
        <f>V228+W227</f>
        <v>#REF!</v>
      </c>
    </row>
    <row r="229" spans="3:23" hidden="1">
      <c r="C229" s="84" t="e">
        <f>'ORÇAMENTO '!#REF!</f>
        <v>#REF!</v>
      </c>
      <c r="D229" s="88" t="e">
        <f>'ORÇAMENTO '!#REF!</f>
        <v>#REF!</v>
      </c>
      <c r="E229" s="88" t="e">
        <f>'ORÇAMENTO '!#REF!</f>
        <v>#REF!</v>
      </c>
      <c r="F229" s="88" t="e">
        <f>'ORÇAMENTO '!#REF!</f>
        <v>#REF!</v>
      </c>
      <c r="G229" s="90" t="e">
        <f>'ORÇAMENTO '!#REF!</f>
        <v>#REF!</v>
      </c>
      <c r="H229" s="92" t="e">
        <f>'ORÇAMENTO '!#REF!</f>
        <v>#REF!</v>
      </c>
      <c r="I229" s="90" t="e">
        <f>'ORÇAMENTO '!#REF!</f>
        <v>#REF!</v>
      </c>
      <c r="J229" s="90" t="e">
        <f>'ORÇAMENTO '!#REF!</f>
        <v>#REF!</v>
      </c>
      <c r="K229" s="90" t="e">
        <f>'ORÇAMENTO '!#REF!</f>
        <v>#REF!</v>
      </c>
      <c r="L229" s="92" t="e">
        <f>'ORÇAMENTO '!#REF!</f>
        <v>#REF!</v>
      </c>
      <c r="M229" s="92" t="e">
        <f>'ORÇAMENTO '!#REF!</f>
        <v>#REF!</v>
      </c>
      <c r="N229" s="95" t="e">
        <f>'ORÇAMENTO '!#REF!</f>
        <v>#REF!</v>
      </c>
      <c r="R229" s="96" t="e">
        <f t="shared" ref="R229:R235" si="78">IF(F229=F228,0,SUMIF(F$6:F$1627,F229,H$6:H$1627))</f>
        <v>#REF!</v>
      </c>
      <c r="S229" s="96" t="e">
        <f t="shared" ref="S229:S235" si="79">IF(F229=F228,0,SUMIF(F$6:F$1627,F229,I$6:I$1627))</f>
        <v>#REF!</v>
      </c>
      <c r="T229" s="89" t="e">
        <f t="shared" ref="T229:T235" si="80">IF(F229=F228,0,SUMIF(F$6:F$1627,F229,L$6:L$1627))</f>
        <v>#REF!</v>
      </c>
      <c r="U229" s="96" t="e">
        <f t="shared" si="69"/>
        <v>#REF!</v>
      </c>
      <c r="V229" s="100" t="e">
        <f t="shared" ref="V229:V235" si="81">IF(F229=F228,0,SUMIF(F$6:F$1627,F229,N$6:N$1627))</f>
        <v>#REF!</v>
      </c>
    </row>
    <row r="230" spans="3:23" hidden="1">
      <c r="C230" s="84" t="e">
        <f>'ORÇAMENTO '!#REF!</f>
        <v>#REF!</v>
      </c>
      <c r="D230" s="88" t="e">
        <f>'ORÇAMENTO '!#REF!</f>
        <v>#REF!</v>
      </c>
      <c r="E230" s="88" t="e">
        <f>'ORÇAMENTO '!#REF!</f>
        <v>#REF!</v>
      </c>
      <c r="F230" s="88" t="e">
        <f>'ORÇAMENTO '!#REF!</f>
        <v>#REF!</v>
      </c>
      <c r="G230" s="90" t="e">
        <f>'ORÇAMENTO '!#REF!</f>
        <v>#REF!</v>
      </c>
      <c r="H230" s="92" t="e">
        <f>'ORÇAMENTO '!#REF!</f>
        <v>#REF!</v>
      </c>
      <c r="I230" s="90" t="e">
        <f>'ORÇAMENTO '!#REF!</f>
        <v>#REF!</v>
      </c>
      <c r="J230" s="90" t="e">
        <f>'ORÇAMENTO '!#REF!</f>
        <v>#REF!</v>
      </c>
      <c r="K230" s="90" t="e">
        <f>'ORÇAMENTO '!#REF!</f>
        <v>#REF!</v>
      </c>
      <c r="L230" s="92" t="e">
        <f>'ORÇAMENTO '!#REF!</f>
        <v>#REF!</v>
      </c>
      <c r="M230" s="92" t="e">
        <f>'ORÇAMENTO '!#REF!</f>
        <v>#REF!</v>
      </c>
      <c r="N230" s="95" t="e">
        <f>'ORÇAMENTO '!#REF!</f>
        <v>#REF!</v>
      </c>
      <c r="R230" s="96" t="e">
        <f t="shared" si="78"/>
        <v>#REF!</v>
      </c>
      <c r="S230" s="96" t="e">
        <f t="shared" si="79"/>
        <v>#REF!</v>
      </c>
      <c r="T230" s="89" t="e">
        <f t="shared" si="80"/>
        <v>#REF!</v>
      </c>
      <c r="U230" s="96" t="e">
        <f t="shared" si="69"/>
        <v>#REF!</v>
      </c>
      <c r="V230" s="100" t="e">
        <f t="shared" si="81"/>
        <v>#REF!</v>
      </c>
    </row>
    <row r="231" spans="3:23" hidden="1">
      <c r="C231" s="84" t="e">
        <f>'ORÇAMENTO '!#REF!</f>
        <v>#REF!</v>
      </c>
      <c r="D231" s="88" t="e">
        <f>'ORÇAMENTO '!#REF!</f>
        <v>#REF!</v>
      </c>
      <c r="E231" s="88" t="e">
        <f>'ORÇAMENTO '!#REF!</f>
        <v>#REF!</v>
      </c>
      <c r="F231" s="88" t="e">
        <f>'ORÇAMENTO '!#REF!</f>
        <v>#REF!</v>
      </c>
      <c r="G231" s="90" t="e">
        <f>'ORÇAMENTO '!#REF!</f>
        <v>#REF!</v>
      </c>
      <c r="H231" s="92" t="e">
        <f>'ORÇAMENTO '!#REF!</f>
        <v>#REF!</v>
      </c>
      <c r="I231" s="90" t="e">
        <f>'ORÇAMENTO '!#REF!</f>
        <v>#REF!</v>
      </c>
      <c r="J231" s="90" t="e">
        <f>'ORÇAMENTO '!#REF!</f>
        <v>#REF!</v>
      </c>
      <c r="K231" s="90" t="e">
        <f>'ORÇAMENTO '!#REF!</f>
        <v>#REF!</v>
      </c>
      <c r="L231" s="92" t="e">
        <f>'ORÇAMENTO '!#REF!</f>
        <v>#REF!</v>
      </c>
      <c r="M231" s="92" t="e">
        <f>'ORÇAMENTO '!#REF!</f>
        <v>#REF!</v>
      </c>
      <c r="N231" s="95" t="e">
        <f>'ORÇAMENTO '!#REF!</f>
        <v>#REF!</v>
      </c>
      <c r="R231" s="96" t="e">
        <f t="shared" si="78"/>
        <v>#REF!</v>
      </c>
      <c r="S231" s="96" t="e">
        <f t="shared" si="79"/>
        <v>#REF!</v>
      </c>
      <c r="T231" s="89" t="e">
        <f t="shared" si="80"/>
        <v>#REF!</v>
      </c>
      <c r="U231" s="96" t="e">
        <f t="shared" si="69"/>
        <v>#REF!</v>
      </c>
      <c r="V231" s="100" t="e">
        <f t="shared" si="81"/>
        <v>#REF!</v>
      </c>
    </row>
    <row r="232" spans="3:23" hidden="1">
      <c r="C232" s="84" t="e">
        <f>'ORÇAMENTO '!#REF!</f>
        <v>#REF!</v>
      </c>
      <c r="D232" s="88" t="e">
        <f>'ORÇAMENTO '!#REF!</f>
        <v>#REF!</v>
      </c>
      <c r="E232" s="88" t="e">
        <f>'ORÇAMENTO '!#REF!</f>
        <v>#REF!</v>
      </c>
      <c r="F232" s="88" t="e">
        <f>'ORÇAMENTO '!#REF!</f>
        <v>#REF!</v>
      </c>
      <c r="G232" s="90" t="e">
        <f>'ORÇAMENTO '!#REF!</f>
        <v>#REF!</v>
      </c>
      <c r="H232" s="92" t="e">
        <f>'ORÇAMENTO '!#REF!</f>
        <v>#REF!</v>
      </c>
      <c r="I232" s="90" t="e">
        <f>'ORÇAMENTO '!#REF!</f>
        <v>#REF!</v>
      </c>
      <c r="J232" s="90" t="e">
        <f>'ORÇAMENTO '!#REF!</f>
        <v>#REF!</v>
      </c>
      <c r="K232" s="90" t="e">
        <f>'ORÇAMENTO '!#REF!</f>
        <v>#REF!</v>
      </c>
      <c r="L232" s="92" t="e">
        <f>'ORÇAMENTO '!#REF!</f>
        <v>#REF!</v>
      </c>
      <c r="M232" s="92" t="e">
        <f>'ORÇAMENTO '!#REF!</f>
        <v>#REF!</v>
      </c>
      <c r="N232" s="95" t="e">
        <f>'ORÇAMENTO '!#REF!</f>
        <v>#REF!</v>
      </c>
      <c r="R232" s="96" t="e">
        <f t="shared" si="78"/>
        <v>#REF!</v>
      </c>
      <c r="S232" s="96" t="e">
        <f t="shared" si="79"/>
        <v>#REF!</v>
      </c>
      <c r="T232" s="89" t="e">
        <f t="shared" si="80"/>
        <v>#REF!</v>
      </c>
      <c r="U232" s="96" t="e">
        <f t="shared" si="69"/>
        <v>#REF!</v>
      </c>
      <c r="V232" s="100" t="e">
        <f t="shared" si="81"/>
        <v>#REF!</v>
      </c>
    </row>
    <row r="233" spans="3:23" hidden="1">
      <c r="C233" s="84" t="e">
        <f>'ORÇAMENTO '!#REF!</f>
        <v>#REF!</v>
      </c>
      <c r="D233" s="88" t="e">
        <f>'ORÇAMENTO '!#REF!</f>
        <v>#REF!</v>
      </c>
      <c r="E233" s="88" t="e">
        <f>'ORÇAMENTO '!#REF!</f>
        <v>#REF!</v>
      </c>
      <c r="F233" s="88" t="e">
        <f>'ORÇAMENTO '!#REF!</f>
        <v>#REF!</v>
      </c>
      <c r="G233" s="90" t="e">
        <f>'ORÇAMENTO '!#REF!</f>
        <v>#REF!</v>
      </c>
      <c r="H233" s="92" t="e">
        <f>'ORÇAMENTO '!#REF!</f>
        <v>#REF!</v>
      </c>
      <c r="I233" s="90" t="e">
        <f>'ORÇAMENTO '!#REF!</f>
        <v>#REF!</v>
      </c>
      <c r="J233" s="90" t="e">
        <f>'ORÇAMENTO '!#REF!</f>
        <v>#REF!</v>
      </c>
      <c r="K233" s="90" t="e">
        <f>'ORÇAMENTO '!#REF!</f>
        <v>#REF!</v>
      </c>
      <c r="L233" s="92" t="e">
        <f>'ORÇAMENTO '!#REF!</f>
        <v>#REF!</v>
      </c>
      <c r="M233" s="92" t="e">
        <f>'ORÇAMENTO '!#REF!</f>
        <v>#REF!</v>
      </c>
      <c r="N233" s="95" t="e">
        <f>'ORÇAMENTO '!#REF!</f>
        <v>#REF!</v>
      </c>
      <c r="R233" s="96" t="e">
        <f t="shared" si="78"/>
        <v>#REF!</v>
      </c>
      <c r="S233" s="96" t="e">
        <f t="shared" si="79"/>
        <v>#REF!</v>
      </c>
      <c r="T233" s="89" t="e">
        <f t="shared" si="80"/>
        <v>#REF!</v>
      </c>
      <c r="U233" s="96" t="e">
        <f t="shared" si="69"/>
        <v>#REF!</v>
      </c>
      <c r="V233" s="100" t="e">
        <f t="shared" si="81"/>
        <v>#REF!</v>
      </c>
    </row>
    <row r="234" spans="3:23" hidden="1">
      <c r="C234" s="84" t="e">
        <f>'ORÇAMENTO '!#REF!</f>
        <v>#REF!</v>
      </c>
      <c r="D234" s="88" t="e">
        <f>'ORÇAMENTO '!#REF!</f>
        <v>#REF!</v>
      </c>
      <c r="E234" s="88" t="e">
        <f>'ORÇAMENTO '!#REF!</f>
        <v>#REF!</v>
      </c>
      <c r="F234" s="88" t="e">
        <f>'ORÇAMENTO '!#REF!</f>
        <v>#REF!</v>
      </c>
      <c r="G234" s="90" t="e">
        <f>'ORÇAMENTO '!#REF!</f>
        <v>#REF!</v>
      </c>
      <c r="H234" s="92" t="e">
        <f>'ORÇAMENTO '!#REF!</f>
        <v>#REF!</v>
      </c>
      <c r="I234" s="90" t="e">
        <f>'ORÇAMENTO '!#REF!</f>
        <v>#REF!</v>
      </c>
      <c r="J234" s="90" t="e">
        <f>'ORÇAMENTO '!#REF!</f>
        <v>#REF!</v>
      </c>
      <c r="K234" s="90" t="e">
        <f>'ORÇAMENTO '!#REF!</f>
        <v>#REF!</v>
      </c>
      <c r="L234" s="92" t="e">
        <f>'ORÇAMENTO '!#REF!</f>
        <v>#REF!</v>
      </c>
      <c r="M234" s="92" t="e">
        <f>'ORÇAMENTO '!#REF!</f>
        <v>#REF!</v>
      </c>
      <c r="N234" s="95" t="e">
        <f>'ORÇAMENTO '!#REF!</f>
        <v>#REF!</v>
      </c>
      <c r="R234" s="96" t="e">
        <f t="shared" si="78"/>
        <v>#REF!</v>
      </c>
      <c r="S234" s="96" t="e">
        <f t="shared" si="79"/>
        <v>#REF!</v>
      </c>
      <c r="T234" s="89" t="e">
        <f t="shared" si="80"/>
        <v>#REF!</v>
      </c>
      <c r="U234" s="96" t="e">
        <f t="shared" si="69"/>
        <v>#REF!</v>
      </c>
      <c r="V234" s="100" t="e">
        <f t="shared" si="81"/>
        <v>#REF!</v>
      </c>
    </row>
    <row r="235" spans="3:23" hidden="1">
      <c r="C235" s="84" t="e">
        <f>'ORÇAMENTO '!#REF!</f>
        <v>#REF!</v>
      </c>
      <c r="D235" s="88" t="e">
        <f>'ORÇAMENTO '!#REF!</f>
        <v>#REF!</v>
      </c>
      <c r="E235" s="88" t="e">
        <f>'ORÇAMENTO '!#REF!</f>
        <v>#REF!</v>
      </c>
      <c r="F235" s="88" t="e">
        <f>'ORÇAMENTO '!#REF!</f>
        <v>#REF!</v>
      </c>
      <c r="G235" s="90" t="e">
        <f>'ORÇAMENTO '!#REF!</f>
        <v>#REF!</v>
      </c>
      <c r="H235" s="92" t="e">
        <f>'ORÇAMENTO '!#REF!</f>
        <v>#REF!</v>
      </c>
      <c r="I235" s="90" t="e">
        <f>'ORÇAMENTO '!#REF!</f>
        <v>#REF!</v>
      </c>
      <c r="J235" s="90" t="e">
        <f>'ORÇAMENTO '!#REF!</f>
        <v>#REF!</v>
      </c>
      <c r="K235" s="90" t="e">
        <f>'ORÇAMENTO '!#REF!</f>
        <v>#REF!</v>
      </c>
      <c r="L235" s="92" t="e">
        <f>'ORÇAMENTO '!#REF!</f>
        <v>#REF!</v>
      </c>
      <c r="M235" s="92" t="e">
        <f>'ORÇAMENTO '!#REF!</f>
        <v>#REF!</v>
      </c>
      <c r="N235" s="95" t="e">
        <f>'ORÇAMENTO '!#REF!</f>
        <v>#REF!</v>
      </c>
      <c r="R235" s="96" t="e">
        <f t="shared" si="78"/>
        <v>#REF!</v>
      </c>
      <c r="S235" s="96" t="e">
        <f t="shared" si="79"/>
        <v>#REF!</v>
      </c>
      <c r="T235" s="89" t="e">
        <f t="shared" si="80"/>
        <v>#REF!</v>
      </c>
      <c r="U235" s="96" t="e">
        <f t="shared" si="69"/>
        <v>#REF!</v>
      </c>
      <c r="V235" s="100" t="e">
        <f t="shared" si="81"/>
        <v>#REF!</v>
      </c>
    </row>
    <row r="236" spans="3:23">
      <c r="C236" s="84" t="e">
        <f>'ORÇAMENTO '!#REF!</f>
        <v>#REF!</v>
      </c>
      <c r="D236" s="88" t="e">
        <f>'ORÇAMENTO '!#REF!</f>
        <v>#REF!</v>
      </c>
      <c r="E236" s="88" t="e">
        <f>'ORÇAMENTO '!#REF!</f>
        <v>#REF!</v>
      </c>
      <c r="F236" s="88" t="e">
        <f>'ORÇAMENTO '!#REF!</f>
        <v>#REF!</v>
      </c>
      <c r="G236" s="90" t="e">
        <f>'ORÇAMENTO '!#REF!</f>
        <v>#REF!</v>
      </c>
      <c r="H236" s="92" t="e">
        <f>'ORÇAMENTO '!#REF!</f>
        <v>#REF!</v>
      </c>
      <c r="I236" s="90" t="e">
        <f>'ORÇAMENTO '!#REF!</f>
        <v>#REF!</v>
      </c>
      <c r="J236" s="90" t="e">
        <f>'ORÇAMENTO '!#REF!</f>
        <v>#REF!</v>
      </c>
      <c r="K236" s="90" t="e">
        <f>'ORÇAMENTO '!#REF!</f>
        <v>#REF!</v>
      </c>
      <c r="L236" s="92" t="e">
        <f>'ORÇAMENTO '!#REF!</f>
        <v>#REF!</v>
      </c>
      <c r="M236" s="92" t="e">
        <f>'ORÇAMENTO '!#REF!</f>
        <v>#REF!</v>
      </c>
      <c r="N236" s="95" t="e">
        <f>'ORÇAMENTO '!#REF!</f>
        <v>#REF!</v>
      </c>
      <c r="R236" s="96" t="e">
        <f>IF(F236=F235,0,SUMIF($F$6:$F$1627,F236,$H$6:$H$1627))</f>
        <v>#REF!</v>
      </c>
      <c r="S236" s="96" t="e">
        <f>IF(F236=F235,0,SUMIF($F$6:$F$1627,F236,$I$6:$I$1627))</f>
        <v>#REF!</v>
      </c>
      <c r="T236" s="89" t="e">
        <f>IF(F236=F235,0,SUMIF($F$6:$F$1627,F236,$L$6:$L$1627))</f>
        <v>#REF!</v>
      </c>
      <c r="U236" s="96" t="e">
        <f t="shared" si="69"/>
        <v>#REF!</v>
      </c>
      <c r="V236" s="100" t="e">
        <f>IF(F236=F235,0,SUMIF($F$6:$F$1627,F236,$N$6:$N$1627))</f>
        <v>#REF!</v>
      </c>
      <c r="W236" s="103" t="e">
        <f>V236+W235</f>
        <v>#REF!</v>
      </c>
    </row>
    <row r="237" spans="3:23">
      <c r="C237" s="84" t="e">
        <f>'ORÇAMENTO '!#REF!</f>
        <v>#REF!</v>
      </c>
      <c r="D237" s="88" t="e">
        <f>'ORÇAMENTO '!#REF!</f>
        <v>#REF!</v>
      </c>
      <c r="E237" s="88" t="e">
        <f>'ORÇAMENTO '!#REF!</f>
        <v>#REF!</v>
      </c>
      <c r="F237" s="88" t="e">
        <f>'ORÇAMENTO '!#REF!</f>
        <v>#REF!</v>
      </c>
      <c r="G237" s="90" t="e">
        <f>'ORÇAMENTO '!#REF!</f>
        <v>#REF!</v>
      </c>
      <c r="H237" s="92" t="e">
        <f>'ORÇAMENTO '!#REF!</f>
        <v>#REF!</v>
      </c>
      <c r="I237" s="90" t="e">
        <f>'ORÇAMENTO '!#REF!</f>
        <v>#REF!</v>
      </c>
      <c r="J237" s="90" t="e">
        <f>'ORÇAMENTO '!#REF!</f>
        <v>#REF!</v>
      </c>
      <c r="K237" s="90" t="e">
        <f>'ORÇAMENTO '!#REF!</f>
        <v>#REF!</v>
      </c>
      <c r="L237" s="92" t="e">
        <f>'ORÇAMENTO '!#REF!</f>
        <v>#REF!</v>
      </c>
      <c r="M237" s="92" t="e">
        <f>'ORÇAMENTO '!#REF!</f>
        <v>#REF!</v>
      </c>
      <c r="N237" s="95" t="e">
        <f>'ORÇAMENTO '!#REF!</f>
        <v>#REF!</v>
      </c>
      <c r="R237" s="96" t="e">
        <f>IF(F237=F236,0,SUMIF($F$6:$F$1627,F237,$H$6:$H$1627))</f>
        <v>#REF!</v>
      </c>
      <c r="S237" s="96" t="e">
        <f>IF(F237=F236,0,SUMIF($F$6:$F$1627,F237,$I$6:$I$1627))</f>
        <v>#REF!</v>
      </c>
      <c r="T237" s="89" t="e">
        <f>IF(F237=F236,0,SUMIF($F$6:$F$1627,F237,$L$6:$L$1627))</f>
        <v>#REF!</v>
      </c>
      <c r="U237" s="96" t="e">
        <f t="shared" si="69"/>
        <v>#REF!</v>
      </c>
      <c r="V237" s="100" t="e">
        <f>IF(F237=F236,0,SUMIF($F$6:$F$1627,F237,$N$6:$N$1627))</f>
        <v>#REF!</v>
      </c>
      <c r="W237" s="103" t="e">
        <f>V237+W236</f>
        <v>#REF!</v>
      </c>
    </row>
    <row r="238" spans="3:23" hidden="1">
      <c r="C238" s="84" t="e">
        <f>'ORÇAMENTO '!#REF!</f>
        <v>#REF!</v>
      </c>
      <c r="D238" s="88" t="e">
        <f>'ORÇAMENTO '!#REF!</f>
        <v>#REF!</v>
      </c>
      <c r="E238" s="88" t="e">
        <f>'ORÇAMENTO '!#REF!</f>
        <v>#REF!</v>
      </c>
      <c r="F238" s="88" t="e">
        <f>'ORÇAMENTO '!#REF!</f>
        <v>#REF!</v>
      </c>
      <c r="G238" s="90" t="e">
        <f>'ORÇAMENTO '!#REF!</f>
        <v>#REF!</v>
      </c>
      <c r="H238" s="92" t="e">
        <f>'ORÇAMENTO '!#REF!</f>
        <v>#REF!</v>
      </c>
      <c r="I238" s="90" t="e">
        <f>'ORÇAMENTO '!#REF!</f>
        <v>#REF!</v>
      </c>
      <c r="J238" s="90" t="e">
        <f>'ORÇAMENTO '!#REF!</f>
        <v>#REF!</v>
      </c>
      <c r="K238" s="90" t="e">
        <f>'ORÇAMENTO '!#REF!</f>
        <v>#REF!</v>
      </c>
      <c r="L238" s="92" t="e">
        <f>'ORÇAMENTO '!#REF!</f>
        <v>#REF!</v>
      </c>
      <c r="M238" s="92" t="e">
        <f>'ORÇAMENTO '!#REF!</f>
        <v>#REF!</v>
      </c>
      <c r="N238" s="95" t="e">
        <f>'ORÇAMENTO '!#REF!</f>
        <v>#REF!</v>
      </c>
      <c r="R238" s="96" t="e">
        <f t="shared" ref="R238:R245" si="82">IF(F238=F237,0,SUMIF(F$6:F$1627,F238,H$6:H$1627))</f>
        <v>#REF!</v>
      </c>
      <c r="S238" s="96" t="e">
        <f t="shared" ref="S238:S245" si="83">IF(F238=F237,0,SUMIF(F$6:F$1627,F238,I$6:I$1627))</f>
        <v>#REF!</v>
      </c>
      <c r="T238" s="89" t="e">
        <f t="shared" ref="T238:T245" si="84">IF(F238=F237,0,SUMIF(F$6:F$1627,F238,L$6:L$1627))</f>
        <v>#REF!</v>
      </c>
      <c r="U238" s="96" t="e">
        <f t="shared" si="69"/>
        <v>#REF!</v>
      </c>
      <c r="V238" s="100" t="e">
        <f t="shared" ref="V238:V245" si="85">IF(F238=F237,0,SUMIF(F$6:F$1627,F238,N$6:N$1627))</f>
        <v>#REF!</v>
      </c>
    </row>
    <row r="239" spans="3:23" hidden="1">
      <c r="C239" s="84" t="e">
        <f>'ORÇAMENTO '!#REF!</f>
        <v>#REF!</v>
      </c>
      <c r="D239" s="88" t="e">
        <f>'ORÇAMENTO '!#REF!</f>
        <v>#REF!</v>
      </c>
      <c r="E239" s="88" t="e">
        <f>'ORÇAMENTO '!#REF!</f>
        <v>#REF!</v>
      </c>
      <c r="F239" s="88" t="e">
        <f>'ORÇAMENTO '!#REF!</f>
        <v>#REF!</v>
      </c>
      <c r="G239" s="90" t="e">
        <f>'ORÇAMENTO '!#REF!</f>
        <v>#REF!</v>
      </c>
      <c r="H239" s="92" t="e">
        <f>'ORÇAMENTO '!#REF!</f>
        <v>#REF!</v>
      </c>
      <c r="I239" s="90" t="e">
        <f>'ORÇAMENTO '!#REF!</f>
        <v>#REF!</v>
      </c>
      <c r="J239" s="90" t="e">
        <f>'ORÇAMENTO '!#REF!</f>
        <v>#REF!</v>
      </c>
      <c r="K239" s="90" t="e">
        <f>'ORÇAMENTO '!#REF!</f>
        <v>#REF!</v>
      </c>
      <c r="L239" s="92" t="e">
        <f>'ORÇAMENTO '!#REF!</f>
        <v>#REF!</v>
      </c>
      <c r="M239" s="92" t="e">
        <f>'ORÇAMENTO '!#REF!</f>
        <v>#REF!</v>
      </c>
      <c r="N239" s="95" t="e">
        <f>'ORÇAMENTO '!#REF!</f>
        <v>#REF!</v>
      </c>
      <c r="R239" s="96" t="e">
        <f t="shared" si="82"/>
        <v>#REF!</v>
      </c>
      <c r="S239" s="96" t="e">
        <f t="shared" si="83"/>
        <v>#REF!</v>
      </c>
      <c r="T239" s="89" t="e">
        <f t="shared" si="84"/>
        <v>#REF!</v>
      </c>
      <c r="U239" s="96" t="e">
        <f t="shared" si="69"/>
        <v>#REF!</v>
      </c>
      <c r="V239" s="100" t="e">
        <f t="shared" si="85"/>
        <v>#REF!</v>
      </c>
    </row>
    <row r="240" spans="3:23" hidden="1">
      <c r="C240" s="84" t="e">
        <f>'ORÇAMENTO '!#REF!</f>
        <v>#REF!</v>
      </c>
      <c r="D240" s="88" t="e">
        <f>'ORÇAMENTO '!#REF!</f>
        <v>#REF!</v>
      </c>
      <c r="E240" s="88" t="e">
        <f>'ORÇAMENTO '!#REF!</f>
        <v>#REF!</v>
      </c>
      <c r="F240" s="88" t="e">
        <f>'ORÇAMENTO '!#REF!</f>
        <v>#REF!</v>
      </c>
      <c r="G240" s="90" t="e">
        <f>'ORÇAMENTO '!#REF!</f>
        <v>#REF!</v>
      </c>
      <c r="H240" s="92" t="e">
        <f>'ORÇAMENTO '!#REF!</f>
        <v>#REF!</v>
      </c>
      <c r="I240" s="90" t="e">
        <f>'ORÇAMENTO '!#REF!</f>
        <v>#REF!</v>
      </c>
      <c r="J240" s="90" t="e">
        <f>'ORÇAMENTO '!#REF!</f>
        <v>#REF!</v>
      </c>
      <c r="K240" s="90" t="e">
        <f>'ORÇAMENTO '!#REF!</f>
        <v>#REF!</v>
      </c>
      <c r="L240" s="92" t="e">
        <f>'ORÇAMENTO '!#REF!</f>
        <v>#REF!</v>
      </c>
      <c r="M240" s="92" t="e">
        <f>'ORÇAMENTO '!#REF!</f>
        <v>#REF!</v>
      </c>
      <c r="N240" s="95" t="e">
        <f>'ORÇAMENTO '!#REF!</f>
        <v>#REF!</v>
      </c>
      <c r="R240" s="96" t="e">
        <f t="shared" si="82"/>
        <v>#REF!</v>
      </c>
      <c r="S240" s="96" t="e">
        <f t="shared" si="83"/>
        <v>#REF!</v>
      </c>
      <c r="T240" s="89" t="e">
        <f t="shared" si="84"/>
        <v>#REF!</v>
      </c>
      <c r="U240" s="96" t="e">
        <f t="shared" si="69"/>
        <v>#REF!</v>
      </c>
      <c r="V240" s="100" t="e">
        <f t="shared" si="85"/>
        <v>#REF!</v>
      </c>
    </row>
    <row r="241" spans="3:23" hidden="1">
      <c r="C241" s="84" t="e">
        <f>'ORÇAMENTO '!#REF!</f>
        <v>#REF!</v>
      </c>
      <c r="D241" s="88" t="e">
        <f>'ORÇAMENTO '!#REF!</f>
        <v>#REF!</v>
      </c>
      <c r="E241" s="88" t="e">
        <f>'ORÇAMENTO '!#REF!</f>
        <v>#REF!</v>
      </c>
      <c r="F241" s="88" t="e">
        <f>'ORÇAMENTO '!#REF!</f>
        <v>#REF!</v>
      </c>
      <c r="G241" s="90" t="e">
        <f>'ORÇAMENTO '!#REF!</f>
        <v>#REF!</v>
      </c>
      <c r="H241" s="92" t="e">
        <f>'ORÇAMENTO '!#REF!</f>
        <v>#REF!</v>
      </c>
      <c r="I241" s="90" t="e">
        <f>'ORÇAMENTO '!#REF!</f>
        <v>#REF!</v>
      </c>
      <c r="J241" s="90" t="e">
        <f>'ORÇAMENTO '!#REF!</f>
        <v>#REF!</v>
      </c>
      <c r="K241" s="90" t="e">
        <f>'ORÇAMENTO '!#REF!</f>
        <v>#REF!</v>
      </c>
      <c r="L241" s="92" t="e">
        <f>'ORÇAMENTO '!#REF!</f>
        <v>#REF!</v>
      </c>
      <c r="M241" s="92" t="e">
        <f>'ORÇAMENTO '!#REF!</f>
        <v>#REF!</v>
      </c>
      <c r="N241" s="95" t="e">
        <f>'ORÇAMENTO '!#REF!</f>
        <v>#REF!</v>
      </c>
      <c r="R241" s="96" t="e">
        <f t="shared" si="82"/>
        <v>#REF!</v>
      </c>
      <c r="S241" s="96" t="e">
        <f t="shared" si="83"/>
        <v>#REF!</v>
      </c>
      <c r="T241" s="89" t="e">
        <f t="shared" si="84"/>
        <v>#REF!</v>
      </c>
      <c r="U241" s="96" t="e">
        <f t="shared" si="69"/>
        <v>#REF!</v>
      </c>
      <c r="V241" s="100" t="e">
        <f t="shared" si="85"/>
        <v>#REF!</v>
      </c>
    </row>
    <row r="242" spans="3:23" hidden="1">
      <c r="C242" s="84" t="e">
        <f>'ORÇAMENTO '!#REF!</f>
        <v>#REF!</v>
      </c>
      <c r="D242" s="88" t="e">
        <f>'ORÇAMENTO '!#REF!</f>
        <v>#REF!</v>
      </c>
      <c r="E242" s="88" t="e">
        <f>'ORÇAMENTO '!#REF!</f>
        <v>#REF!</v>
      </c>
      <c r="F242" s="88" t="e">
        <f>'ORÇAMENTO '!#REF!</f>
        <v>#REF!</v>
      </c>
      <c r="G242" s="90" t="e">
        <f>'ORÇAMENTO '!#REF!</f>
        <v>#REF!</v>
      </c>
      <c r="H242" s="92" t="e">
        <f>'ORÇAMENTO '!#REF!</f>
        <v>#REF!</v>
      </c>
      <c r="I242" s="90" t="e">
        <f>'ORÇAMENTO '!#REF!</f>
        <v>#REF!</v>
      </c>
      <c r="J242" s="90" t="e">
        <f>'ORÇAMENTO '!#REF!</f>
        <v>#REF!</v>
      </c>
      <c r="K242" s="90" t="e">
        <f>'ORÇAMENTO '!#REF!</f>
        <v>#REF!</v>
      </c>
      <c r="L242" s="92" t="e">
        <f>'ORÇAMENTO '!#REF!</f>
        <v>#REF!</v>
      </c>
      <c r="M242" s="92" t="e">
        <f>'ORÇAMENTO '!#REF!</f>
        <v>#REF!</v>
      </c>
      <c r="N242" s="95" t="e">
        <f>'ORÇAMENTO '!#REF!</f>
        <v>#REF!</v>
      </c>
      <c r="R242" s="96" t="e">
        <f t="shared" si="82"/>
        <v>#REF!</v>
      </c>
      <c r="S242" s="96" t="e">
        <f t="shared" si="83"/>
        <v>#REF!</v>
      </c>
      <c r="T242" s="89" t="e">
        <f t="shared" si="84"/>
        <v>#REF!</v>
      </c>
      <c r="U242" s="96" t="e">
        <f t="shared" si="69"/>
        <v>#REF!</v>
      </c>
      <c r="V242" s="100" t="e">
        <f t="shared" si="85"/>
        <v>#REF!</v>
      </c>
    </row>
    <row r="243" spans="3:23" hidden="1">
      <c r="C243" s="84" t="e">
        <f>'ORÇAMENTO '!#REF!</f>
        <v>#REF!</v>
      </c>
      <c r="D243" s="88" t="e">
        <f>'ORÇAMENTO '!#REF!</f>
        <v>#REF!</v>
      </c>
      <c r="E243" s="88" t="e">
        <f>'ORÇAMENTO '!#REF!</f>
        <v>#REF!</v>
      </c>
      <c r="F243" s="88" t="e">
        <f>'ORÇAMENTO '!#REF!</f>
        <v>#REF!</v>
      </c>
      <c r="G243" s="90" t="e">
        <f>'ORÇAMENTO '!#REF!</f>
        <v>#REF!</v>
      </c>
      <c r="H243" s="92" t="e">
        <f>'ORÇAMENTO '!#REF!</f>
        <v>#REF!</v>
      </c>
      <c r="I243" s="90" t="e">
        <f>'ORÇAMENTO '!#REF!</f>
        <v>#REF!</v>
      </c>
      <c r="J243" s="90" t="e">
        <f>'ORÇAMENTO '!#REF!</f>
        <v>#REF!</v>
      </c>
      <c r="K243" s="90" t="e">
        <f>'ORÇAMENTO '!#REF!</f>
        <v>#REF!</v>
      </c>
      <c r="L243" s="92" t="e">
        <f>'ORÇAMENTO '!#REF!</f>
        <v>#REF!</v>
      </c>
      <c r="M243" s="92" t="e">
        <f>'ORÇAMENTO '!#REF!</f>
        <v>#REF!</v>
      </c>
      <c r="N243" s="95" t="e">
        <f>'ORÇAMENTO '!#REF!</f>
        <v>#REF!</v>
      </c>
      <c r="R243" s="96" t="e">
        <f t="shared" si="82"/>
        <v>#REF!</v>
      </c>
      <c r="S243" s="96" t="e">
        <f t="shared" si="83"/>
        <v>#REF!</v>
      </c>
      <c r="T243" s="89" t="e">
        <f t="shared" si="84"/>
        <v>#REF!</v>
      </c>
      <c r="U243" s="96" t="e">
        <f t="shared" si="69"/>
        <v>#REF!</v>
      </c>
      <c r="V243" s="100" t="e">
        <f t="shared" si="85"/>
        <v>#REF!</v>
      </c>
    </row>
    <row r="244" spans="3:23" hidden="1">
      <c r="C244" s="84" t="e">
        <f>'ORÇAMENTO '!#REF!</f>
        <v>#REF!</v>
      </c>
      <c r="D244" s="88" t="e">
        <f>'ORÇAMENTO '!#REF!</f>
        <v>#REF!</v>
      </c>
      <c r="E244" s="88" t="e">
        <f>'ORÇAMENTO '!#REF!</f>
        <v>#REF!</v>
      </c>
      <c r="F244" s="88" t="e">
        <f>'ORÇAMENTO '!#REF!</f>
        <v>#REF!</v>
      </c>
      <c r="G244" s="90" t="e">
        <f>'ORÇAMENTO '!#REF!</f>
        <v>#REF!</v>
      </c>
      <c r="H244" s="92" t="e">
        <f>'ORÇAMENTO '!#REF!</f>
        <v>#REF!</v>
      </c>
      <c r="I244" s="90" t="e">
        <f>'ORÇAMENTO '!#REF!</f>
        <v>#REF!</v>
      </c>
      <c r="J244" s="90" t="e">
        <f>'ORÇAMENTO '!#REF!</f>
        <v>#REF!</v>
      </c>
      <c r="K244" s="90" t="e">
        <f>'ORÇAMENTO '!#REF!</f>
        <v>#REF!</v>
      </c>
      <c r="L244" s="92" t="e">
        <f>'ORÇAMENTO '!#REF!</f>
        <v>#REF!</v>
      </c>
      <c r="M244" s="92" t="e">
        <f>'ORÇAMENTO '!#REF!</f>
        <v>#REF!</v>
      </c>
      <c r="N244" s="95" t="e">
        <f>'ORÇAMENTO '!#REF!</f>
        <v>#REF!</v>
      </c>
      <c r="R244" s="96" t="e">
        <f t="shared" si="82"/>
        <v>#REF!</v>
      </c>
      <c r="S244" s="96" t="e">
        <f t="shared" si="83"/>
        <v>#REF!</v>
      </c>
      <c r="T244" s="89" t="e">
        <f t="shared" si="84"/>
        <v>#REF!</v>
      </c>
      <c r="U244" s="96" t="e">
        <f t="shared" si="69"/>
        <v>#REF!</v>
      </c>
      <c r="V244" s="100" t="e">
        <f t="shared" si="85"/>
        <v>#REF!</v>
      </c>
    </row>
    <row r="245" spans="3:23" hidden="1">
      <c r="C245" s="84" t="e">
        <f>'ORÇAMENTO '!#REF!</f>
        <v>#REF!</v>
      </c>
      <c r="D245" s="88" t="e">
        <f>'ORÇAMENTO '!#REF!</f>
        <v>#REF!</v>
      </c>
      <c r="E245" s="88" t="e">
        <f>'ORÇAMENTO '!#REF!</f>
        <v>#REF!</v>
      </c>
      <c r="F245" s="88" t="e">
        <f>'ORÇAMENTO '!#REF!</f>
        <v>#REF!</v>
      </c>
      <c r="G245" s="90" t="e">
        <f>'ORÇAMENTO '!#REF!</f>
        <v>#REF!</v>
      </c>
      <c r="H245" s="92" t="e">
        <f>'ORÇAMENTO '!#REF!</f>
        <v>#REF!</v>
      </c>
      <c r="I245" s="90" t="e">
        <f>'ORÇAMENTO '!#REF!</f>
        <v>#REF!</v>
      </c>
      <c r="J245" s="90" t="e">
        <f>'ORÇAMENTO '!#REF!</f>
        <v>#REF!</v>
      </c>
      <c r="K245" s="90" t="e">
        <f>'ORÇAMENTO '!#REF!</f>
        <v>#REF!</v>
      </c>
      <c r="L245" s="92" t="e">
        <f>'ORÇAMENTO '!#REF!</f>
        <v>#REF!</v>
      </c>
      <c r="M245" s="92" t="e">
        <f>'ORÇAMENTO '!#REF!</f>
        <v>#REF!</v>
      </c>
      <c r="N245" s="95" t="e">
        <f>'ORÇAMENTO '!#REF!</f>
        <v>#REF!</v>
      </c>
      <c r="R245" s="96" t="e">
        <f t="shared" si="82"/>
        <v>#REF!</v>
      </c>
      <c r="S245" s="96" t="e">
        <f t="shared" si="83"/>
        <v>#REF!</v>
      </c>
      <c r="T245" s="89" t="e">
        <f t="shared" si="84"/>
        <v>#REF!</v>
      </c>
      <c r="U245" s="96" t="e">
        <f t="shared" si="69"/>
        <v>#REF!</v>
      </c>
      <c r="V245" s="100" t="e">
        <f t="shared" si="85"/>
        <v>#REF!</v>
      </c>
    </row>
    <row r="246" spans="3:23">
      <c r="C246" s="84" t="e">
        <f>'ORÇAMENTO '!#REF!</f>
        <v>#REF!</v>
      </c>
      <c r="D246" s="88" t="e">
        <f>'ORÇAMENTO '!#REF!</f>
        <v>#REF!</v>
      </c>
      <c r="E246" s="88" t="e">
        <f>'ORÇAMENTO '!#REF!</f>
        <v>#REF!</v>
      </c>
      <c r="F246" s="88" t="e">
        <f>'ORÇAMENTO '!#REF!</f>
        <v>#REF!</v>
      </c>
      <c r="G246" s="90" t="e">
        <f>'ORÇAMENTO '!#REF!</f>
        <v>#REF!</v>
      </c>
      <c r="H246" s="92" t="e">
        <f>'ORÇAMENTO '!#REF!</f>
        <v>#REF!</v>
      </c>
      <c r="I246" s="90" t="e">
        <f>'ORÇAMENTO '!#REF!</f>
        <v>#REF!</v>
      </c>
      <c r="J246" s="90" t="e">
        <f>'ORÇAMENTO '!#REF!</f>
        <v>#REF!</v>
      </c>
      <c r="K246" s="90" t="e">
        <f>'ORÇAMENTO '!#REF!</f>
        <v>#REF!</v>
      </c>
      <c r="L246" s="92" t="e">
        <f>'ORÇAMENTO '!#REF!</f>
        <v>#REF!</v>
      </c>
      <c r="M246" s="92" t="e">
        <f>'ORÇAMENTO '!#REF!</f>
        <v>#REF!</v>
      </c>
      <c r="N246" s="95" t="e">
        <f>'ORÇAMENTO '!#REF!</f>
        <v>#REF!</v>
      </c>
      <c r="R246" s="96" t="e">
        <f>IF(F246=F245,0,SUMIF($F$6:$F$1627,F246,$H$6:$H$1627))</f>
        <v>#REF!</v>
      </c>
      <c r="S246" s="96" t="e">
        <f>IF(F246=F245,0,SUMIF($F$6:$F$1627,F246,$I$6:$I$1627))</f>
        <v>#REF!</v>
      </c>
      <c r="T246" s="89" t="e">
        <f>IF(F246=F245,0,SUMIF($F$6:$F$1627,F246,$L$6:$L$1627))</f>
        <v>#REF!</v>
      </c>
      <c r="U246" s="96" t="e">
        <f t="shared" si="69"/>
        <v>#REF!</v>
      </c>
      <c r="V246" s="100" t="e">
        <f>IF(F246=F245,0,SUMIF($F$6:$F$1627,F246,$N$6:$N$1627))</f>
        <v>#REF!</v>
      </c>
      <c r="W246" s="103" t="e">
        <f>V246+W245</f>
        <v>#REF!</v>
      </c>
    </row>
    <row r="247" spans="3:23" hidden="1">
      <c r="C247" s="84" t="e">
        <f>'ORÇAMENTO '!#REF!</f>
        <v>#REF!</v>
      </c>
      <c r="D247" s="88" t="e">
        <f>'ORÇAMENTO '!#REF!</f>
        <v>#REF!</v>
      </c>
      <c r="E247" s="88" t="e">
        <f>'ORÇAMENTO '!#REF!</f>
        <v>#REF!</v>
      </c>
      <c r="F247" s="88" t="e">
        <f>'ORÇAMENTO '!#REF!</f>
        <v>#REF!</v>
      </c>
      <c r="G247" s="90" t="e">
        <f>'ORÇAMENTO '!#REF!</f>
        <v>#REF!</v>
      </c>
      <c r="H247" s="92" t="e">
        <f>'ORÇAMENTO '!#REF!</f>
        <v>#REF!</v>
      </c>
      <c r="I247" s="90" t="e">
        <f>'ORÇAMENTO '!#REF!</f>
        <v>#REF!</v>
      </c>
      <c r="J247" s="90" t="e">
        <f>'ORÇAMENTO '!#REF!</f>
        <v>#REF!</v>
      </c>
      <c r="K247" s="90" t="e">
        <f>'ORÇAMENTO '!#REF!</f>
        <v>#REF!</v>
      </c>
      <c r="L247" s="92" t="e">
        <f>'ORÇAMENTO '!#REF!</f>
        <v>#REF!</v>
      </c>
      <c r="M247" s="92" t="e">
        <f>'ORÇAMENTO '!#REF!</f>
        <v>#REF!</v>
      </c>
      <c r="N247" s="95" t="e">
        <f>'ORÇAMENTO '!#REF!</f>
        <v>#REF!</v>
      </c>
      <c r="R247" s="96" t="e">
        <f t="shared" ref="R247:R255" si="86">IF(F247=F246,0,SUMIF(F$6:F$1627,F247,H$6:H$1627))</f>
        <v>#REF!</v>
      </c>
      <c r="S247" s="96" t="e">
        <f t="shared" ref="S247:S255" si="87">IF(F247=F246,0,SUMIF(F$6:F$1627,F247,I$6:I$1627))</f>
        <v>#REF!</v>
      </c>
      <c r="T247" s="89" t="e">
        <f t="shared" ref="T247:T255" si="88">IF(F247=F246,0,SUMIF(F$6:F$1627,F247,L$6:L$1627))</f>
        <v>#REF!</v>
      </c>
      <c r="U247" s="96" t="e">
        <f t="shared" si="69"/>
        <v>#REF!</v>
      </c>
      <c r="V247" s="100" t="e">
        <f t="shared" ref="V247:V255" si="89">IF(F247=F246,0,SUMIF(F$6:F$1627,F247,N$6:N$1627))</f>
        <v>#REF!</v>
      </c>
    </row>
    <row r="248" spans="3:23" hidden="1">
      <c r="C248" s="84" t="e">
        <f>'ORÇAMENTO '!#REF!</f>
        <v>#REF!</v>
      </c>
      <c r="D248" s="88" t="e">
        <f>'ORÇAMENTO '!#REF!</f>
        <v>#REF!</v>
      </c>
      <c r="E248" s="88" t="e">
        <f>'ORÇAMENTO '!#REF!</f>
        <v>#REF!</v>
      </c>
      <c r="F248" s="88" t="e">
        <f>'ORÇAMENTO '!#REF!</f>
        <v>#REF!</v>
      </c>
      <c r="G248" s="90" t="e">
        <f>'ORÇAMENTO '!#REF!</f>
        <v>#REF!</v>
      </c>
      <c r="H248" s="92" t="e">
        <f>'ORÇAMENTO '!#REF!</f>
        <v>#REF!</v>
      </c>
      <c r="I248" s="90" t="e">
        <f>'ORÇAMENTO '!#REF!</f>
        <v>#REF!</v>
      </c>
      <c r="J248" s="90" t="e">
        <f>'ORÇAMENTO '!#REF!</f>
        <v>#REF!</v>
      </c>
      <c r="K248" s="90" t="e">
        <f>'ORÇAMENTO '!#REF!</f>
        <v>#REF!</v>
      </c>
      <c r="L248" s="92" t="e">
        <f>'ORÇAMENTO '!#REF!</f>
        <v>#REF!</v>
      </c>
      <c r="M248" s="92" t="e">
        <f>'ORÇAMENTO '!#REF!</f>
        <v>#REF!</v>
      </c>
      <c r="N248" s="95" t="e">
        <f>'ORÇAMENTO '!#REF!</f>
        <v>#REF!</v>
      </c>
      <c r="R248" s="96" t="e">
        <f t="shared" si="86"/>
        <v>#REF!</v>
      </c>
      <c r="S248" s="96" t="e">
        <f t="shared" si="87"/>
        <v>#REF!</v>
      </c>
      <c r="T248" s="89" t="e">
        <f t="shared" si="88"/>
        <v>#REF!</v>
      </c>
      <c r="U248" s="96" t="e">
        <f t="shared" si="69"/>
        <v>#REF!</v>
      </c>
      <c r="V248" s="100" t="e">
        <f t="shared" si="89"/>
        <v>#REF!</v>
      </c>
    </row>
    <row r="249" spans="3:23" hidden="1">
      <c r="C249" s="84" t="e">
        <f>'ORÇAMENTO '!#REF!</f>
        <v>#REF!</v>
      </c>
      <c r="D249" s="88" t="e">
        <f>'ORÇAMENTO '!#REF!</f>
        <v>#REF!</v>
      </c>
      <c r="E249" s="88" t="e">
        <f>'ORÇAMENTO '!#REF!</f>
        <v>#REF!</v>
      </c>
      <c r="F249" s="88" t="e">
        <f>'ORÇAMENTO '!#REF!</f>
        <v>#REF!</v>
      </c>
      <c r="G249" s="90" t="e">
        <f>'ORÇAMENTO '!#REF!</f>
        <v>#REF!</v>
      </c>
      <c r="H249" s="92" t="e">
        <f>'ORÇAMENTO '!#REF!</f>
        <v>#REF!</v>
      </c>
      <c r="I249" s="90" t="e">
        <f>'ORÇAMENTO '!#REF!</f>
        <v>#REF!</v>
      </c>
      <c r="J249" s="90" t="e">
        <f>'ORÇAMENTO '!#REF!</f>
        <v>#REF!</v>
      </c>
      <c r="K249" s="90" t="e">
        <f>'ORÇAMENTO '!#REF!</f>
        <v>#REF!</v>
      </c>
      <c r="L249" s="92" t="e">
        <f>'ORÇAMENTO '!#REF!</f>
        <v>#REF!</v>
      </c>
      <c r="M249" s="92" t="e">
        <f>'ORÇAMENTO '!#REF!</f>
        <v>#REF!</v>
      </c>
      <c r="N249" s="95" t="e">
        <f>'ORÇAMENTO '!#REF!</f>
        <v>#REF!</v>
      </c>
      <c r="R249" s="96" t="e">
        <f t="shared" si="86"/>
        <v>#REF!</v>
      </c>
      <c r="S249" s="96" t="e">
        <f t="shared" si="87"/>
        <v>#REF!</v>
      </c>
      <c r="T249" s="89" t="e">
        <f t="shared" si="88"/>
        <v>#REF!</v>
      </c>
      <c r="U249" s="96" t="e">
        <f t="shared" si="69"/>
        <v>#REF!</v>
      </c>
      <c r="V249" s="100" t="e">
        <f t="shared" si="89"/>
        <v>#REF!</v>
      </c>
    </row>
    <row r="250" spans="3:23" hidden="1">
      <c r="C250" s="84" t="e">
        <f>'ORÇAMENTO '!#REF!</f>
        <v>#REF!</v>
      </c>
      <c r="D250" s="88" t="e">
        <f>'ORÇAMENTO '!#REF!</f>
        <v>#REF!</v>
      </c>
      <c r="E250" s="88" t="e">
        <f>'ORÇAMENTO '!#REF!</f>
        <v>#REF!</v>
      </c>
      <c r="F250" s="88" t="e">
        <f>'ORÇAMENTO '!#REF!</f>
        <v>#REF!</v>
      </c>
      <c r="G250" s="90" t="e">
        <f>'ORÇAMENTO '!#REF!</f>
        <v>#REF!</v>
      </c>
      <c r="H250" s="92" t="e">
        <f>'ORÇAMENTO '!#REF!</f>
        <v>#REF!</v>
      </c>
      <c r="I250" s="90" t="e">
        <f>'ORÇAMENTO '!#REF!</f>
        <v>#REF!</v>
      </c>
      <c r="J250" s="90" t="e">
        <f>'ORÇAMENTO '!#REF!</f>
        <v>#REF!</v>
      </c>
      <c r="K250" s="90" t="e">
        <f>'ORÇAMENTO '!#REF!</f>
        <v>#REF!</v>
      </c>
      <c r="L250" s="92" t="e">
        <f>'ORÇAMENTO '!#REF!</f>
        <v>#REF!</v>
      </c>
      <c r="M250" s="92" t="e">
        <f>'ORÇAMENTO '!#REF!</f>
        <v>#REF!</v>
      </c>
      <c r="N250" s="95" t="e">
        <f>'ORÇAMENTO '!#REF!</f>
        <v>#REF!</v>
      </c>
      <c r="R250" s="96" t="e">
        <f t="shared" si="86"/>
        <v>#REF!</v>
      </c>
      <c r="S250" s="96" t="e">
        <f t="shared" si="87"/>
        <v>#REF!</v>
      </c>
      <c r="T250" s="89" t="e">
        <f t="shared" si="88"/>
        <v>#REF!</v>
      </c>
      <c r="U250" s="96" t="e">
        <f t="shared" si="69"/>
        <v>#REF!</v>
      </c>
      <c r="V250" s="100" t="e">
        <f t="shared" si="89"/>
        <v>#REF!</v>
      </c>
    </row>
    <row r="251" spans="3:23" hidden="1">
      <c r="C251" s="84" t="e">
        <f>'ORÇAMENTO '!#REF!</f>
        <v>#REF!</v>
      </c>
      <c r="D251" s="88" t="e">
        <f>'ORÇAMENTO '!#REF!</f>
        <v>#REF!</v>
      </c>
      <c r="E251" s="88" t="e">
        <f>'ORÇAMENTO '!#REF!</f>
        <v>#REF!</v>
      </c>
      <c r="F251" s="88" t="e">
        <f>'ORÇAMENTO '!#REF!</f>
        <v>#REF!</v>
      </c>
      <c r="G251" s="90" t="e">
        <f>'ORÇAMENTO '!#REF!</f>
        <v>#REF!</v>
      </c>
      <c r="H251" s="92" t="e">
        <f>'ORÇAMENTO '!#REF!</f>
        <v>#REF!</v>
      </c>
      <c r="I251" s="90" t="e">
        <f>'ORÇAMENTO '!#REF!</f>
        <v>#REF!</v>
      </c>
      <c r="J251" s="90" t="e">
        <f>'ORÇAMENTO '!#REF!</f>
        <v>#REF!</v>
      </c>
      <c r="K251" s="90" t="e">
        <f>'ORÇAMENTO '!#REF!</f>
        <v>#REF!</v>
      </c>
      <c r="L251" s="92" t="e">
        <f>'ORÇAMENTO '!#REF!</f>
        <v>#REF!</v>
      </c>
      <c r="M251" s="92" t="e">
        <f>'ORÇAMENTO '!#REF!</f>
        <v>#REF!</v>
      </c>
      <c r="N251" s="95" t="e">
        <f>'ORÇAMENTO '!#REF!</f>
        <v>#REF!</v>
      </c>
      <c r="R251" s="96" t="e">
        <f t="shared" si="86"/>
        <v>#REF!</v>
      </c>
      <c r="S251" s="96" t="e">
        <f t="shared" si="87"/>
        <v>#REF!</v>
      </c>
      <c r="T251" s="89" t="e">
        <f t="shared" si="88"/>
        <v>#REF!</v>
      </c>
      <c r="U251" s="96" t="e">
        <f t="shared" si="69"/>
        <v>#REF!</v>
      </c>
      <c r="V251" s="100" t="e">
        <f t="shared" si="89"/>
        <v>#REF!</v>
      </c>
    </row>
    <row r="252" spans="3:23" hidden="1">
      <c r="C252" s="84" t="e">
        <f>'ORÇAMENTO '!#REF!</f>
        <v>#REF!</v>
      </c>
      <c r="D252" s="88" t="e">
        <f>'ORÇAMENTO '!#REF!</f>
        <v>#REF!</v>
      </c>
      <c r="E252" s="88" t="e">
        <f>'ORÇAMENTO '!#REF!</f>
        <v>#REF!</v>
      </c>
      <c r="F252" s="88" t="e">
        <f>'ORÇAMENTO '!#REF!</f>
        <v>#REF!</v>
      </c>
      <c r="G252" s="90" t="e">
        <f>'ORÇAMENTO '!#REF!</f>
        <v>#REF!</v>
      </c>
      <c r="H252" s="92" t="e">
        <f>'ORÇAMENTO '!#REF!</f>
        <v>#REF!</v>
      </c>
      <c r="I252" s="90" t="e">
        <f>'ORÇAMENTO '!#REF!</f>
        <v>#REF!</v>
      </c>
      <c r="J252" s="90" t="e">
        <f>'ORÇAMENTO '!#REF!</f>
        <v>#REF!</v>
      </c>
      <c r="K252" s="90" t="e">
        <f>'ORÇAMENTO '!#REF!</f>
        <v>#REF!</v>
      </c>
      <c r="L252" s="92" t="e">
        <f>'ORÇAMENTO '!#REF!</f>
        <v>#REF!</v>
      </c>
      <c r="M252" s="92" t="e">
        <f>'ORÇAMENTO '!#REF!</f>
        <v>#REF!</v>
      </c>
      <c r="N252" s="95" t="e">
        <f>'ORÇAMENTO '!#REF!</f>
        <v>#REF!</v>
      </c>
      <c r="R252" s="96" t="e">
        <f t="shared" si="86"/>
        <v>#REF!</v>
      </c>
      <c r="S252" s="96" t="e">
        <f t="shared" si="87"/>
        <v>#REF!</v>
      </c>
      <c r="T252" s="89" t="e">
        <f t="shared" si="88"/>
        <v>#REF!</v>
      </c>
      <c r="U252" s="96" t="e">
        <f t="shared" si="69"/>
        <v>#REF!</v>
      </c>
      <c r="V252" s="100" t="e">
        <f t="shared" si="89"/>
        <v>#REF!</v>
      </c>
    </row>
    <row r="253" spans="3:23" hidden="1">
      <c r="C253" s="84" t="e">
        <f>'ORÇAMENTO '!#REF!</f>
        <v>#REF!</v>
      </c>
      <c r="D253" s="88" t="e">
        <f>'ORÇAMENTO '!#REF!</f>
        <v>#REF!</v>
      </c>
      <c r="E253" s="88" t="e">
        <f>'ORÇAMENTO '!#REF!</f>
        <v>#REF!</v>
      </c>
      <c r="F253" s="88" t="e">
        <f>'ORÇAMENTO '!#REF!</f>
        <v>#REF!</v>
      </c>
      <c r="G253" s="90" t="e">
        <f>'ORÇAMENTO '!#REF!</f>
        <v>#REF!</v>
      </c>
      <c r="H253" s="92" t="e">
        <f>'ORÇAMENTO '!#REF!</f>
        <v>#REF!</v>
      </c>
      <c r="I253" s="90" t="e">
        <f>'ORÇAMENTO '!#REF!</f>
        <v>#REF!</v>
      </c>
      <c r="J253" s="90" t="e">
        <f>'ORÇAMENTO '!#REF!</f>
        <v>#REF!</v>
      </c>
      <c r="K253" s="90" t="e">
        <f>'ORÇAMENTO '!#REF!</f>
        <v>#REF!</v>
      </c>
      <c r="L253" s="92" t="e">
        <f>'ORÇAMENTO '!#REF!</f>
        <v>#REF!</v>
      </c>
      <c r="M253" s="92" t="e">
        <f>'ORÇAMENTO '!#REF!</f>
        <v>#REF!</v>
      </c>
      <c r="N253" s="95" t="e">
        <f>'ORÇAMENTO '!#REF!</f>
        <v>#REF!</v>
      </c>
      <c r="R253" s="96" t="e">
        <f t="shared" si="86"/>
        <v>#REF!</v>
      </c>
      <c r="S253" s="96" t="e">
        <f t="shared" si="87"/>
        <v>#REF!</v>
      </c>
      <c r="T253" s="89" t="e">
        <f t="shared" si="88"/>
        <v>#REF!</v>
      </c>
      <c r="U253" s="96" t="e">
        <f t="shared" si="69"/>
        <v>#REF!</v>
      </c>
      <c r="V253" s="100" t="e">
        <f t="shared" si="89"/>
        <v>#REF!</v>
      </c>
    </row>
    <row r="254" spans="3:23" hidden="1">
      <c r="C254" s="84" t="e">
        <f>'ORÇAMENTO '!#REF!</f>
        <v>#REF!</v>
      </c>
      <c r="D254" s="88" t="e">
        <f>'ORÇAMENTO '!#REF!</f>
        <v>#REF!</v>
      </c>
      <c r="E254" s="88" t="e">
        <f>'ORÇAMENTO '!#REF!</f>
        <v>#REF!</v>
      </c>
      <c r="F254" s="88" t="e">
        <f>'ORÇAMENTO '!#REF!</f>
        <v>#REF!</v>
      </c>
      <c r="G254" s="90" t="e">
        <f>'ORÇAMENTO '!#REF!</f>
        <v>#REF!</v>
      </c>
      <c r="H254" s="92" t="e">
        <f>'ORÇAMENTO '!#REF!</f>
        <v>#REF!</v>
      </c>
      <c r="I254" s="90" t="e">
        <f>'ORÇAMENTO '!#REF!</f>
        <v>#REF!</v>
      </c>
      <c r="J254" s="90" t="e">
        <f>'ORÇAMENTO '!#REF!</f>
        <v>#REF!</v>
      </c>
      <c r="K254" s="90" t="e">
        <f>'ORÇAMENTO '!#REF!</f>
        <v>#REF!</v>
      </c>
      <c r="L254" s="92" t="e">
        <f>'ORÇAMENTO '!#REF!</f>
        <v>#REF!</v>
      </c>
      <c r="M254" s="92" t="e">
        <f>'ORÇAMENTO '!#REF!</f>
        <v>#REF!</v>
      </c>
      <c r="N254" s="95" t="e">
        <f>'ORÇAMENTO '!#REF!</f>
        <v>#REF!</v>
      </c>
      <c r="R254" s="96" t="e">
        <f t="shared" si="86"/>
        <v>#REF!</v>
      </c>
      <c r="S254" s="96" t="e">
        <f t="shared" si="87"/>
        <v>#REF!</v>
      </c>
      <c r="T254" s="89" t="e">
        <f t="shared" si="88"/>
        <v>#REF!</v>
      </c>
      <c r="U254" s="96" t="e">
        <f t="shared" si="69"/>
        <v>#REF!</v>
      </c>
      <c r="V254" s="100" t="e">
        <f t="shared" si="89"/>
        <v>#REF!</v>
      </c>
    </row>
    <row r="255" spans="3:23" hidden="1">
      <c r="C255" s="84" t="e">
        <f>'ORÇAMENTO '!#REF!</f>
        <v>#REF!</v>
      </c>
      <c r="D255" s="88" t="e">
        <f>'ORÇAMENTO '!#REF!</f>
        <v>#REF!</v>
      </c>
      <c r="E255" s="88" t="e">
        <f>'ORÇAMENTO '!#REF!</f>
        <v>#REF!</v>
      </c>
      <c r="F255" s="88" t="e">
        <f>'ORÇAMENTO '!#REF!</f>
        <v>#REF!</v>
      </c>
      <c r="G255" s="90" t="e">
        <f>'ORÇAMENTO '!#REF!</f>
        <v>#REF!</v>
      </c>
      <c r="H255" s="92" t="e">
        <f>'ORÇAMENTO '!#REF!</f>
        <v>#REF!</v>
      </c>
      <c r="I255" s="90" t="e">
        <f>'ORÇAMENTO '!#REF!</f>
        <v>#REF!</v>
      </c>
      <c r="J255" s="90" t="e">
        <f>'ORÇAMENTO '!#REF!</f>
        <v>#REF!</v>
      </c>
      <c r="K255" s="90" t="e">
        <f>'ORÇAMENTO '!#REF!</f>
        <v>#REF!</v>
      </c>
      <c r="L255" s="92" t="e">
        <f>'ORÇAMENTO '!#REF!</f>
        <v>#REF!</v>
      </c>
      <c r="M255" s="92" t="e">
        <f>'ORÇAMENTO '!#REF!</f>
        <v>#REF!</v>
      </c>
      <c r="N255" s="95" t="e">
        <f>'ORÇAMENTO '!#REF!</f>
        <v>#REF!</v>
      </c>
      <c r="R255" s="96" t="e">
        <f t="shared" si="86"/>
        <v>#REF!</v>
      </c>
      <c r="S255" s="96" t="e">
        <f t="shared" si="87"/>
        <v>#REF!</v>
      </c>
      <c r="T255" s="89" t="e">
        <f t="shared" si="88"/>
        <v>#REF!</v>
      </c>
      <c r="U255" s="96" t="e">
        <f t="shared" si="69"/>
        <v>#REF!</v>
      </c>
      <c r="V255" s="100" t="e">
        <f t="shared" si="89"/>
        <v>#REF!</v>
      </c>
    </row>
    <row r="256" spans="3:23">
      <c r="C256" s="84" t="e">
        <f>'ORÇAMENTO '!#REF!</f>
        <v>#REF!</v>
      </c>
      <c r="D256" s="88" t="e">
        <f>'ORÇAMENTO '!#REF!</f>
        <v>#REF!</v>
      </c>
      <c r="E256" s="88" t="e">
        <f>'ORÇAMENTO '!#REF!</f>
        <v>#REF!</v>
      </c>
      <c r="F256" s="88" t="e">
        <f>'ORÇAMENTO '!#REF!</f>
        <v>#REF!</v>
      </c>
      <c r="G256" s="90" t="e">
        <f>'ORÇAMENTO '!#REF!</f>
        <v>#REF!</v>
      </c>
      <c r="H256" s="92" t="e">
        <f>'ORÇAMENTO '!#REF!</f>
        <v>#REF!</v>
      </c>
      <c r="I256" s="90" t="e">
        <f>'ORÇAMENTO '!#REF!</f>
        <v>#REF!</v>
      </c>
      <c r="J256" s="90" t="e">
        <f>'ORÇAMENTO '!#REF!</f>
        <v>#REF!</v>
      </c>
      <c r="K256" s="90" t="e">
        <f>'ORÇAMENTO '!#REF!</f>
        <v>#REF!</v>
      </c>
      <c r="L256" s="92" t="e">
        <f>'ORÇAMENTO '!#REF!</f>
        <v>#REF!</v>
      </c>
      <c r="M256" s="92" t="e">
        <f>'ORÇAMENTO '!#REF!</f>
        <v>#REF!</v>
      </c>
      <c r="N256" s="95" t="e">
        <f>'ORÇAMENTO '!#REF!</f>
        <v>#REF!</v>
      </c>
      <c r="R256" s="96" t="e">
        <f>IF(F256=F255,0,SUMIF($F$6:$F$1627,F256,$H$6:$H$1627))</f>
        <v>#REF!</v>
      </c>
      <c r="S256" s="96" t="e">
        <f>IF(F256=F255,0,SUMIF($F$6:$F$1627,F256,$I$6:$I$1627))</f>
        <v>#REF!</v>
      </c>
      <c r="T256" s="89" t="e">
        <f>IF(F256=F255,0,SUMIF($F$6:$F$1627,F256,$L$6:$L$1627))</f>
        <v>#REF!</v>
      </c>
      <c r="U256" s="96" t="e">
        <f t="shared" si="69"/>
        <v>#REF!</v>
      </c>
      <c r="V256" s="100" t="e">
        <f>IF(F256=F255,0,SUMIF($F$6:$F$1627,F256,$N$6:$N$1627))</f>
        <v>#REF!</v>
      </c>
      <c r="W256" s="103" t="e">
        <f>V256+W255</f>
        <v>#REF!</v>
      </c>
    </row>
    <row r="257" spans="3:23" hidden="1">
      <c r="C257" s="84" t="e">
        <f>'ORÇAMENTO '!#REF!</f>
        <v>#REF!</v>
      </c>
      <c r="D257" s="88" t="e">
        <f>'ORÇAMENTO '!#REF!</f>
        <v>#REF!</v>
      </c>
      <c r="E257" s="88" t="e">
        <f>'ORÇAMENTO '!#REF!</f>
        <v>#REF!</v>
      </c>
      <c r="F257" s="88" t="e">
        <f>'ORÇAMENTO '!#REF!</f>
        <v>#REF!</v>
      </c>
      <c r="G257" s="90" t="e">
        <f>'ORÇAMENTO '!#REF!</f>
        <v>#REF!</v>
      </c>
      <c r="H257" s="92" t="e">
        <f>'ORÇAMENTO '!#REF!</f>
        <v>#REF!</v>
      </c>
      <c r="I257" s="90" t="e">
        <f>'ORÇAMENTO '!#REF!</f>
        <v>#REF!</v>
      </c>
      <c r="J257" s="90" t="e">
        <f>'ORÇAMENTO '!#REF!</f>
        <v>#REF!</v>
      </c>
      <c r="K257" s="90" t="e">
        <f>'ORÇAMENTO '!#REF!</f>
        <v>#REF!</v>
      </c>
      <c r="L257" s="92" t="e">
        <f>'ORÇAMENTO '!#REF!</f>
        <v>#REF!</v>
      </c>
      <c r="M257" s="92" t="e">
        <f>'ORÇAMENTO '!#REF!</f>
        <v>#REF!</v>
      </c>
      <c r="N257" s="95" t="e">
        <f>'ORÇAMENTO '!#REF!</f>
        <v>#REF!</v>
      </c>
      <c r="R257" s="96" t="e">
        <f>IF(F257=F256,0,SUMIF(F$6:F$1627,F257,H$6:H$1627))</f>
        <v>#REF!</v>
      </c>
      <c r="S257" s="96" t="e">
        <f>IF(F257=F256,0,SUMIF(F$6:F$1627,F257,I$6:I$1627))</f>
        <v>#REF!</v>
      </c>
      <c r="T257" s="89" t="e">
        <f>IF(F257=F256,0,SUMIF(F$6:F$1627,F257,L$6:L$1627))</f>
        <v>#REF!</v>
      </c>
      <c r="U257" s="96" t="e">
        <f t="shared" si="69"/>
        <v>#REF!</v>
      </c>
      <c r="V257" s="100" t="e">
        <f>IF(F257=F256,0,SUMIF(F$6:F$1627,F257,N$6:N$1627))</f>
        <v>#REF!</v>
      </c>
    </row>
    <row r="258" spans="3:23" hidden="1">
      <c r="C258" s="84" t="e">
        <f>'ORÇAMENTO '!#REF!</f>
        <v>#REF!</v>
      </c>
      <c r="D258" s="88" t="e">
        <f>'ORÇAMENTO '!#REF!</f>
        <v>#REF!</v>
      </c>
      <c r="E258" s="88" t="e">
        <f>'ORÇAMENTO '!#REF!</f>
        <v>#REF!</v>
      </c>
      <c r="F258" s="88" t="e">
        <f>'ORÇAMENTO '!#REF!</f>
        <v>#REF!</v>
      </c>
      <c r="G258" s="90" t="e">
        <f>'ORÇAMENTO '!#REF!</f>
        <v>#REF!</v>
      </c>
      <c r="H258" s="92" t="e">
        <f>'ORÇAMENTO '!#REF!</f>
        <v>#REF!</v>
      </c>
      <c r="I258" s="90" t="e">
        <f>'ORÇAMENTO '!#REF!</f>
        <v>#REF!</v>
      </c>
      <c r="J258" s="90" t="e">
        <f>'ORÇAMENTO '!#REF!</f>
        <v>#REF!</v>
      </c>
      <c r="K258" s="90" t="e">
        <f>'ORÇAMENTO '!#REF!</f>
        <v>#REF!</v>
      </c>
      <c r="L258" s="92" t="e">
        <f>'ORÇAMENTO '!#REF!</f>
        <v>#REF!</v>
      </c>
      <c r="M258" s="92" t="e">
        <f>'ORÇAMENTO '!#REF!</f>
        <v>#REF!</v>
      </c>
      <c r="N258" s="95" t="e">
        <f>'ORÇAMENTO '!#REF!</f>
        <v>#REF!</v>
      </c>
      <c r="R258" s="96" t="e">
        <f>IF(F258=F257,0,SUMIF(F$6:F$1627,F258,H$6:H$1627))</f>
        <v>#REF!</v>
      </c>
      <c r="S258" s="96" t="e">
        <f>IF(F258=F257,0,SUMIF(F$6:F$1627,F258,I$6:I$1627))</f>
        <v>#REF!</v>
      </c>
      <c r="T258" s="89" t="e">
        <f>IF(F258=F257,0,SUMIF(F$6:F$1627,F258,L$6:L$1627))</f>
        <v>#REF!</v>
      </c>
      <c r="U258" s="96" t="e">
        <f t="shared" si="69"/>
        <v>#REF!</v>
      </c>
      <c r="V258" s="100" t="e">
        <f>IF(F258=F257,0,SUMIF(F$6:F$1627,F258,N$6:N$1627))</f>
        <v>#REF!</v>
      </c>
    </row>
    <row r="259" spans="3:23" hidden="1">
      <c r="C259" s="84" t="e">
        <f>'ORÇAMENTO '!#REF!</f>
        <v>#REF!</v>
      </c>
      <c r="D259" s="88" t="e">
        <f>'ORÇAMENTO '!#REF!</f>
        <v>#REF!</v>
      </c>
      <c r="E259" s="88" t="e">
        <f>'ORÇAMENTO '!#REF!</f>
        <v>#REF!</v>
      </c>
      <c r="F259" s="88" t="e">
        <f>'ORÇAMENTO '!#REF!</f>
        <v>#REF!</v>
      </c>
      <c r="G259" s="90" t="e">
        <f>'ORÇAMENTO '!#REF!</f>
        <v>#REF!</v>
      </c>
      <c r="H259" s="92" t="e">
        <f>'ORÇAMENTO '!#REF!</f>
        <v>#REF!</v>
      </c>
      <c r="I259" s="90" t="e">
        <f>'ORÇAMENTO '!#REF!</f>
        <v>#REF!</v>
      </c>
      <c r="J259" s="90" t="e">
        <f>'ORÇAMENTO '!#REF!</f>
        <v>#REF!</v>
      </c>
      <c r="K259" s="90" t="e">
        <f>'ORÇAMENTO '!#REF!</f>
        <v>#REF!</v>
      </c>
      <c r="L259" s="92" t="e">
        <f>'ORÇAMENTO '!#REF!</f>
        <v>#REF!</v>
      </c>
      <c r="M259" s="92" t="e">
        <f>'ORÇAMENTO '!#REF!</f>
        <v>#REF!</v>
      </c>
      <c r="N259" s="95" t="e">
        <f>'ORÇAMENTO '!#REF!</f>
        <v>#REF!</v>
      </c>
      <c r="R259" s="96" t="e">
        <f>IF(F259=F258,0,SUMIF(F$6:F$1627,F259,H$6:H$1627))</f>
        <v>#REF!</v>
      </c>
      <c r="S259" s="96" t="e">
        <f>IF(F259=F258,0,SUMIF(F$6:F$1627,F259,I$6:I$1627))</f>
        <v>#REF!</v>
      </c>
      <c r="T259" s="89" t="e">
        <f>IF(F259=F258,0,SUMIF(F$6:F$1627,F259,L$6:L$1627))</f>
        <v>#REF!</v>
      </c>
      <c r="U259" s="96" t="e">
        <f t="shared" si="69"/>
        <v>#REF!</v>
      </c>
      <c r="V259" s="100" t="e">
        <f>IF(F259=F258,0,SUMIF(F$6:F$1627,F259,N$6:N$1627))</f>
        <v>#REF!</v>
      </c>
    </row>
    <row r="260" spans="3:23">
      <c r="C260" s="84" t="e">
        <f>'ORÇAMENTO '!#REF!</f>
        <v>#REF!</v>
      </c>
      <c r="D260" s="88" t="e">
        <f>'ORÇAMENTO '!#REF!</f>
        <v>#REF!</v>
      </c>
      <c r="E260" s="88" t="e">
        <f>'ORÇAMENTO '!#REF!</f>
        <v>#REF!</v>
      </c>
      <c r="F260" s="88" t="e">
        <f>'ORÇAMENTO '!#REF!</f>
        <v>#REF!</v>
      </c>
      <c r="G260" s="90" t="e">
        <f>'ORÇAMENTO '!#REF!</f>
        <v>#REF!</v>
      </c>
      <c r="H260" s="92" t="e">
        <f>'ORÇAMENTO '!#REF!</f>
        <v>#REF!</v>
      </c>
      <c r="I260" s="90" t="e">
        <f>'ORÇAMENTO '!#REF!</f>
        <v>#REF!</v>
      </c>
      <c r="J260" s="90" t="e">
        <f>'ORÇAMENTO '!#REF!</f>
        <v>#REF!</v>
      </c>
      <c r="K260" s="90" t="e">
        <f>'ORÇAMENTO '!#REF!</f>
        <v>#REF!</v>
      </c>
      <c r="L260" s="92" t="e">
        <f>'ORÇAMENTO '!#REF!</f>
        <v>#REF!</v>
      </c>
      <c r="M260" s="92" t="e">
        <f>'ORÇAMENTO '!#REF!</f>
        <v>#REF!</v>
      </c>
      <c r="N260" s="95" t="e">
        <f>'ORÇAMENTO '!#REF!</f>
        <v>#REF!</v>
      </c>
      <c r="R260" s="96" t="e">
        <f>IF(F260=F259,0,SUMIF($F$6:$F$1627,F260,$H$6:$H$1627))</f>
        <v>#REF!</v>
      </c>
      <c r="S260" s="96" t="e">
        <f>IF(F260=F259,0,SUMIF($F$6:$F$1627,F260,$I$6:$I$1627))</f>
        <v>#REF!</v>
      </c>
      <c r="T260" s="89" t="e">
        <f>IF(F260=F259,0,SUMIF($F$6:$F$1627,F260,$L$6:$L$1627))</f>
        <v>#REF!</v>
      </c>
      <c r="U260" s="96" t="e">
        <f t="shared" si="69"/>
        <v>#REF!</v>
      </c>
      <c r="V260" s="100" t="e">
        <f>IF(F260=F259,0,SUMIF($F$6:$F$1627,F260,$N$6:$N$1627))</f>
        <v>#REF!</v>
      </c>
      <c r="W260" s="103" t="e">
        <f>V260+W259</f>
        <v>#REF!</v>
      </c>
    </row>
    <row r="261" spans="3:23" hidden="1">
      <c r="C261" s="84" t="e">
        <f>'ORÇAMENTO '!#REF!</f>
        <v>#REF!</v>
      </c>
      <c r="D261" s="88" t="e">
        <f>'ORÇAMENTO '!#REF!</f>
        <v>#REF!</v>
      </c>
      <c r="E261" s="88" t="e">
        <f>'ORÇAMENTO '!#REF!</f>
        <v>#REF!</v>
      </c>
      <c r="F261" s="88" t="e">
        <f>'ORÇAMENTO '!#REF!</f>
        <v>#REF!</v>
      </c>
      <c r="G261" s="90" t="e">
        <f>'ORÇAMENTO '!#REF!</f>
        <v>#REF!</v>
      </c>
      <c r="H261" s="92" t="e">
        <f>'ORÇAMENTO '!#REF!</f>
        <v>#REF!</v>
      </c>
      <c r="I261" s="90" t="e">
        <f>'ORÇAMENTO '!#REF!</f>
        <v>#REF!</v>
      </c>
      <c r="J261" s="90" t="e">
        <f>'ORÇAMENTO '!#REF!</f>
        <v>#REF!</v>
      </c>
      <c r="K261" s="90" t="e">
        <f>'ORÇAMENTO '!#REF!</f>
        <v>#REF!</v>
      </c>
      <c r="L261" s="92" t="e">
        <f>'ORÇAMENTO '!#REF!</f>
        <v>#REF!</v>
      </c>
      <c r="M261" s="92" t="e">
        <f>'ORÇAMENTO '!#REF!</f>
        <v>#REF!</v>
      </c>
      <c r="N261" s="95" t="e">
        <f>'ORÇAMENTO '!#REF!</f>
        <v>#REF!</v>
      </c>
      <c r="R261" s="96" t="e">
        <f>IF(F261=F260,0,SUMIF(F$6:F$1627,F261,H$6:H$1627))</f>
        <v>#REF!</v>
      </c>
      <c r="S261" s="96" t="e">
        <f>IF(F261=F260,0,SUMIF(F$6:F$1627,F261,I$6:I$1627))</f>
        <v>#REF!</v>
      </c>
      <c r="T261" s="89" t="e">
        <f>IF(F261=F260,0,SUMIF(F$6:F$1627,F261,L$6:L$1627))</f>
        <v>#REF!</v>
      </c>
      <c r="U261" s="96" t="e">
        <f t="shared" si="69"/>
        <v>#REF!</v>
      </c>
      <c r="V261" s="100" t="e">
        <f>IF(F261=F260,0,SUMIF(F$6:F$1627,F261,N$6:N$1627))</f>
        <v>#REF!</v>
      </c>
    </row>
    <row r="262" spans="3:23">
      <c r="C262" s="84" t="e">
        <f>'ORÇAMENTO '!#REF!</f>
        <v>#REF!</v>
      </c>
      <c r="D262" s="88" t="e">
        <f>'ORÇAMENTO '!#REF!</f>
        <v>#REF!</v>
      </c>
      <c r="E262" s="88" t="e">
        <f>'ORÇAMENTO '!#REF!</f>
        <v>#REF!</v>
      </c>
      <c r="F262" s="88" t="e">
        <f>'ORÇAMENTO '!#REF!</f>
        <v>#REF!</v>
      </c>
      <c r="G262" s="90" t="e">
        <f>'ORÇAMENTO '!#REF!</f>
        <v>#REF!</v>
      </c>
      <c r="H262" s="92" t="e">
        <f>'ORÇAMENTO '!#REF!</f>
        <v>#REF!</v>
      </c>
      <c r="I262" s="90" t="e">
        <f>'ORÇAMENTO '!#REF!</f>
        <v>#REF!</v>
      </c>
      <c r="J262" s="90" t="e">
        <f>'ORÇAMENTO '!#REF!</f>
        <v>#REF!</v>
      </c>
      <c r="K262" s="90" t="e">
        <f>'ORÇAMENTO '!#REF!</f>
        <v>#REF!</v>
      </c>
      <c r="L262" s="92" t="e">
        <f>'ORÇAMENTO '!#REF!</f>
        <v>#REF!</v>
      </c>
      <c r="M262" s="92" t="e">
        <f>'ORÇAMENTO '!#REF!</f>
        <v>#REF!</v>
      </c>
      <c r="N262" s="95" t="e">
        <f>'ORÇAMENTO '!#REF!</f>
        <v>#REF!</v>
      </c>
      <c r="R262" s="96" t="e">
        <f>IF(F262=F261,0,SUMIF($F$6:$F$1627,F262,$H$6:$H$1627))</f>
        <v>#REF!</v>
      </c>
      <c r="S262" s="96" t="e">
        <f>IF(F262=F261,0,SUMIF($F$6:$F$1627,F262,$I$6:$I$1627))</f>
        <v>#REF!</v>
      </c>
      <c r="T262" s="89" t="e">
        <f>IF(F262=F261,0,SUMIF($F$6:$F$1627,F262,$L$6:$L$1627))</f>
        <v>#REF!</v>
      </c>
      <c r="U262" s="96" t="e">
        <f t="shared" ref="U262:U325" si="90">IF(F262=F261,0,SUMIF(F$6:F$1627,F262,M$6:M$1627))</f>
        <v>#REF!</v>
      </c>
      <c r="V262" s="100" t="e">
        <f>IF(F262=F261,0,SUMIF($F$6:$F$1627,F262,$N$6:$N$1627))</f>
        <v>#REF!</v>
      </c>
      <c r="W262" s="103" t="e">
        <f>V262+W261</f>
        <v>#REF!</v>
      </c>
    </row>
    <row r="263" spans="3:23" hidden="1">
      <c r="C263" s="84" t="e">
        <f>'ORÇAMENTO '!#REF!</f>
        <v>#REF!</v>
      </c>
      <c r="D263" s="88" t="e">
        <f>'ORÇAMENTO '!#REF!</f>
        <v>#REF!</v>
      </c>
      <c r="E263" s="88" t="e">
        <f>'ORÇAMENTO '!#REF!</f>
        <v>#REF!</v>
      </c>
      <c r="F263" s="88" t="e">
        <f>'ORÇAMENTO '!#REF!</f>
        <v>#REF!</v>
      </c>
      <c r="G263" s="90" t="e">
        <f>'ORÇAMENTO '!#REF!</f>
        <v>#REF!</v>
      </c>
      <c r="H263" s="92" t="e">
        <f>'ORÇAMENTO '!#REF!</f>
        <v>#REF!</v>
      </c>
      <c r="I263" s="90" t="e">
        <f>'ORÇAMENTO '!#REF!</f>
        <v>#REF!</v>
      </c>
      <c r="J263" s="90" t="e">
        <f>'ORÇAMENTO '!#REF!</f>
        <v>#REF!</v>
      </c>
      <c r="K263" s="90" t="e">
        <f>'ORÇAMENTO '!#REF!</f>
        <v>#REF!</v>
      </c>
      <c r="L263" s="92" t="e">
        <f>'ORÇAMENTO '!#REF!</f>
        <v>#REF!</v>
      </c>
      <c r="M263" s="92" t="e">
        <f>'ORÇAMENTO '!#REF!</f>
        <v>#REF!</v>
      </c>
      <c r="N263" s="95" t="e">
        <f>'ORÇAMENTO '!#REF!</f>
        <v>#REF!</v>
      </c>
      <c r="R263" s="96" t="e">
        <f t="shared" ref="R263:R269" si="91">IF(F263=F262,0,SUMIF(F$6:F$1627,F263,H$6:H$1627))</f>
        <v>#REF!</v>
      </c>
      <c r="S263" s="96" t="e">
        <f t="shared" ref="S263:S269" si="92">IF(F263=F262,0,SUMIF(F$6:F$1627,F263,I$6:I$1627))</f>
        <v>#REF!</v>
      </c>
      <c r="T263" s="89" t="e">
        <f t="shared" ref="T263:T269" si="93">IF(F263=F262,0,SUMIF(F$6:F$1627,F263,L$6:L$1627))</f>
        <v>#REF!</v>
      </c>
      <c r="U263" s="96" t="e">
        <f t="shared" si="90"/>
        <v>#REF!</v>
      </c>
      <c r="V263" s="100" t="e">
        <f t="shared" ref="V263:V269" si="94">IF(F263=F262,0,SUMIF(F$6:F$1627,F263,N$6:N$1627))</f>
        <v>#REF!</v>
      </c>
    </row>
    <row r="264" spans="3:23" hidden="1">
      <c r="C264" s="84" t="e">
        <f>'ORÇAMENTO '!#REF!</f>
        <v>#REF!</v>
      </c>
      <c r="D264" s="88" t="e">
        <f>'ORÇAMENTO '!#REF!</f>
        <v>#REF!</v>
      </c>
      <c r="E264" s="88" t="e">
        <f>'ORÇAMENTO '!#REF!</f>
        <v>#REF!</v>
      </c>
      <c r="F264" s="88" t="e">
        <f>'ORÇAMENTO '!#REF!</f>
        <v>#REF!</v>
      </c>
      <c r="G264" s="90" t="e">
        <f>'ORÇAMENTO '!#REF!</f>
        <v>#REF!</v>
      </c>
      <c r="H264" s="92" t="e">
        <f>'ORÇAMENTO '!#REF!</f>
        <v>#REF!</v>
      </c>
      <c r="I264" s="90" t="e">
        <f>'ORÇAMENTO '!#REF!</f>
        <v>#REF!</v>
      </c>
      <c r="J264" s="90" t="e">
        <f>'ORÇAMENTO '!#REF!</f>
        <v>#REF!</v>
      </c>
      <c r="K264" s="90" t="e">
        <f>'ORÇAMENTO '!#REF!</f>
        <v>#REF!</v>
      </c>
      <c r="L264" s="92" t="e">
        <f>'ORÇAMENTO '!#REF!</f>
        <v>#REF!</v>
      </c>
      <c r="M264" s="92" t="e">
        <f>'ORÇAMENTO '!#REF!</f>
        <v>#REF!</v>
      </c>
      <c r="N264" s="95" t="e">
        <f>'ORÇAMENTO '!#REF!</f>
        <v>#REF!</v>
      </c>
      <c r="R264" s="96" t="e">
        <f t="shared" si="91"/>
        <v>#REF!</v>
      </c>
      <c r="S264" s="96" t="e">
        <f t="shared" si="92"/>
        <v>#REF!</v>
      </c>
      <c r="T264" s="89" t="e">
        <f t="shared" si="93"/>
        <v>#REF!</v>
      </c>
      <c r="U264" s="96" t="e">
        <f t="shared" si="90"/>
        <v>#REF!</v>
      </c>
      <c r="V264" s="100" t="e">
        <f t="shared" si="94"/>
        <v>#REF!</v>
      </c>
    </row>
    <row r="265" spans="3:23" hidden="1">
      <c r="C265" s="84" t="e">
        <f>'ORÇAMENTO '!#REF!</f>
        <v>#REF!</v>
      </c>
      <c r="D265" s="88" t="e">
        <f>'ORÇAMENTO '!#REF!</f>
        <v>#REF!</v>
      </c>
      <c r="E265" s="88" t="e">
        <f>'ORÇAMENTO '!#REF!</f>
        <v>#REF!</v>
      </c>
      <c r="F265" s="88" t="e">
        <f>'ORÇAMENTO '!#REF!</f>
        <v>#REF!</v>
      </c>
      <c r="G265" s="90" t="e">
        <f>'ORÇAMENTO '!#REF!</f>
        <v>#REF!</v>
      </c>
      <c r="H265" s="92" t="e">
        <f>'ORÇAMENTO '!#REF!</f>
        <v>#REF!</v>
      </c>
      <c r="I265" s="90" t="e">
        <f>'ORÇAMENTO '!#REF!</f>
        <v>#REF!</v>
      </c>
      <c r="J265" s="90" t="e">
        <f>'ORÇAMENTO '!#REF!</f>
        <v>#REF!</v>
      </c>
      <c r="K265" s="90" t="e">
        <f>'ORÇAMENTO '!#REF!</f>
        <v>#REF!</v>
      </c>
      <c r="L265" s="92" t="e">
        <f>'ORÇAMENTO '!#REF!</f>
        <v>#REF!</v>
      </c>
      <c r="M265" s="92" t="e">
        <f>'ORÇAMENTO '!#REF!</f>
        <v>#REF!</v>
      </c>
      <c r="N265" s="95" t="e">
        <f>'ORÇAMENTO '!#REF!</f>
        <v>#REF!</v>
      </c>
      <c r="R265" s="96" t="e">
        <f t="shared" si="91"/>
        <v>#REF!</v>
      </c>
      <c r="S265" s="96" t="e">
        <f t="shared" si="92"/>
        <v>#REF!</v>
      </c>
      <c r="T265" s="89" t="e">
        <f t="shared" si="93"/>
        <v>#REF!</v>
      </c>
      <c r="U265" s="96" t="e">
        <f t="shared" si="90"/>
        <v>#REF!</v>
      </c>
      <c r="V265" s="100" t="e">
        <f t="shared" si="94"/>
        <v>#REF!</v>
      </c>
    </row>
    <row r="266" spans="3:23" hidden="1">
      <c r="C266" s="84" t="e">
        <f>'ORÇAMENTO '!#REF!</f>
        <v>#REF!</v>
      </c>
      <c r="D266" s="88" t="e">
        <f>'ORÇAMENTO '!#REF!</f>
        <v>#REF!</v>
      </c>
      <c r="E266" s="88" t="e">
        <f>'ORÇAMENTO '!#REF!</f>
        <v>#REF!</v>
      </c>
      <c r="F266" s="88" t="e">
        <f>'ORÇAMENTO '!#REF!</f>
        <v>#REF!</v>
      </c>
      <c r="G266" s="90" t="e">
        <f>'ORÇAMENTO '!#REF!</f>
        <v>#REF!</v>
      </c>
      <c r="H266" s="92" t="e">
        <f>'ORÇAMENTO '!#REF!</f>
        <v>#REF!</v>
      </c>
      <c r="I266" s="90" t="e">
        <f>'ORÇAMENTO '!#REF!</f>
        <v>#REF!</v>
      </c>
      <c r="J266" s="90" t="e">
        <f>'ORÇAMENTO '!#REF!</f>
        <v>#REF!</v>
      </c>
      <c r="K266" s="90" t="e">
        <f>'ORÇAMENTO '!#REF!</f>
        <v>#REF!</v>
      </c>
      <c r="L266" s="92" t="e">
        <f>'ORÇAMENTO '!#REF!</f>
        <v>#REF!</v>
      </c>
      <c r="M266" s="92" t="e">
        <f>'ORÇAMENTO '!#REF!</f>
        <v>#REF!</v>
      </c>
      <c r="N266" s="95" t="e">
        <f>'ORÇAMENTO '!#REF!</f>
        <v>#REF!</v>
      </c>
      <c r="R266" s="96" t="e">
        <f t="shared" si="91"/>
        <v>#REF!</v>
      </c>
      <c r="S266" s="96" t="e">
        <f t="shared" si="92"/>
        <v>#REF!</v>
      </c>
      <c r="T266" s="89" t="e">
        <f t="shared" si="93"/>
        <v>#REF!</v>
      </c>
      <c r="U266" s="96" t="e">
        <f t="shared" si="90"/>
        <v>#REF!</v>
      </c>
      <c r="V266" s="100" t="e">
        <f t="shared" si="94"/>
        <v>#REF!</v>
      </c>
    </row>
    <row r="267" spans="3:23" hidden="1">
      <c r="C267" s="84" t="e">
        <f>'ORÇAMENTO '!#REF!</f>
        <v>#REF!</v>
      </c>
      <c r="D267" s="88" t="e">
        <f>'ORÇAMENTO '!#REF!</f>
        <v>#REF!</v>
      </c>
      <c r="E267" s="88" t="e">
        <f>'ORÇAMENTO '!#REF!</f>
        <v>#REF!</v>
      </c>
      <c r="F267" s="88" t="e">
        <f>'ORÇAMENTO '!#REF!</f>
        <v>#REF!</v>
      </c>
      <c r="G267" s="90" t="e">
        <f>'ORÇAMENTO '!#REF!</f>
        <v>#REF!</v>
      </c>
      <c r="H267" s="92" t="e">
        <f>'ORÇAMENTO '!#REF!</f>
        <v>#REF!</v>
      </c>
      <c r="I267" s="90" t="e">
        <f>'ORÇAMENTO '!#REF!</f>
        <v>#REF!</v>
      </c>
      <c r="J267" s="90" t="e">
        <f>'ORÇAMENTO '!#REF!</f>
        <v>#REF!</v>
      </c>
      <c r="K267" s="90" t="e">
        <f>'ORÇAMENTO '!#REF!</f>
        <v>#REF!</v>
      </c>
      <c r="L267" s="92" t="e">
        <f>'ORÇAMENTO '!#REF!</f>
        <v>#REF!</v>
      </c>
      <c r="M267" s="92" t="e">
        <f>'ORÇAMENTO '!#REF!</f>
        <v>#REF!</v>
      </c>
      <c r="N267" s="95" t="e">
        <f>'ORÇAMENTO '!#REF!</f>
        <v>#REF!</v>
      </c>
      <c r="R267" s="96" t="e">
        <f t="shared" si="91"/>
        <v>#REF!</v>
      </c>
      <c r="S267" s="96" t="e">
        <f t="shared" si="92"/>
        <v>#REF!</v>
      </c>
      <c r="T267" s="89" t="e">
        <f t="shared" si="93"/>
        <v>#REF!</v>
      </c>
      <c r="U267" s="96" t="e">
        <f t="shared" si="90"/>
        <v>#REF!</v>
      </c>
      <c r="V267" s="100" t="e">
        <f t="shared" si="94"/>
        <v>#REF!</v>
      </c>
    </row>
    <row r="268" spans="3:23" hidden="1">
      <c r="C268" s="84" t="e">
        <f>'ORÇAMENTO '!#REF!</f>
        <v>#REF!</v>
      </c>
      <c r="D268" s="88" t="e">
        <f>'ORÇAMENTO '!#REF!</f>
        <v>#REF!</v>
      </c>
      <c r="E268" s="88" t="e">
        <f>'ORÇAMENTO '!#REF!</f>
        <v>#REF!</v>
      </c>
      <c r="F268" s="88" t="e">
        <f>'ORÇAMENTO '!#REF!</f>
        <v>#REF!</v>
      </c>
      <c r="G268" s="90" t="e">
        <f>'ORÇAMENTO '!#REF!</f>
        <v>#REF!</v>
      </c>
      <c r="H268" s="92" t="e">
        <f>'ORÇAMENTO '!#REF!</f>
        <v>#REF!</v>
      </c>
      <c r="I268" s="90" t="e">
        <f>'ORÇAMENTO '!#REF!</f>
        <v>#REF!</v>
      </c>
      <c r="J268" s="90" t="e">
        <f>'ORÇAMENTO '!#REF!</f>
        <v>#REF!</v>
      </c>
      <c r="K268" s="90" t="e">
        <f>'ORÇAMENTO '!#REF!</f>
        <v>#REF!</v>
      </c>
      <c r="L268" s="92" t="e">
        <f>'ORÇAMENTO '!#REF!</f>
        <v>#REF!</v>
      </c>
      <c r="M268" s="92" t="e">
        <f>'ORÇAMENTO '!#REF!</f>
        <v>#REF!</v>
      </c>
      <c r="N268" s="95" t="e">
        <f>'ORÇAMENTO '!#REF!</f>
        <v>#REF!</v>
      </c>
      <c r="R268" s="96" t="e">
        <f t="shared" si="91"/>
        <v>#REF!</v>
      </c>
      <c r="S268" s="96" t="e">
        <f t="shared" si="92"/>
        <v>#REF!</v>
      </c>
      <c r="T268" s="89" t="e">
        <f t="shared" si="93"/>
        <v>#REF!</v>
      </c>
      <c r="U268" s="96" t="e">
        <f t="shared" si="90"/>
        <v>#REF!</v>
      </c>
      <c r="V268" s="100" t="e">
        <f t="shared" si="94"/>
        <v>#REF!</v>
      </c>
    </row>
    <row r="269" spans="3:23" hidden="1">
      <c r="C269" s="84" t="e">
        <f>'ORÇAMENTO '!#REF!</f>
        <v>#REF!</v>
      </c>
      <c r="D269" s="88" t="e">
        <f>'ORÇAMENTO '!#REF!</f>
        <v>#REF!</v>
      </c>
      <c r="E269" s="88" t="e">
        <f>'ORÇAMENTO '!#REF!</f>
        <v>#REF!</v>
      </c>
      <c r="F269" s="88" t="e">
        <f>'ORÇAMENTO '!#REF!</f>
        <v>#REF!</v>
      </c>
      <c r="G269" s="90" t="e">
        <f>'ORÇAMENTO '!#REF!</f>
        <v>#REF!</v>
      </c>
      <c r="H269" s="92" t="e">
        <f>'ORÇAMENTO '!#REF!</f>
        <v>#REF!</v>
      </c>
      <c r="I269" s="90" t="e">
        <f>'ORÇAMENTO '!#REF!</f>
        <v>#REF!</v>
      </c>
      <c r="J269" s="90" t="e">
        <f>'ORÇAMENTO '!#REF!</f>
        <v>#REF!</v>
      </c>
      <c r="K269" s="90" t="e">
        <f>'ORÇAMENTO '!#REF!</f>
        <v>#REF!</v>
      </c>
      <c r="L269" s="92" t="e">
        <f>'ORÇAMENTO '!#REF!</f>
        <v>#REF!</v>
      </c>
      <c r="M269" s="92" t="e">
        <f>'ORÇAMENTO '!#REF!</f>
        <v>#REF!</v>
      </c>
      <c r="N269" s="95" t="e">
        <f>'ORÇAMENTO '!#REF!</f>
        <v>#REF!</v>
      </c>
      <c r="R269" s="96" t="e">
        <f t="shared" si="91"/>
        <v>#REF!</v>
      </c>
      <c r="S269" s="96" t="e">
        <f t="shared" si="92"/>
        <v>#REF!</v>
      </c>
      <c r="T269" s="89" t="e">
        <f t="shared" si="93"/>
        <v>#REF!</v>
      </c>
      <c r="U269" s="96" t="e">
        <f t="shared" si="90"/>
        <v>#REF!</v>
      </c>
      <c r="V269" s="100" t="e">
        <f t="shared" si="94"/>
        <v>#REF!</v>
      </c>
    </row>
    <row r="270" spans="3:23">
      <c r="C270" s="84" t="e">
        <f>'ORÇAMENTO '!#REF!</f>
        <v>#REF!</v>
      </c>
      <c r="D270" s="88" t="e">
        <f>'ORÇAMENTO '!#REF!</f>
        <v>#REF!</v>
      </c>
      <c r="E270" s="88" t="e">
        <f>'ORÇAMENTO '!#REF!</f>
        <v>#REF!</v>
      </c>
      <c r="F270" s="88" t="e">
        <f>'ORÇAMENTO '!#REF!</f>
        <v>#REF!</v>
      </c>
      <c r="G270" s="90" t="e">
        <f>'ORÇAMENTO '!#REF!</f>
        <v>#REF!</v>
      </c>
      <c r="H270" s="92" t="e">
        <f>'ORÇAMENTO '!#REF!</f>
        <v>#REF!</v>
      </c>
      <c r="I270" s="90" t="e">
        <f>'ORÇAMENTO '!#REF!</f>
        <v>#REF!</v>
      </c>
      <c r="J270" s="90" t="e">
        <f>'ORÇAMENTO '!#REF!</f>
        <v>#REF!</v>
      </c>
      <c r="K270" s="90" t="e">
        <f>'ORÇAMENTO '!#REF!</f>
        <v>#REF!</v>
      </c>
      <c r="L270" s="92" t="e">
        <f>'ORÇAMENTO '!#REF!</f>
        <v>#REF!</v>
      </c>
      <c r="M270" s="92" t="e">
        <f>'ORÇAMENTO '!#REF!</f>
        <v>#REF!</v>
      </c>
      <c r="N270" s="95" t="e">
        <f>'ORÇAMENTO '!#REF!</f>
        <v>#REF!</v>
      </c>
      <c r="R270" s="96" t="e">
        <f>IF(F270=F269,0,SUMIF($F$6:$F$1627,F270,$H$6:$H$1627))</f>
        <v>#REF!</v>
      </c>
      <c r="S270" s="96" t="e">
        <f>IF(F270=F269,0,SUMIF($F$6:$F$1627,F270,$I$6:$I$1627))</f>
        <v>#REF!</v>
      </c>
      <c r="T270" s="89" t="e">
        <f>IF(F270=F269,0,SUMIF($F$6:$F$1627,F270,$L$6:$L$1627))</f>
        <v>#REF!</v>
      </c>
      <c r="U270" s="96" t="e">
        <f t="shared" si="90"/>
        <v>#REF!</v>
      </c>
      <c r="V270" s="100" t="e">
        <f>IF(F270=F269,0,SUMIF($F$6:$F$1627,F270,$N$6:$N$1627))</f>
        <v>#REF!</v>
      </c>
      <c r="W270" s="103" t="e">
        <f>V270+W269</f>
        <v>#REF!</v>
      </c>
    </row>
    <row r="271" spans="3:23" hidden="1">
      <c r="C271" s="84" t="e">
        <f>'ORÇAMENTO '!#REF!</f>
        <v>#REF!</v>
      </c>
      <c r="D271" s="88" t="e">
        <f>'ORÇAMENTO '!#REF!</f>
        <v>#REF!</v>
      </c>
      <c r="E271" s="88" t="e">
        <f>'ORÇAMENTO '!#REF!</f>
        <v>#REF!</v>
      </c>
      <c r="F271" s="88" t="e">
        <f>'ORÇAMENTO '!#REF!</f>
        <v>#REF!</v>
      </c>
      <c r="G271" s="90" t="e">
        <f>'ORÇAMENTO '!#REF!</f>
        <v>#REF!</v>
      </c>
      <c r="H271" s="92" t="e">
        <f>'ORÇAMENTO '!#REF!</f>
        <v>#REF!</v>
      </c>
      <c r="I271" s="90" t="e">
        <f>'ORÇAMENTO '!#REF!</f>
        <v>#REF!</v>
      </c>
      <c r="J271" s="90" t="e">
        <f>'ORÇAMENTO '!#REF!</f>
        <v>#REF!</v>
      </c>
      <c r="K271" s="90" t="e">
        <f>'ORÇAMENTO '!#REF!</f>
        <v>#REF!</v>
      </c>
      <c r="L271" s="92" t="e">
        <f>'ORÇAMENTO '!#REF!</f>
        <v>#REF!</v>
      </c>
      <c r="M271" s="92" t="e">
        <f>'ORÇAMENTO '!#REF!</f>
        <v>#REF!</v>
      </c>
      <c r="N271" s="95" t="e">
        <f>'ORÇAMENTO '!#REF!</f>
        <v>#REF!</v>
      </c>
      <c r="R271" s="96" t="e">
        <f>IF(F271=F270,0,SUMIF(F$6:F$1627,F271,H$6:H$1627))</f>
        <v>#REF!</v>
      </c>
      <c r="S271" s="96" t="e">
        <f>IF(F271=F270,0,SUMIF(F$6:F$1627,F271,I$6:I$1627))</f>
        <v>#REF!</v>
      </c>
      <c r="T271" s="89" t="e">
        <f>IF(F271=F270,0,SUMIF(F$6:F$1627,F271,L$6:L$1627))</f>
        <v>#REF!</v>
      </c>
      <c r="U271" s="96" t="e">
        <f t="shared" si="90"/>
        <v>#REF!</v>
      </c>
      <c r="V271" s="100" t="e">
        <f>IF(F271=F270,0,SUMIF(F$6:F$1627,F271,N$6:N$1627))</f>
        <v>#REF!</v>
      </c>
    </row>
    <row r="272" spans="3:23" hidden="1">
      <c r="C272" s="84" t="e">
        <f>'ORÇAMENTO '!#REF!</f>
        <v>#REF!</v>
      </c>
      <c r="D272" s="88" t="e">
        <f>'ORÇAMENTO '!#REF!</f>
        <v>#REF!</v>
      </c>
      <c r="E272" s="88" t="e">
        <f>'ORÇAMENTO '!#REF!</f>
        <v>#REF!</v>
      </c>
      <c r="F272" s="88" t="e">
        <f>'ORÇAMENTO '!#REF!</f>
        <v>#REF!</v>
      </c>
      <c r="G272" s="90" t="e">
        <f>'ORÇAMENTO '!#REF!</f>
        <v>#REF!</v>
      </c>
      <c r="H272" s="92" t="e">
        <f>'ORÇAMENTO '!#REF!</f>
        <v>#REF!</v>
      </c>
      <c r="I272" s="90" t="e">
        <f>'ORÇAMENTO '!#REF!</f>
        <v>#REF!</v>
      </c>
      <c r="J272" s="90" t="e">
        <f>'ORÇAMENTO '!#REF!</f>
        <v>#REF!</v>
      </c>
      <c r="K272" s="90" t="e">
        <f>'ORÇAMENTO '!#REF!</f>
        <v>#REF!</v>
      </c>
      <c r="L272" s="92" t="e">
        <f>'ORÇAMENTO '!#REF!</f>
        <v>#REF!</v>
      </c>
      <c r="M272" s="92" t="e">
        <f>'ORÇAMENTO '!#REF!</f>
        <v>#REF!</v>
      </c>
      <c r="N272" s="95" t="e">
        <f>'ORÇAMENTO '!#REF!</f>
        <v>#REF!</v>
      </c>
      <c r="R272" s="96" t="e">
        <f>IF(F272=F271,0,SUMIF(F$6:F$1627,F272,H$6:H$1627))</f>
        <v>#REF!</v>
      </c>
      <c r="S272" s="96" t="e">
        <f>IF(F272=F271,0,SUMIF(F$6:F$1627,F272,I$6:I$1627))</f>
        <v>#REF!</v>
      </c>
      <c r="T272" s="89" t="e">
        <f>IF(F272=F271,0,SUMIF(F$6:F$1627,F272,L$6:L$1627))</f>
        <v>#REF!</v>
      </c>
      <c r="U272" s="96" t="e">
        <f t="shared" si="90"/>
        <v>#REF!</v>
      </c>
      <c r="V272" s="100" t="e">
        <f>IF(F272=F271,0,SUMIF(F$6:F$1627,F272,N$6:N$1627))</f>
        <v>#REF!</v>
      </c>
    </row>
    <row r="273" spans="3:23" hidden="1">
      <c r="C273" s="84" t="e">
        <f>'ORÇAMENTO '!#REF!</f>
        <v>#REF!</v>
      </c>
      <c r="D273" s="88" t="e">
        <f>'ORÇAMENTO '!#REF!</f>
        <v>#REF!</v>
      </c>
      <c r="E273" s="88" t="e">
        <f>'ORÇAMENTO '!#REF!</f>
        <v>#REF!</v>
      </c>
      <c r="F273" s="88" t="e">
        <f>'ORÇAMENTO '!#REF!</f>
        <v>#REF!</v>
      </c>
      <c r="G273" s="90" t="e">
        <f>'ORÇAMENTO '!#REF!</f>
        <v>#REF!</v>
      </c>
      <c r="H273" s="92" t="e">
        <f>'ORÇAMENTO '!#REF!</f>
        <v>#REF!</v>
      </c>
      <c r="I273" s="90" t="e">
        <f>'ORÇAMENTO '!#REF!</f>
        <v>#REF!</v>
      </c>
      <c r="J273" s="90" t="e">
        <f>'ORÇAMENTO '!#REF!</f>
        <v>#REF!</v>
      </c>
      <c r="K273" s="90" t="e">
        <f>'ORÇAMENTO '!#REF!</f>
        <v>#REF!</v>
      </c>
      <c r="L273" s="92" t="e">
        <f>'ORÇAMENTO '!#REF!</f>
        <v>#REF!</v>
      </c>
      <c r="M273" s="92" t="e">
        <f>'ORÇAMENTO '!#REF!</f>
        <v>#REF!</v>
      </c>
      <c r="N273" s="95" t="e">
        <f>'ORÇAMENTO '!#REF!</f>
        <v>#REF!</v>
      </c>
      <c r="R273" s="96" t="e">
        <f>IF(F273=F272,0,SUMIF(F$6:F$1627,F273,H$6:H$1627))</f>
        <v>#REF!</v>
      </c>
      <c r="S273" s="96" t="e">
        <f>IF(F273=F272,0,SUMIF(F$6:F$1627,F273,I$6:I$1627))</f>
        <v>#REF!</v>
      </c>
      <c r="T273" s="89" t="e">
        <f>IF(F273=F272,0,SUMIF(F$6:F$1627,F273,L$6:L$1627))</f>
        <v>#REF!</v>
      </c>
      <c r="U273" s="96" t="e">
        <f t="shared" si="90"/>
        <v>#REF!</v>
      </c>
      <c r="V273" s="100" t="e">
        <f>IF(F273=F272,0,SUMIF(F$6:F$1627,F273,N$6:N$1627))</f>
        <v>#REF!</v>
      </c>
    </row>
    <row r="274" spans="3:23">
      <c r="C274" s="84" t="e">
        <f>'ORÇAMENTO '!#REF!</f>
        <v>#REF!</v>
      </c>
      <c r="D274" s="88" t="e">
        <f>'ORÇAMENTO '!#REF!</f>
        <v>#REF!</v>
      </c>
      <c r="E274" s="88" t="e">
        <f>'ORÇAMENTO '!#REF!</f>
        <v>#REF!</v>
      </c>
      <c r="F274" s="88" t="e">
        <f>'ORÇAMENTO '!#REF!</f>
        <v>#REF!</v>
      </c>
      <c r="G274" s="90" t="e">
        <f>'ORÇAMENTO '!#REF!</f>
        <v>#REF!</v>
      </c>
      <c r="H274" s="92" t="e">
        <f>'ORÇAMENTO '!#REF!</f>
        <v>#REF!</v>
      </c>
      <c r="I274" s="90" t="e">
        <f>'ORÇAMENTO '!#REF!</f>
        <v>#REF!</v>
      </c>
      <c r="J274" s="90" t="e">
        <f>'ORÇAMENTO '!#REF!</f>
        <v>#REF!</v>
      </c>
      <c r="K274" s="90" t="e">
        <f>'ORÇAMENTO '!#REF!</f>
        <v>#REF!</v>
      </c>
      <c r="L274" s="92" t="e">
        <f>'ORÇAMENTO '!#REF!</f>
        <v>#REF!</v>
      </c>
      <c r="M274" s="92" t="e">
        <f>'ORÇAMENTO '!#REF!</f>
        <v>#REF!</v>
      </c>
      <c r="N274" s="95" t="e">
        <f>'ORÇAMENTO '!#REF!</f>
        <v>#REF!</v>
      </c>
      <c r="R274" s="96" t="e">
        <f>IF(F274=F273,0,SUMIF($F$6:$F$1627,F274,$H$6:$H$1627))</f>
        <v>#REF!</v>
      </c>
      <c r="S274" s="96" t="e">
        <f>IF(F274=F273,0,SUMIF($F$6:$F$1627,F274,$I$6:$I$1627))</f>
        <v>#REF!</v>
      </c>
      <c r="T274" s="89" t="e">
        <f>IF(F274=F273,0,SUMIF($F$6:$F$1627,F274,$L$6:$L$1627))</f>
        <v>#REF!</v>
      </c>
      <c r="U274" s="96" t="e">
        <f t="shared" si="90"/>
        <v>#REF!</v>
      </c>
      <c r="V274" s="100" t="e">
        <f>IF(F274=F273,0,SUMIF($F$6:$F$1627,F274,$N$6:$N$1627))</f>
        <v>#REF!</v>
      </c>
      <c r="W274" s="103" t="e">
        <f>V274+W273</f>
        <v>#REF!</v>
      </c>
    </row>
    <row r="275" spans="3:23">
      <c r="C275" s="84" t="e">
        <f>'ORÇAMENTO '!#REF!</f>
        <v>#REF!</v>
      </c>
      <c r="D275" s="88" t="e">
        <f>'ORÇAMENTO '!#REF!</f>
        <v>#REF!</v>
      </c>
      <c r="E275" s="88" t="e">
        <f>'ORÇAMENTO '!#REF!</f>
        <v>#REF!</v>
      </c>
      <c r="F275" s="88" t="e">
        <f>'ORÇAMENTO '!#REF!</f>
        <v>#REF!</v>
      </c>
      <c r="G275" s="90" t="e">
        <f>'ORÇAMENTO '!#REF!</f>
        <v>#REF!</v>
      </c>
      <c r="H275" s="92" t="e">
        <f>'ORÇAMENTO '!#REF!</f>
        <v>#REF!</v>
      </c>
      <c r="I275" s="90" t="e">
        <f>'ORÇAMENTO '!#REF!</f>
        <v>#REF!</v>
      </c>
      <c r="J275" s="90" t="e">
        <f>'ORÇAMENTO '!#REF!</f>
        <v>#REF!</v>
      </c>
      <c r="K275" s="90" t="e">
        <f>'ORÇAMENTO '!#REF!</f>
        <v>#REF!</v>
      </c>
      <c r="L275" s="92" t="e">
        <f>'ORÇAMENTO '!#REF!</f>
        <v>#REF!</v>
      </c>
      <c r="M275" s="92" t="e">
        <f>'ORÇAMENTO '!#REF!</f>
        <v>#REF!</v>
      </c>
      <c r="N275" s="95" t="e">
        <f>'ORÇAMENTO '!#REF!</f>
        <v>#REF!</v>
      </c>
      <c r="R275" s="96" t="e">
        <f>IF(F275=F274,0,SUMIF($F$6:$F$1627,F275,$H$6:$H$1627))</f>
        <v>#REF!</v>
      </c>
      <c r="S275" s="96" t="e">
        <f>IF(F275=F274,0,SUMIF($F$6:$F$1627,F275,$I$6:$I$1627))</f>
        <v>#REF!</v>
      </c>
      <c r="T275" s="89" t="e">
        <f>IF(F275=F274,0,SUMIF($F$6:$F$1627,F275,$L$6:$L$1627))</f>
        <v>#REF!</v>
      </c>
      <c r="U275" s="96" t="e">
        <f t="shared" si="90"/>
        <v>#REF!</v>
      </c>
      <c r="V275" s="100" t="e">
        <f>IF(F275=F274,0,SUMIF($F$6:$F$1627,F275,$N$6:$N$1627))</f>
        <v>#REF!</v>
      </c>
      <c r="W275" s="103" t="e">
        <f>V275+W274</f>
        <v>#REF!</v>
      </c>
    </row>
    <row r="276" spans="3:23">
      <c r="C276" s="84" t="e">
        <f>'ORÇAMENTO '!#REF!</f>
        <v>#REF!</v>
      </c>
      <c r="D276" s="88" t="e">
        <f>'ORÇAMENTO '!#REF!</f>
        <v>#REF!</v>
      </c>
      <c r="E276" s="88" t="e">
        <f>'ORÇAMENTO '!#REF!</f>
        <v>#REF!</v>
      </c>
      <c r="F276" s="88" t="e">
        <f>'ORÇAMENTO '!#REF!</f>
        <v>#REF!</v>
      </c>
      <c r="G276" s="90" t="e">
        <f>'ORÇAMENTO '!#REF!</f>
        <v>#REF!</v>
      </c>
      <c r="H276" s="92" t="e">
        <f>'ORÇAMENTO '!#REF!</f>
        <v>#REF!</v>
      </c>
      <c r="I276" s="90" t="e">
        <f>'ORÇAMENTO '!#REF!</f>
        <v>#REF!</v>
      </c>
      <c r="J276" s="90" t="e">
        <f>'ORÇAMENTO '!#REF!</f>
        <v>#REF!</v>
      </c>
      <c r="K276" s="90" t="e">
        <f>'ORÇAMENTO '!#REF!</f>
        <v>#REF!</v>
      </c>
      <c r="L276" s="92" t="e">
        <f>'ORÇAMENTO '!#REF!</f>
        <v>#REF!</v>
      </c>
      <c r="M276" s="92" t="e">
        <f>'ORÇAMENTO '!#REF!</f>
        <v>#REF!</v>
      </c>
      <c r="N276" s="95" t="e">
        <f>'ORÇAMENTO '!#REF!</f>
        <v>#REF!</v>
      </c>
      <c r="R276" s="96" t="e">
        <f>IF(F276=F275,0,SUMIF($F$6:$F$1627,F276,$H$6:$H$1627))</f>
        <v>#REF!</v>
      </c>
      <c r="S276" s="96" t="e">
        <f>IF(F276=F275,0,SUMIF($F$6:$F$1627,F276,$I$6:$I$1627))</f>
        <v>#REF!</v>
      </c>
      <c r="T276" s="89" t="e">
        <f>IF(F276=F275,0,SUMIF($F$6:$F$1627,F276,$L$6:$L$1627))</f>
        <v>#REF!</v>
      </c>
      <c r="U276" s="96" t="e">
        <f t="shared" si="90"/>
        <v>#REF!</v>
      </c>
      <c r="V276" s="100" t="e">
        <f>IF(F276=F275,0,SUMIF($F$6:$F$1627,F276,$N$6:$N$1627))</f>
        <v>#REF!</v>
      </c>
      <c r="W276" s="103" t="e">
        <f>V276+W275</f>
        <v>#REF!</v>
      </c>
    </row>
    <row r="277" spans="3:23" hidden="1">
      <c r="C277" s="84" t="e">
        <f>'ORÇAMENTO '!#REF!</f>
        <v>#REF!</v>
      </c>
      <c r="D277" s="88" t="e">
        <f>'ORÇAMENTO '!#REF!</f>
        <v>#REF!</v>
      </c>
      <c r="E277" s="88" t="e">
        <f>'ORÇAMENTO '!#REF!</f>
        <v>#REF!</v>
      </c>
      <c r="F277" s="88" t="e">
        <f>'ORÇAMENTO '!#REF!</f>
        <v>#REF!</v>
      </c>
      <c r="G277" s="90" t="e">
        <f>'ORÇAMENTO '!#REF!</f>
        <v>#REF!</v>
      </c>
      <c r="H277" s="92" t="e">
        <f>'ORÇAMENTO '!#REF!</f>
        <v>#REF!</v>
      </c>
      <c r="I277" s="90" t="e">
        <f>'ORÇAMENTO '!#REF!</f>
        <v>#REF!</v>
      </c>
      <c r="J277" s="90" t="e">
        <f>'ORÇAMENTO '!#REF!</f>
        <v>#REF!</v>
      </c>
      <c r="K277" s="90" t="e">
        <f>'ORÇAMENTO '!#REF!</f>
        <v>#REF!</v>
      </c>
      <c r="L277" s="92" t="e">
        <f>'ORÇAMENTO '!#REF!</f>
        <v>#REF!</v>
      </c>
      <c r="M277" s="92" t="e">
        <f>'ORÇAMENTO '!#REF!</f>
        <v>#REF!</v>
      </c>
      <c r="N277" s="95" t="e">
        <f>'ORÇAMENTO '!#REF!</f>
        <v>#REF!</v>
      </c>
      <c r="R277" s="96" t="e">
        <f t="shared" ref="R277:R282" si="95">IF(F277=F276,0,SUMIF(F$6:F$1627,F277,H$6:H$1627))</f>
        <v>#REF!</v>
      </c>
      <c r="S277" s="96" t="e">
        <f t="shared" ref="S277:S282" si="96">IF(F277=F276,0,SUMIF(F$6:F$1627,F277,I$6:I$1627))</f>
        <v>#REF!</v>
      </c>
      <c r="T277" s="89" t="e">
        <f t="shared" ref="T277:T282" si="97">IF(F277=F276,0,SUMIF(F$6:F$1627,F277,L$6:L$1627))</f>
        <v>#REF!</v>
      </c>
      <c r="U277" s="96" t="e">
        <f t="shared" si="90"/>
        <v>#REF!</v>
      </c>
      <c r="V277" s="100" t="e">
        <f t="shared" ref="V277:V282" si="98">IF(F277=F276,0,SUMIF(F$6:F$1627,F277,N$6:N$1627))</f>
        <v>#REF!</v>
      </c>
    </row>
    <row r="278" spans="3:23" hidden="1">
      <c r="C278" s="84" t="e">
        <f>'ORÇAMENTO '!#REF!</f>
        <v>#REF!</v>
      </c>
      <c r="D278" s="88" t="e">
        <f>'ORÇAMENTO '!#REF!</f>
        <v>#REF!</v>
      </c>
      <c r="E278" s="88" t="e">
        <f>'ORÇAMENTO '!#REF!</f>
        <v>#REF!</v>
      </c>
      <c r="F278" s="88" t="e">
        <f>'ORÇAMENTO '!#REF!</f>
        <v>#REF!</v>
      </c>
      <c r="G278" s="90" t="e">
        <f>'ORÇAMENTO '!#REF!</f>
        <v>#REF!</v>
      </c>
      <c r="H278" s="92" t="e">
        <f>'ORÇAMENTO '!#REF!</f>
        <v>#REF!</v>
      </c>
      <c r="I278" s="90" t="e">
        <f>'ORÇAMENTO '!#REF!</f>
        <v>#REF!</v>
      </c>
      <c r="J278" s="90" t="e">
        <f>'ORÇAMENTO '!#REF!</f>
        <v>#REF!</v>
      </c>
      <c r="K278" s="90" t="e">
        <f>'ORÇAMENTO '!#REF!</f>
        <v>#REF!</v>
      </c>
      <c r="L278" s="92" t="e">
        <f>'ORÇAMENTO '!#REF!</f>
        <v>#REF!</v>
      </c>
      <c r="M278" s="92" t="e">
        <f>'ORÇAMENTO '!#REF!</f>
        <v>#REF!</v>
      </c>
      <c r="N278" s="95" t="e">
        <f>'ORÇAMENTO '!#REF!</f>
        <v>#REF!</v>
      </c>
      <c r="R278" s="96" t="e">
        <f t="shared" si="95"/>
        <v>#REF!</v>
      </c>
      <c r="S278" s="96" t="e">
        <f t="shared" si="96"/>
        <v>#REF!</v>
      </c>
      <c r="T278" s="89" t="e">
        <f t="shared" si="97"/>
        <v>#REF!</v>
      </c>
      <c r="U278" s="96" t="e">
        <f t="shared" si="90"/>
        <v>#REF!</v>
      </c>
      <c r="V278" s="100" t="e">
        <f t="shared" si="98"/>
        <v>#REF!</v>
      </c>
    </row>
    <row r="279" spans="3:23" hidden="1">
      <c r="C279" s="84" t="e">
        <f>'ORÇAMENTO '!#REF!</f>
        <v>#REF!</v>
      </c>
      <c r="D279" s="88" t="e">
        <f>'ORÇAMENTO '!#REF!</f>
        <v>#REF!</v>
      </c>
      <c r="E279" s="88" t="e">
        <f>'ORÇAMENTO '!#REF!</f>
        <v>#REF!</v>
      </c>
      <c r="F279" s="88" t="e">
        <f>'ORÇAMENTO '!#REF!</f>
        <v>#REF!</v>
      </c>
      <c r="G279" s="90" t="e">
        <f>'ORÇAMENTO '!#REF!</f>
        <v>#REF!</v>
      </c>
      <c r="H279" s="92" t="e">
        <f>'ORÇAMENTO '!#REF!</f>
        <v>#REF!</v>
      </c>
      <c r="I279" s="90" t="e">
        <f>'ORÇAMENTO '!#REF!</f>
        <v>#REF!</v>
      </c>
      <c r="J279" s="90" t="e">
        <f>'ORÇAMENTO '!#REF!</f>
        <v>#REF!</v>
      </c>
      <c r="K279" s="90" t="e">
        <f>'ORÇAMENTO '!#REF!</f>
        <v>#REF!</v>
      </c>
      <c r="L279" s="92" t="e">
        <f>'ORÇAMENTO '!#REF!</f>
        <v>#REF!</v>
      </c>
      <c r="M279" s="92" t="e">
        <f>'ORÇAMENTO '!#REF!</f>
        <v>#REF!</v>
      </c>
      <c r="N279" s="95" t="e">
        <f>'ORÇAMENTO '!#REF!</f>
        <v>#REF!</v>
      </c>
      <c r="R279" s="96" t="e">
        <f t="shared" si="95"/>
        <v>#REF!</v>
      </c>
      <c r="S279" s="96" t="e">
        <f t="shared" si="96"/>
        <v>#REF!</v>
      </c>
      <c r="T279" s="89" t="e">
        <f t="shared" si="97"/>
        <v>#REF!</v>
      </c>
      <c r="U279" s="96" t="e">
        <f t="shared" si="90"/>
        <v>#REF!</v>
      </c>
      <c r="V279" s="100" t="e">
        <f t="shared" si="98"/>
        <v>#REF!</v>
      </c>
    </row>
    <row r="280" spans="3:23" hidden="1">
      <c r="C280" s="84" t="e">
        <f>'ORÇAMENTO '!#REF!</f>
        <v>#REF!</v>
      </c>
      <c r="D280" s="88" t="e">
        <f>'ORÇAMENTO '!#REF!</f>
        <v>#REF!</v>
      </c>
      <c r="E280" s="88" t="e">
        <f>'ORÇAMENTO '!#REF!</f>
        <v>#REF!</v>
      </c>
      <c r="F280" s="88" t="e">
        <f>'ORÇAMENTO '!#REF!</f>
        <v>#REF!</v>
      </c>
      <c r="G280" s="90" t="e">
        <f>'ORÇAMENTO '!#REF!</f>
        <v>#REF!</v>
      </c>
      <c r="H280" s="92" t="e">
        <f>'ORÇAMENTO '!#REF!</f>
        <v>#REF!</v>
      </c>
      <c r="I280" s="90" t="e">
        <f>'ORÇAMENTO '!#REF!</f>
        <v>#REF!</v>
      </c>
      <c r="J280" s="90" t="e">
        <f>'ORÇAMENTO '!#REF!</f>
        <v>#REF!</v>
      </c>
      <c r="K280" s="90" t="e">
        <f>'ORÇAMENTO '!#REF!</f>
        <v>#REF!</v>
      </c>
      <c r="L280" s="92" t="e">
        <f>'ORÇAMENTO '!#REF!</f>
        <v>#REF!</v>
      </c>
      <c r="M280" s="92" t="e">
        <f>'ORÇAMENTO '!#REF!</f>
        <v>#REF!</v>
      </c>
      <c r="N280" s="95" t="e">
        <f>'ORÇAMENTO '!#REF!</f>
        <v>#REF!</v>
      </c>
      <c r="R280" s="96" t="e">
        <f t="shared" si="95"/>
        <v>#REF!</v>
      </c>
      <c r="S280" s="96" t="e">
        <f t="shared" si="96"/>
        <v>#REF!</v>
      </c>
      <c r="T280" s="89" t="e">
        <f t="shared" si="97"/>
        <v>#REF!</v>
      </c>
      <c r="U280" s="96" t="e">
        <f t="shared" si="90"/>
        <v>#REF!</v>
      </c>
      <c r="V280" s="100" t="e">
        <f t="shared" si="98"/>
        <v>#REF!</v>
      </c>
    </row>
    <row r="281" spans="3:23" hidden="1">
      <c r="C281" s="84" t="e">
        <f>'ORÇAMENTO '!#REF!</f>
        <v>#REF!</v>
      </c>
      <c r="D281" s="88" t="e">
        <f>'ORÇAMENTO '!#REF!</f>
        <v>#REF!</v>
      </c>
      <c r="E281" s="88" t="e">
        <f>'ORÇAMENTO '!#REF!</f>
        <v>#REF!</v>
      </c>
      <c r="F281" s="88" t="e">
        <f>'ORÇAMENTO '!#REF!</f>
        <v>#REF!</v>
      </c>
      <c r="G281" s="90" t="e">
        <f>'ORÇAMENTO '!#REF!</f>
        <v>#REF!</v>
      </c>
      <c r="H281" s="92" t="e">
        <f>'ORÇAMENTO '!#REF!</f>
        <v>#REF!</v>
      </c>
      <c r="I281" s="90" t="e">
        <f>'ORÇAMENTO '!#REF!</f>
        <v>#REF!</v>
      </c>
      <c r="J281" s="90" t="e">
        <f>'ORÇAMENTO '!#REF!</f>
        <v>#REF!</v>
      </c>
      <c r="K281" s="90" t="e">
        <f>'ORÇAMENTO '!#REF!</f>
        <v>#REF!</v>
      </c>
      <c r="L281" s="92" t="e">
        <f>'ORÇAMENTO '!#REF!</f>
        <v>#REF!</v>
      </c>
      <c r="M281" s="92" t="e">
        <f>'ORÇAMENTO '!#REF!</f>
        <v>#REF!</v>
      </c>
      <c r="N281" s="95" t="e">
        <f>'ORÇAMENTO '!#REF!</f>
        <v>#REF!</v>
      </c>
      <c r="R281" s="96" t="e">
        <f t="shared" si="95"/>
        <v>#REF!</v>
      </c>
      <c r="S281" s="96" t="e">
        <f t="shared" si="96"/>
        <v>#REF!</v>
      </c>
      <c r="T281" s="89" t="e">
        <f t="shared" si="97"/>
        <v>#REF!</v>
      </c>
      <c r="U281" s="96" t="e">
        <f t="shared" si="90"/>
        <v>#REF!</v>
      </c>
      <c r="V281" s="100" t="e">
        <f t="shared" si="98"/>
        <v>#REF!</v>
      </c>
    </row>
    <row r="282" spans="3:23" hidden="1">
      <c r="C282" s="84" t="e">
        <f>'ORÇAMENTO '!#REF!</f>
        <v>#REF!</v>
      </c>
      <c r="D282" s="88" t="e">
        <f>'ORÇAMENTO '!#REF!</f>
        <v>#REF!</v>
      </c>
      <c r="E282" s="88" t="e">
        <f>'ORÇAMENTO '!#REF!</f>
        <v>#REF!</v>
      </c>
      <c r="F282" s="88" t="e">
        <f>'ORÇAMENTO '!#REF!</f>
        <v>#REF!</v>
      </c>
      <c r="G282" s="90" t="e">
        <f>'ORÇAMENTO '!#REF!</f>
        <v>#REF!</v>
      </c>
      <c r="H282" s="92" t="e">
        <f>'ORÇAMENTO '!#REF!</f>
        <v>#REF!</v>
      </c>
      <c r="I282" s="90" t="e">
        <f>'ORÇAMENTO '!#REF!</f>
        <v>#REF!</v>
      </c>
      <c r="J282" s="90" t="e">
        <f>'ORÇAMENTO '!#REF!</f>
        <v>#REF!</v>
      </c>
      <c r="K282" s="90" t="e">
        <f>'ORÇAMENTO '!#REF!</f>
        <v>#REF!</v>
      </c>
      <c r="L282" s="92" t="e">
        <f>'ORÇAMENTO '!#REF!</f>
        <v>#REF!</v>
      </c>
      <c r="M282" s="92" t="e">
        <f>'ORÇAMENTO '!#REF!</f>
        <v>#REF!</v>
      </c>
      <c r="N282" s="95" t="e">
        <f>'ORÇAMENTO '!#REF!</f>
        <v>#REF!</v>
      </c>
      <c r="R282" s="96" t="e">
        <f t="shared" si="95"/>
        <v>#REF!</v>
      </c>
      <c r="S282" s="96" t="e">
        <f t="shared" si="96"/>
        <v>#REF!</v>
      </c>
      <c r="T282" s="89" t="e">
        <f t="shared" si="97"/>
        <v>#REF!</v>
      </c>
      <c r="U282" s="96" t="e">
        <f t="shared" si="90"/>
        <v>#REF!</v>
      </c>
      <c r="V282" s="100" t="e">
        <f t="shared" si="98"/>
        <v>#REF!</v>
      </c>
    </row>
    <row r="283" spans="3:23">
      <c r="C283" s="84" t="e">
        <f>'ORÇAMENTO '!#REF!</f>
        <v>#REF!</v>
      </c>
      <c r="D283" s="88" t="e">
        <f>'ORÇAMENTO '!#REF!</f>
        <v>#REF!</v>
      </c>
      <c r="E283" s="88" t="e">
        <f>'ORÇAMENTO '!#REF!</f>
        <v>#REF!</v>
      </c>
      <c r="F283" s="88" t="e">
        <f>'ORÇAMENTO '!#REF!</f>
        <v>#REF!</v>
      </c>
      <c r="G283" s="90" t="e">
        <f>'ORÇAMENTO '!#REF!</f>
        <v>#REF!</v>
      </c>
      <c r="H283" s="92" t="e">
        <f>'ORÇAMENTO '!#REF!</f>
        <v>#REF!</v>
      </c>
      <c r="I283" s="90" t="e">
        <f>'ORÇAMENTO '!#REF!</f>
        <v>#REF!</v>
      </c>
      <c r="J283" s="90" t="e">
        <f>'ORÇAMENTO '!#REF!</f>
        <v>#REF!</v>
      </c>
      <c r="K283" s="90" t="e">
        <f>'ORÇAMENTO '!#REF!</f>
        <v>#REF!</v>
      </c>
      <c r="L283" s="92" t="e">
        <f>'ORÇAMENTO '!#REF!</f>
        <v>#REF!</v>
      </c>
      <c r="M283" s="92" t="e">
        <f>'ORÇAMENTO '!#REF!</f>
        <v>#REF!</v>
      </c>
      <c r="N283" s="95" t="e">
        <f>'ORÇAMENTO '!#REF!</f>
        <v>#REF!</v>
      </c>
      <c r="R283" s="96" t="e">
        <f>IF(F283=F282,0,SUMIF($F$6:$F$1627,F283,$H$6:$H$1627))</f>
        <v>#REF!</v>
      </c>
      <c r="S283" s="96" t="e">
        <f>IF(F283=F282,0,SUMIF($F$6:$F$1627,F283,$I$6:$I$1627))</f>
        <v>#REF!</v>
      </c>
      <c r="T283" s="89" t="e">
        <f>IF(F283=F282,0,SUMIF($F$6:$F$1627,F283,$L$6:$L$1627))</f>
        <v>#REF!</v>
      </c>
      <c r="U283" s="96" t="e">
        <f t="shared" si="90"/>
        <v>#REF!</v>
      </c>
      <c r="V283" s="100" t="e">
        <f>IF(F283=F282,0,SUMIF($F$6:$F$1627,F283,$N$6:$N$1627))</f>
        <v>#REF!</v>
      </c>
      <c r="W283" s="103" t="e">
        <f>V283+W282</f>
        <v>#REF!</v>
      </c>
    </row>
    <row r="284" spans="3:23">
      <c r="C284" s="84" t="e">
        <f>'ORÇAMENTO '!#REF!</f>
        <v>#REF!</v>
      </c>
      <c r="D284" s="88" t="e">
        <f>'ORÇAMENTO '!#REF!</f>
        <v>#REF!</v>
      </c>
      <c r="E284" s="88" t="e">
        <f>'ORÇAMENTO '!#REF!</f>
        <v>#REF!</v>
      </c>
      <c r="F284" s="88" t="e">
        <f>'ORÇAMENTO '!#REF!</f>
        <v>#REF!</v>
      </c>
      <c r="G284" s="90" t="e">
        <f>'ORÇAMENTO '!#REF!</f>
        <v>#REF!</v>
      </c>
      <c r="H284" s="92" t="e">
        <f>'ORÇAMENTO '!#REF!</f>
        <v>#REF!</v>
      </c>
      <c r="I284" s="90" t="e">
        <f>'ORÇAMENTO '!#REF!</f>
        <v>#REF!</v>
      </c>
      <c r="J284" s="90" t="e">
        <f>'ORÇAMENTO '!#REF!</f>
        <v>#REF!</v>
      </c>
      <c r="K284" s="90" t="e">
        <f>'ORÇAMENTO '!#REF!</f>
        <v>#REF!</v>
      </c>
      <c r="L284" s="92" t="e">
        <f>'ORÇAMENTO '!#REF!</f>
        <v>#REF!</v>
      </c>
      <c r="M284" s="92" t="e">
        <f>'ORÇAMENTO '!#REF!</f>
        <v>#REF!</v>
      </c>
      <c r="N284" s="95" t="e">
        <f>'ORÇAMENTO '!#REF!</f>
        <v>#REF!</v>
      </c>
      <c r="R284" s="96" t="e">
        <f>IF(F284=F283,0,SUMIF($F$6:$F$1627,F284,$H$6:$H$1627))</f>
        <v>#REF!</v>
      </c>
      <c r="S284" s="96" t="e">
        <f>IF(F284=F283,0,SUMIF($F$6:$F$1627,F284,$I$6:$I$1627))</f>
        <v>#REF!</v>
      </c>
      <c r="T284" s="89" t="e">
        <f>IF(F284=F283,0,SUMIF($F$6:$F$1627,F284,$L$6:$L$1627))</f>
        <v>#REF!</v>
      </c>
      <c r="U284" s="96" t="e">
        <f t="shared" si="90"/>
        <v>#REF!</v>
      </c>
      <c r="V284" s="100" t="e">
        <f>IF(F284=F283,0,SUMIF($F$6:$F$1627,F284,$N$6:$N$1627))</f>
        <v>#REF!</v>
      </c>
      <c r="W284" s="103" t="e">
        <f>V284+W283</f>
        <v>#REF!</v>
      </c>
    </row>
    <row r="285" spans="3:23" hidden="1">
      <c r="C285" s="84" t="e">
        <f>'ORÇAMENTO '!#REF!</f>
        <v>#REF!</v>
      </c>
      <c r="D285" s="88" t="e">
        <f>'ORÇAMENTO '!#REF!</f>
        <v>#REF!</v>
      </c>
      <c r="E285" s="88" t="e">
        <f>'ORÇAMENTO '!#REF!</f>
        <v>#REF!</v>
      </c>
      <c r="F285" s="88" t="e">
        <f>'ORÇAMENTO '!#REF!</f>
        <v>#REF!</v>
      </c>
      <c r="G285" s="90" t="e">
        <f>'ORÇAMENTO '!#REF!</f>
        <v>#REF!</v>
      </c>
      <c r="H285" s="92" t="e">
        <f>'ORÇAMENTO '!#REF!</f>
        <v>#REF!</v>
      </c>
      <c r="I285" s="90" t="e">
        <f>'ORÇAMENTO '!#REF!</f>
        <v>#REF!</v>
      </c>
      <c r="J285" s="90" t="e">
        <f>'ORÇAMENTO '!#REF!</f>
        <v>#REF!</v>
      </c>
      <c r="K285" s="90" t="e">
        <f>'ORÇAMENTO '!#REF!</f>
        <v>#REF!</v>
      </c>
      <c r="L285" s="92" t="e">
        <f>'ORÇAMENTO '!#REF!</f>
        <v>#REF!</v>
      </c>
      <c r="M285" s="92" t="e">
        <f>'ORÇAMENTO '!#REF!</f>
        <v>#REF!</v>
      </c>
      <c r="N285" s="95" t="e">
        <f>'ORÇAMENTO '!#REF!</f>
        <v>#REF!</v>
      </c>
      <c r="R285" s="96" t="e">
        <f t="shared" ref="R285:R290" si="99">IF(F285=F284,0,SUMIF(F$6:F$1627,F285,H$6:H$1627))</f>
        <v>#REF!</v>
      </c>
      <c r="S285" s="96" t="e">
        <f t="shared" ref="S285:S290" si="100">IF(F285=F284,0,SUMIF(F$6:F$1627,F285,I$6:I$1627))</f>
        <v>#REF!</v>
      </c>
      <c r="T285" s="89" t="e">
        <f t="shared" ref="T285:T290" si="101">IF(F285=F284,0,SUMIF(F$6:F$1627,F285,L$6:L$1627))</f>
        <v>#REF!</v>
      </c>
      <c r="U285" s="96" t="e">
        <f t="shared" si="90"/>
        <v>#REF!</v>
      </c>
      <c r="V285" s="100" t="e">
        <f t="shared" ref="V285:V290" si="102">IF(F285=F284,0,SUMIF(F$6:F$1627,F285,N$6:N$1627))</f>
        <v>#REF!</v>
      </c>
    </row>
    <row r="286" spans="3:23" hidden="1">
      <c r="C286" s="84" t="e">
        <f>'ORÇAMENTO '!#REF!</f>
        <v>#REF!</v>
      </c>
      <c r="D286" s="88" t="e">
        <f>'ORÇAMENTO '!#REF!</f>
        <v>#REF!</v>
      </c>
      <c r="E286" s="88" t="e">
        <f>'ORÇAMENTO '!#REF!</f>
        <v>#REF!</v>
      </c>
      <c r="F286" s="88" t="e">
        <f>'ORÇAMENTO '!#REF!</f>
        <v>#REF!</v>
      </c>
      <c r="G286" s="90" t="e">
        <f>'ORÇAMENTO '!#REF!</f>
        <v>#REF!</v>
      </c>
      <c r="H286" s="92" t="e">
        <f>'ORÇAMENTO '!#REF!</f>
        <v>#REF!</v>
      </c>
      <c r="I286" s="90" t="e">
        <f>'ORÇAMENTO '!#REF!</f>
        <v>#REF!</v>
      </c>
      <c r="J286" s="90" t="e">
        <f>'ORÇAMENTO '!#REF!</f>
        <v>#REF!</v>
      </c>
      <c r="K286" s="90" t="e">
        <f>'ORÇAMENTO '!#REF!</f>
        <v>#REF!</v>
      </c>
      <c r="L286" s="92" t="e">
        <f>'ORÇAMENTO '!#REF!</f>
        <v>#REF!</v>
      </c>
      <c r="M286" s="92" t="e">
        <f>'ORÇAMENTO '!#REF!</f>
        <v>#REF!</v>
      </c>
      <c r="N286" s="95" t="e">
        <f>'ORÇAMENTO '!#REF!</f>
        <v>#REF!</v>
      </c>
      <c r="R286" s="96" t="e">
        <f t="shared" si="99"/>
        <v>#REF!</v>
      </c>
      <c r="S286" s="96" t="e">
        <f t="shared" si="100"/>
        <v>#REF!</v>
      </c>
      <c r="T286" s="89" t="e">
        <f t="shared" si="101"/>
        <v>#REF!</v>
      </c>
      <c r="U286" s="96" t="e">
        <f t="shared" si="90"/>
        <v>#REF!</v>
      </c>
      <c r="V286" s="100" t="e">
        <f t="shared" si="102"/>
        <v>#REF!</v>
      </c>
    </row>
    <row r="287" spans="3:23" hidden="1">
      <c r="C287" s="84" t="e">
        <f>'ORÇAMENTO '!#REF!</f>
        <v>#REF!</v>
      </c>
      <c r="D287" s="88" t="e">
        <f>'ORÇAMENTO '!#REF!</f>
        <v>#REF!</v>
      </c>
      <c r="E287" s="88" t="e">
        <f>'ORÇAMENTO '!#REF!</f>
        <v>#REF!</v>
      </c>
      <c r="F287" s="88" t="e">
        <f>'ORÇAMENTO '!#REF!</f>
        <v>#REF!</v>
      </c>
      <c r="G287" s="90" t="e">
        <f>'ORÇAMENTO '!#REF!</f>
        <v>#REF!</v>
      </c>
      <c r="H287" s="92" t="e">
        <f>'ORÇAMENTO '!#REF!</f>
        <v>#REF!</v>
      </c>
      <c r="I287" s="90" t="e">
        <f>'ORÇAMENTO '!#REF!</f>
        <v>#REF!</v>
      </c>
      <c r="J287" s="90" t="e">
        <f>'ORÇAMENTO '!#REF!</f>
        <v>#REF!</v>
      </c>
      <c r="K287" s="90" t="e">
        <f>'ORÇAMENTO '!#REF!</f>
        <v>#REF!</v>
      </c>
      <c r="L287" s="92" t="e">
        <f>'ORÇAMENTO '!#REF!</f>
        <v>#REF!</v>
      </c>
      <c r="M287" s="92" t="e">
        <f>'ORÇAMENTO '!#REF!</f>
        <v>#REF!</v>
      </c>
      <c r="N287" s="95" t="e">
        <f>'ORÇAMENTO '!#REF!</f>
        <v>#REF!</v>
      </c>
      <c r="R287" s="96" t="e">
        <f t="shared" si="99"/>
        <v>#REF!</v>
      </c>
      <c r="S287" s="96" t="e">
        <f t="shared" si="100"/>
        <v>#REF!</v>
      </c>
      <c r="T287" s="89" t="e">
        <f t="shared" si="101"/>
        <v>#REF!</v>
      </c>
      <c r="U287" s="96" t="e">
        <f t="shared" si="90"/>
        <v>#REF!</v>
      </c>
      <c r="V287" s="100" t="e">
        <f t="shared" si="102"/>
        <v>#REF!</v>
      </c>
    </row>
    <row r="288" spans="3:23" hidden="1">
      <c r="C288" s="84" t="e">
        <f>'ORÇAMENTO '!#REF!</f>
        <v>#REF!</v>
      </c>
      <c r="D288" s="88" t="e">
        <f>'ORÇAMENTO '!#REF!</f>
        <v>#REF!</v>
      </c>
      <c r="E288" s="88" t="e">
        <f>'ORÇAMENTO '!#REF!</f>
        <v>#REF!</v>
      </c>
      <c r="F288" s="88" t="e">
        <f>'ORÇAMENTO '!#REF!</f>
        <v>#REF!</v>
      </c>
      <c r="G288" s="90" t="e">
        <f>'ORÇAMENTO '!#REF!</f>
        <v>#REF!</v>
      </c>
      <c r="H288" s="92" t="e">
        <f>'ORÇAMENTO '!#REF!</f>
        <v>#REF!</v>
      </c>
      <c r="I288" s="90" t="e">
        <f>'ORÇAMENTO '!#REF!</f>
        <v>#REF!</v>
      </c>
      <c r="J288" s="90" t="e">
        <f>'ORÇAMENTO '!#REF!</f>
        <v>#REF!</v>
      </c>
      <c r="K288" s="90" t="e">
        <f>'ORÇAMENTO '!#REF!</f>
        <v>#REF!</v>
      </c>
      <c r="L288" s="92" t="e">
        <f>'ORÇAMENTO '!#REF!</f>
        <v>#REF!</v>
      </c>
      <c r="M288" s="92" t="e">
        <f>'ORÇAMENTO '!#REF!</f>
        <v>#REF!</v>
      </c>
      <c r="N288" s="95" t="e">
        <f>'ORÇAMENTO '!#REF!</f>
        <v>#REF!</v>
      </c>
      <c r="R288" s="96" t="e">
        <f t="shared" si="99"/>
        <v>#REF!</v>
      </c>
      <c r="S288" s="96" t="e">
        <f t="shared" si="100"/>
        <v>#REF!</v>
      </c>
      <c r="T288" s="89" t="e">
        <f t="shared" si="101"/>
        <v>#REF!</v>
      </c>
      <c r="U288" s="96" t="e">
        <f t="shared" si="90"/>
        <v>#REF!</v>
      </c>
      <c r="V288" s="100" t="e">
        <f t="shared" si="102"/>
        <v>#REF!</v>
      </c>
    </row>
    <row r="289" spans="3:23" hidden="1">
      <c r="C289" s="84" t="e">
        <f>'ORÇAMENTO '!#REF!</f>
        <v>#REF!</v>
      </c>
      <c r="D289" s="88" t="e">
        <f>'ORÇAMENTO '!#REF!</f>
        <v>#REF!</v>
      </c>
      <c r="E289" s="88" t="e">
        <f>'ORÇAMENTO '!#REF!</f>
        <v>#REF!</v>
      </c>
      <c r="F289" s="88" t="e">
        <f>'ORÇAMENTO '!#REF!</f>
        <v>#REF!</v>
      </c>
      <c r="G289" s="90" t="e">
        <f>'ORÇAMENTO '!#REF!</f>
        <v>#REF!</v>
      </c>
      <c r="H289" s="92" t="e">
        <f>'ORÇAMENTO '!#REF!</f>
        <v>#REF!</v>
      </c>
      <c r="I289" s="90" t="e">
        <f>'ORÇAMENTO '!#REF!</f>
        <v>#REF!</v>
      </c>
      <c r="J289" s="90" t="e">
        <f>'ORÇAMENTO '!#REF!</f>
        <v>#REF!</v>
      </c>
      <c r="K289" s="90" t="e">
        <f>'ORÇAMENTO '!#REF!</f>
        <v>#REF!</v>
      </c>
      <c r="L289" s="92" t="e">
        <f>'ORÇAMENTO '!#REF!</f>
        <v>#REF!</v>
      </c>
      <c r="M289" s="92" t="e">
        <f>'ORÇAMENTO '!#REF!</f>
        <v>#REF!</v>
      </c>
      <c r="N289" s="95" t="e">
        <f>'ORÇAMENTO '!#REF!</f>
        <v>#REF!</v>
      </c>
      <c r="R289" s="96" t="e">
        <f t="shared" si="99"/>
        <v>#REF!</v>
      </c>
      <c r="S289" s="96" t="e">
        <f t="shared" si="100"/>
        <v>#REF!</v>
      </c>
      <c r="T289" s="89" t="e">
        <f t="shared" si="101"/>
        <v>#REF!</v>
      </c>
      <c r="U289" s="96" t="e">
        <f t="shared" si="90"/>
        <v>#REF!</v>
      </c>
      <c r="V289" s="100" t="e">
        <f t="shared" si="102"/>
        <v>#REF!</v>
      </c>
    </row>
    <row r="290" spans="3:23" hidden="1">
      <c r="C290" s="84" t="e">
        <f>'ORÇAMENTO '!#REF!</f>
        <v>#REF!</v>
      </c>
      <c r="D290" s="88" t="e">
        <f>'ORÇAMENTO '!#REF!</f>
        <v>#REF!</v>
      </c>
      <c r="E290" s="88" t="e">
        <f>'ORÇAMENTO '!#REF!</f>
        <v>#REF!</v>
      </c>
      <c r="F290" s="88" t="e">
        <f>'ORÇAMENTO '!#REF!</f>
        <v>#REF!</v>
      </c>
      <c r="G290" s="90" t="e">
        <f>'ORÇAMENTO '!#REF!</f>
        <v>#REF!</v>
      </c>
      <c r="H290" s="92" t="e">
        <f>'ORÇAMENTO '!#REF!</f>
        <v>#REF!</v>
      </c>
      <c r="I290" s="90" t="e">
        <f>'ORÇAMENTO '!#REF!</f>
        <v>#REF!</v>
      </c>
      <c r="J290" s="90" t="e">
        <f>'ORÇAMENTO '!#REF!</f>
        <v>#REF!</v>
      </c>
      <c r="K290" s="90" t="e">
        <f>'ORÇAMENTO '!#REF!</f>
        <v>#REF!</v>
      </c>
      <c r="L290" s="92" t="e">
        <f>'ORÇAMENTO '!#REF!</f>
        <v>#REF!</v>
      </c>
      <c r="M290" s="92" t="e">
        <f>'ORÇAMENTO '!#REF!</f>
        <v>#REF!</v>
      </c>
      <c r="N290" s="95" t="e">
        <f>'ORÇAMENTO '!#REF!</f>
        <v>#REF!</v>
      </c>
      <c r="R290" s="96" t="e">
        <f t="shared" si="99"/>
        <v>#REF!</v>
      </c>
      <c r="S290" s="96" t="e">
        <f t="shared" si="100"/>
        <v>#REF!</v>
      </c>
      <c r="T290" s="89" t="e">
        <f t="shared" si="101"/>
        <v>#REF!</v>
      </c>
      <c r="U290" s="96" t="e">
        <f t="shared" si="90"/>
        <v>#REF!</v>
      </c>
      <c r="V290" s="100" t="e">
        <f t="shared" si="102"/>
        <v>#REF!</v>
      </c>
    </row>
    <row r="291" spans="3:23">
      <c r="C291" s="84" t="e">
        <f>'ORÇAMENTO '!#REF!</f>
        <v>#REF!</v>
      </c>
      <c r="D291" s="88" t="e">
        <f>'ORÇAMENTO '!#REF!</f>
        <v>#REF!</v>
      </c>
      <c r="E291" s="88" t="e">
        <f>'ORÇAMENTO '!#REF!</f>
        <v>#REF!</v>
      </c>
      <c r="F291" s="88" t="e">
        <f>'ORÇAMENTO '!#REF!</f>
        <v>#REF!</v>
      </c>
      <c r="G291" s="90" t="e">
        <f>'ORÇAMENTO '!#REF!</f>
        <v>#REF!</v>
      </c>
      <c r="H291" s="92" t="e">
        <f>'ORÇAMENTO '!#REF!</f>
        <v>#REF!</v>
      </c>
      <c r="I291" s="90" t="e">
        <f>'ORÇAMENTO '!#REF!</f>
        <v>#REF!</v>
      </c>
      <c r="J291" s="90" t="e">
        <f>'ORÇAMENTO '!#REF!</f>
        <v>#REF!</v>
      </c>
      <c r="K291" s="90" t="e">
        <f>'ORÇAMENTO '!#REF!</f>
        <v>#REF!</v>
      </c>
      <c r="L291" s="92" t="e">
        <f>'ORÇAMENTO '!#REF!</f>
        <v>#REF!</v>
      </c>
      <c r="M291" s="92" t="e">
        <f>'ORÇAMENTO '!#REF!</f>
        <v>#REF!</v>
      </c>
      <c r="N291" s="95" t="e">
        <f>'ORÇAMENTO '!#REF!</f>
        <v>#REF!</v>
      </c>
      <c r="R291" s="96" t="e">
        <f>IF(F291=F290,0,SUMIF($F$6:$F$1627,F291,$H$6:$H$1627))</f>
        <v>#REF!</v>
      </c>
      <c r="S291" s="96" t="e">
        <f>IF(F291=F290,0,SUMIF($F$6:$F$1627,F291,$I$6:$I$1627))</f>
        <v>#REF!</v>
      </c>
      <c r="T291" s="89" t="e">
        <f>IF(F291=F290,0,SUMIF($F$6:$F$1627,F291,$L$6:$L$1627))</f>
        <v>#REF!</v>
      </c>
      <c r="U291" s="96" t="e">
        <f t="shared" si="90"/>
        <v>#REF!</v>
      </c>
      <c r="V291" s="100" t="e">
        <f>IF(F291=F290,0,SUMIF($F$6:$F$1627,F291,$N$6:$N$1627))</f>
        <v>#REF!</v>
      </c>
      <c r="W291" s="103" t="e">
        <f>V291+W290</f>
        <v>#REF!</v>
      </c>
    </row>
    <row r="292" spans="3:23" hidden="1">
      <c r="C292" s="84" t="e">
        <f>'ORÇAMENTO '!#REF!</f>
        <v>#REF!</v>
      </c>
      <c r="D292" s="88" t="e">
        <f>'ORÇAMENTO '!#REF!</f>
        <v>#REF!</v>
      </c>
      <c r="E292" s="88" t="e">
        <f>'ORÇAMENTO '!#REF!</f>
        <v>#REF!</v>
      </c>
      <c r="F292" s="88" t="e">
        <f>'ORÇAMENTO '!#REF!</f>
        <v>#REF!</v>
      </c>
      <c r="G292" s="90" t="e">
        <f>'ORÇAMENTO '!#REF!</f>
        <v>#REF!</v>
      </c>
      <c r="H292" s="92" t="e">
        <f>'ORÇAMENTO '!#REF!</f>
        <v>#REF!</v>
      </c>
      <c r="I292" s="90" t="e">
        <f>'ORÇAMENTO '!#REF!</f>
        <v>#REF!</v>
      </c>
      <c r="J292" s="90" t="e">
        <f>'ORÇAMENTO '!#REF!</f>
        <v>#REF!</v>
      </c>
      <c r="K292" s="90" t="e">
        <f>'ORÇAMENTO '!#REF!</f>
        <v>#REF!</v>
      </c>
      <c r="L292" s="92" t="e">
        <f>'ORÇAMENTO '!#REF!</f>
        <v>#REF!</v>
      </c>
      <c r="M292" s="92" t="e">
        <f>'ORÇAMENTO '!#REF!</f>
        <v>#REF!</v>
      </c>
      <c r="N292" s="95" t="e">
        <f>'ORÇAMENTO '!#REF!</f>
        <v>#REF!</v>
      </c>
      <c r="R292" s="96" t="e">
        <f>IF(F292=F291,0,SUMIF(F$6:F$1627,F292,H$6:H$1627))</f>
        <v>#REF!</v>
      </c>
      <c r="S292" s="96" t="e">
        <f>IF(F292=F291,0,SUMIF(F$6:F$1627,F292,I$6:I$1627))</f>
        <v>#REF!</v>
      </c>
      <c r="T292" s="89" t="e">
        <f>IF(F292=F291,0,SUMIF(F$6:F$1627,F292,L$6:L$1627))</f>
        <v>#REF!</v>
      </c>
      <c r="U292" s="96" t="e">
        <f t="shared" si="90"/>
        <v>#REF!</v>
      </c>
      <c r="V292" s="100" t="e">
        <f>IF(F292=F291,0,SUMIF(F$6:F$1627,F292,N$6:N$1627))</f>
        <v>#REF!</v>
      </c>
    </row>
    <row r="293" spans="3:23" hidden="1">
      <c r="C293" s="84" t="e">
        <f>'ORÇAMENTO '!#REF!</f>
        <v>#REF!</v>
      </c>
      <c r="D293" s="88" t="e">
        <f>'ORÇAMENTO '!#REF!</f>
        <v>#REF!</v>
      </c>
      <c r="E293" s="88" t="e">
        <f>'ORÇAMENTO '!#REF!</f>
        <v>#REF!</v>
      </c>
      <c r="F293" s="88" t="e">
        <f>'ORÇAMENTO '!#REF!</f>
        <v>#REF!</v>
      </c>
      <c r="G293" s="90" t="e">
        <f>'ORÇAMENTO '!#REF!</f>
        <v>#REF!</v>
      </c>
      <c r="H293" s="92" t="e">
        <f>'ORÇAMENTO '!#REF!</f>
        <v>#REF!</v>
      </c>
      <c r="I293" s="90" t="e">
        <f>'ORÇAMENTO '!#REF!</f>
        <v>#REF!</v>
      </c>
      <c r="J293" s="90" t="e">
        <f>'ORÇAMENTO '!#REF!</f>
        <v>#REF!</v>
      </c>
      <c r="K293" s="90" t="e">
        <f>'ORÇAMENTO '!#REF!</f>
        <v>#REF!</v>
      </c>
      <c r="L293" s="92" t="e">
        <f>'ORÇAMENTO '!#REF!</f>
        <v>#REF!</v>
      </c>
      <c r="M293" s="92" t="e">
        <f>'ORÇAMENTO '!#REF!</f>
        <v>#REF!</v>
      </c>
      <c r="N293" s="95" t="e">
        <f>'ORÇAMENTO '!#REF!</f>
        <v>#REF!</v>
      </c>
      <c r="R293" s="96" t="e">
        <f>IF(F293=F292,0,SUMIF(F$6:F$1627,F293,H$6:H$1627))</f>
        <v>#REF!</v>
      </c>
      <c r="S293" s="96" t="e">
        <f>IF(F293=F292,0,SUMIF(F$6:F$1627,F293,I$6:I$1627))</f>
        <v>#REF!</v>
      </c>
      <c r="T293" s="89" t="e">
        <f>IF(F293=F292,0,SUMIF(F$6:F$1627,F293,L$6:L$1627))</f>
        <v>#REF!</v>
      </c>
      <c r="U293" s="96" t="e">
        <f t="shared" si="90"/>
        <v>#REF!</v>
      </c>
      <c r="V293" s="100" t="e">
        <f>IF(F293=F292,0,SUMIF(F$6:F$1627,F293,N$6:N$1627))</f>
        <v>#REF!</v>
      </c>
    </row>
    <row r="294" spans="3:23">
      <c r="C294" s="84" t="e">
        <f>'ORÇAMENTO '!#REF!</f>
        <v>#REF!</v>
      </c>
      <c r="D294" s="88" t="e">
        <f>'ORÇAMENTO '!#REF!</f>
        <v>#REF!</v>
      </c>
      <c r="E294" s="88" t="e">
        <f>'ORÇAMENTO '!#REF!</f>
        <v>#REF!</v>
      </c>
      <c r="F294" s="88" t="e">
        <f>'ORÇAMENTO '!#REF!</f>
        <v>#REF!</v>
      </c>
      <c r="G294" s="90" t="e">
        <f>'ORÇAMENTO '!#REF!</f>
        <v>#REF!</v>
      </c>
      <c r="H294" s="92" t="e">
        <f>'ORÇAMENTO '!#REF!</f>
        <v>#REF!</v>
      </c>
      <c r="I294" s="90" t="e">
        <f>'ORÇAMENTO '!#REF!</f>
        <v>#REF!</v>
      </c>
      <c r="J294" s="90" t="e">
        <f>'ORÇAMENTO '!#REF!</f>
        <v>#REF!</v>
      </c>
      <c r="K294" s="90" t="e">
        <f>'ORÇAMENTO '!#REF!</f>
        <v>#REF!</v>
      </c>
      <c r="L294" s="92" t="e">
        <f>'ORÇAMENTO '!#REF!</f>
        <v>#REF!</v>
      </c>
      <c r="M294" s="92" t="e">
        <f>'ORÇAMENTO '!#REF!</f>
        <v>#REF!</v>
      </c>
      <c r="N294" s="95" t="e">
        <f>'ORÇAMENTO '!#REF!</f>
        <v>#REF!</v>
      </c>
      <c r="R294" s="96" t="e">
        <f t="shared" ref="R294:R301" si="103">IF(F294=F293,0,SUMIF($F$6:$F$1627,F294,$H$6:$H$1627))</f>
        <v>#REF!</v>
      </c>
      <c r="S294" s="96" t="e">
        <f t="shared" ref="S294:S301" si="104">IF(F294=F293,0,SUMIF($F$6:$F$1627,F294,$I$6:$I$1627))</f>
        <v>#REF!</v>
      </c>
      <c r="T294" s="89" t="e">
        <f t="shared" ref="T294:T301" si="105">IF(F294=F293,0,SUMIF($F$6:$F$1627,F294,$L$6:$L$1627))</f>
        <v>#REF!</v>
      </c>
      <c r="U294" s="96" t="e">
        <f t="shared" si="90"/>
        <v>#REF!</v>
      </c>
      <c r="V294" s="100" t="e">
        <f t="shared" ref="V294:V301" si="106">IF(F294=F293,0,SUMIF($F$6:$F$1627,F294,$N$6:$N$1627))</f>
        <v>#REF!</v>
      </c>
      <c r="W294" s="103" t="e">
        <f t="shared" ref="W294:W301" si="107">V294+W293</f>
        <v>#REF!</v>
      </c>
    </row>
    <row r="295" spans="3:23">
      <c r="C295" s="84" t="e">
        <f>'ORÇAMENTO '!#REF!</f>
        <v>#REF!</v>
      </c>
      <c r="D295" s="88" t="e">
        <f>'ORÇAMENTO '!#REF!</f>
        <v>#REF!</v>
      </c>
      <c r="E295" s="88" t="e">
        <f>'ORÇAMENTO '!#REF!</f>
        <v>#REF!</v>
      </c>
      <c r="F295" s="88" t="e">
        <f>'ORÇAMENTO '!#REF!</f>
        <v>#REF!</v>
      </c>
      <c r="G295" s="90" t="e">
        <f>'ORÇAMENTO '!#REF!</f>
        <v>#REF!</v>
      </c>
      <c r="H295" s="92" t="e">
        <f>'ORÇAMENTO '!#REF!</f>
        <v>#REF!</v>
      </c>
      <c r="I295" s="90" t="e">
        <f>'ORÇAMENTO '!#REF!</f>
        <v>#REF!</v>
      </c>
      <c r="J295" s="90" t="e">
        <f>'ORÇAMENTO '!#REF!</f>
        <v>#REF!</v>
      </c>
      <c r="K295" s="90" t="e">
        <f>'ORÇAMENTO '!#REF!</f>
        <v>#REF!</v>
      </c>
      <c r="L295" s="92" t="e">
        <f>'ORÇAMENTO '!#REF!</f>
        <v>#REF!</v>
      </c>
      <c r="M295" s="92" t="e">
        <f>'ORÇAMENTO '!#REF!</f>
        <v>#REF!</v>
      </c>
      <c r="N295" s="95" t="e">
        <f>'ORÇAMENTO '!#REF!</f>
        <v>#REF!</v>
      </c>
      <c r="R295" s="96" t="e">
        <f t="shared" si="103"/>
        <v>#REF!</v>
      </c>
      <c r="S295" s="96" t="e">
        <f t="shared" si="104"/>
        <v>#REF!</v>
      </c>
      <c r="T295" s="89" t="e">
        <f t="shared" si="105"/>
        <v>#REF!</v>
      </c>
      <c r="U295" s="96" t="e">
        <f t="shared" si="90"/>
        <v>#REF!</v>
      </c>
      <c r="V295" s="100" t="e">
        <f t="shared" si="106"/>
        <v>#REF!</v>
      </c>
      <c r="W295" s="103" t="e">
        <f t="shared" si="107"/>
        <v>#REF!</v>
      </c>
    </row>
    <row r="296" spans="3:23">
      <c r="C296" s="84" t="e">
        <f>'ORÇAMENTO '!#REF!</f>
        <v>#REF!</v>
      </c>
      <c r="D296" s="88" t="e">
        <f>'ORÇAMENTO '!#REF!</f>
        <v>#REF!</v>
      </c>
      <c r="E296" s="88" t="e">
        <f>'ORÇAMENTO '!#REF!</f>
        <v>#REF!</v>
      </c>
      <c r="F296" s="88" t="e">
        <f>'ORÇAMENTO '!#REF!</f>
        <v>#REF!</v>
      </c>
      <c r="G296" s="90" t="e">
        <f>'ORÇAMENTO '!#REF!</f>
        <v>#REF!</v>
      </c>
      <c r="H296" s="92" t="e">
        <f>'ORÇAMENTO '!#REF!</f>
        <v>#REF!</v>
      </c>
      <c r="I296" s="90" t="e">
        <f>'ORÇAMENTO '!#REF!</f>
        <v>#REF!</v>
      </c>
      <c r="J296" s="90" t="e">
        <f>'ORÇAMENTO '!#REF!</f>
        <v>#REF!</v>
      </c>
      <c r="K296" s="90" t="e">
        <f>'ORÇAMENTO '!#REF!</f>
        <v>#REF!</v>
      </c>
      <c r="L296" s="92" t="e">
        <f>'ORÇAMENTO '!#REF!</f>
        <v>#REF!</v>
      </c>
      <c r="M296" s="92" t="e">
        <f>'ORÇAMENTO '!#REF!</f>
        <v>#REF!</v>
      </c>
      <c r="N296" s="95" t="e">
        <f>'ORÇAMENTO '!#REF!</f>
        <v>#REF!</v>
      </c>
      <c r="R296" s="96" t="e">
        <f t="shared" si="103"/>
        <v>#REF!</v>
      </c>
      <c r="S296" s="96" t="e">
        <f t="shared" si="104"/>
        <v>#REF!</v>
      </c>
      <c r="T296" s="89" t="e">
        <f t="shared" si="105"/>
        <v>#REF!</v>
      </c>
      <c r="U296" s="96" t="e">
        <f t="shared" si="90"/>
        <v>#REF!</v>
      </c>
      <c r="V296" s="100" t="e">
        <f t="shared" si="106"/>
        <v>#REF!</v>
      </c>
      <c r="W296" s="103" t="e">
        <f t="shared" si="107"/>
        <v>#REF!</v>
      </c>
    </row>
    <row r="297" spans="3:23">
      <c r="C297" s="84" t="e">
        <f>'ORÇAMENTO '!#REF!</f>
        <v>#REF!</v>
      </c>
      <c r="D297" s="88" t="e">
        <f>'ORÇAMENTO '!#REF!</f>
        <v>#REF!</v>
      </c>
      <c r="E297" s="88" t="e">
        <f>'ORÇAMENTO '!#REF!</f>
        <v>#REF!</v>
      </c>
      <c r="F297" s="88" t="e">
        <f>'ORÇAMENTO '!#REF!</f>
        <v>#REF!</v>
      </c>
      <c r="G297" s="90" t="e">
        <f>'ORÇAMENTO '!#REF!</f>
        <v>#REF!</v>
      </c>
      <c r="H297" s="92" t="e">
        <f>'ORÇAMENTO '!#REF!</f>
        <v>#REF!</v>
      </c>
      <c r="I297" s="90" t="e">
        <f>'ORÇAMENTO '!#REF!</f>
        <v>#REF!</v>
      </c>
      <c r="J297" s="90" t="e">
        <f>'ORÇAMENTO '!#REF!</f>
        <v>#REF!</v>
      </c>
      <c r="K297" s="90" t="e">
        <f>'ORÇAMENTO '!#REF!</f>
        <v>#REF!</v>
      </c>
      <c r="L297" s="92" t="e">
        <f>'ORÇAMENTO '!#REF!</f>
        <v>#REF!</v>
      </c>
      <c r="M297" s="92" t="e">
        <f>'ORÇAMENTO '!#REF!</f>
        <v>#REF!</v>
      </c>
      <c r="N297" s="95" t="e">
        <f>'ORÇAMENTO '!#REF!</f>
        <v>#REF!</v>
      </c>
      <c r="R297" s="96" t="e">
        <f t="shared" si="103"/>
        <v>#REF!</v>
      </c>
      <c r="S297" s="96" t="e">
        <f t="shared" si="104"/>
        <v>#REF!</v>
      </c>
      <c r="T297" s="89" t="e">
        <f t="shared" si="105"/>
        <v>#REF!</v>
      </c>
      <c r="U297" s="96" t="e">
        <f t="shared" si="90"/>
        <v>#REF!</v>
      </c>
      <c r="V297" s="100" t="e">
        <f t="shared" si="106"/>
        <v>#REF!</v>
      </c>
      <c r="W297" s="103" t="e">
        <f t="shared" si="107"/>
        <v>#REF!</v>
      </c>
    </row>
    <row r="298" spans="3:23">
      <c r="C298" s="84" t="e">
        <f>'ORÇAMENTO '!#REF!</f>
        <v>#REF!</v>
      </c>
      <c r="D298" s="88" t="e">
        <f>'ORÇAMENTO '!#REF!</f>
        <v>#REF!</v>
      </c>
      <c r="E298" s="88" t="e">
        <f>'ORÇAMENTO '!#REF!</f>
        <v>#REF!</v>
      </c>
      <c r="F298" s="88" t="e">
        <f>'ORÇAMENTO '!#REF!</f>
        <v>#REF!</v>
      </c>
      <c r="G298" s="90" t="e">
        <f>'ORÇAMENTO '!#REF!</f>
        <v>#REF!</v>
      </c>
      <c r="H298" s="92" t="e">
        <f>'ORÇAMENTO '!#REF!</f>
        <v>#REF!</v>
      </c>
      <c r="I298" s="90" t="e">
        <f>'ORÇAMENTO '!#REF!</f>
        <v>#REF!</v>
      </c>
      <c r="J298" s="90" t="e">
        <f>'ORÇAMENTO '!#REF!</f>
        <v>#REF!</v>
      </c>
      <c r="K298" s="90" t="e">
        <f>'ORÇAMENTO '!#REF!</f>
        <v>#REF!</v>
      </c>
      <c r="L298" s="92" t="e">
        <f>'ORÇAMENTO '!#REF!</f>
        <v>#REF!</v>
      </c>
      <c r="M298" s="92" t="e">
        <f>'ORÇAMENTO '!#REF!</f>
        <v>#REF!</v>
      </c>
      <c r="N298" s="95" t="e">
        <f>'ORÇAMENTO '!#REF!</f>
        <v>#REF!</v>
      </c>
      <c r="R298" s="96" t="e">
        <f t="shared" si="103"/>
        <v>#REF!</v>
      </c>
      <c r="S298" s="96" t="e">
        <f t="shared" si="104"/>
        <v>#REF!</v>
      </c>
      <c r="T298" s="89" t="e">
        <f t="shared" si="105"/>
        <v>#REF!</v>
      </c>
      <c r="U298" s="96" t="e">
        <f t="shared" si="90"/>
        <v>#REF!</v>
      </c>
      <c r="V298" s="100" t="e">
        <f t="shared" si="106"/>
        <v>#REF!</v>
      </c>
      <c r="W298" s="103" t="e">
        <f t="shared" si="107"/>
        <v>#REF!</v>
      </c>
    </row>
    <row r="299" spans="3:23">
      <c r="C299" s="84" t="e">
        <f>'ORÇAMENTO '!#REF!</f>
        <v>#REF!</v>
      </c>
      <c r="D299" s="88" t="e">
        <f>'ORÇAMENTO '!#REF!</f>
        <v>#REF!</v>
      </c>
      <c r="E299" s="88" t="e">
        <f>'ORÇAMENTO '!#REF!</f>
        <v>#REF!</v>
      </c>
      <c r="F299" s="88" t="e">
        <f>'ORÇAMENTO '!#REF!</f>
        <v>#REF!</v>
      </c>
      <c r="G299" s="90" t="e">
        <f>'ORÇAMENTO '!#REF!</f>
        <v>#REF!</v>
      </c>
      <c r="H299" s="92" t="e">
        <f>'ORÇAMENTO '!#REF!</f>
        <v>#REF!</v>
      </c>
      <c r="I299" s="90" t="e">
        <f>'ORÇAMENTO '!#REF!</f>
        <v>#REF!</v>
      </c>
      <c r="J299" s="90" t="e">
        <f>'ORÇAMENTO '!#REF!</f>
        <v>#REF!</v>
      </c>
      <c r="K299" s="90" t="e">
        <f>'ORÇAMENTO '!#REF!</f>
        <v>#REF!</v>
      </c>
      <c r="L299" s="92" t="e">
        <f>'ORÇAMENTO '!#REF!</f>
        <v>#REF!</v>
      </c>
      <c r="M299" s="92" t="e">
        <f>'ORÇAMENTO '!#REF!</f>
        <v>#REF!</v>
      </c>
      <c r="N299" s="95" t="e">
        <f>'ORÇAMENTO '!#REF!</f>
        <v>#REF!</v>
      </c>
      <c r="R299" s="96" t="e">
        <f t="shared" si="103"/>
        <v>#REF!</v>
      </c>
      <c r="S299" s="96" t="e">
        <f t="shared" si="104"/>
        <v>#REF!</v>
      </c>
      <c r="T299" s="89" t="e">
        <f t="shared" si="105"/>
        <v>#REF!</v>
      </c>
      <c r="U299" s="96" t="e">
        <f t="shared" si="90"/>
        <v>#REF!</v>
      </c>
      <c r="V299" s="100" t="e">
        <f t="shared" si="106"/>
        <v>#REF!</v>
      </c>
      <c r="W299" s="103" t="e">
        <f t="shared" si="107"/>
        <v>#REF!</v>
      </c>
    </row>
    <row r="300" spans="3:23">
      <c r="C300" s="84" t="e">
        <f>'ORÇAMENTO '!#REF!</f>
        <v>#REF!</v>
      </c>
      <c r="D300" s="88" t="e">
        <f>'ORÇAMENTO '!#REF!</f>
        <v>#REF!</v>
      </c>
      <c r="E300" s="88" t="e">
        <f>'ORÇAMENTO '!#REF!</f>
        <v>#REF!</v>
      </c>
      <c r="F300" s="88" t="e">
        <f>'ORÇAMENTO '!#REF!</f>
        <v>#REF!</v>
      </c>
      <c r="G300" s="90" t="e">
        <f>'ORÇAMENTO '!#REF!</f>
        <v>#REF!</v>
      </c>
      <c r="H300" s="92" t="e">
        <f>'ORÇAMENTO '!#REF!</f>
        <v>#REF!</v>
      </c>
      <c r="I300" s="90" t="e">
        <f>'ORÇAMENTO '!#REF!</f>
        <v>#REF!</v>
      </c>
      <c r="J300" s="90" t="e">
        <f>'ORÇAMENTO '!#REF!</f>
        <v>#REF!</v>
      </c>
      <c r="K300" s="90" t="e">
        <f>'ORÇAMENTO '!#REF!</f>
        <v>#REF!</v>
      </c>
      <c r="L300" s="92" t="e">
        <f>'ORÇAMENTO '!#REF!</f>
        <v>#REF!</v>
      </c>
      <c r="M300" s="92" t="e">
        <f>'ORÇAMENTO '!#REF!</f>
        <v>#REF!</v>
      </c>
      <c r="N300" s="95" t="e">
        <f>'ORÇAMENTO '!#REF!</f>
        <v>#REF!</v>
      </c>
      <c r="R300" s="96" t="e">
        <f t="shared" si="103"/>
        <v>#REF!</v>
      </c>
      <c r="S300" s="96" t="e">
        <f t="shared" si="104"/>
        <v>#REF!</v>
      </c>
      <c r="T300" s="89" t="e">
        <f t="shared" si="105"/>
        <v>#REF!</v>
      </c>
      <c r="U300" s="96" t="e">
        <f t="shared" si="90"/>
        <v>#REF!</v>
      </c>
      <c r="V300" s="100" t="e">
        <f t="shared" si="106"/>
        <v>#REF!</v>
      </c>
      <c r="W300" s="103" t="e">
        <f t="shared" si="107"/>
        <v>#REF!</v>
      </c>
    </row>
    <row r="301" spans="3:23">
      <c r="C301" s="84" t="e">
        <f>'ORÇAMENTO '!#REF!</f>
        <v>#REF!</v>
      </c>
      <c r="D301" s="88" t="e">
        <f>'ORÇAMENTO '!#REF!</f>
        <v>#REF!</v>
      </c>
      <c r="E301" s="88" t="e">
        <f>'ORÇAMENTO '!#REF!</f>
        <v>#REF!</v>
      </c>
      <c r="F301" s="88" t="e">
        <f>'ORÇAMENTO '!#REF!</f>
        <v>#REF!</v>
      </c>
      <c r="G301" s="90" t="e">
        <f>'ORÇAMENTO '!#REF!</f>
        <v>#REF!</v>
      </c>
      <c r="H301" s="92" t="e">
        <f>'ORÇAMENTO '!#REF!</f>
        <v>#REF!</v>
      </c>
      <c r="I301" s="90" t="e">
        <f>'ORÇAMENTO '!#REF!</f>
        <v>#REF!</v>
      </c>
      <c r="J301" s="90" t="e">
        <f>'ORÇAMENTO '!#REF!</f>
        <v>#REF!</v>
      </c>
      <c r="K301" s="90" t="e">
        <f>'ORÇAMENTO '!#REF!</f>
        <v>#REF!</v>
      </c>
      <c r="L301" s="92" t="e">
        <f>'ORÇAMENTO '!#REF!</f>
        <v>#REF!</v>
      </c>
      <c r="M301" s="92" t="e">
        <f>'ORÇAMENTO '!#REF!</f>
        <v>#REF!</v>
      </c>
      <c r="N301" s="95" t="e">
        <f>'ORÇAMENTO '!#REF!</f>
        <v>#REF!</v>
      </c>
      <c r="R301" s="96" t="e">
        <f t="shared" si="103"/>
        <v>#REF!</v>
      </c>
      <c r="S301" s="96" t="e">
        <f t="shared" si="104"/>
        <v>#REF!</v>
      </c>
      <c r="T301" s="89" t="e">
        <f t="shared" si="105"/>
        <v>#REF!</v>
      </c>
      <c r="U301" s="96" t="e">
        <f t="shared" si="90"/>
        <v>#REF!</v>
      </c>
      <c r="V301" s="100" t="e">
        <f t="shared" si="106"/>
        <v>#REF!</v>
      </c>
      <c r="W301" s="103" t="e">
        <f t="shared" si="107"/>
        <v>#REF!</v>
      </c>
    </row>
    <row r="302" spans="3:23" hidden="1">
      <c r="C302" s="84" t="e">
        <f>'ORÇAMENTO '!#REF!</f>
        <v>#REF!</v>
      </c>
      <c r="D302" s="88" t="e">
        <f>'ORÇAMENTO '!#REF!</f>
        <v>#REF!</v>
      </c>
      <c r="E302" s="88" t="e">
        <f>'ORÇAMENTO '!#REF!</f>
        <v>#REF!</v>
      </c>
      <c r="F302" s="88" t="e">
        <f>'ORÇAMENTO '!#REF!</f>
        <v>#REF!</v>
      </c>
      <c r="G302" s="90" t="e">
        <f>'ORÇAMENTO '!#REF!</f>
        <v>#REF!</v>
      </c>
      <c r="H302" s="92" t="e">
        <f>'ORÇAMENTO '!#REF!</f>
        <v>#REF!</v>
      </c>
      <c r="I302" s="90" t="e">
        <f>'ORÇAMENTO '!#REF!</f>
        <v>#REF!</v>
      </c>
      <c r="J302" s="90" t="e">
        <f>'ORÇAMENTO '!#REF!</f>
        <v>#REF!</v>
      </c>
      <c r="K302" s="90" t="e">
        <f>'ORÇAMENTO '!#REF!</f>
        <v>#REF!</v>
      </c>
      <c r="L302" s="92" t="e">
        <f>'ORÇAMENTO '!#REF!</f>
        <v>#REF!</v>
      </c>
      <c r="M302" s="92" t="e">
        <f>'ORÇAMENTO '!#REF!</f>
        <v>#REF!</v>
      </c>
      <c r="N302" s="95" t="e">
        <f>'ORÇAMENTO '!#REF!</f>
        <v>#REF!</v>
      </c>
      <c r="R302" s="96" t="e">
        <f t="shared" ref="R302:R309" si="108">IF(F302=F301,0,SUMIF(F$6:F$1627,F302,H$6:H$1627))</f>
        <v>#REF!</v>
      </c>
      <c r="S302" s="96" t="e">
        <f t="shared" ref="S302:S309" si="109">IF(F302=F301,0,SUMIF(F$6:F$1627,F302,I$6:I$1627))</f>
        <v>#REF!</v>
      </c>
      <c r="T302" s="89" t="e">
        <f t="shared" ref="T302:T309" si="110">IF(F302=F301,0,SUMIF(F$6:F$1627,F302,L$6:L$1627))</f>
        <v>#REF!</v>
      </c>
      <c r="U302" s="96" t="e">
        <f t="shared" si="90"/>
        <v>#REF!</v>
      </c>
      <c r="V302" s="100" t="e">
        <f t="shared" ref="V302:V309" si="111">IF(F302=F301,0,SUMIF(F$6:F$1627,F302,N$6:N$1627))</f>
        <v>#REF!</v>
      </c>
    </row>
    <row r="303" spans="3:23" hidden="1">
      <c r="C303" s="84" t="e">
        <f>'ORÇAMENTO '!#REF!</f>
        <v>#REF!</v>
      </c>
      <c r="D303" s="88" t="e">
        <f>'ORÇAMENTO '!#REF!</f>
        <v>#REF!</v>
      </c>
      <c r="E303" s="88" t="e">
        <f>'ORÇAMENTO '!#REF!</f>
        <v>#REF!</v>
      </c>
      <c r="F303" s="88" t="e">
        <f>'ORÇAMENTO '!#REF!</f>
        <v>#REF!</v>
      </c>
      <c r="G303" s="90" t="e">
        <f>'ORÇAMENTO '!#REF!</f>
        <v>#REF!</v>
      </c>
      <c r="H303" s="92" t="e">
        <f>'ORÇAMENTO '!#REF!</f>
        <v>#REF!</v>
      </c>
      <c r="I303" s="90" t="e">
        <f>'ORÇAMENTO '!#REF!</f>
        <v>#REF!</v>
      </c>
      <c r="J303" s="90" t="e">
        <f>'ORÇAMENTO '!#REF!</f>
        <v>#REF!</v>
      </c>
      <c r="K303" s="90" t="e">
        <f>'ORÇAMENTO '!#REF!</f>
        <v>#REF!</v>
      </c>
      <c r="L303" s="92" t="e">
        <f>'ORÇAMENTO '!#REF!</f>
        <v>#REF!</v>
      </c>
      <c r="M303" s="92" t="e">
        <f>'ORÇAMENTO '!#REF!</f>
        <v>#REF!</v>
      </c>
      <c r="N303" s="95" t="e">
        <f>'ORÇAMENTO '!#REF!</f>
        <v>#REF!</v>
      </c>
      <c r="R303" s="96" t="e">
        <f t="shared" si="108"/>
        <v>#REF!</v>
      </c>
      <c r="S303" s="96" t="e">
        <f t="shared" si="109"/>
        <v>#REF!</v>
      </c>
      <c r="T303" s="89" t="e">
        <f t="shared" si="110"/>
        <v>#REF!</v>
      </c>
      <c r="U303" s="96" t="e">
        <f t="shared" si="90"/>
        <v>#REF!</v>
      </c>
      <c r="V303" s="100" t="e">
        <f t="shared" si="111"/>
        <v>#REF!</v>
      </c>
    </row>
    <row r="304" spans="3:23" hidden="1">
      <c r="C304" s="84" t="e">
        <f>'ORÇAMENTO '!#REF!</f>
        <v>#REF!</v>
      </c>
      <c r="D304" s="88" t="e">
        <f>'ORÇAMENTO '!#REF!</f>
        <v>#REF!</v>
      </c>
      <c r="E304" s="88" t="e">
        <f>'ORÇAMENTO '!#REF!</f>
        <v>#REF!</v>
      </c>
      <c r="F304" s="88" t="e">
        <f>'ORÇAMENTO '!#REF!</f>
        <v>#REF!</v>
      </c>
      <c r="G304" s="90" t="e">
        <f>'ORÇAMENTO '!#REF!</f>
        <v>#REF!</v>
      </c>
      <c r="H304" s="92" t="e">
        <f>'ORÇAMENTO '!#REF!</f>
        <v>#REF!</v>
      </c>
      <c r="I304" s="90" t="e">
        <f>'ORÇAMENTO '!#REF!</f>
        <v>#REF!</v>
      </c>
      <c r="J304" s="90" t="e">
        <f>'ORÇAMENTO '!#REF!</f>
        <v>#REF!</v>
      </c>
      <c r="K304" s="90" t="e">
        <f>'ORÇAMENTO '!#REF!</f>
        <v>#REF!</v>
      </c>
      <c r="L304" s="92" t="e">
        <f>'ORÇAMENTO '!#REF!</f>
        <v>#REF!</v>
      </c>
      <c r="M304" s="92" t="e">
        <f>'ORÇAMENTO '!#REF!</f>
        <v>#REF!</v>
      </c>
      <c r="N304" s="95" t="e">
        <f>'ORÇAMENTO '!#REF!</f>
        <v>#REF!</v>
      </c>
      <c r="R304" s="96" t="e">
        <f t="shared" si="108"/>
        <v>#REF!</v>
      </c>
      <c r="S304" s="96" t="e">
        <f t="shared" si="109"/>
        <v>#REF!</v>
      </c>
      <c r="T304" s="89" t="e">
        <f t="shared" si="110"/>
        <v>#REF!</v>
      </c>
      <c r="U304" s="96" t="e">
        <f t="shared" si="90"/>
        <v>#REF!</v>
      </c>
      <c r="V304" s="100" t="e">
        <f t="shared" si="111"/>
        <v>#REF!</v>
      </c>
    </row>
    <row r="305" spans="3:23" hidden="1">
      <c r="C305" s="84" t="e">
        <f>'ORÇAMENTO '!#REF!</f>
        <v>#REF!</v>
      </c>
      <c r="D305" s="88" t="e">
        <f>'ORÇAMENTO '!#REF!</f>
        <v>#REF!</v>
      </c>
      <c r="E305" s="88" t="e">
        <f>'ORÇAMENTO '!#REF!</f>
        <v>#REF!</v>
      </c>
      <c r="F305" s="88" t="e">
        <f>'ORÇAMENTO '!#REF!</f>
        <v>#REF!</v>
      </c>
      <c r="G305" s="90" t="e">
        <f>'ORÇAMENTO '!#REF!</f>
        <v>#REF!</v>
      </c>
      <c r="H305" s="92" t="e">
        <f>'ORÇAMENTO '!#REF!</f>
        <v>#REF!</v>
      </c>
      <c r="I305" s="90" t="e">
        <f>'ORÇAMENTO '!#REF!</f>
        <v>#REF!</v>
      </c>
      <c r="J305" s="90" t="e">
        <f>'ORÇAMENTO '!#REF!</f>
        <v>#REF!</v>
      </c>
      <c r="K305" s="90" t="e">
        <f>'ORÇAMENTO '!#REF!</f>
        <v>#REF!</v>
      </c>
      <c r="L305" s="92" t="e">
        <f>'ORÇAMENTO '!#REF!</f>
        <v>#REF!</v>
      </c>
      <c r="M305" s="92" t="e">
        <f>'ORÇAMENTO '!#REF!</f>
        <v>#REF!</v>
      </c>
      <c r="N305" s="95" t="e">
        <f>'ORÇAMENTO '!#REF!</f>
        <v>#REF!</v>
      </c>
      <c r="R305" s="96" t="e">
        <f t="shared" si="108"/>
        <v>#REF!</v>
      </c>
      <c r="S305" s="96" t="e">
        <f t="shared" si="109"/>
        <v>#REF!</v>
      </c>
      <c r="T305" s="89" t="e">
        <f t="shared" si="110"/>
        <v>#REF!</v>
      </c>
      <c r="U305" s="96" t="e">
        <f t="shared" si="90"/>
        <v>#REF!</v>
      </c>
      <c r="V305" s="100" t="e">
        <f t="shared" si="111"/>
        <v>#REF!</v>
      </c>
    </row>
    <row r="306" spans="3:23" hidden="1">
      <c r="C306" s="84" t="e">
        <f>'ORÇAMENTO '!#REF!</f>
        <v>#REF!</v>
      </c>
      <c r="D306" s="88" t="e">
        <f>'ORÇAMENTO '!#REF!</f>
        <v>#REF!</v>
      </c>
      <c r="E306" s="88" t="e">
        <f>'ORÇAMENTO '!#REF!</f>
        <v>#REF!</v>
      </c>
      <c r="F306" s="88" t="e">
        <f>'ORÇAMENTO '!#REF!</f>
        <v>#REF!</v>
      </c>
      <c r="G306" s="90" t="e">
        <f>'ORÇAMENTO '!#REF!</f>
        <v>#REF!</v>
      </c>
      <c r="H306" s="92" t="e">
        <f>'ORÇAMENTO '!#REF!</f>
        <v>#REF!</v>
      </c>
      <c r="I306" s="90" t="e">
        <f>'ORÇAMENTO '!#REF!</f>
        <v>#REF!</v>
      </c>
      <c r="J306" s="90" t="e">
        <f>'ORÇAMENTO '!#REF!</f>
        <v>#REF!</v>
      </c>
      <c r="K306" s="90" t="e">
        <f>'ORÇAMENTO '!#REF!</f>
        <v>#REF!</v>
      </c>
      <c r="L306" s="92" t="e">
        <f>'ORÇAMENTO '!#REF!</f>
        <v>#REF!</v>
      </c>
      <c r="M306" s="92" t="e">
        <f>'ORÇAMENTO '!#REF!</f>
        <v>#REF!</v>
      </c>
      <c r="N306" s="95" t="e">
        <f>'ORÇAMENTO '!#REF!</f>
        <v>#REF!</v>
      </c>
      <c r="R306" s="96" t="e">
        <f t="shared" si="108"/>
        <v>#REF!</v>
      </c>
      <c r="S306" s="96" t="e">
        <f t="shared" si="109"/>
        <v>#REF!</v>
      </c>
      <c r="T306" s="89" t="e">
        <f t="shared" si="110"/>
        <v>#REF!</v>
      </c>
      <c r="U306" s="96" t="e">
        <f t="shared" si="90"/>
        <v>#REF!</v>
      </c>
      <c r="V306" s="100" t="e">
        <f t="shared" si="111"/>
        <v>#REF!</v>
      </c>
    </row>
    <row r="307" spans="3:23" hidden="1">
      <c r="C307" s="84" t="e">
        <f>'ORÇAMENTO '!#REF!</f>
        <v>#REF!</v>
      </c>
      <c r="D307" s="88" t="e">
        <f>'ORÇAMENTO '!#REF!</f>
        <v>#REF!</v>
      </c>
      <c r="E307" s="88" t="e">
        <f>'ORÇAMENTO '!#REF!</f>
        <v>#REF!</v>
      </c>
      <c r="F307" s="88" t="e">
        <f>'ORÇAMENTO '!#REF!</f>
        <v>#REF!</v>
      </c>
      <c r="G307" s="90" t="e">
        <f>'ORÇAMENTO '!#REF!</f>
        <v>#REF!</v>
      </c>
      <c r="H307" s="92" t="e">
        <f>'ORÇAMENTO '!#REF!</f>
        <v>#REF!</v>
      </c>
      <c r="I307" s="90" t="e">
        <f>'ORÇAMENTO '!#REF!</f>
        <v>#REF!</v>
      </c>
      <c r="J307" s="90" t="e">
        <f>'ORÇAMENTO '!#REF!</f>
        <v>#REF!</v>
      </c>
      <c r="K307" s="90" t="e">
        <f>'ORÇAMENTO '!#REF!</f>
        <v>#REF!</v>
      </c>
      <c r="L307" s="92" t="e">
        <f>'ORÇAMENTO '!#REF!</f>
        <v>#REF!</v>
      </c>
      <c r="M307" s="92" t="e">
        <f>'ORÇAMENTO '!#REF!</f>
        <v>#REF!</v>
      </c>
      <c r="N307" s="95" t="e">
        <f>'ORÇAMENTO '!#REF!</f>
        <v>#REF!</v>
      </c>
      <c r="R307" s="96" t="e">
        <f t="shared" si="108"/>
        <v>#REF!</v>
      </c>
      <c r="S307" s="96" t="e">
        <f t="shared" si="109"/>
        <v>#REF!</v>
      </c>
      <c r="T307" s="89" t="e">
        <f t="shared" si="110"/>
        <v>#REF!</v>
      </c>
      <c r="U307" s="96" t="e">
        <f t="shared" si="90"/>
        <v>#REF!</v>
      </c>
      <c r="V307" s="100" t="e">
        <f t="shared" si="111"/>
        <v>#REF!</v>
      </c>
    </row>
    <row r="308" spans="3:23" hidden="1">
      <c r="C308" s="84" t="e">
        <f>'ORÇAMENTO '!#REF!</f>
        <v>#REF!</v>
      </c>
      <c r="D308" s="88" t="e">
        <f>'ORÇAMENTO '!#REF!</f>
        <v>#REF!</v>
      </c>
      <c r="E308" s="88" t="e">
        <f>'ORÇAMENTO '!#REF!</f>
        <v>#REF!</v>
      </c>
      <c r="F308" s="88" t="e">
        <f>'ORÇAMENTO '!#REF!</f>
        <v>#REF!</v>
      </c>
      <c r="G308" s="90" t="e">
        <f>'ORÇAMENTO '!#REF!</f>
        <v>#REF!</v>
      </c>
      <c r="H308" s="92" t="e">
        <f>'ORÇAMENTO '!#REF!</f>
        <v>#REF!</v>
      </c>
      <c r="I308" s="90" t="e">
        <f>'ORÇAMENTO '!#REF!</f>
        <v>#REF!</v>
      </c>
      <c r="J308" s="90" t="e">
        <f>'ORÇAMENTO '!#REF!</f>
        <v>#REF!</v>
      </c>
      <c r="K308" s="90" t="e">
        <f>'ORÇAMENTO '!#REF!</f>
        <v>#REF!</v>
      </c>
      <c r="L308" s="92" t="e">
        <f>'ORÇAMENTO '!#REF!</f>
        <v>#REF!</v>
      </c>
      <c r="M308" s="92" t="e">
        <f>'ORÇAMENTO '!#REF!</f>
        <v>#REF!</v>
      </c>
      <c r="N308" s="95" t="e">
        <f>'ORÇAMENTO '!#REF!</f>
        <v>#REF!</v>
      </c>
      <c r="R308" s="96" t="e">
        <f t="shared" si="108"/>
        <v>#REF!</v>
      </c>
      <c r="S308" s="96" t="e">
        <f t="shared" si="109"/>
        <v>#REF!</v>
      </c>
      <c r="T308" s="89" t="e">
        <f t="shared" si="110"/>
        <v>#REF!</v>
      </c>
      <c r="U308" s="96" t="e">
        <f t="shared" si="90"/>
        <v>#REF!</v>
      </c>
      <c r="V308" s="100" t="e">
        <f t="shared" si="111"/>
        <v>#REF!</v>
      </c>
    </row>
    <row r="309" spans="3:23" hidden="1">
      <c r="C309" s="84" t="e">
        <f>'ORÇAMENTO '!#REF!</f>
        <v>#REF!</v>
      </c>
      <c r="D309" s="88" t="e">
        <f>'ORÇAMENTO '!#REF!</f>
        <v>#REF!</v>
      </c>
      <c r="E309" s="88" t="e">
        <f>'ORÇAMENTO '!#REF!</f>
        <v>#REF!</v>
      </c>
      <c r="F309" s="88" t="e">
        <f>'ORÇAMENTO '!#REF!</f>
        <v>#REF!</v>
      </c>
      <c r="G309" s="90" t="e">
        <f>'ORÇAMENTO '!#REF!</f>
        <v>#REF!</v>
      </c>
      <c r="H309" s="92" t="e">
        <f>'ORÇAMENTO '!#REF!</f>
        <v>#REF!</v>
      </c>
      <c r="I309" s="90" t="e">
        <f>'ORÇAMENTO '!#REF!</f>
        <v>#REF!</v>
      </c>
      <c r="J309" s="90" t="e">
        <f>'ORÇAMENTO '!#REF!</f>
        <v>#REF!</v>
      </c>
      <c r="K309" s="90" t="e">
        <f>'ORÇAMENTO '!#REF!</f>
        <v>#REF!</v>
      </c>
      <c r="L309" s="92" t="e">
        <f>'ORÇAMENTO '!#REF!</f>
        <v>#REF!</v>
      </c>
      <c r="M309" s="92" t="e">
        <f>'ORÇAMENTO '!#REF!</f>
        <v>#REF!</v>
      </c>
      <c r="N309" s="95" t="e">
        <f>'ORÇAMENTO '!#REF!</f>
        <v>#REF!</v>
      </c>
      <c r="R309" s="96" t="e">
        <f t="shared" si="108"/>
        <v>#REF!</v>
      </c>
      <c r="S309" s="96" t="e">
        <f t="shared" si="109"/>
        <v>#REF!</v>
      </c>
      <c r="T309" s="89" t="e">
        <f t="shared" si="110"/>
        <v>#REF!</v>
      </c>
      <c r="U309" s="96" t="e">
        <f t="shared" si="90"/>
        <v>#REF!</v>
      </c>
      <c r="V309" s="100" t="e">
        <f t="shared" si="111"/>
        <v>#REF!</v>
      </c>
    </row>
    <row r="310" spans="3:23">
      <c r="C310" s="84" t="e">
        <f>'ORÇAMENTO '!#REF!</f>
        <v>#REF!</v>
      </c>
      <c r="D310" s="88" t="e">
        <f>'ORÇAMENTO '!#REF!</f>
        <v>#REF!</v>
      </c>
      <c r="E310" s="88" t="e">
        <f>'ORÇAMENTO '!#REF!</f>
        <v>#REF!</v>
      </c>
      <c r="F310" s="88" t="e">
        <f>'ORÇAMENTO '!#REF!</f>
        <v>#REF!</v>
      </c>
      <c r="G310" s="90" t="e">
        <f>'ORÇAMENTO '!#REF!</f>
        <v>#REF!</v>
      </c>
      <c r="H310" s="92" t="e">
        <f>'ORÇAMENTO '!#REF!</f>
        <v>#REF!</v>
      </c>
      <c r="I310" s="90" t="e">
        <f>'ORÇAMENTO '!#REF!</f>
        <v>#REF!</v>
      </c>
      <c r="J310" s="90" t="e">
        <f>'ORÇAMENTO '!#REF!</f>
        <v>#REF!</v>
      </c>
      <c r="K310" s="90" t="e">
        <f>'ORÇAMENTO '!#REF!</f>
        <v>#REF!</v>
      </c>
      <c r="L310" s="92" t="e">
        <f>'ORÇAMENTO '!#REF!</f>
        <v>#REF!</v>
      </c>
      <c r="M310" s="92" t="e">
        <f>'ORÇAMENTO '!#REF!</f>
        <v>#REF!</v>
      </c>
      <c r="N310" s="95" t="e">
        <f>'ORÇAMENTO '!#REF!</f>
        <v>#REF!</v>
      </c>
      <c r="R310" s="96" t="e">
        <f>IF(F310=F309,0,SUMIF($F$6:$F$1627,F310,$H$6:$H$1627))</f>
        <v>#REF!</v>
      </c>
      <c r="S310" s="96" t="e">
        <f>IF(F310=F309,0,SUMIF($F$6:$F$1627,F310,$I$6:$I$1627))</f>
        <v>#REF!</v>
      </c>
      <c r="T310" s="89" t="e">
        <f>IF(F310=F309,0,SUMIF($F$6:$F$1627,F310,$L$6:$L$1627))</f>
        <v>#REF!</v>
      </c>
      <c r="U310" s="96" t="e">
        <f t="shared" si="90"/>
        <v>#REF!</v>
      </c>
      <c r="V310" s="100" t="e">
        <f>IF(F310=F309,0,SUMIF($F$6:$F$1627,F310,$N$6:$N$1627))</f>
        <v>#REF!</v>
      </c>
      <c r="W310" s="103" t="e">
        <f>V310+W309</f>
        <v>#REF!</v>
      </c>
    </row>
    <row r="311" spans="3:23">
      <c r="C311" s="84" t="e">
        <f>'ORÇAMENTO '!#REF!</f>
        <v>#REF!</v>
      </c>
      <c r="D311" s="88" t="e">
        <f>'ORÇAMENTO '!#REF!</f>
        <v>#REF!</v>
      </c>
      <c r="E311" s="88" t="e">
        <f>'ORÇAMENTO '!#REF!</f>
        <v>#REF!</v>
      </c>
      <c r="F311" s="88" t="e">
        <f>'ORÇAMENTO '!#REF!</f>
        <v>#REF!</v>
      </c>
      <c r="G311" s="90" t="e">
        <f>'ORÇAMENTO '!#REF!</f>
        <v>#REF!</v>
      </c>
      <c r="H311" s="92" t="e">
        <f>'ORÇAMENTO '!#REF!</f>
        <v>#REF!</v>
      </c>
      <c r="I311" s="90" t="e">
        <f>'ORÇAMENTO '!#REF!</f>
        <v>#REF!</v>
      </c>
      <c r="J311" s="90" t="e">
        <f>'ORÇAMENTO '!#REF!</f>
        <v>#REF!</v>
      </c>
      <c r="K311" s="90" t="e">
        <f>'ORÇAMENTO '!#REF!</f>
        <v>#REF!</v>
      </c>
      <c r="L311" s="92" t="e">
        <f>'ORÇAMENTO '!#REF!</f>
        <v>#REF!</v>
      </c>
      <c r="M311" s="92" t="e">
        <f>'ORÇAMENTO '!#REF!</f>
        <v>#REF!</v>
      </c>
      <c r="N311" s="95" t="e">
        <f>'ORÇAMENTO '!#REF!</f>
        <v>#REF!</v>
      </c>
      <c r="R311" s="96" t="e">
        <f>IF(F311=F310,0,SUMIF($F$6:$F$1627,F311,$H$6:$H$1627))</f>
        <v>#REF!</v>
      </c>
      <c r="S311" s="96" t="e">
        <f>IF(F311=F310,0,SUMIF($F$6:$F$1627,F311,$I$6:$I$1627))</f>
        <v>#REF!</v>
      </c>
      <c r="T311" s="89" t="e">
        <f>IF(F311=F310,0,SUMIF($F$6:$F$1627,F311,$L$6:$L$1627))</f>
        <v>#REF!</v>
      </c>
      <c r="U311" s="96" t="e">
        <f t="shared" si="90"/>
        <v>#REF!</v>
      </c>
      <c r="V311" s="100" t="e">
        <f>IF(F311=F310,0,SUMIF($F$6:$F$1627,F311,$N$6:$N$1627))</f>
        <v>#REF!</v>
      </c>
      <c r="W311" s="103" t="e">
        <f>V311+W310</f>
        <v>#REF!</v>
      </c>
    </row>
    <row r="312" spans="3:23">
      <c r="C312" s="84" t="e">
        <f>'ORÇAMENTO '!#REF!</f>
        <v>#REF!</v>
      </c>
      <c r="D312" s="88" t="e">
        <f>'ORÇAMENTO '!#REF!</f>
        <v>#REF!</v>
      </c>
      <c r="E312" s="88" t="e">
        <f>'ORÇAMENTO '!#REF!</f>
        <v>#REF!</v>
      </c>
      <c r="F312" s="88" t="e">
        <f>'ORÇAMENTO '!#REF!</f>
        <v>#REF!</v>
      </c>
      <c r="G312" s="90" t="e">
        <f>'ORÇAMENTO '!#REF!</f>
        <v>#REF!</v>
      </c>
      <c r="H312" s="92" t="e">
        <f>'ORÇAMENTO '!#REF!</f>
        <v>#REF!</v>
      </c>
      <c r="I312" s="90" t="e">
        <f>'ORÇAMENTO '!#REF!</f>
        <v>#REF!</v>
      </c>
      <c r="J312" s="90" t="e">
        <f>'ORÇAMENTO '!#REF!</f>
        <v>#REF!</v>
      </c>
      <c r="K312" s="90" t="e">
        <f>'ORÇAMENTO '!#REF!</f>
        <v>#REF!</v>
      </c>
      <c r="L312" s="92" t="e">
        <f>'ORÇAMENTO '!#REF!</f>
        <v>#REF!</v>
      </c>
      <c r="M312" s="92" t="e">
        <f>'ORÇAMENTO '!#REF!</f>
        <v>#REF!</v>
      </c>
      <c r="N312" s="95" t="e">
        <f>'ORÇAMENTO '!#REF!</f>
        <v>#REF!</v>
      </c>
      <c r="R312" s="96" t="e">
        <f>IF(F312=F311,0,SUMIF($F$6:$F$1627,F312,$H$6:$H$1627))</f>
        <v>#REF!</v>
      </c>
      <c r="S312" s="96" t="e">
        <f>IF(F312=F311,0,SUMIF($F$6:$F$1627,F312,$I$6:$I$1627))</f>
        <v>#REF!</v>
      </c>
      <c r="T312" s="89" t="e">
        <f>IF(F312=F311,0,SUMIF($F$6:$F$1627,F312,$L$6:$L$1627))</f>
        <v>#REF!</v>
      </c>
      <c r="U312" s="96" t="e">
        <f t="shared" si="90"/>
        <v>#REF!</v>
      </c>
      <c r="V312" s="100" t="e">
        <f>IF(F312=F311,0,SUMIF($F$6:$F$1627,F312,$N$6:$N$1627))</f>
        <v>#REF!</v>
      </c>
      <c r="W312" s="103" t="e">
        <f>V312+W311</f>
        <v>#REF!</v>
      </c>
    </row>
    <row r="313" spans="3:23" hidden="1">
      <c r="C313" s="84" t="e">
        <f>'ORÇAMENTO '!#REF!</f>
        <v>#REF!</v>
      </c>
      <c r="D313" s="88" t="e">
        <f>'ORÇAMENTO '!#REF!</f>
        <v>#REF!</v>
      </c>
      <c r="E313" s="88" t="e">
        <f>'ORÇAMENTO '!#REF!</f>
        <v>#REF!</v>
      </c>
      <c r="F313" s="88" t="e">
        <f>'ORÇAMENTO '!#REF!</f>
        <v>#REF!</v>
      </c>
      <c r="G313" s="90" t="e">
        <f>'ORÇAMENTO '!#REF!</f>
        <v>#REF!</v>
      </c>
      <c r="H313" s="92" t="e">
        <f>'ORÇAMENTO '!#REF!</f>
        <v>#REF!</v>
      </c>
      <c r="I313" s="90" t="e">
        <f>'ORÇAMENTO '!#REF!</f>
        <v>#REF!</v>
      </c>
      <c r="J313" s="90" t="e">
        <f>'ORÇAMENTO '!#REF!</f>
        <v>#REF!</v>
      </c>
      <c r="K313" s="90" t="e">
        <f>'ORÇAMENTO '!#REF!</f>
        <v>#REF!</v>
      </c>
      <c r="L313" s="92" t="e">
        <f>'ORÇAMENTO '!#REF!</f>
        <v>#REF!</v>
      </c>
      <c r="M313" s="92" t="e">
        <f>'ORÇAMENTO '!#REF!</f>
        <v>#REF!</v>
      </c>
      <c r="N313" s="95" t="e">
        <f>'ORÇAMENTO '!#REF!</f>
        <v>#REF!</v>
      </c>
      <c r="R313" s="96" t="e">
        <f t="shared" ref="R313:R319" si="112">IF(F313=F312,0,SUMIF(F$6:F$1627,F313,H$6:H$1627))</f>
        <v>#REF!</v>
      </c>
      <c r="S313" s="96" t="e">
        <f t="shared" ref="S313:S319" si="113">IF(F313=F312,0,SUMIF(F$6:F$1627,F313,I$6:I$1627))</f>
        <v>#REF!</v>
      </c>
      <c r="T313" s="89" t="e">
        <f t="shared" ref="T313:T319" si="114">IF(F313=F312,0,SUMIF(F$6:F$1627,F313,L$6:L$1627))</f>
        <v>#REF!</v>
      </c>
      <c r="U313" s="96" t="e">
        <f t="shared" si="90"/>
        <v>#REF!</v>
      </c>
      <c r="V313" s="100" t="e">
        <f t="shared" ref="V313:V319" si="115">IF(F313=F312,0,SUMIF(F$6:F$1627,F313,N$6:N$1627))</f>
        <v>#REF!</v>
      </c>
    </row>
    <row r="314" spans="3:23" hidden="1">
      <c r="C314" s="84" t="e">
        <f>'ORÇAMENTO '!#REF!</f>
        <v>#REF!</v>
      </c>
      <c r="D314" s="88" t="e">
        <f>'ORÇAMENTO '!#REF!</f>
        <v>#REF!</v>
      </c>
      <c r="E314" s="88" t="e">
        <f>'ORÇAMENTO '!#REF!</f>
        <v>#REF!</v>
      </c>
      <c r="F314" s="88" t="e">
        <f>'ORÇAMENTO '!#REF!</f>
        <v>#REF!</v>
      </c>
      <c r="G314" s="90" t="e">
        <f>'ORÇAMENTO '!#REF!</f>
        <v>#REF!</v>
      </c>
      <c r="H314" s="92" t="e">
        <f>'ORÇAMENTO '!#REF!</f>
        <v>#REF!</v>
      </c>
      <c r="I314" s="90" t="e">
        <f>'ORÇAMENTO '!#REF!</f>
        <v>#REF!</v>
      </c>
      <c r="J314" s="90" t="e">
        <f>'ORÇAMENTO '!#REF!</f>
        <v>#REF!</v>
      </c>
      <c r="K314" s="90" t="e">
        <f>'ORÇAMENTO '!#REF!</f>
        <v>#REF!</v>
      </c>
      <c r="L314" s="92" t="e">
        <f>'ORÇAMENTO '!#REF!</f>
        <v>#REF!</v>
      </c>
      <c r="M314" s="92" t="e">
        <f>'ORÇAMENTO '!#REF!</f>
        <v>#REF!</v>
      </c>
      <c r="N314" s="95" t="e">
        <f>'ORÇAMENTO '!#REF!</f>
        <v>#REF!</v>
      </c>
      <c r="R314" s="96" t="e">
        <f t="shared" si="112"/>
        <v>#REF!</v>
      </c>
      <c r="S314" s="96" t="e">
        <f t="shared" si="113"/>
        <v>#REF!</v>
      </c>
      <c r="T314" s="89" t="e">
        <f t="shared" si="114"/>
        <v>#REF!</v>
      </c>
      <c r="U314" s="96" t="e">
        <f t="shared" si="90"/>
        <v>#REF!</v>
      </c>
      <c r="V314" s="100" t="e">
        <f t="shared" si="115"/>
        <v>#REF!</v>
      </c>
    </row>
    <row r="315" spans="3:23" hidden="1">
      <c r="C315" s="84" t="e">
        <f>'ORÇAMENTO '!#REF!</f>
        <v>#REF!</v>
      </c>
      <c r="D315" s="88" t="e">
        <f>'ORÇAMENTO '!#REF!</f>
        <v>#REF!</v>
      </c>
      <c r="E315" s="88" t="e">
        <f>'ORÇAMENTO '!#REF!</f>
        <v>#REF!</v>
      </c>
      <c r="F315" s="88" t="e">
        <f>'ORÇAMENTO '!#REF!</f>
        <v>#REF!</v>
      </c>
      <c r="G315" s="90" t="e">
        <f>'ORÇAMENTO '!#REF!</f>
        <v>#REF!</v>
      </c>
      <c r="H315" s="92" t="e">
        <f>'ORÇAMENTO '!#REF!</f>
        <v>#REF!</v>
      </c>
      <c r="I315" s="90" t="e">
        <f>'ORÇAMENTO '!#REF!</f>
        <v>#REF!</v>
      </c>
      <c r="J315" s="90" t="e">
        <f>'ORÇAMENTO '!#REF!</f>
        <v>#REF!</v>
      </c>
      <c r="K315" s="90" t="e">
        <f>'ORÇAMENTO '!#REF!</f>
        <v>#REF!</v>
      </c>
      <c r="L315" s="92" t="e">
        <f>'ORÇAMENTO '!#REF!</f>
        <v>#REF!</v>
      </c>
      <c r="M315" s="92" t="e">
        <f>'ORÇAMENTO '!#REF!</f>
        <v>#REF!</v>
      </c>
      <c r="N315" s="95" t="e">
        <f>'ORÇAMENTO '!#REF!</f>
        <v>#REF!</v>
      </c>
      <c r="R315" s="96" t="e">
        <f t="shared" si="112"/>
        <v>#REF!</v>
      </c>
      <c r="S315" s="96" t="e">
        <f t="shared" si="113"/>
        <v>#REF!</v>
      </c>
      <c r="T315" s="89" t="e">
        <f t="shared" si="114"/>
        <v>#REF!</v>
      </c>
      <c r="U315" s="96" t="e">
        <f t="shared" si="90"/>
        <v>#REF!</v>
      </c>
      <c r="V315" s="100" t="e">
        <f t="shared" si="115"/>
        <v>#REF!</v>
      </c>
    </row>
    <row r="316" spans="3:23" hidden="1">
      <c r="C316" s="84" t="e">
        <f>'ORÇAMENTO '!#REF!</f>
        <v>#REF!</v>
      </c>
      <c r="D316" s="88" t="e">
        <f>'ORÇAMENTO '!#REF!</f>
        <v>#REF!</v>
      </c>
      <c r="E316" s="88" t="e">
        <f>'ORÇAMENTO '!#REF!</f>
        <v>#REF!</v>
      </c>
      <c r="F316" s="88" t="e">
        <f>'ORÇAMENTO '!#REF!</f>
        <v>#REF!</v>
      </c>
      <c r="G316" s="90" t="e">
        <f>'ORÇAMENTO '!#REF!</f>
        <v>#REF!</v>
      </c>
      <c r="H316" s="92" t="e">
        <f>'ORÇAMENTO '!#REF!</f>
        <v>#REF!</v>
      </c>
      <c r="I316" s="90" t="e">
        <f>'ORÇAMENTO '!#REF!</f>
        <v>#REF!</v>
      </c>
      <c r="J316" s="90" t="e">
        <f>'ORÇAMENTO '!#REF!</f>
        <v>#REF!</v>
      </c>
      <c r="K316" s="90" t="e">
        <f>'ORÇAMENTO '!#REF!</f>
        <v>#REF!</v>
      </c>
      <c r="L316" s="92" t="e">
        <f>'ORÇAMENTO '!#REF!</f>
        <v>#REF!</v>
      </c>
      <c r="M316" s="92" t="e">
        <f>'ORÇAMENTO '!#REF!</f>
        <v>#REF!</v>
      </c>
      <c r="N316" s="95" t="e">
        <f>'ORÇAMENTO '!#REF!</f>
        <v>#REF!</v>
      </c>
      <c r="R316" s="96" t="e">
        <f t="shared" si="112"/>
        <v>#REF!</v>
      </c>
      <c r="S316" s="96" t="e">
        <f t="shared" si="113"/>
        <v>#REF!</v>
      </c>
      <c r="T316" s="89" t="e">
        <f t="shared" si="114"/>
        <v>#REF!</v>
      </c>
      <c r="U316" s="96" t="e">
        <f t="shared" si="90"/>
        <v>#REF!</v>
      </c>
      <c r="V316" s="100" t="e">
        <f t="shared" si="115"/>
        <v>#REF!</v>
      </c>
    </row>
    <row r="317" spans="3:23" hidden="1">
      <c r="C317" s="84" t="e">
        <f>'ORÇAMENTO '!#REF!</f>
        <v>#REF!</v>
      </c>
      <c r="D317" s="88" t="e">
        <f>'ORÇAMENTO '!#REF!</f>
        <v>#REF!</v>
      </c>
      <c r="E317" s="88" t="e">
        <f>'ORÇAMENTO '!#REF!</f>
        <v>#REF!</v>
      </c>
      <c r="F317" s="88" t="e">
        <f>'ORÇAMENTO '!#REF!</f>
        <v>#REF!</v>
      </c>
      <c r="G317" s="90" t="e">
        <f>'ORÇAMENTO '!#REF!</f>
        <v>#REF!</v>
      </c>
      <c r="H317" s="92" t="e">
        <f>'ORÇAMENTO '!#REF!</f>
        <v>#REF!</v>
      </c>
      <c r="I317" s="90" t="e">
        <f>'ORÇAMENTO '!#REF!</f>
        <v>#REF!</v>
      </c>
      <c r="J317" s="90" t="e">
        <f>'ORÇAMENTO '!#REF!</f>
        <v>#REF!</v>
      </c>
      <c r="K317" s="90" t="e">
        <f>'ORÇAMENTO '!#REF!</f>
        <v>#REF!</v>
      </c>
      <c r="L317" s="92" t="e">
        <f>'ORÇAMENTO '!#REF!</f>
        <v>#REF!</v>
      </c>
      <c r="M317" s="92" t="e">
        <f>'ORÇAMENTO '!#REF!</f>
        <v>#REF!</v>
      </c>
      <c r="N317" s="95" t="e">
        <f>'ORÇAMENTO '!#REF!</f>
        <v>#REF!</v>
      </c>
      <c r="R317" s="96" t="e">
        <f t="shared" si="112"/>
        <v>#REF!</v>
      </c>
      <c r="S317" s="96" t="e">
        <f t="shared" si="113"/>
        <v>#REF!</v>
      </c>
      <c r="T317" s="89" t="e">
        <f t="shared" si="114"/>
        <v>#REF!</v>
      </c>
      <c r="U317" s="96" t="e">
        <f t="shared" si="90"/>
        <v>#REF!</v>
      </c>
      <c r="V317" s="100" t="e">
        <f t="shared" si="115"/>
        <v>#REF!</v>
      </c>
    </row>
    <row r="318" spans="3:23" hidden="1">
      <c r="C318" s="84" t="e">
        <f>'ORÇAMENTO '!#REF!</f>
        <v>#REF!</v>
      </c>
      <c r="D318" s="88" t="e">
        <f>'ORÇAMENTO '!#REF!</f>
        <v>#REF!</v>
      </c>
      <c r="E318" s="88" t="e">
        <f>'ORÇAMENTO '!#REF!</f>
        <v>#REF!</v>
      </c>
      <c r="F318" s="88" t="e">
        <f>'ORÇAMENTO '!#REF!</f>
        <v>#REF!</v>
      </c>
      <c r="G318" s="90" t="e">
        <f>'ORÇAMENTO '!#REF!</f>
        <v>#REF!</v>
      </c>
      <c r="H318" s="92" t="e">
        <f>'ORÇAMENTO '!#REF!</f>
        <v>#REF!</v>
      </c>
      <c r="I318" s="90" t="e">
        <f>'ORÇAMENTO '!#REF!</f>
        <v>#REF!</v>
      </c>
      <c r="J318" s="90" t="e">
        <f>'ORÇAMENTO '!#REF!</f>
        <v>#REF!</v>
      </c>
      <c r="K318" s="90" t="e">
        <f>'ORÇAMENTO '!#REF!</f>
        <v>#REF!</v>
      </c>
      <c r="L318" s="92" t="e">
        <f>'ORÇAMENTO '!#REF!</f>
        <v>#REF!</v>
      </c>
      <c r="M318" s="92" t="e">
        <f>'ORÇAMENTO '!#REF!</f>
        <v>#REF!</v>
      </c>
      <c r="N318" s="95" t="e">
        <f>'ORÇAMENTO '!#REF!</f>
        <v>#REF!</v>
      </c>
      <c r="R318" s="96" t="e">
        <f t="shared" si="112"/>
        <v>#REF!</v>
      </c>
      <c r="S318" s="96" t="e">
        <f t="shared" si="113"/>
        <v>#REF!</v>
      </c>
      <c r="T318" s="89" t="e">
        <f t="shared" si="114"/>
        <v>#REF!</v>
      </c>
      <c r="U318" s="96" t="e">
        <f t="shared" si="90"/>
        <v>#REF!</v>
      </c>
      <c r="V318" s="100" t="e">
        <f t="shared" si="115"/>
        <v>#REF!</v>
      </c>
    </row>
    <row r="319" spans="3:23" hidden="1">
      <c r="C319" s="84" t="e">
        <f>'ORÇAMENTO '!#REF!</f>
        <v>#REF!</v>
      </c>
      <c r="D319" s="88" t="e">
        <f>'ORÇAMENTO '!#REF!</f>
        <v>#REF!</v>
      </c>
      <c r="E319" s="88" t="e">
        <f>'ORÇAMENTO '!#REF!</f>
        <v>#REF!</v>
      </c>
      <c r="F319" s="88" t="e">
        <f>'ORÇAMENTO '!#REF!</f>
        <v>#REF!</v>
      </c>
      <c r="G319" s="90" t="e">
        <f>'ORÇAMENTO '!#REF!</f>
        <v>#REF!</v>
      </c>
      <c r="H319" s="92" t="e">
        <f>'ORÇAMENTO '!#REF!</f>
        <v>#REF!</v>
      </c>
      <c r="I319" s="90" t="e">
        <f>'ORÇAMENTO '!#REF!</f>
        <v>#REF!</v>
      </c>
      <c r="J319" s="90" t="e">
        <f>'ORÇAMENTO '!#REF!</f>
        <v>#REF!</v>
      </c>
      <c r="K319" s="90" t="e">
        <f>'ORÇAMENTO '!#REF!</f>
        <v>#REF!</v>
      </c>
      <c r="L319" s="92" t="e">
        <f>'ORÇAMENTO '!#REF!</f>
        <v>#REF!</v>
      </c>
      <c r="M319" s="92" t="e">
        <f>'ORÇAMENTO '!#REF!</f>
        <v>#REF!</v>
      </c>
      <c r="N319" s="95" t="e">
        <f>'ORÇAMENTO '!#REF!</f>
        <v>#REF!</v>
      </c>
      <c r="R319" s="96" t="e">
        <f t="shared" si="112"/>
        <v>#REF!</v>
      </c>
      <c r="S319" s="96" t="e">
        <f t="shared" si="113"/>
        <v>#REF!</v>
      </c>
      <c r="T319" s="89" t="e">
        <f t="shared" si="114"/>
        <v>#REF!</v>
      </c>
      <c r="U319" s="96" t="e">
        <f t="shared" si="90"/>
        <v>#REF!</v>
      </c>
      <c r="V319" s="100" t="e">
        <f t="shared" si="115"/>
        <v>#REF!</v>
      </c>
    </row>
    <row r="320" spans="3:23">
      <c r="C320" s="84" t="e">
        <f>'ORÇAMENTO '!#REF!</f>
        <v>#REF!</v>
      </c>
      <c r="D320" s="88" t="e">
        <f>'ORÇAMENTO '!#REF!</f>
        <v>#REF!</v>
      </c>
      <c r="E320" s="88" t="e">
        <f>'ORÇAMENTO '!#REF!</f>
        <v>#REF!</v>
      </c>
      <c r="F320" s="88" t="e">
        <f>'ORÇAMENTO '!#REF!</f>
        <v>#REF!</v>
      </c>
      <c r="G320" s="90" t="e">
        <f>'ORÇAMENTO '!#REF!</f>
        <v>#REF!</v>
      </c>
      <c r="H320" s="92" t="e">
        <f>'ORÇAMENTO '!#REF!</f>
        <v>#REF!</v>
      </c>
      <c r="I320" s="90" t="e">
        <f>'ORÇAMENTO '!#REF!</f>
        <v>#REF!</v>
      </c>
      <c r="J320" s="90" t="e">
        <f>'ORÇAMENTO '!#REF!</f>
        <v>#REF!</v>
      </c>
      <c r="K320" s="90" t="e">
        <f>'ORÇAMENTO '!#REF!</f>
        <v>#REF!</v>
      </c>
      <c r="L320" s="92" t="e">
        <f>'ORÇAMENTO '!#REF!</f>
        <v>#REF!</v>
      </c>
      <c r="M320" s="92" t="e">
        <f>'ORÇAMENTO '!#REF!</f>
        <v>#REF!</v>
      </c>
      <c r="N320" s="95" t="e">
        <f>'ORÇAMENTO '!#REF!</f>
        <v>#REF!</v>
      </c>
      <c r="R320" s="96" t="e">
        <f>IF(F320=F319,0,SUMIF($F$6:$F$1627,F320,$H$6:$H$1627))</f>
        <v>#REF!</v>
      </c>
      <c r="S320" s="96" t="e">
        <f>IF(F320=F319,0,SUMIF($F$6:$F$1627,F320,$I$6:$I$1627))</f>
        <v>#REF!</v>
      </c>
      <c r="T320" s="89" t="e">
        <f>IF(F320=F319,0,SUMIF($F$6:$F$1627,F320,$L$6:$L$1627))</f>
        <v>#REF!</v>
      </c>
      <c r="U320" s="96" t="e">
        <f t="shared" si="90"/>
        <v>#REF!</v>
      </c>
      <c r="V320" s="100" t="e">
        <f>IF(F320=F319,0,SUMIF($F$6:$F$1627,F320,$N$6:$N$1627))</f>
        <v>#REF!</v>
      </c>
      <c r="W320" s="103" t="e">
        <f>V320+W319</f>
        <v>#REF!</v>
      </c>
    </row>
    <row r="321" spans="3:23" hidden="1">
      <c r="C321" s="84" t="e">
        <f>'ORÇAMENTO '!#REF!</f>
        <v>#REF!</v>
      </c>
      <c r="D321" s="88" t="e">
        <f>'ORÇAMENTO '!#REF!</f>
        <v>#REF!</v>
      </c>
      <c r="E321" s="88" t="e">
        <f>'ORÇAMENTO '!#REF!</f>
        <v>#REF!</v>
      </c>
      <c r="F321" s="88" t="e">
        <f>'ORÇAMENTO '!#REF!</f>
        <v>#REF!</v>
      </c>
      <c r="G321" s="90" t="e">
        <f>'ORÇAMENTO '!#REF!</f>
        <v>#REF!</v>
      </c>
      <c r="H321" s="92" t="e">
        <f>'ORÇAMENTO '!#REF!</f>
        <v>#REF!</v>
      </c>
      <c r="I321" s="90" t="e">
        <f>'ORÇAMENTO '!#REF!</f>
        <v>#REF!</v>
      </c>
      <c r="J321" s="90" t="e">
        <f>'ORÇAMENTO '!#REF!</f>
        <v>#REF!</v>
      </c>
      <c r="K321" s="90" t="e">
        <f>'ORÇAMENTO '!#REF!</f>
        <v>#REF!</v>
      </c>
      <c r="L321" s="92" t="e">
        <f>'ORÇAMENTO '!#REF!</f>
        <v>#REF!</v>
      </c>
      <c r="M321" s="92" t="e">
        <f>'ORÇAMENTO '!#REF!</f>
        <v>#REF!</v>
      </c>
      <c r="N321" s="95" t="e">
        <f>'ORÇAMENTO '!#REF!</f>
        <v>#REF!</v>
      </c>
      <c r="R321" s="96" t="e">
        <f>IF(F321=F320,0,SUMIF(F$6:F$1627,F321,H$6:H$1627))</f>
        <v>#REF!</v>
      </c>
      <c r="S321" s="96" t="e">
        <f>IF(F321=F320,0,SUMIF(F$6:F$1627,F321,I$6:I$1627))</f>
        <v>#REF!</v>
      </c>
      <c r="T321" s="89" t="e">
        <f>IF(F321=F320,0,SUMIF(F$6:F$1627,F321,L$6:L$1627))</f>
        <v>#REF!</v>
      </c>
      <c r="U321" s="96" t="e">
        <f t="shared" si="90"/>
        <v>#REF!</v>
      </c>
      <c r="V321" s="100" t="e">
        <f>IF(F321=F320,0,SUMIF(F$6:F$1627,F321,N$6:N$1627))</f>
        <v>#REF!</v>
      </c>
    </row>
    <row r="322" spans="3:23" hidden="1">
      <c r="C322" s="84" t="e">
        <f>'ORÇAMENTO '!#REF!</f>
        <v>#REF!</v>
      </c>
      <c r="D322" s="88" t="e">
        <f>'ORÇAMENTO '!#REF!</f>
        <v>#REF!</v>
      </c>
      <c r="E322" s="88" t="e">
        <f>'ORÇAMENTO '!#REF!</f>
        <v>#REF!</v>
      </c>
      <c r="F322" s="88" t="e">
        <f>'ORÇAMENTO '!#REF!</f>
        <v>#REF!</v>
      </c>
      <c r="G322" s="90" t="e">
        <f>'ORÇAMENTO '!#REF!</f>
        <v>#REF!</v>
      </c>
      <c r="H322" s="92" t="e">
        <f>'ORÇAMENTO '!#REF!</f>
        <v>#REF!</v>
      </c>
      <c r="I322" s="90" t="e">
        <f>'ORÇAMENTO '!#REF!</f>
        <v>#REF!</v>
      </c>
      <c r="J322" s="90" t="e">
        <f>'ORÇAMENTO '!#REF!</f>
        <v>#REF!</v>
      </c>
      <c r="K322" s="90" t="e">
        <f>'ORÇAMENTO '!#REF!</f>
        <v>#REF!</v>
      </c>
      <c r="L322" s="92" t="e">
        <f>'ORÇAMENTO '!#REF!</f>
        <v>#REF!</v>
      </c>
      <c r="M322" s="92" t="e">
        <f>'ORÇAMENTO '!#REF!</f>
        <v>#REF!</v>
      </c>
      <c r="N322" s="95" t="e">
        <f>'ORÇAMENTO '!#REF!</f>
        <v>#REF!</v>
      </c>
      <c r="R322" s="96" t="e">
        <f>IF(F322=F321,0,SUMIF(F$6:F$1627,F322,H$6:H$1627))</f>
        <v>#REF!</v>
      </c>
      <c r="S322" s="96" t="e">
        <f>IF(F322=F321,0,SUMIF(F$6:F$1627,F322,I$6:I$1627))</f>
        <v>#REF!</v>
      </c>
      <c r="T322" s="89" t="e">
        <f>IF(F322=F321,0,SUMIF(F$6:F$1627,F322,L$6:L$1627))</f>
        <v>#REF!</v>
      </c>
      <c r="U322" s="96" t="e">
        <f t="shared" si="90"/>
        <v>#REF!</v>
      </c>
      <c r="V322" s="100" t="e">
        <f>IF(F322=F321,0,SUMIF(F$6:F$1627,F322,N$6:N$1627))</f>
        <v>#REF!</v>
      </c>
    </row>
    <row r="323" spans="3:23">
      <c r="C323" s="84" t="e">
        <f>'ORÇAMENTO '!#REF!</f>
        <v>#REF!</v>
      </c>
      <c r="D323" s="88" t="e">
        <f>'ORÇAMENTO '!#REF!</f>
        <v>#REF!</v>
      </c>
      <c r="E323" s="88" t="e">
        <f>'ORÇAMENTO '!#REF!</f>
        <v>#REF!</v>
      </c>
      <c r="F323" s="88" t="e">
        <f>'ORÇAMENTO '!#REF!</f>
        <v>#REF!</v>
      </c>
      <c r="G323" s="90" t="e">
        <f>'ORÇAMENTO '!#REF!</f>
        <v>#REF!</v>
      </c>
      <c r="H323" s="92" t="e">
        <f>'ORÇAMENTO '!#REF!</f>
        <v>#REF!</v>
      </c>
      <c r="I323" s="90" t="e">
        <f>'ORÇAMENTO '!#REF!</f>
        <v>#REF!</v>
      </c>
      <c r="J323" s="90" t="e">
        <f>'ORÇAMENTO '!#REF!</f>
        <v>#REF!</v>
      </c>
      <c r="K323" s="90" t="e">
        <f>'ORÇAMENTO '!#REF!</f>
        <v>#REF!</v>
      </c>
      <c r="L323" s="92" t="e">
        <f>'ORÇAMENTO '!#REF!</f>
        <v>#REF!</v>
      </c>
      <c r="M323" s="92" t="e">
        <f>'ORÇAMENTO '!#REF!</f>
        <v>#REF!</v>
      </c>
      <c r="N323" s="95" t="e">
        <f>'ORÇAMENTO '!#REF!</f>
        <v>#REF!</v>
      </c>
      <c r="R323" s="96" t="e">
        <f>IF(F323=F322,0,SUMIF($F$6:$F$1627,F323,$H$6:$H$1627))</f>
        <v>#REF!</v>
      </c>
      <c r="S323" s="96" t="e">
        <f>IF(F323=F322,0,SUMIF($F$6:$F$1627,F323,$I$6:$I$1627))</f>
        <v>#REF!</v>
      </c>
      <c r="T323" s="89" t="e">
        <f>IF(F323=F322,0,SUMIF($F$6:$F$1627,F323,$L$6:$L$1627))</f>
        <v>#REF!</v>
      </c>
      <c r="U323" s="96" t="e">
        <f t="shared" si="90"/>
        <v>#REF!</v>
      </c>
      <c r="V323" s="100" t="e">
        <f>IF(F323=F322,0,SUMIF($F$6:$F$1627,F323,$N$6:$N$1627))</f>
        <v>#REF!</v>
      </c>
      <c r="W323" s="103" t="e">
        <f>V323+W322</f>
        <v>#REF!</v>
      </c>
    </row>
    <row r="324" spans="3:23" hidden="1">
      <c r="C324" s="84" t="e">
        <f>'ORÇAMENTO '!#REF!</f>
        <v>#REF!</v>
      </c>
      <c r="D324" s="88" t="e">
        <f>'ORÇAMENTO '!#REF!</f>
        <v>#REF!</v>
      </c>
      <c r="E324" s="88" t="e">
        <f>'ORÇAMENTO '!#REF!</f>
        <v>#REF!</v>
      </c>
      <c r="F324" s="88" t="e">
        <f>'ORÇAMENTO '!#REF!</f>
        <v>#REF!</v>
      </c>
      <c r="G324" s="90" t="e">
        <f>'ORÇAMENTO '!#REF!</f>
        <v>#REF!</v>
      </c>
      <c r="H324" s="92" t="e">
        <f>'ORÇAMENTO '!#REF!</f>
        <v>#REF!</v>
      </c>
      <c r="I324" s="90" t="e">
        <f>'ORÇAMENTO '!#REF!</f>
        <v>#REF!</v>
      </c>
      <c r="J324" s="90" t="e">
        <f>'ORÇAMENTO '!#REF!</f>
        <v>#REF!</v>
      </c>
      <c r="K324" s="90" t="e">
        <f>'ORÇAMENTO '!#REF!</f>
        <v>#REF!</v>
      </c>
      <c r="L324" s="92" t="e">
        <f>'ORÇAMENTO '!#REF!</f>
        <v>#REF!</v>
      </c>
      <c r="M324" s="92" t="e">
        <f>'ORÇAMENTO '!#REF!</f>
        <v>#REF!</v>
      </c>
      <c r="N324" s="95" t="e">
        <f>'ORÇAMENTO '!#REF!</f>
        <v>#REF!</v>
      </c>
      <c r="R324" s="96" t="e">
        <f>IF(F324=F323,0,SUMIF(F$6:F$1627,F324,H$6:H$1627))</f>
        <v>#REF!</v>
      </c>
      <c r="S324" s="96" t="e">
        <f>IF(F324=F323,0,SUMIF(F$6:F$1627,F324,I$6:I$1627))</f>
        <v>#REF!</v>
      </c>
      <c r="T324" s="89" t="e">
        <f>IF(F324=F323,0,SUMIF(F$6:F$1627,F324,L$6:L$1627))</f>
        <v>#REF!</v>
      </c>
      <c r="U324" s="96" t="e">
        <f t="shared" si="90"/>
        <v>#REF!</v>
      </c>
      <c r="V324" s="100" t="e">
        <f>IF(F324=F323,0,SUMIF(F$6:F$1627,F324,N$6:N$1627))</f>
        <v>#REF!</v>
      </c>
    </row>
    <row r="325" spans="3:23">
      <c r="C325" s="84" t="e">
        <f>'ORÇAMENTO '!#REF!</f>
        <v>#REF!</v>
      </c>
      <c r="D325" s="88" t="e">
        <f>'ORÇAMENTO '!#REF!</f>
        <v>#REF!</v>
      </c>
      <c r="E325" s="88" t="e">
        <f>'ORÇAMENTO '!#REF!</f>
        <v>#REF!</v>
      </c>
      <c r="F325" s="88" t="e">
        <f>'ORÇAMENTO '!#REF!</f>
        <v>#REF!</v>
      </c>
      <c r="G325" s="90" t="e">
        <f>'ORÇAMENTO '!#REF!</f>
        <v>#REF!</v>
      </c>
      <c r="H325" s="92" t="e">
        <f>'ORÇAMENTO '!#REF!</f>
        <v>#REF!</v>
      </c>
      <c r="I325" s="90" t="e">
        <f>'ORÇAMENTO '!#REF!</f>
        <v>#REF!</v>
      </c>
      <c r="J325" s="90" t="e">
        <f>'ORÇAMENTO '!#REF!</f>
        <v>#REF!</v>
      </c>
      <c r="K325" s="90" t="e">
        <f>'ORÇAMENTO '!#REF!</f>
        <v>#REF!</v>
      </c>
      <c r="L325" s="92" t="e">
        <f>'ORÇAMENTO '!#REF!</f>
        <v>#REF!</v>
      </c>
      <c r="M325" s="92" t="e">
        <f>'ORÇAMENTO '!#REF!</f>
        <v>#REF!</v>
      </c>
      <c r="N325" s="95" t="e">
        <f>'ORÇAMENTO '!#REF!</f>
        <v>#REF!</v>
      </c>
      <c r="R325" s="96" t="e">
        <f>IF(F325=F324,0,SUMIF($F$6:$F$1627,F325,$H$6:$H$1627))</f>
        <v>#REF!</v>
      </c>
      <c r="S325" s="96" t="e">
        <f>IF(F325=F324,0,SUMIF($F$6:$F$1627,F325,$I$6:$I$1627))</f>
        <v>#REF!</v>
      </c>
      <c r="T325" s="89" t="e">
        <f>IF(F325=F324,0,SUMIF($F$6:$F$1627,F325,$L$6:$L$1627))</f>
        <v>#REF!</v>
      </c>
      <c r="U325" s="96" t="e">
        <f t="shared" si="90"/>
        <v>#REF!</v>
      </c>
      <c r="V325" s="100" t="e">
        <f>IF(F325=F324,0,SUMIF($F$6:$F$1627,F325,$N$6:$N$1627))</f>
        <v>#REF!</v>
      </c>
      <c r="W325" s="103" t="e">
        <f>V325+W324</f>
        <v>#REF!</v>
      </c>
    </row>
    <row r="326" spans="3:23" hidden="1">
      <c r="C326" s="84" t="e">
        <f>'ORÇAMENTO '!#REF!</f>
        <v>#REF!</v>
      </c>
      <c r="D326" s="88" t="e">
        <f>'ORÇAMENTO '!#REF!</f>
        <v>#REF!</v>
      </c>
      <c r="E326" s="88" t="e">
        <f>'ORÇAMENTO '!#REF!</f>
        <v>#REF!</v>
      </c>
      <c r="F326" s="88" t="e">
        <f>'ORÇAMENTO '!#REF!</f>
        <v>#REF!</v>
      </c>
      <c r="G326" s="90" t="e">
        <f>'ORÇAMENTO '!#REF!</f>
        <v>#REF!</v>
      </c>
      <c r="H326" s="92" t="e">
        <f>'ORÇAMENTO '!#REF!</f>
        <v>#REF!</v>
      </c>
      <c r="I326" s="90" t="e">
        <f>'ORÇAMENTO '!#REF!</f>
        <v>#REF!</v>
      </c>
      <c r="J326" s="90" t="e">
        <f>'ORÇAMENTO '!#REF!</f>
        <v>#REF!</v>
      </c>
      <c r="K326" s="90" t="e">
        <f>'ORÇAMENTO '!#REF!</f>
        <v>#REF!</v>
      </c>
      <c r="L326" s="92" t="e">
        <f>'ORÇAMENTO '!#REF!</f>
        <v>#REF!</v>
      </c>
      <c r="M326" s="92" t="e">
        <f>'ORÇAMENTO '!#REF!</f>
        <v>#REF!</v>
      </c>
      <c r="N326" s="95" t="e">
        <f>'ORÇAMENTO '!#REF!</f>
        <v>#REF!</v>
      </c>
      <c r="R326" s="96" t="e">
        <f>IF(F326=F325,0,SUMIF(F$6:F$1627,F326,H$6:H$1627))</f>
        <v>#REF!</v>
      </c>
      <c r="S326" s="96" t="e">
        <f>IF(F326=F325,0,SUMIF(F$6:F$1627,F326,I$6:I$1627))</f>
        <v>#REF!</v>
      </c>
      <c r="T326" s="89" t="e">
        <f>IF(F326=F325,0,SUMIF(F$6:F$1627,F326,L$6:L$1627))</f>
        <v>#REF!</v>
      </c>
      <c r="U326" s="96" t="e">
        <f t="shared" ref="U326:U389" si="116">IF(F326=F325,0,SUMIF(F$6:F$1627,F326,M$6:M$1627))</f>
        <v>#REF!</v>
      </c>
      <c r="V326" s="100" t="e">
        <f>IF(F326=F325,0,SUMIF(F$6:F$1627,F326,N$6:N$1627))</f>
        <v>#REF!</v>
      </c>
    </row>
    <row r="327" spans="3:23">
      <c r="C327" s="84" t="e">
        <f>'ORÇAMENTO '!#REF!</f>
        <v>#REF!</v>
      </c>
      <c r="D327" s="88" t="e">
        <f>'ORÇAMENTO '!#REF!</f>
        <v>#REF!</v>
      </c>
      <c r="E327" s="88" t="e">
        <f>'ORÇAMENTO '!#REF!</f>
        <v>#REF!</v>
      </c>
      <c r="F327" s="88" t="e">
        <f>'ORÇAMENTO '!#REF!</f>
        <v>#REF!</v>
      </c>
      <c r="G327" s="90" t="e">
        <f>'ORÇAMENTO '!#REF!</f>
        <v>#REF!</v>
      </c>
      <c r="H327" s="92" t="e">
        <f>'ORÇAMENTO '!#REF!</f>
        <v>#REF!</v>
      </c>
      <c r="I327" s="90" t="e">
        <f>'ORÇAMENTO '!#REF!</f>
        <v>#REF!</v>
      </c>
      <c r="J327" s="90" t="e">
        <f>'ORÇAMENTO '!#REF!</f>
        <v>#REF!</v>
      </c>
      <c r="K327" s="90" t="e">
        <f>'ORÇAMENTO '!#REF!</f>
        <v>#REF!</v>
      </c>
      <c r="L327" s="92" t="e">
        <f>'ORÇAMENTO '!#REF!</f>
        <v>#REF!</v>
      </c>
      <c r="M327" s="92" t="e">
        <f>'ORÇAMENTO '!#REF!</f>
        <v>#REF!</v>
      </c>
      <c r="N327" s="95" t="e">
        <f>'ORÇAMENTO '!#REF!</f>
        <v>#REF!</v>
      </c>
      <c r="R327" s="96" t="e">
        <f>IF(F327=F326,0,SUMIF($F$6:$F$1627,F327,$H$6:$H$1627))</f>
        <v>#REF!</v>
      </c>
      <c r="S327" s="96" t="e">
        <f>IF(F327=F326,0,SUMIF($F$6:$F$1627,F327,$I$6:$I$1627))</f>
        <v>#REF!</v>
      </c>
      <c r="T327" s="89" t="e">
        <f>IF(F327=F326,0,SUMIF($F$6:$F$1627,F327,$L$6:$L$1627))</f>
        <v>#REF!</v>
      </c>
      <c r="U327" s="96" t="e">
        <f t="shared" si="116"/>
        <v>#REF!</v>
      </c>
      <c r="V327" s="100" t="e">
        <f>IF(F327=F326,0,SUMIF($F$6:$F$1627,F327,$N$6:$N$1627))</f>
        <v>#REF!</v>
      </c>
      <c r="W327" s="103" t="e">
        <f>V327+W326</f>
        <v>#REF!</v>
      </c>
    </row>
    <row r="328" spans="3:23">
      <c r="C328" s="84" t="e">
        <f>'ORÇAMENTO '!#REF!</f>
        <v>#REF!</v>
      </c>
      <c r="D328" s="88" t="e">
        <f>'ORÇAMENTO '!#REF!</f>
        <v>#REF!</v>
      </c>
      <c r="E328" s="88" t="e">
        <f>'ORÇAMENTO '!#REF!</f>
        <v>#REF!</v>
      </c>
      <c r="F328" s="88" t="e">
        <f>'ORÇAMENTO '!#REF!</f>
        <v>#REF!</v>
      </c>
      <c r="G328" s="90" t="e">
        <f>'ORÇAMENTO '!#REF!</f>
        <v>#REF!</v>
      </c>
      <c r="H328" s="92" t="e">
        <f>'ORÇAMENTO '!#REF!</f>
        <v>#REF!</v>
      </c>
      <c r="I328" s="90" t="e">
        <f>'ORÇAMENTO '!#REF!</f>
        <v>#REF!</v>
      </c>
      <c r="J328" s="90" t="e">
        <f>'ORÇAMENTO '!#REF!</f>
        <v>#REF!</v>
      </c>
      <c r="K328" s="90" t="e">
        <f>'ORÇAMENTO '!#REF!</f>
        <v>#REF!</v>
      </c>
      <c r="L328" s="92" t="e">
        <f>'ORÇAMENTO '!#REF!</f>
        <v>#REF!</v>
      </c>
      <c r="M328" s="92" t="e">
        <f>'ORÇAMENTO '!#REF!</f>
        <v>#REF!</v>
      </c>
      <c r="N328" s="95" t="e">
        <f>'ORÇAMENTO '!#REF!</f>
        <v>#REF!</v>
      </c>
      <c r="R328" s="96" t="e">
        <f>IF(F328=F327,0,SUMIF($F$6:$F$1627,F328,$H$6:$H$1627))</f>
        <v>#REF!</v>
      </c>
      <c r="S328" s="96" t="e">
        <f>IF(F328=F327,0,SUMIF($F$6:$F$1627,F328,$I$6:$I$1627))</f>
        <v>#REF!</v>
      </c>
      <c r="T328" s="89" t="e">
        <f>IF(F328=F327,0,SUMIF($F$6:$F$1627,F328,$L$6:$L$1627))</f>
        <v>#REF!</v>
      </c>
      <c r="U328" s="96" t="e">
        <f t="shared" si="116"/>
        <v>#REF!</v>
      </c>
      <c r="V328" s="100" t="e">
        <f>IF(F328=F327,0,SUMIF($F$6:$F$1627,F328,$N$6:$N$1627))</f>
        <v>#REF!</v>
      </c>
      <c r="W328" s="103" t="e">
        <f>V328+W327</f>
        <v>#REF!</v>
      </c>
    </row>
    <row r="329" spans="3:23">
      <c r="C329" s="84" t="e">
        <f>'ORÇAMENTO '!#REF!</f>
        <v>#REF!</v>
      </c>
      <c r="D329" s="88" t="e">
        <f>'ORÇAMENTO '!#REF!</f>
        <v>#REF!</v>
      </c>
      <c r="E329" s="88" t="e">
        <f>'ORÇAMENTO '!#REF!</f>
        <v>#REF!</v>
      </c>
      <c r="F329" s="88" t="e">
        <f>'ORÇAMENTO '!#REF!</f>
        <v>#REF!</v>
      </c>
      <c r="G329" s="90" t="e">
        <f>'ORÇAMENTO '!#REF!</f>
        <v>#REF!</v>
      </c>
      <c r="H329" s="92" t="e">
        <f>'ORÇAMENTO '!#REF!</f>
        <v>#REF!</v>
      </c>
      <c r="I329" s="90" t="e">
        <f>'ORÇAMENTO '!#REF!</f>
        <v>#REF!</v>
      </c>
      <c r="J329" s="90" t="e">
        <f>'ORÇAMENTO '!#REF!</f>
        <v>#REF!</v>
      </c>
      <c r="K329" s="90" t="e">
        <f>'ORÇAMENTO '!#REF!</f>
        <v>#REF!</v>
      </c>
      <c r="L329" s="92" t="e">
        <f>'ORÇAMENTO '!#REF!</f>
        <v>#REF!</v>
      </c>
      <c r="M329" s="92" t="e">
        <f>'ORÇAMENTO '!#REF!</f>
        <v>#REF!</v>
      </c>
      <c r="N329" s="95" t="e">
        <f>'ORÇAMENTO '!#REF!</f>
        <v>#REF!</v>
      </c>
      <c r="R329" s="96" t="e">
        <f>IF(F329=F328,0,SUMIF($F$6:$F$1627,F329,$H$6:$H$1627))</f>
        <v>#REF!</v>
      </c>
      <c r="S329" s="96" t="e">
        <f>IF(F329=F328,0,SUMIF($F$6:$F$1627,F329,$I$6:$I$1627))</f>
        <v>#REF!</v>
      </c>
      <c r="T329" s="89" t="e">
        <f>IF(F329=F328,0,SUMIF($F$6:$F$1627,F329,$L$6:$L$1627))</f>
        <v>#REF!</v>
      </c>
      <c r="U329" s="96" t="e">
        <f t="shared" si="116"/>
        <v>#REF!</v>
      </c>
      <c r="V329" s="100" t="e">
        <f>IF(F329=F328,0,SUMIF($F$6:$F$1627,F329,$N$6:$N$1627))</f>
        <v>#REF!</v>
      </c>
      <c r="W329" s="103" t="e">
        <f>V329+W328</f>
        <v>#REF!</v>
      </c>
    </row>
    <row r="330" spans="3:23" hidden="1">
      <c r="C330" s="84" t="e">
        <f>'ORÇAMENTO '!#REF!</f>
        <v>#REF!</v>
      </c>
      <c r="D330" s="88" t="e">
        <f>'ORÇAMENTO '!#REF!</f>
        <v>#REF!</v>
      </c>
      <c r="E330" s="88" t="e">
        <f>'ORÇAMENTO '!#REF!</f>
        <v>#REF!</v>
      </c>
      <c r="F330" s="88" t="e">
        <f>'ORÇAMENTO '!#REF!</f>
        <v>#REF!</v>
      </c>
      <c r="G330" s="90" t="e">
        <f>'ORÇAMENTO '!#REF!</f>
        <v>#REF!</v>
      </c>
      <c r="H330" s="92" t="e">
        <f>'ORÇAMENTO '!#REF!</f>
        <v>#REF!</v>
      </c>
      <c r="I330" s="90" t="e">
        <f>'ORÇAMENTO '!#REF!</f>
        <v>#REF!</v>
      </c>
      <c r="J330" s="90" t="e">
        <f>'ORÇAMENTO '!#REF!</f>
        <v>#REF!</v>
      </c>
      <c r="K330" s="90" t="e">
        <f>'ORÇAMENTO '!#REF!</f>
        <v>#REF!</v>
      </c>
      <c r="L330" s="92" t="e">
        <f>'ORÇAMENTO '!#REF!</f>
        <v>#REF!</v>
      </c>
      <c r="M330" s="92" t="e">
        <f>'ORÇAMENTO '!#REF!</f>
        <v>#REF!</v>
      </c>
      <c r="N330" s="95" t="e">
        <f>'ORÇAMENTO '!#REF!</f>
        <v>#REF!</v>
      </c>
      <c r="R330" s="96" t="e">
        <f>IF(F330=F329,0,SUMIF(F$6:F$1627,F330,H$6:H$1627))</f>
        <v>#REF!</v>
      </c>
      <c r="S330" s="96" t="e">
        <f>IF(F330=F329,0,SUMIF(F$6:F$1627,F330,I$6:I$1627))</f>
        <v>#REF!</v>
      </c>
      <c r="T330" s="89" t="e">
        <f>IF(F330=F329,0,SUMIF(F$6:F$1627,F330,L$6:L$1627))</f>
        <v>#REF!</v>
      </c>
      <c r="U330" s="96" t="e">
        <f t="shared" si="116"/>
        <v>#REF!</v>
      </c>
      <c r="V330" s="100" t="e">
        <f>IF(F330=F329,0,SUMIF(F$6:F$1627,F330,N$6:N$1627))</f>
        <v>#REF!</v>
      </c>
    </row>
    <row r="331" spans="3:23">
      <c r="C331" s="84" t="e">
        <f>'ORÇAMENTO '!#REF!</f>
        <v>#REF!</v>
      </c>
      <c r="D331" s="88" t="e">
        <f>'ORÇAMENTO '!#REF!</f>
        <v>#REF!</v>
      </c>
      <c r="E331" s="88" t="e">
        <f>'ORÇAMENTO '!#REF!</f>
        <v>#REF!</v>
      </c>
      <c r="F331" s="88" t="e">
        <f>'ORÇAMENTO '!#REF!</f>
        <v>#REF!</v>
      </c>
      <c r="G331" s="90" t="e">
        <f>'ORÇAMENTO '!#REF!</f>
        <v>#REF!</v>
      </c>
      <c r="H331" s="92" t="e">
        <f>'ORÇAMENTO '!#REF!</f>
        <v>#REF!</v>
      </c>
      <c r="I331" s="90" t="e">
        <f>'ORÇAMENTO '!#REF!</f>
        <v>#REF!</v>
      </c>
      <c r="J331" s="90" t="e">
        <f>'ORÇAMENTO '!#REF!</f>
        <v>#REF!</v>
      </c>
      <c r="K331" s="90" t="e">
        <f>'ORÇAMENTO '!#REF!</f>
        <v>#REF!</v>
      </c>
      <c r="L331" s="92" t="e">
        <f>'ORÇAMENTO '!#REF!</f>
        <v>#REF!</v>
      </c>
      <c r="M331" s="92" t="e">
        <f>'ORÇAMENTO '!#REF!</f>
        <v>#REF!</v>
      </c>
      <c r="N331" s="95" t="e">
        <f>'ORÇAMENTO '!#REF!</f>
        <v>#REF!</v>
      </c>
      <c r="R331" s="96" t="e">
        <f t="shared" ref="R331:R338" si="117">IF(F331=F330,0,SUMIF($F$6:$F$1627,F331,$H$6:$H$1627))</f>
        <v>#REF!</v>
      </c>
      <c r="S331" s="96" t="e">
        <f t="shared" ref="S331:S338" si="118">IF(F331=F330,0,SUMIF($F$6:$F$1627,F331,$I$6:$I$1627))</f>
        <v>#REF!</v>
      </c>
      <c r="T331" s="89" t="e">
        <f t="shared" ref="T331:T338" si="119">IF(F331=F330,0,SUMIF($F$6:$F$1627,F331,$L$6:$L$1627))</f>
        <v>#REF!</v>
      </c>
      <c r="U331" s="96" t="e">
        <f t="shared" si="116"/>
        <v>#REF!</v>
      </c>
      <c r="V331" s="100" t="e">
        <f t="shared" ref="V331:V338" si="120">IF(F331=F330,0,SUMIF($F$6:$F$1627,F331,$N$6:$N$1627))</f>
        <v>#REF!</v>
      </c>
      <c r="W331" s="103" t="e">
        <f t="shared" ref="W331:W338" si="121">V331+W330</f>
        <v>#REF!</v>
      </c>
    </row>
    <row r="332" spans="3:23">
      <c r="C332" s="84" t="e">
        <f>'ORÇAMENTO '!#REF!</f>
        <v>#REF!</v>
      </c>
      <c r="D332" s="88" t="e">
        <f>'ORÇAMENTO '!#REF!</f>
        <v>#REF!</v>
      </c>
      <c r="E332" s="88" t="e">
        <f>'ORÇAMENTO '!#REF!</f>
        <v>#REF!</v>
      </c>
      <c r="F332" s="88" t="e">
        <f>'ORÇAMENTO '!#REF!</f>
        <v>#REF!</v>
      </c>
      <c r="G332" s="90" t="e">
        <f>'ORÇAMENTO '!#REF!</f>
        <v>#REF!</v>
      </c>
      <c r="H332" s="92" t="e">
        <f>'ORÇAMENTO '!#REF!</f>
        <v>#REF!</v>
      </c>
      <c r="I332" s="90" t="e">
        <f>'ORÇAMENTO '!#REF!</f>
        <v>#REF!</v>
      </c>
      <c r="J332" s="90" t="e">
        <f>'ORÇAMENTO '!#REF!</f>
        <v>#REF!</v>
      </c>
      <c r="K332" s="90" t="e">
        <f>'ORÇAMENTO '!#REF!</f>
        <v>#REF!</v>
      </c>
      <c r="L332" s="92" t="e">
        <f>'ORÇAMENTO '!#REF!</f>
        <v>#REF!</v>
      </c>
      <c r="M332" s="92" t="e">
        <f>'ORÇAMENTO '!#REF!</f>
        <v>#REF!</v>
      </c>
      <c r="N332" s="95" t="e">
        <f>'ORÇAMENTO '!#REF!</f>
        <v>#REF!</v>
      </c>
      <c r="R332" s="96" t="e">
        <f t="shared" si="117"/>
        <v>#REF!</v>
      </c>
      <c r="S332" s="96" t="e">
        <f t="shared" si="118"/>
        <v>#REF!</v>
      </c>
      <c r="T332" s="89" t="e">
        <f t="shared" si="119"/>
        <v>#REF!</v>
      </c>
      <c r="U332" s="96" t="e">
        <f t="shared" si="116"/>
        <v>#REF!</v>
      </c>
      <c r="V332" s="100" t="e">
        <f t="shared" si="120"/>
        <v>#REF!</v>
      </c>
      <c r="W332" s="103" t="e">
        <f t="shared" si="121"/>
        <v>#REF!</v>
      </c>
    </row>
    <row r="333" spans="3:23">
      <c r="C333" s="84" t="e">
        <f>'ORÇAMENTO '!#REF!</f>
        <v>#REF!</v>
      </c>
      <c r="D333" s="88" t="e">
        <f>'ORÇAMENTO '!#REF!</f>
        <v>#REF!</v>
      </c>
      <c r="E333" s="88" t="e">
        <f>'ORÇAMENTO '!#REF!</f>
        <v>#REF!</v>
      </c>
      <c r="F333" s="88" t="e">
        <f>'ORÇAMENTO '!#REF!</f>
        <v>#REF!</v>
      </c>
      <c r="G333" s="90" t="e">
        <f>'ORÇAMENTO '!#REF!</f>
        <v>#REF!</v>
      </c>
      <c r="H333" s="92" t="e">
        <f>'ORÇAMENTO '!#REF!</f>
        <v>#REF!</v>
      </c>
      <c r="I333" s="90" t="e">
        <f>'ORÇAMENTO '!#REF!</f>
        <v>#REF!</v>
      </c>
      <c r="J333" s="90" t="e">
        <f>'ORÇAMENTO '!#REF!</f>
        <v>#REF!</v>
      </c>
      <c r="K333" s="90" t="e">
        <f>'ORÇAMENTO '!#REF!</f>
        <v>#REF!</v>
      </c>
      <c r="L333" s="92" t="e">
        <f>'ORÇAMENTO '!#REF!</f>
        <v>#REF!</v>
      </c>
      <c r="M333" s="92" t="e">
        <f>'ORÇAMENTO '!#REF!</f>
        <v>#REF!</v>
      </c>
      <c r="N333" s="95" t="e">
        <f>'ORÇAMENTO '!#REF!</f>
        <v>#REF!</v>
      </c>
      <c r="R333" s="96" t="e">
        <f t="shared" si="117"/>
        <v>#REF!</v>
      </c>
      <c r="S333" s="96" t="e">
        <f t="shared" si="118"/>
        <v>#REF!</v>
      </c>
      <c r="T333" s="89" t="e">
        <f t="shared" si="119"/>
        <v>#REF!</v>
      </c>
      <c r="U333" s="96" t="e">
        <f t="shared" si="116"/>
        <v>#REF!</v>
      </c>
      <c r="V333" s="100" t="e">
        <f t="shared" si="120"/>
        <v>#REF!</v>
      </c>
      <c r="W333" s="103" t="e">
        <f t="shared" si="121"/>
        <v>#REF!</v>
      </c>
    </row>
    <row r="334" spans="3:23">
      <c r="C334" s="84" t="e">
        <f>'ORÇAMENTO '!#REF!</f>
        <v>#REF!</v>
      </c>
      <c r="D334" s="88" t="e">
        <f>'ORÇAMENTO '!#REF!</f>
        <v>#REF!</v>
      </c>
      <c r="E334" s="88" t="e">
        <f>'ORÇAMENTO '!#REF!</f>
        <v>#REF!</v>
      </c>
      <c r="F334" s="88" t="e">
        <f>'ORÇAMENTO '!#REF!</f>
        <v>#REF!</v>
      </c>
      <c r="G334" s="90" t="e">
        <f>'ORÇAMENTO '!#REF!</f>
        <v>#REF!</v>
      </c>
      <c r="H334" s="92" t="e">
        <f>'ORÇAMENTO '!#REF!</f>
        <v>#REF!</v>
      </c>
      <c r="I334" s="90" t="e">
        <f>'ORÇAMENTO '!#REF!</f>
        <v>#REF!</v>
      </c>
      <c r="J334" s="90" t="e">
        <f>'ORÇAMENTO '!#REF!</f>
        <v>#REF!</v>
      </c>
      <c r="K334" s="90" t="e">
        <f>'ORÇAMENTO '!#REF!</f>
        <v>#REF!</v>
      </c>
      <c r="L334" s="92" t="e">
        <f>'ORÇAMENTO '!#REF!</f>
        <v>#REF!</v>
      </c>
      <c r="M334" s="92" t="e">
        <f>'ORÇAMENTO '!#REF!</f>
        <v>#REF!</v>
      </c>
      <c r="N334" s="95" t="e">
        <f>'ORÇAMENTO '!#REF!</f>
        <v>#REF!</v>
      </c>
      <c r="R334" s="96" t="e">
        <f t="shared" si="117"/>
        <v>#REF!</v>
      </c>
      <c r="S334" s="96" t="e">
        <f t="shared" si="118"/>
        <v>#REF!</v>
      </c>
      <c r="T334" s="89" t="e">
        <f t="shared" si="119"/>
        <v>#REF!</v>
      </c>
      <c r="U334" s="96" t="e">
        <f t="shared" si="116"/>
        <v>#REF!</v>
      </c>
      <c r="V334" s="100" t="e">
        <f t="shared" si="120"/>
        <v>#REF!</v>
      </c>
      <c r="W334" s="103" t="e">
        <f t="shared" si="121"/>
        <v>#REF!</v>
      </c>
    </row>
    <row r="335" spans="3:23">
      <c r="C335" s="84" t="e">
        <f>'ORÇAMENTO '!#REF!</f>
        <v>#REF!</v>
      </c>
      <c r="D335" s="88" t="e">
        <f>'ORÇAMENTO '!#REF!</f>
        <v>#REF!</v>
      </c>
      <c r="E335" s="88" t="e">
        <f>'ORÇAMENTO '!#REF!</f>
        <v>#REF!</v>
      </c>
      <c r="F335" s="88" t="e">
        <f>'ORÇAMENTO '!#REF!</f>
        <v>#REF!</v>
      </c>
      <c r="G335" s="90" t="e">
        <f>'ORÇAMENTO '!#REF!</f>
        <v>#REF!</v>
      </c>
      <c r="H335" s="92" t="e">
        <f>'ORÇAMENTO '!#REF!</f>
        <v>#REF!</v>
      </c>
      <c r="I335" s="90" t="e">
        <f>'ORÇAMENTO '!#REF!</f>
        <v>#REF!</v>
      </c>
      <c r="J335" s="90" t="e">
        <f>'ORÇAMENTO '!#REF!</f>
        <v>#REF!</v>
      </c>
      <c r="K335" s="90" t="e">
        <f>'ORÇAMENTO '!#REF!</f>
        <v>#REF!</v>
      </c>
      <c r="L335" s="92" t="e">
        <f>'ORÇAMENTO '!#REF!</f>
        <v>#REF!</v>
      </c>
      <c r="M335" s="92" t="e">
        <f>'ORÇAMENTO '!#REF!</f>
        <v>#REF!</v>
      </c>
      <c r="N335" s="95" t="e">
        <f>'ORÇAMENTO '!#REF!</f>
        <v>#REF!</v>
      </c>
      <c r="R335" s="96" t="e">
        <f t="shared" si="117"/>
        <v>#REF!</v>
      </c>
      <c r="S335" s="96" t="e">
        <f t="shared" si="118"/>
        <v>#REF!</v>
      </c>
      <c r="T335" s="89" t="e">
        <f t="shared" si="119"/>
        <v>#REF!</v>
      </c>
      <c r="U335" s="96" t="e">
        <f t="shared" si="116"/>
        <v>#REF!</v>
      </c>
      <c r="V335" s="100" t="e">
        <f t="shared" si="120"/>
        <v>#REF!</v>
      </c>
      <c r="W335" s="103" t="e">
        <f t="shared" si="121"/>
        <v>#REF!</v>
      </c>
    </row>
    <row r="336" spans="3:23">
      <c r="C336" s="84" t="e">
        <f>'ORÇAMENTO '!#REF!</f>
        <v>#REF!</v>
      </c>
      <c r="D336" s="88" t="e">
        <f>'ORÇAMENTO '!#REF!</f>
        <v>#REF!</v>
      </c>
      <c r="E336" s="88" t="e">
        <f>'ORÇAMENTO '!#REF!</f>
        <v>#REF!</v>
      </c>
      <c r="F336" s="88" t="e">
        <f>'ORÇAMENTO '!#REF!</f>
        <v>#REF!</v>
      </c>
      <c r="G336" s="90" t="e">
        <f>'ORÇAMENTO '!#REF!</f>
        <v>#REF!</v>
      </c>
      <c r="H336" s="92" t="e">
        <f>'ORÇAMENTO '!#REF!</f>
        <v>#REF!</v>
      </c>
      <c r="I336" s="90" t="e">
        <f>'ORÇAMENTO '!#REF!</f>
        <v>#REF!</v>
      </c>
      <c r="J336" s="90" t="e">
        <f>'ORÇAMENTO '!#REF!</f>
        <v>#REF!</v>
      </c>
      <c r="K336" s="90" t="e">
        <f>'ORÇAMENTO '!#REF!</f>
        <v>#REF!</v>
      </c>
      <c r="L336" s="92" t="e">
        <f>'ORÇAMENTO '!#REF!</f>
        <v>#REF!</v>
      </c>
      <c r="M336" s="92" t="e">
        <f>'ORÇAMENTO '!#REF!</f>
        <v>#REF!</v>
      </c>
      <c r="N336" s="95" t="e">
        <f>'ORÇAMENTO '!#REF!</f>
        <v>#REF!</v>
      </c>
      <c r="R336" s="96" t="e">
        <f t="shared" si="117"/>
        <v>#REF!</v>
      </c>
      <c r="S336" s="96" t="e">
        <f t="shared" si="118"/>
        <v>#REF!</v>
      </c>
      <c r="T336" s="89" t="e">
        <f t="shared" si="119"/>
        <v>#REF!</v>
      </c>
      <c r="U336" s="96" t="e">
        <f t="shared" si="116"/>
        <v>#REF!</v>
      </c>
      <c r="V336" s="100" t="e">
        <f t="shared" si="120"/>
        <v>#REF!</v>
      </c>
      <c r="W336" s="103" t="e">
        <f t="shared" si="121"/>
        <v>#REF!</v>
      </c>
    </row>
    <row r="337" spans="3:23">
      <c r="C337" s="84" t="e">
        <f>'ORÇAMENTO '!#REF!</f>
        <v>#REF!</v>
      </c>
      <c r="D337" s="88" t="e">
        <f>'ORÇAMENTO '!#REF!</f>
        <v>#REF!</v>
      </c>
      <c r="E337" s="88" t="e">
        <f>'ORÇAMENTO '!#REF!</f>
        <v>#REF!</v>
      </c>
      <c r="F337" s="88" t="e">
        <f>'ORÇAMENTO '!#REF!</f>
        <v>#REF!</v>
      </c>
      <c r="G337" s="90" t="e">
        <f>'ORÇAMENTO '!#REF!</f>
        <v>#REF!</v>
      </c>
      <c r="H337" s="92" t="e">
        <f>'ORÇAMENTO '!#REF!</f>
        <v>#REF!</v>
      </c>
      <c r="I337" s="90" t="e">
        <f>'ORÇAMENTO '!#REF!</f>
        <v>#REF!</v>
      </c>
      <c r="J337" s="90" t="e">
        <f>'ORÇAMENTO '!#REF!</f>
        <v>#REF!</v>
      </c>
      <c r="K337" s="90" t="e">
        <f>'ORÇAMENTO '!#REF!</f>
        <v>#REF!</v>
      </c>
      <c r="L337" s="92" t="e">
        <f>'ORÇAMENTO '!#REF!</f>
        <v>#REF!</v>
      </c>
      <c r="M337" s="92" t="e">
        <f>'ORÇAMENTO '!#REF!</f>
        <v>#REF!</v>
      </c>
      <c r="N337" s="95" t="e">
        <f>'ORÇAMENTO '!#REF!</f>
        <v>#REF!</v>
      </c>
      <c r="R337" s="96" t="e">
        <f t="shared" si="117"/>
        <v>#REF!</v>
      </c>
      <c r="S337" s="96" t="e">
        <f t="shared" si="118"/>
        <v>#REF!</v>
      </c>
      <c r="T337" s="89" t="e">
        <f t="shared" si="119"/>
        <v>#REF!</v>
      </c>
      <c r="U337" s="96" t="e">
        <f t="shared" si="116"/>
        <v>#REF!</v>
      </c>
      <c r="V337" s="100" t="e">
        <f t="shared" si="120"/>
        <v>#REF!</v>
      </c>
      <c r="W337" s="103" t="e">
        <f t="shared" si="121"/>
        <v>#REF!</v>
      </c>
    </row>
    <row r="338" spans="3:23">
      <c r="C338" s="84" t="e">
        <f>'ORÇAMENTO '!#REF!</f>
        <v>#REF!</v>
      </c>
      <c r="D338" s="88" t="e">
        <f>'ORÇAMENTO '!#REF!</f>
        <v>#REF!</v>
      </c>
      <c r="E338" s="88" t="e">
        <f>'ORÇAMENTO '!#REF!</f>
        <v>#REF!</v>
      </c>
      <c r="F338" s="88" t="e">
        <f>'ORÇAMENTO '!#REF!</f>
        <v>#REF!</v>
      </c>
      <c r="G338" s="90" t="e">
        <f>'ORÇAMENTO '!#REF!</f>
        <v>#REF!</v>
      </c>
      <c r="H338" s="92" t="e">
        <f>'ORÇAMENTO '!#REF!</f>
        <v>#REF!</v>
      </c>
      <c r="I338" s="90" t="e">
        <f>'ORÇAMENTO '!#REF!</f>
        <v>#REF!</v>
      </c>
      <c r="J338" s="90" t="e">
        <f>'ORÇAMENTO '!#REF!</f>
        <v>#REF!</v>
      </c>
      <c r="K338" s="90" t="e">
        <f>'ORÇAMENTO '!#REF!</f>
        <v>#REF!</v>
      </c>
      <c r="L338" s="92" t="e">
        <f>'ORÇAMENTO '!#REF!</f>
        <v>#REF!</v>
      </c>
      <c r="M338" s="92" t="e">
        <f>'ORÇAMENTO '!#REF!</f>
        <v>#REF!</v>
      </c>
      <c r="N338" s="95" t="e">
        <f>'ORÇAMENTO '!#REF!</f>
        <v>#REF!</v>
      </c>
      <c r="R338" s="96" t="e">
        <f t="shared" si="117"/>
        <v>#REF!</v>
      </c>
      <c r="S338" s="96" t="e">
        <f t="shared" si="118"/>
        <v>#REF!</v>
      </c>
      <c r="T338" s="89" t="e">
        <f t="shared" si="119"/>
        <v>#REF!</v>
      </c>
      <c r="U338" s="96" t="e">
        <f t="shared" si="116"/>
        <v>#REF!</v>
      </c>
      <c r="V338" s="100" t="e">
        <f t="shared" si="120"/>
        <v>#REF!</v>
      </c>
      <c r="W338" s="103" t="e">
        <f t="shared" si="121"/>
        <v>#REF!</v>
      </c>
    </row>
    <row r="339" spans="3:23" hidden="1">
      <c r="C339" s="84" t="e">
        <f>'ORÇAMENTO '!#REF!</f>
        <v>#REF!</v>
      </c>
      <c r="D339" s="88" t="e">
        <f>'ORÇAMENTO '!#REF!</f>
        <v>#REF!</v>
      </c>
      <c r="E339" s="88" t="e">
        <f>'ORÇAMENTO '!#REF!</f>
        <v>#REF!</v>
      </c>
      <c r="F339" s="88" t="e">
        <f>'ORÇAMENTO '!#REF!</f>
        <v>#REF!</v>
      </c>
      <c r="G339" s="90" t="e">
        <f>'ORÇAMENTO '!#REF!</f>
        <v>#REF!</v>
      </c>
      <c r="H339" s="92" t="e">
        <f>'ORÇAMENTO '!#REF!</f>
        <v>#REF!</v>
      </c>
      <c r="I339" s="90" t="e">
        <f>'ORÇAMENTO '!#REF!</f>
        <v>#REF!</v>
      </c>
      <c r="J339" s="90" t="e">
        <f>'ORÇAMENTO '!#REF!</f>
        <v>#REF!</v>
      </c>
      <c r="K339" s="90" t="e">
        <f>'ORÇAMENTO '!#REF!</f>
        <v>#REF!</v>
      </c>
      <c r="L339" s="92" t="e">
        <f>'ORÇAMENTO '!#REF!</f>
        <v>#REF!</v>
      </c>
      <c r="M339" s="92" t="e">
        <f>'ORÇAMENTO '!#REF!</f>
        <v>#REF!</v>
      </c>
      <c r="N339" s="95" t="e">
        <f>'ORÇAMENTO '!#REF!</f>
        <v>#REF!</v>
      </c>
      <c r="R339" s="96" t="e">
        <f t="shared" ref="R339:R346" si="122">IF(F339=F338,0,SUMIF(F$6:F$1627,F339,H$6:H$1627))</f>
        <v>#REF!</v>
      </c>
      <c r="S339" s="96" t="e">
        <f t="shared" ref="S339:S346" si="123">IF(F339=F338,0,SUMIF(F$6:F$1627,F339,I$6:I$1627))</f>
        <v>#REF!</v>
      </c>
      <c r="T339" s="89" t="e">
        <f t="shared" ref="T339:T346" si="124">IF(F339=F338,0,SUMIF(F$6:F$1627,F339,L$6:L$1627))</f>
        <v>#REF!</v>
      </c>
      <c r="U339" s="96" t="e">
        <f t="shared" si="116"/>
        <v>#REF!</v>
      </c>
      <c r="V339" s="100" t="e">
        <f t="shared" ref="V339:V346" si="125">IF(F339=F338,0,SUMIF(F$6:F$1627,F339,N$6:N$1627))</f>
        <v>#REF!</v>
      </c>
    </row>
    <row r="340" spans="3:23" hidden="1">
      <c r="C340" s="84" t="e">
        <f>'ORÇAMENTO '!#REF!</f>
        <v>#REF!</v>
      </c>
      <c r="D340" s="88" t="e">
        <f>'ORÇAMENTO '!#REF!</f>
        <v>#REF!</v>
      </c>
      <c r="E340" s="88" t="e">
        <f>'ORÇAMENTO '!#REF!</f>
        <v>#REF!</v>
      </c>
      <c r="F340" s="88" t="e">
        <f>'ORÇAMENTO '!#REF!</f>
        <v>#REF!</v>
      </c>
      <c r="G340" s="90" t="e">
        <f>'ORÇAMENTO '!#REF!</f>
        <v>#REF!</v>
      </c>
      <c r="H340" s="92" t="e">
        <f>'ORÇAMENTO '!#REF!</f>
        <v>#REF!</v>
      </c>
      <c r="I340" s="90" t="e">
        <f>'ORÇAMENTO '!#REF!</f>
        <v>#REF!</v>
      </c>
      <c r="J340" s="90" t="e">
        <f>'ORÇAMENTO '!#REF!</f>
        <v>#REF!</v>
      </c>
      <c r="K340" s="90" t="e">
        <f>'ORÇAMENTO '!#REF!</f>
        <v>#REF!</v>
      </c>
      <c r="L340" s="92" t="e">
        <f>'ORÇAMENTO '!#REF!</f>
        <v>#REF!</v>
      </c>
      <c r="M340" s="92" t="e">
        <f>'ORÇAMENTO '!#REF!</f>
        <v>#REF!</v>
      </c>
      <c r="N340" s="95" t="e">
        <f>'ORÇAMENTO '!#REF!</f>
        <v>#REF!</v>
      </c>
      <c r="R340" s="96" t="e">
        <f t="shared" si="122"/>
        <v>#REF!</v>
      </c>
      <c r="S340" s="96" t="e">
        <f t="shared" si="123"/>
        <v>#REF!</v>
      </c>
      <c r="T340" s="89" t="e">
        <f t="shared" si="124"/>
        <v>#REF!</v>
      </c>
      <c r="U340" s="96" t="e">
        <f t="shared" si="116"/>
        <v>#REF!</v>
      </c>
      <c r="V340" s="100" t="e">
        <f t="shared" si="125"/>
        <v>#REF!</v>
      </c>
    </row>
    <row r="341" spans="3:23" hidden="1">
      <c r="C341" s="84" t="e">
        <f>'ORÇAMENTO '!#REF!</f>
        <v>#REF!</v>
      </c>
      <c r="D341" s="88" t="e">
        <f>'ORÇAMENTO '!#REF!</f>
        <v>#REF!</v>
      </c>
      <c r="E341" s="88" t="e">
        <f>'ORÇAMENTO '!#REF!</f>
        <v>#REF!</v>
      </c>
      <c r="F341" s="88" t="e">
        <f>'ORÇAMENTO '!#REF!</f>
        <v>#REF!</v>
      </c>
      <c r="G341" s="90" t="e">
        <f>'ORÇAMENTO '!#REF!</f>
        <v>#REF!</v>
      </c>
      <c r="H341" s="92" t="e">
        <f>'ORÇAMENTO '!#REF!</f>
        <v>#REF!</v>
      </c>
      <c r="I341" s="90" t="e">
        <f>'ORÇAMENTO '!#REF!</f>
        <v>#REF!</v>
      </c>
      <c r="J341" s="90" t="e">
        <f>'ORÇAMENTO '!#REF!</f>
        <v>#REF!</v>
      </c>
      <c r="K341" s="90" t="e">
        <f>'ORÇAMENTO '!#REF!</f>
        <v>#REF!</v>
      </c>
      <c r="L341" s="92" t="e">
        <f>'ORÇAMENTO '!#REF!</f>
        <v>#REF!</v>
      </c>
      <c r="M341" s="92" t="e">
        <f>'ORÇAMENTO '!#REF!</f>
        <v>#REF!</v>
      </c>
      <c r="N341" s="95" t="e">
        <f>'ORÇAMENTO '!#REF!</f>
        <v>#REF!</v>
      </c>
      <c r="R341" s="96" t="e">
        <f t="shared" si="122"/>
        <v>#REF!</v>
      </c>
      <c r="S341" s="96" t="e">
        <f t="shared" si="123"/>
        <v>#REF!</v>
      </c>
      <c r="T341" s="89" t="e">
        <f t="shared" si="124"/>
        <v>#REF!</v>
      </c>
      <c r="U341" s="96" t="e">
        <f t="shared" si="116"/>
        <v>#REF!</v>
      </c>
      <c r="V341" s="100" t="e">
        <f t="shared" si="125"/>
        <v>#REF!</v>
      </c>
    </row>
    <row r="342" spans="3:23" hidden="1">
      <c r="C342" s="84" t="e">
        <f>'ORÇAMENTO '!#REF!</f>
        <v>#REF!</v>
      </c>
      <c r="D342" s="88" t="e">
        <f>'ORÇAMENTO '!#REF!</f>
        <v>#REF!</v>
      </c>
      <c r="E342" s="88" t="e">
        <f>'ORÇAMENTO '!#REF!</f>
        <v>#REF!</v>
      </c>
      <c r="F342" s="88" t="e">
        <f>'ORÇAMENTO '!#REF!</f>
        <v>#REF!</v>
      </c>
      <c r="G342" s="90" t="e">
        <f>'ORÇAMENTO '!#REF!</f>
        <v>#REF!</v>
      </c>
      <c r="H342" s="92" t="e">
        <f>'ORÇAMENTO '!#REF!</f>
        <v>#REF!</v>
      </c>
      <c r="I342" s="90" t="e">
        <f>'ORÇAMENTO '!#REF!</f>
        <v>#REF!</v>
      </c>
      <c r="J342" s="90" t="e">
        <f>'ORÇAMENTO '!#REF!</f>
        <v>#REF!</v>
      </c>
      <c r="K342" s="90" t="e">
        <f>'ORÇAMENTO '!#REF!</f>
        <v>#REF!</v>
      </c>
      <c r="L342" s="92" t="e">
        <f>'ORÇAMENTO '!#REF!</f>
        <v>#REF!</v>
      </c>
      <c r="M342" s="92" t="e">
        <f>'ORÇAMENTO '!#REF!</f>
        <v>#REF!</v>
      </c>
      <c r="N342" s="95" t="e">
        <f>'ORÇAMENTO '!#REF!</f>
        <v>#REF!</v>
      </c>
      <c r="R342" s="96" t="e">
        <f t="shared" si="122"/>
        <v>#REF!</v>
      </c>
      <c r="S342" s="96" t="e">
        <f t="shared" si="123"/>
        <v>#REF!</v>
      </c>
      <c r="T342" s="89" t="e">
        <f t="shared" si="124"/>
        <v>#REF!</v>
      </c>
      <c r="U342" s="96" t="e">
        <f t="shared" si="116"/>
        <v>#REF!</v>
      </c>
      <c r="V342" s="100" t="e">
        <f t="shared" si="125"/>
        <v>#REF!</v>
      </c>
    </row>
    <row r="343" spans="3:23" hidden="1">
      <c r="C343" s="84" t="e">
        <f>'ORÇAMENTO '!#REF!</f>
        <v>#REF!</v>
      </c>
      <c r="D343" s="88" t="e">
        <f>'ORÇAMENTO '!#REF!</f>
        <v>#REF!</v>
      </c>
      <c r="E343" s="88" t="e">
        <f>'ORÇAMENTO '!#REF!</f>
        <v>#REF!</v>
      </c>
      <c r="F343" s="88" t="e">
        <f>'ORÇAMENTO '!#REF!</f>
        <v>#REF!</v>
      </c>
      <c r="G343" s="90" t="e">
        <f>'ORÇAMENTO '!#REF!</f>
        <v>#REF!</v>
      </c>
      <c r="H343" s="92" t="e">
        <f>'ORÇAMENTO '!#REF!</f>
        <v>#REF!</v>
      </c>
      <c r="I343" s="90" t="e">
        <f>'ORÇAMENTO '!#REF!</f>
        <v>#REF!</v>
      </c>
      <c r="J343" s="90" t="e">
        <f>'ORÇAMENTO '!#REF!</f>
        <v>#REF!</v>
      </c>
      <c r="K343" s="90" t="e">
        <f>'ORÇAMENTO '!#REF!</f>
        <v>#REF!</v>
      </c>
      <c r="L343" s="92" t="e">
        <f>'ORÇAMENTO '!#REF!</f>
        <v>#REF!</v>
      </c>
      <c r="M343" s="92" t="e">
        <f>'ORÇAMENTO '!#REF!</f>
        <v>#REF!</v>
      </c>
      <c r="N343" s="95" t="e">
        <f>'ORÇAMENTO '!#REF!</f>
        <v>#REF!</v>
      </c>
      <c r="R343" s="96" t="e">
        <f t="shared" si="122"/>
        <v>#REF!</v>
      </c>
      <c r="S343" s="96" t="e">
        <f t="shared" si="123"/>
        <v>#REF!</v>
      </c>
      <c r="T343" s="89" t="e">
        <f t="shared" si="124"/>
        <v>#REF!</v>
      </c>
      <c r="U343" s="96" t="e">
        <f t="shared" si="116"/>
        <v>#REF!</v>
      </c>
      <c r="V343" s="100" t="e">
        <f t="shared" si="125"/>
        <v>#REF!</v>
      </c>
    </row>
    <row r="344" spans="3:23" hidden="1">
      <c r="C344" s="84" t="e">
        <f>'ORÇAMENTO '!#REF!</f>
        <v>#REF!</v>
      </c>
      <c r="D344" s="88" t="e">
        <f>'ORÇAMENTO '!#REF!</f>
        <v>#REF!</v>
      </c>
      <c r="E344" s="88" t="e">
        <f>'ORÇAMENTO '!#REF!</f>
        <v>#REF!</v>
      </c>
      <c r="F344" s="88" t="e">
        <f>'ORÇAMENTO '!#REF!</f>
        <v>#REF!</v>
      </c>
      <c r="G344" s="90" t="e">
        <f>'ORÇAMENTO '!#REF!</f>
        <v>#REF!</v>
      </c>
      <c r="H344" s="92" t="e">
        <f>'ORÇAMENTO '!#REF!</f>
        <v>#REF!</v>
      </c>
      <c r="I344" s="90" t="e">
        <f>'ORÇAMENTO '!#REF!</f>
        <v>#REF!</v>
      </c>
      <c r="J344" s="90" t="e">
        <f>'ORÇAMENTO '!#REF!</f>
        <v>#REF!</v>
      </c>
      <c r="K344" s="90" t="e">
        <f>'ORÇAMENTO '!#REF!</f>
        <v>#REF!</v>
      </c>
      <c r="L344" s="92" t="e">
        <f>'ORÇAMENTO '!#REF!</f>
        <v>#REF!</v>
      </c>
      <c r="M344" s="92" t="e">
        <f>'ORÇAMENTO '!#REF!</f>
        <v>#REF!</v>
      </c>
      <c r="N344" s="95" t="e">
        <f>'ORÇAMENTO '!#REF!</f>
        <v>#REF!</v>
      </c>
      <c r="R344" s="96" t="e">
        <f t="shared" si="122"/>
        <v>#REF!</v>
      </c>
      <c r="S344" s="96" t="e">
        <f t="shared" si="123"/>
        <v>#REF!</v>
      </c>
      <c r="T344" s="89" t="e">
        <f t="shared" si="124"/>
        <v>#REF!</v>
      </c>
      <c r="U344" s="96" t="e">
        <f t="shared" si="116"/>
        <v>#REF!</v>
      </c>
      <c r="V344" s="100" t="e">
        <f t="shared" si="125"/>
        <v>#REF!</v>
      </c>
    </row>
    <row r="345" spans="3:23" hidden="1">
      <c r="C345" s="84" t="e">
        <f>'ORÇAMENTO '!#REF!</f>
        <v>#REF!</v>
      </c>
      <c r="D345" s="88" t="e">
        <f>'ORÇAMENTO '!#REF!</f>
        <v>#REF!</v>
      </c>
      <c r="E345" s="88" t="e">
        <f>'ORÇAMENTO '!#REF!</f>
        <v>#REF!</v>
      </c>
      <c r="F345" s="88" t="e">
        <f>'ORÇAMENTO '!#REF!</f>
        <v>#REF!</v>
      </c>
      <c r="G345" s="90" t="e">
        <f>'ORÇAMENTO '!#REF!</f>
        <v>#REF!</v>
      </c>
      <c r="H345" s="92" t="e">
        <f>'ORÇAMENTO '!#REF!</f>
        <v>#REF!</v>
      </c>
      <c r="I345" s="90" t="e">
        <f>'ORÇAMENTO '!#REF!</f>
        <v>#REF!</v>
      </c>
      <c r="J345" s="90" t="e">
        <f>'ORÇAMENTO '!#REF!</f>
        <v>#REF!</v>
      </c>
      <c r="K345" s="90" t="e">
        <f>'ORÇAMENTO '!#REF!</f>
        <v>#REF!</v>
      </c>
      <c r="L345" s="92" t="e">
        <f>'ORÇAMENTO '!#REF!</f>
        <v>#REF!</v>
      </c>
      <c r="M345" s="92" t="e">
        <f>'ORÇAMENTO '!#REF!</f>
        <v>#REF!</v>
      </c>
      <c r="N345" s="95" t="e">
        <f>'ORÇAMENTO '!#REF!</f>
        <v>#REF!</v>
      </c>
      <c r="R345" s="96" t="e">
        <f t="shared" si="122"/>
        <v>#REF!</v>
      </c>
      <c r="S345" s="96" t="e">
        <f t="shared" si="123"/>
        <v>#REF!</v>
      </c>
      <c r="T345" s="89" t="e">
        <f t="shared" si="124"/>
        <v>#REF!</v>
      </c>
      <c r="U345" s="96" t="e">
        <f t="shared" si="116"/>
        <v>#REF!</v>
      </c>
      <c r="V345" s="100" t="e">
        <f t="shared" si="125"/>
        <v>#REF!</v>
      </c>
    </row>
    <row r="346" spans="3:23" hidden="1">
      <c r="C346" s="84" t="e">
        <f>'ORÇAMENTO '!#REF!</f>
        <v>#REF!</v>
      </c>
      <c r="D346" s="88" t="e">
        <f>'ORÇAMENTO '!#REF!</f>
        <v>#REF!</v>
      </c>
      <c r="E346" s="88" t="e">
        <f>'ORÇAMENTO '!#REF!</f>
        <v>#REF!</v>
      </c>
      <c r="F346" s="88" t="e">
        <f>'ORÇAMENTO '!#REF!</f>
        <v>#REF!</v>
      </c>
      <c r="G346" s="90" t="e">
        <f>'ORÇAMENTO '!#REF!</f>
        <v>#REF!</v>
      </c>
      <c r="H346" s="92" t="e">
        <f>'ORÇAMENTO '!#REF!</f>
        <v>#REF!</v>
      </c>
      <c r="I346" s="90" t="e">
        <f>'ORÇAMENTO '!#REF!</f>
        <v>#REF!</v>
      </c>
      <c r="J346" s="90" t="e">
        <f>'ORÇAMENTO '!#REF!</f>
        <v>#REF!</v>
      </c>
      <c r="K346" s="90" t="e">
        <f>'ORÇAMENTO '!#REF!</f>
        <v>#REF!</v>
      </c>
      <c r="L346" s="92" t="e">
        <f>'ORÇAMENTO '!#REF!</f>
        <v>#REF!</v>
      </c>
      <c r="M346" s="92" t="e">
        <f>'ORÇAMENTO '!#REF!</f>
        <v>#REF!</v>
      </c>
      <c r="N346" s="95" t="e">
        <f>'ORÇAMENTO '!#REF!</f>
        <v>#REF!</v>
      </c>
      <c r="R346" s="96" t="e">
        <f t="shared" si="122"/>
        <v>#REF!</v>
      </c>
      <c r="S346" s="96" t="e">
        <f t="shared" si="123"/>
        <v>#REF!</v>
      </c>
      <c r="T346" s="89" t="e">
        <f t="shared" si="124"/>
        <v>#REF!</v>
      </c>
      <c r="U346" s="96" t="e">
        <f t="shared" si="116"/>
        <v>#REF!</v>
      </c>
      <c r="V346" s="100" t="e">
        <f t="shared" si="125"/>
        <v>#REF!</v>
      </c>
    </row>
    <row r="347" spans="3:23">
      <c r="C347" s="84" t="e">
        <f>'ORÇAMENTO '!#REF!</f>
        <v>#REF!</v>
      </c>
      <c r="D347" s="88" t="e">
        <f>'ORÇAMENTO '!#REF!</f>
        <v>#REF!</v>
      </c>
      <c r="E347" s="88" t="e">
        <f>'ORÇAMENTO '!#REF!</f>
        <v>#REF!</v>
      </c>
      <c r="F347" s="88" t="e">
        <f>'ORÇAMENTO '!#REF!</f>
        <v>#REF!</v>
      </c>
      <c r="G347" s="90" t="e">
        <f>'ORÇAMENTO '!#REF!</f>
        <v>#REF!</v>
      </c>
      <c r="H347" s="92" t="e">
        <f>'ORÇAMENTO '!#REF!</f>
        <v>#REF!</v>
      </c>
      <c r="I347" s="90" t="e">
        <f>'ORÇAMENTO '!#REF!</f>
        <v>#REF!</v>
      </c>
      <c r="J347" s="90" t="e">
        <f>'ORÇAMENTO '!#REF!</f>
        <v>#REF!</v>
      </c>
      <c r="K347" s="90" t="e">
        <f>'ORÇAMENTO '!#REF!</f>
        <v>#REF!</v>
      </c>
      <c r="L347" s="92" t="e">
        <f>'ORÇAMENTO '!#REF!</f>
        <v>#REF!</v>
      </c>
      <c r="M347" s="92" t="e">
        <f>'ORÇAMENTO '!#REF!</f>
        <v>#REF!</v>
      </c>
      <c r="N347" s="95" t="e">
        <f>'ORÇAMENTO '!#REF!</f>
        <v>#REF!</v>
      </c>
      <c r="R347" s="96" t="e">
        <f>IF(F347=F346,0,SUMIF($F$6:$F$1627,F347,$H$6:$H$1627))</f>
        <v>#REF!</v>
      </c>
      <c r="S347" s="96" t="e">
        <f>IF(F347=F346,0,SUMIF($F$6:$F$1627,F347,$I$6:$I$1627))</f>
        <v>#REF!</v>
      </c>
      <c r="T347" s="89" t="e">
        <f>IF(F347=F346,0,SUMIF($F$6:$F$1627,F347,$L$6:$L$1627))</f>
        <v>#REF!</v>
      </c>
      <c r="U347" s="96" t="e">
        <f t="shared" si="116"/>
        <v>#REF!</v>
      </c>
      <c r="V347" s="100" t="e">
        <f>IF(F347=F346,0,SUMIF($F$6:$F$1627,F347,$N$6:$N$1627))</f>
        <v>#REF!</v>
      </c>
      <c r="W347" s="103" t="e">
        <f>V347+W346</f>
        <v>#REF!</v>
      </c>
    </row>
    <row r="348" spans="3:23">
      <c r="C348" s="84" t="e">
        <f>'ORÇAMENTO '!#REF!</f>
        <v>#REF!</v>
      </c>
      <c r="D348" s="88" t="e">
        <f>'ORÇAMENTO '!#REF!</f>
        <v>#REF!</v>
      </c>
      <c r="E348" s="88" t="e">
        <f>'ORÇAMENTO '!#REF!</f>
        <v>#REF!</v>
      </c>
      <c r="F348" s="88" t="e">
        <f>'ORÇAMENTO '!#REF!</f>
        <v>#REF!</v>
      </c>
      <c r="G348" s="90" t="e">
        <f>'ORÇAMENTO '!#REF!</f>
        <v>#REF!</v>
      </c>
      <c r="H348" s="92" t="e">
        <f>'ORÇAMENTO '!#REF!</f>
        <v>#REF!</v>
      </c>
      <c r="I348" s="90" t="e">
        <f>'ORÇAMENTO '!#REF!</f>
        <v>#REF!</v>
      </c>
      <c r="J348" s="90" t="e">
        <f>'ORÇAMENTO '!#REF!</f>
        <v>#REF!</v>
      </c>
      <c r="K348" s="90" t="e">
        <f>'ORÇAMENTO '!#REF!</f>
        <v>#REF!</v>
      </c>
      <c r="L348" s="92" t="e">
        <f>'ORÇAMENTO '!#REF!</f>
        <v>#REF!</v>
      </c>
      <c r="M348" s="92" t="e">
        <f>'ORÇAMENTO '!#REF!</f>
        <v>#REF!</v>
      </c>
      <c r="N348" s="95" t="e">
        <f>'ORÇAMENTO '!#REF!</f>
        <v>#REF!</v>
      </c>
      <c r="R348" s="96" t="e">
        <f>IF(F348=F347,0,SUMIF($F$6:$F$1627,F348,$H$6:$H$1627))</f>
        <v>#REF!</v>
      </c>
      <c r="S348" s="96" t="e">
        <f>IF(F348=F347,0,SUMIF($F$6:$F$1627,F348,$I$6:$I$1627))</f>
        <v>#REF!</v>
      </c>
      <c r="T348" s="89" t="e">
        <f>IF(F348=F347,0,SUMIF($F$6:$F$1627,F348,$L$6:$L$1627))</f>
        <v>#REF!</v>
      </c>
      <c r="U348" s="96" t="e">
        <f t="shared" si="116"/>
        <v>#REF!</v>
      </c>
      <c r="V348" s="100" t="e">
        <f>IF(F348=F347,0,SUMIF($F$6:$F$1627,F348,$N$6:$N$1627))</f>
        <v>#REF!</v>
      </c>
      <c r="W348" s="103" t="e">
        <f>V348+W347</f>
        <v>#REF!</v>
      </c>
    </row>
    <row r="349" spans="3:23" hidden="1">
      <c r="C349" s="84" t="e">
        <f>'ORÇAMENTO '!#REF!</f>
        <v>#REF!</v>
      </c>
      <c r="D349" s="88" t="e">
        <f>'ORÇAMENTO '!#REF!</f>
        <v>#REF!</v>
      </c>
      <c r="E349" s="88" t="e">
        <f>'ORÇAMENTO '!#REF!</f>
        <v>#REF!</v>
      </c>
      <c r="F349" s="88" t="e">
        <f>'ORÇAMENTO '!#REF!</f>
        <v>#REF!</v>
      </c>
      <c r="G349" s="90" t="e">
        <f>'ORÇAMENTO '!#REF!</f>
        <v>#REF!</v>
      </c>
      <c r="H349" s="92" t="e">
        <f>'ORÇAMENTO '!#REF!</f>
        <v>#REF!</v>
      </c>
      <c r="I349" s="90" t="e">
        <f>'ORÇAMENTO '!#REF!</f>
        <v>#REF!</v>
      </c>
      <c r="J349" s="90" t="e">
        <f>'ORÇAMENTO '!#REF!</f>
        <v>#REF!</v>
      </c>
      <c r="K349" s="90" t="e">
        <f>'ORÇAMENTO '!#REF!</f>
        <v>#REF!</v>
      </c>
      <c r="L349" s="92" t="e">
        <f>'ORÇAMENTO '!#REF!</f>
        <v>#REF!</v>
      </c>
      <c r="M349" s="92" t="e">
        <f>'ORÇAMENTO '!#REF!</f>
        <v>#REF!</v>
      </c>
      <c r="N349" s="95" t="e">
        <f>'ORÇAMENTO '!#REF!</f>
        <v>#REF!</v>
      </c>
      <c r="R349" s="96" t="e">
        <f t="shared" ref="R349:R354" si="126">IF(F349=F348,0,SUMIF(F$6:F$1627,F349,H$6:H$1627))</f>
        <v>#REF!</v>
      </c>
      <c r="S349" s="96" t="e">
        <f t="shared" ref="S349:S354" si="127">IF(F349=F348,0,SUMIF(F$6:F$1627,F349,I$6:I$1627))</f>
        <v>#REF!</v>
      </c>
      <c r="T349" s="89" t="e">
        <f t="shared" ref="T349:T354" si="128">IF(F349=F348,0,SUMIF(F$6:F$1627,F349,L$6:L$1627))</f>
        <v>#REF!</v>
      </c>
      <c r="U349" s="96" t="e">
        <f t="shared" si="116"/>
        <v>#REF!</v>
      </c>
      <c r="V349" s="100" t="e">
        <f t="shared" ref="V349:V354" si="129">IF(F349=F348,0,SUMIF(F$6:F$1627,F349,N$6:N$1627))</f>
        <v>#REF!</v>
      </c>
    </row>
    <row r="350" spans="3:23" hidden="1">
      <c r="C350" s="84" t="e">
        <f>'ORÇAMENTO '!#REF!</f>
        <v>#REF!</v>
      </c>
      <c r="D350" s="88" t="e">
        <f>'ORÇAMENTO '!#REF!</f>
        <v>#REF!</v>
      </c>
      <c r="E350" s="88" t="e">
        <f>'ORÇAMENTO '!#REF!</f>
        <v>#REF!</v>
      </c>
      <c r="F350" s="88" t="e">
        <f>'ORÇAMENTO '!#REF!</f>
        <v>#REF!</v>
      </c>
      <c r="G350" s="90" t="e">
        <f>'ORÇAMENTO '!#REF!</f>
        <v>#REF!</v>
      </c>
      <c r="H350" s="92" t="e">
        <f>'ORÇAMENTO '!#REF!</f>
        <v>#REF!</v>
      </c>
      <c r="I350" s="90" t="e">
        <f>'ORÇAMENTO '!#REF!</f>
        <v>#REF!</v>
      </c>
      <c r="J350" s="90" t="e">
        <f>'ORÇAMENTO '!#REF!</f>
        <v>#REF!</v>
      </c>
      <c r="K350" s="90" t="e">
        <f>'ORÇAMENTO '!#REF!</f>
        <v>#REF!</v>
      </c>
      <c r="L350" s="92" t="e">
        <f>'ORÇAMENTO '!#REF!</f>
        <v>#REF!</v>
      </c>
      <c r="M350" s="92" t="e">
        <f>'ORÇAMENTO '!#REF!</f>
        <v>#REF!</v>
      </c>
      <c r="N350" s="95" t="e">
        <f>'ORÇAMENTO '!#REF!</f>
        <v>#REF!</v>
      </c>
      <c r="R350" s="96" t="e">
        <f t="shared" si="126"/>
        <v>#REF!</v>
      </c>
      <c r="S350" s="96" t="e">
        <f t="shared" si="127"/>
        <v>#REF!</v>
      </c>
      <c r="T350" s="89" t="e">
        <f t="shared" si="128"/>
        <v>#REF!</v>
      </c>
      <c r="U350" s="96" t="e">
        <f t="shared" si="116"/>
        <v>#REF!</v>
      </c>
      <c r="V350" s="100" t="e">
        <f t="shared" si="129"/>
        <v>#REF!</v>
      </c>
    </row>
    <row r="351" spans="3:23" hidden="1">
      <c r="C351" s="84" t="e">
        <f>'ORÇAMENTO '!#REF!</f>
        <v>#REF!</v>
      </c>
      <c r="D351" s="88" t="e">
        <f>'ORÇAMENTO '!#REF!</f>
        <v>#REF!</v>
      </c>
      <c r="E351" s="88" t="e">
        <f>'ORÇAMENTO '!#REF!</f>
        <v>#REF!</v>
      </c>
      <c r="F351" s="88" t="e">
        <f>'ORÇAMENTO '!#REF!</f>
        <v>#REF!</v>
      </c>
      <c r="G351" s="90" t="e">
        <f>'ORÇAMENTO '!#REF!</f>
        <v>#REF!</v>
      </c>
      <c r="H351" s="92" t="e">
        <f>'ORÇAMENTO '!#REF!</f>
        <v>#REF!</v>
      </c>
      <c r="I351" s="90" t="e">
        <f>'ORÇAMENTO '!#REF!</f>
        <v>#REF!</v>
      </c>
      <c r="J351" s="90" t="e">
        <f>'ORÇAMENTO '!#REF!</f>
        <v>#REF!</v>
      </c>
      <c r="K351" s="90" t="e">
        <f>'ORÇAMENTO '!#REF!</f>
        <v>#REF!</v>
      </c>
      <c r="L351" s="92" t="e">
        <f>'ORÇAMENTO '!#REF!</f>
        <v>#REF!</v>
      </c>
      <c r="M351" s="92" t="e">
        <f>'ORÇAMENTO '!#REF!</f>
        <v>#REF!</v>
      </c>
      <c r="N351" s="95" t="e">
        <f>'ORÇAMENTO '!#REF!</f>
        <v>#REF!</v>
      </c>
      <c r="R351" s="96" t="e">
        <f t="shared" si="126"/>
        <v>#REF!</v>
      </c>
      <c r="S351" s="96" t="e">
        <f t="shared" si="127"/>
        <v>#REF!</v>
      </c>
      <c r="T351" s="89" t="e">
        <f t="shared" si="128"/>
        <v>#REF!</v>
      </c>
      <c r="U351" s="96" t="e">
        <f t="shared" si="116"/>
        <v>#REF!</v>
      </c>
      <c r="V351" s="100" t="e">
        <f t="shared" si="129"/>
        <v>#REF!</v>
      </c>
    </row>
    <row r="352" spans="3:23" hidden="1">
      <c r="C352" s="84" t="e">
        <f>'ORÇAMENTO '!#REF!</f>
        <v>#REF!</v>
      </c>
      <c r="D352" s="88" t="e">
        <f>'ORÇAMENTO '!#REF!</f>
        <v>#REF!</v>
      </c>
      <c r="E352" s="88" t="e">
        <f>'ORÇAMENTO '!#REF!</f>
        <v>#REF!</v>
      </c>
      <c r="F352" s="88" t="e">
        <f>'ORÇAMENTO '!#REF!</f>
        <v>#REF!</v>
      </c>
      <c r="G352" s="90" t="e">
        <f>'ORÇAMENTO '!#REF!</f>
        <v>#REF!</v>
      </c>
      <c r="H352" s="92" t="e">
        <f>'ORÇAMENTO '!#REF!</f>
        <v>#REF!</v>
      </c>
      <c r="I352" s="90" t="e">
        <f>'ORÇAMENTO '!#REF!</f>
        <v>#REF!</v>
      </c>
      <c r="J352" s="90" t="e">
        <f>'ORÇAMENTO '!#REF!</f>
        <v>#REF!</v>
      </c>
      <c r="K352" s="90" t="e">
        <f>'ORÇAMENTO '!#REF!</f>
        <v>#REF!</v>
      </c>
      <c r="L352" s="92" t="e">
        <f>'ORÇAMENTO '!#REF!</f>
        <v>#REF!</v>
      </c>
      <c r="M352" s="92" t="e">
        <f>'ORÇAMENTO '!#REF!</f>
        <v>#REF!</v>
      </c>
      <c r="N352" s="95" t="e">
        <f>'ORÇAMENTO '!#REF!</f>
        <v>#REF!</v>
      </c>
      <c r="R352" s="96" t="e">
        <f t="shared" si="126"/>
        <v>#REF!</v>
      </c>
      <c r="S352" s="96" t="e">
        <f t="shared" si="127"/>
        <v>#REF!</v>
      </c>
      <c r="T352" s="89" t="e">
        <f t="shared" si="128"/>
        <v>#REF!</v>
      </c>
      <c r="U352" s="96" t="e">
        <f t="shared" si="116"/>
        <v>#REF!</v>
      </c>
      <c r="V352" s="100" t="e">
        <f t="shared" si="129"/>
        <v>#REF!</v>
      </c>
    </row>
    <row r="353" spans="3:23" hidden="1">
      <c r="C353" s="84" t="e">
        <f>'ORÇAMENTO '!#REF!</f>
        <v>#REF!</v>
      </c>
      <c r="D353" s="88" t="e">
        <f>'ORÇAMENTO '!#REF!</f>
        <v>#REF!</v>
      </c>
      <c r="E353" s="88" t="e">
        <f>'ORÇAMENTO '!#REF!</f>
        <v>#REF!</v>
      </c>
      <c r="F353" s="88" t="e">
        <f>'ORÇAMENTO '!#REF!</f>
        <v>#REF!</v>
      </c>
      <c r="G353" s="90" t="e">
        <f>'ORÇAMENTO '!#REF!</f>
        <v>#REF!</v>
      </c>
      <c r="H353" s="92" t="e">
        <f>'ORÇAMENTO '!#REF!</f>
        <v>#REF!</v>
      </c>
      <c r="I353" s="90" t="e">
        <f>'ORÇAMENTO '!#REF!</f>
        <v>#REF!</v>
      </c>
      <c r="J353" s="90" t="e">
        <f>'ORÇAMENTO '!#REF!</f>
        <v>#REF!</v>
      </c>
      <c r="K353" s="90" t="e">
        <f>'ORÇAMENTO '!#REF!</f>
        <v>#REF!</v>
      </c>
      <c r="L353" s="92" t="e">
        <f>'ORÇAMENTO '!#REF!</f>
        <v>#REF!</v>
      </c>
      <c r="M353" s="92" t="e">
        <f>'ORÇAMENTO '!#REF!</f>
        <v>#REF!</v>
      </c>
      <c r="N353" s="95" t="e">
        <f>'ORÇAMENTO '!#REF!</f>
        <v>#REF!</v>
      </c>
      <c r="R353" s="96" t="e">
        <f t="shared" si="126"/>
        <v>#REF!</v>
      </c>
      <c r="S353" s="96" t="e">
        <f t="shared" si="127"/>
        <v>#REF!</v>
      </c>
      <c r="T353" s="89" t="e">
        <f t="shared" si="128"/>
        <v>#REF!</v>
      </c>
      <c r="U353" s="96" t="e">
        <f t="shared" si="116"/>
        <v>#REF!</v>
      </c>
      <c r="V353" s="100" t="e">
        <f t="shared" si="129"/>
        <v>#REF!</v>
      </c>
    </row>
    <row r="354" spans="3:23" hidden="1">
      <c r="C354" s="84" t="e">
        <f>'ORÇAMENTO '!#REF!</f>
        <v>#REF!</v>
      </c>
      <c r="D354" s="88" t="e">
        <f>'ORÇAMENTO '!#REF!</f>
        <v>#REF!</v>
      </c>
      <c r="E354" s="88" t="e">
        <f>'ORÇAMENTO '!#REF!</f>
        <v>#REF!</v>
      </c>
      <c r="F354" s="88" t="e">
        <f>'ORÇAMENTO '!#REF!</f>
        <v>#REF!</v>
      </c>
      <c r="G354" s="90" t="e">
        <f>'ORÇAMENTO '!#REF!</f>
        <v>#REF!</v>
      </c>
      <c r="H354" s="92" t="e">
        <f>'ORÇAMENTO '!#REF!</f>
        <v>#REF!</v>
      </c>
      <c r="I354" s="90" t="e">
        <f>'ORÇAMENTO '!#REF!</f>
        <v>#REF!</v>
      </c>
      <c r="J354" s="90" t="e">
        <f>'ORÇAMENTO '!#REF!</f>
        <v>#REF!</v>
      </c>
      <c r="K354" s="90" t="e">
        <f>'ORÇAMENTO '!#REF!</f>
        <v>#REF!</v>
      </c>
      <c r="L354" s="92" t="e">
        <f>'ORÇAMENTO '!#REF!</f>
        <v>#REF!</v>
      </c>
      <c r="M354" s="92" t="e">
        <f>'ORÇAMENTO '!#REF!</f>
        <v>#REF!</v>
      </c>
      <c r="N354" s="95" t="e">
        <f>'ORÇAMENTO '!#REF!</f>
        <v>#REF!</v>
      </c>
      <c r="R354" s="96" t="e">
        <f t="shared" si="126"/>
        <v>#REF!</v>
      </c>
      <c r="S354" s="96" t="e">
        <f t="shared" si="127"/>
        <v>#REF!</v>
      </c>
      <c r="T354" s="89" t="e">
        <f t="shared" si="128"/>
        <v>#REF!</v>
      </c>
      <c r="U354" s="96" t="e">
        <f t="shared" si="116"/>
        <v>#REF!</v>
      </c>
      <c r="V354" s="100" t="e">
        <f t="shared" si="129"/>
        <v>#REF!</v>
      </c>
    </row>
    <row r="355" spans="3:23">
      <c r="C355" s="84" t="e">
        <f>'ORÇAMENTO '!#REF!</f>
        <v>#REF!</v>
      </c>
      <c r="D355" s="88" t="e">
        <f>'ORÇAMENTO '!#REF!</f>
        <v>#REF!</v>
      </c>
      <c r="E355" s="88" t="e">
        <f>'ORÇAMENTO '!#REF!</f>
        <v>#REF!</v>
      </c>
      <c r="F355" s="88" t="e">
        <f>'ORÇAMENTO '!#REF!</f>
        <v>#REF!</v>
      </c>
      <c r="G355" s="90" t="e">
        <f>'ORÇAMENTO '!#REF!</f>
        <v>#REF!</v>
      </c>
      <c r="H355" s="92" t="e">
        <f>'ORÇAMENTO '!#REF!</f>
        <v>#REF!</v>
      </c>
      <c r="I355" s="90" t="e">
        <f>'ORÇAMENTO '!#REF!</f>
        <v>#REF!</v>
      </c>
      <c r="J355" s="90" t="e">
        <f>'ORÇAMENTO '!#REF!</f>
        <v>#REF!</v>
      </c>
      <c r="K355" s="90" t="e">
        <f>'ORÇAMENTO '!#REF!</f>
        <v>#REF!</v>
      </c>
      <c r="L355" s="92" t="e">
        <f>'ORÇAMENTO '!#REF!</f>
        <v>#REF!</v>
      </c>
      <c r="M355" s="92" t="e">
        <f>'ORÇAMENTO '!#REF!</f>
        <v>#REF!</v>
      </c>
      <c r="N355" s="95" t="e">
        <f>'ORÇAMENTO '!#REF!</f>
        <v>#REF!</v>
      </c>
      <c r="R355" s="96" t="e">
        <f>IF(F355=F354,0,SUMIF($F$6:$F$1627,F355,$H$6:$H$1627))</f>
        <v>#REF!</v>
      </c>
      <c r="S355" s="96" t="e">
        <f>IF(F355=F354,0,SUMIF($F$6:$F$1627,F355,$I$6:$I$1627))</f>
        <v>#REF!</v>
      </c>
      <c r="T355" s="89" t="e">
        <f>IF(F355=F354,0,SUMIF($F$6:$F$1627,F355,$L$6:$L$1627))</f>
        <v>#REF!</v>
      </c>
      <c r="U355" s="96" t="e">
        <f t="shared" si="116"/>
        <v>#REF!</v>
      </c>
      <c r="V355" s="100" t="e">
        <f>IF(F355=F354,0,SUMIF($F$6:$F$1627,F355,$N$6:$N$1627))</f>
        <v>#REF!</v>
      </c>
      <c r="W355" s="103" t="e">
        <f>V355+W354</f>
        <v>#REF!</v>
      </c>
    </row>
    <row r="356" spans="3:23" hidden="1">
      <c r="C356" s="84" t="e">
        <f>'ORÇAMENTO '!#REF!</f>
        <v>#REF!</v>
      </c>
      <c r="D356" s="88" t="e">
        <f>'ORÇAMENTO '!#REF!</f>
        <v>#REF!</v>
      </c>
      <c r="E356" s="88" t="e">
        <f>'ORÇAMENTO '!#REF!</f>
        <v>#REF!</v>
      </c>
      <c r="F356" s="88" t="e">
        <f>'ORÇAMENTO '!#REF!</f>
        <v>#REF!</v>
      </c>
      <c r="G356" s="90" t="e">
        <f>'ORÇAMENTO '!#REF!</f>
        <v>#REF!</v>
      </c>
      <c r="H356" s="92" t="e">
        <f>'ORÇAMENTO '!#REF!</f>
        <v>#REF!</v>
      </c>
      <c r="I356" s="90" t="e">
        <f>'ORÇAMENTO '!#REF!</f>
        <v>#REF!</v>
      </c>
      <c r="J356" s="90" t="e">
        <f>'ORÇAMENTO '!#REF!</f>
        <v>#REF!</v>
      </c>
      <c r="K356" s="90" t="e">
        <f>'ORÇAMENTO '!#REF!</f>
        <v>#REF!</v>
      </c>
      <c r="L356" s="92" t="e">
        <f>'ORÇAMENTO '!#REF!</f>
        <v>#REF!</v>
      </c>
      <c r="M356" s="92" t="e">
        <f>'ORÇAMENTO '!#REF!</f>
        <v>#REF!</v>
      </c>
      <c r="N356" s="95" t="e">
        <f>'ORÇAMENTO '!#REF!</f>
        <v>#REF!</v>
      </c>
      <c r="R356" s="96" t="e">
        <f>IF(F356=F355,0,SUMIF(F$6:F$1627,F356,H$6:H$1627))</f>
        <v>#REF!</v>
      </c>
      <c r="S356" s="96" t="e">
        <f>IF(F356=F355,0,SUMIF(F$6:F$1627,F356,I$6:I$1627))</f>
        <v>#REF!</v>
      </c>
      <c r="T356" s="89" t="e">
        <f>IF(F356=F355,0,SUMIF(F$6:F$1627,F356,L$6:L$1627))</f>
        <v>#REF!</v>
      </c>
      <c r="U356" s="96" t="e">
        <f t="shared" si="116"/>
        <v>#REF!</v>
      </c>
      <c r="V356" s="100" t="e">
        <f>IF(F356=F355,0,SUMIF(F$6:F$1627,F356,N$6:N$1627))</f>
        <v>#REF!</v>
      </c>
    </row>
    <row r="357" spans="3:23" hidden="1">
      <c r="C357" s="84" t="e">
        <f>'ORÇAMENTO '!#REF!</f>
        <v>#REF!</v>
      </c>
      <c r="D357" s="88" t="e">
        <f>'ORÇAMENTO '!#REF!</f>
        <v>#REF!</v>
      </c>
      <c r="E357" s="88" t="e">
        <f>'ORÇAMENTO '!#REF!</f>
        <v>#REF!</v>
      </c>
      <c r="F357" s="88" t="e">
        <f>'ORÇAMENTO '!#REF!</f>
        <v>#REF!</v>
      </c>
      <c r="G357" s="90" t="e">
        <f>'ORÇAMENTO '!#REF!</f>
        <v>#REF!</v>
      </c>
      <c r="H357" s="92" t="e">
        <f>'ORÇAMENTO '!#REF!</f>
        <v>#REF!</v>
      </c>
      <c r="I357" s="90" t="e">
        <f>'ORÇAMENTO '!#REF!</f>
        <v>#REF!</v>
      </c>
      <c r="J357" s="90" t="e">
        <f>'ORÇAMENTO '!#REF!</f>
        <v>#REF!</v>
      </c>
      <c r="K357" s="90" t="e">
        <f>'ORÇAMENTO '!#REF!</f>
        <v>#REF!</v>
      </c>
      <c r="L357" s="92" t="e">
        <f>'ORÇAMENTO '!#REF!</f>
        <v>#REF!</v>
      </c>
      <c r="M357" s="92" t="e">
        <f>'ORÇAMENTO '!#REF!</f>
        <v>#REF!</v>
      </c>
      <c r="N357" s="95" t="e">
        <f>'ORÇAMENTO '!#REF!</f>
        <v>#REF!</v>
      </c>
      <c r="R357" s="96" t="e">
        <f>IF(F357=F356,0,SUMIF(F$6:F$1627,F357,H$6:H$1627))</f>
        <v>#REF!</v>
      </c>
      <c r="S357" s="96" t="e">
        <f>IF(F357=F356,0,SUMIF(F$6:F$1627,F357,I$6:I$1627))</f>
        <v>#REF!</v>
      </c>
      <c r="T357" s="89" t="e">
        <f>IF(F357=F356,0,SUMIF(F$6:F$1627,F357,L$6:L$1627))</f>
        <v>#REF!</v>
      </c>
      <c r="U357" s="96" t="e">
        <f t="shared" si="116"/>
        <v>#REF!</v>
      </c>
      <c r="V357" s="100" t="e">
        <f>IF(F357=F356,0,SUMIF(F$6:F$1627,F357,N$6:N$1627))</f>
        <v>#REF!</v>
      </c>
    </row>
    <row r="358" spans="3:23" hidden="1">
      <c r="C358" s="84" t="e">
        <f>'ORÇAMENTO '!#REF!</f>
        <v>#REF!</v>
      </c>
      <c r="D358" s="88" t="e">
        <f>'ORÇAMENTO '!#REF!</f>
        <v>#REF!</v>
      </c>
      <c r="E358" s="88" t="e">
        <f>'ORÇAMENTO '!#REF!</f>
        <v>#REF!</v>
      </c>
      <c r="F358" s="88" t="e">
        <f>'ORÇAMENTO '!#REF!</f>
        <v>#REF!</v>
      </c>
      <c r="G358" s="90" t="e">
        <f>'ORÇAMENTO '!#REF!</f>
        <v>#REF!</v>
      </c>
      <c r="H358" s="92" t="e">
        <f>'ORÇAMENTO '!#REF!</f>
        <v>#REF!</v>
      </c>
      <c r="I358" s="90" t="e">
        <f>'ORÇAMENTO '!#REF!</f>
        <v>#REF!</v>
      </c>
      <c r="J358" s="90" t="e">
        <f>'ORÇAMENTO '!#REF!</f>
        <v>#REF!</v>
      </c>
      <c r="K358" s="90" t="e">
        <f>'ORÇAMENTO '!#REF!</f>
        <v>#REF!</v>
      </c>
      <c r="L358" s="92" t="e">
        <f>'ORÇAMENTO '!#REF!</f>
        <v>#REF!</v>
      </c>
      <c r="M358" s="92" t="e">
        <f>'ORÇAMENTO '!#REF!</f>
        <v>#REF!</v>
      </c>
      <c r="N358" s="95" t="e">
        <f>'ORÇAMENTO '!#REF!</f>
        <v>#REF!</v>
      </c>
      <c r="R358" s="96" t="e">
        <f>IF(F358=F357,0,SUMIF(F$6:F$1627,F358,H$6:H$1627))</f>
        <v>#REF!</v>
      </c>
      <c r="S358" s="96" t="e">
        <f>IF(F358=F357,0,SUMIF(F$6:F$1627,F358,I$6:I$1627))</f>
        <v>#REF!</v>
      </c>
      <c r="T358" s="89" t="e">
        <f>IF(F358=F357,0,SUMIF(F$6:F$1627,F358,L$6:L$1627))</f>
        <v>#REF!</v>
      </c>
      <c r="U358" s="96" t="e">
        <f t="shared" si="116"/>
        <v>#REF!</v>
      </c>
      <c r="V358" s="100" t="e">
        <f>IF(F358=F357,0,SUMIF(F$6:F$1627,F358,N$6:N$1627))</f>
        <v>#REF!</v>
      </c>
    </row>
    <row r="359" spans="3:23" hidden="1">
      <c r="C359" s="84" t="e">
        <f>'ORÇAMENTO '!#REF!</f>
        <v>#REF!</v>
      </c>
      <c r="D359" s="88" t="e">
        <f>'ORÇAMENTO '!#REF!</f>
        <v>#REF!</v>
      </c>
      <c r="E359" s="88" t="e">
        <f>'ORÇAMENTO '!#REF!</f>
        <v>#REF!</v>
      </c>
      <c r="F359" s="88" t="e">
        <f>'ORÇAMENTO '!#REF!</f>
        <v>#REF!</v>
      </c>
      <c r="G359" s="90" t="e">
        <f>'ORÇAMENTO '!#REF!</f>
        <v>#REF!</v>
      </c>
      <c r="H359" s="92" t="e">
        <f>'ORÇAMENTO '!#REF!</f>
        <v>#REF!</v>
      </c>
      <c r="I359" s="90" t="e">
        <f>'ORÇAMENTO '!#REF!</f>
        <v>#REF!</v>
      </c>
      <c r="J359" s="90" t="e">
        <f>'ORÇAMENTO '!#REF!</f>
        <v>#REF!</v>
      </c>
      <c r="K359" s="90" t="e">
        <f>'ORÇAMENTO '!#REF!</f>
        <v>#REF!</v>
      </c>
      <c r="L359" s="92" t="e">
        <f>'ORÇAMENTO '!#REF!</f>
        <v>#REF!</v>
      </c>
      <c r="M359" s="92" t="e">
        <f>'ORÇAMENTO '!#REF!</f>
        <v>#REF!</v>
      </c>
      <c r="N359" s="95" t="e">
        <f>'ORÇAMENTO '!#REF!</f>
        <v>#REF!</v>
      </c>
      <c r="R359" s="96" t="e">
        <f>IF(F359=F358,0,SUMIF(F$6:F$1627,F359,H$6:H$1627))</f>
        <v>#REF!</v>
      </c>
      <c r="S359" s="96" t="e">
        <f>IF(F359=F358,0,SUMIF(F$6:F$1627,F359,I$6:I$1627))</f>
        <v>#REF!</v>
      </c>
      <c r="T359" s="89" t="e">
        <f>IF(F359=F358,0,SUMIF(F$6:F$1627,F359,L$6:L$1627))</f>
        <v>#REF!</v>
      </c>
      <c r="U359" s="96" t="e">
        <f t="shared" si="116"/>
        <v>#REF!</v>
      </c>
      <c r="V359" s="100" t="e">
        <f>IF(F359=F358,0,SUMIF(F$6:F$1627,F359,N$6:N$1627))</f>
        <v>#REF!</v>
      </c>
    </row>
    <row r="360" spans="3:23" hidden="1">
      <c r="C360" s="84" t="e">
        <f>'ORÇAMENTO '!#REF!</f>
        <v>#REF!</v>
      </c>
      <c r="D360" s="88" t="e">
        <f>'ORÇAMENTO '!#REF!</f>
        <v>#REF!</v>
      </c>
      <c r="E360" s="88" t="e">
        <f>'ORÇAMENTO '!#REF!</f>
        <v>#REF!</v>
      </c>
      <c r="F360" s="88" t="e">
        <f>'ORÇAMENTO '!#REF!</f>
        <v>#REF!</v>
      </c>
      <c r="G360" s="90" t="e">
        <f>'ORÇAMENTO '!#REF!</f>
        <v>#REF!</v>
      </c>
      <c r="H360" s="92" t="e">
        <f>'ORÇAMENTO '!#REF!</f>
        <v>#REF!</v>
      </c>
      <c r="I360" s="90" t="e">
        <f>'ORÇAMENTO '!#REF!</f>
        <v>#REF!</v>
      </c>
      <c r="J360" s="90" t="e">
        <f>'ORÇAMENTO '!#REF!</f>
        <v>#REF!</v>
      </c>
      <c r="K360" s="90" t="e">
        <f>'ORÇAMENTO '!#REF!</f>
        <v>#REF!</v>
      </c>
      <c r="L360" s="92" t="e">
        <f>'ORÇAMENTO '!#REF!</f>
        <v>#REF!</v>
      </c>
      <c r="M360" s="92" t="e">
        <f>'ORÇAMENTO '!#REF!</f>
        <v>#REF!</v>
      </c>
      <c r="N360" s="95" t="e">
        <f>'ORÇAMENTO '!#REF!</f>
        <v>#REF!</v>
      </c>
      <c r="R360" s="96" t="e">
        <f>IF(F360=F359,0,SUMIF(F$6:F$1627,F360,H$6:H$1627))</f>
        <v>#REF!</v>
      </c>
      <c r="S360" s="96" t="e">
        <f>IF(F360=F359,0,SUMIF(F$6:F$1627,F360,I$6:I$1627))</f>
        <v>#REF!</v>
      </c>
      <c r="T360" s="89" t="e">
        <f>IF(F360=F359,0,SUMIF(F$6:F$1627,F360,L$6:L$1627))</f>
        <v>#REF!</v>
      </c>
      <c r="U360" s="96" t="e">
        <f t="shared" si="116"/>
        <v>#REF!</v>
      </c>
      <c r="V360" s="100" t="e">
        <f>IF(F360=F359,0,SUMIF(F$6:F$1627,F360,N$6:N$1627))</f>
        <v>#REF!</v>
      </c>
    </row>
    <row r="361" spans="3:23">
      <c r="C361" s="84" t="e">
        <f>'ORÇAMENTO '!#REF!</f>
        <v>#REF!</v>
      </c>
      <c r="D361" s="88" t="e">
        <f>'ORÇAMENTO '!#REF!</f>
        <v>#REF!</v>
      </c>
      <c r="E361" s="88" t="e">
        <f>'ORÇAMENTO '!#REF!</f>
        <v>#REF!</v>
      </c>
      <c r="F361" s="88" t="e">
        <f>'ORÇAMENTO '!#REF!</f>
        <v>#REF!</v>
      </c>
      <c r="G361" s="90" t="e">
        <f>'ORÇAMENTO '!#REF!</f>
        <v>#REF!</v>
      </c>
      <c r="H361" s="92" t="e">
        <f>'ORÇAMENTO '!#REF!</f>
        <v>#REF!</v>
      </c>
      <c r="I361" s="90" t="e">
        <f>'ORÇAMENTO '!#REF!</f>
        <v>#REF!</v>
      </c>
      <c r="J361" s="90" t="e">
        <f>'ORÇAMENTO '!#REF!</f>
        <v>#REF!</v>
      </c>
      <c r="K361" s="90" t="e">
        <f>'ORÇAMENTO '!#REF!</f>
        <v>#REF!</v>
      </c>
      <c r="L361" s="92" t="e">
        <f>'ORÇAMENTO '!#REF!</f>
        <v>#REF!</v>
      </c>
      <c r="M361" s="92" t="e">
        <f>'ORÇAMENTO '!#REF!</f>
        <v>#REF!</v>
      </c>
      <c r="N361" s="95" t="e">
        <f>'ORÇAMENTO '!#REF!</f>
        <v>#REF!</v>
      </c>
      <c r="R361" s="96" t="e">
        <f>IF(F361=F360,0,SUMIF($F$6:$F$1627,F361,$H$6:$H$1627))</f>
        <v>#REF!</v>
      </c>
      <c r="S361" s="96" t="e">
        <f>IF(F361=F360,0,SUMIF($F$6:$F$1627,F361,$I$6:$I$1627))</f>
        <v>#REF!</v>
      </c>
      <c r="T361" s="89" t="e">
        <f>IF(F361=F360,0,SUMIF($F$6:$F$1627,F361,$L$6:$L$1627))</f>
        <v>#REF!</v>
      </c>
      <c r="U361" s="96" t="e">
        <f t="shared" si="116"/>
        <v>#REF!</v>
      </c>
      <c r="V361" s="100" t="e">
        <f>IF(F361=F360,0,SUMIF($F$6:$F$1627,F361,$N$6:$N$1627))</f>
        <v>#REF!</v>
      </c>
      <c r="W361" s="103" t="e">
        <f>V361+W360</f>
        <v>#REF!</v>
      </c>
    </row>
    <row r="362" spans="3:23" hidden="1">
      <c r="C362" s="84" t="e">
        <f>'ORÇAMENTO '!#REF!</f>
        <v>#REF!</v>
      </c>
      <c r="D362" s="88" t="e">
        <f>'ORÇAMENTO '!#REF!</f>
        <v>#REF!</v>
      </c>
      <c r="E362" s="88" t="e">
        <f>'ORÇAMENTO '!#REF!</f>
        <v>#REF!</v>
      </c>
      <c r="F362" s="88" t="e">
        <f>'ORÇAMENTO '!#REF!</f>
        <v>#REF!</v>
      </c>
      <c r="G362" s="90" t="e">
        <f>'ORÇAMENTO '!#REF!</f>
        <v>#REF!</v>
      </c>
      <c r="H362" s="92" t="e">
        <f>'ORÇAMENTO '!#REF!</f>
        <v>#REF!</v>
      </c>
      <c r="I362" s="90" t="e">
        <f>'ORÇAMENTO '!#REF!</f>
        <v>#REF!</v>
      </c>
      <c r="J362" s="90" t="e">
        <f>'ORÇAMENTO '!#REF!</f>
        <v>#REF!</v>
      </c>
      <c r="K362" s="90" t="e">
        <f>'ORÇAMENTO '!#REF!</f>
        <v>#REF!</v>
      </c>
      <c r="L362" s="92" t="e">
        <f>'ORÇAMENTO '!#REF!</f>
        <v>#REF!</v>
      </c>
      <c r="M362" s="92" t="e">
        <f>'ORÇAMENTO '!#REF!</f>
        <v>#REF!</v>
      </c>
      <c r="N362" s="95" t="e">
        <f>'ORÇAMENTO '!#REF!</f>
        <v>#REF!</v>
      </c>
      <c r="R362" s="96" t="e">
        <f>IF(F362=F361,0,SUMIF(F$6:F$1627,F362,H$6:H$1627))</f>
        <v>#REF!</v>
      </c>
      <c r="S362" s="96" t="e">
        <f>IF(F362=F361,0,SUMIF(F$6:F$1627,F362,I$6:I$1627))</f>
        <v>#REF!</v>
      </c>
      <c r="T362" s="89" t="e">
        <f>IF(F362=F361,0,SUMIF(F$6:F$1627,F362,L$6:L$1627))</f>
        <v>#REF!</v>
      </c>
      <c r="U362" s="96" t="e">
        <f t="shared" si="116"/>
        <v>#REF!</v>
      </c>
      <c r="V362" s="100" t="e">
        <f>IF(F362=F361,0,SUMIF(F$6:F$1627,F362,N$6:N$1627))</f>
        <v>#REF!</v>
      </c>
    </row>
    <row r="363" spans="3:23" hidden="1">
      <c r="C363" s="84" t="e">
        <f>'ORÇAMENTO '!#REF!</f>
        <v>#REF!</v>
      </c>
      <c r="D363" s="88" t="e">
        <f>'ORÇAMENTO '!#REF!</f>
        <v>#REF!</v>
      </c>
      <c r="E363" s="88" t="e">
        <f>'ORÇAMENTO '!#REF!</f>
        <v>#REF!</v>
      </c>
      <c r="F363" s="88" t="e">
        <f>'ORÇAMENTO '!#REF!</f>
        <v>#REF!</v>
      </c>
      <c r="G363" s="90" t="e">
        <f>'ORÇAMENTO '!#REF!</f>
        <v>#REF!</v>
      </c>
      <c r="H363" s="92" t="e">
        <f>'ORÇAMENTO '!#REF!</f>
        <v>#REF!</v>
      </c>
      <c r="I363" s="90" t="e">
        <f>'ORÇAMENTO '!#REF!</f>
        <v>#REF!</v>
      </c>
      <c r="J363" s="90" t="e">
        <f>'ORÇAMENTO '!#REF!</f>
        <v>#REF!</v>
      </c>
      <c r="K363" s="90" t="e">
        <f>'ORÇAMENTO '!#REF!</f>
        <v>#REF!</v>
      </c>
      <c r="L363" s="92" t="e">
        <f>'ORÇAMENTO '!#REF!</f>
        <v>#REF!</v>
      </c>
      <c r="M363" s="92" t="e">
        <f>'ORÇAMENTO '!#REF!</f>
        <v>#REF!</v>
      </c>
      <c r="N363" s="95" t="e">
        <f>'ORÇAMENTO '!#REF!</f>
        <v>#REF!</v>
      </c>
      <c r="R363" s="96" t="e">
        <f>IF(F363=F362,0,SUMIF(F$6:F$1627,F363,H$6:H$1627))</f>
        <v>#REF!</v>
      </c>
      <c r="S363" s="96" t="e">
        <f>IF(F363=F362,0,SUMIF(F$6:F$1627,F363,I$6:I$1627))</f>
        <v>#REF!</v>
      </c>
      <c r="T363" s="89" t="e">
        <f>IF(F363=F362,0,SUMIF(F$6:F$1627,F363,L$6:L$1627))</f>
        <v>#REF!</v>
      </c>
      <c r="U363" s="96" t="e">
        <f t="shared" si="116"/>
        <v>#REF!</v>
      </c>
      <c r="V363" s="100" t="e">
        <f>IF(F363=F362,0,SUMIF(F$6:F$1627,F363,N$6:N$1627))</f>
        <v>#REF!</v>
      </c>
    </row>
    <row r="364" spans="3:23" hidden="1">
      <c r="C364" s="84" t="e">
        <f>'ORÇAMENTO '!#REF!</f>
        <v>#REF!</v>
      </c>
      <c r="D364" s="88" t="e">
        <f>'ORÇAMENTO '!#REF!</f>
        <v>#REF!</v>
      </c>
      <c r="E364" s="88" t="e">
        <f>'ORÇAMENTO '!#REF!</f>
        <v>#REF!</v>
      </c>
      <c r="F364" s="88" t="e">
        <f>'ORÇAMENTO '!#REF!</f>
        <v>#REF!</v>
      </c>
      <c r="G364" s="90" t="e">
        <f>'ORÇAMENTO '!#REF!</f>
        <v>#REF!</v>
      </c>
      <c r="H364" s="92" t="e">
        <f>'ORÇAMENTO '!#REF!</f>
        <v>#REF!</v>
      </c>
      <c r="I364" s="90" t="e">
        <f>'ORÇAMENTO '!#REF!</f>
        <v>#REF!</v>
      </c>
      <c r="J364" s="90" t="e">
        <f>'ORÇAMENTO '!#REF!</f>
        <v>#REF!</v>
      </c>
      <c r="K364" s="90" t="e">
        <f>'ORÇAMENTO '!#REF!</f>
        <v>#REF!</v>
      </c>
      <c r="L364" s="92" t="e">
        <f>'ORÇAMENTO '!#REF!</f>
        <v>#REF!</v>
      </c>
      <c r="M364" s="92" t="e">
        <f>'ORÇAMENTO '!#REF!</f>
        <v>#REF!</v>
      </c>
      <c r="N364" s="95" t="e">
        <f>'ORÇAMENTO '!#REF!</f>
        <v>#REF!</v>
      </c>
      <c r="R364" s="96" t="e">
        <f>IF(F364=F363,0,SUMIF(F$6:F$1627,F364,H$6:H$1627))</f>
        <v>#REF!</v>
      </c>
      <c r="S364" s="96" t="e">
        <f>IF(F364=F363,0,SUMIF(F$6:F$1627,F364,I$6:I$1627))</f>
        <v>#REF!</v>
      </c>
      <c r="T364" s="89" t="e">
        <f>IF(F364=F363,0,SUMIF(F$6:F$1627,F364,L$6:L$1627))</f>
        <v>#REF!</v>
      </c>
      <c r="U364" s="96" t="e">
        <f t="shared" si="116"/>
        <v>#REF!</v>
      </c>
      <c r="V364" s="100" t="e">
        <f>IF(F364=F363,0,SUMIF(F$6:F$1627,F364,N$6:N$1627))</f>
        <v>#REF!</v>
      </c>
    </row>
    <row r="365" spans="3:23" hidden="1">
      <c r="C365" s="84" t="e">
        <f>'ORÇAMENTO '!#REF!</f>
        <v>#REF!</v>
      </c>
      <c r="D365" s="88" t="e">
        <f>'ORÇAMENTO '!#REF!</f>
        <v>#REF!</v>
      </c>
      <c r="E365" s="88" t="e">
        <f>'ORÇAMENTO '!#REF!</f>
        <v>#REF!</v>
      </c>
      <c r="F365" s="88" t="e">
        <f>'ORÇAMENTO '!#REF!</f>
        <v>#REF!</v>
      </c>
      <c r="G365" s="90" t="e">
        <f>'ORÇAMENTO '!#REF!</f>
        <v>#REF!</v>
      </c>
      <c r="H365" s="92" t="e">
        <f>'ORÇAMENTO '!#REF!</f>
        <v>#REF!</v>
      </c>
      <c r="I365" s="90" t="e">
        <f>'ORÇAMENTO '!#REF!</f>
        <v>#REF!</v>
      </c>
      <c r="J365" s="90" t="e">
        <f>'ORÇAMENTO '!#REF!</f>
        <v>#REF!</v>
      </c>
      <c r="K365" s="90" t="e">
        <f>'ORÇAMENTO '!#REF!</f>
        <v>#REF!</v>
      </c>
      <c r="L365" s="92" t="e">
        <f>'ORÇAMENTO '!#REF!</f>
        <v>#REF!</v>
      </c>
      <c r="M365" s="92" t="e">
        <f>'ORÇAMENTO '!#REF!</f>
        <v>#REF!</v>
      </c>
      <c r="N365" s="95" t="e">
        <f>'ORÇAMENTO '!#REF!</f>
        <v>#REF!</v>
      </c>
      <c r="R365" s="96" t="e">
        <f>IF(F365=F364,0,SUMIF(F$6:F$1627,F365,H$6:H$1627))</f>
        <v>#REF!</v>
      </c>
      <c r="S365" s="96" t="e">
        <f>IF(F365=F364,0,SUMIF(F$6:F$1627,F365,I$6:I$1627))</f>
        <v>#REF!</v>
      </c>
      <c r="T365" s="89" t="e">
        <f>IF(F365=F364,0,SUMIF(F$6:F$1627,F365,L$6:L$1627))</f>
        <v>#REF!</v>
      </c>
      <c r="U365" s="96" t="e">
        <f t="shared" si="116"/>
        <v>#REF!</v>
      </c>
      <c r="V365" s="100" t="e">
        <f>IF(F365=F364,0,SUMIF(F$6:F$1627,F365,N$6:N$1627))</f>
        <v>#REF!</v>
      </c>
    </row>
    <row r="366" spans="3:23" hidden="1">
      <c r="C366" s="84" t="e">
        <f>'ORÇAMENTO '!#REF!</f>
        <v>#REF!</v>
      </c>
      <c r="D366" s="88" t="e">
        <f>'ORÇAMENTO '!#REF!</f>
        <v>#REF!</v>
      </c>
      <c r="E366" s="88" t="e">
        <f>'ORÇAMENTO '!#REF!</f>
        <v>#REF!</v>
      </c>
      <c r="F366" s="88" t="e">
        <f>'ORÇAMENTO '!#REF!</f>
        <v>#REF!</v>
      </c>
      <c r="G366" s="90" t="e">
        <f>'ORÇAMENTO '!#REF!</f>
        <v>#REF!</v>
      </c>
      <c r="H366" s="92" t="e">
        <f>'ORÇAMENTO '!#REF!</f>
        <v>#REF!</v>
      </c>
      <c r="I366" s="90" t="e">
        <f>'ORÇAMENTO '!#REF!</f>
        <v>#REF!</v>
      </c>
      <c r="J366" s="90" t="e">
        <f>'ORÇAMENTO '!#REF!</f>
        <v>#REF!</v>
      </c>
      <c r="K366" s="90" t="e">
        <f>'ORÇAMENTO '!#REF!</f>
        <v>#REF!</v>
      </c>
      <c r="L366" s="92" t="e">
        <f>'ORÇAMENTO '!#REF!</f>
        <v>#REF!</v>
      </c>
      <c r="M366" s="92" t="e">
        <f>'ORÇAMENTO '!#REF!</f>
        <v>#REF!</v>
      </c>
      <c r="N366" s="95" t="e">
        <f>'ORÇAMENTO '!#REF!</f>
        <v>#REF!</v>
      </c>
      <c r="R366" s="96" t="e">
        <f>IF(F366=F365,0,SUMIF(F$6:F$1627,F366,H$6:H$1627))</f>
        <v>#REF!</v>
      </c>
      <c r="S366" s="96" t="e">
        <f>IF(F366=F365,0,SUMIF(F$6:F$1627,F366,I$6:I$1627))</f>
        <v>#REF!</v>
      </c>
      <c r="T366" s="89" t="e">
        <f>IF(F366=F365,0,SUMIF(F$6:F$1627,F366,L$6:L$1627))</f>
        <v>#REF!</v>
      </c>
      <c r="U366" s="96" t="e">
        <f t="shared" si="116"/>
        <v>#REF!</v>
      </c>
      <c r="V366" s="100" t="e">
        <f>IF(F366=F365,0,SUMIF(F$6:F$1627,F366,N$6:N$1627))</f>
        <v>#REF!</v>
      </c>
    </row>
    <row r="367" spans="3:23">
      <c r="C367" s="84" t="e">
        <f>'ORÇAMENTO '!#REF!</f>
        <v>#REF!</v>
      </c>
      <c r="D367" s="88" t="e">
        <f>'ORÇAMENTO '!#REF!</f>
        <v>#REF!</v>
      </c>
      <c r="E367" s="88" t="e">
        <f>'ORÇAMENTO '!#REF!</f>
        <v>#REF!</v>
      </c>
      <c r="F367" s="88" t="e">
        <f>'ORÇAMENTO '!#REF!</f>
        <v>#REF!</v>
      </c>
      <c r="G367" s="90" t="e">
        <f>'ORÇAMENTO '!#REF!</f>
        <v>#REF!</v>
      </c>
      <c r="H367" s="92" t="e">
        <f>'ORÇAMENTO '!#REF!</f>
        <v>#REF!</v>
      </c>
      <c r="I367" s="90" t="e">
        <f>'ORÇAMENTO '!#REF!</f>
        <v>#REF!</v>
      </c>
      <c r="J367" s="90" t="e">
        <f>'ORÇAMENTO '!#REF!</f>
        <v>#REF!</v>
      </c>
      <c r="K367" s="90" t="e">
        <f>'ORÇAMENTO '!#REF!</f>
        <v>#REF!</v>
      </c>
      <c r="L367" s="92" t="e">
        <f>'ORÇAMENTO '!#REF!</f>
        <v>#REF!</v>
      </c>
      <c r="M367" s="92" t="e">
        <f>'ORÇAMENTO '!#REF!</f>
        <v>#REF!</v>
      </c>
      <c r="N367" s="95" t="e">
        <f>'ORÇAMENTO '!#REF!</f>
        <v>#REF!</v>
      </c>
      <c r="R367" s="96" t="e">
        <f>IF(F367=F366,0,SUMIF($F$6:$F$1627,F367,$H$6:$H$1627))</f>
        <v>#REF!</v>
      </c>
      <c r="S367" s="96" t="e">
        <f>IF(F367=F366,0,SUMIF($F$6:$F$1627,F367,$I$6:$I$1627))</f>
        <v>#REF!</v>
      </c>
      <c r="T367" s="89" t="e">
        <f>IF(F367=F366,0,SUMIF($F$6:$F$1627,F367,$L$6:$L$1627))</f>
        <v>#REF!</v>
      </c>
      <c r="U367" s="96" t="e">
        <f t="shared" si="116"/>
        <v>#REF!</v>
      </c>
      <c r="V367" s="100" t="e">
        <f>IF(F367=F366,0,SUMIF($F$6:$F$1627,F367,$N$6:$N$1627))</f>
        <v>#REF!</v>
      </c>
      <c r="W367" s="103" t="e">
        <f>V367+W366</f>
        <v>#REF!</v>
      </c>
    </row>
    <row r="368" spans="3:23">
      <c r="C368" s="84" t="e">
        <f>'ORÇAMENTO '!#REF!</f>
        <v>#REF!</v>
      </c>
      <c r="D368" s="88" t="e">
        <f>'ORÇAMENTO '!#REF!</f>
        <v>#REF!</v>
      </c>
      <c r="E368" s="88" t="e">
        <f>'ORÇAMENTO '!#REF!</f>
        <v>#REF!</v>
      </c>
      <c r="F368" s="88" t="e">
        <f>'ORÇAMENTO '!#REF!</f>
        <v>#REF!</v>
      </c>
      <c r="G368" s="90" t="e">
        <f>'ORÇAMENTO '!#REF!</f>
        <v>#REF!</v>
      </c>
      <c r="H368" s="92" t="e">
        <f>'ORÇAMENTO '!#REF!</f>
        <v>#REF!</v>
      </c>
      <c r="I368" s="90" t="e">
        <f>'ORÇAMENTO '!#REF!</f>
        <v>#REF!</v>
      </c>
      <c r="J368" s="90" t="e">
        <f>'ORÇAMENTO '!#REF!</f>
        <v>#REF!</v>
      </c>
      <c r="K368" s="90" t="e">
        <f>'ORÇAMENTO '!#REF!</f>
        <v>#REF!</v>
      </c>
      <c r="L368" s="92" t="e">
        <f>'ORÇAMENTO '!#REF!</f>
        <v>#REF!</v>
      </c>
      <c r="M368" s="92" t="e">
        <f>'ORÇAMENTO '!#REF!</f>
        <v>#REF!</v>
      </c>
      <c r="N368" s="95" t="e">
        <f>'ORÇAMENTO '!#REF!</f>
        <v>#REF!</v>
      </c>
      <c r="R368" s="96" t="e">
        <f>IF(F368=F367,0,SUMIF($F$6:$F$1627,F368,$H$6:$H$1627))</f>
        <v>#REF!</v>
      </c>
      <c r="S368" s="96" t="e">
        <f>IF(F368=F367,0,SUMIF($F$6:$F$1627,F368,$I$6:$I$1627))</f>
        <v>#REF!</v>
      </c>
      <c r="T368" s="89" t="e">
        <f>IF(F368=F367,0,SUMIF($F$6:$F$1627,F368,$L$6:$L$1627))</f>
        <v>#REF!</v>
      </c>
      <c r="U368" s="96" t="e">
        <f t="shared" si="116"/>
        <v>#REF!</v>
      </c>
      <c r="V368" s="100" t="e">
        <f>IF(F368=F367,0,SUMIF($F$6:$F$1627,F368,$N$6:$N$1627))</f>
        <v>#REF!</v>
      </c>
      <c r="W368" s="103" t="e">
        <f>V368+W367</f>
        <v>#REF!</v>
      </c>
    </row>
    <row r="369" spans="3:23">
      <c r="C369" s="84" t="e">
        <f>'ORÇAMENTO '!#REF!</f>
        <v>#REF!</v>
      </c>
      <c r="D369" s="88" t="e">
        <f>'ORÇAMENTO '!#REF!</f>
        <v>#REF!</v>
      </c>
      <c r="E369" s="88" t="e">
        <f>'ORÇAMENTO '!#REF!</f>
        <v>#REF!</v>
      </c>
      <c r="F369" s="88" t="e">
        <f>'ORÇAMENTO '!#REF!</f>
        <v>#REF!</v>
      </c>
      <c r="G369" s="90" t="e">
        <f>'ORÇAMENTO '!#REF!</f>
        <v>#REF!</v>
      </c>
      <c r="H369" s="92" t="e">
        <f>'ORÇAMENTO '!#REF!</f>
        <v>#REF!</v>
      </c>
      <c r="I369" s="90" t="e">
        <f>'ORÇAMENTO '!#REF!</f>
        <v>#REF!</v>
      </c>
      <c r="J369" s="90" t="e">
        <f>'ORÇAMENTO '!#REF!</f>
        <v>#REF!</v>
      </c>
      <c r="K369" s="90" t="e">
        <f>'ORÇAMENTO '!#REF!</f>
        <v>#REF!</v>
      </c>
      <c r="L369" s="92" t="e">
        <f>'ORÇAMENTO '!#REF!</f>
        <v>#REF!</v>
      </c>
      <c r="M369" s="92" t="e">
        <f>'ORÇAMENTO '!#REF!</f>
        <v>#REF!</v>
      </c>
      <c r="N369" s="95" t="e">
        <f>'ORÇAMENTO '!#REF!</f>
        <v>#REF!</v>
      </c>
      <c r="R369" s="96" t="e">
        <f>IF(F369=F368,0,SUMIF($F$6:$F$1627,F369,$H$6:$H$1627))</f>
        <v>#REF!</v>
      </c>
      <c r="S369" s="96" t="e">
        <f>IF(F369=F368,0,SUMIF($F$6:$F$1627,F369,$I$6:$I$1627))</f>
        <v>#REF!</v>
      </c>
      <c r="T369" s="89" t="e">
        <f>IF(F369=F368,0,SUMIF($F$6:$F$1627,F369,$L$6:$L$1627))</f>
        <v>#REF!</v>
      </c>
      <c r="U369" s="96" t="e">
        <f t="shared" si="116"/>
        <v>#REF!</v>
      </c>
      <c r="V369" s="100" t="e">
        <f>IF(F369=F368,0,SUMIF($F$6:$F$1627,F369,$N$6:$N$1627))</f>
        <v>#REF!</v>
      </c>
      <c r="W369" s="103" t="e">
        <f>V369+W368</f>
        <v>#REF!</v>
      </c>
    </row>
    <row r="370" spans="3:23" hidden="1">
      <c r="C370" s="84" t="e">
        <f>'ORÇAMENTO '!#REF!</f>
        <v>#REF!</v>
      </c>
      <c r="D370" s="88" t="e">
        <f>'ORÇAMENTO '!#REF!</f>
        <v>#REF!</v>
      </c>
      <c r="E370" s="88" t="e">
        <f>'ORÇAMENTO '!#REF!</f>
        <v>#REF!</v>
      </c>
      <c r="F370" s="88" t="e">
        <f>'ORÇAMENTO '!#REF!</f>
        <v>#REF!</v>
      </c>
      <c r="G370" s="90" t="e">
        <f>'ORÇAMENTO '!#REF!</f>
        <v>#REF!</v>
      </c>
      <c r="H370" s="92" t="e">
        <f>'ORÇAMENTO '!#REF!</f>
        <v>#REF!</v>
      </c>
      <c r="I370" s="90" t="e">
        <f>'ORÇAMENTO '!#REF!</f>
        <v>#REF!</v>
      </c>
      <c r="J370" s="90" t="e">
        <f>'ORÇAMENTO '!#REF!</f>
        <v>#REF!</v>
      </c>
      <c r="K370" s="90" t="e">
        <f>'ORÇAMENTO '!#REF!</f>
        <v>#REF!</v>
      </c>
      <c r="L370" s="92" t="e">
        <f>'ORÇAMENTO '!#REF!</f>
        <v>#REF!</v>
      </c>
      <c r="M370" s="92" t="e">
        <f>'ORÇAMENTO '!#REF!</f>
        <v>#REF!</v>
      </c>
      <c r="N370" s="95" t="e">
        <f>'ORÇAMENTO '!#REF!</f>
        <v>#REF!</v>
      </c>
      <c r="R370" s="96" t="e">
        <f t="shared" ref="R370:R375" si="130">IF(F370=F369,0,SUMIF(F$6:F$1627,F370,H$6:H$1627))</f>
        <v>#REF!</v>
      </c>
      <c r="S370" s="96" t="e">
        <f t="shared" ref="S370:S375" si="131">IF(F370=F369,0,SUMIF(F$6:F$1627,F370,I$6:I$1627))</f>
        <v>#REF!</v>
      </c>
      <c r="T370" s="89" t="e">
        <f t="shared" ref="T370:T375" si="132">IF(F370=F369,0,SUMIF(F$6:F$1627,F370,L$6:L$1627))</f>
        <v>#REF!</v>
      </c>
      <c r="U370" s="96" t="e">
        <f t="shared" si="116"/>
        <v>#REF!</v>
      </c>
      <c r="V370" s="100" t="e">
        <f t="shared" ref="V370:V375" si="133">IF(F370=F369,0,SUMIF(F$6:F$1627,F370,N$6:N$1627))</f>
        <v>#REF!</v>
      </c>
    </row>
    <row r="371" spans="3:23" hidden="1">
      <c r="C371" s="84" t="e">
        <f>'ORÇAMENTO '!#REF!</f>
        <v>#REF!</v>
      </c>
      <c r="D371" s="88" t="e">
        <f>'ORÇAMENTO '!#REF!</f>
        <v>#REF!</v>
      </c>
      <c r="E371" s="88" t="e">
        <f>'ORÇAMENTO '!#REF!</f>
        <v>#REF!</v>
      </c>
      <c r="F371" s="88" t="e">
        <f>'ORÇAMENTO '!#REF!</f>
        <v>#REF!</v>
      </c>
      <c r="G371" s="90" t="e">
        <f>'ORÇAMENTO '!#REF!</f>
        <v>#REF!</v>
      </c>
      <c r="H371" s="92" t="e">
        <f>'ORÇAMENTO '!#REF!</f>
        <v>#REF!</v>
      </c>
      <c r="I371" s="90" t="e">
        <f>'ORÇAMENTO '!#REF!</f>
        <v>#REF!</v>
      </c>
      <c r="J371" s="90" t="e">
        <f>'ORÇAMENTO '!#REF!</f>
        <v>#REF!</v>
      </c>
      <c r="K371" s="90" t="e">
        <f>'ORÇAMENTO '!#REF!</f>
        <v>#REF!</v>
      </c>
      <c r="L371" s="92" t="e">
        <f>'ORÇAMENTO '!#REF!</f>
        <v>#REF!</v>
      </c>
      <c r="M371" s="92" t="e">
        <f>'ORÇAMENTO '!#REF!</f>
        <v>#REF!</v>
      </c>
      <c r="N371" s="95" t="e">
        <f>'ORÇAMENTO '!#REF!</f>
        <v>#REF!</v>
      </c>
      <c r="R371" s="96" t="e">
        <f t="shared" si="130"/>
        <v>#REF!</v>
      </c>
      <c r="S371" s="96" t="e">
        <f t="shared" si="131"/>
        <v>#REF!</v>
      </c>
      <c r="T371" s="89" t="e">
        <f t="shared" si="132"/>
        <v>#REF!</v>
      </c>
      <c r="U371" s="96" t="e">
        <f t="shared" si="116"/>
        <v>#REF!</v>
      </c>
      <c r="V371" s="100" t="e">
        <f t="shared" si="133"/>
        <v>#REF!</v>
      </c>
    </row>
    <row r="372" spans="3:23" hidden="1">
      <c r="C372" s="84" t="e">
        <f>'ORÇAMENTO '!#REF!</f>
        <v>#REF!</v>
      </c>
      <c r="D372" s="88" t="e">
        <f>'ORÇAMENTO '!#REF!</f>
        <v>#REF!</v>
      </c>
      <c r="E372" s="88" t="e">
        <f>'ORÇAMENTO '!#REF!</f>
        <v>#REF!</v>
      </c>
      <c r="F372" s="88" t="e">
        <f>'ORÇAMENTO '!#REF!</f>
        <v>#REF!</v>
      </c>
      <c r="G372" s="90" t="e">
        <f>'ORÇAMENTO '!#REF!</f>
        <v>#REF!</v>
      </c>
      <c r="H372" s="92" t="e">
        <f>'ORÇAMENTO '!#REF!</f>
        <v>#REF!</v>
      </c>
      <c r="I372" s="90" t="e">
        <f>'ORÇAMENTO '!#REF!</f>
        <v>#REF!</v>
      </c>
      <c r="J372" s="90" t="e">
        <f>'ORÇAMENTO '!#REF!</f>
        <v>#REF!</v>
      </c>
      <c r="K372" s="90" t="e">
        <f>'ORÇAMENTO '!#REF!</f>
        <v>#REF!</v>
      </c>
      <c r="L372" s="92" t="e">
        <f>'ORÇAMENTO '!#REF!</f>
        <v>#REF!</v>
      </c>
      <c r="M372" s="92" t="e">
        <f>'ORÇAMENTO '!#REF!</f>
        <v>#REF!</v>
      </c>
      <c r="N372" s="95" t="e">
        <f>'ORÇAMENTO '!#REF!</f>
        <v>#REF!</v>
      </c>
      <c r="R372" s="96" t="e">
        <f t="shared" si="130"/>
        <v>#REF!</v>
      </c>
      <c r="S372" s="96" t="e">
        <f t="shared" si="131"/>
        <v>#REF!</v>
      </c>
      <c r="T372" s="89" t="e">
        <f t="shared" si="132"/>
        <v>#REF!</v>
      </c>
      <c r="U372" s="96" t="e">
        <f t="shared" si="116"/>
        <v>#REF!</v>
      </c>
      <c r="V372" s="100" t="e">
        <f t="shared" si="133"/>
        <v>#REF!</v>
      </c>
    </row>
    <row r="373" spans="3:23" hidden="1">
      <c r="C373" s="84" t="e">
        <f>'ORÇAMENTO '!#REF!</f>
        <v>#REF!</v>
      </c>
      <c r="D373" s="88" t="e">
        <f>'ORÇAMENTO '!#REF!</f>
        <v>#REF!</v>
      </c>
      <c r="E373" s="88" t="e">
        <f>'ORÇAMENTO '!#REF!</f>
        <v>#REF!</v>
      </c>
      <c r="F373" s="88" t="e">
        <f>'ORÇAMENTO '!#REF!</f>
        <v>#REF!</v>
      </c>
      <c r="G373" s="90" t="e">
        <f>'ORÇAMENTO '!#REF!</f>
        <v>#REF!</v>
      </c>
      <c r="H373" s="92" t="e">
        <f>'ORÇAMENTO '!#REF!</f>
        <v>#REF!</v>
      </c>
      <c r="I373" s="90" t="e">
        <f>'ORÇAMENTO '!#REF!</f>
        <v>#REF!</v>
      </c>
      <c r="J373" s="90" t="e">
        <f>'ORÇAMENTO '!#REF!</f>
        <v>#REF!</v>
      </c>
      <c r="K373" s="90" t="e">
        <f>'ORÇAMENTO '!#REF!</f>
        <v>#REF!</v>
      </c>
      <c r="L373" s="92" t="e">
        <f>'ORÇAMENTO '!#REF!</f>
        <v>#REF!</v>
      </c>
      <c r="M373" s="92" t="e">
        <f>'ORÇAMENTO '!#REF!</f>
        <v>#REF!</v>
      </c>
      <c r="N373" s="95" t="e">
        <f>'ORÇAMENTO '!#REF!</f>
        <v>#REF!</v>
      </c>
      <c r="R373" s="96" t="e">
        <f t="shared" si="130"/>
        <v>#REF!</v>
      </c>
      <c r="S373" s="96" t="e">
        <f t="shared" si="131"/>
        <v>#REF!</v>
      </c>
      <c r="T373" s="89" t="e">
        <f t="shared" si="132"/>
        <v>#REF!</v>
      </c>
      <c r="U373" s="96" t="e">
        <f t="shared" si="116"/>
        <v>#REF!</v>
      </c>
      <c r="V373" s="100" t="e">
        <f t="shared" si="133"/>
        <v>#REF!</v>
      </c>
    </row>
    <row r="374" spans="3:23" hidden="1">
      <c r="C374" s="84" t="e">
        <f>'ORÇAMENTO '!#REF!</f>
        <v>#REF!</v>
      </c>
      <c r="D374" s="88" t="e">
        <f>'ORÇAMENTO '!#REF!</f>
        <v>#REF!</v>
      </c>
      <c r="E374" s="88" t="e">
        <f>'ORÇAMENTO '!#REF!</f>
        <v>#REF!</v>
      </c>
      <c r="F374" s="88" t="e">
        <f>'ORÇAMENTO '!#REF!</f>
        <v>#REF!</v>
      </c>
      <c r="G374" s="90" t="e">
        <f>'ORÇAMENTO '!#REF!</f>
        <v>#REF!</v>
      </c>
      <c r="H374" s="92" t="e">
        <f>'ORÇAMENTO '!#REF!</f>
        <v>#REF!</v>
      </c>
      <c r="I374" s="90" t="e">
        <f>'ORÇAMENTO '!#REF!</f>
        <v>#REF!</v>
      </c>
      <c r="J374" s="90" t="e">
        <f>'ORÇAMENTO '!#REF!</f>
        <v>#REF!</v>
      </c>
      <c r="K374" s="90" t="e">
        <f>'ORÇAMENTO '!#REF!</f>
        <v>#REF!</v>
      </c>
      <c r="L374" s="92" t="e">
        <f>'ORÇAMENTO '!#REF!</f>
        <v>#REF!</v>
      </c>
      <c r="M374" s="92" t="e">
        <f>'ORÇAMENTO '!#REF!</f>
        <v>#REF!</v>
      </c>
      <c r="N374" s="95" t="e">
        <f>'ORÇAMENTO '!#REF!</f>
        <v>#REF!</v>
      </c>
      <c r="R374" s="96" t="e">
        <f t="shared" si="130"/>
        <v>#REF!</v>
      </c>
      <c r="S374" s="96" t="e">
        <f t="shared" si="131"/>
        <v>#REF!</v>
      </c>
      <c r="T374" s="89" t="e">
        <f t="shared" si="132"/>
        <v>#REF!</v>
      </c>
      <c r="U374" s="96" t="e">
        <f t="shared" si="116"/>
        <v>#REF!</v>
      </c>
      <c r="V374" s="100" t="e">
        <f t="shared" si="133"/>
        <v>#REF!</v>
      </c>
    </row>
    <row r="375" spans="3:23" hidden="1">
      <c r="C375" s="84" t="e">
        <f>'ORÇAMENTO '!#REF!</f>
        <v>#REF!</v>
      </c>
      <c r="D375" s="88" t="e">
        <f>'ORÇAMENTO '!#REF!</f>
        <v>#REF!</v>
      </c>
      <c r="E375" s="88" t="e">
        <f>'ORÇAMENTO '!#REF!</f>
        <v>#REF!</v>
      </c>
      <c r="F375" s="88" t="e">
        <f>'ORÇAMENTO '!#REF!</f>
        <v>#REF!</v>
      </c>
      <c r="G375" s="90" t="e">
        <f>'ORÇAMENTO '!#REF!</f>
        <v>#REF!</v>
      </c>
      <c r="H375" s="92" t="e">
        <f>'ORÇAMENTO '!#REF!</f>
        <v>#REF!</v>
      </c>
      <c r="I375" s="90" t="e">
        <f>'ORÇAMENTO '!#REF!</f>
        <v>#REF!</v>
      </c>
      <c r="J375" s="90" t="e">
        <f>'ORÇAMENTO '!#REF!</f>
        <v>#REF!</v>
      </c>
      <c r="K375" s="90" t="e">
        <f>'ORÇAMENTO '!#REF!</f>
        <v>#REF!</v>
      </c>
      <c r="L375" s="92" t="e">
        <f>'ORÇAMENTO '!#REF!</f>
        <v>#REF!</v>
      </c>
      <c r="M375" s="92" t="e">
        <f>'ORÇAMENTO '!#REF!</f>
        <v>#REF!</v>
      </c>
      <c r="N375" s="95" t="e">
        <f>'ORÇAMENTO '!#REF!</f>
        <v>#REF!</v>
      </c>
      <c r="R375" s="96" t="e">
        <f t="shared" si="130"/>
        <v>#REF!</v>
      </c>
      <c r="S375" s="96" t="e">
        <f t="shared" si="131"/>
        <v>#REF!</v>
      </c>
      <c r="T375" s="89" t="e">
        <f t="shared" si="132"/>
        <v>#REF!</v>
      </c>
      <c r="U375" s="96" t="e">
        <f t="shared" si="116"/>
        <v>#REF!</v>
      </c>
      <c r="V375" s="100" t="e">
        <f t="shared" si="133"/>
        <v>#REF!</v>
      </c>
    </row>
    <row r="376" spans="3:23">
      <c r="C376" s="84" t="e">
        <f>'ORÇAMENTO '!#REF!</f>
        <v>#REF!</v>
      </c>
      <c r="D376" s="88" t="e">
        <f>'ORÇAMENTO '!#REF!</f>
        <v>#REF!</v>
      </c>
      <c r="E376" s="88" t="e">
        <f>'ORÇAMENTO '!#REF!</f>
        <v>#REF!</v>
      </c>
      <c r="F376" s="88" t="e">
        <f>'ORÇAMENTO '!#REF!</f>
        <v>#REF!</v>
      </c>
      <c r="G376" s="90" t="e">
        <f>'ORÇAMENTO '!#REF!</f>
        <v>#REF!</v>
      </c>
      <c r="H376" s="92" t="e">
        <f>'ORÇAMENTO '!#REF!</f>
        <v>#REF!</v>
      </c>
      <c r="I376" s="90" t="e">
        <f>'ORÇAMENTO '!#REF!</f>
        <v>#REF!</v>
      </c>
      <c r="J376" s="90" t="e">
        <f>'ORÇAMENTO '!#REF!</f>
        <v>#REF!</v>
      </c>
      <c r="K376" s="90" t="e">
        <f>'ORÇAMENTO '!#REF!</f>
        <v>#REF!</v>
      </c>
      <c r="L376" s="92" t="e">
        <f>'ORÇAMENTO '!#REF!</f>
        <v>#REF!</v>
      </c>
      <c r="M376" s="92" t="e">
        <f>'ORÇAMENTO '!#REF!</f>
        <v>#REF!</v>
      </c>
      <c r="N376" s="95" t="e">
        <f>'ORÇAMENTO '!#REF!</f>
        <v>#REF!</v>
      </c>
      <c r="R376" s="96" t="e">
        <f>IF(F376=F375,0,SUMIF($F$6:$F$1627,F376,$H$6:$H$1627))</f>
        <v>#REF!</v>
      </c>
      <c r="S376" s="96" t="e">
        <f>IF(F376=F375,0,SUMIF($F$6:$F$1627,F376,$I$6:$I$1627))</f>
        <v>#REF!</v>
      </c>
      <c r="T376" s="89" t="e">
        <f>IF(F376=F375,0,SUMIF($F$6:$F$1627,F376,$L$6:$L$1627))</f>
        <v>#REF!</v>
      </c>
      <c r="U376" s="96" t="e">
        <f t="shared" si="116"/>
        <v>#REF!</v>
      </c>
      <c r="V376" s="100" t="e">
        <f>IF(F376=F375,0,SUMIF($F$6:$F$1627,F376,$N$6:$N$1627))</f>
        <v>#REF!</v>
      </c>
      <c r="W376" s="103" t="e">
        <f>V376+W375</f>
        <v>#REF!</v>
      </c>
    </row>
    <row r="377" spans="3:23" hidden="1">
      <c r="C377" s="84" t="e">
        <f>'ORÇAMENTO '!#REF!</f>
        <v>#REF!</v>
      </c>
      <c r="D377" s="88" t="e">
        <f>'ORÇAMENTO '!#REF!</f>
        <v>#REF!</v>
      </c>
      <c r="E377" s="88" t="e">
        <f>'ORÇAMENTO '!#REF!</f>
        <v>#REF!</v>
      </c>
      <c r="F377" s="88" t="e">
        <f>'ORÇAMENTO '!#REF!</f>
        <v>#REF!</v>
      </c>
      <c r="G377" s="90" t="e">
        <f>'ORÇAMENTO '!#REF!</f>
        <v>#REF!</v>
      </c>
      <c r="H377" s="92" t="e">
        <f>'ORÇAMENTO '!#REF!</f>
        <v>#REF!</v>
      </c>
      <c r="I377" s="90" t="e">
        <f>'ORÇAMENTO '!#REF!</f>
        <v>#REF!</v>
      </c>
      <c r="J377" s="90" t="e">
        <f>'ORÇAMENTO '!#REF!</f>
        <v>#REF!</v>
      </c>
      <c r="K377" s="90" t="e">
        <f>'ORÇAMENTO '!#REF!</f>
        <v>#REF!</v>
      </c>
      <c r="L377" s="92" t="e">
        <f>'ORÇAMENTO '!#REF!</f>
        <v>#REF!</v>
      </c>
      <c r="M377" s="92" t="e">
        <f>'ORÇAMENTO '!#REF!</f>
        <v>#REF!</v>
      </c>
      <c r="N377" s="95" t="e">
        <f>'ORÇAMENTO '!#REF!</f>
        <v>#REF!</v>
      </c>
      <c r="R377" s="96" t="e">
        <f t="shared" ref="R377:R385" si="134">IF(F377=F376,0,SUMIF(F$6:F$1627,F377,H$6:H$1627))</f>
        <v>#REF!</v>
      </c>
      <c r="S377" s="96" t="e">
        <f t="shared" ref="S377:S385" si="135">IF(F377=F376,0,SUMIF(F$6:F$1627,F377,I$6:I$1627))</f>
        <v>#REF!</v>
      </c>
      <c r="T377" s="89" t="e">
        <f t="shared" ref="T377:T385" si="136">IF(F377=F376,0,SUMIF(F$6:F$1627,F377,L$6:L$1627))</f>
        <v>#REF!</v>
      </c>
      <c r="U377" s="96" t="e">
        <f t="shared" si="116"/>
        <v>#REF!</v>
      </c>
      <c r="V377" s="100" t="e">
        <f t="shared" ref="V377:V385" si="137">IF(F377=F376,0,SUMIF(F$6:F$1627,F377,N$6:N$1627))</f>
        <v>#REF!</v>
      </c>
    </row>
    <row r="378" spans="3:23" hidden="1">
      <c r="C378" s="84" t="e">
        <f>'ORÇAMENTO '!#REF!</f>
        <v>#REF!</v>
      </c>
      <c r="D378" s="88" t="e">
        <f>'ORÇAMENTO '!#REF!</f>
        <v>#REF!</v>
      </c>
      <c r="E378" s="88" t="e">
        <f>'ORÇAMENTO '!#REF!</f>
        <v>#REF!</v>
      </c>
      <c r="F378" s="88" t="e">
        <f>'ORÇAMENTO '!#REF!</f>
        <v>#REF!</v>
      </c>
      <c r="G378" s="90" t="e">
        <f>'ORÇAMENTO '!#REF!</f>
        <v>#REF!</v>
      </c>
      <c r="H378" s="92" t="e">
        <f>'ORÇAMENTO '!#REF!</f>
        <v>#REF!</v>
      </c>
      <c r="I378" s="90" t="e">
        <f>'ORÇAMENTO '!#REF!</f>
        <v>#REF!</v>
      </c>
      <c r="J378" s="90" t="e">
        <f>'ORÇAMENTO '!#REF!</f>
        <v>#REF!</v>
      </c>
      <c r="K378" s="90" t="e">
        <f>'ORÇAMENTO '!#REF!</f>
        <v>#REF!</v>
      </c>
      <c r="L378" s="92" t="e">
        <f>'ORÇAMENTO '!#REF!</f>
        <v>#REF!</v>
      </c>
      <c r="M378" s="92" t="e">
        <f>'ORÇAMENTO '!#REF!</f>
        <v>#REF!</v>
      </c>
      <c r="N378" s="95" t="e">
        <f>'ORÇAMENTO '!#REF!</f>
        <v>#REF!</v>
      </c>
      <c r="R378" s="96" t="e">
        <f t="shared" si="134"/>
        <v>#REF!</v>
      </c>
      <c r="S378" s="96" t="e">
        <f t="shared" si="135"/>
        <v>#REF!</v>
      </c>
      <c r="T378" s="89" t="e">
        <f t="shared" si="136"/>
        <v>#REF!</v>
      </c>
      <c r="U378" s="96" t="e">
        <f t="shared" si="116"/>
        <v>#REF!</v>
      </c>
      <c r="V378" s="100" t="e">
        <f t="shared" si="137"/>
        <v>#REF!</v>
      </c>
    </row>
    <row r="379" spans="3:23" hidden="1">
      <c r="C379" s="84" t="e">
        <f>'ORÇAMENTO '!#REF!</f>
        <v>#REF!</v>
      </c>
      <c r="D379" s="88" t="e">
        <f>'ORÇAMENTO '!#REF!</f>
        <v>#REF!</v>
      </c>
      <c r="E379" s="88" t="e">
        <f>'ORÇAMENTO '!#REF!</f>
        <v>#REF!</v>
      </c>
      <c r="F379" s="88" t="e">
        <f>'ORÇAMENTO '!#REF!</f>
        <v>#REF!</v>
      </c>
      <c r="G379" s="90" t="e">
        <f>'ORÇAMENTO '!#REF!</f>
        <v>#REF!</v>
      </c>
      <c r="H379" s="92" t="e">
        <f>'ORÇAMENTO '!#REF!</f>
        <v>#REF!</v>
      </c>
      <c r="I379" s="90" t="e">
        <f>'ORÇAMENTO '!#REF!</f>
        <v>#REF!</v>
      </c>
      <c r="J379" s="90" t="e">
        <f>'ORÇAMENTO '!#REF!</f>
        <v>#REF!</v>
      </c>
      <c r="K379" s="90" t="e">
        <f>'ORÇAMENTO '!#REF!</f>
        <v>#REF!</v>
      </c>
      <c r="L379" s="92" t="e">
        <f>'ORÇAMENTO '!#REF!</f>
        <v>#REF!</v>
      </c>
      <c r="M379" s="92" t="e">
        <f>'ORÇAMENTO '!#REF!</f>
        <v>#REF!</v>
      </c>
      <c r="N379" s="95" t="e">
        <f>'ORÇAMENTO '!#REF!</f>
        <v>#REF!</v>
      </c>
      <c r="R379" s="96" t="e">
        <f t="shared" si="134"/>
        <v>#REF!</v>
      </c>
      <c r="S379" s="96" t="e">
        <f t="shared" si="135"/>
        <v>#REF!</v>
      </c>
      <c r="T379" s="89" t="e">
        <f t="shared" si="136"/>
        <v>#REF!</v>
      </c>
      <c r="U379" s="96" t="e">
        <f t="shared" si="116"/>
        <v>#REF!</v>
      </c>
      <c r="V379" s="100" t="e">
        <f t="shared" si="137"/>
        <v>#REF!</v>
      </c>
    </row>
    <row r="380" spans="3:23" hidden="1">
      <c r="C380" s="84" t="e">
        <f>'ORÇAMENTO '!#REF!</f>
        <v>#REF!</v>
      </c>
      <c r="D380" s="88" t="e">
        <f>'ORÇAMENTO '!#REF!</f>
        <v>#REF!</v>
      </c>
      <c r="E380" s="88" t="e">
        <f>'ORÇAMENTO '!#REF!</f>
        <v>#REF!</v>
      </c>
      <c r="F380" s="88" t="e">
        <f>'ORÇAMENTO '!#REF!</f>
        <v>#REF!</v>
      </c>
      <c r="G380" s="90" t="e">
        <f>'ORÇAMENTO '!#REF!</f>
        <v>#REF!</v>
      </c>
      <c r="H380" s="92" t="e">
        <f>'ORÇAMENTO '!#REF!</f>
        <v>#REF!</v>
      </c>
      <c r="I380" s="90" t="e">
        <f>'ORÇAMENTO '!#REF!</f>
        <v>#REF!</v>
      </c>
      <c r="J380" s="90" t="e">
        <f>'ORÇAMENTO '!#REF!</f>
        <v>#REF!</v>
      </c>
      <c r="K380" s="90" t="e">
        <f>'ORÇAMENTO '!#REF!</f>
        <v>#REF!</v>
      </c>
      <c r="L380" s="92" t="e">
        <f>'ORÇAMENTO '!#REF!</f>
        <v>#REF!</v>
      </c>
      <c r="M380" s="92" t="e">
        <f>'ORÇAMENTO '!#REF!</f>
        <v>#REF!</v>
      </c>
      <c r="N380" s="95" t="e">
        <f>'ORÇAMENTO '!#REF!</f>
        <v>#REF!</v>
      </c>
      <c r="R380" s="96" t="e">
        <f t="shared" si="134"/>
        <v>#REF!</v>
      </c>
      <c r="S380" s="96" t="e">
        <f t="shared" si="135"/>
        <v>#REF!</v>
      </c>
      <c r="T380" s="89" t="e">
        <f t="shared" si="136"/>
        <v>#REF!</v>
      </c>
      <c r="U380" s="96" t="e">
        <f t="shared" si="116"/>
        <v>#REF!</v>
      </c>
      <c r="V380" s="100" t="e">
        <f t="shared" si="137"/>
        <v>#REF!</v>
      </c>
    </row>
    <row r="381" spans="3:23" hidden="1">
      <c r="C381" s="84" t="e">
        <f>'ORÇAMENTO '!#REF!</f>
        <v>#REF!</v>
      </c>
      <c r="D381" s="88" t="e">
        <f>'ORÇAMENTO '!#REF!</f>
        <v>#REF!</v>
      </c>
      <c r="E381" s="88" t="e">
        <f>'ORÇAMENTO '!#REF!</f>
        <v>#REF!</v>
      </c>
      <c r="F381" s="88" t="e">
        <f>'ORÇAMENTO '!#REF!</f>
        <v>#REF!</v>
      </c>
      <c r="G381" s="90" t="e">
        <f>'ORÇAMENTO '!#REF!</f>
        <v>#REF!</v>
      </c>
      <c r="H381" s="92" t="e">
        <f>'ORÇAMENTO '!#REF!</f>
        <v>#REF!</v>
      </c>
      <c r="I381" s="90" t="e">
        <f>'ORÇAMENTO '!#REF!</f>
        <v>#REF!</v>
      </c>
      <c r="J381" s="90" t="e">
        <f>'ORÇAMENTO '!#REF!</f>
        <v>#REF!</v>
      </c>
      <c r="K381" s="90" t="e">
        <f>'ORÇAMENTO '!#REF!</f>
        <v>#REF!</v>
      </c>
      <c r="L381" s="92" t="e">
        <f>'ORÇAMENTO '!#REF!</f>
        <v>#REF!</v>
      </c>
      <c r="M381" s="92" t="e">
        <f>'ORÇAMENTO '!#REF!</f>
        <v>#REF!</v>
      </c>
      <c r="N381" s="95" t="e">
        <f>'ORÇAMENTO '!#REF!</f>
        <v>#REF!</v>
      </c>
      <c r="R381" s="96" t="e">
        <f t="shared" si="134"/>
        <v>#REF!</v>
      </c>
      <c r="S381" s="96" t="e">
        <f t="shared" si="135"/>
        <v>#REF!</v>
      </c>
      <c r="T381" s="89" t="e">
        <f t="shared" si="136"/>
        <v>#REF!</v>
      </c>
      <c r="U381" s="96" t="e">
        <f t="shared" si="116"/>
        <v>#REF!</v>
      </c>
      <c r="V381" s="100" t="e">
        <f t="shared" si="137"/>
        <v>#REF!</v>
      </c>
    </row>
    <row r="382" spans="3:23" hidden="1">
      <c r="C382" s="84" t="e">
        <f>'ORÇAMENTO '!#REF!</f>
        <v>#REF!</v>
      </c>
      <c r="D382" s="88" t="e">
        <f>'ORÇAMENTO '!#REF!</f>
        <v>#REF!</v>
      </c>
      <c r="E382" s="88" t="e">
        <f>'ORÇAMENTO '!#REF!</f>
        <v>#REF!</v>
      </c>
      <c r="F382" s="88" t="e">
        <f>'ORÇAMENTO '!#REF!</f>
        <v>#REF!</v>
      </c>
      <c r="G382" s="90" t="e">
        <f>'ORÇAMENTO '!#REF!</f>
        <v>#REF!</v>
      </c>
      <c r="H382" s="92" t="e">
        <f>'ORÇAMENTO '!#REF!</f>
        <v>#REF!</v>
      </c>
      <c r="I382" s="90" t="e">
        <f>'ORÇAMENTO '!#REF!</f>
        <v>#REF!</v>
      </c>
      <c r="J382" s="90" t="e">
        <f>'ORÇAMENTO '!#REF!</f>
        <v>#REF!</v>
      </c>
      <c r="K382" s="90" t="e">
        <f>'ORÇAMENTO '!#REF!</f>
        <v>#REF!</v>
      </c>
      <c r="L382" s="92" t="e">
        <f>'ORÇAMENTO '!#REF!</f>
        <v>#REF!</v>
      </c>
      <c r="M382" s="92" t="e">
        <f>'ORÇAMENTO '!#REF!</f>
        <v>#REF!</v>
      </c>
      <c r="N382" s="95" t="e">
        <f>'ORÇAMENTO '!#REF!</f>
        <v>#REF!</v>
      </c>
      <c r="R382" s="96" t="e">
        <f t="shared" si="134"/>
        <v>#REF!</v>
      </c>
      <c r="S382" s="96" t="e">
        <f t="shared" si="135"/>
        <v>#REF!</v>
      </c>
      <c r="T382" s="89" t="e">
        <f t="shared" si="136"/>
        <v>#REF!</v>
      </c>
      <c r="U382" s="96" t="e">
        <f t="shared" si="116"/>
        <v>#REF!</v>
      </c>
      <c r="V382" s="100" t="e">
        <f t="shared" si="137"/>
        <v>#REF!</v>
      </c>
    </row>
    <row r="383" spans="3:23" hidden="1">
      <c r="C383" s="84" t="e">
        <f>'ORÇAMENTO '!#REF!</f>
        <v>#REF!</v>
      </c>
      <c r="D383" s="88" t="e">
        <f>'ORÇAMENTO '!#REF!</f>
        <v>#REF!</v>
      </c>
      <c r="E383" s="88" t="e">
        <f>'ORÇAMENTO '!#REF!</f>
        <v>#REF!</v>
      </c>
      <c r="F383" s="88" t="e">
        <f>'ORÇAMENTO '!#REF!</f>
        <v>#REF!</v>
      </c>
      <c r="G383" s="90" t="e">
        <f>'ORÇAMENTO '!#REF!</f>
        <v>#REF!</v>
      </c>
      <c r="H383" s="92" t="e">
        <f>'ORÇAMENTO '!#REF!</f>
        <v>#REF!</v>
      </c>
      <c r="I383" s="90" t="e">
        <f>'ORÇAMENTO '!#REF!</f>
        <v>#REF!</v>
      </c>
      <c r="J383" s="90" t="e">
        <f>'ORÇAMENTO '!#REF!</f>
        <v>#REF!</v>
      </c>
      <c r="K383" s="90" t="e">
        <f>'ORÇAMENTO '!#REF!</f>
        <v>#REF!</v>
      </c>
      <c r="L383" s="92" t="e">
        <f>'ORÇAMENTO '!#REF!</f>
        <v>#REF!</v>
      </c>
      <c r="M383" s="92" t="e">
        <f>'ORÇAMENTO '!#REF!</f>
        <v>#REF!</v>
      </c>
      <c r="N383" s="95" t="e">
        <f>'ORÇAMENTO '!#REF!</f>
        <v>#REF!</v>
      </c>
      <c r="R383" s="96" t="e">
        <f t="shared" si="134"/>
        <v>#REF!</v>
      </c>
      <c r="S383" s="96" t="e">
        <f t="shared" si="135"/>
        <v>#REF!</v>
      </c>
      <c r="T383" s="89" t="e">
        <f t="shared" si="136"/>
        <v>#REF!</v>
      </c>
      <c r="U383" s="96" t="e">
        <f t="shared" si="116"/>
        <v>#REF!</v>
      </c>
      <c r="V383" s="100" t="e">
        <f t="shared" si="137"/>
        <v>#REF!</v>
      </c>
    </row>
    <row r="384" spans="3:23" hidden="1">
      <c r="C384" s="84" t="e">
        <f>'ORÇAMENTO '!#REF!</f>
        <v>#REF!</v>
      </c>
      <c r="D384" s="88" t="e">
        <f>'ORÇAMENTO '!#REF!</f>
        <v>#REF!</v>
      </c>
      <c r="E384" s="88" t="e">
        <f>'ORÇAMENTO '!#REF!</f>
        <v>#REF!</v>
      </c>
      <c r="F384" s="88" t="e">
        <f>'ORÇAMENTO '!#REF!</f>
        <v>#REF!</v>
      </c>
      <c r="G384" s="90" t="e">
        <f>'ORÇAMENTO '!#REF!</f>
        <v>#REF!</v>
      </c>
      <c r="H384" s="92" t="e">
        <f>'ORÇAMENTO '!#REF!</f>
        <v>#REF!</v>
      </c>
      <c r="I384" s="90" t="e">
        <f>'ORÇAMENTO '!#REF!</f>
        <v>#REF!</v>
      </c>
      <c r="J384" s="90" t="e">
        <f>'ORÇAMENTO '!#REF!</f>
        <v>#REF!</v>
      </c>
      <c r="K384" s="90" t="e">
        <f>'ORÇAMENTO '!#REF!</f>
        <v>#REF!</v>
      </c>
      <c r="L384" s="92" t="e">
        <f>'ORÇAMENTO '!#REF!</f>
        <v>#REF!</v>
      </c>
      <c r="M384" s="92" t="e">
        <f>'ORÇAMENTO '!#REF!</f>
        <v>#REF!</v>
      </c>
      <c r="N384" s="95" t="e">
        <f>'ORÇAMENTO '!#REF!</f>
        <v>#REF!</v>
      </c>
      <c r="R384" s="96" t="e">
        <f t="shared" si="134"/>
        <v>#REF!</v>
      </c>
      <c r="S384" s="96" t="e">
        <f t="shared" si="135"/>
        <v>#REF!</v>
      </c>
      <c r="T384" s="89" t="e">
        <f t="shared" si="136"/>
        <v>#REF!</v>
      </c>
      <c r="U384" s="96" t="e">
        <f t="shared" si="116"/>
        <v>#REF!</v>
      </c>
      <c r="V384" s="100" t="e">
        <f t="shared" si="137"/>
        <v>#REF!</v>
      </c>
    </row>
    <row r="385" spans="3:23" hidden="1">
      <c r="C385" s="84" t="e">
        <f>'ORÇAMENTO '!#REF!</f>
        <v>#REF!</v>
      </c>
      <c r="D385" s="88" t="e">
        <f>'ORÇAMENTO '!#REF!</f>
        <v>#REF!</v>
      </c>
      <c r="E385" s="88" t="e">
        <f>'ORÇAMENTO '!#REF!</f>
        <v>#REF!</v>
      </c>
      <c r="F385" s="88" t="e">
        <f>'ORÇAMENTO '!#REF!</f>
        <v>#REF!</v>
      </c>
      <c r="G385" s="90" t="e">
        <f>'ORÇAMENTO '!#REF!</f>
        <v>#REF!</v>
      </c>
      <c r="H385" s="92" t="e">
        <f>'ORÇAMENTO '!#REF!</f>
        <v>#REF!</v>
      </c>
      <c r="I385" s="90" t="e">
        <f>'ORÇAMENTO '!#REF!</f>
        <v>#REF!</v>
      </c>
      <c r="J385" s="90" t="e">
        <f>'ORÇAMENTO '!#REF!</f>
        <v>#REF!</v>
      </c>
      <c r="K385" s="90" t="e">
        <f>'ORÇAMENTO '!#REF!</f>
        <v>#REF!</v>
      </c>
      <c r="L385" s="92" t="e">
        <f>'ORÇAMENTO '!#REF!</f>
        <v>#REF!</v>
      </c>
      <c r="M385" s="92" t="e">
        <f>'ORÇAMENTO '!#REF!</f>
        <v>#REF!</v>
      </c>
      <c r="N385" s="95" t="e">
        <f>'ORÇAMENTO '!#REF!</f>
        <v>#REF!</v>
      </c>
      <c r="R385" s="96" t="e">
        <f t="shared" si="134"/>
        <v>#REF!</v>
      </c>
      <c r="S385" s="96" t="e">
        <f t="shared" si="135"/>
        <v>#REF!</v>
      </c>
      <c r="T385" s="89" t="e">
        <f t="shared" si="136"/>
        <v>#REF!</v>
      </c>
      <c r="U385" s="96" t="e">
        <f t="shared" si="116"/>
        <v>#REF!</v>
      </c>
      <c r="V385" s="100" t="e">
        <f t="shared" si="137"/>
        <v>#REF!</v>
      </c>
    </row>
    <row r="386" spans="3:23">
      <c r="C386" s="84" t="e">
        <f>'ORÇAMENTO '!#REF!</f>
        <v>#REF!</v>
      </c>
      <c r="D386" s="88" t="e">
        <f>'ORÇAMENTO '!#REF!</f>
        <v>#REF!</v>
      </c>
      <c r="E386" s="88" t="e">
        <f>'ORÇAMENTO '!#REF!</f>
        <v>#REF!</v>
      </c>
      <c r="F386" s="88" t="e">
        <f>'ORÇAMENTO '!#REF!</f>
        <v>#REF!</v>
      </c>
      <c r="G386" s="90" t="e">
        <f>'ORÇAMENTO '!#REF!</f>
        <v>#REF!</v>
      </c>
      <c r="H386" s="92" t="e">
        <f>'ORÇAMENTO '!#REF!</f>
        <v>#REF!</v>
      </c>
      <c r="I386" s="90" t="e">
        <f>'ORÇAMENTO '!#REF!</f>
        <v>#REF!</v>
      </c>
      <c r="J386" s="90" t="e">
        <f>'ORÇAMENTO '!#REF!</f>
        <v>#REF!</v>
      </c>
      <c r="K386" s="90" t="e">
        <f>'ORÇAMENTO '!#REF!</f>
        <v>#REF!</v>
      </c>
      <c r="L386" s="92" t="e">
        <f>'ORÇAMENTO '!#REF!</f>
        <v>#REF!</v>
      </c>
      <c r="M386" s="92" t="e">
        <f>'ORÇAMENTO '!#REF!</f>
        <v>#REF!</v>
      </c>
      <c r="N386" s="95" t="e">
        <f>'ORÇAMENTO '!#REF!</f>
        <v>#REF!</v>
      </c>
      <c r="R386" s="96" t="e">
        <f>IF(F386=F385,0,SUMIF($F$6:$F$1627,F386,$H$6:$H$1627))</f>
        <v>#REF!</v>
      </c>
      <c r="S386" s="96" t="e">
        <f>IF(F386=F385,0,SUMIF($F$6:$F$1627,F386,$I$6:$I$1627))</f>
        <v>#REF!</v>
      </c>
      <c r="T386" s="89" t="e">
        <f>IF(F386=F385,0,SUMIF($F$6:$F$1627,F386,$L$6:$L$1627))</f>
        <v>#REF!</v>
      </c>
      <c r="U386" s="96" t="e">
        <f t="shared" si="116"/>
        <v>#REF!</v>
      </c>
      <c r="V386" s="100" t="e">
        <f>IF(F386=F385,0,SUMIF($F$6:$F$1627,F386,$N$6:$N$1627))</f>
        <v>#REF!</v>
      </c>
      <c r="W386" s="103" t="e">
        <f>V386+W385</f>
        <v>#REF!</v>
      </c>
    </row>
    <row r="387" spans="3:23">
      <c r="C387" s="84" t="e">
        <f>'ORÇAMENTO '!#REF!</f>
        <v>#REF!</v>
      </c>
      <c r="D387" s="88" t="e">
        <f>'ORÇAMENTO '!#REF!</f>
        <v>#REF!</v>
      </c>
      <c r="E387" s="88" t="e">
        <f>'ORÇAMENTO '!#REF!</f>
        <v>#REF!</v>
      </c>
      <c r="F387" s="88" t="e">
        <f>'ORÇAMENTO '!#REF!</f>
        <v>#REF!</v>
      </c>
      <c r="G387" s="90" t="e">
        <f>'ORÇAMENTO '!#REF!</f>
        <v>#REF!</v>
      </c>
      <c r="H387" s="92" t="e">
        <f>'ORÇAMENTO '!#REF!</f>
        <v>#REF!</v>
      </c>
      <c r="I387" s="90" t="e">
        <f>'ORÇAMENTO '!#REF!</f>
        <v>#REF!</v>
      </c>
      <c r="J387" s="90" t="e">
        <f>'ORÇAMENTO '!#REF!</f>
        <v>#REF!</v>
      </c>
      <c r="K387" s="90" t="e">
        <f>'ORÇAMENTO '!#REF!</f>
        <v>#REF!</v>
      </c>
      <c r="L387" s="92" t="e">
        <f>'ORÇAMENTO '!#REF!</f>
        <v>#REF!</v>
      </c>
      <c r="M387" s="92" t="e">
        <f>'ORÇAMENTO '!#REF!</f>
        <v>#REF!</v>
      </c>
      <c r="N387" s="95" t="e">
        <f>'ORÇAMENTO '!#REF!</f>
        <v>#REF!</v>
      </c>
      <c r="R387" s="96" t="e">
        <f>IF(F387=F386,0,SUMIF($F$6:$F$1627,F387,$H$6:$H$1627))</f>
        <v>#REF!</v>
      </c>
      <c r="S387" s="96" t="e">
        <f>IF(F387=F386,0,SUMIF($F$6:$F$1627,F387,$I$6:$I$1627))</f>
        <v>#REF!</v>
      </c>
      <c r="T387" s="89" t="e">
        <f>IF(F387=F386,0,SUMIF($F$6:$F$1627,F387,$L$6:$L$1627))</f>
        <v>#REF!</v>
      </c>
      <c r="U387" s="96" t="e">
        <f t="shared" si="116"/>
        <v>#REF!</v>
      </c>
      <c r="V387" s="100" t="e">
        <f>IF(F387=F386,0,SUMIF($F$6:$F$1627,F387,$N$6:$N$1627))</f>
        <v>#REF!</v>
      </c>
      <c r="W387" s="103" t="e">
        <f>V387+W386</f>
        <v>#REF!</v>
      </c>
    </row>
    <row r="388" spans="3:23" hidden="1">
      <c r="C388" s="84" t="e">
        <f>'ORÇAMENTO '!#REF!</f>
        <v>#REF!</v>
      </c>
      <c r="D388" s="88" t="e">
        <f>'ORÇAMENTO '!#REF!</f>
        <v>#REF!</v>
      </c>
      <c r="E388" s="88" t="e">
        <f>'ORÇAMENTO '!#REF!</f>
        <v>#REF!</v>
      </c>
      <c r="F388" s="88" t="e">
        <f>'ORÇAMENTO '!#REF!</f>
        <v>#REF!</v>
      </c>
      <c r="G388" s="90" t="e">
        <f>'ORÇAMENTO '!#REF!</f>
        <v>#REF!</v>
      </c>
      <c r="H388" s="92" t="e">
        <f>'ORÇAMENTO '!#REF!</f>
        <v>#REF!</v>
      </c>
      <c r="I388" s="90" t="e">
        <f>'ORÇAMENTO '!#REF!</f>
        <v>#REF!</v>
      </c>
      <c r="J388" s="90" t="e">
        <f>'ORÇAMENTO '!#REF!</f>
        <v>#REF!</v>
      </c>
      <c r="K388" s="90" t="e">
        <f>'ORÇAMENTO '!#REF!</f>
        <v>#REF!</v>
      </c>
      <c r="L388" s="92" t="e">
        <f>'ORÇAMENTO '!#REF!</f>
        <v>#REF!</v>
      </c>
      <c r="M388" s="92" t="e">
        <f>'ORÇAMENTO '!#REF!</f>
        <v>#REF!</v>
      </c>
      <c r="N388" s="95" t="e">
        <f>'ORÇAMENTO '!#REF!</f>
        <v>#REF!</v>
      </c>
      <c r="R388" s="96" t="e">
        <f>IF(F388=F387,0,SUMIF(F$6:F$1627,F388,H$6:H$1627))</f>
        <v>#REF!</v>
      </c>
      <c r="S388" s="96" t="e">
        <f>IF(F388=F387,0,SUMIF(F$6:F$1627,F388,I$6:I$1627))</f>
        <v>#REF!</v>
      </c>
      <c r="T388" s="89" t="e">
        <f>IF(F388=F387,0,SUMIF(F$6:F$1627,F388,L$6:L$1627))</f>
        <v>#REF!</v>
      </c>
      <c r="U388" s="96" t="e">
        <f t="shared" si="116"/>
        <v>#REF!</v>
      </c>
      <c r="V388" s="100" t="e">
        <f>IF(F388=F387,0,SUMIF(F$6:F$1627,F388,N$6:N$1627))</f>
        <v>#REF!</v>
      </c>
    </row>
    <row r="389" spans="3:23">
      <c r="C389" s="84" t="e">
        <f>'ORÇAMENTO '!#REF!</f>
        <v>#REF!</v>
      </c>
      <c r="D389" s="88" t="e">
        <f>'ORÇAMENTO '!#REF!</f>
        <v>#REF!</v>
      </c>
      <c r="E389" s="88" t="e">
        <f>'ORÇAMENTO '!#REF!</f>
        <v>#REF!</v>
      </c>
      <c r="F389" s="88" t="e">
        <f>'ORÇAMENTO '!#REF!</f>
        <v>#REF!</v>
      </c>
      <c r="G389" s="90" t="e">
        <f>'ORÇAMENTO '!#REF!</f>
        <v>#REF!</v>
      </c>
      <c r="H389" s="92" t="e">
        <f>'ORÇAMENTO '!#REF!</f>
        <v>#REF!</v>
      </c>
      <c r="I389" s="90" t="e">
        <f>'ORÇAMENTO '!#REF!</f>
        <v>#REF!</v>
      </c>
      <c r="J389" s="90" t="e">
        <f>'ORÇAMENTO '!#REF!</f>
        <v>#REF!</v>
      </c>
      <c r="K389" s="90" t="e">
        <f>'ORÇAMENTO '!#REF!</f>
        <v>#REF!</v>
      </c>
      <c r="L389" s="92" t="e">
        <f>'ORÇAMENTO '!#REF!</f>
        <v>#REF!</v>
      </c>
      <c r="M389" s="92" t="e">
        <f>'ORÇAMENTO '!#REF!</f>
        <v>#REF!</v>
      </c>
      <c r="N389" s="95" t="e">
        <f>'ORÇAMENTO '!#REF!</f>
        <v>#REF!</v>
      </c>
      <c r="R389" s="96" t="e">
        <f>IF(F389=F388,0,SUMIF($F$6:$F$1627,F389,$H$6:$H$1627))</f>
        <v>#REF!</v>
      </c>
      <c r="S389" s="96" t="e">
        <f>IF(F389=F388,0,SUMIF($F$6:$F$1627,F389,$I$6:$I$1627))</f>
        <v>#REF!</v>
      </c>
      <c r="T389" s="89" t="e">
        <f>IF(F389=F388,0,SUMIF($F$6:$F$1627,F389,$L$6:$L$1627))</f>
        <v>#REF!</v>
      </c>
      <c r="U389" s="96" t="e">
        <f t="shared" si="116"/>
        <v>#REF!</v>
      </c>
      <c r="V389" s="100" t="e">
        <f>IF(F389=F388,0,SUMIF($F$6:$F$1627,F389,$N$6:$N$1627))</f>
        <v>#REF!</v>
      </c>
      <c r="W389" s="103" t="e">
        <f>V389+W388</f>
        <v>#REF!</v>
      </c>
    </row>
    <row r="390" spans="3:23" hidden="1">
      <c r="C390" s="84" t="e">
        <f>'ORÇAMENTO '!#REF!</f>
        <v>#REF!</v>
      </c>
      <c r="D390" s="88" t="e">
        <f>'ORÇAMENTO '!#REF!</f>
        <v>#REF!</v>
      </c>
      <c r="E390" s="88" t="e">
        <f>'ORÇAMENTO '!#REF!</f>
        <v>#REF!</v>
      </c>
      <c r="F390" s="88" t="e">
        <f>'ORÇAMENTO '!#REF!</f>
        <v>#REF!</v>
      </c>
      <c r="G390" s="90" t="e">
        <f>'ORÇAMENTO '!#REF!</f>
        <v>#REF!</v>
      </c>
      <c r="H390" s="92" t="e">
        <f>'ORÇAMENTO '!#REF!</f>
        <v>#REF!</v>
      </c>
      <c r="I390" s="90" t="e">
        <f>'ORÇAMENTO '!#REF!</f>
        <v>#REF!</v>
      </c>
      <c r="J390" s="90" t="e">
        <f>'ORÇAMENTO '!#REF!</f>
        <v>#REF!</v>
      </c>
      <c r="K390" s="90" t="e">
        <f>'ORÇAMENTO '!#REF!</f>
        <v>#REF!</v>
      </c>
      <c r="L390" s="92" t="e">
        <f>'ORÇAMENTO '!#REF!</f>
        <v>#REF!</v>
      </c>
      <c r="M390" s="92" t="e">
        <f>'ORÇAMENTO '!#REF!</f>
        <v>#REF!</v>
      </c>
      <c r="N390" s="95" t="e">
        <f>'ORÇAMENTO '!#REF!</f>
        <v>#REF!</v>
      </c>
      <c r="R390" s="96" t="e">
        <f>IF(F390=F389,0,SUMIF(F$6:F$1627,F390,H$6:H$1627))</f>
        <v>#REF!</v>
      </c>
      <c r="S390" s="96" t="e">
        <f>IF(F390=F389,0,SUMIF(F$6:F$1627,F390,I$6:I$1627))</f>
        <v>#REF!</v>
      </c>
      <c r="T390" s="89" t="e">
        <f>IF(F390=F389,0,SUMIF(F$6:F$1627,F390,L$6:L$1627))</f>
        <v>#REF!</v>
      </c>
      <c r="U390" s="96" t="e">
        <f t="shared" ref="U390:U453" si="138">IF(F390=F389,0,SUMIF(F$6:F$1627,F390,M$6:M$1627))</f>
        <v>#REF!</v>
      </c>
      <c r="V390" s="100" t="e">
        <f>IF(F390=F389,0,SUMIF(F$6:F$1627,F390,N$6:N$1627))</f>
        <v>#REF!</v>
      </c>
    </row>
    <row r="391" spans="3:23">
      <c r="C391" s="84" t="e">
        <f>'ORÇAMENTO '!#REF!</f>
        <v>#REF!</v>
      </c>
      <c r="D391" s="88" t="e">
        <f>'ORÇAMENTO '!#REF!</f>
        <v>#REF!</v>
      </c>
      <c r="E391" s="88" t="e">
        <f>'ORÇAMENTO '!#REF!</f>
        <v>#REF!</v>
      </c>
      <c r="F391" s="88" t="e">
        <f>'ORÇAMENTO '!#REF!</f>
        <v>#REF!</v>
      </c>
      <c r="G391" s="90" t="e">
        <f>'ORÇAMENTO '!#REF!</f>
        <v>#REF!</v>
      </c>
      <c r="H391" s="92" t="e">
        <f>'ORÇAMENTO '!#REF!</f>
        <v>#REF!</v>
      </c>
      <c r="I391" s="90" t="e">
        <f>'ORÇAMENTO '!#REF!</f>
        <v>#REF!</v>
      </c>
      <c r="J391" s="90" t="e">
        <f>'ORÇAMENTO '!#REF!</f>
        <v>#REF!</v>
      </c>
      <c r="K391" s="90" t="e">
        <f>'ORÇAMENTO '!#REF!</f>
        <v>#REF!</v>
      </c>
      <c r="L391" s="92" t="e">
        <f>'ORÇAMENTO '!#REF!</f>
        <v>#REF!</v>
      </c>
      <c r="M391" s="92" t="e">
        <f>'ORÇAMENTO '!#REF!</f>
        <v>#REF!</v>
      </c>
      <c r="N391" s="95" t="e">
        <f>'ORÇAMENTO '!#REF!</f>
        <v>#REF!</v>
      </c>
      <c r="R391" s="96" t="e">
        <f>IF(F391=F390,0,SUMIF($F$6:$F$1627,F391,$H$6:$H$1627))</f>
        <v>#REF!</v>
      </c>
      <c r="S391" s="96" t="e">
        <f>IF(F391=F390,0,SUMIF($F$6:$F$1627,F391,$I$6:$I$1627))</f>
        <v>#REF!</v>
      </c>
      <c r="T391" s="89" t="e">
        <f>IF(F391=F390,0,SUMIF($F$6:$F$1627,F391,$L$6:$L$1627))</f>
        <v>#REF!</v>
      </c>
      <c r="U391" s="96" t="e">
        <f t="shared" si="138"/>
        <v>#REF!</v>
      </c>
      <c r="V391" s="100" t="e">
        <f>IF(F391=F390,0,SUMIF($F$6:$F$1627,F391,$N$6:$N$1627))</f>
        <v>#REF!</v>
      </c>
      <c r="W391" s="103" t="e">
        <f>V391+W390</f>
        <v>#REF!</v>
      </c>
    </row>
    <row r="392" spans="3:23" hidden="1">
      <c r="C392" s="84" t="e">
        <f>'ORÇAMENTO '!#REF!</f>
        <v>#REF!</v>
      </c>
      <c r="D392" s="88" t="e">
        <f>'ORÇAMENTO '!#REF!</f>
        <v>#REF!</v>
      </c>
      <c r="E392" s="88" t="e">
        <f>'ORÇAMENTO '!#REF!</f>
        <v>#REF!</v>
      </c>
      <c r="F392" s="88" t="e">
        <f>'ORÇAMENTO '!#REF!</f>
        <v>#REF!</v>
      </c>
      <c r="G392" s="90" t="e">
        <f>'ORÇAMENTO '!#REF!</f>
        <v>#REF!</v>
      </c>
      <c r="H392" s="92" t="e">
        <f>'ORÇAMENTO '!#REF!</f>
        <v>#REF!</v>
      </c>
      <c r="I392" s="90" t="e">
        <f>'ORÇAMENTO '!#REF!</f>
        <v>#REF!</v>
      </c>
      <c r="J392" s="90" t="e">
        <f>'ORÇAMENTO '!#REF!</f>
        <v>#REF!</v>
      </c>
      <c r="K392" s="90" t="e">
        <f>'ORÇAMENTO '!#REF!</f>
        <v>#REF!</v>
      </c>
      <c r="L392" s="92" t="e">
        <f>'ORÇAMENTO '!#REF!</f>
        <v>#REF!</v>
      </c>
      <c r="M392" s="92" t="e">
        <f>'ORÇAMENTO '!#REF!</f>
        <v>#REF!</v>
      </c>
      <c r="N392" s="95" t="e">
        <f>'ORÇAMENTO '!#REF!</f>
        <v>#REF!</v>
      </c>
      <c r="R392" s="96" t="e">
        <f t="shared" ref="R392:R398" si="139">IF(F392=F391,0,SUMIF(F$6:F$1627,F392,H$6:H$1627))</f>
        <v>#REF!</v>
      </c>
      <c r="S392" s="96" t="e">
        <f t="shared" ref="S392:S398" si="140">IF(F392=F391,0,SUMIF(F$6:F$1627,F392,I$6:I$1627))</f>
        <v>#REF!</v>
      </c>
      <c r="T392" s="89" t="e">
        <f t="shared" ref="T392:T398" si="141">IF(F392=F391,0,SUMIF(F$6:F$1627,F392,L$6:L$1627))</f>
        <v>#REF!</v>
      </c>
      <c r="U392" s="96" t="e">
        <f t="shared" si="138"/>
        <v>#REF!</v>
      </c>
      <c r="V392" s="100" t="e">
        <f t="shared" ref="V392:V398" si="142">IF(F392=F391,0,SUMIF(F$6:F$1627,F392,N$6:N$1627))</f>
        <v>#REF!</v>
      </c>
    </row>
    <row r="393" spans="3:23" hidden="1">
      <c r="C393" s="84" t="e">
        <f>'ORÇAMENTO '!#REF!</f>
        <v>#REF!</v>
      </c>
      <c r="D393" s="88" t="e">
        <f>'ORÇAMENTO '!#REF!</f>
        <v>#REF!</v>
      </c>
      <c r="E393" s="88" t="e">
        <f>'ORÇAMENTO '!#REF!</f>
        <v>#REF!</v>
      </c>
      <c r="F393" s="88" t="e">
        <f>'ORÇAMENTO '!#REF!</f>
        <v>#REF!</v>
      </c>
      <c r="G393" s="90" t="e">
        <f>'ORÇAMENTO '!#REF!</f>
        <v>#REF!</v>
      </c>
      <c r="H393" s="92" t="e">
        <f>'ORÇAMENTO '!#REF!</f>
        <v>#REF!</v>
      </c>
      <c r="I393" s="90" t="e">
        <f>'ORÇAMENTO '!#REF!</f>
        <v>#REF!</v>
      </c>
      <c r="J393" s="90" t="e">
        <f>'ORÇAMENTO '!#REF!</f>
        <v>#REF!</v>
      </c>
      <c r="K393" s="90" t="e">
        <f>'ORÇAMENTO '!#REF!</f>
        <v>#REF!</v>
      </c>
      <c r="L393" s="92" t="e">
        <f>'ORÇAMENTO '!#REF!</f>
        <v>#REF!</v>
      </c>
      <c r="M393" s="92" t="e">
        <f>'ORÇAMENTO '!#REF!</f>
        <v>#REF!</v>
      </c>
      <c r="N393" s="95" t="e">
        <f>'ORÇAMENTO '!#REF!</f>
        <v>#REF!</v>
      </c>
      <c r="R393" s="96" t="e">
        <f t="shared" si="139"/>
        <v>#REF!</v>
      </c>
      <c r="S393" s="96" t="e">
        <f t="shared" si="140"/>
        <v>#REF!</v>
      </c>
      <c r="T393" s="89" t="e">
        <f t="shared" si="141"/>
        <v>#REF!</v>
      </c>
      <c r="U393" s="96" t="e">
        <f t="shared" si="138"/>
        <v>#REF!</v>
      </c>
      <c r="V393" s="100" t="e">
        <f t="shared" si="142"/>
        <v>#REF!</v>
      </c>
    </row>
    <row r="394" spans="3:23" hidden="1">
      <c r="C394" s="84" t="e">
        <f>'ORÇAMENTO '!#REF!</f>
        <v>#REF!</v>
      </c>
      <c r="D394" s="88" t="e">
        <f>'ORÇAMENTO '!#REF!</f>
        <v>#REF!</v>
      </c>
      <c r="E394" s="88" t="e">
        <f>'ORÇAMENTO '!#REF!</f>
        <v>#REF!</v>
      </c>
      <c r="F394" s="88" t="e">
        <f>'ORÇAMENTO '!#REF!</f>
        <v>#REF!</v>
      </c>
      <c r="G394" s="90" t="e">
        <f>'ORÇAMENTO '!#REF!</f>
        <v>#REF!</v>
      </c>
      <c r="H394" s="92" t="e">
        <f>'ORÇAMENTO '!#REF!</f>
        <v>#REF!</v>
      </c>
      <c r="I394" s="90" t="e">
        <f>'ORÇAMENTO '!#REF!</f>
        <v>#REF!</v>
      </c>
      <c r="J394" s="90" t="e">
        <f>'ORÇAMENTO '!#REF!</f>
        <v>#REF!</v>
      </c>
      <c r="K394" s="90" t="e">
        <f>'ORÇAMENTO '!#REF!</f>
        <v>#REF!</v>
      </c>
      <c r="L394" s="92" t="e">
        <f>'ORÇAMENTO '!#REF!</f>
        <v>#REF!</v>
      </c>
      <c r="M394" s="92" t="e">
        <f>'ORÇAMENTO '!#REF!</f>
        <v>#REF!</v>
      </c>
      <c r="N394" s="95" t="e">
        <f>'ORÇAMENTO '!#REF!</f>
        <v>#REF!</v>
      </c>
      <c r="R394" s="96" t="e">
        <f t="shared" si="139"/>
        <v>#REF!</v>
      </c>
      <c r="S394" s="96" t="e">
        <f t="shared" si="140"/>
        <v>#REF!</v>
      </c>
      <c r="T394" s="89" t="e">
        <f t="shared" si="141"/>
        <v>#REF!</v>
      </c>
      <c r="U394" s="96" t="e">
        <f t="shared" si="138"/>
        <v>#REF!</v>
      </c>
      <c r="V394" s="100" t="e">
        <f t="shared" si="142"/>
        <v>#REF!</v>
      </c>
    </row>
    <row r="395" spans="3:23" hidden="1">
      <c r="C395" s="84" t="e">
        <f>'ORÇAMENTO '!#REF!</f>
        <v>#REF!</v>
      </c>
      <c r="D395" s="88" t="e">
        <f>'ORÇAMENTO '!#REF!</f>
        <v>#REF!</v>
      </c>
      <c r="E395" s="88" t="e">
        <f>'ORÇAMENTO '!#REF!</f>
        <v>#REF!</v>
      </c>
      <c r="F395" s="88" t="e">
        <f>'ORÇAMENTO '!#REF!</f>
        <v>#REF!</v>
      </c>
      <c r="G395" s="90" t="e">
        <f>'ORÇAMENTO '!#REF!</f>
        <v>#REF!</v>
      </c>
      <c r="H395" s="92" t="e">
        <f>'ORÇAMENTO '!#REF!</f>
        <v>#REF!</v>
      </c>
      <c r="I395" s="90" t="e">
        <f>'ORÇAMENTO '!#REF!</f>
        <v>#REF!</v>
      </c>
      <c r="J395" s="90" t="e">
        <f>'ORÇAMENTO '!#REF!</f>
        <v>#REF!</v>
      </c>
      <c r="K395" s="90" t="e">
        <f>'ORÇAMENTO '!#REF!</f>
        <v>#REF!</v>
      </c>
      <c r="L395" s="92" t="e">
        <f>'ORÇAMENTO '!#REF!</f>
        <v>#REF!</v>
      </c>
      <c r="M395" s="92" t="e">
        <f>'ORÇAMENTO '!#REF!</f>
        <v>#REF!</v>
      </c>
      <c r="N395" s="95" t="e">
        <f>'ORÇAMENTO '!#REF!</f>
        <v>#REF!</v>
      </c>
      <c r="R395" s="96" t="e">
        <f t="shared" si="139"/>
        <v>#REF!</v>
      </c>
      <c r="S395" s="96" t="e">
        <f t="shared" si="140"/>
        <v>#REF!</v>
      </c>
      <c r="T395" s="89" t="e">
        <f t="shared" si="141"/>
        <v>#REF!</v>
      </c>
      <c r="U395" s="96" t="e">
        <f t="shared" si="138"/>
        <v>#REF!</v>
      </c>
      <c r="V395" s="100" t="e">
        <f t="shared" si="142"/>
        <v>#REF!</v>
      </c>
    </row>
    <row r="396" spans="3:23" hidden="1">
      <c r="C396" s="84" t="e">
        <f>'ORÇAMENTO '!#REF!</f>
        <v>#REF!</v>
      </c>
      <c r="D396" s="88" t="e">
        <f>'ORÇAMENTO '!#REF!</f>
        <v>#REF!</v>
      </c>
      <c r="E396" s="88" t="e">
        <f>'ORÇAMENTO '!#REF!</f>
        <v>#REF!</v>
      </c>
      <c r="F396" s="88" t="e">
        <f>'ORÇAMENTO '!#REF!</f>
        <v>#REF!</v>
      </c>
      <c r="G396" s="90" t="e">
        <f>'ORÇAMENTO '!#REF!</f>
        <v>#REF!</v>
      </c>
      <c r="H396" s="92" t="e">
        <f>'ORÇAMENTO '!#REF!</f>
        <v>#REF!</v>
      </c>
      <c r="I396" s="90" t="e">
        <f>'ORÇAMENTO '!#REF!</f>
        <v>#REF!</v>
      </c>
      <c r="J396" s="90" t="e">
        <f>'ORÇAMENTO '!#REF!</f>
        <v>#REF!</v>
      </c>
      <c r="K396" s="90" t="e">
        <f>'ORÇAMENTO '!#REF!</f>
        <v>#REF!</v>
      </c>
      <c r="L396" s="92" t="e">
        <f>'ORÇAMENTO '!#REF!</f>
        <v>#REF!</v>
      </c>
      <c r="M396" s="92" t="e">
        <f>'ORÇAMENTO '!#REF!</f>
        <v>#REF!</v>
      </c>
      <c r="N396" s="95" t="e">
        <f>'ORÇAMENTO '!#REF!</f>
        <v>#REF!</v>
      </c>
      <c r="R396" s="96" t="e">
        <f t="shared" si="139"/>
        <v>#REF!</v>
      </c>
      <c r="S396" s="96" t="e">
        <f t="shared" si="140"/>
        <v>#REF!</v>
      </c>
      <c r="T396" s="89" t="e">
        <f t="shared" si="141"/>
        <v>#REF!</v>
      </c>
      <c r="U396" s="96" t="e">
        <f t="shared" si="138"/>
        <v>#REF!</v>
      </c>
      <c r="V396" s="100" t="e">
        <f t="shared" si="142"/>
        <v>#REF!</v>
      </c>
    </row>
    <row r="397" spans="3:23" hidden="1">
      <c r="C397" s="84" t="e">
        <f>'ORÇAMENTO '!#REF!</f>
        <v>#REF!</v>
      </c>
      <c r="D397" s="88" t="e">
        <f>'ORÇAMENTO '!#REF!</f>
        <v>#REF!</v>
      </c>
      <c r="E397" s="88" t="e">
        <f>'ORÇAMENTO '!#REF!</f>
        <v>#REF!</v>
      </c>
      <c r="F397" s="88" t="e">
        <f>'ORÇAMENTO '!#REF!</f>
        <v>#REF!</v>
      </c>
      <c r="G397" s="90" t="e">
        <f>'ORÇAMENTO '!#REF!</f>
        <v>#REF!</v>
      </c>
      <c r="H397" s="92" t="e">
        <f>'ORÇAMENTO '!#REF!</f>
        <v>#REF!</v>
      </c>
      <c r="I397" s="90" t="e">
        <f>'ORÇAMENTO '!#REF!</f>
        <v>#REF!</v>
      </c>
      <c r="J397" s="90" t="e">
        <f>'ORÇAMENTO '!#REF!</f>
        <v>#REF!</v>
      </c>
      <c r="K397" s="90" t="e">
        <f>'ORÇAMENTO '!#REF!</f>
        <v>#REF!</v>
      </c>
      <c r="L397" s="92" t="e">
        <f>'ORÇAMENTO '!#REF!</f>
        <v>#REF!</v>
      </c>
      <c r="M397" s="92" t="e">
        <f>'ORÇAMENTO '!#REF!</f>
        <v>#REF!</v>
      </c>
      <c r="N397" s="95" t="e">
        <f>'ORÇAMENTO '!#REF!</f>
        <v>#REF!</v>
      </c>
      <c r="R397" s="96" t="e">
        <f t="shared" si="139"/>
        <v>#REF!</v>
      </c>
      <c r="S397" s="96" t="e">
        <f t="shared" si="140"/>
        <v>#REF!</v>
      </c>
      <c r="T397" s="89" t="e">
        <f t="shared" si="141"/>
        <v>#REF!</v>
      </c>
      <c r="U397" s="96" t="e">
        <f t="shared" si="138"/>
        <v>#REF!</v>
      </c>
      <c r="V397" s="100" t="e">
        <f t="shared" si="142"/>
        <v>#REF!</v>
      </c>
    </row>
    <row r="398" spans="3:23" hidden="1">
      <c r="C398" s="84" t="e">
        <f>'ORÇAMENTO '!#REF!</f>
        <v>#REF!</v>
      </c>
      <c r="D398" s="88" t="e">
        <f>'ORÇAMENTO '!#REF!</f>
        <v>#REF!</v>
      </c>
      <c r="E398" s="88" t="e">
        <f>'ORÇAMENTO '!#REF!</f>
        <v>#REF!</v>
      </c>
      <c r="F398" s="88" t="e">
        <f>'ORÇAMENTO '!#REF!</f>
        <v>#REF!</v>
      </c>
      <c r="G398" s="90" t="e">
        <f>'ORÇAMENTO '!#REF!</f>
        <v>#REF!</v>
      </c>
      <c r="H398" s="92" t="e">
        <f>'ORÇAMENTO '!#REF!</f>
        <v>#REF!</v>
      </c>
      <c r="I398" s="90" t="e">
        <f>'ORÇAMENTO '!#REF!</f>
        <v>#REF!</v>
      </c>
      <c r="J398" s="90" t="e">
        <f>'ORÇAMENTO '!#REF!</f>
        <v>#REF!</v>
      </c>
      <c r="K398" s="90" t="e">
        <f>'ORÇAMENTO '!#REF!</f>
        <v>#REF!</v>
      </c>
      <c r="L398" s="92" t="e">
        <f>'ORÇAMENTO '!#REF!</f>
        <v>#REF!</v>
      </c>
      <c r="M398" s="92" t="e">
        <f>'ORÇAMENTO '!#REF!</f>
        <v>#REF!</v>
      </c>
      <c r="N398" s="95" t="e">
        <f>'ORÇAMENTO '!#REF!</f>
        <v>#REF!</v>
      </c>
      <c r="R398" s="96" t="e">
        <f t="shared" si="139"/>
        <v>#REF!</v>
      </c>
      <c r="S398" s="96" t="e">
        <f t="shared" si="140"/>
        <v>#REF!</v>
      </c>
      <c r="T398" s="89" t="e">
        <f t="shared" si="141"/>
        <v>#REF!</v>
      </c>
      <c r="U398" s="96" t="e">
        <f t="shared" si="138"/>
        <v>#REF!</v>
      </c>
      <c r="V398" s="100" t="e">
        <f t="shared" si="142"/>
        <v>#REF!</v>
      </c>
    </row>
    <row r="399" spans="3:23">
      <c r="C399" s="84" t="e">
        <f>'ORÇAMENTO '!#REF!</f>
        <v>#REF!</v>
      </c>
      <c r="D399" s="88" t="e">
        <f>'ORÇAMENTO '!#REF!</f>
        <v>#REF!</v>
      </c>
      <c r="E399" s="88" t="e">
        <f>'ORÇAMENTO '!#REF!</f>
        <v>#REF!</v>
      </c>
      <c r="F399" s="88" t="e">
        <f>'ORÇAMENTO '!#REF!</f>
        <v>#REF!</v>
      </c>
      <c r="G399" s="90" t="e">
        <f>'ORÇAMENTO '!#REF!</f>
        <v>#REF!</v>
      </c>
      <c r="H399" s="92" t="e">
        <f>'ORÇAMENTO '!#REF!</f>
        <v>#REF!</v>
      </c>
      <c r="I399" s="90" t="e">
        <f>'ORÇAMENTO '!#REF!</f>
        <v>#REF!</v>
      </c>
      <c r="J399" s="90" t="e">
        <f>'ORÇAMENTO '!#REF!</f>
        <v>#REF!</v>
      </c>
      <c r="K399" s="90" t="e">
        <f>'ORÇAMENTO '!#REF!</f>
        <v>#REF!</v>
      </c>
      <c r="L399" s="92" t="e">
        <f>'ORÇAMENTO '!#REF!</f>
        <v>#REF!</v>
      </c>
      <c r="M399" s="92" t="e">
        <f>'ORÇAMENTO '!#REF!</f>
        <v>#REF!</v>
      </c>
      <c r="N399" s="95" t="e">
        <f>'ORÇAMENTO '!#REF!</f>
        <v>#REF!</v>
      </c>
      <c r="R399" s="96" t="e">
        <f>IF(F399=F398,0,SUMIF($F$6:$F$1627,F399,$H$6:$H$1627))</f>
        <v>#REF!</v>
      </c>
      <c r="S399" s="96" t="e">
        <f>IF(F399=F398,0,SUMIF($F$6:$F$1627,F399,$I$6:$I$1627))</f>
        <v>#REF!</v>
      </c>
      <c r="T399" s="89" t="e">
        <f>IF(F399=F398,0,SUMIF($F$6:$F$1627,F399,$L$6:$L$1627))</f>
        <v>#REF!</v>
      </c>
      <c r="U399" s="96" t="e">
        <f t="shared" si="138"/>
        <v>#REF!</v>
      </c>
      <c r="V399" s="100" t="e">
        <f>IF(F399=F398,0,SUMIF($F$6:$F$1627,F399,$N$6:$N$1627))</f>
        <v>#REF!</v>
      </c>
      <c r="W399" s="103" t="e">
        <f>V399+W398</f>
        <v>#REF!</v>
      </c>
    </row>
    <row r="400" spans="3:23" hidden="1">
      <c r="C400" s="84" t="e">
        <f>'ORÇAMENTO '!#REF!</f>
        <v>#REF!</v>
      </c>
      <c r="D400" s="88" t="e">
        <f>'ORÇAMENTO '!#REF!</f>
        <v>#REF!</v>
      </c>
      <c r="E400" s="88" t="e">
        <f>'ORÇAMENTO '!#REF!</f>
        <v>#REF!</v>
      </c>
      <c r="F400" s="88" t="e">
        <f>'ORÇAMENTO '!#REF!</f>
        <v>#REF!</v>
      </c>
      <c r="G400" s="90" t="e">
        <f>'ORÇAMENTO '!#REF!</f>
        <v>#REF!</v>
      </c>
      <c r="H400" s="92" t="e">
        <f>'ORÇAMENTO '!#REF!</f>
        <v>#REF!</v>
      </c>
      <c r="I400" s="90" t="e">
        <f>'ORÇAMENTO '!#REF!</f>
        <v>#REF!</v>
      </c>
      <c r="J400" s="90" t="e">
        <f>'ORÇAMENTO '!#REF!</f>
        <v>#REF!</v>
      </c>
      <c r="K400" s="90" t="e">
        <f>'ORÇAMENTO '!#REF!</f>
        <v>#REF!</v>
      </c>
      <c r="L400" s="92" t="e">
        <f>'ORÇAMENTO '!#REF!</f>
        <v>#REF!</v>
      </c>
      <c r="M400" s="92" t="e">
        <f>'ORÇAMENTO '!#REF!</f>
        <v>#REF!</v>
      </c>
      <c r="N400" s="95" t="e">
        <f>'ORÇAMENTO '!#REF!</f>
        <v>#REF!</v>
      </c>
      <c r="R400" s="96" t="e">
        <f>IF(F400=F399,0,SUMIF(F$6:F$1627,F400,H$6:H$1627))</f>
        <v>#REF!</v>
      </c>
      <c r="S400" s="96" t="e">
        <f>IF(F400=F399,0,SUMIF(F$6:F$1627,F400,I$6:I$1627))</f>
        <v>#REF!</v>
      </c>
      <c r="T400" s="89" t="e">
        <f>IF(F400=F399,0,SUMIF(F$6:F$1627,F400,L$6:L$1627))</f>
        <v>#REF!</v>
      </c>
      <c r="U400" s="96" t="e">
        <f t="shared" si="138"/>
        <v>#REF!</v>
      </c>
      <c r="V400" s="100" t="e">
        <f>IF(F400=F399,0,SUMIF(F$6:F$1627,F400,N$6:N$1627))</f>
        <v>#REF!</v>
      </c>
    </row>
    <row r="401" spans="3:23">
      <c r="C401" s="84" t="e">
        <f>'ORÇAMENTO '!#REF!</f>
        <v>#REF!</v>
      </c>
      <c r="D401" s="88" t="e">
        <f>'ORÇAMENTO '!#REF!</f>
        <v>#REF!</v>
      </c>
      <c r="E401" s="88" t="e">
        <f>'ORÇAMENTO '!#REF!</f>
        <v>#REF!</v>
      </c>
      <c r="F401" s="88" t="e">
        <f>'ORÇAMENTO '!#REF!</f>
        <v>#REF!</v>
      </c>
      <c r="G401" s="90" t="e">
        <f>'ORÇAMENTO '!#REF!</f>
        <v>#REF!</v>
      </c>
      <c r="H401" s="92" t="e">
        <f>'ORÇAMENTO '!#REF!</f>
        <v>#REF!</v>
      </c>
      <c r="I401" s="90" t="e">
        <f>'ORÇAMENTO '!#REF!</f>
        <v>#REF!</v>
      </c>
      <c r="J401" s="90" t="e">
        <f>'ORÇAMENTO '!#REF!</f>
        <v>#REF!</v>
      </c>
      <c r="K401" s="90" t="e">
        <f>'ORÇAMENTO '!#REF!</f>
        <v>#REF!</v>
      </c>
      <c r="L401" s="92" t="e">
        <f>'ORÇAMENTO '!#REF!</f>
        <v>#REF!</v>
      </c>
      <c r="M401" s="92" t="e">
        <f>'ORÇAMENTO '!#REF!</f>
        <v>#REF!</v>
      </c>
      <c r="N401" s="95" t="e">
        <f>'ORÇAMENTO '!#REF!</f>
        <v>#REF!</v>
      </c>
      <c r="R401" s="96" t="e">
        <f t="shared" ref="R401:R408" si="143">IF(F401=F400,0,SUMIF($F$6:$F$1627,F401,$H$6:$H$1627))</f>
        <v>#REF!</v>
      </c>
      <c r="S401" s="96" t="e">
        <f t="shared" ref="S401:S408" si="144">IF(F401=F400,0,SUMIF($F$6:$F$1627,F401,$I$6:$I$1627))</f>
        <v>#REF!</v>
      </c>
      <c r="T401" s="89" t="e">
        <f t="shared" ref="T401:T408" si="145">IF(F401=F400,0,SUMIF($F$6:$F$1627,F401,$L$6:$L$1627))</f>
        <v>#REF!</v>
      </c>
      <c r="U401" s="96" t="e">
        <f t="shared" si="138"/>
        <v>#REF!</v>
      </c>
      <c r="V401" s="100" t="e">
        <f t="shared" ref="V401:V408" si="146">IF(F401=F400,0,SUMIF($F$6:$F$1627,F401,$N$6:$N$1627))</f>
        <v>#REF!</v>
      </c>
      <c r="W401" s="103" t="e">
        <f t="shared" ref="W401:W408" si="147">V401+W400</f>
        <v>#REF!</v>
      </c>
    </row>
    <row r="402" spans="3:23">
      <c r="C402" s="84" t="e">
        <f>'ORÇAMENTO '!#REF!</f>
        <v>#REF!</v>
      </c>
      <c r="D402" s="88" t="e">
        <f>'ORÇAMENTO '!#REF!</f>
        <v>#REF!</v>
      </c>
      <c r="E402" s="88" t="e">
        <f>'ORÇAMENTO '!#REF!</f>
        <v>#REF!</v>
      </c>
      <c r="F402" s="88" t="e">
        <f>'ORÇAMENTO '!#REF!</f>
        <v>#REF!</v>
      </c>
      <c r="G402" s="90" t="e">
        <f>'ORÇAMENTO '!#REF!</f>
        <v>#REF!</v>
      </c>
      <c r="H402" s="92" t="e">
        <f>'ORÇAMENTO '!#REF!</f>
        <v>#REF!</v>
      </c>
      <c r="I402" s="90" t="e">
        <f>'ORÇAMENTO '!#REF!</f>
        <v>#REF!</v>
      </c>
      <c r="J402" s="90" t="e">
        <f>'ORÇAMENTO '!#REF!</f>
        <v>#REF!</v>
      </c>
      <c r="K402" s="90" t="e">
        <f>'ORÇAMENTO '!#REF!</f>
        <v>#REF!</v>
      </c>
      <c r="L402" s="92" t="e">
        <f>'ORÇAMENTO '!#REF!</f>
        <v>#REF!</v>
      </c>
      <c r="M402" s="92" t="e">
        <f>'ORÇAMENTO '!#REF!</f>
        <v>#REF!</v>
      </c>
      <c r="N402" s="95" t="e">
        <f>'ORÇAMENTO '!#REF!</f>
        <v>#REF!</v>
      </c>
      <c r="R402" s="96" t="e">
        <f t="shared" si="143"/>
        <v>#REF!</v>
      </c>
      <c r="S402" s="96" t="e">
        <f t="shared" si="144"/>
        <v>#REF!</v>
      </c>
      <c r="T402" s="89" t="e">
        <f t="shared" si="145"/>
        <v>#REF!</v>
      </c>
      <c r="U402" s="96" t="e">
        <f t="shared" si="138"/>
        <v>#REF!</v>
      </c>
      <c r="V402" s="100" t="e">
        <f t="shared" si="146"/>
        <v>#REF!</v>
      </c>
      <c r="W402" s="103" t="e">
        <f t="shared" si="147"/>
        <v>#REF!</v>
      </c>
    </row>
    <row r="403" spans="3:23">
      <c r="C403" s="84" t="e">
        <f>'ORÇAMENTO '!#REF!</f>
        <v>#REF!</v>
      </c>
      <c r="D403" s="88" t="e">
        <f>'ORÇAMENTO '!#REF!</f>
        <v>#REF!</v>
      </c>
      <c r="E403" s="88" t="e">
        <f>'ORÇAMENTO '!#REF!</f>
        <v>#REF!</v>
      </c>
      <c r="F403" s="88" t="e">
        <f>'ORÇAMENTO '!#REF!</f>
        <v>#REF!</v>
      </c>
      <c r="G403" s="90" t="e">
        <f>'ORÇAMENTO '!#REF!</f>
        <v>#REF!</v>
      </c>
      <c r="H403" s="92" t="e">
        <f>'ORÇAMENTO '!#REF!</f>
        <v>#REF!</v>
      </c>
      <c r="I403" s="90" t="e">
        <f>'ORÇAMENTO '!#REF!</f>
        <v>#REF!</v>
      </c>
      <c r="J403" s="90" t="e">
        <f>'ORÇAMENTO '!#REF!</f>
        <v>#REF!</v>
      </c>
      <c r="K403" s="90" t="e">
        <f>'ORÇAMENTO '!#REF!</f>
        <v>#REF!</v>
      </c>
      <c r="L403" s="92" t="e">
        <f>'ORÇAMENTO '!#REF!</f>
        <v>#REF!</v>
      </c>
      <c r="M403" s="92" t="e">
        <f>'ORÇAMENTO '!#REF!</f>
        <v>#REF!</v>
      </c>
      <c r="N403" s="95" t="e">
        <f>'ORÇAMENTO '!#REF!</f>
        <v>#REF!</v>
      </c>
      <c r="R403" s="96" t="e">
        <f t="shared" si="143"/>
        <v>#REF!</v>
      </c>
      <c r="S403" s="96" t="e">
        <f t="shared" si="144"/>
        <v>#REF!</v>
      </c>
      <c r="T403" s="89" t="e">
        <f t="shared" si="145"/>
        <v>#REF!</v>
      </c>
      <c r="U403" s="96" t="e">
        <f t="shared" si="138"/>
        <v>#REF!</v>
      </c>
      <c r="V403" s="100" t="e">
        <f t="shared" si="146"/>
        <v>#REF!</v>
      </c>
      <c r="W403" s="103" t="e">
        <f t="shared" si="147"/>
        <v>#REF!</v>
      </c>
    </row>
    <row r="404" spans="3:23">
      <c r="C404" s="84" t="e">
        <f>'ORÇAMENTO '!#REF!</f>
        <v>#REF!</v>
      </c>
      <c r="D404" s="88" t="e">
        <f>'ORÇAMENTO '!#REF!</f>
        <v>#REF!</v>
      </c>
      <c r="E404" s="88" t="e">
        <f>'ORÇAMENTO '!#REF!</f>
        <v>#REF!</v>
      </c>
      <c r="F404" s="88" t="e">
        <f>'ORÇAMENTO '!#REF!</f>
        <v>#REF!</v>
      </c>
      <c r="G404" s="90" t="e">
        <f>'ORÇAMENTO '!#REF!</f>
        <v>#REF!</v>
      </c>
      <c r="H404" s="92" t="e">
        <f>'ORÇAMENTO '!#REF!</f>
        <v>#REF!</v>
      </c>
      <c r="I404" s="90" t="e">
        <f>'ORÇAMENTO '!#REF!</f>
        <v>#REF!</v>
      </c>
      <c r="J404" s="90" t="e">
        <f>'ORÇAMENTO '!#REF!</f>
        <v>#REF!</v>
      </c>
      <c r="K404" s="90" t="e">
        <f>'ORÇAMENTO '!#REF!</f>
        <v>#REF!</v>
      </c>
      <c r="L404" s="92" t="e">
        <f>'ORÇAMENTO '!#REF!</f>
        <v>#REF!</v>
      </c>
      <c r="M404" s="92" t="e">
        <f>'ORÇAMENTO '!#REF!</f>
        <v>#REF!</v>
      </c>
      <c r="N404" s="95" t="e">
        <f>'ORÇAMENTO '!#REF!</f>
        <v>#REF!</v>
      </c>
      <c r="R404" s="96" t="e">
        <f t="shared" si="143"/>
        <v>#REF!</v>
      </c>
      <c r="S404" s="96" t="e">
        <f t="shared" si="144"/>
        <v>#REF!</v>
      </c>
      <c r="T404" s="89" t="e">
        <f t="shared" si="145"/>
        <v>#REF!</v>
      </c>
      <c r="U404" s="96" t="e">
        <f t="shared" si="138"/>
        <v>#REF!</v>
      </c>
      <c r="V404" s="100" t="e">
        <f t="shared" si="146"/>
        <v>#REF!</v>
      </c>
      <c r="W404" s="103" t="e">
        <f t="shared" si="147"/>
        <v>#REF!</v>
      </c>
    </row>
    <row r="405" spans="3:23">
      <c r="C405" s="84" t="e">
        <f>'ORÇAMENTO '!#REF!</f>
        <v>#REF!</v>
      </c>
      <c r="D405" s="88" t="e">
        <f>'ORÇAMENTO '!#REF!</f>
        <v>#REF!</v>
      </c>
      <c r="E405" s="88" t="e">
        <f>'ORÇAMENTO '!#REF!</f>
        <v>#REF!</v>
      </c>
      <c r="F405" s="88" t="e">
        <f>'ORÇAMENTO '!#REF!</f>
        <v>#REF!</v>
      </c>
      <c r="G405" s="90" t="e">
        <f>'ORÇAMENTO '!#REF!</f>
        <v>#REF!</v>
      </c>
      <c r="H405" s="92" t="e">
        <f>'ORÇAMENTO '!#REF!</f>
        <v>#REF!</v>
      </c>
      <c r="I405" s="90" t="e">
        <f>'ORÇAMENTO '!#REF!</f>
        <v>#REF!</v>
      </c>
      <c r="J405" s="90" t="e">
        <f>'ORÇAMENTO '!#REF!</f>
        <v>#REF!</v>
      </c>
      <c r="K405" s="90" t="e">
        <f>'ORÇAMENTO '!#REF!</f>
        <v>#REF!</v>
      </c>
      <c r="L405" s="92" t="e">
        <f>'ORÇAMENTO '!#REF!</f>
        <v>#REF!</v>
      </c>
      <c r="M405" s="92" t="e">
        <f>'ORÇAMENTO '!#REF!</f>
        <v>#REF!</v>
      </c>
      <c r="N405" s="95" t="e">
        <f>'ORÇAMENTO '!#REF!</f>
        <v>#REF!</v>
      </c>
      <c r="R405" s="96" t="e">
        <f t="shared" si="143"/>
        <v>#REF!</v>
      </c>
      <c r="S405" s="96" t="e">
        <f t="shared" si="144"/>
        <v>#REF!</v>
      </c>
      <c r="T405" s="89" t="e">
        <f t="shared" si="145"/>
        <v>#REF!</v>
      </c>
      <c r="U405" s="96" t="e">
        <f t="shared" si="138"/>
        <v>#REF!</v>
      </c>
      <c r="V405" s="100" t="e">
        <f t="shared" si="146"/>
        <v>#REF!</v>
      </c>
      <c r="W405" s="103" t="e">
        <f t="shared" si="147"/>
        <v>#REF!</v>
      </c>
    </row>
    <row r="406" spans="3:23">
      <c r="C406" s="84" t="e">
        <f>'ORÇAMENTO '!#REF!</f>
        <v>#REF!</v>
      </c>
      <c r="D406" s="88" t="e">
        <f>'ORÇAMENTO '!#REF!</f>
        <v>#REF!</v>
      </c>
      <c r="E406" s="88" t="e">
        <f>'ORÇAMENTO '!#REF!</f>
        <v>#REF!</v>
      </c>
      <c r="F406" s="88" t="e">
        <f>'ORÇAMENTO '!#REF!</f>
        <v>#REF!</v>
      </c>
      <c r="G406" s="90" t="e">
        <f>'ORÇAMENTO '!#REF!</f>
        <v>#REF!</v>
      </c>
      <c r="H406" s="92" t="e">
        <f>'ORÇAMENTO '!#REF!</f>
        <v>#REF!</v>
      </c>
      <c r="I406" s="90" t="e">
        <f>'ORÇAMENTO '!#REF!</f>
        <v>#REF!</v>
      </c>
      <c r="J406" s="90" t="e">
        <f>'ORÇAMENTO '!#REF!</f>
        <v>#REF!</v>
      </c>
      <c r="K406" s="90" t="e">
        <f>'ORÇAMENTO '!#REF!</f>
        <v>#REF!</v>
      </c>
      <c r="L406" s="92" t="e">
        <f>'ORÇAMENTO '!#REF!</f>
        <v>#REF!</v>
      </c>
      <c r="M406" s="92" t="e">
        <f>'ORÇAMENTO '!#REF!</f>
        <v>#REF!</v>
      </c>
      <c r="N406" s="95" t="e">
        <f>'ORÇAMENTO '!#REF!</f>
        <v>#REF!</v>
      </c>
      <c r="R406" s="96" t="e">
        <f t="shared" si="143"/>
        <v>#REF!</v>
      </c>
      <c r="S406" s="96" t="e">
        <f t="shared" si="144"/>
        <v>#REF!</v>
      </c>
      <c r="T406" s="89" t="e">
        <f t="shared" si="145"/>
        <v>#REF!</v>
      </c>
      <c r="U406" s="96" t="e">
        <f t="shared" si="138"/>
        <v>#REF!</v>
      </c>
      <c r="V406" s="100" t="e">
        <f t="shared" si="146"/>
        <v>#REF!</v>
      </c>
      <c r="W406" s="103" t="e">
        <f t="shared" si="147"/>
        <v>#REF!</v>
      </c>
    </row>
    <row r="407" spans="3:23">
      <c r="C407" s="84" t="e">
        <f>'ORÇAMENTO '!#REF!</f>
        <v>#REF!</v>
      </c>
      <c r="D407" s="88" t="e">
        <f>'ORÇAMENTO '!#REF!</f>
        <v>#REF!</v>
      </c>
      <c r="E407" s="88" t="e">
        <f>'ORÇAMENTO '!#REF!</f>
        <v>#REF!</v>
      </c>
      <c r="F407" s="88" t="e">
        <f>'ORÇAMENTO '!#REF!</f>
        <v>#REF!</v>
      </c>
      <c r="G407" s="90" t="e">
        <f>'ORÇAMENTO '!#REF!</f>
        <v>#REF!</v>
      </c>
      <c r="H407" s="92" t="e">
        <f>'ORÇAMENTO '!#REF!</f>
        <v>#REF!</v>
      </c>
      <c r="I407" s="90" t="e">
        <f>'ORÇAMENTO '!#REF!</f>
        <v>#REF!</v>
      </c>
      <c r="J407" s="90" t="e">
        <f>'ORÇAMENTO '!#REF!</f>
        <v>#REF!</v>
      </c>
      <c r="K407" s="90" t="e">
        <f>'ORÇAMENTO '!#REF!</f>
        <v>#REF!</v>
      </c>
      <c r="L407" s="92" t="e">
        <f>'ORÇAMENTO '!#REF!</f>
        <v>#REF!</v>
      </c>
      <c r="M407" s="92" t="e">
        <f>'ORÇAMENTO '!#REF!</f>
        <v>#REF!</v>
      </c>
      <c r="N407" s="95" t="e">
        <f>'ORÇAMENTO '!#REF!</f>
        <v>#REF!</v>
      </c>
      <c r="R407" s="96" t="e">
        <f t="shared" si="143"/>
        <v>#REF!</v>
      </c>
      <c r="S407" s="96" t="e">
        <f t="shared" si="144"/>
        <v>#REF!</v>
      </c>
      <c r="T407" s="89" t="e">
        <f t="shared" si="145"/>
        <v>#REF!</v>
      </c>
      <c r="U407" s="96" t="e">
        <f t="shared" si="138"/>
        <v>#REF!</v>
      </c>
      <c r="V407" s="100" t="e">
        <f t="shared" si="146"/>
        <v>#REF!</v>
      </c>
      <c r="W407" s="103" t="e">
        <f t="shared" si="147"/>
        <v>#REF!</v>
      </c>
    </row>
    <row r="408" spans="3:23">
      <c r="C408" s="84" t="e">
        <f>'ORÇAMENTO '!#REF!</f>
        <v>#REF!</v>
      </c>
      <c r="D408" s="88" t="e">
        <f>'ORÇAMENTO '!#REF!</f>
        <v>#REF!</v>
      </c>
      <c r="E408" s="88" t="e">
        <f>'ORÇAMENTO '!#REF!</f>
        <v>#REF!</v>
      </c>
      <c r="F408" s="88" t="e">
        <f>'ORÇAMENTO '!#REF!</f>
        <v>#REF!</v>
      </c>
      <c r="G408" s="90" t="e">
        <f>'ORÇAMENTO '!#REF!</f>
        <v>#REF!</v>
      </c>
      <c r="H408" s="92" t="e">
        <f>'ORÇAMENTO '!#REF!</f>
        <v>#REF!</v>
      </c>
      <c r="I408" s="90" t="e">
        <f>'ORÇAMENTO '!#REF!</f>
        <v>#REF!</v>
      </c>
      <c r="J408" s="90" t="e">
        <f>'ORÇAMENTO '!#REF!</f>
        <v>#REF!</v>
      </c>
      <c r="K408" s="90" t="e">
        <f>'ORÇAMENTO '!#REF!</f>
        <v>#REF!</v>
      </c>
      <c r="L408" s="92" t="e">
        <f>'ORÇAMENTO '!#REF!</f>
        <v>#REF!</v>
      </c>
      <c r="M408" s="92" t="e">
        <f>'ORÇAMENTO '!#REF!</f>
        <v>#REF!</v>
      </c>
      <c r="N408" s="95" t="e">
        <f>'ORÇAMENTO '!#REF!</f>
        <v>#REF!</v>
      </c>
      <c r="R408" s="96" t="e">
        <f t="shared" si="143"/>
        <v>#REF!</v>
      </c>
      <c r="S408" s="96" t="e">
        <f t="shared" si="144"/>
        <v>#REF!</v>
      </c>
      <c r="T408" s="89" t="e">
        <f t="shared" si="145"/>
        <v>#REF!</v>
      </c>
      <c r="U408" s="96" t="e">
        <f t="shared" si="138"/>
        <v>#REF!</v>
      </c>
      <c r="V408" s="100" t="e">
        <f t="shared" si="146"/>
        <v>#REF!</v>
      </c>
      <c r="W408" s="103" t="e">
        <f t="shared" si="147"/>
        <v>#REF!</v>
      </c>
    </row>
    <row r="409" spans="3:23" hidden="1">
      <c r="C409" s="84" t="e">
        <f>'ORÇAMENTO '!#REF!</f>
        <v>#REF!</v>
      </c>
      <c r="D409" s="88" t="e">
        <f>'ORÇAMENTO '!#REF!</f>
        <v>#REF!</v>
      </c>
      <c r="E409" s="88" t="e">
        <f>'ORÇAMENTO '!#REF!</f>
        <v>#REF!</v>
      </c>
      <c r="F409" s="88" t="e">
        <f>'ORÇAMENTO '!#REF!</f>
        <v>#REF!</v>
      </c>
      <c r="G409" s="90" t="e">
        <f>'ORÇAMENTO '!#REF!</f>
        <v>#REF!</v>
      </c>
      <c r="H409" s="92" t="e">
        <f>'ORÇAMENTO '!#REF!</f>
        <v>#REF!</v>
      </c>
      <c r="I409" s="90" t="e">
        <f>'ORÇAMENTO '!#REF!</f>
        <v>#REF!</v>
      </c>
      <c r="J409" s="90" t="e">
        <f>'ORÇAMENTO '!#REF!</f>
        <v>#REF!</v>
      </c>
      <c r="K409" s="90" t="e">
        <f>'ORÇAMENTO '!#REF!</f>
        <v>#REF!</v>
      </c>
      <c r="L409" s="92" t="e">
        <f>'ORÇAMENTO '!#REF!</f>
        <v>#REF!</v>
      </c>
      <c r="M409" s="92" t="e">
        <f>'ORÇAMENTO '!#REF!</f>
        <v>#REF!</v>
      </c>
      <c r="N409" s="95" t="e">
        <f>'ORÇAMENTO '!#REF!</f>
        <v>#REF!</v>
      </c>
      <c r="R409" s="96" t="e">
        <f>IF(F409=F408,0,SUMIF(F$6:F$1627,F409,H$6:H$1627))</f>
        <v>#REF!</v>
      </c>
      <c r="S409" s="96" t="e">
        <f>IF(F409=F408,0,SUMIF(F$6:F$1627,F409,I$6:I$1627))</f>
        <v>#REF!</v>
      </c>
      <c r="T409" s="89" t="e">
        <f>IF(F409=F408,0,SUMIF(F$6:F$1627,F409,L$6:L$1627))</f>
        <v>#REF!</v>
      </c>
      <c r="U409" s="96" t="e">
        <f t="shared" si="138"/>
        <v>#REF!</v>
      </c>
      <c r="V409" s="100" t="e">
        <f>IF(F409=F408,0,SUMIF(F$6:F$1627,F409,N$6:N$1627))</f>
        <v>#REF!</v>
      </c>
    </row>
    <row r="410" spans="3:23" hidden="1">
      <c r="C410" s="84" t="e">
        <f>'ORÇAMENTO '!#REF!</f>
        <v>#REF!</v>
      </c>
      <c r="D410" s="88" t="e">
        <f>'ORÇAMENTO '!#REF!</f>
        <v>#REF!</v>
      </c>
      <c r="E410" s="88" t="e">
        <f>'ORÇAMENTO '!#REF!</f>
        <v>#REF!</v>
      </c>
      <c r="F410" s="88" t="e">
        <f>'ORÇAMENTO '!#REF!</f>
        <v>#REF!</v>
      </c>
      <c r="G410" s="90" t="e">
        <f>'ORÇAMENTO '!#REF!</f>
        <v>#REF!</v>
      </c>
      <c r="H410" s="92" t="e">
        <f>'ORÇAMENTO '!#REF!</f>
        <v>#REF!</v>
      </c>
      <c r="I410" s="90" t="e">
        <f>'ORÇAMENTO '!#REF!</f>
        <v>#REF!</v>
      </c>
      <c r="J410" s="90" t="e">
        <f>'ORÇAMENTO '!#REF!</f>
        <v>#REF!</v>
      </c>
      <c r="K410" s="90" t="e">
        <f>'ORÇAMENTO '!#REF!</f>
        <v>#REF!</v>
      </c>
      <c r="L410" s="92" t="e">
        <f>'ORÇAMENTO '!#REF!</f>
        <v>#REF!</v>
      </c>
      <c r="M410" s="92" t="e">
        <f>'ORÇAMENTO '!#REF!</f>
        <v>#REF!</v>
      </c>
      <c r="N410" s="95" t="e">
        <f>'ORÇAMENTO '!#REF!</f>
        <v>#REF!</v>
      </c>
      <c r="R410" s="96" t="e">
        <f>IF(F410=F409,0,SUMIF(F$6:F$1627,F410,H$6:H$1627))</f>
        <v>#REF!</v>
      </c>
      <c r="S410" s="96" t="e">
        <f>IF(F410=F409,0,SUMIF(F$6:F$1627,F410,I$6:I$1627))</f>
        <v>#REF!</v>
      </c>
      <c r="T410" s="89" t="e">
        <f>IF(F410=F409,0,SUMIF(F$6:F$1627,F410,L$6:L$1627))</f>
        <v>#REF!</v>
      </c>
      <c r="U410" s="96" t="e">
        <f t="shared" si="138"/>
        <v>#REF!</v>
      </c>
      <c r="V410" s="100" t="e">
        <f>IF(F410=F409,0,SUMIF(F$6:F$1627,F410,N$6:N$1627))</f>
        <v>#REF!</v>
      </c>
    </row>
    <row r="411" spans="3:23" hidden="1">
      <c r="C411" s="84" t="e">
        <f>'ORÇAMENTO '!#REF!</f>
        <v>#REF!</v>
      </c>
      <c r="D411" s="88" t="e">
        <f>'ORÇAMENTO '!#REF!</f>
        <v>#REF!</v>
      </c>
      <c r="E411" s="88" t="e">
        <f>'ORÇAMENTO '!#REF!</f>
        <v>#REF!</v>
      </c>
      <c r="F411" s="88" t="e">
        <f>'ORÇAMENTO '!#REF!</f>
        <v>#REF!</v>
      </c>
      <c r="G411" s="90" t="e">
        <f>'ORÇAMENTO '!#REF!</f>
        <v>#REF!</v>
      </c>
      <c r="H411" s="92" t="e">
        <f>'ORÇAMENTO '!#REF!</f>
        <v>#REF!</v>
      </c>
      <c r="I411" s="90" t="e">
        <f>'ORÇAMENTO '!#REF!</f>
        <v>#REF!</v>
      </c>
      <c r="J411" s="90" t="e">
        <f>'ORÇAMENTO '!#REF!</f>
        <v>#REF!</v>
      </c>
      <c r="K411" s="90" t="e">
        <f>'ORÇAMENTO '!#REF!</f>
        <v>#REF!</v>
      </c>
      <c r="L411" s="92" t="e">
        <f>'ORÇAMENTO '!#REF!</f>
        <v>#REF!</v>
      </c>
      <c r="M411" s="92" t="e">
        <f>'ORÇAMENTO '!#REF!</f>
        <v>#REF!</v>
      </c>
      <c r="N411" s="95" t="e">
        <f>'ORÇAMENTO '!#REF!</f>
        <v>#REF!</v>
      </c>
      <c r="R411" s="96" t="e">
        <f>IF(F411=F410,0,SUMIF(F$6:F$1627,F411,H$6:H$1627))</f>
        <v>#REF!</v>
      </c>
      <c r="S411" s="96" t="e">
        <f>IF(F411=F410,0,SUMIF(F$6:F$1627,F411,I$6:I$1627))</f>
        <v>#REF!</v>
      </c>
      <c r="T411" s="89" t="e">
        <f>IF(F411=F410,0,SUMIF(F$6:F$1627,F411,L$6:L$1627))</f>
        <v>#REF!</v>
      </c>
      <c r="U411" s="96" t="e">
        <f t="shared" si="138"/>
        <v>#REF!</v>
      </c>
      <c r="V411" s="100" t="e">
        <f>IF(F411=F410,0,SUMIF(F$6:F$1627,F411,N$6:N$1627))</f>
        <v>#REF!</v>
      </c>
    </row>
    <row r="412" spans="3:23" hidden="1">
      <c r="C412" s="84" t="e">
        <f>'ORÇAMENTO '!#REF!</f>
        <v>#REF!</v>
      </c>
      <c r="D412" s="88" t="e">
        <f>'ORÇAMENTO '!#REF!</f>
        <v>#REF!</v>
      </c>
      <c r="E412" s="88" t="e">
        <f>'ORÇAMENTO '!#REF!</f>
        <v>#REF!</v>
      </c>
      <c r="F412" s="88" t="e">
        <f>'ORÇAMENTO '!#REF!</f>
        <v>#REF!</v>
      </c>
      <c r="G412" s="90" t="e">
        <f>'ORÇAMENTO '!#REF!</f>
        <v>#REF!</v>
      </c>
      <c r="H412" s="92" t="e">
        <f>'ORÇAMENTO '!#REF!</f>
        <v>#REF!</v>
      </c>
      <c r="I412" s="90" t="e">
        <f>'ORÇAMENTO '!#REF!</f>
        <v>#REF!</v>
      </c>
      <c r="J412" s="90" t="e">
        <f>'ORÇAMENTO '!#REF!</f>
        <v>#REF!</v>
      </c>
      <c r="K412" s="90" t="e">
        <f>'ORÇAMENTO '!#REF!</f>
        <v>#REF!</v>
      </c>
      <c r="L412" s="92" t="e">
        <f>'ORÇAMENTO '!#REF!</f>
        <v>#REF!</v>
      </c>
      <c r="M412" s="92" t="e">
        <f>'ORÇAMENTO '!#REF!</f>
        <v>#REF!</v>
      </c>
      <c r="N412" s="95" t="e">
        <f>'ORÇAMENTO '!#REF!</f>
        <v>#REF!</v>
      </c>
      <c r="R412" s="96" t="e">
        <f>IF(F412=F411,0,SUMIF(F$6:F$1627,F412,H$6:H$1627))</f>
        <v>#REF!</v>
      </c>
      <c r="S412" s="96" t="e">
        <f>IF(F412=F411,0,SUMIF(F$6:F$1627,F412,I$6:I$1627))</f>
        <v>#REF!</v>
      </c>
      <c r="T412" s="89" t="e">
        <f>IF(F412=F411,0,SUMIF(F$6:F$1627,F412,L$6:L$1627))</f>
        <v>#REF!</v>
      </c>
      <c r="U412" s="96" t="e">
        <f t="shared" si="138"/>
        <v>#REF!</v>
      </c>
      <c r="V412" s="100" t="e">
        <f>IF(F412=F411,0,SUMIF(F$6:F$1627,F412,N$6:N$1627))</f>
        <v>#REF!</v>
      </c>
    </row>
    <row r="413" spans="3:23">
      <c r="C413" s="84" t="e">
        <f>'ORÇAMENTO '!#REF!</f>
        <v>#REF!</v>
      </c>
      <c r="D413" s="88" t="e">
        <f>'ORÇAMENTO '!#REF!</f>
        <v>#REF!</v>
      </c>
      <c r="E413" s="88" t="e">
        <f>'ORÇAMENTO '!#REF!</f>
        <v>#REF!</v>
      </c>
      <c r="F413" s="88" t="e">
        <f>'ORÇAMENTO '!#REF!</f>
        <v>#REF!</v>
      </c>
      <c r="G413" s="90" t="e">
        <f>'ORÇAMENTO '!#REF!</f>
        <v>#REF!</v>
      </c>
      <c r="H413" s="92" t="e">
        <f>'ORÇAMENTO '!#REF!</f>
        <v>#REF!</v>
      </c>
      <c r="I413" s="90" t="e">
        <f>'ORÇAMENTO '!#REF!</f>
        <v>#REF!</v>
      </c>
      <c r="J413" s="90" t="e">
        <f>'ORÇAMENTO '!#REF!</f>
        <v>#REF!</v>
      </c>
      <c r="K413" s="90" t="e">
        <f>'ORÇAMENTO '!#REF!</f>
        <v>#REF!</v>
      </c>
      <c r="L413" s="92" t="e">
        <f>'ORÇAMENTO '!#REF!</f>
        <v>#REF!</v>
      </c>
      <c r="M413" s="92" t="e">
        <f>'ORÇAMENTO '!#REF!</f>
        <v>#REF!</v>
      </c>
      <c r="N413" s="95" t="e">
        <f>'ORÇAMENTO '!#REF!</f>
        <v>#REF!</v>
      </c>
      <c r="R413" s="96" t="e">
        <f>IF(F413=F412,0,SUMIF($F$6:$F$1627,F413,$H$6:$H$1627))</f>
        <v>#REF!</v>
      </c>
      <c r="S413" s="96" t="e">
        <f>IF(F413=F412,0,SUMIF($F$6:$F$1627,F413,$I$6:$I$1627))</f>
        <v>#REF!</v>
      </c>
      <c r="T413" s="89" t="e">
        <f>IF(F413=F412,0,SUMIF($F$6:$F$1627,F413,$L$6:$L$1627))</f>
        <v>#REF!</v>
      </c>
      <c r="U413" s="96" t="e">
        <f t="shared" si="138"/>
        <v>#REF!</v>
      </c>
      <c r="V413" s="100" t="e">
        <f>IF(F413=F412,0,SUMIF($F$6:$F$1627,F413,$N$6:$N$1627))</f>
        <v>#REF!</v>
      </c>
      <c r="W413" s="103" t="e">
        <f>V413+W412</f>
        <v>#REF!</v>
      </c>
    </row>
    <row r="414" spans="3:23">
      <c r="C414" s="84" t="e">
        <f>'ORÇAMENTO '!#REF!</f>
        <v>#REF!</v>
      </c>
      <c r="D414" s="88" t="e">
        <f>'ORÇAMENTO '!#REF!</f>
        <v>#REF!</v>
      </c>
      <c r="E414" s="88" t="e">
        <f>'ORÇAMENTO '!#REF!</f>
        <v>#REF!</v>
      </c>
      <c r="F414" s="88" t="e">
        <f>'ORÇAMENTO '!#REF!</f>
        <v>#REF!</v>
      </c>
      <c r="G414" s="90" t="e">
        <f>'ORÇAMENTO '!#REF!</f>
        <v>#REF!</v>
      </c>
      <c r="H414" s="92" t="e">
        <f>'ORÇAMENTO '!#REF!</f>
        <v>#REF!</v>
      </c>
      <c r="I414" s="90" t="e">
        <f>'ORÇAMENTO '!#REF!</f>
        <v>#REF!</v>
      </c>
      <c r="J414" s="90" t="e">
        <f>'ORÇAMENTO '!#REF!</f>
        <v>#REF!</v>
      </c>
      <c r="K414" s="90" t="e">
        <f>'ORÇAMENTO '!#REF!</f>
        <v>#REF!</v>
      </c>
      <c r="L414" s="92" t="e">
        <f>'ORÇAMENTO '!#REF!</f>
        <v>#REF!</v>
      </c>
      <c r="M414" s="92" t="e">
        <f>'ORÇAMENTO '!#REF!</f>
        <v>#REF!</v>
      </c>
      <c r="N414" s="95" t="e">
        <f>'ORÇAMENTO '!#REF!</f>
        <v>#REF!</v>
      </c>
      <c r="R414" s="96" t="e">
        <f>IF(F414=F413,0,SUMIF($F$6:$F$1627,F414,$H$6:$H$1627))</f>
        <v>#REF!</v>
      </c>
      <c r="S414" s="96" t="e">
        <f>IF(F414=F413,0,SUMIF($F$6:$F$1627,F414,$I$6:$I$1627))</f>
        <v>#REF!</v>
      </c>
      <c r="T414" s="89" t="e">
        <f>IF(F414=F413,0,SUMIF($F$6:$F$1627,F414,$L$6:$L$1627))</f>
        <v>#REF!</v>
      </c>
      <c r="U414" s="96" t="e">
        <f t="shared" si="138"/>
        <v>#REF!</v>
      </c>
      <c r="V414" s="100" t="e">
        <f>IF(F414=F413,0,SUMIF($F$6:$F$1627,F414,$N$6:$N$1627))</f>
        <v>#REF!</v>
      </c>
      <c r="W414" s="103" t="e">
        <f>V414+W413</f>
        <v>#REF!</v>
      </c>
    </row>
    <row r="415" spans="3:23">
      <c r="C415" s="84" t="e">
        <f>'ORÇAMENTO '!#REF!</f>
        <v>#REF!</v>
      </c>
      <c r="D415" s="88" t="e">
        <f>'ORÇAMENTO '!#REF!</f>
        <v>#REF!</v>
      </c>
      <c r="E415" s="88" t="e">
        <f>'ORÇAMENTO '!#REF!</f>
        <v>#REF!</v>
      </c>
      <c r="F415" s="88" t="e">
        <f>'ORÇAMENTO '!#REF!</f>
        <v>#REF!</v>
      </c>
      <c r="G415" s="90" t="e">
        <f>'ORÇAMENTO '!#REF!</f>
        <v>#REF!</v>
      </c>
      <c r="H415" s="92" t="e">
        <f>'ORÇAMENTO '!#REF!</f>
        <v>#REF!</v>
      </c>
      <c r="I415" s="90" t="e">
        <f>'ORÇAMENTO '!#REF!</f>
        <v>#REF!</v>
      </c>
      <c r="J415" s="90" t="e">
        <f>'ORÇAMENTO '!#REF!</f>
        <v>#REF!</v>
      </c>
      <c r="K415" s="90" t="e">
        <f>'ORÇAMENTO '!#REF!</f>
        <v>#REF!</v>
      </c>
      <c r="L415" s="92" t="e">
        <f>'ORÇAMENTO '!#REF!</f>
        <v>#REF!</v>
      </c>
      <c r="M415" s="92" t="e">
        <f>'ORÇAMENTO '!#REF!</f>
        <v>#REF!</v>
      </c>
      <c r="N415" s="95" t="e">
        <f>'ORÇAMENTO '!#REF!</f>
        <v>#REF!</v>
      </c>
      <c r="R415" s="96" t="e">
        <f>IF(F415=F414,0,SUMIF($F$6:$F$1627,F415,$H$6:$H$1627))</f>
        <v>#REF!</v>
      </c>
      <c r="S415" s="96" t="e">
        <f>IF(F415=F414,0,SUMIF($F$6:$F$1627,F415,$I$6:$I$1627))</f>
        <v>#REF!</v>
      </c>
      <c r="T415" s="89" t="e">
        <f>IF(F415=F414,0,SUMIF($F$6:$F$1627,F415,$L$6:$L$1627))</f>
        <v>#REF!</v>
      </c>
      <c r="U415" s="96" t="e">
        <f t="shared" si="138"/>
        <v>#REF!</v>
      </c>
      <c r="V415" s="100" t="e">
        <f>IF(F415=F414,0,SUMIF($F$6:$F$1627,F415,$N$6:$N$1627))</f>
        <v>#REF!</v>
      </c>
      <c r="W415" s="103" t="e">
        <f>V415+W414</f>
        <v>#REF!</v>
      </c>
    </row>
    <row r="416" spans="3:23">
      <c r="C416" s="84" t="e">
        <f>'ORÇAMENTO '!#REF!</f>
        <v>#REF!</v>
      </c>
      <c r="D416" s="88" t="e">
        <f>'ORÇAMENTO '!#REF!</f>
        <v>#REF!</v>
      </c>
      <c r="E416" s="88" t="e">
        <f>'ORÇAMENTO '!#REF!</f>
        <v>#REF!</v>
      </c>
      <c r="F416" s="88" t="e">
        <f>'ORÇAMENTO '!#REF!</f>
        <v>#REF!</v>
      </c>
      <c r="G416" s="90" t="e">
        <f>'ORÇAMENTO '!#REF!</f>
        <v>#REF!</v>
      </c>
      <c r="H416" s="92" t="e">
        <f>'ORÇAMENTO '!#REF!</f>
        <v>#REF!</v>
      </c>
      <c r="I416" s="90" t="e">
        <f>'ORÇAMENTO '!#REF!</f>
        <v>#REF!</v>
      </c>
      <c r="J416" s="90" t="e">
        <f>'ORÇAMENTO '!#REF!</f>
        <v>#REF!</v>
      </c>
      <c r="K416" s="90" t="e">
        <f>'ORÇAMENTO '!#REF!</f>
        <v>#REF!</v>
      </c>
      <c r="L416" s="92" t="e">
        <f>'ORÇAMENTO '!#REF!</f>
        <v>#REF!</v>
      </c>
      <c r="M416" s="92" t="e">
        <f>'ORÇAMENTO '!#REF!</f>
        <v>#REF!</v>
      </c>
      <c r="N416" s="95" t="e">
        <f>'ORÇAMENTO '!#REF!</f>
        <v>#REF!</v>
      </c>
      <c r="R416" s="96" t="e">
        <f>IF(F416=F415,0,SUMIF($F$6:$F$1627,F416,$H$6:$H$1627))</f>
        <v>#REF!</v>
      </c>
      <c r="S416" s="96" t="e">
        <f>IF(F416=F415,0,SUMIF($F$6:$F$1627,F416,$I$6:$I$1627))</f>
        <v>#REF!</v>
      </c>
      <c r="T416" s="89" t="e">
        <f>IF(F416=F415,0,SUMIF($F$6:$F$1627,F416,$L$6:$L$1627))</f>
        <v>#REF!</v>
      </c>
      <c r="U416" s="96" t="e">
        <f t="shared" si="138"/>
        <v>#REF!</v>
      </c>
      <c r="V416" s="100" t="e">
        <f>IF(F416=F415,0,SUMIF($F$6:$F$1627,F416,$N$6:$N$1627))</f>
        <v>#REF!</v>
      </c>
      <c r="W416" s="103" t="e">
        <f>V416+W415</f>
        <v>#REF!</v>
      </c>
    </row>
    <row r="417" spans="3:23" hidden="1">
      <c r="C417" s="84" t="e">
        <f>'ORÇAMENTO '!#REF!</f>
        <v>#REF!</v>
      </c>
      <c r="D417" s="88" t="e">
        <f>'ORÇAMENTO '!#REF!</f>
        <v>#REF!</v>
      </c>
      <c r="E417" s="88" t="e">
        <f>'ORÇAMENTO '!#REF!</f>
        <v>#REF!</v>
      </c>
      <c r="F417" s="88" t="e">
        <f>'ORÇAMENTO '!#REF!</f>
        <v>#REF!</v>
      </c>
      <c r="G417" s="90" t="e">
        <f>'ORÇAMENTO '!#REF!</f>
        <v>#REF!</v>
      </c>
      <c r="H417" s="92" t="e">
        <f>'ORÇAMENTO '!#REF!</f>
        <v>#REF!</v>
      </c>
      <c r="I417" s="90" t="e">
        <f>'ORÇAMENTO '!#REF!</f>
        <v>#REF!</v>
      </c>
      <c r="J417" s="90" t="e">
        <f>'ORÇAMENTO '!#REF!</f>
        <v>#REF!</v>
      </c>
      <c r="K417" s="90" t="e">
        <f>'ORÇAMENTO '!#REF!</f>
        <v>#REF!</v>
      </c>
      <c r="L417" s="92" t="e">
        <f>'ORÇAMENTO '!#REF!</f>
        <v>#REF!</v>
      </c>
      <c r="M417" s="92" t="e">
        <f>'ORÇAMENTO '!#REF!</f>
        <v>#REF!</v>
      </c>
      <c r="N417" s="95" t="e">
        <f>'ORÇAMENTO '!#REF!</f>
        <v>#REF!</v>
      </c>
      <c r="R417" s="96" t="e">
        <f t="shared" ref="R417:R422" si="148">IF(F417=F416,0,SUMIF(F$6:F$1627,F417,H$6:H$1627))</f>
        <v>#REF!</v>
      </c>
      <c r="S417" s="96" t="e">
        <f t="shared" ref="S417:S422" si="149">IF(F417=F416,0,SUMIF(F$6:F$1627,F417,I$6:I$1627))</f>
        <v>#REF!</v>
      </c>
      <c r="T417" s="89" t="e">
        <f t="shared" ref="T417:T422" si="150">IF(F417=F416,0,SUMIF(F$6:F$1627,F417,L$6:L$1627))</f>
        <v>#REF!</v>
      </c>
      <c r="U417" s="96" t="e">
        <f t="shared" si="138"/>
        <v>#REF!</v>
      </c>
      <c r="V417" s="100" t="e">
        <f t="shared" ref="V417:V422" si="151">IF(F417=F416,0,SUMIF(F$6:F$1627,F417,N$6:N$1627))</f>
        <v>#REF!</v>
      </c>
    </row>
    <row r="418" spans="3:23" hidden="1">
      <c r="C418" s="84" t="e">
        <f>'ORÇAMENTO '!#REF!</f>
        <v>#REF!</v>
      </c>
      <c r="D418" s="88" t="e">
        <f>'ORÇAMENTO '!#REF!</f>
        <v>#REF!</v>
      </c>
      <c r="E418" s="88" t="e">
        <f>'ORÇAMENTO '!#REF!</f>
        <v>#REF!</v>
      </c>
      <c r="F418" s="88" t="e">
        <f>'ORÇAMENTO '!#REF!</f>
        <v>#REF!</v>
      </c>
      <c r="G418" s="90" t="e">
        <f>'ORÇAMENTO '!#REF!</f>
        <v>#REF!</v>
      </c>
      <c r="H418" s="92" t="e">
        <f>'ORÇAMENTO '!#REF!</f>
        <v>#REF!</v>
      </c>
      <c r="I418" s="90" t="e">
        <f>'ORÇAMENTO '!#REF!</f>
        <v>#REF!</v>
      </c>
      <c r="J418" s="90" t="e">
        <f>'ORÇAMENTO '!#REF!</f>
        <v>#REF!</v>
      </c>
      <c r="K418" s="90" t="e">
        <f>'ORÇAMENTO '!#REF!</f>
        <v>#REF!</v>
      </c>
      <c r="L418" s="92" t="e">
        <f>'ORÇAMENTO '!#REF!</f>
        <v>#REF!</v>
      </c>
      <c r="M418" s="92" t="e">
        <f>'ORÇAMENTO '!#REF!</f>
        <v>#REF!</v>
      </c>
      <c r="N418" s="95" t="e">
        <f>'ORÇAMENTO '!#REF!</f>
        <v>#REF!</v>
      </c>
      <c r="R418" s="96" t="e">
        <f t="shared" si="148"/>
        <v>#REF!</v>
      </c>
      <c r="S418" s="96" t="e">
        <f t="shared" si="149"/>
        <v>#REF!</v>
      </c>
      <c r="T418" s="89" t="e">
        <f t="shared" si="150"/>
        <v>#REF!</v>
      </c>
      <c r="U418" s="96" t="e">
        <f t="shared" si="138"/>
        <v>#REF!</v>
      </c>
      <c r="V418" s="100" t="e">
        <f t="shared" si="151"/>
        <v>#REF!</v>
      </c>
    </row>
    <row r="419" spans="3:23" hidden="1">
      <c r="C419" s="84" t="e">
        <f>'ORÇAMENTO '!#REF!</f>
        <v>#REF!</v>
      </c>
      <c r="D419" s="88" t="e">
        <f>'ORÇAMENTO '!#REF!</f>
        <v>#REF!</v>
      </c>
      <c r="E419" s="88" t="e">
        <f>'ORÇAMENTO '!#REF!</f>
        <v>#REF!</v>
      </c>
      <c r="F419" s="88" t="e">
        <f>'ORÇAMENTO '!#REF!</f>
        <v>#REF!</v>
      </c>
      <c r="G419" s="90" t="e">
        <f>'ORÇAMENTO '!#REF!</f>
        <v>#REF!</v>
      </c>
      <c r="H419" s="92" t="e">
        <f>'ORÇAMENTO '!#REF!</f>
        <v>#REF!</v>
      </c>
      <c r="I419" s="90" t="e">
        <f>'ORÇAMENTO '!#REF!</f>
        <v>#REF!</v>
      </c>
      <c r="J419" s="90" t="e">
        <f>'ORÇAMENTO '!#REF!</f>
        <v>#REF!</v>
      </c>
      <c r="K419" s="90" t="e">
        <f>'ORÇAMENTO '!#REF!</f>
        <v>#REF!</v>
      </c>
      <c r="L419" s="92" t="e">
        <f>'ORÇAMENTO '!#REF!</f>
        <v>#REF!</v>
      </c>
      <c r="M419" s="92" t="e">
        <f>'ORÇAMENTO '!#REF!</f>
        <v>#REF!</v>
      </c>
      <c r="N419" s="95" t="e">
        <f>'ORÇAMENTO '!#REF!</f>
        <v>#REF!</v>
      </c>
      <c r="R419" s="96" t="e">
        <f t="shared" si="148"/>
        <v>#REF!</v>
      </c>
      <c r="S419" s="96" t="e">
        <f t="shared" si="149"/>
        <v>#REF!</v>
      </c>
      <c r="T419" s="89" t="e">
        <f t="shared" si="150"/>
        <v>#REF!</v>
      </c>
      <c r="U419" s="96" t="e">
        <f t="shared" si="138"/>
        <v>#REF!</v>
      </c>
      <c r="V419" s="100" t="e">
        <f t="shared" si="151"/>
        <v>#REF!</v>
      </c>
    </row>
    <row r="420" spans="3:23" hidden="1">
      <c r="C420" s="84" t="e">
        <f>'ORÇAMENTO '!#REF!</f>
        <v>#REF!</v>
      </c>
      <c r="D420" s="88" t="e">
        <f>'ORÇAMENTO '!#REF!</f>
        <v>#REF!</v>
      </c>
      <c r="E420" s="88" t="e">
        <f>'ORÇAMENTO '!#REF!</f>
        <v>#REF!</v>
      </c>
      <c r="F420" s="88" t="e">
        <f>'ORÇAMENTO '!#REF!</f>
        <v>#REF!</v>
      </c>
      <c r="G420" s="90" t="e">
        <f>'ORÇAMENTO '!#REF!</f>
        <v>#REF!</v>
      </c>
      <c r="H420" s="92" t="e">
        <f>'ORÇAMENTO '!#REF!</f>
        <v>#REF!</v>
      </c>
      <c r="I420" s="90" t="e">
        <f>'ORÇAMENTO '!#REF!</f>
        <v>#REF!</v>
      </c>
      <c r="J420" s="90" t="e">
        <f>'ORÇAMENTO '!#REF!</f>
        <v>#REF!</v>
      </c>
      <c r="K420" s="90" t="e">
        <f>'ORÇAMENTO '!#REF!</f>
        <v>#REF!</v>
      </c>
      <c r="L420" s="92" t="e">
        <f>'ORÇAMENTO '!#REF!</f>
        <v>#REF!</v>
      </c>
      <c r="M420" s="92" t="e">
        <f>'ORÇAMENTO '!#REF!</f>
        <v>#REF!</v>
      </c>
      <c r="N420" s="95" t="e">
        <f>'ORÇAMENTO '!#REF!</f>
        <v>#REF!</v>
      </c>
      <c r="R420" s="96" t="e">
        <f t="shared" si="148"/>
        <v>#REF!</v>
      </c>
      <c r="S420" s="96" t="e">
        <f t="shared" si="149"/>
        <v>#REF!</v>
      </c>
      <c r="T420" s="89" t="e">
        <f t="shared" si="150"/>
        <v>#REF!</v>
      </c>
      <c r="U420" s="96" t="e">
        <f t="shared" si="138"/>
        <v>#REF!</v>
      </c>
      <c r="V420" s="100" t="e">
        <f t="shared" si="151"/>
        <v>#REF!</v>
      </c>
    </row>
    <row r="421" spans="3:23" hidden="1">
      <c r="C421" s="84" t="e">
        <f>'ORÇAMENTO '!#REF!</f>
        <v>#REF!</v>
      </c>
      <c r="D421" s="88" t="e">
        <f>'ORÇAMENTO '!#REF!</f>
        <v>#REF!</v>
      </c>
      <c r="E421" s="88" t="e">
        <f>'ORÇAMENTO '!#REF!</f>
        <v>#REF!</v>
      </c>
      <c r="F421" s="88" t="e">
        <f>'ORÇAMENTO '!#REF!</f>
        <v>#REF!</v>
      </c>
      <c r="G421" s="90" t="e">
        <f>'ORÇAMENTO '!#REF!</f>
        <v>#REF!</v>
      </c>
      <c r="H421" s="92" t="e">
        <f>'ORÇAMENTO '!#REF!</f>
        <v>#REF!</v>
      </c>
      <c r="I421" s="90" t="e">
        <f>'ORÇAMENTO '!#REF!</f>
        <v>#REF!</v>
      </c>
      <c r="J421" s="90" t="e">
        <f>'ORÇAMENTO '!#REF!</f>
        <v>#REF!</v>
      </c>
      <c r="K421" s="90" t="e">
        <f>'ORÇAMENTO '!#REF!</f>
        <v>#REF!</v>
      </c>
      <c r="L421" s="92" t="e">
        <f>'ORÇAMENTO '!#REF!</f>
        <v>#REF!</v>
      </c>
      <c r="M421" s="92" t="e">
        <f>'ORÇAMENTO '!#REF!</f>
        <v>#REF!</v>
      </c>
      <c r="N421" s="95" t="e">
        <f>'ORÇAMENTO '!#REF!</f>
        <v>#REF!</v>
      </c>
      <c r="R421" s="96" t="e">
        <f t="shared" si="148"/>
        <v>#REF!</v>
      </c>
      <c r="S421" s="96" t="e">
        <f t="shared" si="149"/>
        <v>#REF!</v>
      </c>
      <c r="T421" s="89" t="e">
        <f t="shared" si="150"/>
        <v>#REF!</v>
      </c>
      <c r="U421" s="96" t="e">
        <f t="shared" si="138"/>
        <v>#REF!</v>
      </c>
      <c r="V421" s="100" t="e">
        <f t="shared" si="151"/>
        <v>#REF!</v>
      </c>
    </row>
    <row r="422" spans="3:23" hidden="1">
      <c r="C422" s="84" t="e">
        <f>'ORÇAMENTO '!#REF!</f>
        <v>#REF!</v>
      </c>
      <c r="D422" s="88" t="e">
        <f>'ORÇAMENTO '!#REF!</f>
        <v>#REF!</v>
      </c>
      <c r="E422" s="88" t="e">
        <f>'ORÇAMENTO '!#REF!</f>
        <v>#REF!</v>
      </c>
      <c r="F422" s="88" t="e">
        <f>'ORÇAMENTO '!#REF!</f>
        <v>#REF!</v>
      </c>
      <c r="G422" s="90" t="e">
        <f>'ORÇAMENTO '!#REF!</f>
        <v>#REF!</v>
      </c>
      <c r="H422" s="92" t="e">
        <f>'ORÇAMENTO '!#REF!</f>
        <v>#REF!</v>
      </c>
      <c r="I422" s="90" t="e">
        <f>'ORÇAMENTO '!#REF!</f>
        <v>#REF!</v>
      </c>
      <c r="J422" s="90" t="e">
        <f>'ORÇAMENTO '!#REF!</f>
        <v>#REF!</v>
      </c>
      <c r="K422" s="90" t="e">
        <f>'ORÇAMENTO '!#REF!</f>
        <v>#REF!</v>
      </c>
      <c r="L422" s="92" t="e">
        <f>'ORÇAMENTO '!#REF!</f>
        <v>#REF!</v>
      </c>
      <c r="M422" s="92" t="e">
        <f>'ORÇAMENTO '!#REF!</f>
        <v>#REF!</v>
      </c>
      <c r="N422" s="95" t="e">
        <f>'ORÇAMENTO '!#REF!</f>
        <v>#REF!</v>
      </c>
      <c r="R422" s="96" t="e">
        <f t="shared" si="148"/>
        <v>#REF!</v>
      </c>
      <c r="S422" s="96" t="e">
        <f t="shared" si="149"/>
        <v>#REF!</v>
      </c>
      <c r="T422" s="89" t="e">
        <f t="shared" si="150"/>
        <v>#REF!</v>
      </c>
      <c r="U422" s="96" t="e">
        <f t="shared" si="138"/>
        <v>#REF!</v>
      </c>
      <c r="V422" s="100" t="e">
        <f t="shared" si="151"/>
        <v>#REF!</v>
      </c>
    </row>
    <row r="423" spans="3:23">
      <c r="C423" s="84" t="str">
        <f>'ORÇAMENTO '!A34</f>
        <v>01.03.01</v>
      </c>
      <c r="D423" s="88" t="e">
        <f>'ORÇAMENTO '!#REF!</f>
        <v>#REF!</v>
      </c>
      <c r="E423" s="88" t="e">
        <f>'ORÇAMENTO '!#REF!</f>
        <v>#REF!</v>
      </c>
      <c r="F423" s="88" t="e">
        <f>'ORÇAMENTO '!#REF!</f>
        <v>#REF!</v>
      </c>
      <c r="G423" s="90" t="e">
        <f>'ORÇAMENTO '!#REF!</f>
        <v>#REF!</v>
      </c>
      <c r="H423" s="92" t="e">
        <f>'ORÇAMENTO '!#REF!</f>
        <v>#REF!</v>
      </c>
      <c r="I423" s="90" t="e">
        <f>'ORÇAMENTO '!#REF!</f>
        <v>#REF!</v>
      </c>
      <c r="J423" s="90" t="e">
        <f>'ORÇAMENTO '!#REF!</f>
        <v>#REF!</v>
      </c>
      <c r="K423" s="90" t="e">
        <f>'ORÇAMENTO '!#REF!</f>
        <v>#REF!</v>
      </c>
      <c r="L423" s="92" t="e">
        <f>'ORÇAMENTO '!#REF!</f>
        <v>#REF!</v>
      </c>
      <c r="M423" s="92" t="e">
        <f>'ORÇAMENTO '!#REF!</f>
        <v>#REF!</v>
      </c>
      <c r="N423" s="95" t="e">
        <f>'ORÇAMENTO '!#REF!</f>
        <v>#REF!</v>
      </c>
      <c r="R423" s="96" t="e">
        <f>IF(F423=F422,0,SUMIF($F$6:$F$1627,F423,$H$6:$H$1627))</f>
        <v>#REF!</v>
      </c>
      <c r="S423" s="96" t="e">
        <f>IF(F423=F422,0,SUMIF($F$6:$F$1627,F423,$I$6:$I$1627))</f>
        <v>#REF!</v>
      </c>
      <c r="T423" s="89" t="e">
        <f>IF(F423=F422,0,SUMIF($F$6:$F$1627,F423,$L$6:$L$1627))</f>
        <v>#REF!</v>
      </c>
      <c r="U423" s="96" t="e">
        <f t="shared" si="138"/>
        <v>#REF!</v>
      </c>
      <c r="V423" s="100" t="e">
        <f>IF(F423=F422,0,SUMIF($F$6:$F$1627,F423,$N$6:$N$1627))</f>
        <v>#REF!</v>
      </c>
      <c r="W423" s="103" t="e">
        <f>V423+W422</f>
        <v>#REF!</v>
      </c>
    </row>
    <row r="424" spans="3:23" ht="22.5" hidden="1">
      <c r="C424" s="84" t="str">
        <f>'ORÇAMENTO '!A218</f>
        <v>09.01.02</v>
      </c>
      <c r="D424" s="88" t="str">
        <f>'ORÇAMENTO '!B218</f>
        <v>SINAPI</v>
      </c>
      <c r="E424" s="88">
        <f>'ORÇAMENTO '!C218</f>
        <v>72897</v>
      </c>
      <c r="F424" s="88" t="str">
        <f>'ORÇAMENTO '!D218</f>
        <v>CARGA MANUAL DE ENTULHO EM CAMINHAO BASCULANTE 6 M3</v>
      </c>
      <c r="G424" s="90" t="str">
        <f>'ORÇAMENTO '!E218</f>
        <v>m³</v>
      </c>
      <c r="H424" s="92">
        <f>'ORÇAMENTO '!F218</f>
        <v>18</v>
      </c>
      <c r="I424" s="90">
        <f>'ORÇAMENTO '!G218</f>
        <v>7.2900000000000009</v>
      </c>
      <c r="J424" s="90">
        <f>'ORÇAMENTO '!H218</f>
        <v>12.81</v>
      </c>
      <c r="K424" s="90">
        <f>'ORÇAMENTO '!K218</f>
        <v>361.8</v>
      </c>
      <c r="L424" s="92">
        <f>'ORÇAMENTO '!O218</f>
        <v>295.69</v>
      </c>
      <c r="M424" s="92">
        <f>'ORÇAMENTO '!P218</f>
        <v>447.99</v>
      </c>
      <c r="N424" s="95">
        <f>'ORÇAMENTO '!Q218</f>
        <v>5.6742204808619089E-4</v>
      </c>
      <c r="R424" s="96" t="e">
        <f>IF(F424=F423,0,SUMIF(F$6:F$1627,F424,H$6:H$1627))</f>
        <v>#REF!</v>
      </c>
      <c r="S424" s="96" t="e">
        <f>IF(F424=F423,0,SUMIF(F$6:F$1627,F424,I$6:I$1627))</f>
        <v>#REF!</v>
      </c>
      <c r="T424" s="89" t="e">
        <f>IF(F424=F423,0,SUMIF(F$6:F$1627,F424,L$6:L$1627))</f>
        <v>#REF!</v>
      </c>
      <c r="U424" s="96" t="e">
        <f t="shared" si="138"/>
        <v>#REF!</v>
      </c>
      <c r="V424" s="100" t="e">
        <f>IF(F424=F423,0,SUMIF(F$6:F$1627,F424,N$6:N$1627))</f>
        <v>#REF!</v>
      </c>
    </row>
    <row r="425" spans="3:23">
      <c r="C425" s="84" t="e">
        <f>'ORÇAMENTO '!#REF!</f>
        <v>#REF!</v>
      </c>
      <c r="D425" s="88" t="e">
        <f>'ORÇAMENTO '!#REF!</f>
        <v>#REF!</v>
      </c>
      <c r="E425" s="88" t="e">
        <f>'ORÇAMENTO '!#REF!</f>
        <v>#REF!</v>
      </c>
      <c r="F425" s="88" t="e">
        <f>'ORÇAMENTO '!#REF!</f>
        <v>#REF!</v>
      </c>
      <c r="G425" s="90" t="e">
        <f>'ORÇAMENTO '!#REF!</f>
        <v>#REF!</v>
      </c>
      <c r="H425" s="92" t="e">
        <f>'ORÇAMENTO '!#REF!</f>
        <v>#REF!</v>
      </c>
      <c r="I425" s="90" t="e">
        <f>'ORÇAMENTO '!#REF!</f>
        <v>#REF!</v>
      </c>
      <c r="J425" s="90" t="e">
        <f>'ORÇAMENTO '!#REF!</f>
        <v>#REF!</v>
      </c>
      <c r="K425" s="90" t="e">
        <f>'ORÇAMENTO '!#REF!</f>
        <v>#REF!</v>
      </c>
      <c r="L425" s="92" t="e">
        <f>'ORÇAMENTO '!#REF!</f>
        <v>#REF!</v>
      </c>
      <c r="M425" s="92" t="e">
        <f>'ORÇAMENTO '!#REF!</f>
        <v>#REF!</v>
      </c>
      <c r="N425" s="95" t="e">
        <f>'ORÇAMENTO '!#REF!</f>
        <v>#REF!</v>
      </c>
      <c r="R425" s="96" t="e">
        <f>IF(F425=F424,0,SUMIF($F$6:$F$1627,F425,$H$6:$H$1627))</f>
        <v>#REF!</v>
      </c>
      <c r="S425" s="96" t="e">
        <f>IF(F425=F424,0,SUMIF($F$6:$F$1627,F425,$I$6:$I$1627))</f>
        <v>#REF!</v>
      </c>
      <c r="T425" s="89" t="e">
        <f>IF(F425=F424,0,SUMIF($F$6:$F$1627,F425,$L$6:$L$1627))</f>
        <v>#REF!</v>
      </c>
      <c r="U425" s="96" t="e">
        <f t="shared" si="138"/>
        <v>#REF!</v>
      </c>
      <c r="V425" s="100" t="e">
        <f>IF(F425=F424,0,SUMIF($F$6:$F$1627,F425,$N$6:$N$1627))</f>
        <v>#REF!</v>
      </c>
      <c r="W425" s="103" t="e">
        <f>V425+W424</f>
        <v>#REF!</v>
      </c>
    </row>
    <row r="426" spans="3:23" hidden="1">
      <c r="C426" s="84" t="e">
        <f>'ORÇAMENTO '!#REF!</f>
        <v>#REF!</v>
      </c>
      <c r="D426" s="88" t="e">
        <f>'ORÇAMENTO '!#REF!</f>
        <v>#REF!</v>
      </c>
      <c r="E426" s="88" t="e">
        <f>'ORÇAMENTO '!#REF!</f>
        <v>#REF!</v>
      </c>
      <c r="F426" s="88" t="e">
        <f>'ORÇAMENTO '!#REF!</f>
        <v>#REF!</v>
      </c>
      <c r="G426" s="90" t="e">
        <f>'ORÇAMENTO '!#REF!</f>
        <v>#REF!</v>
      </c>
      <c r="H426" s="92" t="e">
        <f>'ORÇAMENTO '!#REF!</f>
        <v>#REF!</v>
      </c>
      <c r="I426" s="90" t="e">
        <f>'ORÇAMENTO '!#REF!</f>
        <v>#REF!</v>
      </c>
      <c r="J426" s="90" t="e">
        <f>'ORÇAMENTO '!#REF!</f>
        <v>#REF!</v>
      </c>
      <c r="K426" s="90" t="e">
        <f>'ORÇAMENTO '!#REF!</f>
        <v>#REF!</v>
      </c>
      <c r="L426" s="92" t="e">
        <f>'ORÇAMENTO '!#REF!</f>
        <v>#REF!</v>
      </c>
      <c r="M426" s="92" t="e">
        <f>'ORÇAMENTO '!#REF!</f>
        <v>#REF!</v>
      </c>
      <c r="N426" s="95" t="e">
        <f>'ORÇAMENTO '!#REF!</f>
        <v>#REF!</v>
      </c>
      <c r="R426" s="96" t="e">
        <f>IF(F426=F425,0,SUMIF(F$6:F$1627,F426,H$6:H$1627))</f>
        <v>#REF!</v>
      </c>
      <c r="S426" s="96" t="e">
        <f>IF(F426=F425,0,SUMIF(F$6:F$1627,F426,I$6:I$1627))</f>
        <v>#REF!</v>
      </c>
      <c r="T426" s="89" t="e">
        <f>IF(F426=F425,0,SUMIF(F$6:F$1627,F426,L$6:L$1627))</f>
        <v>#REF!</v>
      </c>
      <c r="U426" s="96" t="e">
        <f t="shared" si="138"/>
        <v>#REF!</v>
      </c>
      <c r="V426" s="100" t="e">
        <f>IF(F426=F425,0,SUMIF(F$6:F$1627,F426,N$6:N$1627))</f>
        <v>#REF!</v>
      </c>
    </row>
    <row r="427" spans="3:23">
      <c r="C427" s="84" t="e">
        <f>'ORÇAMENTO '!#REF!</f>
        <v>#REF!</v>
      </c>
      <c r="D427" s="88" t="e">
        <f>'ORÇAMENTO '!#REF!</f>
        <v>#REF!</v>
      </c>
      <c r="E427" s="88" t="e">
        <f>'ORÇAMENTO '!#REF!</f>
        <v>#REF!</v>
      </c>
      <c r="F427" s="88" t="e">
        <f>'ORÇAMENTO '!#REF!</f>
        <v>#REF!</v>
      </c>
      <c r="G427" s="90" t="e">
        <f>'ORÇAMENTO '!#REF!</f>
        <v>#REF!</v>
      </c>
      <c r="H427" s="92" t="e">
        <f>'ORÇAMENTO '!#REF!</f>
        <v>#REF!</v>
      </c>
      <c r="I427" s="90" t="e">
        <f>'ORÇAMENTO '!#REF!</f>
        <v>#REF!</v>
      </c>
      <c r="J427" s="90" t="e">
        <f>'ORÇAMENTO '!#REF!</f>
        <v>#REF!</v>
      </c>
      <c r="K427" s="90" t="e">
        <f>'ORÇAMENTO '!#REF!</f>
        <v>#REF!</v>
      </c>
      <c r="L427" s="92" t="e">
        <f>'ORÇAMENTO '!#REF!</f>
        <v>#REF!</v>
      </c>
      <c r="M427" s="92" t="e">
        <f>'ORÇAMENTO '!#REF!</f>
        <v>#REF!</v>
      </c>
      <c r="N427" s="95" t="e">
        <f>'ORÇAMENTO '!#REF!</f>
        <v>#REF!</v>
      </c>
      <c r="R427" s="96" t="e">
        <f>IF(F427=F426,0,SUMIF($F$6:$F$1627,F427,$H$6:$H$1627))</f>
        <v>#REF!</v>
      </c>
      <c r="S427" s="96" t="e">
        <f>IF(F427=F426,0,SUMIF($F$6:$F$1627,F427,$I$6:$I$1627))</f>
        <v>#REF!</v>
      </c>
      <c r="T427" s="89" t="e">
        <f>IF(F427=F426,0,SUMIF($F$6:$F$1627,F427,$L$6:$L$1627))</f>
        <v>#REF!</v>
      </c>
      <c r="U427" s="96" t="e">
        <f t="shared" si="138"/>
        <v>#REF!</v>
      </c>
      <c r="V427" s="100" t="e">
        <f>IF(F427=F426,0,SUMIF($F$6:$F$1627,F427,$N$6:$N$1627))</f>
        <v>#REF!</v>
      </c>
      <c r="W427" s="103" t="e">
        <f>V427+W426</f>
        <v>#REF!</v>
      </c>
    </row>
    <row r="428" spans="3:23">
      <c r="C428" s="84" t="e">
        <f>'ORÇAMENTO '!#REF!</f>
        <v>#REF!</v>
      </c>
      <c r="D428" s="88" t="e">
        <f>'ORÇAMENTO '!#REF!</f>
        <v>#REF!</v>
      </c>
      <c r="E428" s="88" t="e">
        <f>'ORÇAMENTO '!#REF!</f>
        <v>#REF!</v>
      </c>
      <c r="F428" s="88" t="e">
        <f>'ORÇAMENTO '!#REF!</f>
        <v>#REF!</v>
      </c>
      <c r="G428" s="90" t="e">
        <f>'ORÇAMENTO '!#REF!</f>
        <v>#REF!</v>
      </c>
      <c r="H428" s="92" t="e">
        <f>'ORÇAMENTO '!#REF!</f>
        <v>#REF!</v>
      </c>
      <c r="I428" s="90" t="e">
        <f>'ORÇAMENTO '!#REF!</f>
        <v>#REF!</v>
      </c>
      <c r="J428" s="90" t="e">
        <f>'ORÇAMENTO '!#REF!</f>
        <v>#REF!</v>
      </c>
      <c r="K428" s="90" t="e">
        <f>'ORÇAMENTO '!#REF!</f>
        <v>#REF!</v>
      </c>
      <c r="L428" s="92" t="e">
        <f>'ORÇAMENTO '!#REF!</f>
        <v>#REF!</v>
      </c>
      <c r="M428" s="92" t="e">
        <f>'ORÇAMENTO '!#REF!</f>
        <v>#REF!</v>
      </c>
      <c r="N428" s="95" t="e">
        <f>'ORÇAMENTO '!#REF!</f>
        <v>#REF!</v>
      </c>
      <c r="R428" s="96" t="e">
        <f>IF(F428=F427,0,SUMIF($F$6:$F$1627,F428,$H$6:$H$1627))</f>
        <v>#REF!</v>
      </c>
      <c r="S428" s="96" t="e">
        <f>IF(F428=F427,0,SUMIF($F$6:$F$1627,F428,$I$6:$I$1627))</f>
        <v>#REF!</v>
      </c>
      <c r="T428" s="89" t="e">
        <f>IF(F428=F427,0,SUMIF($F$6:$F$1627,F428,$L$6:$L$1627))</f>
        <v>#REF!</v>
      </c>
      <c r="U428" s="96" t="e">
        <f t="shared" si="138"/>
        <v>#REF!</v>
      </c>
      <c r="V428" s="100" t="e">
        <f>IF(F428=F427,0,SUMIF($F$6:$F$1627,F428,$N$6:$N$1627))</f>
        <v>#REF!</v>
      </c>
      <c r="W428" s="103" t="e">
        <f>V428+W427</f>
        <v>#REF!</v>
      </c>
    </row>
    <row r="429" spans="3:23">
      <c r="C429" s="84" t="e">
        <f>'ORÇAMENTO '!#REF!</f>
        <v>#REF!</v>
      </c>
      <c r="D429" s="88" t="e">
        <f>'ORÇAMENTO '!#REF!</f>
        <v>#REF!</v>
      </c>
      <c r="E429" s="88" t="e">
        <f>'ORÇAMENTO '!#REF!</f>
        <v>#REF!</v>
      </c>
      <c r="F429" s="88" t="e">
        <f>'ORÇAMENTO '!#REF!</f>
        <v>#REF!</v>
      </c>
      <c r="G429" s="90" t="e">
        <f>'ORÇAMENTO '!#REF!</f>
        <v>#REF!</v>
      </c>
      <c r="H429" s="92" t="e">
        <f>'ORÇAMENTO '!#REF!</f>
        <v>#REF!</v>
      </c>
      <c r="I429" s="90" t="e">
        <f>'ORÇAMENTO '!#REF!</f>
        <v>#REF!</v>
      </c>
      <c r="J429" s="90" t="e">
        <f>'ORÇAMENTO '!#REF!</f>
        <v>#REF!</v>
      </c>
      <c r="K429" s="90" t="e">
        <f>'ORÇAMENTO '!#REF!</f>
        <v>#REF!</v>
      </c>
      <c r="L429" s="92" t="e">
        <f>'ORÇAMENTO '!#REF!</f>
        <v>#REF!</v>
      </c>
      <c r="M429" s="92" t="e">
        <f>'ORÇAMENTO '!#REF!</f>
        <v>#REF!</v>
      </c>
      <c r="N429" s="95" t="e">
        <f>'ORÇAMENTO '!#REF!</f>
        <v>#REF!</v>
      </c>
      <c r="R429" s="96" t="e">
        <f>IF(F429=F428,0,SUMIF($F$6:$F$1627,F429,$H$6:$H$1627))</f>
        <v>#REF!</v>
      </c>
      <c r="S429" s="96" t="e">
        <f>IF(F429=F428,0,SUMIF($F$6:$F$1627,F429,$I$6:$I$1627))</f>
        <v>#REF!</v>
      </c>
      <c r="T429" s="89" t="e">
        <f>IF(F429=F428,0,SUMIF($F$6:$F$1627,F429,$L$6:$L$1627))</f>
        <v>#REF!</v>
      </c>
      <c r="U429" s="96" t="e">
        <f t="shared" si="138"/>
        <v>#REF!</v>
      </c>
      <c r="V429" s="100" t="e">
        <f>IF(F429=F428,0,SUMIF($F$6:$F$1627,F429,$N$6:$N$1627))</f>
        <v>#REF!</v>
      </c>
      <c r="W429" s="103" t="e">
        <f>V429+W428</f>
        <v>#REF!</v>
      </c>
    </row>
    <row r="430" spans="3:23">
      <c r="C430" s="84" t="e">
        <f>'ORÇAMENTO '!#REF!</f>
        <v>#REF!</v>
      </c>
      <c r="D430" s="88" t="e">
        <f>'ORÇAMENTO '!#REF!</f>
        <v>#REF!</v>
      </c>
      <c r="E430" s="88" t="e">
        <f>'ORÇAMENTO '!#REF!</f>
        <v>#REF!</v>
      </c>
      <c r="F430" s="88" t="e">
        <f>'ORÇAMENTO '!#REF!</f>
        <v>#REF!</v>
      </c>
      <c r="G430" s="90" t="e">
        <f>'ORÇAMENTO '!#REF!</f>
        <v>#REF!</v>
      </c>
      <c r="H430" s="92" t="e">
        <f>'ORÇAMENTO '!#REF!</f>
        <v>#REF!</v>
      </c>
      <c r="I430" s="90" t="e">
        <f>'ORÇAMENTO '!#REF!</f>
        <v>#REF!</v>
      </c>
      <c r="J430" s="90" t="e">
        <f>'ORÇAMENTO '!#REF!</f>
        <v>#REF!</v>
      </c>
      <c r="K430" s="90" t="e">
        <f>'ORÇAMENTO '!#REF!</f>
        <v>#REF!</v>
      </c>
      <c r="L430" s="92" t="e">
        <f>'ORÇAMENTO '!#REF!</f>
        <v>#REF!</v>
      </c>
      <c r="M430" s="92" t="e">
        <f>'ORÇAMENTO '!#REF!</f>
        <v>#REF!</v>
      </c>
      <c r="N430" s="95" t="e">
        <f>'ORÇAMENTO '!#REF!</f>
        <v>#REF!</v>
      </c>
      <c r="R430" s="96" t="e">
        <f>IF(F430=F429,0,SUMIF($F$6:$F$1627,F430,$H$6:$H$1627))</f>
        <v>#REF!</v>
      </c>
      <c r="S430" s="96" t="e">
        <f>IF(F430=F429,0,SUMIF($F$6:$F$1627,F430,$I$6:$I$1627))</f>
        <v>#REF!</v>
      </c>
      <c r="T430" s="89" t="e">
        <f>IF(F430=F429,0,SUMIF($F$6:$F$1627,F430,$L$6:$L$1627))</f>
        <v>#REF!</v>
      </c>
      <c r="U430" s="96" t="e">
        <f t="shared" si="138"/>
        <v>#REF!</v>
      </c>
      <c r="V430" s="100" t="e">
        <f>IF(F430=F429,0,SUMIF($F$6:$F$1627,F430,$N$6:$N$1627))</f>
        <v>#REF!</v>
      </c>
      <c r="W430" s="103" t="e">
        <f>V430+W429</f>
        <v>#REF!</v>
      </c>
    </row>
    <row r="431" spans="3:23" hidden="1">
      <c r="C431" s="84" t="e">
        <f>'ORÇAMENTO '!#REF!</f>
        <v>#REF!</v>
      </c>
      <c r="D431" s="88" t="e">
        <f>'ORÇAMENTO '!#REF!</f>
        <v>#REF!</v>
      </c>
      <c r="E431" s="88" t="e">
        <f>'ORÇAMENTO '!#REF!</f>
        <v>#REF!</v>
      </c>
      <c r="F431" s="88" t="e">
        <f>'ORÇAMENTO '!#REF!</f>
        <v>#REF!</v>
      </c>
      <c r="G431" s="90" t="e">
        <f>'ORÇAMENTO '!#REF!</f>
        <v>#REF!</v>
      </c>
      <c r="H431" s="92" t="e">
        <f>'ORÇAMENTO '!#REF!</f>
        <v>#REF!</v>
      </c>
      <c r="I431" s="90" t="e">
        <f>'ORÇAMENTO '!#REF!</f>
        <v>#REF!</v>
      </c>
      <c r="J431" s="90" t="e">
        <f>'ORÇAMENTO '!#REF!</f>
        <v>#REF!</v>
      </c>
      <c r="K431" s="90" t="e">
        <f>'ORÇAMENTO '!#REF!</f>
        <v>#REF!</v>
      </c>
      <c r="L431" s="92" t="e">
        <f>'ORÇAMENTO '!#REF!</f>
        <v>#REF!</v>
      </c>
      <c r="M431" s="92" t="e">
        <f>'ORÇAMENTO '!#REF!</f>
        <v>#REF!</v>
      </c>
      <c r="N431" s="95" t="e">
        <f>'ORÇAMENTO '!#REF!</f>
        <v>#REF!</v>
      </c>
      <c r="R431" s="96" t="e">
        <f t="shared" ref="R431:R438" si="152">IF(F431=F430,0,SUMIF(F$6:F$1627,F431,H$6:H$1627))</f>
        <v>#REF!</v>
      </c>
      <c r="S431" s="96" t="e">
        <f t="shared" ref="S431:S438" si="153">IF(F431=F430,0,SUMIF(F$6:F$1627,F431,I$6:I$1627))</f>
        <v>#REF!</v>
      </c>
      <c r="T431" s="89" t="e">
        <f t="shared" ref="T431:T438" si="154">IF(F431=F430,0,SUMIF(F$6:F$1627,F431,L$6:L$1627))</f>
        <v>#REF!</v>
      </c>
      <c r="U431" s="96" t="e">
        <f t="shared" si="138"/>
        <v>#REF!</v>
      </c>
      <c r="V431" s="100" t="e">
        <f t="shared" ref="V431:V438" si="155">IF(F431=F430,0,SUMIF(F$6:F$1627,F431,N$6:N$1627))</f>
        <v>#REF!</v>
      </c>
    </row>
    <row r="432" spans="3:23" hidden="1">
      <c r="C432" s="84" t="e">
        <f>'ORÇAMENTO '!#REF!</f>
        <v>#REF!</v>
      </c>
      <c r="D432" s="88" t="e">
        <f>'ORÇAMENTO '!#REF!</f>
        <v>#REF!</v>
      </c>
      <c r="E432" s="88" t="e">
        <f>'ORÇAMENTO '!#REF!</f>
        <v>#REF!</v>
      </c>
      <c r="F432" s="88" t="e">
        <f>'ORÇAMENTO '!#REF!</f>
        <v>#REF!</v>
      </c>
      <c r="G432" s="90" t="e">
        <f>'ORÇAMENTO '!#REF!</f>
        <v>#REF!</v>
      </c>
      <c r="H432" s="92" t="e">
        <f>'ORÇAMENTO '!#REF!</f>
        <v>#REF!</v>
      </c>
      <c r="I432" s="90" t="e">
        <f>'ORÇAMENTO '!#REF!</f>
        <v>#REF!</v>
      </c>
      <c r="J432" s="90" t="e">
        <f>'ORÇAMENTO '!#REF!</f>
        <v>#REF!</v>
      </c>
      <c r="K432" s="90" t="e">
        <f>'ORÇAMENTO '!#REF!</f>
        <v>#REF!</v>
      </c>
      <c r="L432" s="92" t="e">
        <f>'ORÇAMENTO '!#REF!</f>
        <v>#REF!</v>
      </c>
      <c r="M432" s="92" t="e">
        <f>'ORÇAMENTO '!#REF!</f>
        <v>#REF!</v>
      </c>
      <c r="N432" s="95" t="e">
        <f>'ORÇAMENTO '!#REF!</f>
        <v>#REF!</v>
      </c>
      <c r="R432" s="96" t="e">
        <f t="shared" si="152"/>
        <v>#REF!</v>
      </c>
      <c r="S432" s="96" t="e">
        <f t="shared" si="153"/>
        <v>#REF!</v>
      </c>
      <c r="T432" s="89" t="e">
        <f t="shared" si="154"/>
        <v>#REF!</v>
      </c>
      <c r="U432" s="96" t="e">
        <f t="shared" si="138"/>
        <v>#REF!</v>
      </c>
      <c r="V432" s="100" t="e">
        <f t="shared" si="155"/>
        <v>#REF!</v>
      </c>
    </row>
    <row r="433" spans="3:23" hidden="1">
      <c r="C433" s="84" t="e">
        <f>'ORÇAMENTO '!#REF!</f>
        <v>#REF!</v>
      </c>
      <c r="D433" s="88" t="e">
        <f>'ORÇAMENTO '!#REF!</f>
        <v>#REF!</v>
      </c>
      <c r="E433" s="88" t="e">
        <f>'ORÇAMENTO '!#REF!</f>
        <v>#REF!</v>
      </c>
      <c r="F433" s="88" t="e">
        <f>'ORÇAMENTO '!#REF!</f>
        <v>#REF!</v>
      </c>
      <c r="G433" s="90" t="e">
        <f>'ORÇAMENTO '!#REF!</f>
        <v>#REF!</v>
      </c>
      <c r="H433" s="92" t="e">
        <f>'ORÇAMENTO '!#REF!</f>
        <v>#REF!</v>
      </c>
      <c r="I433" s="90" t="e">
        <f>'ORÇAMENTO '!#REF!</f>
        <v>#REF!</v>
      </c>
      <c r="J433" s="90" t="e">
        <f>'ORÇAMENTO '!#REF!</f>
        <v>#REF!</v>
      </c>
      <c r="K433" s="90" t="e">
        <f>'ORÇAMENTO '!#REF!</f>
        <v>#REF!</v>
      </c>
      <c r="L433" s="92" t="e">
        <f>'ORÇAMENTO '!#REF!</f>
        <v>#REF!</v>
      </c>
      <c r="M433" s="92" t="e">
        <f>'ORÇAMENTO '!#REF!</f>
        <v>#REF!</v>
      </c>
      <c r="N433" s="95" t="e">
        <f>'ORÇAMENTO '!#REF!</f>
        <v>#REF!</v>
      </c>
      <c r="R433" s="96" t="e">
        <f t="shared" si="152"/>
        <v>#REF!</v>
      </c>
      <c r="S433" s="96" t="e">
        <f t="shared" si="153"/>
        <v>#REF!</v>
      </c>
      <c r="T433" s="89" t="e">
        <f t="shared" si="154"/>
        <v>#REF!</v>
      </c>
      <c r="U433" s="96" t="e">
        <f t="shared" si="138"/>
        <v>#REF!</v>
      </c>
      <c r="V433" s="100" t="e">
        <f t="shared" si="155"/>
        <v>#REF!</v>
      </c>
    </row>
    <row r="434" spans="3:23" hidden="1">
      <c r="C434" s="84" t="e">
        <f>'ORÇAMENTO '!#REF!</f>
        <v>#REF!</v>
      </c>
      <c r="D434" s="88" t="e">
        <f>'ORÇAMENTO '!#REF!</f>
        <v>#REF!</v>
      </c>
      <c r="E434" s="88" t="e">
        <f>'ORÇAMENTO '!#REF!</f>
        <v>#REF!</v>
      </c>
      <c r="F434" s="88" t="e">
        <f>'ORÇAMENTO '!#REF!</f>
        <v>#REF!</v>
      </c>
      <c r="G434" s="90" t="e">
        <f>'ORÇAMENTO '!#REF!</f>
        <v>#REF!</v>
      </c>
      <c r="H434" s="92" t="e">
        <f>'ORÇAMENTO '!#REF!</f>
        <v>#REF!</v>
      </c>
      <c r="I434" s="90" t="e">
        <f>'ORÇAMENTO '!#REF!</f>
        <v>#REF!</v>
      </c>
      <c r="J434" s="90" t="e">
        <f>'ORÇAMENTO '!#REF!</f>
        <v>#REF!</v>
      </c>
      <c r="K434" s="90" t="e">
        <f>'ORÇAMENTO '!#REF!</f>
        <v>#REF!</v>
      </c>
      <c r="L434" s="92" t="e">
        <f>'ORÇAMENTO '!#REF!</f>
        <v>#REF!</v>
      </c>
      <c r="M434" s="92" t="e">
        <f>'ORÇAMENTO '!#REF!</f>
        <v>#REF!</v>
      </c>
      <c r="N434" s="95" t="e">
        <f>'ORÇAMENTO '!#REF!</f>
        <v>#REF!</v>
      </c>
      <c r="R434" s="96" t="e">
        <f t="shared" si="152"/>
        <v>#REF!</v>
      </c>
      <c r="S434" s="96" t="e">
        <f t="shared" si="153"/>
        <v>#REF!</v>
      </c>
      <c r="T434" s="89" t="e">
        <f t="shared" si="154"/>
        <v>#REF!</v>
      </c>
      <c r="U434" s="96" t="e">
        <f t="shared" si="138"/>
        <v>#REF!</v>
      </c>
      <c r="V434" s="100" t="e">
        <f t="shared" si="155"/>
        <v>#REF!</v>
      </c>
    </row>
    <row r="435" spans="3:23" hidden="1">
      <c r="C435" s="84" t="e">
        <f>'ORÇAMENTO '!#REF!</f>
        <v>#REF!</v>
      </c>
      <c r="D435" s="88" t="e">
        <f>'ORÇAMENTO '!#REF!</f>
        <v>#REF!</v>
      </c>
      <c r="E435" s="88" t="e">
        <f>'ORÇAMENTO '!#REF!</f>
        <v>#REF!</v>
      </c>
      <c r="F435" s="88" t="e">
        <f>'ORÇAMENTO '!#REF!</f>
        <v>#REF!</v>
      </c>
      <c r="G435" s="90" t="e">
        <f>'ORÇAMENTO '!#REF!</f>
        <v>#REF!</v>
      </c>
      <c r="H435" s="92" t="e">
        <f>'ORÇAMENTO '!#REF!</f>
        <v>#REF!</v>
      </c>
      <c r="I435" s="90" t="e">
        <f>'ORÇAMENTO '!#REF!</f>
        <v>#REF!</v>
      </c>
      <c r="J435" s="90" t="e">
        <f>'ORÇAMENTO '!#REF!</f>
        <v>#REF!</v>
      </c>
      <c r="K435" s="90" t="e">
        <f>'ORÇAMENTO '!#REF!</f>
        <v>#REF!</v>
      </c>
      <c r="L435" s="92" t="e">
        <f>'ORÇAMENTO '!#REF!</f>
        <v>#REF!</v>
      </c>
      <c r="M435" s="92" t="e">
        <f>'ORÇAMENTO '!#REF!</f>
        <v>#REF!</v>
      </c>
      <c r="N435" s="95" t="e">
        <f>'ORÇAMENTO '!#REF!</f>
        <v>#REF!</v>
      </c>
      <c r="R435" s="96" t="e">
        <f t="shared" si="152"/>
        <v>#REF!</v>
      </c>
      <c r="S435" s="96" t="e">
        <f t="shared" si="153"/>
        <v>#REF!</v>
      </c>
      <c r="T435" s="89" t="e">
        <f t="shared" si="154"/>
        <v>#REF!</v>
      </c>
      <c r="U435" s="96" t="e">
        <f t="shared" si="138"/>
        <v>#REF!</v>
      </c>
      <c r="V435" s="100" t="e">
        <f t="shared" si="155"/>
        <v>#REF!</v>
      </c>
    </row>
    <row r="436" spans="3:23" hidden="1">
      <c r="C436" s="84" t="e">
        <f>'ORÇAMENTO '!#REF!</f>
        <v>#REF!</v>
      </c>
      <c r="D436" s="88" t="e">
        <f>'ORÇAMENTO '!#REF!</f>
        <v>#REF!</v>
      </c>
      <c r="E436" s="88" t="e">
        <f>'ORÇAMENTO '!#REF!</f>
        <v>#REF!</v>
      </c>
      <c r="F436" s="88" t="e">
        <f>'ORÇAMENTO '!#REF!</f>
        <v>#REF!</v>
      </c>
      <c r="G436" s="90" t="e">
        <f>'ORÇAMENTO '!#REF!</f>
        <v>#REF!</v>
      </c>
      <c r="H436" s="92" t="e">
        <f>'ORÇAMENTO '!#REF!</f>
        <v>#REF!</v>
      </c>
      <c r="I436" s="90" t="e">
        <f>'ORÇAMENTO '!#REF!</f>
        <v>#REF!</v>
      </c>
      <c r="J436" s="90" t="e">
        <f>'ORÇAMENTO '!#REF!</f>
        <v>#REF!</v>
      </c>
      <c r="K436" s="90" t="e">
        <f>'ORÇAMENTO '!#REF!</f>
        <v>#REF!</v>
      </c>
      <c r="L436" s="92" t="e">
        <f>'ORÇAMENTO '!#REF!</f>
        <v>#REF!</v>
      </c>
      <c r="M436" s="92" t="e">
        <f>'ORÇAMENTO '!#REF!</f>
        <v>#REF!</v>
      </c>
      <c r="N436" s="95" t="e">
        <f>'ORÇAMENTO '!#REF!</f>
        <v>#REF!</v>
      </c>
      <c r="R436" s="96" t="e">
        <f t="shared" si="152"/>
        <v>#REF!</v>
      </c>
      <c r="S436" s="96" t="e">
        <f t="shared" si="153"/>
        <v>#REF!</v>
      </c>
      <c r="T436" s="89" t="e">
        <f t="shared" si="154"/>
        <v>#REF!</v>
      </c>
      <c r="U436" s="96" t="e">
        <f t="shared" si="138"/>
        <v>#REF!</v>
      </c>
      <c r="V436" s="100" t="e">
        <f t="shared" si="155"/>
        <v>#REF!</v>
      </c>
    </row>
    <row r="437" spans="3:23" hidden="1">
      <c r="C437" s="84" t="e">
        <f>'ORÇAMENTO '!#REF!</f>
        <v>#REF!</v>
      </c>
      <c r="D437" s="88" t="e">
        <f>'ORÇAMENTO '!#REF!</f>
        <v>#REF!</v>
      </c>
      <c r="E437" s="88" t="e">
        <f>'ORÇAMENTO '!#REF!</f>
        <v>#REF!</v>
      </c>
      <c r="F437" s="88" t="e">
        <f>'ORÇAMENTO '!#REF!</f>
        <v>#REF!</v>
      </c>
      <c r="G437" s="90" t="e">
        <f>'ORÇAMENTO '!#REF!</f>
        <v>#REF!</v>
      </c>
      <c r="H437" s="92" t="e">
        <f>'ORÇAMENTO '!#REF!</f>
        <v>#REF!</v>
      </c>
      <c r="I437" s="90" t="e">
        <f>'ORÇAMENTO '!#REF!</f>
        <v>#REF!</v>
      </c>
      <c r="J437" s="90" t="e">
        <f>'ORÇAMENTO '!#REF!</f>
        <v>#REF!</v>
      </c>
      <c r="K437" s="90" t="e">
        <f>'ORÇAMENTO '!#REF!</f>
        <v>#REF!</v>
      </c>
      <c r="L437" s="92" t="e">
        <f>'ORÇAMENTO '!#REF!</f>
        <v>#REF!</v>
      </c>
      <c r="M437" s="92" t="e">
        <f>'ORÇAMENTO '!#REF!</f>
        <v>#REF!</v>
      </c>
      <c r="N437" s="95" t="e">
        <f>'ORÇAMENTO '!#REF!</f>
        <v>#REF!</v>
      </c>
      <c r="R437" s="96" t="e">
        <f t="shared" si="152"/>
        <v>#REF!</v>
      </c>
      <c r="S437" s="96" t="e">
        <f t="shared" si="153"/>
        <v>#REF!</v>
      </c>
      <c r="T437" s="89" t="e">
        <f t="shared" si="154"/>
        <v>#REF!</v>
      </c>
      <c r="U437" s="96" t="e">
        <f t="shared" si="138"/>
        <v>#REF!</v>
      </c>
      <c r="V437" s="100" t="e">
        <f t="shared" si="155"/>
        <v>#REF!</v>
      </c>
    </row>
    <row r="438" spans="3:23" hidden="1">
      <c r="C438" s="84" t="e">
        <f>'ORÇAMENTO '!#REF!</f>
        <v>#REF!</v>
      </c>
      <c r="D438" s="88" t="e">
        <f>'ORÇAMENTO '!#REF!</f>
        <v>#REF!</v>
      </c>
      <c r="E438" s="88" t="e">
        <f>'ORÇAMENTO '!#REF!</f>
        <v>#REF!</v>
      </c>
      <c r="F438" s="88" t="e">
        <f>'ORÇAMENTO '!#REF!</f>
        <v>#REF!</v>
      </c>
      <c r="G438" s="90" t="e">
        <f>'ORÇAMENTO '!#REF!</f>
        <v>#REF!</v>
      </c>
      <c r="H438" s="92" t="e">
        <f>'ORÇAMENTO '!#REF!</f>
        <v>#REF!</v>
      </c>
      <c r="I438" s="90" t="e">
        <f>'ORÇAMENTO '!#REF!</f>
        <v>#REF!</v>
      </c>
      <c r="J438" s="90" t="e">
        <f>'ORÇAMENTO '!#REF!</f>
        <v>#REF!</v>
      </c>
      <c r="K438" s="90" t="e">
        <f>'ORÇAMENTO '!#REF!</f>
        <v>#REF!</v>
      </c>
      <c r="L438" s="92" t="e">
        <f>'ORÇAMENTO '!#REF!</f>
        <v>#REF!</v>
      </c>
      <c r="M438" s="92" t="e">
        <f>'ORÇAMENTO '!#REF!</f>
        <v>#REF!</v>
      </c>
      <c r="N438" s="95" t="e">
        <f>'ORÇAMENTO '!#REF!</f>
        <v>#REF!</v>
      </c>
      <c r="R438" s="96" t="e">
        <f t="shared" si="152"/>
        <v>#REF!</v>
      </c>
      <c r="S438" s="96" t="e">
        <f t="shared" si="153"/>
        <v>#REF!</v>
      </c>
      <c r="T438" s="89" t="e">
        <f t="shared" si="154"/>
        <v>#REF!</v>
      </c>
      <c r="U438" s="96" t="e">
        <f t="shared" si="138"/>
        <v>#REF!</v>
      </c>
      <c r="V438" s="100" t="e">
        <f t="shared" si="155"/>
        <v>#REF!</v>
      </c>
    </row>
    <row r="439" spans="3:23">
      <c r="C439" s="84" t="e">
        <f>'ORÇAMENTO '!#REF!</f>
        <v>#REF!</v>
      </c>
      <c r="D439" s="88" t="e">
        <f>'ORÇAMENTO '!#REF!</f>
        <v>#REF!</v>
      </c>
      <c r="E439" s="88" t="e">
        <f>'ORÇAMENTO '!#REF!</f>
        <v>#REF!</v>
      </c>
      <c r="F439" s="88" t="e">
        <f>'ORÇAMENTO '!#REF!</f>
        <v>#REF!</v>
      </c>
      <c r="G439" s="90" t="e">
        <f>'ORÇAMENTO '!#REF!</f>
        <v>#REF!</v>
      </c>
      <c r="H439" s="92" t="e">
        <f>'ORÇAMENTO '!#REF!</f>
        <v>#REF!</v>
      </c>
      <c r="I439" s="90" t="e">
        <f>'ORÇAMENTO '!#REF!</f>
        <v>#REF!</v>
      </c>
      <c r="J439" s="90" t="e">
        <f>'ORÇAMENTO '!#REF!</f>
        <v>#REF!</v>
      </c>
      <c r="K439" s="90" t="e">
        <f>'ORÇAMENTO '!#REF!</f>
        <v>#REF!</v>
      </c>
      <c r="L439" s="92" t="e">
        <f>'ORÇAMENTO '!#REF!</f>
        <v>#REF!</v>
      </c>
      <c r="M439" s="92" t="e">
        <f>'ORÇAMENTO '!#REF!</f>
        <v>#REF!</v>
      </c>
      <c r="N439" s="95" t="e">
        <f>'ORÇAMENTO '!#REF!</f>
        <v>#REF!</v>
      </c>
      <c r="R439" s="96" t="e">
        <f>IF(F439=F438,0,SUMIF($F$6:$F$1627,F439,$H$6:$H$1627))</f>
        <v>#REF!</v>
      </c>
      <c r="S439" s="96" t="e">
        <f>IF(F439=F438,0,SUMIF($F$6:$F$1627,F439,$I$6:$I$1627))</f>
        <v>#REF!</v>
      </c>
      <c r="T439" s="89" t="e">
        <f>IF(F439=F438,0,SUMIF($F$6:$F$1627,F439,$L$6:$L$1627))</f>
        <v>#REF!</v>
      </c>
      <c r="U439" s="96" t="e">
        <f t="shared" si="138"/>
        <v>#REF!</v>
      </c>
      <c r="V439" s="100" t="e">
        <f>IF(F439=F438,0,SUMIF($F$6:$F$1627,F439,$N$6:$N$1627))</f>
        <v>#REF!</v>
      </c>
      <c r="W439" s="103" t="e">
        <f>V439+W438</f>
        <v>#REF!</v>
      </c>
    </row>
    <row r="440" spans="3:23" hidden="1">
      <c r="C440" s="84" t="e">
        <f>'ORÇAMENTO '!#REF!</f>
        <v>#REF!</v>
      </c>
      <c r="D440" s="88" t="e">
        <f>'ORÇAMENTO '!#REF!</f>
        <v>#REF!</v>
      </c>
      <c r="E440" s="88" t="e">
        <f>'ORÇAMENTO '!#REF!</f>
        <v>#REF!</v>
      </c>
      <c r="F440" s="88" t="e">
        <f>'ORÇAMENTO '!#REF!</f>
        <v>#REF!</v>
      </c>
      <c r="G440" s="90" t="e">
        <f>'ORÇAMENTO '!#REF!</f>
        <v>#REF!</v>
      </c>
      <c r="H440" s="92" t="e">
        <f>'ORÇAMENTO '!#REF!</f>
        <v>#REF!</v>
      </c>
      <c r="I440" s="90" t="e">
        <f>'ORÇAMENTO '!#REF!</f>
        <v>#REF!</v>
      </c>
      <c r="J440" s="90" t="e">
        <f>'ORÇAMENTO '!#REF!</f>
        <v>#REF!</v>
      </c>
      <c r="K440" s="90" t="e">
        <f>'ORÇAMENTO '!#REF!</f>
        <v>#REF!</v>
      </c>
      <c r="L440" s="92" t="e">
        <f>'ORÇAMENTO '!#REF!</f>
        <v>#REF!</v>
      </c>
      <c r="M440" s="92" t="e">
        <f>'ORÇAMENTO '!#REF!</f>
        <v>#REF!</v>
      </c>
      <c r="N440" s="95" t="e">
        <f>'ORÇAMENTO '!#REF!</f>
        <v>#REF!</v>
      </c>
      <c r="R440" s="96" t="e">
        <f t="shared" ref="R440:R445" si="156">IF(F440=F439,0,SUMIF(F$6:F$1627,F440,H$6:H$1627))</f>
        <v>#REF!</v>
      </c>
      <c r="S440" s="96" t="e">
        <f t="shared" ref="S440:S445" si="157">IF(F440=F439,0,SUMIF(F$6:F$1627,F440,I$6:I$1627))</f>
        <v>#REF!</v>
      </c>
      <c r="T440" s="89" t="e">
        <f t="shared" ref="T440:T445" si="158">IF(F440=F439,0,SUMIF(F$6:F$1627,F440,L$6:L$1627))</f>
        <v>#REF!</v>
      </c>
      <c r="U440" s="96" t="e">
        <f t="shared" si="138"/>
        <v>#REF!</v>
      </c>
      <c r="V440" s="100" t="e">
        <f t="shared" ref="V440:V445" si="159">IF(F440=F439,0,SUMIF(F$6:F$1627,F440,N$6:N$1627))</f>
        <v>#REF!</v>
      </c>
    </row>
    <row r="441" spans="3:23" hidden="1">
      <c r="C441" s="84" t="e">
        <f>'ORÇAMENTO '!#REF!</f>
        <v>#REF!</v>
      </c>
      <c r="D441" s="88" t="e">
        <f>'ORÇAMENTO '!#REF!</f>
        <v>#REF!</v>
      </c>
      <c r="E441" s="88" t="e">
        <f>'ORÇAMENTO '!#REF!</f>
        <v>#REF!</v>
      </c>
      <c r="F441" s="88" t="e">
        <f>'ORÇAMENTO '!#REF!</f>
        <v>#REF!</v>
      </c>
      <c r="G441" s="90" t="e">
        <f>'ORÇAMENTO '!#REF!</f>
        <v>#REF!</v>
      </c>
      <c r="H441" s="92" t="e">
        <f>'ORÇAMENTO '!#REF!</f>
        <v>#REF!</v>
      </c>
      <c r="I441" s="90" t="e">
        <f>'ORÇAMENTO '!#REF!</f>
        <v>#REF!</v>
      </c>
      <c r="J441" s="90" t="e">
        <f>'ORÇAMENTO '!#REF!</f>
        <v>#REF!</v>
      </c>
      <c r="K441" s="90" t="e">
        <f>'ORÇAMENTO '!#REF!</f>
        <v>#REF!</v>
      </c>
      <c r="L441" s="92" t="e">
        <f>'ORÇAMENTO '!#REF!</f>
        <v>#REF!</v>
      </c>
      <c r="M441" s="92" t="e">
        <f>'ORÇAMENTO '!#REF!</f>
        <v>#REF!</v>
      </c>
      <c r="N441" s="95" t="e">
        <f>'ORÇAMENTO '!#REF!</f>
        <v>#REF!</v>
      </c>
      <c r="R441" s="96" t="e">
        <f t="shared" si="156"/>
        <v>#REF!</v>
      </c>
      <c r="S441" s="96" t="e">
        <f t="shared" si="157"/>
        <v>#REF!</v>
      </c>
      <c r="T441" s="89" t="e">
        <f t="shared" si="158"/>
        <v>#REF!</v>
      </c>
      <c r="U441" s="96" t="e">
        <f t="shared" si="138"/>
        <v>#REF!</v>
      </c>
      <c r="V441" s="100" t="e">
        <f t="shared" si="159"/>
        <v>#REF!</v>
      </c>
    </row>
    <row r="442" spans="3:23" hidden="1">
      <c r="C442" s="84" t="e">
        <f>'ORÇAMENTO '!#REF!</f>
        <v>#REF!</v>
      </c>
      <c r="D442" s="88" t="e">
        <f>'ORÇAMENTO '!#REF!</f>
        <v>#REF!</v>
      </c>
      <c r="E442" s="88" t="e">
        <f>'ORÇAMENTO '!#REF!</f>
        <v>#REF!</v>
      </c>
      <c r="F442" s="88" t="e">
        <f>'ORÇAMENTO '!#REF!</f>
        <v>#REF!</v>
      </c>
      <c r="G442" s="90" t="e">
        <f>'ORÇAMENTO '!#REF!</f>
        <v>#REF!</v>
      </c>
      <c r="H442" s="92" t="e">
        <f>'ORÇAMENTO '!#REF!</f>
        <v>#REF!</v>
      </c>
      <c r="I442" s="90" t="e">
        <f>'ORÇAMENTO '!#REF!</f>
        <v>#REF!</v>
      </c>
      <c r="J442" s="90" t="e">
        <f>'ORÇAMENTO '!#REF!</f>
        <v>#REF!</v>
      </c>
      <c r="K442" s="90" t="e">
        <f>'ORÇAMENTO '!#REF!</f>
        <v>#REF!</v>
      </c>
      <c r="L442" s="92" t="e">
        <f>'ORÇAMENTO '!#REF!</f>
        <v>#REF!</v>
      </c>
      <c r="M442" s="92" t="e">
        <f>'ORÇAMENTO '!#REF!</f>
        <v>#REF!</v>
      </c>
      <c r="N442" s="95" t="e">
        <f>'ORÇAMENTO '!#REF!</f>
        <v>#REF!</v>
      </c>
      <c r="R442" s="96" t="e">
        <f t="shared" si="156"/>
        <v>#REF!</v>
      </c>
      <c r="S442" s="96" t="e">
        <f t="shared" si="157"/>
        <v>#REF!</v>
      </c>
      <c r="T442" s="89" t="e">
        <f t="shared" si="158"/>
        <v>#REF!</v>
      </c>
      <c r="U442" s="96" t="e">
        <f t="shared" si="138"/>
        <v>#REF!</v>
      </c>
      <c r="V442" s="100" t="e">
        <f t="shared" si="159"/>
        <v>#REF!</v>
      </c>
    </row>
    <row r="443" spans="3:23" hidden="1">
      <c r="C443" s="84" t="e">
        <f>'ORÇAMENTO '!#REF!</f>
        <v>#REF!</v>
      </c>
      <c r="D443" s="88" t="e">
        <f>'ORÇAMENTO '!#REF!</f>
        <v>#REF!</v>
      </c>
      <c r="E443" s="88" t="e">
        <f>'ORÇAMENTO '!#REF!</f>
        <v>#REF!</v>
      </c>
      <c r="F443" s="88" t="e">
        <f>'ORÇAMENTO '!#REF!</f>
        <v>#REF!</v>
      </c>
      <c r="G443" s="90" t="e">
        <f>'ORÇAMENTO '!#REF!</f>
        <v>#REF!</v>
      </c>
      <c r="H443" s="92" t="e">
        <f>'ORÇAMENTO '!#REF!</f>
        <v>#REF!</v>
      </c>
      <c r="I443" s="90" t="e">
        <f>'ORÇAMENTO '!#REF!</f>
        <v>#REF!</v>
      </c>
      <c r="J443" s="90" t="e">
        <f>'ORÇAMENTO '!#REF!</f>
        <v>#REF!</v>
      </c>
      <c r="K443" s="90" t="e">
        <f>'ORÇAMENTO '!#REF!</f>
        <v>#REF!</v>
      </c>
      <c r="L443" s="92" t="e">
        <f>'ORÇAMENTO '!#REF!</f>
        <v>#REF!</v>
      </c>
      <c r="M443" s="92" t="e">
        <f>'ORÇAMENTO '!#REF!</f>
        <v>#REF!</v>
      </c>
      <c r="N443" s="95" t="e">
        <f>'ORÇAMENTO '!#REF!</f>
        <v>#REF!</v>
      </c>
      <c r="R443" s="96" t="e">
        <f t="shared" si="156"/>
        <v>#REF!</v>
      </c>
      <c r="S443" s="96" t="e">
        <f t="shared" si="157"/>
        <v>#REF!</v>
      </c>
      <c r="T443" s="89" t="e">
        <f t="shared" si="158"/>
        <v>#REF!</v>
      </c>
      <c r="U443" s="96" t="e">
        <f t="shared" si="138"/>
        <v>#REF!</v>
      </c>
      <c r="V443" s="100" t="e">
        <f t="shared" si="159"/>
        <v>#REF!</v>
      </c>
    </row>
    <row r="444" spans="3:23" hidden="1">
      <c r="C444" s="84" t="e">
        <f>'ORÇAMENTO '!#REF!</f>
        <v>#REF!</v>
      </c>
      <c r="D444" s="88" t="e">
        <f>'ORÇAMENTO '!#REF!</f>
        <v>#REF!</v>
      </c>
      <c r="E444" s="88" t="e">
        <f>'ORÇAMENTO '!#REF!</f>
        <v>#REF!</v>
      </c>
      <c r="F444" s="88" t="e">
        <f>'ORÇAMENTO '!#REF!</f>
        <v>#REF!</v>
      </c>
      <c r="G444" s="90" t="e">
        <f>'ORÇAMENTO '!#REF!</f>
        <v>#REF!</v>
      </c>
      <c r="H444" s="92" t="e">
        <f>'ORÇAMENTO '!#REF!</f>
        <v>#REF!</v>
      </c>
      <c r="I444" s="90" t="e">
        <f>'ORÇAMENTO '!#REF!</f>
        <v>#REF!</v>
      </c>
      <c r="J444" s="90" t="e">
        <f>'ORÇAMENTO '!#REF!</f>
        <v>#REF!</v>
      </c>
      <c r="K444" s="90" t="e">
        <f>'ORÇAMENTO '!#REF!</f>
        <v>#REF!</v>
      </c>
      <c r="L444" s="92" t="e">
        <f>'ORÇAMENTO '!#REF!</f>
        <v>#REF!</v>
      </c>
      <c r="M444" s="92" t="e">
        <f>'ORÇAMENTO '!#REF!</f>
        <v>#REF!</v>
      </c>
      <c r="N444" s="95" t="e">
        <f>'ORÇAMENTO '!#REF!</f>
        <v>#REF!</v>
      </c>
      <c r="R444" s="96" t="e">
        <f t="shared" si="156"/>
        <v>#REF!</v>
      </c>
      <c r="S444" s="96" t="e">
        <f t="shared" si="157"/>
        <v>#REF!</v>
      </c>
      <c r="T444" s="89" t="e">
        <f t="shared" si="158"/>
        <v>#REF!</v>
      </c>
      <c r="U444" s="96" t="e">
        <f t="shared" si="138"/>
        <v>#REF!</v>
      </c>
      <c r="V444" s="100" t="e">
        <f t="shared" si="159"/>
        <v>#REF!</v>
      </c>
    </row>
    <row r="445" spans="3:23" hidden="1">
      <c r="C445" s="84" t="e">
        <f>'ORÇAMENTO '!#REF!</f>
        <v>#REF!</v>
      </c>
      <c r="D445" s="88" t="e">
        <f>'ORÇAMENTO '!#REF!</f>
        <v>#REF!</v>
      </c>
      <c r="E445" s="88" t="e">
        <f>'ORÇAMENTO '!#REF!</f>
        <v>#REF!</v>
      </c>
      <c r="F445" s="88" t="e">
        <f>'ORÇAMENTO '!#REF!</f>
        <v>#REF!</v>
      </c>
      <c r="G445" s="90" t="e">
        <f>'ORÇAMENTO '!#REF!</f>
        <v>#REF!</v>
      </c>
      <c r="H445" s="92" t="e">
        <f>'ORÇAMENTO '!#REF!</f>
        <v>#REF!</v>
      </c>
      <c r="I445" s="90" t="e">
        <f>'ORÇAMENTO '!#REF!</f>
        <v>#REF!</v>
      </c>
      <c r="J445" s="90" t="e">
        <f>'ORÇAMENTO '!#REF!</f>
        <v>#REF!</v>
      </c>
      <c r="K445" s="90" t="e">
        <f>'ORÇAMENTO '!#REF!</f>
        <v>#REF!</v>
      </c>
      <c r="L445" s="92" t="e">
        <f>'ORÇAMENTO '!#REF!</f>
        <v>#REF!</v>
      </c>
      <c r="M445" s="92" t="e">
        <f>'ORÇAMENTO '!#REF!</f>
        <v>#REF!</v>
      </c>
      <c r="N445" s="95" t="e">
        <f>'ORÇAMENTO '!#REF!</f>
        <v>#REF!</v>
      </c>
      <c r="R445" s="96" t="e">
        <f t="shared" si="156"/>
        <v>#REF!</v>
      </c>
      <c r="S445" s="96" t="e">
        <f t="shared" si="157"/>
        <v>#REF!</v>
      </c>
      <c r="T445" s="89" t="e">
        <f t="shared" si="158"/>
        <v>#REF!</v>
      </c>
      <c r="U445" s="96" t="e">
        <f t="shared" si="138"/>
        <v>#REF!</v>
      </c>
      <c r="V445" s="100" t="e">
        <f t="shared" si="159"/>
        <v>#REF!</v>
      </c>
    </row>
    <row r="446" spans="3:23">
      <c r="C446" s="84" t="e">
        <f>'ORÇAMENTO '!#REF!</f>
        <v>#REF!</v>
      </c>
      <c r="D446" s="88" t="e">
        <f>'ORÇAMENTO '!#REF!</f>
        <v>#REF!</v>
      </c>
      <c r="E446" s="88" t="e">
        <f>'ORÇAMENTO '!#REF!</f>
        <v>#REF!</v>
      </c>
      <c r="F446" s="88" t="e">
        <f>'ORÇAMENTO '!#REF!</f>
        <v>#REF!</v>
      </c>
      <c r="G446" s="90" t="e">
        <f>'ORÇAMENTO '!#REF!</f>
        <v>#REF!</v>
      </c>
      <c r="H446" s="92" t="e">
        <f>'ORÇAMENTO '!#REF!</f>
        <v>#REF!</v>
      </c>
      <c r="I446" s="90" t="e">
        <f>'ORÇAMENTO '!#REF!</f>
        <v>#REF!</v>
      </c>
      <c r="J446" s="90" t="e">
        <f>'ORÇAMENTO '!#REF!</f>
        <v>#REF!</v>
      </c>
      <c r="K446" s="90" t="e">
        <f>'ORÇAMENTO '!#REF!</f>
        <v>#REF!</v>
      </c>
      <c r="L446" s="92" t="e">
        <f>'ORÇAMENTO '!#REF!</f>
        <v>#REF!</v>
      </c>
      <c r="M446" s="92" t="e">
        <f>'ORÇAMENTO '!#REF!</f>
        <v>#REF!</v>
      </c>
      <c r="N446" s="95" t="e">
        <f>'ORÇAMENTO '!#REF!</f>
        <v>#REF!</v>
      </c>
      <c r="R446" s="96" t="e">
        <f t="shared" ref="R446:R462" si="160">IF(F446=F445,0,SUMIF($F$6:$F$1627,F446,$H$6:$H$1627))</f>
        <v>#REF!</v>
      </c>
      <c r="S446" s="96" t="e">
        <f t="shared" ref="S446:S462" si="161">IF(F446=F445,0,SUMIF($F$6:$F$1627,F446,$I$6:$I$1627))</f>
        <v>#REF!</v>
      </c>
      <c r="T446" s="89" t="e">
        <f t="shared" ref="T446:T462" si="162">IF(F446=F445,0,SUMIF($F$6:$F$1627,F446,$L$6:$L$1627))</f>
        <v>#REF!</v>
      </c>
      <c r="U446" s="96" t="e">
        <f t="shared" si="138"/>
        <v>#REF!</v>
      </c>
      <c r="V446" s="100" t="e">
        <f t="shared" ref="V446:V462" si="163">IF(F446=F445,0,SUMIF($F$6:$F$1627,F446,$N$6:$N$1627))</f>
        <v>#REF!</v>
      </c>
      <c r="W446" s="103" t="e">
        <f t="shared" ref="W446:W462" si="164">V446+W445</f>
        <v>#REF!</v>
      </c>
    </row>
    <row r="447" spans="3:23">
      <c r="C447" s="84" t="e">
        <f>'ORÇAMENTO '!#REF!</f>
        <v>#REF!</v>
      </c>
      <c r="D447" s="88" t="e">
        <f>'ORÇAMENTO '!#REF!</f>
        <v>#REF!</v>
      </c>
      <c r="E447" s="88" t="e">
        <f>'ORÇAMENTO '!#REF!</f>
        <v>#REF!</v>
      </c>
      <c r="F447" s="88" t="e">
        <f>'ORÇAMENTO '!#REF!</f>
        <v>#REF!</v>
      </c>
      <c r="G447" s="90" t="e">
        <f>'ORÇAMENTO '!#REF!</f>
        <v>#REF!</v>
      </c>
      <c r="H447" s="92" t="e">
        <f>'ORÇAMENTO '!#REF!</f>
        <v>#REF!</v>
      </c>
      <c r="I447" s="90" t="e">
        <f>'ORÇAMENTO '!#REF!</f>
        <v>#REF!</v>
      </c>
      <c r="J447" s="90" t="e">
        <f>'ORÇAMENTO '!#REF!</f>
        <v>#REF!</v>
      </c>
      <c r="K447" s="90" t="e">
        <f>'ORÇAMENTO '!#REF!</f>
        <v>#REF!</v>
      </c>
      <c r="L447" s="92" t="e">
        <f>'ORÇAMENTO '!#REF!</f>
        <v>#REF!</v>
      </c>
      <c r="M447" s="92" t="e">
        <f>'ORÇAMENTO '!#REF!</f>
        <v>#REF!</v>
      </c>
      <c r="N447" s="95" t="e">
        <f>'ORÇAMENTO '!#REF!</f>
        <v>#REF!</v>
      </c>
      <c r="R447" s="96" t="e">
        <f t="shared" si="160"/>
        <v>#REF!</v>
      </c>
      <c r="S447" s="96" t="e">
        <f t="shared" si="161"/>
        <v>#REF!</v>
      </c>
      <c r="T447" s="89" t="e">
        <f t="shared" si="162"/>
        <v>#REF!</v>
      </c>
      <c r="U447" s="96" t="e">
        <f t="shared" si="138"/>
        <v>#REF!</v>
      </c>
      <c r="V447" s="100" t="e">
        <f t="shared" si="163"/>
        <v>#REF!</v>
      </c>
      <c r="W447" s="103" t="e">
        <f t="shared" si="164"/>
        <v>#REF!</v>
      </c>
    </row>
    <row r="448" spans="3:23">
      <c r="C448" s="84" t="e">
        <f>'ORÇAMENTO '!#REF!</f>
        <v>#REF!</v>
      </c>
      <c r="D448" s="88" t="e">
        <f>'ORÇAMENTO '!#REF!</f>
        <v>#REF!</v>
      </c>
      <c r="E448" s="88" t="e">
        <f>'ORÇAMENTO '!#REF!</f>
        <v>#REF!</v>
      </c>
      <c r="F448" s="88" t="e">
        <f>'ORÇAMENTO '!#REF!</f>
        <v>#REF!</v>
      </c>
      <c r="G448" s="90" t="e">
        <f>'ORÇAMENTO '!#REF!</f>
        <v>#REF!</v>
      </c>
      <c r="H448" s="92" t="e">
        <f>'ORÇAMENTO '!#REF!</f>
        <v>#REF!</v>
      </c>
      <c r="I448" s="90" t="e">
        <f>'ORÇAMENTO '!#REF!</f>
        <v>#REF!</v>
      </c>
      <c r="J448" s="90" t="e">
        <f>'ORÇAMENTO '!#REF!</f>
        <v>#REF!</v>
      </c>
      <c r="K448" s="90" t="e">
        <f>'ORÇAMENTO '!#REF!</f>
        <v>#REF!</v>
      </c>
      <c r="L448" s="92" t="e">
        <f>'ORÇAMENTO '!#REF!</f>
        <v>#REF!</v>
      </c>
      <c r="M448" s="92" t="e">
        <f>'ORÇAMENTO '!#REF!</f>
        <v>#REF!</v>
      </c>
      <c r="N448" s="95" t="e">
        <f>'ORÇAMENTO '!#REF!</f>
        <v>#REF!</v>
      </c>
      <c r="R448" s="96" t="e">
        <f t="shared" si="160"/>
        <v>#REF!</v>
      </c>
      <c r="S448" s="96" t="e">
        <f t="shared" si="161"/>
        <v>#REF!</v>
      </c>
      <c r="T448" s="89" t="e">
        <f t="shared" si="162"/>
        <v>#REF!</v>
      </c>
      <c r="U448" s="96" t="e">
        <f t="shared" si="138"/>
        <v>#REF!</v>
      </c>
      <c r="V448" s="100" t="e">
        <f t="shared" si="163"/>
        <v>#REF!</v>
      </c>
      <c r="W448" s="103" t="e">
        <f t="shared" si="164"/>
        <v>#REF!</v>
      </c>
    </row>
    <row r="449" spans="3:23">
      <c r="C449" s="84" t="e">
        <f>'ORÇAMENTO '!#REF!</f>
        <v>#REF!</v>
      </c>
      <c r="D449" s="88" t="e">
        <f>'ORÇAMENTO '!#REF!</f>
        <v>#REF!</v>
      </c>
      <c r="E449" s="88" t="e">
        <f>'ORÇAMENTO '!#REF!</f>
        <v>#REF!</v>
      </c>
      <c r="F449" s="88" t="e">
        <f>'ORÇAMENTO '!#REF!</f>
        <v>#REF!</v>
      </c>
      <c r="G449" s="90" t="e">
        <f>'ORÇAMENTO '!#REF!</f>
        <v>#REF!</v>
      </c>
      <c r="H449" s="92" t="e">
        <f>'ORÇAMENTO '!#REF!</f>
        <v>#REF!</v>
      </c>
      <c r="I449" s="90" t="e">
        <f>'ORÇAMENTO '!#REF!</f>
        <v>#REF!</v>
      </c>
      <c r="J449" s="90" t="e">
        <f>'ORÇAMENTO '!#REF!</f>
        <v>#REF!</v>
      </c>
      <c r="K449" s="90" t="e">
        <f>'ORÇAMENTO '!#REF!</f>
        <v>#REF!</v>
      </c>
      <c r="L449" s="92" t="e">
        <f>'ORÇAMENTO '!#REF!</f>
        <v>#REF!</v>
      </c>
      <c r="M449" s="92" t="e">
        <f>'ORÇAMENTO '!#REF!</f>
        <v>#REF!</v>
      </c>
      <c r="N449" s="95" t="e">
        <f>'ORÇAMENTO '!#REF!</f>
        <v>#REF!</v>
      </c>
      <c r="R449" s="96" t="e">
        <f t="shared" si="160"/>
        <v>#REF!</v>
      </c>
      <c r="S449" s="96" t="e">
        <f t="shared" si="161"/>
        <v>#REF!</v>
      </c>
      <c r="T449" s="89" t="e">
        <f t="shared" si="162"/>
        <v>#REF!</v>
      </c>
      <c r="U449" s="96" t="e">
        <f t="shared" si="138"/>
        <v>#REF!</v>
      </c>
      <c r="V449" s="100" t="e">
        <f t="shared" si="163"/>
        <v>#REF!</v>
      </c>
      <c r="W449" s="103" t="e">
        <f t="shared" si="164"/>
        <v>#REF!</v>
      </c>
    </row>
    <row r="450" spans="3:23">
      <c r="C450" s="84" t="e">
        <f>'ORÇAMENTO '!#REF!</f>
        <v>#REF!</v>
      </c>
      <c r="D450" s="88" t="e">
        <f>'ORÇAMENTO '!#REF!</f>
        <v>#REF!</v>
      </c>
      <c r="E450" s="88" t="e">
        <f>'ORÇAMENTO '!#REF!</f>
        <v>#REF!</v>
      </c>
      <c r="F450" s="88" t="e">
        <f>'ORÇAMENTO '!#REF!</f>
        <v>#REF!</v>
      </c>
      <c r="G450" s="90" t="e">
        <f>'ORÇAMENTO '!#REF!</f>
        <v>#REF!</v>
      </c>
      <c r="H450" s="92" t="e">
        <f>'ORÇAMENTO '!#REF!</f>
        <v>#REF!</v>
      </c>
      <c r="I450" s="90" t="e">
        <f>'ORÇAMENTO '!#REF!</f>
        <v>#REF!</v>
      </c>
      <c r="J450" s="90" t="e">
        <f>'ORÇAMENTO '!#REF!</f>
        <v>#REF!</v>
      </c>
      <c r="K450" s="90" t="e">
        <f>'ORÇAMENTO '!#REF!</f>
        <v>#REF!</v>
      </c>
      <c r="L450" s="92" t="e">
        <f>'ORÇAMENTO '!#REF!</f>
        <v>#REF!</v>
      </c>
      <c r="M450" s="92" t="e">
        <f>'ORÇAMENTO '!#REF!</f>
        <v>#REF!</v>
      </c>
      <c r="N450" s="95" t="e">
        <f>'ORÇAMENTO '!#REF!</f>
        <v>#REF!</v>
      </c>
      <c r="R450" s="96" t="e">
        <f t="shared" si="160"/>
        <v>#REF!</v>
      </c>
      <c r="S450" s="96" t="e">
        <f t="shared" si="161"/>
        <v>#REF!</v>
      </c>
      <c r="T450" s="89" t="e">
        <f t="shared" si="162"/>
        <v>#REF!</v>
      </c>
      <c r="U450" s="96" t="e">
        <f t="shared" si="138"/>
        <v>#REF!</v>
      </c>
      <c r="V450" s="100" t="e">
        <f t="shared" si="163"/>
        <v>#REF!</v>
      </c>
      <c r="W450" s="103" t="e">
        <f t="shared" si="164"/>
        <v>#REF!</v>
      </c>
    </row>
    <row r="451" spans="3:23">
      <c r="C451" s="84" t="e">
        <f>'ORÇAMENTO '!#REF!</f>
        <v>#REF!</v>
      </c>
      <c r="D451" s="88" t="e">
        <f>'ORÇAMENTO '!#REF!</f>
        <v>#REF!</v>
      </c>
      <c r="E451" s="88" t="e">
        <f>'ORÇAMENTO '!#REF!</f>
        <v>#REF!</v>
      </c>
      <c r="F451" s="88" t="e">
        <f>'ORÇAMENTO '!#REF!</f>
        <v>#REF!</v>
      </c>
      <c r="G451" s="90" t="e">
        <f>'ORÇAMENTO '!#REF!</f>
        <v>#REF!</v>
      </c>
      <c r="H451" s="92" t="e">
        <f>'ORÇAMENTO '!#REF!</f>
        <v>#REF!</v>
      </c>
      <c r="I451" s="90" t="e">
        <f>'ORÇAMENTO '!#REF!</f>
        <v>#REF!</v>
      </c>
      <c r="J451" s="90" t="e">
        <f>'ORÇAMENTO '!#REF!</f>
        <v>#REF!</v>
      </c>
      <c r="K451" s="90" t="e">
        <f>'ORÇAMENTO '!#REF!</f>
        <v>#REF!</v>
      </c>
      <c r="L451" s="92" t="e">
        <f>'ORÇAMENTO '!#REF!</f>
        <v>#REF!</v>
      </c>
      <c r="M451" s="92" t="e">
        <f>'ORÇAMENTO '!#REF!</f>
        <v>#REF!</v>
      </c>
      <c r="N451" s="95" t="e">
        <f>'ORÇAMENTO '!#REF!</f>
        <v>#REF!</v>
      </c>
      <c r="R451" s="96" t="e">
        <f t="shared" si="160"/>
        <v>#REF!</v>
      </c>
      <c r="S451" s="96" t="e">
        <f t="shared" si="161"/>
        <v>#REF!</v>
      </c>
      <c r="T451" s="89" t="e">
        <f t="shared" si="162"/>
        <v>#REF!</v>
      </c>
      <c r="U451" s="96" t="e">
        <f t="shared" si="138"/>
        <v>#REF!</v>
      </c>
      <c r="V451" s="100" t="e">
        <f t="shared" si="163"/>
        <v>#REF!</v>
      </c>
      <c r="W451" s="103" t="e">
        <f t="shared" si="164"/>
        <v>#REF!</v>
      </c>
    </row>
    <row r="452" spans="3:23">
      <c r="C452" s="84" t="e">
        <f>'ORÇAMENTO '!#REF!</f>
        <v>#REF!</v>
      </c>
      <c r="D452" s="88" t="e">
        <f>'ORÇAMENTO '!#REF!</f>
        <v>#REF!</v>
      </c>
      <c r="E452" s="88" t="e">
        <f>'ORÇAMENTO '!#REF!</f>
        <v>#REF!</v>
      </c>
      <c r="F452" s="88" t="e">
        <f>'ORÇAMENTO '!#REF!</f>
        <v>#REF!</v>
      </c>
      <c r="G452" s="90" t="e">
        <f>'ORÇAMENTO '!#REF!</f>
        <v>#REF!</v>
      </c>
      <c r="H452" s="92" t="e">
        <f>'ORÇAMENTO '!#REF!</f>
        <v>#REF!</v>
      </c>
      <c r="I452" s="90" t="e">
        <f>'ORÇAMENTO '!#REF!</f>
        <v>#REF!</v>
      </c>
      <c r="J452" s="90" t="e">
        <f>'ORÇAMENTO '!#REF!</f>
        <v>#REF!</v>
      </c>
      <c r="K452" s="90" t="e">
        <f>'ORÇAMENTO '!#REF!</f>
        <v>#REF!</v>
      </c>
      <c r="L452" s="92" t="e">
        <f>'ORÇAMENTO '!#REF!</f>
        <v>#REF!</v>
      </c>
      <c r="M452" s="92" t="e">
        <f>'ORÇAMENTO '!#REF!</f>
        <v>#REF!</v>
      </c>
      <c r="N452" s="95" t="e">
        <f>'ORÇAMENTO '!#REF!</f>
        <v>#REF!</v>
      </c>
      <c r="R452" s="96" t="e">
        <f t="shared" si="160"/>
        <v>#REF!</v>
      </c>
      <c r="S452" s="96" t="e">
        <f t="shared" si="161"/>
        <v>#REF!</v>
      </c>
      <c r="T452" s="89" t="e">
        <f t="shared" si="162"/>
        <v>#REF!</v>
      </c>
      <c r="U452" s="96" t="e">
        <f t="shared" si="138"/>
        <v>#REF!</v>
      </c>
      <c r="V452" s="100" t="e">
        <f t="shared" si="163"/>
        <v>#REF!</v>
      </c>
      <c r="W452" s="103" t="e">
        <f t="shared" si="164"/>
        <v>#REF!</v>
      </c>
    </row>
    <row r="453" spans="3:23">
      <c r="C453" s="84" t="e">
        <f>'ORÇAMENTO '!#REF!</f>
        <v>#REF!</v>
      </c>
      <c r="D453" s="88" t="e">
        <f>'ORÇAMENTO '!#REF!</f>
        <v>#REF!</v>
      </c>
      <c r="E453" s="88" t="e">
        <f>'ORÇAMENTO '!#REF!</f>
        <v>#REF!</v>
      </c>
      <c r="F453" s="88" t="e">
        <f>'ORÇAMENTO '!#REF!</f>
        <v>#REF!</v>
      </c>
      <c r="G453" s="90" t="e">
        <f>'ORÇAMENTO '!#REF!</f>
        <v>#REF!</v>
      </c>
      <c r="H453" s="92" t="e">
        <f>'ORÇAMENTO '!#REF!</f>
        <v>#REF!</v>
      </c>
      <c r="I453" s="90" t="e">
        <f>'ORÇAMENTO '!#REF!</f>
        <v>#REF!</v>
      </c>
      <c r="J453" s="90" t="e">
        <f>'ORÇAMENTO '!#REF!</f>
        <v>#REF!</v>
      </c>
      <c r="K453" s="90" t="e">
        <f>'ORÇAMENTO '!#REF!</f>
        <v>#REF!</v>
      </c>
      <c r="L453" s="92" t="e">
        <f>'ORÇAMENTO '!#REF!</f>
        <v>#REF!</v>
      </c>
      <c r="M453" s="92" t="e">
        <f>'ORÇAMENTO '!#REF!</f>
        <v>#REF!</v>
      </c>
      <c r="N453" s="95" t="e">
        <f>'ORÇAMENTO '!#REF!</f>
        <v>#REF!</v>
      </c>
      <c r="R453" s="96" t="e">
        <f t="shared" si="160"/>
        <v>#REF!</v>
      </c>
      <c r="S453" s="96" t="e">
        <f t="shared" si="161"/>
        <v>#REF!</v>
      </c>
      <c r="T453" s="89" t="e">
        <f t="shared" si="162"/>
        <v>#REF!</v>
      </c>
      <c r="U453" s="96" t="e">
        <f t="shared" si="138"/>
        <v>#REF!</v>
      </c>
      <c r="V453" s="100" t="e">
        <f t="shared" si="163"/>
        <v>#REF!</v>
      </c>
      <c r="W453" s="103" t="e">
        <f t="shared" si="164"/>
        <v>#REF!</v>
      </c>
    </row>
    <row r="454" spans="3:23">
      <c r="C454" s="84" t="e">
        <f>'ORÇAMENTO '!#REF!</f>
        <v>#REF!</v>
      </c>
      <c r="D454" s="88" t="e">
        <f>'ORÇAMENTO '!#REF!</f>
        <v>#REF!</v>
      </c>
      <c r="E454" s="88" t="e">
        <f>'ORÇAMENTO '!#REF!</f>
        <v>#REF!</v>
      </c>
      <c r="F454" s="88" t="e">
        <f>'ORÇAMENTO '!#REF!</f>
        <v>#REF!</v>
      </c>
      <c r="G454" s="90" t="e">
        <f>'ORÇAMENTO '!#REF!</f>
        <v>#REF!</v>
      </c>
      <c r="H454" s="92" t="e">
        <f>'ORÇAMENTO '!#REF!</f>
        <v>#REF!</v>
      </c>
      <c r="I454" s="90" t="e">
        <f>'ORÇAMENTO '!#REF!</f>
        <v>#REF!</v>
      </c>
      <c r="J454" s="90" t="e">
        <f>'ORÇAMENTO '!#REF!</f>
        <v>#REF!</v>
      </c>
      <c r="K454" s="90" t="e">
        <f>'ORÇAMENTO '!#REF!</f>
        <v>#REF!</v>
      </c>
      <c r="L454" s="92" t="e">
        <f>'ORÇAMENTO '!#REF!</f>
        <v>#REF!</v>
      </c>
      <c r="M454" s="92" t="e">
        <f>'ORÇAMENTO '!#REF!</f>
        <v>#REF!</v>
      </c>
      <c r="N454" s="95" t="e">
        <f>'ORÇAMENTO '!#REF!</f>
        <v>#REF!</v>
      </c>
      <c r="R454" s="96" t="e">
        <f t="shared" si="160"/>
        <v>#REF!</v>
      </c>
      <c r="S454" s="96" t="e">
        <f t="shared" si="161"/>
        <v>#REF!</v>
      </c>
      <c r="T454" s="89" t="e">
        <f t="shared" si="162"/>
        <v>#REF!</v>
      </c>
      <c r="U454" s="96" t="e">
        <f t="shared" ref="U454:U517" si="165">IF(F454=F453,0,SUMIF(F$6:F$1627,F454,M$6:M$1627))</f>
        <v>#REF!</v>
      </c>
      <c r="V454" s="100" t="e">
        <f t="shared" si="163"/>
        <v>#REF!</v>
      </c>
      <c r="W454" s="103" t="e">
        <f t="shared" si="164"/>
        <v>#REF!</v>
      </c>
    </row>
    <row r="455" spans="3:23">
      <c r="C455" s="84" t="e">
        <f>'ORÇAMENTO '!#REF!</f>
        <v>#REF!</v>
      </c>
      <c r="D455" s="88" t="e">
        <f>'ORÇAMENTO '!#REF!</f>
        <v>#REF!</v>
      </c>
      <c r="E455" s="88" t="e">
        <f>'ORÇAMENTO '!#REF!</f>
        <v>#REF!</v>
      </c>
      <c r="F455" s="88" t="e">
        <f>'ORÇAMENTO '!#REF!</f>
        <v>#REF!</v>
      </c>
      <c r="G455" s="90" t="e">
        <f>'ORÇAMENTO '!#REF!</f>
        <v>#REF!</v>
      </c>
      <c r="H455" s="92" t="e">
        <f>'ORÇAMENTO '!#REF!</f>
        <v>#REF!</v>
      </c>
      <c r="I455" s="90" t="e">
        <f>'ORÇAMENTO '!#REF!</f>
        <v>#REF!</v>
      </c>
      <c r="J455" s="90" t="e">
        <f>'ORÇAMENTO '!#REF!</f>
        <v>#REF!</v>
      </c>
      <c r="K455" s="90" t="e">
        <f>'ORÇAMENTO '!#REF!</f>
        <v>#REF!</v>
      </c>
      <c r="L455" s="92" t="e">
        <f>'ORÇAMENTO '!#REF!</f>
        <v>#REF!</v>
      </c>
      <c r="M455" s="92" t="e">
        <f>'ORÇAMENTO '!#REF!</f>
        <v>#REF!</v>
      </c>
      <c r="N455" s="95" t="e">
        <f>'ORÇAMENTO '!#REF!</f>
        <v>#REF!</v>
      </c>
      <c r="R455" s="96" t="e">
        <f t="shared" si="160"/>
        <v>#REF!</v>
      </c>
      <c r="S455" s="96" t="e">
        <f t="shared" si="161"/>
        <v>#REF!</v>
      </c>
      <c r="T455" s="89" t="e">
        <f t="shared" si="162"/>
        <v>#REF!</v>
      </c>
      <c r="U455" s="96" t="e">
        <f t="shared" si="165"/>
        <v>#REF!</v>
      </c>
      <c r="V455" s="100" t="e">
        <f t="shared" si="163"/>
        <v>#REF!</v>
      </c>
      <c r="W455" s="103" t="e">
        <f t="shared" si="164"/>
        <v>#REF!</v>
      </c>
    </row>
    <row r="456" spans="3:23">
      <c r="C456" s="84" t="e">
        <f>'ORÇAMENTO '!#REF!</f>
        <v>#REF!</v>
      </c>
      <c r="D456" s="88" t="e">
        <f>'ORÇAMENTO '!#REF!</f>
        <v>#REF!</v>
      </c>
      <c r="E456" s="88" t="e">
        <f>'ORÇAMENTO '!#REF!</f>
        <v>#REF!</v>
      </c>
      <c r="F456" s="88" t="e">
        <f>'ORÇAMENTO '!#REF!</f>
        <v>#REF!</v>
      </c>
      <c r="G456" s="90" t="e">
        <f>'ORÇAMENTO '!#REF!</f>
        <v>#REF!</v>
      </c>
      <c r="H456" s="92" t="e">
        <f>'ORÇAMENTO '!#REF!</f>
        <v>#REF!</v>
      </c>
      <c r="I456" s="90" t="e">
        <f>'ORÇAMENTO '!#REF!</f>
        <v>#REF!</v>
      </c>
      <c r="J456" s="90" t="e">
        <f>'ORÇAMENTO '!#REF!</f>
        <v>#REF!</v>
      </c>
      <c r="K456" s="90" t="e">
        <f>'ORÇAMENTO '!#REF!</f>
        <v>#REF!</v>
      </c>
      <c r="L456" s="92" t="e">
        <f>'ORÇAMENTO '!#REF!</f>
        <v>#REF!</v>
      </c>
      <c r="M456" s="92" t="e">
        <f>'ORÇAMENTO '!#REF!</f>
        <v>#REF!</v>
      </c>
      <c r="N456" s="95" t="e">
        <f>'ORÇAMENTO '!#REF!</f>
        <v>#REF!</v>
      </c>
      <c r="R456" s="96" t="e">
        <f t="shared" si="160"/>
        <v>#REF!</v>
      </c>
      <c r="S456" s="96" t="e">
        <f t="shared" si="161"/>
        <v>#REF!</v>
      </c>
      <c r="T456" s="89" t="e">
        <f t="shared" si="162"/>
        <v>#REF!</v>
      </c>
      <c r="U456" s="96" t="e">
        <f t="shared" si="165"/>
        <v>#REF!</v>
      </c>
      <c r="V456" s="100" t="e">
        <f t="shared" si="163"/>
        <v>#REF!</v>
      </c>
      <c r="W456" s="103" t="e">
        <f t="shared" si="164"/>
        <v>#REF!</v>
      </c>
    </row>
    <row r="457" spans="3:23">
      <c r="C457" s="84" t="e">
        <f>'ORÇAMENTO '!#REF!</f>
        <v>#REF!</v>
      </c>
      <c r="D457" s="88" t="e">
        <f>'ORÇAMENTO '!#REF!</f>
        <v>#REF!</v>
      </c>
      <c r="E457" s="88" t="e">
        <f>'ORÇAMENTO '!#REF!</f>
        <v>#REF!</v>
      </c>
      <c r="F457" s="88" t="e">
        <f>'ORÇAMENTO '!#REF!</f>
        <v>#REF!</v>
      </c>
      <c r="G457" s="90" t="e">
        <f>'ORÇAMENTO '!#REF!</f>
        <v>#REF!</v>
      </c>
      <c r="H457" s="92" t="e">
        <f>'ORÇAMENTO '!#REF!</f>
        <v>#REF!</v>
      </c>
      <c r="I457" s="90" t="e">
        <f>'ORÇAMENTO '!#REF!</f>
        <v>#REF!</v>
      </c>
      <c r="J457" s="90" t="e">
        <f>'ORÇAMENTO '!#REF!</f>
        <v>#REF!</v>
      </c>
      <c r="K457" s="90" t="e">
        <f>'ORÇAMENTO '!#REF!</f>
        <v>#REF!</v>
      </c>
      <c r="L457" s="92" t="e">
        <f>'ORÇAMENTO '!#REF!</f>
        <v>#REF!</v>
      </c>
      <c r="M457" s="92" t="e">
        <f>'ORÇAMENTO '!#REF!</f>
        <v>#REF!</v>
      </c>
      <c r="N457" s="95" t="e">
        <f>'ORÇAMENTO '!#REF!</f>
        <v>#REF!</v>
      </c>
      <c r="R457" s="96" t="e">
        <f t="shared" si="160"/>
        <v>#REF!</v>
      </c>
      <c r="S457" s="96" t="e">
        <f t="shared" si="161"/>
        <v>#REF!</v>
      </c>
      <c r="T457" s="89" t="e">
        <f t="shared" si="162"/>
        <v>#REF!</v>
      </c>
      <c r="U457" s="96" t="e">
        <f t="shared" si="165"/>
        <v>#REF!</v>
      </c>
      <c r="V457" s="100" t="e">
        <f t="shared" si="163"/>
        <v>#REF!</v>
      </c>
      <c r="W457" s="103" t="e">
        <f t="shared" si="164"/>
        <v>#REF!</v>
      </c>
    </row>
    <row r="458" spans="3:23">
      <c r="C458" s="84" t="e">
        <f>'ORÇAMENTO '!#REF!</f>
        <v>#REF!</v>
      </c>
      <c r="D458" s="88" t="e">
        <f>'ORÇAMENTO '!#REF!</f>
        <v>#REF!</v>
      </c>
      <c r="E458" s="88" t="e">
        <f>'ORÇAMENTO '!#REF!</f>
        <v>#REF!</v>
      </c>
      <c r="F458" s="88" t="e">
        <f>'ORÇAMENTO '!#REF!</f>
        <v>#REF!</v>
      </c>
      <c r="G458" s="90" t="e">
        <f>'ORÇAMENTO '!#REF!</f>
        <v>#REF!</v>
      </c>
      <c r="H458" s="92" t="e">
        <f>'ORÇAMENTO '!#REF!</f>
        <v>#REF!</v>
      </c>
      <c r="I458" s="90" t="e">
        <f>'ORÇAMENTO '!#REF!</f>
        <v>#REF!</v>
      </c>
      <c r="J458" s="90" t="e">
        <f>'ORÇAMENTO '!#REF!</f>
        <v>#REF!</v>
      </c>
      <c r="K458" s="90" t="e">
        <f>'ORÇAMENTO '!#REF!</f>
        <v>#REF!</v>
      </c>
      <c r="L458" s="92" t="e">
        <f>'ORÇAMENTO '!#REF!</f>
        <v>#REF!</v>
      </c>
      <c r="M458" s="92" t="e">
        <f>'ORÇAMENTO '!#REF!</f>
        <v>#REF!</v>
      </c>
      <c r="N458" s="95" t="e">
        <f>'ORÇAMENTO '!#REF!</f>
        <v>#REF!</v>
      </c>
      <c r="R458" s="96" t="e">
        <f t="shared" si="160"/>
        <v>#REF!</v>
      </c>
      <c r="S458" s="96" t="e">
        <f t="shared" si="161"/>
        <v>#REF!</v>
      </c>
      <c r="T458" s="89" t="e">
        <f t="shared" si="162"/>
        <v>#REF!</v>
      </c>
      <c r="U458" s="96" t="e">
        <f t="shared" si="165"/>
        <v>#REF!</v>
      </c>
      <c r="V458" s="100" t="e">
        <f t="shared" si="163"/>
        <v>#REF!</v>
      </c>
      <c r="W458" s="103" t="e">
        <f t="shared" si="164"/>
        <v>#REF!</v>
      </c>
    </row>
    <row r="459" spans="3:23">
      <c r="C459" s="84" t="e">
        <f>'ORÇAMENTO '!#REF!</f>
        <v>#REF!</v>
      </c>
      <c r="D459" s="88" t="e">
        <f>'ORÇAMENTO '!#REF!</f>
        <v>#REF!</v>
      </c>
      <c r="E459" s="88" t="e">
        <f>'ORÇAMENTO '!#REF!</f>
        <v>#REF!</v>
      </c>
      <c r="F459" s="88" t="e">
        <f>'ORÇAMENTO '!#REF!</f>
        <v>#REF!</v>
      </c>
      <c r="G459" s="90" t="e">
        <f>'ORÇAMENTO '!#REF!</f>
        <v>#REF!</v>
      </c>
      <c r="H459" s="92" t="e">
        <f>'ORÇAMENTO '!#REF!</f>
        <v>#REF!</v>
      </c>
      <c r="I459" s="90" t="e">
        <f>'ORÇAMENTO '!#REF!</f>
        <v>#REF!</v>
      </c>
      <c r="J459" s="90" t="e">
        <f>'ORÇAMENTO '!#REF!</f>
        <v>#REF!</v>
      </c>
      <c r="K459" s="90" t="e">
        <f>'ORÇAMENTO '!#REF!</f>
        <v>#REF!</v>
      </c>
      <c r="L459" s="92" t="e">
        <f>'ORÇAMENTO '!#REF!</f>
        <v>#REF!</v>
      </c>
      <c r="M459" s="92" t="e">
        <f>'ORÇAMENTO '!#REF!</f>
        <v>#REF!</v>
      </c>
      <c r="N459" s="95" t="e">
        <f>'ORÇAMENTO '!#REF!</f>
        <v>#REF!</v>
      </c>
      <c r="R459" s="96" t="e">
        <f t="shared" si="160"/>
        <v>#REF!</v>
      </c>
      <c r="S459" s="96" t="e">
        <f t="shared" si="161"/>
        <v>#REF!</v>
      </c>
      <c r="T459" s="89" t="e">
        <f t="shared" si="162"/>
        <v>#REF!</v>
      </c>
      <c r="U459" s="96" t="e">
        <f t="shared" si="165"/>
        <v>#REF!</v>
      </c>
      <c r="V459" s="100" t="e">
        <f t="shared" si="163"/>
        <v>#REF!</v>
      </c>
      <c r="W459" s="103" t="e">
        <f t="shared" si="164"/>
        <v>#REF!</v>
      </c>
    </row>
    <row r="460" spans="3:23">
      <c r="C460" s="84" t="e">
        <f>'ORÇAMENTO '!#REF!</f>
        <v>#REF!</v>
      </c>
      <c r="D460" s="88" t="e">
        <f>'ORÇAMENTO '!#REF!</f>
        <v>#REF!</v>
      </c>
      <c r="E460" s="88" t="e">
        <f>'ORÇAMENTO '!#REF!</f>
        <v>#REF!</v>
      </c>
      <c r="F460" s="88" t="e">
        <f>'ORÇAMENTO '!#REF!</f>
        <v>#REF!</v>
      </c>
      <c r="G460" s="90" t="e">
        <f>'ORÇAMENTO '!#REF!</f>
        <v>#REF!</v>
      </c>
      <c r="H460" s="92" t="e">
        <f>'ORÇAMENTO '!#REF!</f>
        <v>#REF!</v>
      </c>
      <c r="I460" s="90" t="e">
        <f>'ORÇAMENTO '!#REF!</f>
        <v>#REF!</v>
      </c>
      <c r="J460" s="90" t="e">
        <f>'ORÇAMENTO '!#REF!</f>
        <v>#REF!</v>
      </c>
      <c r="K460" s="90" t="e">
        <f>'ORÇAMENTO '!#REF!</f>
        <v>#REF!</v>
      </c>
      <c r="L460" s="92" t="e">
        <f>'ORÇAMENTO '!#REF!</f>
        <v>#REF!</v>
      </c>
      <c r="M460" s="92" t="e">
        <f>'ORÇAMENTO '!#REF!</f>
        <v>#REF!</v>
      </c>
      <c r="N460" s="95" t="e">
        <f>'ORÇAMENTO '!#REF!</f>
        <v>#REF!</v>
      </c>
      <c r="R460" s="96" t="e">
        <f t="shared" si="160"/>
        <v>#REF!</v>
      </c>
      <c r="S460" s="96" t="e">
        <f t="shared" si="161"/>
        <v>#REF!</v>
      </c>
      <c r="T460" s="89" t="e">
        <f t="shared" si="162"/>
        <v>#REF!</v>
      </c>
      <c r="U460" s="96" t="e">
        <f t="shared" si="165"/>
        <v>#REF!</v>
      </c>
      <c r="V460" s="100" t="e">
        <f t="shared" si="163"/>
        <v>#REF!</v>
      </c>
      <c r="W460" s="103" t="e">
        <f t="shared" si="164"/>
        <v>#REF!</v>
      </c>
    </row>
    <row r="461" spans="3:23">
      <c r="C461" s="84" t="e">
        <f>'ORÇAMENTO '!#REF!</f>
        <v>#REF!</v>
      </c>
      <c r="D461" s="88" t="e">
        <f>'ORÇAMENTO '!#REF!</f>
        <v>#REF!</v>
      </c>
      <c r="E461" s="88" t="e">
        <f>'ORÇAMENTO '!#REF!</f>
        <v>#REF!</v>
      </c>
      <c r="F461" s="88" t="e">
        <f>'ORÇAMENTO '!#REF!</f>
        <v>#REF!</v>
      </c>
      <c r="G461" s="90" t="e">
        <f>'ORÇAMENTO '!#REF!</f>
        <v>#REF!</v>
      </c>
      <c r="H461" s="92" t="e">
        <f>'ORÇAMENTO '!#REF!</f>
        <v>#REF!</v>
      </c>
      <c r="I461" s="90" t="e">
        <f>'ORÇAMENTO '!#REF!</f>
        <v>#REF!</v>
      </c>
      <c r="J461" s="90" t="e">
        <f>'ORÇAMENTO '!#REF!</f>
        <v>#REF!</v>
      </c>
      <c r="K461" s="90" t="e">
        <f>'ORÇAMENTO '!#REF!</f>
        <v>#REF!</v>
      </c>
      <c r="L461" s="92" t="e">
        <f>'ORÇAMENTO '!#REF!</f>
        <v>#REF!</v>
      </c>
      <c r="M461" s="92" t="e">
        <f>'ORÇAMENTO '!#REF!</f>
        <v>#REF!</v>
      </c>
      <c r="N461" s="95" t="e">
        <f>'ORÇAMENTO '!#REF!</f>
        <v>#REF!</v>
      </c>
      <c r="R461" s="96" t="e">
        <f t="shared" si="160"/>
        <v>#REF!</v>
      </c>
      <c r="S461" s="96" t="e">
        <f t="shared" si="161"/>
        <v>#REF!</v>
      </c>
      <c r="T461" s="89" t="e">
        <f t="shared" si="162"/>
        <v>#REF!</v>
      </c>
      <c r="U461" s="96" t="e">
        <f t="shared" si="165"/>
        <v>#REF!</v>
      </c>
      <c r="V461" s="100" t="e">
        <f t="shared" si="163"/>
        <v>#REF!</v>
      </c>
      <c r="W461" s="103" t="e">
        <f t="shared" si="164"/>
        <v>#REF!</v>
      </c>
    </row>
    <row r="462" spans="3:23">
      <c r="C462" s="84" t="e">
        <f>'ORÇAMENTO '!#REF!</f>
        <v>#REF!</v>
      </c>
      <c r="D462" s="88" t="e">
        <f>'ORÇAMENTO '!#REF!</f>
        <v>#REF!</v>
      </c>
      <c r="E462" s="88" t="e">
        <f>'ORÇAMENTO '!#REF!</f>
        <v>#REF!</v>
      </c>
      <c r="F462" s="88" t="e">
        <f>'ORÇAMENTO '!#REF!</f>
        <v>#REF!</v>
      </c>
      <c r="G462" s="90" t="e">
        <f>'ORÇAMENTO '!#REF!</f>
        <v>#REF!</v>
      </c>
      <c r="H462" s="92" t="e">
        <f>'ORÇAMENTO '!#REF!</f>
        <v>#REF!</v>
      </c>
      <c r="I462" s="90" t="e">
        <f>'ORÇAMENTO '!#REF!</f>
        <v>#REF!</v>
      </c>
      <c r="J462" s="90" t="e">
        <f>'ORÇAMENTO '!#REF!</f>
        <v>#REF!</v>
      </c>
      <c r="K462" s="90" t="e">
        <f>'ORÇAMENTO '!#REF!</f>
        <v>#REF!</v>
      </c>
      <c r="L462" s="92" t="e">
        <f>'ORÇAMENTO '!#REF!</f>
        <v>#REF!</v>
      </c>
      <c r="M462" s="92" t="e">
        <f>'ORÇAMENTO '!#REF!</f>
        <v>#REF!</v>
      </c>
      <c r="N462" s="95" t="e">
        <f>'ORÇAMENTO '!#REF!</f>
        <v>#REF!</v>
      </c>
      <c r="R462" s="96" t="e">
        <f t="shared" si="160"/>
        <v>#REF!</v>
      </c>
      <c r="S462" s="96" t="e">
        <f t="shared" si="161"/>
        <v>#REF!</v>
      </c>
      <c r="T462" s="89" t="e">
        <f t="shared" si="162"/>
        <v>#REF!</v>
      </c>
      <c r="U462" s="96" t="e">
        <f t="shared" si="165"/>
        <v>#REF!</v>
      </c>
      <c r="V462" s="100" t="e">
        <f t="shared" si="163"/>
        <v>#REF!</v>
      </c>
      <c r="W462" s="103" t="e">
        <f t="shared" si="164"/>
        <v>#REF!</v>
      </c>
    </row>
    <row r="463" spans="3:23" hidden="1">
      <c r="C463" s="84" t="e">
        <f>'ORÇAMENTO '!#REF!</f>
        <v>#REF!</v>
      </c>
      <c r="D463" s="88" t="e">
        <f>'ORÇAMENTO '!#REF!</f>
        <v>#REF!</v>
      </c>
      <c r="E463" s="88" t="e">
        <f>'ORÇAMENTO '!#REF!</f>
        <v>#REF!</v>
      </c>
      <c r="F463" s="88" t="e">
        <f>'ORÇAMENTO '!#REF!</f>
        <v>#REF!</v>
      </c>
      <c r="G463" s="90" t="e">
        <f>'ORÇAMENTO '!#REF!</f>
        <v>#REF!</v>
      </c>
      <c r="H463" s="92" t="e">
        <f>'ORÇAMENTO '!#REF!</f>
        <v>#REF!</v>
      </c>
      <c r="I463" s="90" t="e">
        <f>'ORÇAMENTO '!#REF!</f>
        <v>#REF!</v>
      </c>
      <c r="J463" s="90" t="e">
        <f>'ORÇAMENTO '!#REF!</f>
        <v>#REF!</v>
      </c>
      <c r="K463" s="90" t="e">
        <f>'ORÇAMENTO '!#REF!</f>
        <v>#REF!</v>
      </c>
      <c r="L463" s="92" t="e">
        <f>'ORÇAMENTO '!#REF!</f>
        <v>#REF!</v>
      </c>
      <c r="M463" s="92" t="e">
        <f>'ORÇAMENTO '!#REF!</f>
        <v>#REF!</v>
      </c>
      <c r="N463" s="95" t="e">
        <f>'ORÇAMENTO '!#REF!</f>
        <v>#REF!</v>
      </c>
      <c r="R463" s="96" t="e">
        <f>IF(F463=F462,0,SUMIF(F$6:F$1627,F463,H$6:H$1627))</f>
        <v>#REF!</v>
      </c>
      <c r="S463" s="96" t="e">
        <f>IF(F463=F462,0,SUMIF(F$6:F$1627,F463,I$6:I$1627))</f>
        <v>#REF!</v>
      </c>
      <c r="T463" s="89" t="e">
        <f>IF(F463=F462,0,SUMIF(F$6:F$1627,F463,L$6:L$1627))</f>
        <v>#REF!</v>
      </c>
      <c r="U463" s="96" t="e">
        <f t="shared" si="165"/>
        <v>#REF!</v>
      </c>
      <c r="V463" s="100" t="e">
        <f>IF(F463=F462,0,SUMIF(F$6:F$1627,F463,N$6:N$1627))</f>
        <v>#REF!</v>
      </c>
    </row>
    <row r="464" spans="3:23" hidden="1">
      <c r="C464" s="84" t="e">
        <f>'ORÇAMENTO '!#REF!</f>
        <v>#REF!</v>
      </c>
      <c r="D464" s="88" t="e">
        <f>'ORÇAMENTO '!#REF!</f>
        <v>#REF!</v>
      </c>
      <c r="E464" s="88" t="e">
        <f>'ORÇAMENTO '!#REF!</f>
        <v>#REF!</v>
      </c>
      <c r="F464" s="88" t="e">
        <f>'ORÇAMENTO '!#REF!</f>
        <v>#REF!</v>
      </c>
      <c r="G464" s="90" t="e">
        <f>'ORÇAMENTO '!#REF!</f>
        <v>#REF!</v>
      </c>
      <c r="H464" s="92" t="e">
        <f>'ORÇAMENTO '!#REF!</f>
        <v>#REF!</v>
      </c>
      <c r="I464" s="90" t="e">
        <f>'ORÇAMENTO '!#REF!</f>
        <v>#REF!</v>
      </c>
      <c r="J464" s="90" t="e">
        <f>'ORÇAMENTO '!#REF!</f>
        <v>#REF!</v>
      </c>
      <c r="K464" s="90" t="e">
        <f>'ORÇAMENTO '!#REF!</f>
        <v>#REF!</v>
      </c>
      <c r="L464" s="92" t="e">
        <f>'ORÇAMENTO '!#REF!</f>
        <v>#REF!</v>
      </c>
      <c r="M464" s="92" t="e">
        <f>'ORÇAMENTO '!#REF!</f>
        <v>#REF!</v>
      </c>
      <c r="N464" s="95" t="e">
        <f>'ORÇAMENTO '!#REF!</f>
        <v>#REF!</v>
      </c>
      <c r="R464" s="96" t="e">
        <f>IF(F464=F463,0,SUMIF(F$6:F$1627,F464,H$6:H$1627))</f>
        <v>#REF!</v>
      </c>
      <c r="S464" s="96" t="e">
        <f>IF(F464=F463,0,SUMIF(F$6:F$1627,F464,I$6:I$1627))</f>
        <v>#REF!</v>
      </c>
      <c r="T464" s="89" t="e">
        <f>IF(F464=F463,0,SUMIF(F$6:F$1627,F464,L$6:L$1627))</f>
        <v>#REF!</v>
      </c>
      <c r="U464" s="96" t="e">
        <f t="shared" si="165"/>
        <v>#REF!</v>
      </c>
      <c r="V464" s="100" t="e">
        <f>IF(F464=F463,0,SUMIF(F$6:F$1627,F464,N$6:N$1627))</f>
        <v>#REF!</v>
      </c>
    </row>
    <row r="465" spans="3:23" hidden="1">
      <c r="C465" s="84" t="e">
        <f>'ORÇAMENTO '!#REF!</f>
        <v>#REF!</v>
      </c>
      <c r="D465" s="88" t="e">
        <f>'ORÇAMENTO '!#REF!</f>
        <v>#REF!</v>
      </c>
      <c r="E465" s="88" t="e">
        <f>'ORÇAMENTO '!#REF!</f>
        <v>#REF!</v>
      </c>
      <c r="F465" s="88" t="e">
        <f>'ORÇAMENTO '!#REF!</f>
        <v>#REF!</v>
      </c>
      <c r="G465" s="90" t="e">
        <f>'ORÇAMENTO '!#REF!</f>
        <v>#REF!</v>
      </c>
      <c r="H465" s="92" t="e">
        <f>'ORÇAMENTO '!#REF!</f>
        <v>#REF!</v>
      </c>
      <c r="I465" s="90" t="e">
        <f>'ORÇAMENTO '!#REF!</f>
        <v>#REF!</v>
      </c>
      <c r="J465" s="90" t="e">
        <f>'ORÇAMENTO '!#REF!</f>
        <v>#REF!</v>
      </c>
      <c r="K465" s="90" t="e">
        <f>'ORÇAMENTO '!#REF!</f>
        <v>#REF!</v>
      </c>
      <c r="L465" s="92" t="e">
        <f>'ORÇAMENTO '!#REF!</f>
        <v>#REF!</v>
      </c>
      <c r="M465" s="92" t="e">
        <f>'ORÇAMENTO '!#REF!</f>
        <v>#REF!</v>
      </c>
      <c r="N465" s="95" t="e">
        <f>'ORÇAMENTO '!#REF!</f>
        <v>#REF!</v>
      </c>
      <c r="R465" s="96" t="e">
        <f>IF(F465=F464,0,SUMIF(F$6:F$1627,F465,H$6:H$1627))</f>
        <v>#REF!</v>
      </c>
      <c r="S465" s="96" t="e">
        <f>IF(F465=F464,0,SUMIF(F$6:F$1627,F465,I$6:I$1627))</f>
        <v>#REF!</v>
      </c>
      <c r="T465" s="89" t="e">
        <f>IF(F465=F464,0,SUMIF(F$6:F$1627,F465,L$6:L$1627))</f>
        <v>#REF!</v>
      </c>
      <c r="U465" s="96" t="e">
        <f t="shared" si="165"/>
        <v>#REF!</v>
      </c>
      <c r="V465" s="100" t="e">
        <f>IF(F465=F464,0,SUMIF(F$6:F$1627,F465,N$6:N$1627))</f>
        <v>#REF!</v>
      </c>
    </row>
    <row r="466" spans="3:23">
      <c r="C466" s="84" t="e">
        <f>'ORÇAMENTO '!#REF!</f>
        <v>#REF!</v>
      </c>
      <c r="D466" s="88" t="e">
        <f>'ORÇAMENTO '!#REF!</f>
        <v>#REF!</v>
      </c>
      <c r="E466" s="88" t="e">
        <f>'ORÇAMENTO '!#REF!</f>
        <v>#REF!</v>
      </c>
      <c r="F466" s="88" t="e">
        <f>'ORÇAMENTO '!#REF!</f>
        <v>#REF!</v>
      </c>
      <c r="G466" s="90" t="e">
        <f>'ORÇAMENTO '!#REF!</f>
        <v>#REF!</v>
      </c>
      <c r="H466" s="92" t="e">
        <f>'ORÇAMENTO '!#REF!</f>
        <v>#REF!</v>
      </c>
      <c r="I466" s="90" t="e">
        <f>'ORÇAMENTO '!#REF!</f>
        <v>#REF!</v>
      </c>
      <c r="J466" s="90" t="e">
        <f>'ORÇAMENTO '!#REF!</f>
        <v>#REF!</v>
      </c>
      <c r="K466" s="90" t="e">
        <f>'ORÇAMENTO '!#REF!</f>
        <v>#REF!</v>
      </c>
      <c r="L466" s="92" t="e">
        <f>'ORÇAMENTO '!#REF!</f>
        <v>#REF!</v>
      </c>
      <c r="M466" s="92" t="e">
        <f>'ORÇAMENTO '!#REF!</f>
        <v>#REF!</v>
      </c>
      <c r="N466" s="95" t="e">
        <f>'ORÇAMENTO '!#REF!</f>
        <v>#REF!</v>
      </c>
      <c r="R466" s="96" t="e">
        <f>IF(F466=F465,0,SUMIF($F$6:$F$1627,F466,$H$6:$H$1627))</f>
        <v>#REF!</v>
      </c>
      <c r="S466" s="96" t="e">
        <f>IF(F466=F465,0,SUMIF($F$6:$F$1627,F466,$I$6:$I$1627))</f>
        <v>#REF!</v>
      </c>
      <c r="T466" s="89" t="e">
        <f>IF(F466=F465,0,SUMIF($F$6:$F$1627,F466,$L$6:$L$1627))</f>
        <v>#REF!</v>
      </c>
      <c r="U466" s="96" t="e">
        <f t="shared" si="165"/>
        <v>#REF!</v>
      </c>
      <c r="V466" s="100" t="e">
        <f>IF(F466=F465,0,SUMIF($F$6:$F$1627,F466,$N$6:$N$1627))</f>
        <v>#REF!</v>
      </c>
      <c r="W466" s="103" t="e">
        <f>V466+W465</f>
        <v>#REF!</v>
      </c>
    </row>
    <row r="467" spans="3:23">
      <c r="C467" s="84" t="e">
        <f>'ORÇAMENTO '!#REF!</f>
        <v>#REF!</v>
      </c>
      <c r="D467" s="88" t="e">
        <f>'ORÇAMENTO '!#REF!</f>
        <v>#REF!</v>
      </c>
      <c r="E467" s="88" t="e">
        <f>'ORÇAMENTO '!#REF!</f>
        <v>#REF!</v>
      </c>
      <c r="F467" s="88" t="e">
        <f>'ORÇAMENTO '!#REF!</f>
        <v>#REF!</v>
      </c>
      <c r="G467" s="90" t="e">
        <f>'ORÇAMENTO '!#REF!</f>
        <v>#REF!</v>
      </c>
      <c r="H467" s="92" t="e">
        <f>'ORÇAMENTO '!#REF!</f>
        <v>#REF!</v>
      </c>
      <c r="I467" s="90" t="e">
        <f>'ORÇAMENTO '!#REF!</f>
        <v>#REF!</v>
      </c>
      <c r="J467" s="90" t="e">
        <f>'ORÇAMENTO '!#REF!</f>
        <v>#REF!</v>
      </c>
      <c r="K467" s="90" t="e">
        <f>'ORÇAMENTO '!#REF!</f>
        <v>#REF!</v>
      </c>
      <c r="L467" s="92" t="e">
        <f>'ORÇAMENTO '!#REF!</f>
        <v>#REF!</v>
      </c>
      <c r="M467" s="92" t="e">
        <f>'ORÇAMENTO '!#REF!</f>
        <v>#REF!</v>
      </c>
      <c r="N467" s="95" t="e">
        <f>'ORÇAMENTO '!#REF!</f>
        <v>#REF!</v>
      </c>
      <c r="R467" s="96" t="e">
        <f>IF(F467=F466,0,SUMIF($F$6:$F$1627,F467,$H$6:$H$1627))</f>
        <v>#REF!</v>
      </c>
      <c r="S467" s="96" t="e">
        <f>IF(F467=F466,0,SUMIF($F$6:$F$1627,F467,$I$6:$I$1627))</f>
        <v>#REF!</v>
      </c>
      <c r="T467" s="89" t="e">
        <f>IF(F467=F466,0,SUMIF($F$6:$F$1627,F467,$L$6:$L$1627))</f>
        <v>#REF!</v>
      </c>
      <c r="U467" s="96" t="e">
        <f t="shared" si="165"/>
        <v>#REF!</v>
      </c>
      <c r="V467" s="100" t="e">
        <f>IF(F467=F466,0,SUMIF($F$6:$F$1627,F467,$N$6:$N$1627))</f>
        <v>#REF!</v>
      </c>
      <c r="W467" s="103" t="e">
        <f>V467+W466</f>
        <v>#REF!</v>
      </c>
    </row>
    <row r="468" spans="3:23">
      <c r="C468" s="84" t="e">
        <f>'ORÇAMENTO '!#REF!</f>
        <v>#REF!</v>
      </c>
      <c r="D468" s="88" t="e">
        <f>'ORÇAMENTO '!#REF!</f>
        <v>#REF!</v>
      </c>
      <c r="E468" s="88" t="e">
        <f>'ORÇAMENTO '!#REF!</f>
        <v>#REF!</v>
      </c>
      <c r="F468" s="88" t="e">
        <f>'ORÇAMENTO '!#REF!</f>
        <v>#REF!</v>
      </c>
      <c r="G468" s="90" t="e">
        <f>'ORÇAMENTO '!#REF!</f>
        <v>#REF!</v>
      </c>
      <c r="H468" s="92" t="e">
        <f>'ORÇAMENTO '!#REF!</f>
        <v>#REF!</v>
      </c>
      <c r="I468" s="90" t="e">
        <f>'ORÇAMENTO '!#REF!</f>
        <v>#REF!</v>
      </c>
      <c r="J468" s="90" t="e">
        <f>'ORÇAMENTO '!#REF!</f>
        <v>#REF!</v>
      </c>
      <c r="K468" s="90" t="e">
        <f>'ORÇAMENTO '!#REF!</f>
        <v>#REF!</v>
      </c>
      <c r="L468" s="92" t="e">
        <f>'ORÇAMENTO '!#REF!</f>
        <v>#REF!</v>
      </c>
      <c r="M468" s="92" t="e">
        <f>'ORÇAMENTO '!#REF!</f>
        <v>#REF!</v>
      </c>
      <c r="N468" s="95" t="e">
        <f>'ORÇAMENTO '!#REF!</f>
        <v>#REF!</v>
      </c>
      <c r="R468" s="96" t="e">
        <f>IF(F468=F467,0,SUMIF($F$6:$F$1627,F468,$H$6:$H$1627))</f>
        <v>#REF!</v>
      </c>
      <c r="S468" s="96" t="e">
        <f>IF(F468=F467,0,SUMIF($F$6:$F$1627,F468,$I$6:$I$1627))</f>
        <v>#REF!</v>
      </c>
      <c r="T468" s="89" t="e">
        <f>IF(F468=F467,0,SUMIF($F$6:$F$1627,F468,$L$6:$L$1627))</f>
        <v>#REF!</v>
      </c>
      <c r="U468" s="96" t="e">
        <f t="shared" si="165"/>
        <v>#REF!</v>
      </c>
      <c r="V468" s="100" t="e">
        <f>IF(F468=F467,0,SUMIF($F$6:$F$1627,F468,$N$6:$N$1627))</f>
        <v>#REF!</v>
      </c>
      <c r="W468" s="103" t="e">
        <f>V468+W467</f>
        <v>#REF!</v>
      </c>
    </row>
    <row r="469" spans="3:23" hidden="1">
      <c r="C469" s="84" t="e">
        <f>'ORÇAMENTO '!#REF!</f>
        <v>#REF!</v>
      </c>
      <c r="D469" s="88" t="e">
        <f>'ORÇAMENTO '!#REF!</f>
        <v>#REF!</v>
      </c>
      <c r="E469" s="88" t="e">
        <f>'ORÇAMENTO '!#REF!</f>
        <v>#REF!</v>
      </c>
      <c r="F469" s="88" t="e">
        <f>'ORÇAMENTO '!#REF!</f>
        <v>#REF!</v>
      </c>
      <c r="G469" s="90" t="e">
        <f>'ORÇAMENTO '!#REF!</f>
        <v>#REF!</v>
      </c>
      <c r="H469" s="92" t="e">
        <f>'ORÇAMENTO '!#REF!</f>
        <v>#REF!</v>
      </c>
      <c r="I469" s="90" t="e">
        <f>'ORÇAMENTO '!#REF!</f>
        <v>#REF!</v>
      </c>
      <c r="J469" s="90" t="e">
        <f>'ORÇAMENTO '!#REF!</f>
        <v>#REF!</v>
      </c>
      <c r="K469" s="90" t="e">
        <f>'ORÇAMENTO '!#REF!</f>
        <v>#REF!</v>
      </c>
      <c r="L469" s="92" t="e">
        <f>'ORÇAMENTO '!#REF!</f>
        <v>#REF!</v>
      </c>
      <c r="M469" s="92" t="e">
        <f>'ORÇAMENTO '!#REF!</f>
        <v>#REF!</v>
      </c>
      <c r="N469" s="95" t="e">
        <f>'ORÇAMENTO '!#REF!</f>
        <v>#REF!</v>
      </c>
      <c r="R469" s="96" t="e">
        <f t="shared" ref="R469:R482" si="166">IF(F469=F468,0,SUMIF(F$6:F$1627,F469,H$6:H$1627))</f>
        <v>#REF!</v>
      </c>
      <c r="S469" s="96" t="e">
        <f t="shared" ref="S469:S482" si="167">IF(F469=F468,0,SUMIF(F$6:F$1627,F469,I$6:I$1627))</f>
        <v>#REF!</v>
      </c>
      <c r="T469" s="89" t="e">
        <f t="shared" ref="T469:T482" si="168">IF(F469=F468,0,SUMIF(F$6:F$1627,F469,L$6:L$1627))</f>
        <v>#REF!</v>
      </c>
      <c r="U469" s="96" t="e">
        <f t="shared" si="165"/>
        <v>#REF!</v>
      </c>
      <c r="V469" s="100" t="e">
        <f t="shared" ref="V469:V482" si="169">IF(F469=F468,0,SUMIF(F$6:F$1627,F469,N$6:N$1627))</f>
        <v>#REF!</v>
      </c>
    </row>
    <row r="470" spans="3:23" hidden="1">
      <c r="C470" s="84" t="e">
        <f>'ORÇAMENTO '!#REF!</f>
        <v>#REF!</v>
      </c>
      <c r="D470" s="88" t="e">
        <f>'ORÇAMENTO '!#REF!</f>
        <v>#REF!</v>
      </c>
      <c r="E470" s="88" t="e">
        <f>'ORÇAMENTO '!#REF!</f>
        <v>#REF!</v>
      </c>
      <c r="F470" s="88" t="e">
        <f>'ORÇAMENTO '!#REF!</f>
        <v>#REF!</v>
      </c>
      <c r="G470" s="90" t="e">
        <f>'ORÇAMENTO '!#REF!</f>
        <v>#REF!</v>
      </c>
      <c r="H470" s="92" t="e">
        <f>'ORÇAMENTO '!#REF!</f>
        <v>#REF!</v>
      </c>
      <c r="I470" s="90" t="e">
        <f>'ORÇAMENTO '!#REF!</f>
        <v>#REF!</v>
      </c>
      <c r="J470" s="90" t="e">
        <f>'ORÇAMENTO '!#REF!</f>
        <v>#REF!</v>
      </c>
      <c r="K470" s="90" t="e">
        <f>'ORÇAMENTO '!#REF!</f>
        <v>#REF!</v>
      </c>
      <c r="L470" s="92" t="e">
        <f>'ORÇAMENTO '!#REF!</f>
        <v>#REF!</v>
      </c>
      <c r="M470" s="92" t="e">
        <f>'ORÇAMENTO '!#REF!</f>
        <v>#REF!</v>
      </c>
      <c r="N470" s="95" t="e">
        <f>'ORÇAMENTO '!#REF!</f>
        <v>#REF!</v>
      </c>
      <c r="R470" s="96" t="e">
        <f t="shared" si="166"/>
        <v>#REF!</v>
      </c>
      <c r="S470" s="96" t="e">
        <f t="shared" si="167"/>
        <v>#REF!</v>
      </c>
      <c r="T470" s="89" t="e">
        <f t="shared" si="168"/>
        <v>#REF!</v>
      </c>
      <c r="U470" s="96" t="e">
        <f t="shared" si="165"/>
        <v>#REF!</v>
      </c>
      <c r="V470" s="100" t="e">
        <f t="shared" si="169"/>
        <v>#REF!</v>
      </c>
    </row>
    <row r="471" spans="3:23" hidden="1">
      <c r="C471" s="84" t="e">
        <f>'ORÇAMENTO '!#REF!</f>
        <v>#REF!</v>
      </c>
      <c r="D471" s="88" t="e">
        <f>'ORÇAMENTO '!#REF!</f>
        <v>#REF!</v>
      </c>
      <c r="E471" s="88" t="e">
        <f>'ORÇAMENTO '!#REF!</f>
        <v>#REF!</v>
      </c>
      <c r="F471" s="88" t="e">
        <f>'ORÇAMENTO '!#REF!</f>
        <v>#REF!</v>
      </c>
      <c r="G471" s="90" t="e">
        <f>'ORÇAMENTO '!#REF!</f>
        <v>#REF!</v>
      </c>
      <c r="H471" s="92" t="e">
        <f>'ORÇAMENTO '!#REF!</f>
        <v>#REF!</v>
      </c>
      <c r="I471" s="90" t="e">
        <f>'ORÇAMENTO '!#REF!</f>
        <v>#REF!</v>
      </c>
      <c r="J471" s="90" t="e">
        <f>'ORÇAMENTO '!#REF!</f>
        <v>#REF!</v>
      </c>
      <c r="K471" s="90" t="e">
        <f>'ORÇAMENTO '!#REF!</f>
        <v>#REF!</v>
      </c>
      <c r="L471" s="92" t="e">
        <f>'ORÇAMENTO '!#REF!</f>
        <v>#REF!</v>
      </c>
      <c r="M471" s="92" t="e">
        <f>'ORÇAMENTO '!#REF!</f>
        <v>#REF!</v>
      </c>
      <c r="N471" s="95" t="e">
        <f>'ORÇAMENTO '!#REF!</f>
        <v>#REF!</v>
      </c>
      <c r="R471" s="96" t="e">
        <f t="shared" si="166"/>
        <v>#REF!</v>
      </c>
      <c r="S471" s="96" t="e">
        <f t="shared" si="167"/>
        <v>#REF!</v>
      </c>
      <c r="T471" s="89" t="e">
        <f t="shared" si="168"/>
        <v>#REF!</v>
      </c>
      <c r="U471" s="96" t="e">
        <f t="shared" si="165"/>
        <v>#REF!</v>
      </c>
      <c r="V471" s="100" t="e">
        <f t="shared" si="169"/>
        <v>#REF!</v>
      </c>
    </row>
    <row r="472" spans="3:23" hidden="1">
      <c r="C472" s="84" t="e">
        <f>'ORÇAMENTO '!#REF!</f>
        <v>#REF!</v>
      </c>
      <c r="D472" s="88" t="e">
        <f>'ORÇAMENTO '!#REF!</f>
        <v>#REF!</v>
      </c>
      <c r="E472" s="88" t="e">
        <f>'ORÇAMENTO '!#REF!</f>
        <v>#REF!</v>
      </c>
      <c r="F472" s="88" t="e">
        <f>'ORÇAMENTO '!#REF!</f>
        <v>#REF!</v>
      </c>
      <c r="G472" s="90" t="e">
        <f>'ORÇAMENTO '!#REF!</f>
        <v>#REF!</v>
      </c>
      <c r="H472" s="92" t="e">
        <f>'ORÇAMENTO '!#REF!</f>
        <v>#REF!</v>
      </c>
      <c r="I472" s="90" t="e">
        <f>'ORÇAMENTO '!#REF!</f>
        <v>#REF!</v>
      </c>
      <c r="J472" s="90" t="e">
        <f>'ORÇAMENTO '!#REF!</f>
        <v>#REF!</v>
      </c>
      <c r="K472" s="90" t="e">
        <f>'ORÇAMENTO '!#REF!</f>
        <v>#REF!</v>
      </c>
      <c r="L472" s="92" t="e">
        <f>'ORÇAMENTO '!#REF!</f>
        <v>#REF!</v>
      </c>
      <c r="M472" s="92" t="e">
        <f>'ORÇAMENTO '!#REF!</f>
        <v>#REF!</v>
      </c>
      <c r="N472" s="95" t="e">
        <f>'ORÇAMENTO '!#REF!</f>
        <v>#REF!</v>
      </c>
      <c r="R472" s="96" t="e">
        <f t="shared" si="166"/>
        <v>#REF!</v>
      </c>
      <c r="S472" s="96" t="e">
        <f t="shared" si="167"/>
        <v>#REF!</v>
      </c>
      <c r="T472" s="89" t="e">
        <f t="shared" si="168"/>
        <v>#REF!</v>
      </c>
      <c r="U472" s="96" t="e">
        <f t="shared" si="165"/>
        <v>#REF!</v>
      </c>
      <c r="V472" s="100" t="e">
        <f t="shared" si="169"/>
        <v>#REF!</v>
      </c>
    </row>
    <row r="473" spans="3:23" hidden="1">
      <c r="C473" s="84" t="e">
        <f>'ORÇAMENTO '!#REF!</f>
        <v>#REF!</v>
      </c>
      <c r="D473" s="88" t="e">
        <f>'ORÇAMENTO '!#REF!</f>
        <v>#REF!</v>
      </c>
      <c r="E473" s="88" t="e">
        <f>'ORÇAMENTO '!#REF!</f>
        <v>#REF!</v>
      </c>
      <c r="F473" s="88" t="e">
        <f>'ORÇAMENTO '!#REF!</f>
        <v>#REF!</v>
      </c>
      <c r="G473" s="90" t="e">
        <f>'ORÇAMENTO '!#REF!</f>
        <v>#REF!</v>
      </c>
      <c r="H473" s="92" t="e">
        <f>'ORÇAMENTO '!#REF!</f>
        <v>#REF!</v>
      </c>
      <c r="I473" s="90" t="e">
        <f>'ORÇAMENTO '!#REF!</f>
        <v>#REF!</v>
      </c>
      <c r="J473" s="90" t="e">
        <f>'ORÇAMENTO '!#REF!</f>
        <v>#REF!</v>
      </c>
      <c r="K473" s="90" t="e">
        <f>'ORÇAMENTO '!#REF!</f>
        <v>#REF!</v>
      </c>
      <c r="L473" s="92" t="e">
        <f>'ORÇAMENTO '!#REF!</f>
        <v>#REF!</v>
      </c>
      <c r="M473" s="92" t="e">
        <f>'ORÇAMENTO '!#REF!</f>
        <v>#REF!</v>
      </c>
      <c r="N473" s="95" t="e">
        <f>'ORÇAMENTO '!#REF!</f>
        <v>#REF!</v>
      </c>
      <c r="R473" s="96" t="e">
        <f t="shared" si="166"/>
        <v>#REF!</v>
      </c>
      <c r="S473" s="96" t="e">
        <f t="shared" si="167"/>
        <v>#REF!</v>
      </c>
      <c r="T473" s="89" t="e">
        <f t="shared" si="168"/>
        <v>#REF!</v>
      </c>
      <c r="U473" s="96" t="e">
        <f t="shared" si="165"/>
        <v>#REF!</v>
      </c>
      <c r="V473" s="100" t="e">
        <f t="shared" si="169"/>
        <v>#REF!</v>
      </c>
    </row>
    <row r="474" spans="3:23" hidden="1">
      <c r="C474" s="84" t="e">
        <f>'ORÇAMENTO '!#REF!</f>
        <v>#REF!</v>
      </c>
      <c r="D474" s="88" t="e">
        <f>'ORÇAMENTO '!#REF!</f>
        <v>#REF!</v>
      </c>
      <c r="E474" s="88" t="e">
        <f>'ORÇAMENTO '!#REF!</f>
        <v>#REF!</v>
      </c>
      <c r="F474" s="88" t="e">
        <f>'ORÇAMENTO '!#REF!</f>
        <v>#REF!</v>
      </c>
      <c r="G474" s="90" t="e">
        <f>'ORÇAMENTO '!#REF!</f>
        <v>#REF!</v>
      </c>
      <c r="H474" s="92" t="e">
        <f>'ORÇAMENTO '!#REF!</f>
        <v>#REF!</v>
      </c>
      <c r="I474" s="90" t="e">
        <f>'ORÇAMENTO '!#REF!</f>
        <v>#REF!</v>
      </c>
      <c r="J474" s="90" t="e">
        <f>'ORÇAMENTO '!#REF!</f>
        <v>#REF!</v>
      </c>
      <c r="K474" s="90" t="e">
        <f>'ORÇAMENTO '!#REF!</f>
        <v>#REF!</v>
      </c>
      <c r="L474" s="92" t="e">
        <f>'ORÇAMENTO '!#REF!</f>
        <v>#REF!</v>
      </c>
      <c r="M474" s="92" t="e">
        <f>'ORÇAMENTO '!#REF!</f>
        <v>#REF!</v>
      </c>
      <c r="N474" s="95" t="e">
        <f>'ORÇAMENTO '!#REF!</f>
        <v>#REF!</v>
      </c>
      <c r="R474" s="96" t="e">
        <f t="shared" si="166"/>
        <v>#REF!</v>
      </c>
      <c r="S474" s="96" t="e">
        <f t="shared" si="167"/>
        <v>#REF!</v>
      </c>
      <c r="T474" s="89" t="e">
        <f t="shared" si="168"/>
        <v>#REF!</v>
      </c>
      <c r="U474" s="96" t="e">
        <f t="shared" si="165"/>
        <v>#REF!</v>
      </c>
      <c r="V474" s="100" t="e">
        <f t="shared" si="169"/>
        <v>#REF!</v>
      </c>
    </row>
    <row r="475" spans="3:23" hidden="1">
      <c r="C475" s="84" t="e">
        <f>'ORÇAMENTO '!#REF!</f>
        <v>#REF!</v>
      </c>
      <c r="D475" s="88" t="e">
        <f>'ORÇAMENTO '!#REF!</f>
        <v>#REF!</v>
      </c>
      <c r="E475" s="88" t="e">
        <f>'ORÇAMENTO '!#REF!</f>
        <v>#REF!</v>
      </c>
      <c r="F475" s="88" t="e">
        <f>'ORÇAMENTO '!#REF!</f>
        <v>#REF!</v>
      </c>
      <c r="G475" s="90" t="e">
        <f>'ORÇAMENTO '!#REF!</f>
        <v>#REF!</v>
      </c>
      <c r="H475" s="92" t="e">
        <f>'ORÇAMENTO '!#REF!</f>
        <v>#REF!</v>
      </c>
      <c r="I475" s="90" t="e">
        <f>'ORÇAMENTO '!#REF!</f>
        <v>#REF!</v>
      </c>
      <c r="J475" s="90" t="e">
        <f>'ORÇAMENTO '!#REF!</f>
        <v>#REF!</v>
      </c>
      <c r="K475" s="90" t="e">
        <f>'ORÇAMENTO '!#REF!</f>
        <v>#REF!</v>
      </c>
      <c r="L475" s="92" t="e">
        <f>'ORÇAMENTO '!#REF!</f>
        <v>#REF!</v>
      </c>
      <c r="M475" s="92" t="e">
        <f>'ORÇAMENTO '!#REF!</f>
        <v>#REF!</v>
      </c>
      <c r="N475" s="95" t="e">
        <f>'ORÇAMENTO '!#REF!</f>
        <v>#REF!</v>
      </c>
      <c r="R475" s="96" t="e">
        <f t="shared" si="166"/>
        <v>#REF!</v>
      </c>
      <c r="S475" s="96" t="e">
        <f t="shared" si="167"/>
        <v>#REF!</v>
      </c>
      <c r="T475" s="89" t="e">
        <f t="shared" si="168"/>
        <v>#REF!</v>
      </c>
      <c r="U475" s="96" t="e">
        <f t="shared" si="165"/>
        <v>#REF!</v>
      </c>
      <c r="V475" s="100" t="e">
        <f t="shared" si="169"/>
        <v>#REF!</v>
      </c>
    </row>
    <row r="476" spans="3:23" hidden="1">
      <c r="C476" s="84" t="e">
        <f>'ORÇAMENTO '!#REF!</f>
        <v>#REF!</v>
      </c>
      <c r="D476" s="88" t="e">
        <f>'ORÇAMENTO '!#REF!</f>
        <v>#REF!</v>
      </c>
      <c r="E476" s="88" t="e">
        <f>'ORÇAMENTO '!#REF!</f>
        <v>#REF!</v>
      </c>
      <c r="F476" s="88" t="e">
        <f>'ORÇAMENTO '!#REF!</f>
        <v>#REF!</v>
      </c>
      <c r="G476" s="90" t="e">
        <f>'ORÇAMENTO '!#REF!</f>
        <v>#REF!</v>
      </c>
      <c r="H476" s="92" t="e">
        <f>'ORÇAMENTO '!#REF!</f>
        <v>#REF!</v>
      </c>
      <c r="I476" s="90" t="e">
        <f>'ORÇAMENTO '!#REF!</f>
        <v>#REF!</v>
      </c>
      <c r="J476" s="90" t="e">
        <f>'ORÇAMENTO '!#REF!</f>
        <v>#REF!</v>
      </c>
      <c r="K476" s="90" t="e">
        <f>'ORÇAMENTO '!#REF!</f>
        <v>#REF!</v>
      </c>
      <c r="L476" s="92" t="e">
        <f>'ORÇAMENTO '!#REF!</f>
        <v>#REF!</v>
      </c>
      <c r="M476" s="92" t="e">
        <f>'ORÇAMENTO '!#REF!</f>
        <v>#REF!</v>
      </c>
      <c r="N476" s="95" t="e">
        <f>'ORÇAMENTO '!#REF!</f>
        <v>#REF!</v>
      </c>
      <c r="R476" s="96" t="e">
        <f t="shared" si="166"/>
        <v>#REF!</v>
      </c>
      <c r="S476" s="96" t="e">
        <f t="shared" si="167"/>
        <v>#REF!</v>
      </c>
      <c r="T476" s="89" t="e">
        <f t="shared" si="168"/>
        <v>#REF!</v>
      </c>
      <c r="U476" s="96" t="e">
        <f t="shared" si="165"/>
        <v>#REF!</v>
      </c>
      <c r="V476" s="100" t="e">
        <f t="shared" si="169"/>
        <v>#REF!</v>
      </c>
    </row>
    <row r="477" spans="3:23" hidden="1">
      <c r="C477" s="84" t="e">
        <f>'ORÇAMENTO '!#REF!</f>
        <v>#REF!</v>
      </c>
      <c r="D477" s="88" t="e">
        <f>'ORÇAMENTO '!#REF!</f>
        <v>#REF!</v>
      </c>
      <c r="E477" s="88" t="e">
        <f>'ORÇAMENTO '!#REF!</f>
        <v>#REF!</v>
      </c>
      <c r="F477" s="88" t="e">
        <f>'ORÇAMENTO '!#REF!</f>
        <v>#REF!</v>
      </c>
      <c r="G477" s="90" t="e">
        <f>'ORÇAMENTO '!#REF!</f>
        <v>#REF!</v>
      </c>
      <c r="H477" s="92" t="e">
        <f>'ORÇAMENTO '!#REF!</f>
        <v>#REF!</v>
      </c>
      <c r="I477" s="90" t="e">
        <f>'ORÇAMENTO '!#REF!</f>
        <v>#REF!</v>
      </c>
      <c r="J477" s="90" t="e">
        <f>'ORÇAMENTO '!#REF!</f>
        <v>#REF!</v>
      </c>
      <c r="K477" s="90" t="e">
        <f>'ORÇAMENTO '!#REF!</f>
        <v>#REF!</v>
      </c>
      <c r="L477" s="92" t="e">
        <f>'ORÇAMENTO '!#REF!</f>
        <v>#REF!</v>
      </c>
      <c r="M477" s="92" t="e">
        <f>'ORÇAMENTO '!#REF!</f>
        <v>#REF!</v>
      </c>
      <c r="N477" s="95" t="e">
        <f>'ORÇAMENTO '!#REF!</f>
        <v>#REF!</v>
      </c>
      <c r="R477" s="96" t="e">
        <f t="shared" si="166"/>
        <v>#REF!</v>
      </c>
      <c r="S477" s="96" t="e">
        <f t="shared" si="167"/>
        <v>#REF!</v>
      </c>
      <c r="T477" s="89" t="e">
        <f t="shared" si="168"/>
        <v>#REF!</v>
      </c>
      <c r="U477" s="96" t="e">
        <f t="shared" si="165"/>
        <v>#REF!</v>
      </c>
      <c r="V477" s="100" t="e">
        <f t="shared" si="169"/>
        <v>#REF!</v>
      </c>
    </row>
    <row r="478" spans="3:23" hidden="1">
      <c r="C478" s="84" t="e">
        <f>'ORÇAMENTO '!#REF!</f>
        <v>#REF!</v>
      </c>
      <c r="D478" s="88" t="e">
        <f>'ORÇAMENTO '!#REF!</f>
        <v>#REF!</v>
      </c>
      <c r="E478" s="88" t="e">
        <f>'ORÇAMENTO '!#REF!</f>
        <v>#REF!</v>
      </c>
      <c r="F478" s="88" t="e">
        <f>'ORÇAMENTO '!#REF!</f>
        <v>#REF!</v>
      </c>
      <c r="G478" s="90" t="e">
        <f>'ORÇAMENTO '!#REF!</f>
        <v>#REF!</v>
      </c>
      <c r="H478" s="92" t="e">
        <f>'ORÇAMENTO '!#REF!</f>
        <v>#REF!</v>
      </c>
      <c r="I478" s="90" t="e">
        <f>'ORÇAMENTO '!#REF!</f>
        <v>#REF!</v>
      </c>
      <c r="J478" s="90" t="e">
        <f>'ORÇAMENTO '!#REF!</f>
        <v>#REF!</v>
      </c>
      <c r="K478" s="90" t="e">
        <f>'ORÇAMENTO '!#REF!</f>
        <v>#REF!</v>
      </c>
      <c r="L478" s="92" t="e">
        <f>'ORÇAMENTO '!#REF!</f>
        <v>#REF!</v>
      </c>
      <c r="M478" s="92" t="e">
        <f>'ORÇAMENTO '!#REF!</f>
        <v>#REF!</v>
      </c>
      <c r="N478" s="95" t="e">
        <f>'ORÇAMENTO '!#REF!</f>
        <v>#REF!</v>
      </c>
      <c r="R478" s="96" t="e">
        <f t="shared" si="166"/>
        <v>#REF!</v>
      </c>
      <c r="S478" s="96" t="e">
        <f t="shared" si="167"/>
        <v>#REF!</v>
      </c>
      <c r="T478" s="89" t="e">
        <f t="shared" si="168"/>
        <v>#REF!</v>
      </c>
      <c r="U478" s="96" t="e">
        <f t="shared" si="165"/>
        <v>#REF!</v>
      </c>
      <c r="V478" s="100" t="e">
        <f t="shared" si="169"/>
        <v>#REF!</v>
      </c>
    </row>
    <row r="479" spans="3:23" hidden="1">
      <c r="C479" s="84" t="e">
        <f>'ORÇAMENTO '!#REF!</f>
        <v>#REF!</v>
      </c>
      <c r="D479" s="88" t="e">
        <f>'ORÇAMENTO '!#REF!</f>
        <v>#REF!</v>
      </c>
      <c r="E479" s="88" t="e">
        <f>'ORÇAMENTO '!#REF!</f>
        <v>#REF!</v>
      </c>
      <c r="F479" s="88" t="e">
        <f>'ORÇAMENTO '!#REF!</f>
        <v>#REF!</v>
      </c>
      <c r="G479" s="90" t="e">
        <f>'ORÇAMENTO '!#REF!</f>
        <v>#REF!</v>
      </c>
      <c r="H479" s="92" t="e">
        <f>'ORÇAMENTO '!#REF!</f>
        <v>#REF!</v>
      </c>
      <c r="I479" s="90" t="e">
        <f>'ORÇAMENTO '!#REF!</f>
        <v>#REF!</v>
      </c>
      <c r="J479" s="90" t="e">
        <f>'ORÇAMENTO '!#REF!</f>
        <v>#REF!</v>
      </c>
      <c r="K479" s="90" t="e">
        <f>'ORÇAMENTO '!#REF!</f>
        <v>#REF!</v>
      </c>
      <c r="L479" s="92" t="e">
        <f>'ORÇAMENTO '!#REF!</f>
        <v>#REF!</v>
      </c>
      <c r="M479" s="92" t="e">
        <f>'ORÇAMENTO '!#REF!</f>
        <v>#REF!</v>
      </c>
      <c r="N479" s="95" t="e">
        <f>'ORÇAMENTO '!#REF!</f>
        <v>#REF!</v>
      </c>
      <c r="R479" s="96" t="e">
        <f t="shared" si="166"/>
        <v>#REF!</v>
      </c>
      <c r="S479" s="96" t="e">
        <f t="shared" si="167"/>
        <v>#REF!</v>
      </c>
      <c r="T479" s="89" t="e">
        <f t="shared" si="168"/>
        <v>#REF!</v>
      </c>
      <c r="U479" s="96" t="e">
        <f t="shared" si="165"/>
        <v>#REF!</v>
      </c>
      <c r="V479" s="100" t="e">
        <f t="shared" si="169"/>
        <v>#REF!</v>
      </c>
    </row>
    <row r="480" spans="3:23" hidden="1">
      <c r="C480" s="84" t="e">
        <f>'ORÇAMENTO '!#REF!</f>
        <v>#REF!</v>
      </c>
      <c r="D480" s="88" t="e">
        <f>'ORÇAMENTO '!#REF!</f>
        <v>#REF!</v>
      </c>
      <c r="E480" s="88" t="e">
        <f>'ORÇAMENTO '!#REF!</f>
        <v>#REF!</v>
      </c>
      <c r="F480" s="88" t="e">
        <f>'ORÇAMENTO '!#REF!</f>
        <v>#REF!</v>
      </c>
      <c r="G480" s="90" t="e">
        <f>'ORÇAMENTO '!#REF!</f>
        <v>#REF!</v>
      </c>
      <c r="H480" s="92" t="e">
        <f>'ORÇAMENTO '!#REF!</f>
        <v>#REF!</v>
      </c>
      <c r="I480" s="90" t="e">
        <f>'ORÇAMENTO '!#REF!</f>
        <v>#REF!</v>
      </c>
      <c r="J480" s="90" t="e">
        <f>'ORÇAMENTO '!#REF!</f>
        <v>#REF!</v>
      </c>
      <c r="K480" s="90" t="e">
        <f>'ORÇAMENTO '!#REF!</f>
        <v>#REF!</v>
      </c>
      <c r="L480" s="92" t="e">
        <f>'ORÇAMENTO '!#REF!</f>
        <v>#REF!</v>
      </c>
      <c r="M480" s="92" t="e">
        <f>'ORÇAMENTO '!#REF!</f>
        <v>#REF!</v>
      </c>
      <c r="N480" s="95" t="e">
        <f>'ORÇAMENTO '!#REF!</f>
        <v>#REF!</v>
      </c>
      <c r="R480" s="96" t="e">
        <f t="shared" si="166"/>
        <v>#REF!</v>
      </c>
      <c r="S480" s="96" t="e">
        <f t="shared" si="167"/>
        <v>#REF!</v>
      </c>
      <c r="T480" s="89" t="e">
        <f t="shared" si="168"/>
        <v>#REF!</v>
      </c>
      <c r="U480" s="96" t="e">
        <f t="shared" si="165"/>
        <v>#REF!</v>
      </c>
      <c r="V480" s="100" t="e">
        <f t="shared" si="169"/>
        <v>#REF!</v>
      </c>
    </row>
    <row r="481" spans="3:23" hidden="1">
      <c r="C481" s="84" t="e">
        <f>'ORÇAMENTO '!#REF!</f>
        <v>#REF!</v>
      </c>
      <c r="D481" s="88" t="e">
        <f>'ORÇAMENTO '!#REF!</f>
        <v>#REF!</v>
      </c>
      <c r="E481" s="88" t="e">
        <f>'ORÇAMENTO '!#REF!</f>
        <v>#REF!</v>
      </c>
      <c r="F481" s="88" t="e">
        <f>'ORÇAMENTO '!#REF!</f>
        <v>#REF!</v>
      </c>
      <c r="G481" s="90" t="e">
        <f>'ORÇAMENTO '!#REF!</f>
        <v>#REF!</v>
      </c>
      <c r="H481" s="92" t="e">
        <f>'ORÇAMENTO '!#REF!</f>
        <v>#REF!</v>
      </c>
      <c r="I481" s="90" t="e">
        <f>'ORÇAMENTO '!#REF!</f>
        <v>#REF!</v>
      </c>
      <c r="J481" s="90" t="e">
        <f>'ORÇAMENTO '!#REF!</f>
        <v>#REF!</v>
      </c>
      <c r="K481" s="90" t="e">
        <f>'ORÇAMENTO '!#REF!</f>
        <v>#REF!</v>
      </c>
      <c r="L481" s="92" t="e">
        <f>'ORÇAMENTO '!#REF!</f>
        <v>#REF!</v>
      </c>
      <c r="M481" s="92" t="e">
        <f>'ORÇAMENTO '!#REF!</f>
        <v>#REF!</v>
      </c>
      <c r="N481" s="95" t="e">
        <f>'ORÇAMENTO '!#REF!</f>
        <v>#REF!</v>
      </c>
      <c r="R481" s="96" t="e">
        <f t="shared" si="166"/>
        <v>#REF!</v>
      </c>
      <c r="S481" s="96" t="e">
        <f t="shared" si="167"/>
        <v>#REF!</v>
      </c>
      <c r="T481" s="89" t="e">
        <f t="shared" si="168"/>
        <v>#REF!</v>
      </c>
      <c r="U481" s="96" t="e">
        <f t="shared" si="165"/>
        <v>#REF!</v>
      </c>
      <c r="V481" s="100" t="e">
        <f t="shared" si="169"/>
        <v>#REF!</v>
      </c>
    </row>
    <row r="482" spans="3:23" hidden="1">
      <c r="C482" s="84" t="e">
        <f>'ORÇAMENTO '!#REF!</f>
        <v>#REF!</v>
      </c>
      <c r="D482" s="88" t="e">
        <f>'ORÇAMENTO '!#REF!</f>
        <v>#REF!</v>
      </c>
      <c r="E482" s="88" t="e">
        <f>'ORÇAMENTO '!#REF!</f>
        <v>#REF!</v>
      </c>
      <c r="F482" s="88" t="e">
        <f>'ORÇAMENTO '!#REF!</f>
        <v>#REF!</v>
      </c>
      <c r="G482" s="90" t="e">
        <f>'ORÇAMENTO '!#REF!</f>
        <v>#REF!</v>
      </c>
      <c r="H482" s="92" t="e">
        <f>'ORÇAMENTO '!#REF!</f>
        <v>#REF!</v>
      </c>
      <c r="I482" s="90" t="e">
        <f>'ORÇAMENTO '!#REF!</f>
        <v>#REF!</v>
      </c>
      <c r="J482" s="90" t="e">
        <f>'ORÇAMENTO '!#REF!</f>
        <v>#REF!</v>
      </c>
      <c r="K482" s="90" t="e">
        <f>'ORÇAMENTO '!#REF!</f>
        <v>#REF!</v>
      </c>
      <c r="L482" s="92" t="e">
        <f>'ORÇAMENTO '!#REF!</f>
        <v>#REF!</v>
      </c>
      <c r="M482" s="92" t="e">
        <f>'ORÇAMENTO '!#REF!</f>
        <v>#REF!</v>
      </c>
      <c r="N482" s="95" t="e">
        <f>'ORÇAMENTO '!#REF!</f>
        <v>#REF!</v>
      </c>
      <c r="R482" s="96" t="e">
        <f t="shared" si="166"/>
        <v>#REF!</v>
      </c>
      <c r="S482" s="96" t="e">
        <f t="shared" si="167"/>
        <v>#REF!</v>
      </c>
      <c r="T482" s="89" t="e">
        <f t="shared" si="168"/>
        <v>#REF!</v>
      </c>
      <c r="U482" s="96" t="e">
        <f t="shared" si="165"/>
        <v>#REF!</v>
      </c>
      <c r="V482" s="100" t="e">
        <f t="shared" si="169"/>
        <v>#REF!</v>
      </c>
    </row>
    <row r="483" spans="3:23">
      <c r="C483" s="84" t="e">
        <f>'ORÇAMENTO '!#REF!</f>
        <v>#REF!</v>
      </c>
      <c r="D483" s="88" t="e">
        <f>'ORÇAMENTO '!#REF!</f>
        <v>#REF!</v>
      </c>
      <c r="E483" s="88" t="e">
        <f>'ORÇAMENTO '!#REF!</f>
        <v>#REF!</v>
      </c>
      <c r="F483" s="88" t="e">
        <f>'ORÇAMENTO '!#REF!</f>
        <v>#REF!</v>
      </c>
      <c r="G483" s="90" t="e">
        <f>'ORÇAMENTO '!#REF!</f>
        <v>#REF!</v>
      </c>
      <c r="H483" s="92" t="e">
        <f>'ORÇAMENTO '!#REF!</f>
        <v>#REF!</v>
      </c>
      <c r="I483" s="90" t="e">
        <f>'ORÇAMENTO '!#REF!</f>
        <v>#REF!</v>
      </c>
      <c r="J483" s="90" t="e">
        <f>'ORÇAMENTO '!#REF!</f>
        <v>#REF!</v>
      </c>
      <c r="K483" s="90" t="e">
        <f>'ORÇAMENTO '!#REF!</f>
        <v>#REF!</v>
      </c>
      <c r="L483" s="92" t="e">
        <f>'ORÇAMENTO '!#REF!</f>
        <v>#REF!</v>
      </c>
      <c r="M483" s="92" t="e">
        <f>'ORÇAMENTO '!#REF!</f>
        <v>#REF!</v>
      </c>
      <c r="N483" s="95" t="e">
        <f>'ORÇAMENTO '!#REF!</f>
        <v>#REF!</v>
      </c>
      <c r="R483" s="96" t="e">
        <f>IF(F483=F482,0,SUMIF($F$6:$F$1627,F483,$H$6:$H$1627))</f>
        <v>#REF!</v>
      </c>
      <c r="S483" s="96" t="e">
        <f>IF(F483=F482,0,SUMIF($F$6:$F$1627,F483,$I$6:$I$1627))</f>
        <v>#REF!</v>
      </c>
      <c r="T483" s="89" t="e">
        <f>IF(F483=F482,0,SUMIF($F$6:$F$1627,F483,$L$6:$L$1627))</f>
        <v>#REF!</v>
      </c>
      <c r="U483" s="96" t="e">
        <f t="shared" si="165"/>
        <v>#REF!</v>
      </c>
      <c r="V483" s="100" t="e">
        <f>IF(F483=F482,0,SUMIF($F$6:$F$1627,F483,$N$6:$N$1627))</f>
        <v>#REF!</v>
      </c>
      <c r="W483" s="103" t="e">
        <f>V483+W482</f>
        <v>#REF!</v>
      </c>
    </row>
    <row r="484" spans="3:23">
      <c r="C484" s="84" t="e">
        <f>'ORÇAMENTO '!#REF!</f>
        <v>#REF!</v>
      </c>
      <c r="D484" s="88" t="e">
        <f>'ORÇAMENTO '!#REF!</f>
        <v>#REF!</v>
      </c>
      <c r="E484" s="88" t="e">
        <f>'ORÇAMENTO '!#REF!</f>
        <v>#REF!</v>
      </c>
      <c r="F484" s="88" t="e">
        <f>'ORÇAMENTO '!#REF!</f>
        <v>#REF!</v>
      </c>
      <c r="G484" s="90" t="e">
        <f>'ORÇAMENTO '!#REF!</f>
        <v>#REF!</v>
      </c>
      <c r="H484" s="92" t="e">
        <f>'ORÇAMENTO '!#REF!</f>
        <v>#REF!</v>
      </c>
      <c r="I484" s="90" t="e">
        <f>'ORÇAMENTO '!#REF!</f>
        <v>#REF!</v>
      </c>
      <c r="J484" s="90" t="e">
        <f>'ORÇAMENTO '!#REF!</f>
        <v>#REF!</v>
      </c>
      <c r="K484" s="90" t="e">
        <f>'ORÇAMENTO '!#REF!</f>
        <v>#REF!</v>
      </c>
      <c r="L484" s="92" t="e">
        <f>'ORÇAMENTO '!#REF!</f>
        <v>#REF!</v>
      </c>
      <c r="M484" s="92" t="e">
        <f>'ORÇAMENTO '!#REF!</f>
        <v>#REF!</v>
      </c>
      <c r="N484" s="95" t="e">
        <f>'ORÇAMENTO '!#REF!</f>
        <v>#REF!</v>
      </c>
      <c r="R484" s="96" t="e">
        <f>IF(F484=F483,0,SUMIF($F$6:$F$1627,F484,$H$6:$H$1627))</f>
        <v>#REF!</v>
      </c>
      <c r="S484" s="96" t="e">
        <f>IF(F484=F483,0,SUMIF($F$6:$F$1627,F484,$I$6:$I$1627))</f>
        <v>#REF!</v>
      </c>
      <c r="T484" s="89" t="e">
        <f>IF(F484=F483,0,SUMIF($F$6:$F$1627,F484,$L$6:$L$1627))</f>
        <v>#REF!</v>
      </c>
      <c r="U484" s="96" t="e">
        <f t="shared" si="165"/>
        <v>#REF!</v>
      </c>
      <c r="V484" s="100" t="e">
        <f>IF(F484=F483,0,SUMIF($F$6:$F$1627,F484,$N$6:$N$1627))</f>
        <v>#REF!</v>
      </c>
      <c r="W484" s="103" t="e">
        <f>V484+W483</f>
        <v>#REF!</v>
      </c>
    </row>
    <row r="485" spans="3:23">
      <c r="C485" s="84" t="e">
        <f>'ORÇAMENTO '!#REF!</f>
        <v>#REF!</v>
      </c>
      <c r="D485" s="88" t="e">
        <f>'ORÇAMENTO '!#REF!</f>
        <v>#REF!</v>
      </c>
      <c r="E485" s="88" t="e">
        <f>'ORÇAMENTO '!#REF!</f>
        <v>#REF!</v>
      </c>
      <c r="F485" s="88" t="e">
        <f>'ORÇAMENTO '!#REF!</f>
        <v>#REF!</v>
      </c>
      <c r="G485" s="90" t="e">
        <f>'ORÇAMENTO '!#REF!</f>
        <v>#REF!</v>
      </c>
      <c r="H485" s="92" t="e">
        <f>'ORÇAMENTO '!#REF!</f>
        <v>#REF!</v>
      </c>
      <c r="I485" s="90" t="e">
        <f>'ORÇAMENTO '!#REF!</f>
        <v>#REF!</v>
      </c>
      <c r="J485" s="90" t="e">
        <f>'ORÇAMENTO '!#REF!</f>
        <v>#REF!</v>
      </c>
      <c r="K485" s="90" t="e">
        <f>'ORÇAMENTO '!#REF!</f>
        <v>#REF!</v>
      </c>
      <c r="L485" s="92" t="e">
        <f>'ORÇAMENTO '!#REF!</f>
        <v>#REF!</v>
      </c>
      <c r="M485" s="92" t="e">
        <f>'ORÇAMENTO '!#REF!</f>
        <v>#REF!</v>
      </c>
      <c r="N485" s="95" t="e">
        <f>'ORÇAMENTO '!#REF!</f>
        <v>#REF!</v>
      </c>
      <c r="R485" s="96" t="e">
        <f>IF(F485=F484,0,SUMIF($F$6:$F$1627,F485,$H$6:$H$1627))</f>
        <v>#REF!</v>
      </c>
      <c r="S485" s="96" t="e">
        <f>IF(F485=F484,0,SUMIF($F$6:$F$1627,F485,$I$6:$I$1627))</f>
        <v>#REF!</v>
      </c>
      <c r="T485" s="89" t="e">
        <f>IF(F485=F484,0,SUMIF($F$6:$F$1627,F485,$L$6:$L$1627))</f>
        <v>#REF!</v>
      </c>
      <c r="U485" s="96" t="e">
        <f t="shared" si="165"/>
        <v>#REF!</v>
      </c>
      <c r="V485" s="100" t="e">
        <f>IF(F485=F484,0,SUMIF($F$6:$F$1627,F485,$N$6:$N$1627))</f>
        <v>#REF!</v>
      </c>
      <c r="W485" s="103" t="e">
        <f>V485+W484</f>
        <v>#REF!</v>
      </c>
    </row>
    <row r="486" spans="3:23" hidden="1">
      <c r="C486" s="84" t="e">
        <f>'ORÇAMENTO '!#REF!</f>
        <v>#REF!</v>
      </c>
      <c r="D486" s="88" t="e">
        <f>'ORÇAMENTO '!#REF!</f>
        <v>#REF!</v>
      </c>
      <c r="E486" s="88" t="e">
        <f>'ORÇAMENTO '!#REF!</f>
        <v>#REF!</v>
      </c>
      <c r="F486" s="88" t="e">
        <f>'ORÇAMENTO '!#REF!</f>
        <v>#REF!</v>
      </c>
      <c r="G486" s="90" t="e">
        <f>'ORÇAMENTO '!#REF!</f>
        <v>#REF!</v>
      </c>
      <c r="H486" s="92" t="e">
        <f>'ORÇAMENTO '!#REF!</f>
        <v>#REF!</v>
      </c>
      <c r="I486" s="90" t="e">
        <f>'ORÇAMENTO '!#REF!</f>
        <v>#REF!</v>
      </c>
      <c r="J486" s="90" t="e">
        <f>'ORÇAMENTO '!#REF!</f>
        <v>#REF!</v>
      </c>
      <c r="K486" s="90" t="e">
        <f>'ORÇAMENTO '!#REF!</f>
        <v>#REF!</v>
      </c>
      <c r="L486" s="92" t="e">
        <f>'ORÇAMENTO '!#REF!</f>
        <v>#REF!</v>
      </c>
      <c r="M486" s="92" t="e">
        <f>'ORÇAMENTO '!#REF!</f>
        <v>#REF!</v>
      </c>
      <c r="N486" s="95" t="e">
        <f>'ORÇAMENTO '!#REF!</f>
        <v>#REF!</v>
      </c>
      <c r="R486" s="96" t="e">
        <f>IF(F486=F485,0,SUMIF(F$6:F$1627,F486,H$6:H$1627))</f>
        <v>#REF!</v>
      </c>
      <c r="S486" s="96" t="e">
        <f>IF(F486=F485,0,SUMIF(F$6:F$1627,F486,I$6:I$1627))</f>
        <v>#REF!</v>
      </c>
      <c r="T486" s="89" t="e">
        <f>IF(F486=F485,0,SUMIF(F$6:F$1627,F486,L$6:L$1627))</f>
        <v>#REF!</v>
      </c>
      <c r="U486" s="96" t="e">
        <f t="shared" si="165"/>
        <v>#REF!</v>
      </c>
      <c r="V486" s="100" t="e">
        <f>IF(F486=F485,0,SUMIF(F$6:F$1627,F486,N$6:N$1627))</f>
        <v>#REF!</v>
      </c>
    </row>
    <row r="487" spans="3:23">
      <c r="C487" s="84" t="e">
        <f>'ORÇAMENTO '!#REF!</f>
        <v>#REF!</v>
      </c>
      <c r="D487" s="88" t="e">
        <f>'ORÇAMENTO '!#REF!</f>
        <v>#REF!</v>
      </c>
      <c r="E487" s="88" t="e">
        <f>'ORÇAMENTO '!#REF!</f>
        <v>#REF!</v>
      </c>
      <c r="F487" s="88" t="e">
        <f>'ORÇAMENTO '!#REF!</f>
        <v>#REF!</v>
      </c>
      <c r="G487" s="90" t="e">
        <f>'ORÇAMENTO '!#REF!</f>
        <v>#REF!</v>
      </c>
      <c r="H487" s="92" t="e">
        <f>'ORÇAMENTO '!#REF!</f>
        <v>#REF!</v>
      </c>
      <c r="I487" s="90" t="e">
        <f>'ORÇAMENTO '!#REF!</f>
        <v>#REF!</v>
      </c>
      <c r="J487" s="90" t="e">
        <f>'ORÇAMENTO '!#REF!</f>
        <v>#REF!</v>
      </c>
      <c r="K487" s="90" t="e">
        <f>'ORÇAMENTO '!#REF!</f>
        <v>#REF!</v>
      </c>
      <c r="L487" s="92" t="e">
        <f>'ORÇAMENTO '!#REF!</f>
        <v>#REF!</v>
      </c>
      <c r="M487" s="92" t="e">
        <f>'ORÇAMENTO '!#REF!</f>
        <v>#REF!</v>
      </c>
      <c r="N487" s="95" t="e">
        <f>'ORÇAMENTO '!#REF!</f>
        <v>#REF!</v>
      </c>
      <c r="R487" s="96" t="e">
        <f t="shared" ref="R487:R493" si="170">IF(F487=F486,0,SUMIF($F$6:$F$1627,F487,$H$6:$H$1627))</f>
        <v>#REF!</v>
      </c>
      <c r="S487" s="96" t="e">
        <f t="shared" ref="S487:S493" si="171">IF(F487=F486,0,SUMIF($F$6:$F$1627,F487,$I$6:$I$1627))</f>
        <v>#REF!</v>
      </c>
      <c r="T487" s="89" t="e">
        <f t="shared" ref="T487:T493" si="172">IF(F487=F486,0,SUMIF($F$6:$F$1627,F487,$L$6:$L$1627))</f>
        <v>#REF!</v>
      </c>
      <c r="U487" s="96" t="e">
        <f t="shared" si="165"/>
        <v>#REF!</v>
      </c>
      <c r="V487" s="100" t="e">
        <f t="shared" ref="V487:V493" si="173">IF(F487=F486,0,SUMIF($F$6:$F$1627,F487,$N$6:$N$1627))</f>
        <v>#REF!</v>
      </c>
      <c r="W487" s="103" t="e">
        <f t="shared" ref="W487:W493" si="174">V487+W486</f>
        <v>#REF!</v>
      </c>
    </row>
    <row r="488" spans="3:23">
      <c r="C488" s="84" t="e">
        <f>'ORÇAMENTO '!#REF!</f>
        <v>#REF!</v>
      </c>
      <c r="D488" s="88" t="e">
        <f>'ORÇAMENTO '!#REF!</f>
        <v>#REF!</v>
      </c>
      <c r="E488" s="88" t="e">
        <f>'ORÇAMENTO '!#REF!</f>
        <v>#REF!</v>
      </c>
      <c r="F488" s="88" t="e">
        <f>'ORÇAMENTO '!#REF!</f>
        <v>#REF!</v>
      </c>
      <c r="G488" s="90" t="e">
        <f>'ORÇAMENTO '!#REF!</f>
        <v>#REF!</v>
      </c>
      <c r="H488" s="92" t="e">
        <f>'ORÇAMENTO '!#REF!</f>
        <v>#REF!</v>
      </c>
      <c r="I488" s="90" t="e">
        <f>'ORÇAMENTO '!#REF!</f>
        <v>#REF!</v>
      </c>
      <c r="J488" s="90" t="e">
        <f>'ORÇAMENTO '!#REF!</f>
        <v>#REF!</v>
      </c>
      <c r="K488" s="90" t="e">
        <f>'ORÇAMENTO '!#REF!</f>
        <v>#REF!</v>
      </c>
      <c r="L488" s="92" t="e">
        <f>'ORÇAMENTO '!#REF!</f>
        <v>#REF!</v>
      </c>
      <c r="M488" s="92" t="e">
        <f>'ORÇAMENTO '!#REF!</f>
        <v>#REF!</v>
      </c>
      <c r="N488" s="95" t="e">
        <f>'ORÇAMENTO '!#REF!</f>
        <v>#REF!</v>
      </c>
      <c r="R488" s="96" t="e">
        <f t="shared" si="170"/>
        <v>#REF!</v>
      </c>
      <c r="S488" s="96" t="e">
        <f t="shared" si="171"/>
        <v>#REF!</v>
      </c>
      <c r="T488" s="89" t="e">
        <f t="shared" si="172"/>
        <v>#REF!</v>
      </c>
      <c r="U488" s="96" t="e">
        <f t="shared" si="165"/>
        <v>#REF!</v>
      </c>
      <c r="V488" s="100" t="e">
        <f t="shared" si="173"/>
        <v>#REF!</v>
      </c>
      <c r="W488" s="103" t="e">
        <f t="shared" si="174"/>
        <v>#REF!</v>
      </c>
    </row>
    <row r="489" spans="3:23">
      <c r="C489" s="84" t="e">
        <f>'ORÇAMENTO '!#REF!</f>
        <v>#REF!</v>
      </c>
      <c r="D489" s="88" t="e">
        <f>'ORÇAMENTO '!#REF!</f>
        <v>#REF!</v>
      </c>
      <c r="E489" s="88" t="e">
        <f>'ORÇAMENTO '!#REF!</f>
        <v>#REF!</v>
      </c>
      <c r="F489" s="88" t="e">
        <f>'ORÇAMENTO '!#REF!</f>
        <v>#REF!</v>
      </c>
      <c r="G489" s="90" t="e">
        <f>'ORÇAMENTO '!#REF!</f>
        <v>#REF!</v>
      </c>
      <c r="H489" s="92" t="e">
        <f>'ORÇAMENTO '!#REF!</f>
        <v>#REF!</v>
      </c>
      <c r="I489" s="90" t="e">
        <f>'ORÇAMENTO '!#REF!</f>
        <v>#REF!</v>
      </c>
      <c r="J489" s="90" t="e">
        <f>'ORÇAMENTO '!#REF!</f>
        <v>#REF!</v>
      </c>
      <c r="K489" s="90" t="e">
        <f>'ORÇAMENTO '!#REF!</f>
        <v>#REF!</v>
      </c>
      <c r="L489" s="92" t="e">
        <f>'ORÇAMENTO '!#REF!</f>
        <v>#REF!</v>
      </c>
      <c r="M489" s="92" t="e">
        <f>'ORÇAMENTO '!#REF!</f>
        <v>#REF!</v>
      </c>
      <c r="N489" s="95" t="e">
        <f>'ORÇAMENTO '!#REF!</f>
        <v>#REF!</v>
      </c>
      <c r="R489" s="96" t="e">
        <f t="shared" si="170"/>
        <v>#REF!</v>
      </c>
      <c r="S489" s="96" t="e">
        <f t="shared" si="171"/>
        <v>#REF!</v>
      </c>
      <c r="T489" s="89" t="e">
        <f t="shared" si="172"/>
        <v>#REF!</v>
      </c>
      <c r="U489" s="96" t="e">
        <f t="shared" si="165"/>
        <v>#REF!</v>
      </c>
      <c r="V489" s="100" t="e">
        <f t="shared" si="173"/>
        <v>#REF!</v>
      </c>
      <c r="W489" s="103" t="e">
        <f t="shared" si="174"/>
        <v>#REF!</v>
      </c>
    </row>
    <row r="490" spans="3:23">
      <c r="C490" s="84" t="e">
        <f>'ORÇAMENTO '!#REF!</f>
        <v>#REF!</v>
      </c>
      <c r="D490" s="88" t="e">
        <f>'ORÇAMENTO '!#REF!</f>
        <v>#REF!</v>
      </c>
      <c r="E490" s="88" t="e">
        <f>'ORÇAMENTO '!#REF!</f>
        <v>#REF!</v>
      </c>
      <c r="F490" s="88" t="e">
        <f>'ORÇAMENTO '!#REF!</f>
        <v>#REF!</v>
      </c>
      <c r="G490" s="90" t="e">
        <f>'ORÇAMENTO '!#REF!</f>
        <v>#REF!</v>
      </c>
      <c r="H490" s="92" t="e">
        <f>'ORÇAMENTO '!#REF!</f>
        <v>#REF!</v>
      </c>
      <c r="I490" s="90" t="e">
        <f>'ORÇAMENTO '!#REF!</f>
        <v>#REF!</v>
      </c>
      <c r="J490" s="90" t="e">
        <f>'ORÇAMENTO '!#REF!</f>
        <v>#REF!</v>
      </c>
      <c r="K490" s="90" t="e">
        <f>'ORÇAMENTO '!#REF!</f>
        <v>#REF!</v>
      </c>
      <c r="L490" s="92" t="e">
        <f>'ORÇAMENTO '!#REF!</f>
        <v>#REF!</v>
      </c>
      <c r="M490" s="92" t="e">
        <f>'ORÇAMENTO '!#REF!</f>
        <v>#REF!</v>
      </c>
      <c r="N490" s="95" t="e">
        <f>'ORÇAMENTO '!#REF!</f>
        <v>#REF!</v>
      </c>
      <c r="R490" s="96" t="e">
        <f t="shared" si="170"/>
        <v>#REF!</v>
      </c>
      <c r="S490" s="96" t="e">
        <f t="shared" si="171"/>
        <v>#REF!</v>
      </c>
      <c r="T490" s="89" t="e">
        <f t="shared" si="172"/>
        <v>#REF!</v>
      </c>
      <c r="U490" s="96" t="e">
        <f t="shared" si="165"/>
        <v>#REF!</v>
      </c>
      <c r="V490" s="100" t="e">
        <f t="shared" si="173"/>
        <v>#REF!</v>
      </c>
      <c r="W490" s="103" t="e">
        <f t="shared" si="174"/>
        <v>#REF!</v>
      </c>
    </row>
    <row r="491" spans="3:23">
      <c r="C491" s="84" t="e">
        <f>'ORÇAMENTO '!#REF!</f>
        <v>#REF!</v>
      </c>
      <c r="D491" s="88" t="e">
        <f>'ORÇAMENTO '!#REF!</f>
        <v>#REF!</v>
      </c>
      <c r="E491" s="88" t="e">
        <f>'ORÇAMENTO '!#REF!</f>
        <v>#REF!</v>
      </c>
      <c r="F491" s="88" t="e">
        <f>'ORÇAMENTO '!#REF!</f>
        <v>#REF!</v>
      </c>
      <c r="G491" s="90" t="e">
        <f>'ORÇAMENTO '!#REF!</f>
        <v>#REF!</v>
      </c>
      <c r="H491" s="92" t="e">
        <f>'ORÇAMENTO '!#REF!</f>
        <v>#REF!</v>
      </c>
      <c r="I491" s="90" t="e">
        <f>'ORÇAMENTO '!#REF!</f>
        <v>#REF!</v>
      </c>
      <c r="J491" s="90" t="e">
        <f>'ORÇAMENTO '!#REF!</f>
        <v>#REF!</v>
      </c>
      <c r="K491" s="90" t="e">
        <f>'ORÇAMENTO '!#REF!</f>
        <v>#REF!</v>
      </c>
      <c r="L491" s="92" t="e">
        <f>'ORÇAMENTO '!#REF!</f>
        <v>#REF!</v>
      </c>
      <c r="M491" s="92" t="e">
        <f>'ORÇAMENTO '!#REF!</f>
        <v>#REF!</v>
      </c>
      <c r="N491" s="95" t="e">
        <f>'ORÇAMENTO '!#REF!</f>
        <v>#REF!</v>
      </c>
      <c r="R491" s="96" t="e">
        <f t="shared" si="170"/>
        <v>#REF!</v>
      </c>
      <c r="S491" s="96" t="e">
        <f t="shared" si="171"/>
        <v>#REF!</v>
      </c>
      <c r="T491" s="89" t="e">
        <f t="shared" si="172"/>
        <v>#REF!</v>
      </c>
      <c r="U491" s="96" t="e">
        <f t="shared" si="165"/>
        <v>#REF!</v>
      </c>
      <c r="V491" s="100" t="e">
        <f t="shared" si="173"/>
        <v>#REF!</v>
      </c>
      <c r="W491" s="103" t="e">
        <f t="shared" si="174"/>
        <v>#REF!</v>
      </c>
    </row>
    <row r="492" spans="3:23">
      <c r="C492" s="84" t="e">
        <f>'ORÇAMENTO '!#REF!</f>
        <v>#REF!</v>
      </c>
      <c r="D492" s="88" t="e">
        <f>'ORÇAMENTO '!#REF!</f>
        <v>#REF!</v>
      </c>
      <c r="E492" s="88" t="e">
        <f>'ORÇAMENTO '!#REF!</f>
        <v>#REF!</v>
      </c>
      <c r="F492" s="88" t="e">
        <f>'ORÇAMENTO '!#REF!</f>
        <v>#REF!</v>
      </c>
      <c r="G492" s="90" t="e">
        <f>'ORÇAMENTO '!#REF!</f>
        <v>#REF!</v>
      </c>
      <c r="H492" s="92" t="e">
        <f>'ORÇAMENTO '!#REF!</f>
        <v>#REF!</v>
      </c>
      <c r="I492" s="90" t="e">
        <f>'ORÇAMENTO '!#REF!</f>
        <v>#REF!</v>
      </c>
      <c r="J492" s="90" t="e">
        <f>'ORÇAMENTO '!#REF!</f>
        <v>#REF!</v>
      </c>
      <c r="K492" s="90" t="e">
        <f>'ORÇAMENTO '!#REF!</f>
        <v>#REF!</v>
      </c>
      <c r="L492" s="92" t="e">
        <f>'ORÇAMENTO '!#REF!</f>
        <v>#REF!</v>
      </c>
      <c r="M492" s="92" t="e">
        <f>'ORÇAMENTO '!#REF!</f>
        <v>#REF!</v>
      </c>
      <c r="N492" s="95" t="e">
        <f>'ORÇAMENTO '!#REF!</f>
        <v>#REF!</v>
      </c>
      <c r="R492" s="96" t="e">
        <f t="shared" si="170"/>
        <v>#REF!</v>
      </c>
      <c r="S492" s="96" t="e">
        <f t="shared" si="171"/>
        <v>#REF!</v>
      </c>
      <c r="T492" s="89" t="e">
        <f t="shared" si="172"/>
        <v>#REF!</v>
      </c>
      <c r="U492" s="96" t="e">
        <f t="shared" si="165"/>
        <v>#REF!</v>
      </c>
      <c r="V492" s="100" t="e">
        <f t="shared" si="173"/>
        <v>#REF!</v>
      </c>
      <c r="W492" s="103" t="e">
        <f t="shared" si="174"/>
        <v>#REF!</v>
      </c>
    </row>
    <row r="493" spans="3:23">
      <c r="C493" s="84" t="e">
        <f>'ORÇAMENTO '!#REF!</f>
        <v>#REF!</v>
      </c>
      <c r="D493" s="88" t="e">
        <f>'ORÇAMENTO '!#REF!</f>
        <v>#REF!</v>
      </c>
      <c r="E493" s="88" t="e">
        <f>'ORÇAMENTO '!#REF!</f>
        <v>#REF!</v>
      </c>
      <c r="F493" s="88" t="e">
        <f>'ORÇAMENTO '!#REF!</f>
        <v>#REF!</v>
      </c>
      <c r="G493" s="90" t="e">
        <f>'ORÇAMENTO '!#REF!</f>
        <v>#REF!</v>
      </c>
      <c r="H493" s="92" t="e">
        <f>'ORÇAMENTO '!#REF!</f>
        <v>#REF!</v>
      </c>
      <c r="I493" s="90" t="e">
        <f>'ORÇAMENTO '!#REF!</f>
        <v>#REF!</v>
      </c>
      <c r="J493" s="90" t="e">
        <f>'ORÇAMENTO '!#REF!</f>
        <v>#REF!</v>
      </c>
      <c r="K493" s="90" t="e">
        <f>'ORÇAMENTO '!#REF!</f>
        <v>#REF!</v>
      </c>
      <c r="L493" s="92" t="e">
        <f>'ORÇAMENTO '!#REF!</f>
        <v>#REF!</v>
      </c>
      <c r="M493" s="92" t="e">
        <f>'ORÇAMENTO '!#REF!</f>
        <v>#REF!</v>
      </c>
      <c r="N493" s="95" t="e">
        <f>'ORÇAMENTO '!#REF!</f>
        <v>#REF!</v>
      </c>
      <c r="R493" s="96" t="e">
        <f t="shared" si="170"/>
        <v>#REF!</v>
      </c>
      <c r="S493" s="96" t="e">
        <f t="shared" si="171"/>
        <v>#REF!</v>
      </c>
      <c r="T493" s="89" t="e">
        <f t="shared" si="172"/>
        <v>#REF!</v>
      </c>
      <c r="U493" s="96" t="e">
        <f t="shared" si="165"/>
        <v>#REF!</v>
      </c>
      <c r="V493" s="100" t="e">
        <f t="shared" si="173"/>
        <v>#REF!</v>
      </c>
      <c r="W493" s="103" t="e">
        <f t="shared" si="174"/>
        <v>#REF!</v>
      </c>
    </row>
    <row r="494" spans="3:23" hidden="1">
      <c r="C494" s="84" t="e">
        <f>'ORÇAMENTO '!#REF!</f>
        <v>#REF!</v>
      </c>
      <c r="D494" s="88" t="e">
        <f>'ORÇAMENTO '!#REF!</f>
        <v>#REF!</v>
      </c>
      <c r="E494" s="88" t="e">
        <f>'ORÇAMENTO '!#REF!</f>
        <v>#REF!</v>
      </c>
      <c r="F494" s="88" t="e">
        <f>'ORÇAMENTO '!#REF!</f>
        <v>#REF!</v>
      </c>
      <c r="G494" s="90" t="e">
        <f>'ORÇAMENTO '!#REF!</f>
        <v>#REF!</v>
      </c>
      <c r="H494" s="92" t="e">
        <f>'ORÇAMENTO '!#REF!</f>
        <v>#REF!</v>
      </c>
      <c r="I494" s="90" t="e">
        <f>'ORÇAMENTO '!#REF!</f>
        <v>#REF!</v>
      </c>
      <c r="J494" s="90" t="e">
        <f>'ORÇAMENTO '!#REF!</f>
        <v>#REF!</v>
      </c>
      <c r="K494" s="90" t="e">
        <f>'ORÇAMENTO '!#REF!</f>
        <v>#REF!</v>
      </c>
      <c r="L494" s="92" t="e">
        <f>'ORÇAMENTO '!#REF!</f>
        <v>#REF!</v>
      </c>
      <c r="M494" s="92" t="e">
        <f>'ORÇAMENTO '!#REF!</f>
        <v>#REF!</v>
      </c>
      <c r="N494" s="95" t="e">
        <f>'ORÇAMENTO '!#REF!</f>
        <v>#REF!</v>
      </c>
      <c r="R494" s="96" t="e">
        <f t="shared" ref="R494:R500" si="175">IF(F494=F493,0,SUMIF(F$6:F$1627,F494,H$6:H$1627))</f>
        <v>#REF!</v>
      </c>
      <c r="S494" s="96" t="e">
        <f t="shared" ref="S494:S500" si="176">IF(F494=F493,0,SUMIF(F$6:F$1627,F494,I$6:I$1627))</f>
        <v>#REF!</v>
      </c>
      <c r="T494" s="89" t="e">
        <f t="shared" ref="T494:T500" si="177">IF(F494=F493,0,SUMIF(F$6:F$1627,F494,L$6:L$1627))</f>
        <v>#REF!</v>
      </c>
      <c r="U494" s="96" t="e">
        <f t="shared" si="165"/>
        <v>#REF!</v>
      </c>
      <c r="V494" s="100" t="e">
        <f t="shared" ref="V494:V500" si="178">IF(F494=F493,0,SUMIF(F$6:F$1627,F494,N$6:N$1627))</f>
        <v>#REF!</v>
      </c>
    </row>
    <row r="495" spans="3:23" hidden="1">
      <c r="C495" s="84" t="e">
        <f>'ORÇAMENTO '!#REF!</f>
        <v>#REF!</v>
      </c>
      <c r="D495" s="88" t="e">
        <f>'ORÇAMENTO '!#REF!</f>
        <v>#REF!</v>
      </c>
      <c r="E495" s="88" t="e">
        <f>'ORÇAMENTO '!#REF!</f>
        <v>#REF!</v>
      </c>
      <c r="F495" s="88" t="e">
        <f>'ORÇAMENTO '!#REF!</f>
        <v>#REF!</v>
      </c>
      <c r="G495" s="90" t="e">
        <f>'ORÇAMENTO '!#REF!</f>
        <v>#REF!</v>
      </c>
      <c r="H495" s="92" t="e">
        <f>'ORÇAMENTO '!#REF!</f>
        <v>#REF!</v>
      </c>
      <c r="I495" s="90" t="e">
        <f>'ORÇAMENTO '!#REF!</f>
        <v>#REF!</v>
      </c>
      <c r="J495" s="90" t="e">
        <f>'ORÇAMENTO '!#REF!</f>
        <v>#REF!</v>
      </c>
      <c r="K495" s="90" t="e">
        <f>'ORÇAMENTO '!#REF!</f>
        <v>#REF!</v>
      </c>
      <c r="L495" s="92" t="e">
        <f>'ORÇAMENTO '!#REF!</f>
        <v>#REF!</v>
      </c>
      <c r="M495" s="92" t="e">
        <f>'ORÇAMENTO '!#REF!</f>
        <v>#REF!</v>
      </c>
      <c r="N495" s="95" t="e">
        <f>'ORÇAMENTO '!#REF!</f>
        <v>#REF!</v>
      </c>
      <c r="R495" s="96" t="e">
        <f t="shared" si="175"/>
        <v>#REF!</v>
      </c>
      <c r="S495" s="96" t="e">
        <f t="shared" si="176"/>
        <v>#REF!</v>
      </c>
      <c r="T495" s="89" t="e">
        <f t="shared" si="177"/>
        <v>#REF!</v>
      </c>
      <c r="U495" s="96" t="e">
        <f t="shared" si="165"/>
        <v>#REF!</v>
      </c>
      <c r="V495" s="100" t="e">
        <f t="shared" si="178"/>
        <v>#REF!</v>
      </c>
    </row>
    <row r="496" spans="3:23" hidden="1">
      <c r="C496" s="84" t="e">
        <f>'ORÇAMENTO '!#REF!</f>
        <v>#REF!</v>
      </c>
      <c r="D496" s="88" t="e">
        <f>'ORÇAMENTO '!#REF!</f>
        <v>#REF!</v>
      </c>
      <c r="E496" s="88" t="e">
        <f>'ORÇAMENTO '!#REF!</f>
        <v>#REF!</v>
      </c>
      <c r="F496" s="88" t="e">
        <f>'ORÇAMENTO '!#REF!</f>
        <v>#REF!</v>
      </c>
      <c r="G496" s="90" t="e">
        <f>'ORÇAMENTO '!#REF!</f>
        <v>#REF!</v>
      </c>
      <c r="H496" s="92" t="e">
        <f>'ORÇAMENTO '!#REF!</f>
        <v>#REF!</v>
      </c>
      <c r="I496" s="90" t="e">
        <f>'ORÇAMENTO '!#REF!</f>
        <v>#REF!</v>
      </c>
      <c r="J496" s="90" t="e">
        <f>'ORÇAMENTO '!#REF!</f>
        <v>#REF!</v>
      </c>
      <c r="K496" s="90" t="e">
        <f>'ORÇAMENTO '!#REF!</f>
        <v>#REF!</v>
      </c>
      <c r="L496" s="92" t="e">
        <f>'ORÇAMENTO '!#REF!</f>
        <v>#REF!</v>
      </c>
      <c r="M496" s="92" t="e">
        <f>'ORÇAMENTO '!#REF!</f>
        <v>#REF!</v>
      </c>
      <c r="N496" s="95" t="e">
        <f>'ORÇAMENTO '!#REF!</f>
        <v>#REF!</v>
      </c>
      <c r="R496" s="96" t="e">
        <f t="shared" si="175"/>
        <v>#REF!</v>
      </c>
      <c r="S496" s="96" t="e">
        <f t="shared" si="176"/>
        <v>#REF!</v>
      </c>
      <c r="T496" s="89" t="e">
        <f t="shared" si="177"/>
        <v>#REF!</v>
      </c>
      <c r="U496" s="96" t="e">
        <f t="shared" si="165"/>
        <v>#REF!</v>
      </c>
      <c r="V496" s="100" t="e">
        <f t="shared" si="178"/>
        <v>#REF!</v>
      </c>
    </row>
    <row r="497" spans="3:23" hidden="1">
      <c r="C497" s="84" t="e">
        <f>'ORÇAMENTO '!#REF!</f>
        <v>#REF!</v>
      </c>
      <c r="D497" s="88" t="e">
        <f>'ORÇAMENTO '!#REF!</f>
        <v>#REF!</v>
      </c>
      <c r="E497" s="88" t="e">
        <f>'ORÇAMENTO '!#REF!</f>
        <v>#REF!</v>
      </c>
      <c r="F497" s="88" t="e">
        <f>'ORÇAMENTO '!#REF!</f>
        <v>#REF!</v>
      </c>
      <c r="G497" s="90" t="e">
        <f>'ORÇAMENTO '!#REF!</f>
        <v>#REF!</v>
      </c>
      <c r="H497" s="92" t="e">
        <f>'ORÇAMENTO '!#REF!</f>
        <v>#REF!</v>
      </c>
      <c r="I497" s="90" t="e">
        <f>'ORÇAMENTO '!#REF!</f>
        <v>#REF!</v>
      </c>
      <c r="J497" s="90" t="e">
        <f>'ORÇAMENTO '!#REF!</f>
        <v>#REF!</v>
      </c>
      <c r="K497" s="90" t="e">
        <f>'ORÇAMENTO '!#REF!</f>
        <v>#REF!</v>
      </c>
      <c r="L497" s="92" t="e">
        <f>'ORÇAMENTO '!#REF!</f>
        <v>#REF!</v>
      </c>
      <c r="M497" s="92" t="e">
        <f>'ORÇAMENTO '!#REF!</f>
        <v>#REF!</v>
      </c>
      <c r="N497" s="95" t="e">
        <f>'ORÇAMENTO '!#REF!</f>
        <v>#REF!</v>
      </c>
      <c r="R497" s="96" t="e">
        <f t="shared" si="175"/>
        <v>#REF!</v>
      </c>
      <c r="S497" s="96" t="e">
        <f t="shared" si="176"/>
        <v>#REF!</v>
      </c>
      <c r="T497" s="89" t="e">
        <f t="shared" si="177"/>
        <v>#REF!</v>
      </c>
      <c r="U497" s="96" t="e">
        <f t="shared" si="165"/>
        <v>#REF!</v>
      </c>
      <c r="V497" s="100" t="e">
        <f t="shared" si="178"/>
        <v>#REF!</v>
      </c>
    </row>
    <row r="498" spans="3:23" hidden="1">
      <c r="C498" s="84" t="e">
        <f>'ORÇAMENTO '!#REF!</f>
        <v>#REF!</v>
      </c>
      <c r="D498" s="88" t="e">
        <f>'ORÇAMENTO '!#REF!</f>
        <v>#REF!</v>
      </c>
      <c r="E498" s="88" t="e">
        <f>'ORÇAMENTO '!#REF!</f>
        <v>#REF!</v>
      </c>
      <c r="F498" s="88" t="e">
        <f>'ORÇAMENTO '!#REF!</f>
        <v>#REF!</v>
      </c>
      <c r="G498" s="90" t="e">
        <f>'ORÇAMENTO '!#REF!</f>
        <v>#REF!</v>
      </c>
      <c r="H498" s="92" t="e">
        <f>'ORÇAMENTO '!#REF!</f>
        <v>#REF!</v>
      </c>
      <c r="I498" s="90" t="e">
        <f>'ORÇAMENTO '!#REF!</f>
        <v>#REF!</v>
      </c>
      <c r="J498" s="90" t="e">
        <f>'ORÇAMENTO '!#REF!</f>
        <v>#REF!</v>
      </c>
      <c r="K498" s="90" t="e">
        <f>'ORÇAMENTO '!#REF!</f>
        <v>#REF!</v>
      </c>
      <c r="L498" s="92" t="e">
        <f>'ORÇAMENTO '!#REF!</f>
        <v>#REF!</v>
      </c>
      <c r="M498" s="92" t="e">
        <f>'ORÇAMENTO '!#REF!</f>
        <v>#REF!</v>
      </c>
      <c r="N498" s="95" t="e">
        <f>'ORÇAMENTO '!#REF!</f>
        <v>#REF!</v>
      </c>
      <c r="R498" s="96" t="e">
        <f t="shared" si="175"/>
        <v>#REF!</v>
      </c>
      <c r="S498" s="96" t="e">
        <f t="shared" si="176"/>
        <v>#REF!</v>
      </c>
      <c r="T498" s="89" t="e">
        <f t="shared" si="177"/>
        <v>#REF!</v>
      </c>
      <c r="U498" s="96" t="e">
        <f t="shared" si="165"/>
        <v>#REF!</v>
      </c>
      <c r="V498" s="100" t="e">
        <f t="shared" si="178"/>
        <v>#REF!</v>
      </c>
    </row>
    <row r="499" spans="3:23" hidden="1">
      <c r="C499" s="84" t="e">
        <f>'ORÇAMENTO '!#REF!</f>
        <v>#REF!</v>
      </c>
      <c r="D499" s="88" t="e">
        <f>'ORÇAMENTO '!#REF!</f>
        <v>#REF!</v>
      </c>
      <c r="E499" s="88" t="e">
        <f>'ORÇAMENTO '!#REF!</f>
        <v>#REF!</v>
      </c>
      <c r="F499" s="88" t="e">
        <f>'ORÇAMENTO '!#REF!</f>
        <v>#REF!</v>
      </c>
      <c r="G499" s="90" t="e">
        <f>'ORÇAMENTO '!#REF!</f>
        <v>#REF!</v>
      </c>
      <c r="H499" s="92" t="e">
        <f>'ORÇAMENTO '!#REF!</f>
        <v>#REF!</v>
      </c>
      <c r="I499" s="90" t="e">
        <f>'ORÇAMENTO '!#REF!</f>
        <v>#REF!</v>
      </c>
      <c r="J499" s="90" t="e">
        <f>'ORÇAMENTO '!#REF!</f>
        <v>#REF!</v>
      </c>
      <c r="K499" s="90" t="e">
        <f>'ORÇAMENTO '!#REF!</f>
        <v>#REF!</v>
      </c>
      <c r="L499" s="92" t="e">
        <f>'ORÇAMENTO '!#REF!</f>
        <v>#REF!</v>
      </c>
      <c r="M499" s="92" t="e">
        <f>'ORÇAMENTO '!#REF!</f>
        <v>#REF!</v>
      </c>
      <c r="N499" s="95" t="e">
        <f>'ORÇAMENTO '!#REF!</f>
        <v>#REF!</v>
      </c>
      <c r="R499" s="96" t="e">
        <f t="shared" si="175"/>
        <v>#REF!</v>
      </c>
      <c r="S499" s="96" t="e">
        <f t="shared" si="176"/>
        <v>#REF!</v>
      </c>
      <c r="T499" s="89" t="e">
        <f t="shared" si="177"/>
        <v>#REF!</v>
      </c>
      <c r="U499" s="96" t="e">
        <f t="shared" si="165"/>
        <v>#REF!</v>
      </c>
      <c r="V499" s="100" t="e">
        <f t="shared" si="178"/>
        <v>#REF!</v>
      </c>
    </row>
    <row r="500" spans="3:23" hidden="1">
      <c r="C500" s="84" t="e">
        <f>'ORÇAMENTO '!#REF!</f>
        <v>#REF!</v>
      </c>
      <c r="D500" s="88" t="e">
        <f>'ORÇAMENTO '!#REF!</f>
        <v>#REF!</v>
      </c>
      <c r="E500" s="88" t="e">
        <f>'ORÇAMENTO '!#REF!</f>
        <v>#REF!</v>
      </c>
      <c r="F500" s="88" t="e">
        <f>'ORÇAMENTO '!#REF!</f>
        <v>#REF!</v>
      </c>
      <c r="G500" s="90" t="e">
        <f>'ORÇAMENTO '!#REF!</f>
        <v>#REF!</v>
      </c>
      <c r="H500" s="92" t="e">
        <f>'ORÇAMENTO '!#REF!</f>
        <v>#REF!</v>
      </c>
      <c r="I500" s="90" t="e">
        <f>'ORÇAMENTO '!#REF!</f>
        <v>#REF!</v>
      </c>
      <c r="J500" s="90" t="e">
        <f>'ORÇAMENTO '!#REF!</f>
        <v>#REF!</v>
      </c>
      <c r="K500" s="90" t="e">
        <f>'ORÇAMENTO '!#REF!</f>
        <v>#REF!</v>
      </c>
      <c r="L500" s="92" t="e">
        <f>'ORÇAMENTO '!#REF!</f>
        <v>#REF!</v>
      </c>
      <c r="M500" s="92" t="e">
        <f>'ORÇAMENTO '!#REF!</f>
        <v>#REF!</v>
      </c>
      <c r="N500" s="95" t="e">
        <f>'ORÇAMENTO '!#REF!</f>
        <v>#REF!</v>
      </c>
      <c r="R500" s="96" t="e">
        <f t="shared" si="175"/>
        <v>#REF!</v>
      </c>
      <c r="S500" s="96" t="e">
        <f t="shared" si="176"/>
        <v>#REF!</v>
      </c>
      <c r="T500" s="89" t="e">
        <f t="shared" si="177"/>
        <v>#REF!</v>
      </c>
      <c r="U500" s="96" t="e">
        <f t="shared" si="165"/>
        <v>#REF!</v>
      </c>
      <c r="V500" s="100" t="e">
        <f t="shared" si="178"/>
        <v>#REF!</v>
      </c>
    </row>
    <row r="501" spans="3:23">
      <c r="C501" s="84" t="e">
        <f>'ORÇAMENTO '!#REF!</f>
        <v>#REF!</v>
      </c>
      <c r="D501" s="88" t="e">
        <f>'ORÇAMENTO '!#REF!</f>
        <v>#REF!</v>
      </c>
      <c r="E501" s="88" t="e">
        <f>'ORÇAMENTO '!#REF!</f>
        <v>#REF!</v>
      </c>
      <c r="F501" s="88" t="e">
        <f>'ORÇAMENTO '!#REF!</f>
        <v>#REF!</v>
      </c>
      <c r="G501" s="90" t="e">
        <f>'ORÇAMENTO '!#REF!</f>
        <v>#REF!</v>
      </c>
      <c r="H501" s="92" t="e">
        <f>'ORÇAMENTO '!#REF!</f>
        <v>#REF!</v>
      </c>
      <c r="I501" s="90" t="e">
        <f>'ORÇAMENTO '!#REF!</f>
        <v>#REF!</v>
      </c>
      <c r="J501" s="90" t="e">
        <f>'ORÇAMENTO '!#REF!</f>
        <v>#REF!</v>
      </c>
      <c r="K501" s="90" t="e">
        <f>'ORÇAMENTO '!#REF!</f>
        <v>#REF!</v>
      </c>
      <c r="L501" s="92" t="e">
        <f>'ORÇAMENTO '!#REF!</f>
        <v>#REF!</v>
      </c>
      <c r="M501" s="92" t="e">
        <f>'ORÇAMENTO '!#REF!</f>
        <v>#REF!</v>
      </c>
      <c r="N501" s="95" t="e">
        <f>'ORÇAMENTO '!#REF!</f>
        <v>#REF!</v>
      </c>
      <c r="R501" s="96" t="e">
        <f>IF(F501=F500,0,SUMIF($F$6:$F$1627,F501,$H$6:$H$1627))</f>
        <v>#REF!</v>
      </c>
      <c r="S501" s="96" t="e">
        <f>IF(F501=F500,0,SUMIF($F$6:$F$1627,F501,$I$6:$I$1627))</f>
        <v>#REF!</v>
      </c>
      <c r="T501" s="89" t="e">
        <f>IF(F501=F500,0,SUMIF($F$6:$F$1627,F501,$L$6:$L$1627))</f>
        <v>#REF!</v>
      </c>
      <c r="U501" s="96" t="e">
        <f t="shared" si="165"/>
        <v>#REF!</v>
      </c>
      <c r="V501" s="100" t="e">
        <f>IF(F501=F500,0,SUMIF($F$6:$F$1627,F501,$N$6:$N$1627))</f>
        <v>#REF!</v>
      </c>
      <c r="W501" s="103" t="e">
        <f>V501+W500</f>
        <v>#REF!</v>
      </c>
    </row>
    <row r="502" spans="3:23">
      <c r="C502" s="84" t="e">
        <f>'ORÇAMENTO '!#REF!</f>
        <v>#REF!</v>
      </c>
      <c r="D502" s="88" t="e">
        <f>'ORÇAMENTO '!#REF!</f>
        <v>#REF!</v>
      </c>
      <c r="E502" s="88" t="e">
        <f>'ORÇAMENTO '!#REF!</f>
        <v>#REF!</v>
      </c>
      <c r="F502" s="88" t="e">
        <f>'ORÇAMENTO '!#REF!</f>
        <v>#REF!</v>
      </c>
      <c r="G502" s="90" t="e">
        <f>'ORÇAMENTO '!#REF!</f>
        <v>#REF!</v>
      </c>
      <c r="H502" s="92" t="e">
        <f>'ORÇAMENTO '!#REF!</f>
        <v>#REF!</v>
      </c>
      <c r="I502" s="90" t="e">
        <f>'ORÇAMENTO '!#REF!</f>
        <v>#REF!</v>
      </c>
      <c r="J502" s="90" t="e">
        <f>'ORÇAMENTO '!#REF!</f>
        <v>#REF!</v>
      </c>
      <c r="K502" s="90" t="e">
        <f>'ORÇAMENTO '!#REF!</f>
        <v>#REF!</v>
      </c>
      <c r="L502" s="92" t="e">
        <f>'ORÇAMENTO '!#REF!</f>
        <v>#REF!</v>
      </c>
      <c r="M502" s="92" t="e">
        <f>'ORÇAMENTO '!#REF!</f>
        <v>#REF!</v>
      </c>
      <c r="N502" s="95" t="e">
        <f>'ORÇAMENTO '!#REF!</f>
        <v>#REF!</v>
      </c>
      <c r="R502" s="96" t="e">
        <f>IF(F502=F501,0,SUMIF($F$6:$F$1627,F502,$H$6:$H$1627))</f>
        <v>#REF!</v>
      </c>
      <c r="S502" s="96" t="e">
        <f>IF(F502=F501,0,SUMIF($F$6:$F$1627,F502,$I$6:$I$1627))</f>
        <v>#REF!</v>
      </c>
      <c r="T502" s="89" t="e">
        <f>IF(F502=F501,0,SUMIF($F$6:$F$1627,F502,$L$6:$L$1627))</f>
        <v>#REF!</v>
      </c>
      <c r="U502" s="96" t="e">
        <f t="shared" si="165"/>
        <v>#REF!</v>
      </c>
      <c r="V502" s="100" t="e">
        <f>IF(F502=F501,0,SUMIF($F$6:$F$1627,F502,$N$6:$N$1627))</f>
        <v>#REF!</v>
      </c>
      <c r="W502" s="103" t="e">
        <f>V502+W501</f>
        <v>#REF!</v>
      </c>
    </row>
    <row r="503" spans="3:23">
      <c r="C503" s="84" t="e">
        <f>'ORÇAMENTO '!#REF!</f>
        <v>#REF!</v>
      </c>
      <c r="D503" s="88" t="e">
        <f>'ORÇAMENTO '!#REF!</f>
        <v>#REF!</v>
      </c>
      <c r="E503" s="88" t="e">
        <f>'ORÇAMENTO '!#REF!</f>
        <v>#REF!</v>
      </c>
      <c r="F503" s="88" t="e">
        <f>'ORÇAMENTO '!#REF!</f>
        <v>#REF!</v>
      </c>
      <c r="G503" s="90" t="e">
        <f>'ORÇAMENTO '!#REF!</f>
        <v>#REF!</v>
      </c>
      <c r="H503" s="92" t="e">
        <f>'ORÇAMENTO '!#REF!</f>
        <v>#REF!</v>
      </c>
      <c r="I503" s="90" t="e">
        <f>'ORÇAMENTO '!#REF!</f>
        <v>#REF!</v>
      </c>
      <c r="J503" s="90" t="e">
        <f>'ORÇAMENTO '!#REF!</f>
        <v>#REF!</v>
      </c>
      <c r="K503" s="90" t="e">
        <f>'ORÇAMENTO '!#REF!</f>
        <v>#REF!</v>
      </c>
      <c r="L503" s="92" t="e">
        <f>'ORÇAMENTO '!#REF!</f>
        <v>#REF!</v>
      </c>
      <c r="M503" s="92" t="e">
        <f>'ORÇAMENTO '!#REF!</f>
        <v>#REF!</v>
      </c>
      <c r="N503" s="95" t="e">
        <f>'ORÇAMENTO '!#REF!</f>
        <v>#REF!</v>
      </c>
      <c r="R503" s="96" t="e">
        <f>IF(F503=F502,0,SUMIF($F$6:$F$1627,F503,$H$6:$H$1627))</f>
        <v>#REF!</v>
      </c>
      <c r="S503" s="96" t="e">
        <f>IF(F503=F502,0,SUMIF($F$6:$F$1627,F503,$I$6:$I$1627))</f>
        <v>#REF!</v>
      </c>
      <c r="T503" s="89" t="e">
        <f>IF(F503=F502,0,SUMIF($F$6:$F$1627,F503,$L$6:$L$1627))</f>
        <v>#REF!</v>
      </c>
      <c r="U503" s="96" t="e">
        <f t="shared" si="165"/>
        <v>#REF!</v>
      </c>
      <c r="V503" s="100" t="e">
        <f>IF(F503=F502,0,SUMIF($F$6:$F$1627,F503,$N$6:$N$1627))</f>
        <v>#REF!</v>
      </c>
      <c r="W503" s="103" t="e">
        <f>V503+W502</f>
        <v>#REF!</v>
      </c>
    </row>
    <row r="504" spans="3:23">
      <c r="C504" s="84" t="e">
        <f>'ORÇAMENTO '!#REF!</f>
        <v>#REF!</v>
      </c>
      <c r="D504" s="88" t="e">
        <f>'ORÇAMENTO '!#REF!</f>
        <v>#REF!</v>
      </c>
      <c r="E504" s="88" t="e">
        <f>'ORÇAMENTO '!#REF!</f>
        <v>#REF!</v>
      </c>
      <c r="F504" s="88" t="e">
        <f>'ORÇAMENTO '!#REF!</f>
        <v>#REF!</v>
      </c>
      <c r="G504" s="90" t="e">
        <f>'ORÇAMENTO '!#REF!</f>
        <v>#REF!</v>
      </c>
      <c r="H504" s="92" t="e">
        <f>'ORÇAMENTO '!#REF!</f>
        <v>#REF!</v>
      </c>
      <c r="I504" s="90" t="e">
        <f>'ORÇAMENTO '!#REF!</f>
        <v>#REF!</v>
      </c>
      <c r="J504" s="90" t="e">
        <f>'ORÇAMENTO '!#REF!</f>
        <v>#REF!</v>
      </c>
      <c r="K504" s="90" t="e">
        <f>'ORÇAMENTO '!#REF!</f>
        <v>#REF!</v>
      </c>
      <c r="L504" s="92" t="e">
        <f>'ORÇAMENTO '!#REF!</f>
        <v>#REF!</v>
      </c>
      <c r="M504" s="92" t="e">
        <f>'ORÇAMENTO '!#REF!</f>
        <v>#REF!</v>
      </c>
      <c r="N504" s="95" t="e">
        <f>'ORÇAMENTO '!#REF!</f>
        <v>#REF!</v>
      </c>
      <c r="R504" s="96" t="e">
        <f>IF(F504=F503,0,SUMIF($F$6:$F$1627,F504,$H$6:$H$1627))</f>
        <v>#REF!</v>
      </c>
      <c r="S504" s="96" t="e">
        <f>IF(F504=F503,0,SUMIF($F$6:$F$1627,F504,$I$6:$I$1627))</f>
        <v>#REF!</v>
      </c>
      <c r="T504" s="89" t="e">
        <f>IF(F504=F503,0,SUMIF($F$6:$F$1627,F504,$L$6:$L$1627))</f>
        <v>#REF!</v>
      </c>
      <c r="U504" s="96" t="e">
        <f t="shared" si="165"/>
        <v>#REF!</v>
      </c>
      <c r="V504" s="100" t="e">
        <f>IF(F504=F503,0,SUMIF($F$6:$F$1627,F504,$N$6:$N$1627))</f>
        <v>#REF!</v>
      </c>
      <c r="W504" s="103" t="e">
        <f>V504+W503</f>
        <v>#REF!</v>
      </c>
    </row>
    <row r="505" spans="3:23" hidden="1">
      <c r="C505" s="84" t="e">
        <f>'ORÇAMENTO '!#REF!</f>
        <v>#REF!</v>
      </c>
      <c r="D505" s="88" t="e">
        <f>'ORÇAMENTO '!#REF!</f>
        <v>#REF!</v>
      </c>
      <c r="E505" s="88" t="e">
        <f>'ORÇAMENTO '!#REF!</f>
        <v>#REF!</v>
      </c>
      <c r="F505" s="88" t="e">
        <f>'ORÇAMENTO '!#REF!</f>
        <v>#REF!</v>
      </c>
      <c r="G505" s="90" t="e">
        <f>'ORÇAMENTO '!#REF!</f>
        <v>#REF!</v>
      </c>
      <c r="H505" s="92" t="e">
        <f>'ORÇAMENTO '!#REF!</f>
        <v>#REF!</v>
      </c>
      <c r="I505" s="90" t="e">
        <f>'ORÇAMENTO '!#REF!</f>
        <v>#REF!</v>
      </c>
      <c r="J505" s="90" t="e">
        <f>'ORÇAMENTO '!#REF!</f>
        <v>#REF!</v>
      </c>
      <c r="K505" s="90" t="e">
        <f>'ORÇAMENTO '!#REF!</f>
        <v>#REF!</v>
      </c>
      <c r="L505" s="92" t="e">
        <f>'ORÇAMENTO '!#REF!</f>
        <v>#REF!</v>
      </c>
      <c r="M505" s="92" t="e">
        <f>'ORÇAMENTO '!#REF!</f>
        <v>#REF!</v>
      </c>
      <c r="N505" s="95" t="e">
        <f>'ORÇAMENTO '!#REF!</f>
        <v>#REF!</v>
      </c>
      <c r="R505" s="96" t="e">
        <f t="shared" ref="R505:R518" si="179">IF(F505=F504,0,SUMIF(F$6:F$1627,F505,H$6:H$1627))</f>
        <v>#REF!</v>
      </c>
      <c r="S505" s="96" t="e">
        <f t="shared" ref="S505:S518" si="180">IF(F505=F504,0,SUMIF(F$6:F$1627,F505,I$6:I$1627))</f>
        <v>#REF!</v>
      </c>
      <c r="T505" s="89" t="e">
        <f t="shared" ref="T505:T518" si="181">IF(F505=F504,0,SUMIF(F$6:F$1627,F505,L$6:L$1627))</f>
        <v>#REF!</v>
      </c>
      <c r="U505" s="96" t="e">
        <f t="shared" si="165"/>
        <v>#REF!</v>
      </c>
      <c r="V505" s="100" t="e">
        <f t="shared" ref="V505:V518" si="182">IF(F505=F504,0,SUMIF(F$6:F$1627,F505,N$6:N$1627))</f>
        <v>#REF!</v>
      </c>
    </row>
    <row r="506" spans="3:23" hidden="1">
      <c r="C506" s="84" t="e">
        <f>'ORÇAMENTO '!#REF!</f>
        <v>#REF!</v>
      </c>
      <c r="D506" s="88" t="e">
        <f>'ORÇAMENTO '!#REF!</f>
        <v>#REF!</v>
      </c>
      <c r="E506" s="88" t="e">
        <f>'ORÇAMENTO '!#REF!</f>
        <v>#REF!</v>
      </c>
      <c r="F506" s="88" t="e">
        <f>'ORÇAMENTO '!#REF!</f>
        <v>#REF!</v>
      </c>
      <c r="G506" s="90" t="e">
        <f>'ORÇAMENTO '!#REF!</f>
        <v>#REF!</v>
      </c>
      <c r="H506" s="92" t="e">
        <f>'ORÇAMENTO '!#REF!</f>
        <v>#REF!</v>
      </c>
      <c r="I506" s="90" t="e">
        <f>'ORÇAMENTO '!#REF!</f>
        <v>#REF!</v>
      </c>
      <c r="J506" s="90" t="e">
        <f>'ORÇAMENTO '!#REF!</f>
        <v>#REF!</v>
      </c>
      <c r="K506" s="90" t="e">
        <f>'ORÇAMENTO '!#REF!</f>
        <v>#REF!</v>
      </c>
      <c r="L506" s="92" t="e">
        <f>'ORÇAMENTO '!#REF!</f>
        <v>#REF!</v>
      </c>
      <c r="M506" s="92" t="e">
        <f>'ORÇAMENTO '!#REF!</f>
        <v>#REF!</v>
      </c>
      <c r="N506" s="95" t="e">
        <f>'ORÇAMENTO '!#REF!</f>
        <v>#REF!</v>
      </c>
      <c r="R506" s="96" t="e">
        <f t="shared" si="179"/>
        <v>#REF!</v>
      </c>
      <c r="S506" s="96" t="e">
        <f t="shared" si="180"/>
        <v>#REF!</v>
      </c>
      <c r="T506" s="89" t="e">
        <f t="shared" si="181"/>
        <v>#REF!</v>
      </c>
      <c r="U506" s="96" t="e">
        <f t="shared" si="165"/>
        <v>#REF!</v>
      </c>
      <c r="V506" s="100" t="e">
        <f t="shared" si="182"/>
        <v>#REF!</v>
      </c>
    </row>
    <row r="507" spans="3:23" hidden="1">
      <c r="C507" s="84" t="e">
        <f>'ORÇAMENTO '!#REF!</f>
        <v>#REF!</v>
      </c>
      <c r="D507" s="88" t="e">
        <f>'ORÇAMENTO '!#REF!</f>
        <v>#REF!</v>
      </c>
      <c r="E507" s="88" t="e">
        <f>'ORÇAMENTO '!#REF!</f>
        <v>#REF!</v>
      </c>
      <c r="F507" s="88" t="e">
        <f>'ORÇAMENTO '!#REF!</f>
        <v>#REF!</v>
      </c>
      <c r="G507" s="90" t="e">
        <f>'ORÇAMENTO '!#REF!</f>
        <v>#REF!</v>
      </c>
      <c r="H507" s="92" t="e">
        <f>'ORÇAMENTO '!#REF!</f>
        <v>#REF!</v>
      </c>
      <c r="I507" s="90" t="e">
        <f>'ORÇAMENTO '!#REF!</f>
        <v>#REF!</v>
      </c>
      <c r="J507" s="90" t="e">
        <f>'ORÇAMENTO '!#REF!</f>
        <v>#REF!</v>
      </c>
      <c r="K507" s="90" t="e">
        <f>'ORÇAMENTO '!#REF!</f>
        <v>#REF!</v>
      </c>
      <c r="L507" s="92" t="e">
        <f>'ORÇAMENTO '!#REF!</f>
        <v>#REF!</v>
      </c>
      <c r="M507" s="92" t="e">
        <f>'ORÇAMENTO '!#REF!</f>
        <v>#REF!</v>
      </c>
      <c r="N507" s="95" t="e">
        <f>'ORÇAMENTO '!#REF!</f>
        <v>#REF!</v>
      </c>
      <c r="R507" s="96" t="e">
        <f t="shared" si="179"/>
        <v>#REF!</v>
      </c>
      <c r="S507" s="96" t="e">
        <f t="shared" si="180"/>
        <v>#REF!</v>
      </c>
      <c r="T507" s="89" t="e">
        <f t="shared" si="181"/>
        <v>#REF!</v>
      </c>
      <c r="U507" s="96" t="e">
        <f t="shared" si="165"/>
        <v>#REF!</v>
      </c>
      <c r="V507" s="100" t="e">
        <f t="shared" si="182"/>
        <v>#REF!</v>
      </c>
    </row>
    <row r="508" spans="3:23" hidden="1">
      <c r="C508" s="84" t="e">
        <f>'ORÇAMENTO '!#REF!</f>
        <v>#REF!</v>
      </c>
      <c r="D508" s="88" t="e">
        <f>'ORÇAMENTO '!#REF!</f>
        <v>#REF!</v>
      </c>
      <c r="E508" s="88" t="e">
        <f>'ORÇAMENTO '!#REF!</f>
        <v>#REF!</v>
      </c>
      <c r="F508" s="88" t="e">
        <f>'ORÇAMENTO '!#REF!</f>
        <v>#REF!</v>
      </c>
      <c r="G508" s="90" t="e">
        <f>'ORÇAMENTO '!#REF!</f>
        <v>#REF!</v>
      </c>
      <c r="H508" s="92" t="e">
        <f>'ORÇAMENTO '!#REF!</f>
        <v>#REF!</v>
      </c>
      <c r="I508" s="90" t="e">
        <f>'ORÇAMENTO '!#REF!</f>
        <v>#REF!</v>
      </c>
      <c r="J508" s="90" t="e">
        <f>'ORÇAMENTO '!#REF!</f>
        <v>#REF!</v>
      </c>
      <c r="K508" s="90" t="e">
        <f>'ORÇAMENTO '!#REF!</f>
        <v>#REF!</v>
      </c>
      <c r="L508" s="92" t="e">
        <f>'ORÇAMENTO '!#REF!</f>
        <v>#REF!</v>
      </c>
      <c r="M508" s="92" t="e">
        <f>'ORÇAMENTO '!#REF!</f>
        <v>#REF!</v>
      </c>
      <c r="N508" s="95" t="e">
        <f>'ORÇAMENTO '!#REF!</f>
        <v>#REF!</v>
      </c>
      <c r="R508" s="96" t="e">
        <f t="shared" si="179"/>
        <v>#REF!</v>
      </c>
      <c r="S508" s="96" t="e">
        <f t="shared" si="180"/>
        <v>#REF!</v>
      </c>
      <c r="T508" s="89" t="e">
        <f t="shared" si="181"/>
        <v>#REF!</v>
      </c>
      <c r="U508" s="96" t="e">
        <f t="shared" si="165"/>
        <v>#REF!</v>
      </c>
      <c r="V508" s="100" t="e">
        <f t="shared" si="182"/>
        <v>#REF!</v>
      </c>
    </row>
    <row r="509" spans="3:23" hidden="1">
      <c r="C509" s="84" t="e">
        <f>'ORÇAMENTO '!#REF!</f>
        <v>#REF!</v>
      </c>
      <c r="D509" s="88" t="e">
        <f>'ORÇAMENTO '!#REF!</f>
        <v>#REF!</v>
      </c>
      <c r="E509" s="88" t="e">
        <f>'ORÇAMENTO '!#REF!</f>
        <v>#REF!</v>
      </c>
      <c r="F509" s="88" t="e">
        <f>'ORÇAMENTO '!#REF!</f>
        <v>#REF!</v>
      </c>
      <c r="G509" s="90" t="e">
        <f>'ORÇAMENTO '!#REF!</f>
        <v>#REF!</v>
      </c>
      <c r="H509" s="92" t="e">
        <f>'ORÇAMENTO '!#REF!</f>
        <v>#REF!</v>
      </c>
      <c r="I509" s="90" t="e">
        <f>'ORÇAMENTO '!#REF!</f>
        <v>#REF!</v>
      </c>
      <c r="J509" s="90" t="e">
        <f>'ORÇAMENTO '!#REF!</f>
        <v>#REF!</v>
      </c>
      <c r="K509" s="90" t="e">
        <f>'ORÇAMENTO '!#REF!</f>
        <v>#REF!</v>
      </c>
      <c r="L509" s="92" t="e">
        <f>'ORÇAMENTO '!#REF!</f>
        <v>#REF!</v>
      </c>
      <c r="M509" s="92" t="e">
        <f>'ORÇAMENTO '!#REF!</f>
        <v>#REF!</v>
      </c>
      <c r="N509" s="95" t="e">
        <f>'ORÇAMENTO '!#REF!</f>
        <v>#REF!</v>
      </c>
      <c r="R509" s="96" t="e">
        <f t="shared" si="179"/>
        <v>#REF!</v>
      </c>
      <c r="S509" s="96" t="e">
        <f t="shared" si="180"/>
        <v>#REF!</v>
      </c>
      <c r="T509" s="89" t="e">
        <f t="shared" si="181"/>
        <v>#REF!</v>
      </c>
      <c r="U509" s="96" t="e">
        <f t="shared" si="165"/>
        <v>#REF!</v>
      </c>
      <c r="V509" s="100" t="e">
        <f t="shared" si="182"/>
        <v>#REF!</v>
      </c>
    </row>
    <row r="510" spans="3:23" hidden="1">
      <c r="C510" s="84" t="e">
        <f>'ORÇAMENTO '!#REF!</f>
        <v>#REF!</v>
      </c>
      <c r="D510" s="88" t="e">
        <f>'ORÇAMENTO '!#REF!</f>
        <v>#REF!</v>
      </c>
      <c r="E510" s="88" t="e">
        <f>'ORÇAMENTO '!#REF!</f>
        <v>#REF!</v>
      </c>
      <c r="F510" s="88" t="e">
        <f>'ORÇAMENTO '!#REF!</f>
        <v>#REF!</v>
      </c>
      <c r="G510" s="90" t="e">
        <f>'ORÇAMENTO '!#REF!</f>
        <v>#REF!</v>
      </c>
      <c r="H510" s="92" t="e">
        <f>'ORÇAMENTO '!#REF!</f>
        <v>#REF!</v>
      </c>
      <c r="I510" s="90" t="e">
        <f>'ORÇAMENTO '!#REF!</f>
        <v>#REF!</v>
      </c>
      <c r="J510" s="90" t="e">
        <f>'ORÇAMENTO '!#REF!</f>
        <v>#REF!</v>
      </c>
      <c r="K510" s="90" t="e">
        <f>'ORÇAMENTO '!#REF!</f>
        <v>#REF!</v>
      </c>
      <c r="L510" s="92" t="e">
        <f>'ORÇAMENTO '!#REF!</f>
        <v>#REF!</v>
      </c>
      <c r="M510" s="92" t="e">
        <f>'ORÇAMENTO '!#REF!</f>
        <v>#REF!</v>
      </c>
      <c r="N510" s="95" t="e">
        <f>'ORÇAMENTO '!#REF!</f>
        <v>#REF!</v>
      </c>
      <c r="R510" s="96" t="e">
        <f t="shared" si="179"/>
        <v>#REF!</v>
      </c>
      <c r="S510" s="96" t="e">
        <f t="shared" si="180"/>
        <v>#REF!</v>
      </c>
      <c r="T510" s="89" t="e">
        <f t="shared" si="181"/>
        <v>#REF!</v>
      </c>
      <c r="U510" s="96" t="e">
        <f t="shared" si="165"/>
        <v>#REF!</v>
      </c>
      <c r="V510" s="100" t="e">
        <f t="shared" si="182"/>
        <v>#REF!</v>
      </c>
    </row>
    <row r="511" spans="3:23" hidden="1">
      <c r="C511" s="84" t="e">
        <f>'ORÇAMENTO '!#REF!</f>
        <v>#REF!</v>
      </c>
      <c r="D511" s="88" t="e">
        <f>'ORÇAMENTO '!#REF!</f>
        <v>#REF!</v>
      </c>
      <c r="E511" s="88" t="e">
        <f>'ORÇAMENTO '!#REF!</f>
        <v>#REF!</v>
      </c>
      <c r="F511" s="88" t="e">
        <f>'ORÇAMENTO '!#REF!</f>
        <v>#REF!</v>
      </c>
      <c r="G511" s="90" t="e">
        <f>'ORÇAMENTO '!#REF!</f>
        <v>#REF!</v>
      </c>
      <c r="H511" s="92" t="e">
        <f>'ORÇAMENTO '!#REF!</f>
        <v>#REF!</v>
      </c>
      <c r="I511" s="90" t="e">
        <f>'ORÇAMENTO '!#REF!</f>
        <v>#REF!</v>
      </c>
      <c r="J511" s="90" t="e">
        <f>'ORÇAMENTO '!#REF!</f>
        <v>#REF!</v>
      </c>
      <c r="K511" s="90" t="e">
        <f>'ORÇAMENTO '!#REF!</f>
        <v>#REF!</v>
      </c>
      <c r="L511" s="92" t="e">
        <f>'ORÇAMENTO '!#REF!</f>
        <v>#REF!</v>
      </c>
      <c r="M511" s="92" t="e">
        <f>'ORÇAMENTO '!#REF!</f>
        <v>#REF!</v>
      </c>
      <c r="N511" s="95" t="e">
        <f>'ORÇAMENTO '!#REF!</f>
        <v>#REF!</v>
      </c>
      <c r="R511" s="96" t="e">
        <f t="shared" si="179"/>
        <v>#REF!</v>
      </c>
      <c r="S511" s="96" t="e">
        <f t="shared" si="180"/>
        <v>#REF!</v>
      </c>
      <c r="T511" s="89" t="e">
        <f t="shared" si="181"/>
        <v>#REF!</v>
      </c>
      <c r="U511" s="96" t="e">
        <f t="shared" si="165"/>
        <v>#REF!</v>
      </c>
      <c r="V511" s="100" t="e">
        <f t="shared" si="182"/>
        <v>#REF!</v>
      </c>
    </row>
    <row r="512" spans="3:23" hidden="1">
      <c r="C512" s="84" t="e">
        <f>'ORÇAMENTO '!#REF!</f>
        <v>#REF!</v>
      </c>
      <c r="D512" s="88" t="e">
        <f>'ORÇAMENTO '!#REF!</f>
        <v>#REF!</v>
      </c>
      <c r="E512" s="88" t="e">
        <f>'ORÇAMENTO '!#REF!</f>
        <v>#REF!</v>
      </c>
      <c r="F512" s="88" t="e">
        <f>'ORÇAMENTO '!#REF!</f>
        <v>#REF!</v>
      </c>
      <c r="G512" s="90" t="e">
        <f>'ORÇAMENTO '!#REF!</f>
        <v>#REF!</v>
      </c>
      <c r="H512" s="92" t="e">
        <f>'ORÇAMENTO '!#REF!</f>
        <v>#REF!</v>
      </c>
      <c r="I512" s="90" t="e">
        <f>'ORÇAMENTO '!#REF!</f>
        <v>#REF!</v>
      </c>
      <c r="J512" s="90" t="e">
        <f>'ORÇAMENTO '!#REF!</f>
        <v>#REF!</v>
      </c>
      <c r="K512" s="90" t="e">
        <f>'ORÇAMENTO '!#REF!</f>
        <v>#REF!</v>
      </c>
      <c r="L512" s="92" t="e">
        <f>'ORÇAMENTO '!#REF!</f>
        <v>#REF!</v>
      </c>
      <c r="M512" s="92" t="e">
        <f>'ORÇAMENTO '!#REF!</f>
        <v>#REF!</v>
      </c>
      <c r="N512" s="95" t="e">
        <f>'ORÇAMENTO '!#REF!</f>
        <v>#REF!</v>
      </c>
      <c r="R512" s="96" t="e">
        <f t="shared" si="179"/>
        <v>#REF!</v>
      </c>
      <c r="S512" s="96" t="e">
        <f t="shared" si="180"/>
        <v>#REF!</v>
      </c>
      <c r="T512" s="89" t="e">
        <f t="shared" si="181"/>
        <v>#REF!</v>
      </c>
      <c r="U512" s="96" t="e">
        <f t="shared" si="165"/>
        <v>#REF!</v>
      </c>
      <c r="V512" s="100" t="e">
        <f t="shared" si="182"/>
        <v>#REF!</v>
      </c>
    </row>
    <row r="513" spans="3:23" hidden="1">
      <c r="C513" s="84" t="e">
        <f>'ORÇAMENTO '!#REF!</f>
        <v>#REF!</v>
      </c>
      <c r="D513" s="88" t="e">
        <f>'ORÇAMENTO '!#REF!</f>
        <v>#REF!</v>
      </c>
      <c r="E513" s="88" t="e">
        <f>'ORÇAMENTO '!#REF!</f>
        <v>#REF!</v>
      </c>
      <c r="F513" s="88" t="e">
        <f>'ORÇAMENTO '!#REF!</f>
        <v>#REF!</v>
      </c>
      <c r="G513" s="90" t="e">
        <f>'ORÇAMENTO '!#REF!</f>
        <v>#REF!</v>
      </c>
      <c r="H513" s="92" t="e">
        <f>'ORÇAMENTO '!#REF!</f>
        <v>#REF!</v>
      </c>
      <c r="I513" s="90" t="e">
        <f>'ORÇAMENTO '!#REF!</f>
        <v>#REF!</v>
      </c>
      <c r="J513" s="90" t="e">
        <f>'ORÇAMENTO '!#REF!</f>
        <v>#REF!</v>
      </c>
      <c r="K513" s="90" t="e">
        <f>'ORÇAMENTO '!#REF!</f>
        <v>#REF!</v>
      </c>
      <c r="L513" s="92" t="e">
        <f>'ORÇAMENTO '!#REF!</f>
        <v>#REF!</v>
      </c>
      <c r="M513" s="92" t="e">
        <f>'ORÇAMENTO '!#REF!</f>
        <v>#REF!</v>
      </c>
      <c r="N513" s="95" t="e">
        <f>'ORÇAMENTO '!#REF!</f>
        <v>#REF!</v>
      </c>
      <c r="R513" s="96" t="e">
        <f t="shared" si="179"/>
        <v>#REF!</v>
      </c>
      <c r="S513" s="96" t="e">
        <f t="shared" si="180"/>
        <v>#REF!</v>
      </c>
      <c r="T513" s="89" t="e">
        <f t="shared" si="181"/>
        <v>#REF!</v>
      </c>
      <c r="U513" s="96" t="e">
        <f t="shared" si="165"/>
        <v>#REF!</v>
      </c>
      <c r="V513" s="100" t="e">
        <f t="shared" si="182"/>
        <v>#REF!</v>
      </c>
    </row>
    <row r="514" spans="3:23" hidden="1">
      <c r="C514" s="84" t="e">
        <f>'ORÇAMENTO '!#REF!</f>
        <v>#REF!</v>
      </c>
      <c r="D514" s="88" t="e">
        <f>'ORÇAMENTO '!#REF!</f>
        <v>#REF!</v>
      </c>
      <c r="E514" s="88" t="e">
        <f>'ORÇAMENTO '!#REF!</f>
        <v>#REF!</v>
      </c>
      <c r="F514" s="88" t="e">
        <f>'ORÇAMENTO '!#REF!</f>
        <v>#REF!</v>
      </c>
      <c r="G514" s="90" t="e">
        <f>'ORÇAMENTO '!#REF!</f>
        <v>#REF!</v>
      </c>
      <c r="H514" s="92" t="e">
        <f>'ORÇAMENTO '!#REF!</f>
        <v>#REF!</v>
      </c>
      <c r="I514" s="90" t="e">
        <f>'ORÇAMENTO '!#REF!</f>
        <v>#REF!</v>
      </c>
      <c r="J514" s="90" t="e">
        <f>'ORÇAMENTO '!#REF!</f>
        <v>#REF!</v>
      </c>
      <c r="K514" s="90" t="e">
        <f>'ORÇAMENTO '!#REF!</f>
        <v>#REF!</v>
      </c>
      <c r="L514" s="92" t="e">
        <f>'ORÇAMENTO '!#REF!</f>
        <v>#REF!</v>
      </c>
      <c r="M514" s="92" t="e">
        <f>'ORÇAMENTO '!#REF!</f>
        <v>#REF!</v>
      </c>
      <c r="N514" s="95" t="e">
        <f>'ORÇAMENTO '!#REF!</f>
        <v>#REF!</v>
      </c>
      <c r="R514" s="96" t="e">
        <f t="shared" si="179"/>
        <v>#REF!</v>
      </c>
      <c r="S514" s="96" t="e">
        <f t="shared" si="180"/>
        <v>#REF!</v>
      </c>
      <c r="T514" s="89" t="e">
        <f t="shared" si="181"/>
        <v>#REF!</v>
      </c>
      <c r="U514" s="96" t="e">
        <f t="shared" si="165"/>
        <v>#REF!</v>
      </c>
      <c r="V514" s="100" t="e">
        <f t="shared" si="182"/>
        <v>#REF!</v>
      </c>
    </row>
    <row r="515" spans="3:23" hidden="1">
      <c r="C515" s="84" t="e">
        <f>'ORÇAMENTO '!#REF!</f>
        <v>#REF!</v>
      </c>
      <c r="D515" s="88" t="e">
        <f>'ORÇAMENTO '!#REF!</f>
        <v>#REF!</v>
      </c>
      <c r="E515" s="88" t="e">
        <f>'ORÇAMENTO '!#REF!</f>
        <v>#REF!</v>
      </c>
      <c r="F515" s="88" t="e">
        <f>'ORÇAMENTO '!#REF!</f>
        <v>#REF!</v>
      </c>
      <c r="G515" s="90" t="e">
        <f>'ORÇAMENTO '!#REF!</f>
        <v>#REF!</v>
      </c>
      <c r="H515" s="92" t="e">
        <f>'ORÇAMENTO '!#REF!</f>
        <v>#REF!</v>
      </c>
      <c r="I515" s="90" t="e">
        <f>'ORÇAMENTO '!#REF!</f>
        <v>#REF!</v>
      </c>
      <c r="J515" s="90" t="e">
        <f>'ORÇAMENTO '!#REF!</f>
        <v>#REF!</v>
      </c>
      <c r="K515" s="90" t="e">
        <f>'ORÇAMENTO '!#REF!</f>
        <v>#REF!</v>
      </c>
      <c r="L515" s="92" t="e">
        <f>'ORÇAMENTO '!#REF!</f>
        <v>#REF!</v>
      </c>
      <c r="M515" s="92" t="e">
        <f>'ORÇAMENTO '!#REF!</f>
        <v>#REF!</v>
      </c>
      <c r="N515" s="95" t="e">
        <f>'ORÇAMENTO '!#REF!</f>
        <v>#REF!</v>
      </c>
      <c r="R515" s="96" t="e">
        <f t="shared" si="179"/>
        <v>#REF!</v>
      </c>
      <c r="S515" s="96" t="e">
        <f t="shared" si="180"/>
        <v>#REF!</v>
      </c>
      <c r="T515" s="89" t="e">
        <f t="shared" si="181"/>
        <v>#REF!</v>
      </c>
      <c r="U515" s="96" t="e">
        <f t="shared" si="165"/>
        <v>#REF!</v>
      </c>
      <c r="V515" s="100" t="e">
        <f t="shared" si="182"/>
        <v>#REF!</v>
      </c>
    </row>
    <row r="516" spans="3:23" hidden="1">
      <c r="C516" s="84" t="e">
        <f>'ORÇAMENTO '!#REF!</f>
        <v>#REF!</v>
      </c>
      <c r="D516" s="88" t="e">
        <f>'ORÇAMENTO '!#REF!</f>
        <v>#REF!</v>
      </c>
      <c r="E516" s="88" t="e">
        <f>'ORÇAMENTO '!#REF!</f>
        <v>#REF!</v>
      </c>
      <c r="F516" s="88" t="e">
        <f>'ORÇAMENTO '!#REF!</f>
        <v>#REF!</v>
      </c>
      <c r="G516" s="90" t="e">
        <f>'ORÇAMENTO '!#REF!</f>
        <v>#REF!</v>
      </c>
      <c r="H516" s="92" t="e">
        <f>'ORÇAMENTO '!#REF!</f>
        <v>#REF!</v>
      </c>
      <c r="I516" s="90" t="e">
        <f>'ORÇAMENTO '!#REF!</f>
        <v>#REF!</v>
      </c>
      <c r="J516" s="90" t="e">
        <f>'ORÇAMENTO '!#REF!</f>
        <v>#REF!</v>
      </c>
      <c r="K516" s="90" t="e">
        <f>'ORÇAMENTO '!#REF!</f>
        <v>#REF!</v>
      </c>
      <c r="L516" s="92" t="e">
        <f>'ORÇAMENTO '!#REF!</f>
        <v>#REF!</v>
      </c>
      <c r="M516" s="92" t="e">
        <f>'ORÇAMENTO '!#REF!</f>
        <v>#REF!</v>
      </c>
      <c r="N516" s="95" t="e">
        <f>'ORÇAMENTO '!#REF!</f>
        <v>#REF!</v>
      </c>
      <c r="R516" s="96" t="e">
        <f t="shared" si="179"/>
        <v>#REF!</v>
      </c>
      <c r="S516" s="96" t="e">
        <f t="shared" si="180"/>
        <v>#REF!</v>
      </c>
      <c r="T516" s="89" t="e">
        <f t="shared" si="181"/>
        <v>#REF!</v>
      </c>
      <c r="U516" s="96" t="e">
        <f t="shared" si="165"/>
        <v>#REF!</v>
      </c>
      <c r="V516" s="100" t="e">
        <f t="shared" si="182"/>
        <v>#REF!</v>
      </c>
    </row>
    <row r="517" spans="3:23" hidden="1">
      <c r="C517" s="84" t="e">
        <f>'ORÇAMENTO '!#REF!</f>
        <v>#REF!</v>
      </c>
      <c r="D517" s="88" t="e">
        <f>'ORÇAMENTO '!#REF!</f>
        <v>#REF!</v>
      </c>
      <c r="E517" s="88" t="e">
        <f>'ORÇAMENTO '!#REF!</f>
        <v>#REF!</v>
      </c>
      <c r="F517" s="88" t="e">
        <f>'ORÇAMENTO '!#REF!</f>
        <v>#REF!</v>
      </c>
      <c r="G517" s="90" t="e">
        <f>'ORÇAMENTO '!#REF!</f>
        <v>#REF!</v>
      </c>
      <c r="H517" s="92" t="e">
        <f>'ORÇAMENTO '!#REF!</f>
        <v>#REF!</v>
      </c>
      <c r="I517" s="90" t="e">
        <f>'ORÇAMENTO '!#REF!</f>
        <v>#REF!</v>
      </c>
      <c r="J517" s="90" t="e">
        <f>'ORÇAMENTO '!#REF!</f>
        <v>#REF!</v>
      </c>
      <c r="K517" s="90" t="e">
        <f>'ORÇAMENTO '!#REF!</f>
        <v>#REF!</v>
      </c>
      <c r="L517" s="92" t="e">
        <f>'ORÇAMENTO '!#REF!</f>
        <v>#REF!</v>
      </c>
      <c r="M517" s="92" t="e">
        <f>'ORÇAMENTO '!#REF!</f>
        <v>#REF!</v>
      </c>
      <c r="N517" s="95" t="e">
        <f>'ORÇAMENTO '!#REF!</f>
        <v>#REF!</v>
      </c>
      <c r="R517" s="96" t="e">
        <f t="shared" si="179"/>
        <v>#REF!</v>
      </c>
      <c r="S517" s="96" t="e">
        <f t="shared" si="180"/>
        <v>#REF!</v>
      </c>
      <c r="T517" s="89" t="e">
        <f t="shared" si="181"/>
        <v>#REF!</v>
      </c>
      <c r="U517" s="96" t="e">
        <f t="shared" si="165"/>
        <v>#REF!</v>
      </c>
      <c r="V517" s="100" t="e">
        <f t="shared" si="182"/>
        <v>#REF!</v>
      </c>
    </row>
    <row r="518" spans="3:23" hidden="1">
      <c r="C518" s="84" t="e">
        <f>'ORÇAMENTO '!#REF!</f>
        <v>#REF!</v>
      </c>
      <c r="D518" s="88" t="e">
        <f>'ORÇAMENTO '!#REF!</f>
        <v>#REF!</v>
      </c>
      <c r="E518" s="88" t="e">
        <f>'ORÇAMENTO '!#REF!</f>
        <v>#REF!</v>
      </c>
      <c r="F518" s="88" t="e">
        <f>'ORÇAMENTO '!#REF!</f>
        <v>#REF!</v>
      </c>
      <c r="G518" s="90" t="e">
        <f>'ORÇAMENTO '!#REF!</f>
        <v>#REF!</v>
      </c>
      <c r="H518" s="92" t="e">
        <f>'ORÇAMENTO '!#REF!</f>
        <v>#REF!</v>
      </c>
      <c r="I518" s="90" t="e">
        <f>'ORÇAMENTO '!#REF!</f>
        <v>#REF!</v>
      </c>
      <c r="J518" s="90" t="e">
        <f>'ORÇAMENTO '!#REF!</f>
        <v>#REF!</v>
      </c>
      <c r="K518" s="90" t="e">
        <f>'ORÇAMENTO '!#REF!</f>
        <v>#REF!</v>
      </c>
      <c r="L518" s="92" t="e">
        <f>'ORÇAMENTO '!#REF!</f>
        <v>#REF!</v>
      </c>
      <c r="M518" s="92" t="e">
        <f>'ORÇAMENTO '!#REF!</f>
        <v>#REF!</v>
      </c>
      <c r="N518" s="95" t="e">
        <f>'ORÇAMENTO '!#REF!</f>
        <v>#REF!</v>
      </c>
      <c r="R518" s="96" t="e">
        <f t="shared" si="179"/>
        <v>#REF!</v>
      </c>
      <c r="S518" s="96" t="e">
        <f t="shared" si="180"/>
        <v>#REF!</v>
      </c>
      <c r="T518" s="89" t="e">
        <f t="shared" si="181"/>
        <v>#REF!</v>
      </c>
      <c r="U518" s="96" t="e">
        <f t="shared" ref="U518:U581" si="183">IF(F518=F517,0,SUMIF(F$6:F$1627,F518,M$6:M$1627))</f>
        <v>#REF!</v>
      </c>
      <c r="V518" s="100" t="e">
        <f t="shared" si="182"/>
        <v>#REF!</v>
      </c>
    </row>
    <row r="519" spans="3:23">
      <c r="C519" s="84" t="e">
        <f>'ORÇAMENTO '!#REF!</f>
        <v>#REF!</v>
      </c>
      <c r="D519" s="88" t="e">
        <f>'ORÇAMENTO '!#REF!</f>
        <v>#REF!</v>
      </c>
      <c r="E519" s="88" t="e">
        <f>'ORÇAMENTO '!#REF!</f>
        <v>#REF!</v>
      </c>
      <c r="F519" s="88" t="e">
        <f>'ORÇAMENTO '!#REF!</f>
        <v>#REF!</v>
      </c>
      <c r="G519" s="90" t="e">
        <f>'ORÇAMENTO '!#REF!</f>
        <v>#REF!</v>
      </c>
      <c r="H519" s="92" t="e">
        <f>'ORÇAMENTO '!#REF!</f>
        <v>#REF!</v>
      </c>
      <c r="I519" s="90" t="e">
        <f>'ORÇAMENTO '!#REF!</f>
        <v>#REF!</v>
      </c>
      <c r="J519" s="90" t="e">
        <f>'ORÇAMENTO '!#REF!</f>
        <v>#REF!</v>
      </c>
      <c r="K519" s="90" t="e">
        <f>'ORÇAMENTO '!#REF!</f>
        <v>#REF!</v>
      </c>
      <c r="L519" s="92" t="e">
        <f>'ORÇAMENTO '!#REF!</f>
        <v>#REF!</v>
      </c>
      <c r="M519" s="92" t="e">
        <f>'ORÇAMENTO '!#REF!</f>
        <v>#REF!</v>
      </c>
      <c r="N519" s="95" t="e">
        <f>'ORÇAMENTO '!#REF!</f>
        <v>#REF!</v>
      </c>
      <c r="R519" s="96" t="e">
        <f>IF(F519=F518,0,SUMIF($F$6:$F$1627,F519,$H$6:$H$1627))</f>
        <v>#REF!</v>
      </c>
      <c r="S519" s="96" t="e">
        <f>IF(F519=F518,0,SUMIF($F$6:$F$1627,F519,$I$6:$I$1627))</f>
        <v>#REF!</v>
      </c>
      <c r="T519" s="89" t="e">
        <f>IF(F519=F518,0,SUMIF($F$6:$F$1627,F519,$L$6:$L$1627))</f>
        <v>#REF!</v>
      </c>
      <c r="U519" s="96" t="e">
        <f t="shared" si="183"/>
        <v>#REF!</v>
      </c>
      <c r="V519" s="100" t="e">
        <f>IF(F519=F518,0,SUMIF($F$6:$F$1627,F519,$N$6:$N$1627))</f>
        <v>#REF!</v>
      </c>
      <c r="W519" s="103" t="e">
        <f>V519+W518</f>
        <v>#REF!</v>
      </c>
    </row>
    <row r="520" spans="3:23">
      <c r="C520" s="84" t="e">
        <f>'ORÇAMENTO '!#REF!</f>
        <v>#REF!</v>
      </c>
      <c r="D520" s="88" t="e">
        <f>'ORÇAMENTO '!#REF!</f>
        <v>#REF!</v>
      </c>
      <c r="E520" s="88" t="e">
        <f>'ORÇAMENTO '!#REF!</f>
        <v>#REF!</v>
      </c>
      <c r="F520" s="88" t="e">
        <f>'ORÇAMENTO '!#REF!</f>
        <v>#REF!</v>
      </c>
      <c r="G520" s="90" t="e">
        <f>'ORÇAMENTO '!#REF!</f>
        <v>#REF!</v>
      </c>
      <c r="H520" s="92" t="e">
        <f>'ORÇAMENTO '!#REF!</f>
        <v>#REF!</v>
      </c>
      <c r="I520" s="90" t="e">
        <f>'ORÇAMENTO '!#REF!</f>
        <v>#REF!</v>
      </c>
      <c r="J520" s="90" t="e">
        <f>'ORÇAMENTO '!#REF!</f>
        <v>#REF!</v>
      </c>
      <c r="K520" s="90" t="e">
        <f>'ORÇAMENTO '!#REF!</f>
        <v>#REF!</v>
      </c>
      <c r="L520" s="92" t="e">
        <f>'ORÇAMENTO '!#REF!</f>
        <v>#REF!</v>
      </c>
      <c r="M520" s="92" t="e">
        <f>'ORÇAMENTO '!#REF!</f>
        <v>#REF!</v>
      </c>
      <c r="N520" s="95" t="e">
        <f>'ORÇAMENTO '!#REF!</f>
        <v>#REF!</v>
      </c>
      <c r="R520" s="96" t="e">
        <f>IF(F520=F519,0,SUMIF($F$6:$F$1627,F520,$H$6:$H$1627))</f>
        <v>#REF!</v>
      </c>
      <c r="S520" s="96" t="e">
        <f>IF(F520=F519,0,SUMIF($F$6:$F$1627,F520,$I$6:$I$1627))</f>
        <v>#REF!</v>
      </c>
      <c r="T520" s="89" t="e">
        <f>IF(F520=F519,0,SUMIF($F$6:$F$1627,F520,$L$6:$L$1627))</f>
        <v>#REF!</v>
      </c>
      <c r="U520" s="96" t="e">
        <f t="shared" si="183"/>
        <v>#REF!</v>
      </c>
      <c r="V520" s="100" t="e">
        <f>IF(F520=F519,0,SUMIF($F$6:$F$1627,F520,$N$6:$N$1627))</f>
        <v>#REF!</v>
      </c>
      <c r="W520" s="103" t="e">
        <f>V520+W519</f>
        <v>#REF!</v>
      </c>
    </row>
    <row r="521" spans="3:23">
      <c r="C521" s="84" t="e">
        <f>'ORÇAMENTO '!#REF!</f>
        <v>#REF!</v>
      </c>
      <c r="D521" s="88" t="e">
        <f>'ORÇAMENTO '!#REF!</f>
        <v>#REF!</v>
      </c>
      <c r="E521" s="88" t="e">
        <f>'ORÇAMENTO '!#REF!</f>
        <v>#REF!</v>
      </c>
      <c r="F521" s="88" t="e">
        <f>'ORÇAMENTO '!#REF!</f>
        <v>#REF!</v>
      </c>
      <c r="G521" s="90" t="e">
        <f>'ORÇAMENTO '!#REF!</f>
        <v>#REF!</v>
      </c>
      <c r="H521" s="92" t="e">
        <f>'ORÇAMENTO '!#REF!</f>
        <v>#REF!</v>
      </c>
      <c r="I521" s="90" t="e">
        <f>'ORÇAMENTO '!#REF!</f>
        <v>#REF!</v>
      </c>
      <c r="J521" s="90" t="e">
        <f>'ORÇAMENTO '!#REF!</f>
        <v>#REF!</v>
      </c>
      <c r="K521" s="90" t="e">
        <f>'ORÇAMENTO '!#REF!</f>
        <v>#REF!</v>
      </c>
      <c r="L521" s="92" t="e">
        <f>'ORÇAMENTO '!#REF!</f>
        <v>#REF!</v>
      </c>
      <c r="M521" s="92" t="e">
        <f>'ORÇAMENTO '!#REF!</f>
        <v>#REF!</v>
      </c>
      <c r="N521" s="95" t="e">
        <f>'ORÇAMENTO '!#REF!</f>
        <v>#REF!</v>
      </c>
      <c r="R521" s="96" t="e">
        <f>IF(F521=F520,0,SUMIF($F$6:$F$1627,F521,$H$6:$H$1627))</f>
        <v>#REF!</v>
      </c>
      <c r="S521" s="96" t="e">
        <f>IF(F521=F520,0,SUMIF($F$6:$F$1627,F521,$I$6:$I$1627))</f>
        <v>#REF!</v>
      </c>
      <c r="T521" s="89" t="e">
        <f>IF(F521=F520,0,SUMIF($F$6:$F$1627,F521,$L$6:$L$1627))</f>
        <v>#REF!</v>
      </c>
      <c r="U521" s="96" t="e">
        <f t="shared" si="183"/>
        <v>#REF!</v>
      </c>
      <c r="V521" s="100" t="e">
        <f>IF(F521=F520,0,SUMIF($F$6:$F$1627,F521,$N$6:$N$1627))</f>
        <v>#REF!</v>
      </c>
      <c r="W521" s="103" t="e">
        <f>V521+W520</f>
        <v>#REF!</v>
      </c>
    </row>
    <row r="522" spans="3:23">
      <c r="C522" s="84" t="e">
        <f>'ORÇAMENTO '!#REF!</f>
        <v>#REF!</v>
      </c>
      <c r="D522" s="88" t="e">
        <f>'ORÇAMENTO '!#REF!</f>
        <v>#REF!</v>
      </c>
      <c r="E522" s="88" t="e">
        <f>'ORÇAMENTO '!#REF!</f>
        <v>#REF!</v>
      </c>
      <c r="F522" s="88" t="e">
        <f>'ORÇAMENTO '!#REF!</f>
        <v>#REF!</v>
      </c>
      <c r="G522" s="90" t="e">
        <f>'ORÇAMENTO '!#REF!</f>
        <v>#REF!</v>
      </c>
      <c r="H522" s="92" t="e">
        <f>'ORÇAMENTO '!#REF!</f>
        <v>#REF!</v>
      </c>
      <c r="I522" s="90" t="e">
        <f>'ORÇAMENTO '!#REF!</f>
        <v>#REF!</v>
      </c>
      <c r="J522" s="90" t="e">
        <f>'ORÇAMENTO '!#REF!</f>
        <v>#REF!</v>
      </c>
      <c r="K522" s="90" t="e">
        <f>'ORÇAMENTO '!#REF!</f>
        <v>#REF!</v>
      </c>
      <c r="L522" s="92" t="e">
        <f>'ORÇAMENTO '!#REF!</f>
        <v>#REF!</v>
      </c>
      <c r="M522" s="92" t="e">
        <f>'ORÇAMENTO '!#REF!</f>
        <v>#REF!</v>
      </c>
      <c r="N522" s="95" t="e">
        <f>'ORÇAMENTO '!#REF!</f>
        <v>#REF!</v>
      </c>
      <c r="R522" s="96" t="e">
        <f>IF(F522=F521,0,SUMIF($F$6:$F$1627,F522,$H$6:$H$1627))</f>
        <v>#REF!</v>
      </c>
      <c r="S522" s="96" t="e">
        <f>IF(F522=F521,0,SUMIF($F$6:$F$1627,F522,$I$6:$I$1627))</f>
        <v>#REF!</v>
      </c>
      <c r="T522" s="89" t="e">
        <f>IF(F522=F521,0,SUMIF($F$6:$F$1627,F522,$L$6:$L$1627))</f>
        <v>#REF!</v>
      </c>
      <c r="U522" s="96" t="e">
        <f t="shared" si="183"/>
        <v>#REF!</v>
      </c>
      <c r="V522" s="100" t="e">
        <f>IF(F522=F521,0,SUMIF($F$6:$F$1627,F522,$N$6:$N$1627))</f>
        <v>#REF!</v>
      </c>
      <c r="W522" s="103" t="e">
        <f>V522+W521</f>
        <v>#REF!</v>
      </c>
    </row>
    <row r="523" spans="3:23">
      <c r="C523" s="84" t="e">
        <f>'ORÇAMENTO '!#REF!</f>
        <v>#REF!</v>
      </c>
      <c r="D523" s="88" t="e">
        <f>'ORÇAMENTO '!#REF!</f>
        <v>#REF!</v>
      </c>
      <c r="E523" s="88" t="e">
        <f>'ORÇAMENTO '!#REF!</f>
        <v>#REF!</v>
      </c>
      <c r="F523" s="88" t="e">
        <f>'ORÇAMENTO '!#REF!</f>
        <v>#REF!</v>
      </c>
      <c r="G523" s="90" t="e">
        <f>'ORÇAMENTO '!#REF!</f>
        <v>#REF!</v>
      </c>
      <c r="H523" s="92" t="e">
        <f>'ORÇAMENTO '!#REF!</f>
        <v>#REF!</v>
      </c>
      <c r="I523" s="90" t="e">
        <f>'ORÇAMENTO '!#REF!</f>
        <v>#REF!</v>
      </c>
      <c r="J523" s="90" t="e">
        <f>'ORÇAMENTO '!#REF!</f>
        <v>#REF!</v>
      </c>
      <c r="K523" s="90" t="e">
        <f>'ORÇAMENTO '!#REF!</f>
        <v>#REF!</v>
      </c>
      <c r="L523" s="92" t="e">
        <f>'ORÇAMENTO '!#REF!</f>
        <v>#REF!</v>
      </c>
      <c r="M523" s="92" t="e">
        <f>'ORÇAMENTO '!#REF!</f>
        <v>#REF!</v>
      </c>
      <c r="N523" s="95" t="e">
        <f>'ORÇAMENTO '!#REF!</f>
        <v>#REF!</v>
      </c>
      <c r="R523" s="96" t="e">
        <f>IF(F523=F522,0,SUMIF($F$6:$F$1627,F523,$H$6:$H$1627))</f>
        <v>#REF!</v>
      </c>
      <c r="S523" s="96" t="e">
        <f>IF(F523=F522,0,SUMIF($F$6:$F$1627,F523,$I$6:$I$1627))</f>
        <v>#REF!</v>
      </c>
      <c r="T523" s="89" t="e">
        <f>IF(F523=F522,0,SUMIF($F$6:$F$1627,F523,$L$6:$L$1627))</f>
        <v>#REF!</v>
      </c>
      <c r="U523" s="96" t="e">
        <f t="shared" si="183"/>
        <v>#REF!</v>
      </c>
      <c r="V523" s="100" t="e">
        <f>IF(F523=F522,0,SUMIF($F$6:$F$1627,F523,$N$6:$N$1627))</f>
        <v>#REF!</v>
      </c>
      <c r="W523" s="103" t="e">
        <f>V523+W522</f>
        <v>#REF!</v>
      </c>
    </row>
    <row r="524" spans="3:23" hidden="1">
      <c r="C524" s="84" t="e">
        <f>'ORÇAMENTO '!#REF!</f>
        <v>#REF!</v>
      </c>
      <c r="D524" s="88" t="e">
        <f>'ORÇAMENTO '!#REF!</f>
        <v>#REF!</v>
      </c>
      <c r="E524" s="88" t="e">
        <f>'ORÇAMENTO '!#REF!</f>
        <v>#REF!</v>
      </c>
      <c r="F524" s="88" t="e">
        <f>'ORÇAMENTO '!#REF!</f>
        <v>#REF!</v>
      </c>
      <c r="G524" s="90" t="e">
        <f>'ORÇAMENTO '!#REF!</f>
        <v>#REF!</v>
      </c>
      <c r="H524" s="92" t="e">
        <f>'ORÇAMENTO '!#REF!</f>
        <v>#REF!</v>
      </c>
      <c r="I524" s="90" t="e">
        <f>'ORÇAMENTO '!#REF!</f>
        <v>#REF!</v>
      </c>
      <c r="J524" s="90" t="e">
        <f>'ORÇAMENTO '!#REF!</f>
        <v>#REF!</v>
      </c>
      <c r="K524" s="90" t="e">
        <f>'ORÇAMENTO '!#REF!</f>
        <v>#REF!</v>
      </c>
      <c r="L524" s="92" t="e">
        <f>'ORÇAMENTO '!#REF!</f>
        <v>#REF!</v>
      </c>
      <c r="M524" s="92" t="e">
        <f>'ORÇAMENTO '!#REF!</f>
        <v>#REF!</v>
      </c>
      <c r="N524" s="95" t="e">
        <f>'ORÇAMENTO '!#REF!</f>
        <v>#REF!</v>
      </c>
      <c r="R524" s="96" t="e">
        <f>IF(F524=F523,0,SUMIF(F$6:F$1627,F524,H$6:H$1627))</f>
        <v>#REF!</v>
      </c>
      <c r="S524" s="96" t="e">
        <f>IF(F524=F523,0,SUMIF(F$6:F$1627,F524,I$6:I$1627))</f>
        <v>#REF!</v>
      </c>
      <c r="T524" s="89" t="e">
        <f>IF(F524=F523,0,SUMIF(F$6:F$1627,F524,L$6:L$1627))</f>
        <v>#REF!</v>
      </c>
      <c r="U524" s="96" t="e">
        <f t="shared" si="183"/>
        <v>#REF!</v>
      </c>
      <c r="V524" s="100" t="e">
        <f>IF(F524=F523,0,SUMIF(F$6:F$1627,F524,N$6:N$1627))</f>
        <v>#REF!</v>
      </c>
    </row>
    <row r="525" spans="3:23" hidden="1">
      <c r="C525" s="84" t="e">
        <f>'ORÇAMENTO '!#REF!</f>
        <v>#REF!</v>
      </c>
      <c r="D525" s="88" t="e">
        <f>'ORÇAMENTO '!#REF!</f>
        <v>#REF!</v>
      </c>
      <c r="E525" s="88" t="e">
        <f>'ORÇAMENTO '!#REF!</f>
        <v>#REF!</v>
      </c>
      <c r="F525" s="88" t="e">
        <f>'ORÇAMENTO '!#REF!</f>
        <v>#REF!</v>
      </c>
      <c r="G525" s="90" t="e">
        <f>'ORÇAMENTO '!#REF!</f>
        <v>#REF!</v>
      </c>
      <c r="H525" s="92" t="e">
        <f>'ORÇAMENTO '!#REF!</f>
        <v>#REF!</v>
      </c>
      <c r="I525" s="90" t="e">
        <f>'ORÇAMENTO '!#REF!</f>
        <v>#REF!</v>
      </c>
      <c r="J525" s="90" t="e">
        <f>'ORÇAMENTO '!#REF!</f>
        <v>#REF!</v>
      </c>
      <c r="K525" s="90" t="e">
        <f>'ORÇAMENTO '!#REF!</f>
        <v>#REF!</v>
      </c>
      <c r="L525" s="92" t="e">
        <f>'ORÇAMENTO '!#REF!</f>
        <v>#REF!</v>
      </c>
      <c r="M525" s="92" t="e">
        <f>'ORÇAMENTO '!#REF!</f>
        <v>#REF!</v>
      </c>
      <c r="N525" s="95" t="e">
        <f>'ORÇAMENTO '!#REF!</f>
        <v>#REF!</v>
      </c>
      <c r="R525" s="96" t="e">
        <f>IF(F525=F524,0,SUMIF(F$6:F$1627,F525,H$6:H$1627))</f>
        <v>#REF!</v>
      </c>
      <c r="S525" s="96" t="e">
        <f>IF(F525=F524,0,SUMIF(F$6:F$1627,F525,I$6:I$1627))</f>
        <v>#REF!</v>
      </c>
      <c r="T525" s="89" t="e">
        <f>IF(F525=F524,0,SUMIF(F$6:F$1627,F525,L$6:L$1627))</f>
        <v>#REF!</v>
      </c>
      <c r="U525" s="96" t="e">
        <f t="shared" si="183"/>
        <v>#REF!</v>
      </c>
      <c r="V525" s="100" t="e">
        <f>IF(F525=F524,0,SUMIF(F$6:F$1627,F525,N$6:N$1627))</f>
        <v>#REF!</v>
      </c>
    </row>
    <row r="526" spans="3:23" hidden="1">
      <c r="C526" s="84" t="e">
        <f>'ORÇAMENTO '!#REF!</f>
        <v>#REF!</v>
      </c>
      <c r="D526" s="88" t="e">
        <f>'ORÇAMENTO '!#REF!</f>
        <v>#REF!</v>
      </c>
      <c r="E526" s="88" t="e">
        <f>'ORÇAMENTO '!#REF!</f>
        <v>#REF!</v>
      </c>
      <c r="F526" s="88" t="e">
        <f>'ORÇAMENTO '!#REF!</f>
        <v>#REF!</v>
      </c>
      <c r="G526" s="90" t="e">
        <f>'ORÇAMENTO '!#REF!</f>
        <v>#REF!</v>
      </c>
      <c r="H526" s="92" t="e">
        <f>'ORÇAMENTO '!#REF!</f>
        <v>#REF!</v>
      </c>
      <c r="I526" s="90" t="e">
        <f>'ORÇAMENTO '!#REF!</f>
        <v>#REF!</v>
      </c>
      <c r="J526" s="90" t="e">
        <f>'ORÇAMENTO '!#REF!</f>
        <v>#REF!</v>
      </c>
      <c r="K526" s="90" t="e">
        <f>'ORÇAMENTO '!#REF!</f>
        <v>#REF!</v>
      </c>
      <c r="L526" s="92" t="e">
        <f>'ORÇAMENTO '!#REF!</f>
        <v>#REF!</v>
      </c>
      <c r="M526" s="92" t="e">
        <f>'ORÇAMENTO '!#REF!</f>
        <v>#REF!</v>
      </c>
      <c r="N526" s="95" t="e">
        <f>'ORÇAMENTO '!#REF!</f>
        <v>#REF!</v>
      </c>
      <c r="R526" s="96" t="e">
        <f>IF(F526=F525,0,SUMIF(F$6:F$1627,F526,H$6:H$1627))</f>
        <v>#REF!</v>
      </c>
      <c r="S526" s="96" t="e">
        <f>IF(F526=F525,0,SUMIF(F$6:F$1627,F526,I$6:I$1627))</f>
        <v>#REF!</v>
      </c>
      <c r="T526" s="89" t="e">
        <f>IF(F526=F525,0,SUMIF(F$6:F$1627,F526,L$6:L$1627))</f>
        <v>#REF!</v>
      </c>
      <c r="U526" s="96" t="e">
        <f t="shared" si="183"/>
        <v>#REF!</v>
      </c>
      <c r="V526" s="100" t="e">
        <f>IF(F526=F525,0,SUMIF(F$6:F$1627,F526,N$6:N$1627))</f>
        <v>#REF!</v>
      </c>
    </row>
    <row r="527" spans="3:23" hidden="1">
      <c r="C527" s="84" t="e">
        <f>'ORÇAMENTO '!#REF!</f>
        <v>#REF!</v>
      </c>
      <c r="D527" s="88" t="e">
        <f>'ORÇAMENTO '!#REF!</f>
        <v>#REF!</v>
      </c>
      <c r="E527" s="88" t="e">
        <f>'ORÇAMENTO '!#REF!</f>
        <v>#REF!</v>
      </c>
      <c r="F527" s="88" t="e">
        <f>'ORÇAMENTO '!#REF!</f>
        <v>#REF!</v>
      </c>
      <c r="G527" s="90" t="e">
        <f>'ORÇAMENTO '!#REF!</f>
        <v>#REF!</v>
      </c>
      <c r="H527" s="92" t="e">
        <f>'ORÇAMENTO '!#REF!</f>
        <v>#REF!</v>
      </c>
      <c r="I527" s="90" t="e">
        <f>'ORÇAMENTO '!#REF!</f>
        <v>#REF!</v>
      </c>
      <c r="J527" s="90" t="e">
        <f>'ORÇAMENTO '!#REF!</f>
        <v>#REF!</v>
      </c>
      <c r="K527" s="90" t="e">
        <f>'ORÇAMENTO '!#REF!</f>
        <v>#REF!</v>
      </c>
      <c r="L527" s="92" t="e">
        <f>'ORÇAMENTO '!#REF!</f>
        <v>#REF!</v>
      </c>
      <c r="M527" s="92" t="e">
        <f>'ORÇAMENTO '!#REF!</f>
        <v>#REF!</v>
      </c>
      <c r="N527" s="95" t="e">
        <f>'ORÇAMENTO '!#REF!</f>
        <v>#REF!</v>
      </c>
      <c r="R527" s="96" t="e">
        <f>IF(F527=F526,0,SUMIF(F$6:F$1627,F527,H$6:H$1627))</f>
        <v>#REF!</v>
      </c>
      <c r="S527" s="96" t="e">
        <f>IF(F527=F526,0,SUMIF(F$6:F$1627,F527,I$6:I$1627))</f>
        <v>#REF!</v>
      </c>
      <c r="T527" s="89" t="e">
        <f>IF(F527=F526,0,SUMIF(F$6:F$1627,F527,L$6:L$1627))</f>
        <v>#REF!</v>
      </c>
      <c r="U527" s="96" t="e">
        <f t="shared" si="183"/>
        <v>#REF!</v>
      </c>
      <c r="V527" s="100" t="e">
        <f>IF(F527=F526,0,SUMIF(F$6:F$1627,F527,N$6:N$1627))</f>
        <v>#REF!</v>
      </c>
    </row>
    <row r="528" spans="3:23" hidden="1">
      <c r="C528" s="84" t="e">
        <f>'ORÇAMENTO '!#REF!</f>
        <v>#REF!</v>
      </c>
      <c r="D528" s="88" t="e">
        <f>'ORÇAMENTO '!#REF!</f>
        <v>#REF!</v>
      </c>
      <c r="E528" s="88" t="e">
        <f>'ORÇAMENTO '!#REF!</f>
        <v>#REF!</v>
      </c>
      <c r="F528" s="88" t="e">
        <f>'ORÇAMENTO '!#REF!</f>
        <v>#REF!</v>
      </c>
      <c r="G528" s="90" t="e">
        <f>'ORÇAMENTO '!#REF!</f>
        <v>#REF!</v>
      </c>
      <c r="H528" s="92" t="e">
        <f>'ORÇAMENTO '!#REF!</f>
        <v>#REF!</v>
      </c>
      <c r="I528" s="90" t="e">
        <f>'ORÇAMENTO '!#REF!</f>
        <v>#REF!</v>
      </c>
      <c r="J528" s="90" t="e">
        <f>'ORÇAMENTO '!#REF!</f>
        <v>#REF!</v>
      </c>
      <c r="K528" s="90" t="e">
        <f>'ORÇAMENTO '!#REF!</f>
        <v>#REF!</v>
      </c>
      <c r="L528" s="92" t="e">
        <f>'ORÇAMENTO '!#REF!</f>
        <v>#REF!</v>
      </c>
      <c r="M528" s="92" t="e">
        <f>'ORÇAMENTO '!#REF!</f>
        <v>#REF!</v>
      </c>
      <c r="N528" s="95" t="e">
        <f>'ORÇAMENTO '!#REF!</f>
        <v>#REF!</v>
      </c>
      <c r="R528" s="96" t="e">
        <f>IF(F528=F527,0,SUMIF(F$6:F$1627,F528,H$6:H$1627))</f>
        <v>#REF!</v>
      </c>
      <c r="S528" s="96" t="e">
        <f>IF(F528=F527,0,SUMIF(F$6:F$1627,F528,I$6:I$1627))</f>
        <v>#REF!</v>
      </c>
      <c r="T528" s="89" t="e">
        <f>IF(F528=F527,0,SUMIF(F$6:F$1627,F528,L$6:L$1627))</f>
        <v>#REF!</v>
      </c>
      <c r="U528" s="96" t="e">
        <f t="shared" si="183"/>
        <v>#REF!</v>
      </c>
      <c r="V528" s="100" t="e">
        <f>IF(F528=F527,0,SUMIF(F$6:F$1627,F528,N$6:N$1627))</f>
        <v>#REF!</v>
      </c>
    </row>
    <row r="529" spans="3:23">
      <c r="C529" s="84" t="e">
        <f>'ORÇAMENTO '!#REF!</f>
        <v>#REF!</v>
      </c>
      <c r="D529" s="88" t="e">
        <f>'ORÇAMENTO '!#REF!</f>
        <v>#REF!</v>
      </c>
      <c r="E529" s="88" t="e">
        <f>'ORÇAMENTO '!#REF!</f>
        <v>#REF!</v>
      </c>
      <c r="F529" s="88" t="e">
        <f>'ORÇAMENTO '!#REF!</f>
        <v>#REF!</v>
      </c>
      <c r="G529" s="90" t="e">
        <f>'ORÇAMENTO '!#REF!</f>
        <v>#REF!</v>
      </c>
      <c r="H529" s="92" t="e">
        <f>'ORÇAMENTO '!#REF!</f>
        <v>#REF!</v>
      </c>
      <c r="I529" s="90" t="e">
        <f>'ORÇAMENTO '!#REF!</f>
        <v>#REF!</v>
      </c>
      <c r="J529" s="90" t="e">
        <f>'ORÇAMENTO '!#REF!</f>
        <v>#REF!</v>
      </c>
      <c r="K529" s="90" t="e">
        <f>'ORÇAMENTO '!#REF!</f>
        <v>#REF!</v>
      </c>
      <c r="L529" s="92" t="e">
        <f>'ORÇAMENTO '!#REF!</f>
        <v>#REF!</v>
      </c>
      <c r="M529" s="92" t="e">
        <f>'ORÇAMENTO '!#REF!</f>
        <v>#REF!</v>
      </c>
      <c r="N529" s="95" t="e">
        <f>'ORÇAMENTO '!#REF!</f>
        <v>#REF!</v>
      </c>
      <c r="R529" s="96" t="e">
        <f>IF(F529=F528,0,SUMIF($F$6:$F$1627,F529,$H$6:$H$1627))</f>
        <v>#REF!</v>
      </c>
      <c r="S529" s="96" t="e">
        <f>IF(F529=F528,0,SUMIF($F$6:$F$1627,F529,$I$6:$I$1627))</f>
        <v>#REF!</v>
      </c>
      <c r="T529" s="89" t="e">
        <f>IF(F529=F528,0,SUMIF($F$6:$F$1627,F529,$L$6:$L$1627))</f>
        <v>#REF!</v>
      </c>
      <c r="U529" s="96" t="e">
        <f t="shared" si="183"/>
        <v>#REF!</v>
      </c>
      <c r="V529" s="100" t="e">
        <f>IF(F529=F528,0,SUMIF($F$6:$F$1627,F529,$N$6:$N$1627))</f>
        <v>#REF!</v>
      </c>
      <c r="W529" s="103" t="e">
        <f>V529+W528</f>
        <v>#REF!</v>
      </c>
    </row>
    <row r="530" spans="3:23">
      <c r="C530" s="84" t="e">
        <f>'ORÇAMENTO '!#REF!</f>
        <v>#REF!</v>
      </c>
      <c r="D530" s="88" t="e">
        <f>'ORÇAMENTO '!#REF!</f>
        <v>#REF!</v>
      </c>
      <c r="E530" s="88" t="e">
        <f>'ORÇAMENTO '!#REF!</f>
        <v>#REF!</v>
      </c>
      <c r="F530" s="88" t="e">
        <f>'ORÇAMENTO '!#REF!</f>
        <v>#REF!</v>
      </c>
      <c r="G530" s="90" t="e">
        <f>'ORÇAMENTO '!#REF!</f>
        <v>#REF!</v>
      </c>
      <c r="H530" s="92" t="e">
        <f>'ORÇAMENTO '!#REF!</f>
        <v>#REF!</v>
      </c>
      <c r="I530" s="90" t="e">
        <f>'ORÇAMENTO '!#REF!</f>
        <v>#REF!</v>
      </c>
      <c r="J530" s="90" t="e">
        <f>'ORÇAMENTO '!#REF!</f>
        <v>#REF!</v>
      </c>
      <c r="K530" s="90" t="e">
        <f>'ORÇAMENTO '!#REF!</f>
        <v>#REF!</v>
      </c>
      <c r="L530" s="92" t="e">
        <f>'ORÇAMENTO '!#REF!</f>
        <v>#REF!</v>
      </c>
      <c r="M530" s="92" t="e">
        <f>'ORÇAMENTO '!#REF!</f>
        <v>#REF!</v>
      </c>
      <c r="N530" s="95" t="e">
        <f>'ORÇAMENTO '!#REF!</f>
        <v>#REF!</v>
      </c>
      <c r="R530" s="96" t="e">
        <f>IF(F530=F529,0,SUMIF($F$6:$F$1627,F530,$H$6:$H$1627))</f>
        <v>#REF!</v>
      </c>
      <c r="S530" s="96" t="e">
        <f>IF(F530=F529,0,SUMIF($F$6:$F$1627,F530,$I$6:$I$1627))</f>
        <v>#REF!</v>
      </c>
      <c r="T530" s="89" t="e">
        <f>IF(F530=F529,0,SUMIF($F$6:$F$1627,F530,$L$6:$L$1627))</f>
        <v>#REF!</v>
      </c>
      <c r="U530" s="96" t="e">
        <f t="shared" si="183"/>
        <v>#REF!</v>
      </c>
      <c r="V530" s="100" t="e">
        <f>IF(F530=F529,0,SUMIF($F$6:$F$1627,F530,$N$6:$N$1627))</f>
        <v>#REF!</v>
      </c>
      <c r="W530" s="103" t="e">
        <f>V530+W529</f>
        <v>#REF!</v>
      </c>
    </row>
    <row r="531" spans="3:23" hidden="1">
      <c r="C531" s="84" t="e">
        <f>'ORÇAMENTO '!#REF!</f>
        <v>#REF!</v>
      </c>
      <c r="D531" s="88" t="e">
        <f>'ORÇAMENTO '!#REF!</f>
        <v>#REF!</v>
      </c>
      <c r="E531" s="88" t="e">
        <f>'ORÇAMENTO '!#REF!</f>
        <v>#REF!</v>
      </c>
      <c r="F531" s="88" t="e">
        <f>'ORÇAMENTO '!#REF!</f>
        <v>#REF!</v>
      </c>
      <c r="G531" s="90" t="e">
        <f>'ORÇAMENTO '!#REF!</f>
        <v>#REF!</v>
      </c>
      <c r="H531" s="92" t="e">
        <f>'ORÇAMENTO '!#REF!</f>
        <v>#REF!</v>
      </c>
      <c r="I531" s="90" t="e">
        <f>'ORÇAMENTO '!#REF!</f>
        <v>#REF!</v>
      </c>
      <c r="J531" s="90" t="e">
        <f>'ORÇAMENTO '!#REF!</f>
        <v>#REF!</v>
      </c>
      <c r="K531" s="90" t="e">
        <f>'ORÇAMENTO '!#REF!</f>
        <v>#REF!</v>
      </c>
      <c r="L531" s="92" t="e">
        <f>'ORÇAMENTO '!#REF!</f>
        <v>#REF!</v>
      </c>
      <c r="M531" s="92" t="e">
        <f>'ORÇAMENTO '!#REF!</f>
        <v>#REF!</v>
      </c>
      <c r="N531" s="95" t="e">
        <f>'ORÇAMENTO '!#REF!</f>
        <v>#REF!</v>
      </c>
      <c r="R531" s="96" t="e">
        <f>IF(F531=F530,0,SUMIF(F$6:F$1627,F531,H$6:H$1627))</f>
        <v>#REF!</v>
      </c>
      <c r="S531" s="96" t="e">
        <f>IF(F531=F530,0,SUMIF(F$6:F$1627,F531,I$6:I$1627))</f>
        <v>#REF!</v>
      </c>
      <c r="T531" s="89" t="e">
        <f>IF(F531=F530,0,SUMIF(F$6:F$1627,F531,L$6:L$1627))</f>
        <v>#REF!</v>
      </c>
      <c r="U531" s="96" t="e">
        <f t="shared" si="183"/>
        <v>#REF!</v>
      </c>
      <c r="V531" s="100" t="e">
        <f>IF(F531=F530,0,SUMIF(F$6:F$1627,F531,N$6:N$1627))</f>
        <v>#REF!</v>
      </c>
    </row>
    <row r="532" spans="3:23" hidden="1">
      <c r="C532" s="84" t="e">
        <f>'ORÇAMENTO '!#REF!</f>
        <v>#REF!</v>
      </c>
      <c r="D532" s="88" t="e">
        <f>'ORÇAMENTO '!#REF!</f>
        <v>#REF!</v>
      </c>
      <c r="E532" s="88" t="e">
        <f>'ORÇAMENTO '!#REF!</f>
        <v>#REF!</v>
      </c>
      <c r="F532" s="88" t="e">
        <f>'ORÇAMENTO '!#REF!</f>
        <v>#REF!</v>
      </c>
      <c r="G532" s="90" t="e">
        <f>'ORÇAMENTO '!#REF!</f>
        <v>#REF!</v>
      </c>
      <c r="H532" s="92" t="e">
        <f>'ORÇAMENTO '!#REF!</f>
        <v>#REF!</v>
      </c>
      <c r="I532" s="90" t="e">
        <f>'ORÇAMENTO '!#REF!</f>
        <v>#REF!</v>
      </c>
      <c r="J532" s="90" t="e">
        <f>'ORÇAMENTO '!#REF!</f>
        <v>#REF!</v>
      </c>
      <c r="K532" s="90" t="e">
        <f>'ORÇAMENTO '!#REF!</f>
        <v>#REF!</v>
      </c>
      <c r="L532" s="92" t="e">
        <f>'ORÇAMENTO '!#REF!</f>
        <v>#REF!</v>
      </c>
      <c r="M532" s="92" t="e">
        <f>'ORÇAMENTO '!#REF!</f>
        <v>#REF!</v>
      </c>
      <c r="N532" s="95" t="e">
        <f>'ORÇAMENTO '!#REF!</f>
        <v>#REF!</v>
      </c>
      <c r="R532" s="96" t="e">
        <f>IF(F532=F531,0,SUMIF(F$6:F$1627,F532,H$6:H$1627))</f>
        <v>#REF!</v>
      </c>
      <c r="S532" s="96" t="e">
        <f>IF(F532=F531,0,SUMIF(F$6:F$1627,F532,I$6:I$1627))</f>
        <v>#REF!</v>
      </c>
      <c r="T532" s="89" t="e">
        <f>IF(F532=F531,0,SUMIF(F$6:F$1627,F532,L$6:L$1627))</f>
        <v>#REF!</v>
      </c>
      <c r="U532" s="96" t="e">
        <f t="shared" si="183"/>
        <v>#REF!</v>
      </c>
      <c r="V532" s="100" t="e">
        <f>IF(F532=F531,0,SUMIF(F$6:F$1627,F532,N$6:N$1627))</f>
        <v>#REF!</v>
      </c>
    </row>
    <row r="533" spans="3:23" hidden="1">
      <c r="C533" s="84" t="e">
        <f>'ORÇAMENTO '!#REF!</f>
        <v>#REF!</v>
      </c>
      <c r="D533" s="88" t="e">
        <f>'ORÇAMENTO '!#REF!</f>
        <v>#REF!</v>
      </c>
      <c r="E533" s="88" t="e">
        <f>'ORÇAMENTO '!#REF!</f>
        <v>#REF!</v>
      </c>
      <c r="F533" s="88" t="e">
        <f>'ORÇAMENTO '!#REF!</f>
        <v>#REF!</v>
      </c>
      <c r="G533" s="90" t="e">
        <f>'ORÇAMENTO '!#REF!</f>
        <v>#REF!</v>
      </c>
      <c r="H533" s="92" t="e">
        <f>'ORÇAMENTO '!#REF!</f>
        <v>#REF!</v>
      </c>
      <c r="I533" s="90" t="e">
        <f>'ORÇAMENTO '!#REF!</f>
        <v>#REF!</v>
      </c>
      <c r="J533" s="90" t="e">
        <f>'ORÇAMENTO '!#REF!</f>
        <v>#REF!</v>
      </c>
      <c r="K533" s="90" t="e">
        <f>'ORÇAMENTO '!#REF!</f>
        <v>#REF!</v>
      </c>
      <c r="L533" s="92" t="e">
        <f>'ORÇAMENTO '!#REF!</f>
        <v>#REF!</v>
      </c>
      <c r="M533" s="92" t="e">
        <f>'ORÇAMENTO '!#REF!</f>
        <v>#REF!</v>
      </c>
      <c r="N533" s="95" t="e">
        <f>'ORÇAMENTO '!#REF!</f>
        <v>#REF!</v>
      </c>
      <c r="R533" s="96" t="e">
        <f>IF(F533=F532,0,SUMIF(F$6:F$1627,F533,H$6:H$1627))</f>
        <v>#REF!</v>
      </c>
      <c r="S533" s="96" t="e">
        <f>IF(F533=F532,0,SUMIF(F$6:F$1627,F533,I$6:I$1627))</f>
        <v>#REF!</v>
      </c>
      <c r="T533" s="89" t="e">
        <f>IF(F533=F532,0,SUMIF(F$6:F$1627,F533,L$6:L$1627))</f>
        <v>#REF!</v>
      </c>
      <c r="U533" s="96" t="e">
        <f t="shared" si="183"/>
        <v>#REF!</v>
      </c>
      <c r="V533" s="100" t="e">
        <f>IF(F533=F532,0,SUMIF(F$6:F$1627,F533,N$6:N$1627))</f>
        <v>#REF!</v>
      </c>
    </row>
    <row r="534" spans="3:23" hidden="1">
      <c r="C534" s="84" t="e">
        <f>'ORÇAMENTO '!#REF!</f>
        <v>#REF!</v>
      </c>
      <c r="D534" s="88" t="e">
        <f>'ORÇAMENTO '!#REF!</f>
        <v>#REF!</v>
      </c>
      <c r="E534" s="88" t="e">
        <f>'ORÇAMENTO '!#REF!</f>
        <v>#REF!</v>
      </c>
      <c r="F534" s="88" t="e">
        <f>'ORÇAMENTO '!#REF!</f>
        <v>#REF!</v>
      </c>
      <c r="G534" s="90" t="e">
        <f>'ORÇAMENTO '!#REF!</f>
        <v>#REF!</v>
      </c>
      <c r="H534" s="92" t="e">
        <f>'ORÇAMENTO '!#REF!</f>
        <v>#REF!</v>
      </c>
      <c r="I534" s="90" t="e">
        <f>'ORÇAMENTO '!#REF!</f>
        <v>#REF!</v>
      </c>
      <c r="J534" s="90" t="e">
        <f>'ORÇAMENTO '!#REF!</f>
        <v>#REF!</v>
      </c>
      <c r="K534" s="90" t="e">
        <f>'ORÇAMENTO '!#REF!</f>
        <v>#REF!</v>
      </c>
      <c r="L534" s="92" t="e">
        <f>'ORÇAMENTO '!#REF!</f>
        <v>#REF!</v>
      </c>
      <c r="M534" s="92" t="e">
        <f>'ORÇAMENTO '!#REF!</f>
        <v>#REF!</v>
      </c>
      <c r="N534" s="95" t="e">
        <f>'ORÇAMENTO '!#REF!</f>
        <v>#REF!</v>
      </c>
      <c r="R534" s="96" t="e">
        <f>IF(F534=F533,0,SUMIF(F$6:F$1627,F534,H$6:H$1627))</f>
        <v>#REF!</v>
      </c>
      <c r="S534" s="96" t="e">
        <f>IF(F534=F533,0,SUMIF(F$6:F$1627,F534,I$6:I$1627))</f>
        <v>#REF!</v>
      </c>
      <c r="T534" s="89" t="e">
        <f>IF(F534=F533,0,SUMIF(F$6:F$1627,F534,L$6:L$1627))</f>
        <v>#REF!</v>
      </c>
      <c r="U534" s="96" t="e">
        <f t="shared" si="183"/>
        <v>#REF!</v>
      </c>
      <c r="V534" s="100" t="e">
        <f>IF(F534=F533,0,SUMIF(F$6:F$1627,F534,N$6:N$1627))</f>
        <v>#REF!</v>
      </c>
    </row>
    <row r="535" spans="3:23" hidden="1">
      <c r="C535" s="84" t="e">
        <f>'ORÇAMENTO '!#REF!</f>
        <v>#REF!</v>
      </c>
      <c r="D535" s="88" t="e">
        <f>'ORÇAMENTO '!#REF!</f>
        <v>#REF!</v>
      </c>
      <c r="E535" s="88" t="e">
        <f>'ORÇAMENTO '!#REF!</f>
        <v>#REF!</v>
      </c>
      <c r="F535" s="88" t="e">
        <f>'ORÇAMENTO '!#REF!</f>
        <v>#REF!</v>
      </c>
      <c r="G535" s="90" t="e">
        <f>'ORÇAMENTO '!#REF!</f>
        <v>#REF!</v>
      </c>
      <c r="H535" s="92" t="e">
        <f>'ORÇAMENTO '!#REF!</f>
        <v>#REF!</v>
      </c>
      <c r="I535" s="90" t="e">
        <f>'ORÇAMENTO '!#REF!</f>
        <v>#REF!</v>
      </c>
      <c r="J535" s="90" t="e">
        <f>'ORÇAMENTO '!#REF!</f>
        <v>#REF!</v>
      </c>
      <c r="K535" s="90" t="e">
        <f>'ORÇAMENTO '!#REF!</f>
        <v>#REF!</v>
      </c>
      <c r="L535" s="92" t="e">
        <f>'ORÇAMENTO '!#REF!</f>
        <v>#REF!</v>
      </c>
      <c r="M535" s="92" t="e">
        <f>'ORÇAMENTO '!#REF!</f>
        <v>#REF!</v>
      </c>
      <c r="N535" s="95" t="e">
        <f>'ORÇAMENTO '!#REF!</f>
        <v>#REF!</v>
      </c>
      <c r="R535" s="96" t="e">
        <f>IF(F535=F534,0,SUMIF(F$6:F$1627,F535,H$6:H$1627))</f>
        <v>#REF!</v>
      </c>
      <c r="S535" s="96" t="e">
        <f>IF(F535=F534,0,SUMIF(F$6:F$1627,F535,I$6:I$1627))</f>
        <v>#REF!</v>
      </c>
      <c r="T535" s="89" t="e">
        <f>IF(F535=F534,0,SUMIF(F$6:F$1627,F535,L$6:L$1627))</f>
        <v>#REF!</v>
      </c>
      <c r="U535" s="96" t="e">
        <f t="shared" si="183"/>
        <v>#REF!</v>
      </c>
      <c r="V535" s="100" t="e">
        <f>IF(F535=F534,0,SUMIF(F$6:F$1627,F535,N$6:N$1627))</f>
        <v>#REF!</v>
      </c>
    </row>
    <row r="536" spans="3:23">
      <c r="C536" s="84" t="e">
        <f>'ORÇAMENTO '!#REF!</f>
        <v>#REF!</v>
      </c>
      <c r="D536" s="88" t="e">
        <f>'ORÇAMENTO '!#REF!</f>
        <v>#REF!</v>
      </c>
      <c r="E536" s="88" t="e">
        <f>'ORÇAMENTO '!#REF!</f>
        <v>#REF!</v>
      </c>
      <c r="F536" s="88" t="e">
        <f>'ORÇAMENTO '!#REF!</f>
        <v>#REF!</v>
      </c>
      <c r="G536" s="90" t="e">
        <f>'ORÇAMENTO '!#REF!</f>
        <v>#REF!</v>
      </c>
      <c r="H536" s="92" t="e">
        <f>'ORÇAMENTO '!#REF!</f>
        <v>#REF!</v>
      </c>
      <c r="I536" s="90" t="e">
        <f>'ORÇAMENTO '!#REF!</f>
        <v>#REF!</v>
      </c>
      <c r="J536" s="90" t="e">
        <f>'ORÇAMENTO '!#REF!</f>
        <v>#REF!</v>
      </c>
      <c r="K536" s="90" t="e">
        <f>'ORÇAMENTO '!#REF!</f>
        <v>#REF!</v>
      </c>
      <c r="L536" s="92" t="e">
        <f>'ORÇAMENTO '!#REF!</f>
        <v>#REF!</v>
      </c>
      <c r="M536" s="92" t="e">
        <f>'ORÇAMENTO '!#REF!</f>
        <v>#REF!</v>
      </c>
      <c r="N536" s="95" t="e">
        <f>'ORÇAMENTO '!#REF!</f>
        <v>#REF!</v>
      </c>
      <c r="R536" s="96" t="e">
        <f>IF(F536=F535,0,SUMIF($F$6:$F$1627,F536,$H$6:$H$1627))</f>
        <v>#REF!</v>
      </c>
      <c r="S536" s="96" t="e">
        <f>IF(F536=F535,0,SUMIF($F$6:$F$1627,F536,$I$6:$I$1627))</f>
        <v>#REF!</v>
      </c>
      <c r="T536" s="89" t="e">
        <f>IF(F536=F535,0,SUMIF($F$6:$F$1627,F536,$L$6:$L$1627))</f>
        <v>#REF!</v>
      </c>
      <c r="U536" s="96" t="e">
        <f t="shared" si="183"/>
        <v>#REF!</v>
      </c>
      <c r="V536" s="100" t="e">
        <f>IF(F536=F535,0,SUMIF($F$6:$F$1627,F536,$N$6:$N$1627))</f>
        <v>#REF!</v>
      </c>
      <c r="W536" s="103" t="e">
        <f>V536+W535</f>
        <v>#REF!</v>
      </c>
    </row>
    <row r="537" spans="3:23">
      <c r="C537" s="84" t="e">
        <f>'ORÇAMENTO '!#REF!</f>
        <v>#REF!</v>
      </c>
      <c r="D537" s="88" t="e">
        <f>'ORÇAMENTO '!#REF!</f>
        <v>#REF!</v>
      </c>
      <c r="E537" s="88" t="e">
        <f>'ORÇAMENTO '!#REF!</f>
        <v>#REF!</v>
      </c>
      <c r="F537" s="88" t="e">
        <f>'ORÇAMENTO '!#REF!</f>
        <v>#REF!</v>
      </c>
      <c r="G537" s="90" t="e">
        <f>'ORÇAMENTO '!#REF!</f>
        <v>#REF!</v>
      </c>
      <c r="H537" s="92" t="e">
        <f>'ORÇAMENTO '!#REF!</f>
        <v>#REF!</v>
      </c>
      <c r="I537" s="90" t="e">
        <f>'ORÇAMENTO '!#REF!</f>
        <v>#REF!</v>
      </c>
      <c r="J537" s="90" t="e">
        <f>'ORÇAMENTO '!#REF!</f>
        <v>#REF!</v>
      </c>
      <c r="K537" s="90" t="e">
        <f>'ORÇAMENTO '!#REF!</f>
        <v>#REF!</v>
      </c>
      <c r="L537" s="92" t="e">
        <f>'ORÇAMENTO '!#REF!</f>
        <v>#REF!</v>
      </c>
      <c r="M537" s="92" t="e">
        <f>'ORÇAMENTO '!#REF!</f>
        <v>#REF!</v>
      </c>
      <c r="N537" s="95" t="e">
        <f>'ORÇAMENTO '!#REF!</f>
        <v>#REF!</v>
      </c>
      <c r="R537" s="96" t="e">
        <f>IF(F537=F536,0,SUMIF($F$6:$F$1627,F537,$H$6:$H$1627))</f>
        <v>#REF!</v>
      </c>
      <c r="S537" s="96" t="e">
        <f>IF(F537=F536,0,SUMIF($F$6:$F$1627,F537,$I$6:$I$1627))</f>
        <v>#REF!</v>
      </c>
      <c r="T537" s="89" t="e">
        <f>IF(F537=F536,0,SUMIF($F$6:$F$1627,F537,$L$6:$L$1627))</f>
        <v>#REF!</v>
      </c>
      <c r="U537" s="96" t="e">
        <f t="shared" si="183"/>
        <v>#REF!</v>
      </c>
      <c r="V537" s="100" t="e">
        <f>IF(F537=F536,0,SUMIF($F$6:$F$1627,F537,$N$6:$N$1627))</f>
        <v>#REF!</v>
      </c>
      <c r="W537" s="103" t="e">
        <f>V537+W536</f>
        <v>#REF!</v>
      </c>
    </row>
    <row r="538" spans="3:23" hidden="1">
      <c r="C538" s="84" t="e">
        <f>'ORÇAMENTO '!#REF!</f>
        <v>#REF!</v>
      </c>
      <c r="D538" s="88" t="e">
        <f>'ORÇAMENTO '!#REF!</f>
        <v>#REF!</v>
      </c>
      <c r="E538" s="88" t="e">
        <f>'ORÇAMENTO '!#REF!</f>
        <v>#REF!</v>
      </c>
      <c r="F538" s="88" t="e">
        <f>'ORÇAMENTO '!#REF!</f>
        <v>#REF!</v>
      </c>
      <c r="G538" s="90" t="e">
        <f>'ORÇAMENTO '!#REF!</f>
        <v>#REF!</v>
      </c>
      <c r="H538" s="92" t="e">
        <f>'ORÇAMENTO '!#REF!</f>
        <v>#REF!</v>
      </c>
      <c r="I538" s="90" t="e">
        <f>'ORÇAMENTO '!#REF!</f>
        <v>#REF!</v>
      </c>
      <c r="J538" s="90" t="e">
        <f>'ORÇAMENTO '!#REF!</f>
        <v>#REF!</v>
      </c>
      <c r="K538" s="90" t="e">
        <f>'ORÇAMENTO '!#REF!</f>
        <v>#REF!</v>
      </c>
      <c r="L538" s="92" t="e">
        <f>'ORÇAMENTO '!#REF!</f>
        <v>#REF!</v>
      </c>
      <c r="M538" s="92" t="e">
        <f>'ORÇAMENTO '!#REF!</f>
        <v>#REF!</v>
      </c>
      <c r="N538" s="95" t="e">
        <f>'ORÇAMENTO '!#REF!</f>
        <v>#REF!</v>
      </c>
      <c r="R538" s="96" t="e">
        <f t="shared" ref="R538:R543" si="184">IF(F538=F537,0,SUMIF(F$6:F$1627,F538,H$6:H$1627))</f>
        <v>#REF!</v>
      </c>
      <c r="S538" s="96" t="e">
        <f t="shared" ref="S538:S543" si="185">IF(F538=F537,0,SUMIF(F$6:F$1627,F538,I$6:I$1627))</f>
        <v>#REF!</v>
      </c>
      <c r="T538" s="89" t="e">
        <f t="shared" ref="T538:T543" si="186">IF(F538=F537,0,SUMIF(F$6:F$1627,F538,L$6:L$1627))</f>
        <v>#REF!</v>
      </c>
      <c r="U538" s="96" t="e">
        <f t="shared" si="183"/>
        <v>#REF!</v>
      </c>
      <c r="V538" s="100" t="e">
        <f t="shared" ref="V538:V543" si="187">IF(F538=F537,0,SUMIF(F$6:F$1627,F538,N$6:N$1627))</f>
        <v>#REF!</v>
      </c>
    </row>
    <row r="539" spans="3:23" hidden="1">
      <c r="C539" s="84" t="e">
        <f>'ORÇAMENTO '!#REF!</f>
        <v>#REF!</v>
      </c>
      <c r="D539" s="88" t="e">
        <f>'ORÇAMENTO '!#REF!</f>
        <v>#REF!</v>
      </c>
      <c r="E539" s="88" t="e">
        <f>'ORÇAMENTO '!#REF!</f>
        <v>#REF!</v>
      </c>
      <c r="F539" s="88" t="e">
        <f>'ORÇAMENTO '!#REF!</f>
        <v>#REF!</v>
      </c>
      <c r="G539" s="90" t="e">
        <f>'ORÇAMENTO '!#REF!</f>
        <v>#REF!</v>
      </c>
      <c r="H539" s="92" t="e">
        <f>'ORÇAMENTO '!#REF!</f>
        <v>#REF!</v>
      </c>
      <c r="I539" s="90" t="e">
        <f>'ORÇAMENTO '!#REF!</f>
        <v>#REF!</v>
      </c>
      <c r="J539" s="90" t="e">
        <f>'ORÇAMENTO '!#REF!</f>
        <v>#REF!</v>
      </c>
      <c r="K539" s="90" t="e">
        <f>'ORÇAMENTO '!#REF!</f>
        <v>#REF!</v>
      </c>
      <c r="L539" s="92" t="e">
        <f>'ORÇAMENTO '!#REF!</f>
        <v>#REF!</v>
      </c>
      <c r="M539" s="92" t="e">
        <f>'ORÇAMENTO '!#REF!</f>
        <v>#REF!</v>
      </c>
      <c r="N539" s="95" t="e">
        <f>'ORÇAMENTO '!#REF!</f>
        <v>#REF!</v>
      </c>
      <c r="R539" s="96" t="e">
        <f t="shared" si="184"/>
        <v>#REF!</v>
      </c>
      <c r="S539" s="96" t="e">
        <f t="shared" si="185"/>
        <v>#REF!</v>
      </c>
      <c r="T539" s="89" t="e">
        <f t="shared" si="186"/>
        <v>#REF!</v>
      </c>
      <c r="U539" s="96" t="e">
        <f t="shared" si="183"/>
        <v>#REF!</v>
      </c>
      <c r="V539" s="100" t="e">
        <f t="shared" si="187"/>
        <v>#REF!</v>
      </c>
    </row>
    <row r="540" spans="3:23" hidden="1">
      <c r="C540" s="84" t="e">
        <f>'ORÇAMENTO '!#REF!</f>
        <v>#REF!</v>
      </c>
      <c r="D540" s="88" t="e">
        <f>'ORÇAMENTO '!#REF!</f>
        <v>#REF!</v>
      </c>
      <c r="E540" s="88" t="e">
        <f>'ORÇAMENTO '!#REF!</f>
        <v>#REF!</v>
      </c>
      <c r="F540" s="88" t="e">
        <f>'ORÇAMENTO '!#REF!</f>
        <v>#REF!</v>
      </c>
      <c r="G540" s="90" t="e">
        <f>'ORÇAMENTO '!#REF!</f>
        <v>#REF!</v>
      </c>
      <c r="H540" s="92" t="e">
        <f>'ORÇAMENTO '!#REF!</f>
        <v>#REF!</v>
      </c>
      <c r="I540" s="90" t="e">
        <f>'ORÇAMENTO '!#REF!</f>
        <v>#REF!</v>
      </c>
      <c r="J540" s="90" t="e">
        <f>'ORÇAMENTO '!#REF!</f>
        <v>#REF!</v>
      </c>
      <c r="K540" s="90" t="e">
        <f>'ORÇAMENTO '!#REF!</f>
        <v>#REF!</v>
      </c>
      <c r="L540" s="92" t="e">
        <f>'ORÇAMENTO '!#REF!</f>
        <v>#REF!</v>
      </c>
      <c r="M540" s="92" t="e">
        <f>'ORÇAMENTO '!#REF!</f>
        <v>#REF!</v>
      </c>
      <c r="N540" s="95" t="e">
        <f>'ORÇAMENTO '!#REF!</f>
        <v>#REF!</v>
      </c>
      <c r="R540" s="96" t="e">
        <f t="shared" si="184"/>
        <v>#REF!</v>
      </c>
      <c r="S540" s="96" t="e">
        <f t="shared" si="185"/>
        <v>#REF!</v>
      </c>
      <c r="T540" s="89" t="e">
        <f t="shared" si="186"/>
        <v>#REF!</v>
      </c>
      <c r="U540" s="96" t="e">
        <f t="shared" si="183"/>
        <v>#REF!</v>
      </c>
      <c r="V540" s="100" t="e">
        <f t="shared" si="187"/>
        <v>#REF!</v>
      </c>
    </row>
    <row r="541" spans="3:23" hidden="1">
      <c r="C541" s="84" t="e">
        <f>'ORÇAMENTO '!#REF!</f>
        <v>#REF!</v>
      </c>
      <c r="D541" s="88" t="e">
        <f>'ORÇAMENTO '!#REF!</f>
        <v>#REF!</v>
      </c>
      <c r="E541" s="88" t="e">
        <f>'ORÇAMENTO '!#REF!</f>
        <v>#REF!</v>
      </c>
      <c r="F541" s="88" t="e">
        <f>'ORÇAMENTO '!#REF!</f>
        <v>#REF!</v>
      </c>
      <c r="G541" s="90" t="e">
        <f>'ORÇAMENTO '!#REF!</f>
        <v>#REF!</v>
      </c>
      <c r="H541" s="92" t="e">
        <f>'ORÇAMENTO '!#REF!</f>
        <v>#REF!</v>
      </c>
      <c r="I541" s="90" t="e">
        <f>'ORÇAMENTO '!#REF!</f>
        <v>#REF!</v>
      </c>
      <c r="J541" s="90" t="e">
        <f>'ORÇAMENTO '!#REF!</f>
        <v>#REF!</v>
      </c>
      <c r="K541" s="90" t="e">
        <f>'ORÇAMENTO '!#REF!</f>
        <v>#REF!</v>
      </c>
      <c r="L541" s="92" t="e">
        <f>'ORÇAMENTO '!#REF!</f>
        <v>#REF!</v>
      </c>
      <c r="M541" s="92" t="e">
        <f>'ORÇAMENTO '!#REF!</f>
        <v>#REF!</v>
      </c>
      <c r="N541" s="95" t="e">
        <f>'ORÇAMENTO '!#REF!</f>
        <v>#REF!</v>
      </c>
      <c r="R541" s="96" t="e">
        <f t="shared" si="184"/>
        <v>#REF!</v>
      </c>
      <c r="S541" s="96" t="e">
        <f t="shared" si="185"/>
        <v>#REF!</v>
      </c>
      <c r="T541" s="89" t="e">
        <f t="shared" si="186"/>
        <v>#REF!</v>
      </c>
      <c r="U541" s="96" t="e">
        <f t="shared" si="183"/>
        <v>#REF!</v>
      </c>
      <c r="V541" s="100" t="e">
        <f t="shared" si="187"/>
        <v>#REF!</v>
      </c>
    </row>
    <row r="542" spans="3:23" hidden="1">
      <c r="C542" s="84" t="e">
        <f>'ORÇAMENTO '!#REF!</f>
        <v>#REF!</v>
      </c>
      <c r="D542" s="88" t="e">
        <f>'ORÇAMENTO '!#REF!</f>
        <v>#REF!</v>
      </c>
      <c r="E542" s="88" t="e">
        <f>'ORÇAMENTO '!#REF!</f>
        <v>#REF!</v>
      </c>
      <c r="F542" s="88" t="e">
        <f>'ORÇAMENTO '!#REF!</f>
        <v>#REF!</v>
      </c>
      <c r="G542" s="90" t="e">
        <f>'ORÇAMENTO '!#REF!</f>
        <v>#REF!</v>
      </c>
      <c r="H542" s="92" t="e">
        <f>'ORÇAMENTO '!#REF!</f>
        <v>#REF!</v>
      </c>
      <c r="I542" s="90" t="e">
        <f>'ORÇAMENTO '!#REF!</f>
        <v>#REF!</v>
      </c>
      <c r="J542" s="90" t="e">
        <f>'ORÇAMENTO '!#REF!</f>
        <v>#REF!</v>
      </c>
      <c r="K542" s="90" t="e">
        <f>'ORÇAMENTO '!#REF!</f>
        <v>#REF!</v>
      </c>
      <c r="L542" s="92" t="e">
        <f>'ORÇAMENTO '!#REF!</f>
        <v>#REF!</v>
      </c>
      <c r="M542" s="92" t="e">
        <f>'ORÇAMENTO '!#REF!</f>
        <v>#REF!</v>
      </c>
      <c r="N542" s="95" t="e">
        <f>'ORÇAMENTO '!#REF!</f>
        <v>#REF!</v>
      </c>
      <c r="R542" s="96" t="e">
        <f t="shared" si="184"/>
        <v>#REF!</v>
      </c>
      <c r="S542" s="96" t="e">
        <f t="shared" si="185"/>
        <v>#REF!</v>
      </c>
      <c r="T542" s="89" t="e">
        <f t="shared" si="186"/>
        <v>#REF!</v>
      </c>
      <c r="U542" s="96" t="e">
        <f t="shared" si="183"/>
        <v>#REF!</v>
      </c>
      <c r="V542" s="100" t="e">
        <f t="shared" si="187"/>
        <v>#REF!</v>
      </c>
    </row>
    <row r="543" spans="3:23" hidden="1">
      <c r="C543" s="84" t="e">
        <f>'ORÇAMENTO '!#REF!</f>
        <v>#REF!</v>
      </c>
      <c r="D543" s="88" t="e">
        <f>'ORÇAMENTO '!#REF!</f>
        <v>#REF!</v>
      </c>
      <c r="E543" s="88" t="e">
        <f>'ORÇAMENTO '!#REF!</f>
        <v>#REF!</v>
      </c>
      <c r="F543" s="88" t="e">
        <f>'ORÇAMENTO '!#REF!</f>
        <v>#REF!</v>
      </c>
      <c r="G543" s="90" t="e">
        <f>'ORÇAMENTO '!#REF!</f>
        <v>#REF!</v>
      </c>
      <c r="H543" s="92" t="e">
        <f>'ORÇAMENTO '!#REF!</f>
        <v>#REF!</v>
      </c>
      <c r="I543" s="90" t="e">
        <f>'ORÇAMENTO '!#REF!</f>
        <v>#REF!</v>
      </c>
      <c r="J543" s="90" t="e">
        <f>'ORÇAMENTO '!#REF!</f>
        <v>#REF!</v>
      </c>
      <c r="K543" s="90" t="e">
        <f>'ORÇAMENTO '!#REF!</f>
        <v>#REF!</v>
      </c>
      <c r="L543" s="92" t="e">
        <f>'ORÇAMENTO '!#REF!</f>
        <v>#REF!</v>
      </c>
      <c r="M543" s="92" t="e">
        <f>'ORÇAMENTO '!#REF!</f>
        <v>#REF!</v>
      </c>
      <c r="N543" s="95" t="e">
        <f>'ORÇAMENTO '!#REF!</f>
        <v>#REF!</v>
      </c>
      <c r="R543" s="96" t="e">
        <f t="shared" si="184"/>
        <v>#REF!</v>
      </c>
      <c r="S543" s="96" t="e">
        <f t="shared" si="185"/>
        <v>#REF!</v>
      </c>
      <c r="T543" s="89" t="e">
        <f t="shared" si="186"/>
        <v>#REF!</v>
      </c>
      <c r="U543" s="96" t="e">
        <f t="shared" si="183"/>
        <v>#REF!</v>
      </c>
      <c r="V543" s="100" t="e">
        <f t="shared" si="187"/>
        <v>#REF!</v>
      </c>
    </row>
    <row r="544" spans="3:23">
      <c r="C544" s="84" t="e">
        <f>'ORÇAMENTO '!#REF!</f>
        <v>#REF!</v>
      </c>
      <c r="D544" s="88" t="e">
        <f>'ORÇAMENTO '!#REF!</f>
        <v>#REF!</v>
      </c>
      <c r="E544" s="88" t="e">
        <f>'ORÇAMENTO '!#REF!</f>
        <v>#REF!</v>
      </c>
      <c r="F544" s="88" t="e">
        <f>'ORÇAMENTO '!#REF!</f>
        <v>#REF!</v>
      </c>
      <c r="G544" s="90" t="e">
        <f>'ORÇAMENTO '!#REF!</f>
        <v>#REF!</v>
      </c>
      <c r="H544" s="92" t="e">
        <f>'ORÇAMENTO '!#REF!</f>
        <v>#REF!</v>
      </c>
      <c r="I544" s="90" t="e">
        <f>'ORÇAMENTO '!#REF!</f>
        <v>#REF!</v>
      </c>
      <c r="J544" s="90" t="e">
        <f>'ORÇAMENTO '!#REF!</f>
        <v>#REF!</v>
      </c>
      <c r="K544" s="90" t="e">
        <f>'ORÇAMENTO '!#REF!</f>
        <v>#REF!</v>
      </c>
      <c r="L544" s="92" t="e">
        <f>'ORÇAMENTO '!#REF!</f>
        <v>#REF!</v>
      </c>
      <c r="M544" s="92" t="e">
        <f>'ORÇAMENTO '!#REF!</f>
        <v>#REF!</v>
      </c>
      <c r="N544" s="95" t="e">
        <f>'ORÇAMENTO '!#REF!</f>
        <v>#REF!</v>
      </c>
      <c r="R544" s="96" t="e">
        <f>IF(F544=F543,0,SUMIF($F$6:$F$1627,F544,$H$6:$H$1627))</f>
        <v>#REF!</v>
      </c>
      <c r="S544" s="96" t="e">
        <f>IF(F544=F543,0,SUMIF($F$6:$F$1627,F544,$I$6:$I$1627))</f>
        <v>#REF!</v>
      </c>
      <c r="T544" s="89" t="e">
        <f>IF(F544=F543,0,SUMIF($F$6:$F$1627,F544,$L$6:$L$1627))</f>
        <v>#REF!</v>
      </c>
      <c r="U544" s="96" t="e">
        <f t="shared" si="183"/>
        <v>#REF!</v>
      </c>
      <c r="V544" s="100" t="e">
        <f>IF(F544=F543,0,SUMIF($F$6:$F$1627,F544,$N$6:$N$1627))</f>
        <v>#REF!</v>
      </c>
      <c r="W544" s="103" t="e">
        <f>V544+W543</f>
        <v>#REF!</v>
      </c>
    </row>
    <row r="545" spans="3:23">
      <c r="C545" s="84" t="e">
        <f>'ORÇAMENTO '!#REF!</f>
        <v>#REF!</v>
      </c>
      <c r="D545" s="88" t="e">
        <f>'ORÇAMENTO '!#REF!</f>
        <v>#REF!</v>
      </c>
      <c r="E545" s="88" t="e">
        <f>'ORÇAMENTO '!#REF!</f>
        <v>#REF!</v>
      </c>
      <c r="F545" s="88" t="e">
        <f>'ORÇAMENTO '!#REF!</f>
        <v>#REF!</v>
      </c>
      <c r="G545" s="90" t="e">
        <f>'ORÇAMENTO '!#REF!</f>
        <v>#REF!</v>
      </c>
      <c r="H545" s="92" t="e">
        <f>'ORÇAMENTO '!#REF!</f>
        <v>#REF!</v>
      </c>
      <c r="I545" s="90" t="e">
        <f>'ORÇAMENTO '!#REF!</f>
        <v>#REF!</v>
      </c>
      <c r="J545" s="90" t="e">
        <f>'ORÇAMENTO '!#REF!</f>
        <v>#REF!</v>
      </c>
      <c r="K545" s="90" t="e">
        <f>'ORÇAMENTO '!#REF!</f>
        <v>#REF!</v>
      </c>
      <c r="L545" s="92" t="e">
        <f>'ORÇAMENTO '!#REF!</f>
        <v>#REF!</v>
      </c>
      <c r="M545" s="92" t="e">
        <f>'ORÇAMENTO '!#REF!</f>
        <v>#REF!</v>
      </c>
      <c r="N545" s="95" t="e">
        <f>'ORÇAMENTO '!#REF!</f>
        <v>#REF!</v>
      </c>
      <c r="R545" s="96" t="e">
        <f>IF(F545=F544,0,SUMIF($F$6:$F$1627,F545,$H$6:$H$1627))</f>
        <v>#REF!</v>
      </c>
      <c r="S545" s="96" t="e">
        <f>IF(F545=F544,0,SUMIF($F$6:$F$1627,F545,$I$6:$I$1627))</f>
        <v>#REF!</v>
      </c>
      <c r="T545" s="89" t="e">
        <f>IF(F545=F544,0,SUMIF($F$6:$F$1627,F545,$L$6:$L$1627))</f>
        <v>#REF!</v>
      </c>
      <c r="U545" s="96" t="e">
        <f t="shared" si="183"/>
        <v>#REF!</v>
      </c>
      <c r="V545" s="100" t="e">
        <f>IF(F545=F544,0,SUMIF($F$6:$F$1627,F545,$N$6:$N$1627))</f>
        <v>#REF!</v>
      </c>
      <c r="W545" s="103" t="e">
        <f>V545+W544</f>
        <v>#REF!</v>
      </c>
    </row>
    <row r="546" spans="3:23" hidden="1">
      <c r="C546" s="84" t="e">
        <f>'ORÇAMENTO '!#REF!</f>
        <v>#REF!</v>
      </c>
      <c r="D546" s="88" t="e">
        <f>'ORÇAMENTO '!#REF!</f>
        <v>#REF!</v>
      </c>
      <c r="E546" s="88" t="e">
        <f>'ORÇAMENTO '!#REF!</f>
        <v>#REF!</v>
      </c>
      <c r="F546" s="88" t="e">
        <f>'ORÇAMENTO '!#REF!</f>
        <v>#REF!</v>
      </c>
      <c r="G546" s="90" t="e">
        <f>'ORÇAMENTO '!#REF!</f>
        <v>#REF!</v>
      </c>
      <c r="H546" s="92" t="e">
        <f>'ORÇAMENTO '!#REF!</f>
        <v>#REF!</v>
      </c>
      <c r="I546" s="90" t="e">
        <f>'ORÇAMENTO '!#REF!</f>
        <v>#REF!</v>
      </c>
      <c r="J546" s="90" t="e">
        <f>'ORÇAMENTO '!#REF!</f>
        <v>#REF!</v>
      </c>
      <c r="K546" s="90" t="e">
        <f>'ORÇAMENTO '!#REF!</f>
        <v>#REF!</v>
      </c>
      <c r="L546" s="92" t="e">
        <f>'ORÇAMENTO '!#REF!</f>
        <v>#REF!</v>
      </c>
      <c r="M546" s="92" t="e">
        <f>'ORÇAMENTO '!#REF!</f>
        <v>#REF!</v>
      </c>
      <c r="N546" s="95" t="e">
        <f>'ORÇAMENTO '!#REF!</f>
        <v>#REF!</v>
      </c>
      <c r="R546" s="96" t="e">
        <f t="shared" ref="R546:R553" si="188">IF(F546=F545,0,SUMIF(F$6:F$1627,F546,H$6:H$1627))</f>
        <v>#REF!</v>
      </c>
      <c r="S546" s="96" t="e">
        <f t="shared" ref="S546:S553" si="189">IF(F546=F545,0,SUMIF(F$6:F$1627,F546,I$6:I$1627))</f>
        <v>#REF!</v>
      </c>
      <c r="T546" s="89" t="e">
        <f t="shared" ref="T546:T553" si="190">IF(F546=F545,0,SUMIF(F$6:F$1627,F546,L$6:L$1627))</f>
        <v>#REF!</v>
      </c>
      <c r="U546" s="96" t="e">
        <f t="shared" si="183"/>
        <v>#REF!</v>
      </c>
      <c r="V546" s="100" t="e">
        <f t="shared" ref="V546:V553" si="191">IF(F546=F545,0,SUMIF(F$6:F$1627,F546,N$6:N$1627))</f>
        <v>#REF!</v>
      </c>
    </row>
    <row r="547" spans="3:23" hidden="1">
      <c r="C547" s="84" t="e">
        <f>'ORÇAMENTO '!#REF!</f>
        <v>#REF!</v>
      </c>
      <c r="D547" s="88" t="e">
        <f>'ORÇAMENTO '!#REF!</f>
        <v>#REF!</v>
      </c>
      <c r="E547" s="88" t="e">
        <f>'ORÇAMENTO '!#REF!</f>
        <v>#REF!</v>
      </c>
      <c r="F547" s="88" t="e">
        <f>'ORÇAMENTO '!#REF!</f>
        <v>#REF!</v>
      </c>
      <c r="G547" s="90" t="e">
        <f>'ORÇAMENTO '!#REF!</f>
        <v>#REF!</v>
      </c>
      <c r="H547" s="92" t="e">
        <f>'ORÇAMENTO '!#REF!</f>
        <v>#REF!</v>
      </c>
      <c r="I547" s="90" t="e">
        <f>'ORÇAMENTO '!#REF!</f>
        <v>#REF!</v>
      </c>
      <c r="J547" s="90" t="e">
        <f>'ORÇAMENTO '!#REF!</f>
        <v>#REF!</v>
      </c>
      <c r="K547" s="90" t="e">
        <f>'ORÇAMENTO '!#REF!</f>
        <v>#REF!</v>
      </c>
      <c r="L547" s="92" t="e">
        <f>'ORÇAMENTO '!#REF!</f>
        <v>#REF!</v>
      </c>
      <c r="M547" s="92" t="e">
        <f>'ORÇAMENTO '!#REF!</f>
        <v>#REF!</v>
      </c>
      <c r="N547" s="95" t="e">
        <f>'ORÇAMENTO '!#REF!</f>
        <v>#REF!</v>
      </c>
      <c r="R547" s="96" t="e">
        <f t="shared" si="188"/>
        <v>#REF!</v>
      </c>
      <c r="S547" s="96" t="e">
        <f t="shared" si="189"/>
        <v>#REF!</v>
      </c>
      <c r="T547" s="89" t="e">
        <f t="shared" si="190"/>
        <v>#REF!</v>
      </c>
      <c r="U547" s="96" t="e">
        <f t="shared" si="183"/>
        <v>#REF!</v>
      </c>
      <c r="V547" s="100" t="e">
        <f t="shared" si="191"/>
        <v>#REF!</v>
      </c>
    </row>
    <row r="548" spans="3:23" hidden="1">
      <c r="C548" s="84" t="e">
        <f>'ORÇAMENTO '!#REF!</f>
        <v>#REF!</v>
      </c>
      <c r="D548" s="88" t="e">
        <f>'ORÇAMENTO '!#REF!</f>
        <v>#REF!</v>
      </c>
      <c r="E548" s="88" t="e">
        <f>'ORÇAMENTO '!#REF!</f>
        <v>#REF!</v>
      </c>
      <c r="F548" s="88" t="e">
        <f>'ORÇAMENTO '!#REF!</f>
        <v>#REF!</v>
      </c>
      <c r="G548" s="90" t="e">
        <f>'ORÇAMENTO '!#REF!</f>
        <v>#REF!</v>
      </c>
      <c r="H548" s="92" t="e">
        <f>'ORÇAMENTO '!#REF!</f>
        <v>#REF!</v>
      </c>
      <c r="I548" s="90" t="e">
        <f>'ORÇAMENTO '!#REF!</f>
        <v>#REF!</v>
      </c>
      <c r="J548" s="90" t="e">
        <f>'ORÇAMENTO '!#REF!</f>
        <v>#REF!</v>
      </c>
      <c r="K548" s="90" t="e">
        <f>'ORÇAMENTO '!#REF!</f>
        <v>#REF!</v>
      </c>
      <c r="L548" s="92" t="e">
        <f>'ORÇAMENTO '!#REF!</f>
        <v>#REF!</v>
      </c>
      <c r="M548" s="92" t="e">
        <f>'ORÇAMENTO '!#REF!</f>
        <v>#REF!</v>
      </c>
      <c r="N548" s="95" t="e">
        <f>'ORÇAMENTO '!#REF!</f>
        <v>#REF!</v>
      </c>
      <c r="R548" s="96" t="e">
        <f t="shared" si="188"/>
        <v>#REF!</v>
      </c>
      <c r="S548" s="96" t="e">
        <f t="shared" si="189"/>
        <v>#REF!</v>
      </c>
      <c r="T548" s="89" t="e">
        <f t="shared" si="190"/>
        <v>#REF!</v>
      </c>
      <c r="U548" s="96" t="e">
        <f t="shared" si="183"/>
        <v>#REF!</v>
      </c>
      <c r="V548" s="100" t="e">
        <f t="shared" si="191"/>
        <v>#REF!</v>
      </c>
    </row>
    <row r="549" spans="3:23" hidden="1">
      <c r="C549" s="84" t="e">
        <f>'ORÇAMENTO '!#REF!</f>
        <v>#REF!</v>
      </c>
      <c r="D549" s="88" t="e">
        <f>'ORÇAMENTO '!#REF!</f>
        <v>#REF!</v>
      </c>
      <c r="E549" s="88" t="e">
        <f>'ORÇAMENTO '!#REF!</f>
        <v>#REF!</v>
      </c>
      <c r="F549" s="88" t="e">
        <f>'ORÇAMENTO '!#REF!</f>
        <v>#REF!</v>
      </c>
      <c r="G549" s="90" t="e">
        <f>'ORÇAMENTO '!#REF!</f>
        <v>#REF!</v>
      </c>
      <c r="H549" s="92" t="e">
        <f>'ORÇAMENTO '!#REF!</f>
        <v>#REF!</v>
      </c>
      <c r="I549" s="90" t="e">
        <f>'ORÇAMENTO '!#REF!</f>
        <v>#REF!</v>
      </c>
      <c r="J549" s="90" t="e">
        <f>'ORÇAMENTO '!#REF!</f>
        <v>#REF!</v>
      </c>
      <c r="K549" s="90" t="e">
        <f>'ORÇAMENTO '!#REF!</f>
        <v>#REF!</v>
      </c>
      <c r="L549" s="92" t="e">
        <f>'ORÇAMENTO '!#REF!</f>
        <v>#REF!</v>
      </c>
      <c r="M549" s="92" t="e">
        <f>'ORÇAMENTO '!#REF!</f>
        <v>#REF!</v>
      </c>
      <c r="N549" s="95" t="e">
        <f>'ORÇAMENTO '!#REF!</f>
        <v>#REF!</v>
      </c>
      <c r="R549" s="96" t="e">
        <f t="shared" si="188"/>
        <v>#REF!</v>
      </c>
      <c r="S549" s="96" t="e">
        <f t="shared" si="189"/>
        <v>#REF!</v>
      </c>
      <c r="T549" s="89" t="e">
        <f t="shared" si="190"/>
        <v>#REF!</v>
      </c>
      <c r="U549" s="96" t="e">
        <f t="shared" si="183"/>
        <v>#REF!</v>
      </c>
      <c r="V549" s="100" t="e">
        <f t="shared" si="191"/>
        <v>#REF!</v>
      </c>
    </row>
    <row r="550" spans="3:23" hidden="1">
      <c r="C550" s="84" t="e">
        <f>'ORÇAMENTO '!#REF!</f>
        <v>#REF!</v>
      </c>
      <c r="D550" s="88" t="e">
        <f>'ORÇAMENTO '!#REF!</f>
        <v>#REF!</v>
      </c>
      <c r="E550" s="88" t="e">
        <f>'ORÇAMENTO '!#REF!</f>
        <v>#REF!</v>
      </c>
      <c r="F550" s="88" t="e">
        <f>'ORÇAMENTO '!#REF!</f>
        <v>#REF!</v>
      </c>
      <c r="G550" s="90" t="e">
        <f>'ORÇAMENTO '!#REF!</f>
        <v>#REF!</v>
      </c>
      <c r="H550" s="92" t="e">
        <f>'ORÇAMENTO '!#REF!</f>
        <v>#REF!</v>
      </c>
      <c r="I550" s="90" t="e">
        <f>'ORÇAMENTO '!#REF!</f>
        <v>#REF!</v>
      </c>
      <c r="J550" s="90" t="e">
        <f>'ORÇAMENTO '!#REF!</f>
        <v>#REF!</v>
      </c>
      <c r="K550" s="90" t="e">
        <f>'ORÇAMENTO '!#REF!</f>
        <v>#REF!</v>
      </c>
      <c r="L550" s="92" t="e">
        <f>'ORÇAMENTO '!#REF!</f>
        <v>#REF!</v>
      </c>
      <c r="M550" s="92" t="e">
        <f>'ORÇAMENTO '!#REF!</f>
        <v>#REF!</v>
      </c>
      <c r="N550" s="95" t="e">
        <f>'ORÇAMENTO '!#REF!</f>
        <v>#REF!</v>
      </c>
      <c r="R550" s="96" t="e">
        <f t="shared" si="188"/>
        <v>#REF!</v>
      </c>
      <c r="S550" s="96" t="e">
        <f t="shared" si="189"/>
        <v>#REF!</v>
      </c>
      <c r="T550" s="89" t="e">
        <f t="shared" si="190"/>
        <v>#REF!</v>
      </c>
      <c r="U550" s="96" t="e">
        <f t="shared" si="183"/>
        <v>#REF!</v>
      </c>
      <c r="V550" s="100" t="e">
        <f t="shared" si="191"/>
        <v>#REF!</v>
      </c>
    </row>
    <row r="551" spans="3:23" hidden="1">
      <c r="C551" s="84" t="e">
        <f>'ORÇAMENTO '!#REF!</f>
        <v>#REF!</v>
      </c>
      <c r="D551" s="88" t="e">
        <f>'ORÇAMENTO '!#REF!</f>
        <v>#REF!</v>
      </c>
      <c r="E551" s="88" t="e">
        <f>'ORÇAMENTO '!#REF!</f>
        <v>#REF!</v>
      </c>
      <c r="F551" s="88" t="e">
        <f>'ORÇAMENTO '!#REF!</f>
        <v>#REF!</v>
      </c>
      <c r="G551" s="90" t="e">
        <f>'ORÇAMENTO '!#REF!</f>
        <v>#REF!</v>
      </c>
      <c r="H551" s="92" t="e">
        <f>'ORÇAMENTO '!#REF!</f>
        <v>#REF!</v>
      </c>
      <c r="I551" s="90" t="e">
        <f>'ORÇAMENTO '!#REF!</f>
        <v>#REF!</v>
      </c>
      <c r="J551" s="90" t="e">
        <f>'ORÇAMENTO '!#REF!</f>
        <v>#REF!</v>
      </c>
      <c r="K551" s="90" t="e">
        <f>'ORÇAMENTO '!#REF!</f>
        <v>#REF!</v>
      </c>
      <c r="L551" s="92" t="e">
        <f>'ORÇAMENTO '!#REF!</f>
        <v>#REF!</v>
      </c>
      <c r="M551" s="92" t="e">
        <f>'ORÇAMENTO '!#REF!</f>
        <v>#REF!</v>
      </c>
      <c r="N551" s="95" t="e">
        <f>'ORÇAMENTO '!#REF!</f>
        <v>#REF!</v>
      </c>
      <c r="R551" s="96" t="e">
        <f t="shared" si="188"/>
        <v>#REF!</v>
      </c>
      <c r="S551" s="96" t="e">
        <f t="shared" si="189"/>
        <v>#REF!</v>
      </c>
      <c r="T551" s="89" t="e">
        <f t="shared" si="190"/>
        <v>#REF!</v>
      </c>
      <c r="U551" s="96" t="e">
        <f t="shared" si="183"/>
        <v>#REF!</v>
      </c>
      <c r="V551" s="100" t="e">
        <f t="shared" si="191"/>
        <v>#REF!</v>
      </c>
    </row>
    <row r="552" spans="3:23" hidden="1">
      <c r="C552" s="84" t="e">
        <f>'ORÇAMENTO '!#REF!</f>
        <v>#REF!</v>
      </c>
      <c r="D552" s="88" t="e">
        <f>'ORÇAMENTO '!#REF!</f>
        <v>#REF!</v>
      </c>
      <c r="E552" s="88" t="e">
        <f>'ORÇAMENTO '!#REF!</f>
        <v>#REF!</v>
      </c>
      <c r="F552" s="88" t="e">
        <f>'ORÇAMENTO '!#REF!</f>
        <v>#REF!</v>
      </c>
      <c r="G552" s="90" t="e">
        <f>'ORÇAMENTO '!#REF!</f>
        <v>#REF!</v>
      </c>
      <c r="H552" s="92" t="e">
        <f>'ORÇAMENTO '!#REF!</f>
        <v>#REF!</v>
      </c>
      <c r="I552" s="90" t="e">
        <f>'ORÇAMENTO '!#REF!</f>
        <v>#REF!</v>
      </c>
      <c r="J552" s="90" t="e">
        <f>'ORÇAMENTO '!#REF!</f>
        <v>#REF!</v>
      </c>
      <c r="K552" s="90" t="e">
        <f>'ORÇAMENTO '!#REF!</f>
        <v>#REF!</v>
      </c>
      <c r="L552" s="92" t="e">
        <f>'ORÇAMENTO '!#REF!</f>
        <v>#REF!</v>
      </c>
      <c r="M552" s="92" t="e">
        <f>'ORÇAMENTO '!#REF!</f>
        <v>#REF!</v>
      </c>
      <c r="N552" s="95" t="e">
        <f>'ORÇAMENTO '!#REF!</f>
        <v>#REF!</v>
      </c>
      <c r="R552" s="96" t="e">
        <f t="shared" si="188"/>
        <v>#REF!</v>
      </c>
      <c r="S552" s="96" t="e">
        <f t="shared" si="189"/>
        <v>#REF!</v>
      </c>
      <c r="T552" s="89" t="e">
        <f t="shared" si="190"/>
        <v>#REF!</v>
      </c>
      <c r="U552" s="96" t="e">
        <f t="shared" si="183"/>
        <v>#REF!</v>
      </c>
      <c r="V552" s="100" t="e">
        <f t="shared" si="191"/>
        <v>#REF!</v>
      </c>
    </row>
    <row r="553" spans="3:23" hidden="1">
      <c r="C553" s="84" t="e">
        <f>'ORÇAMENTO '!#REF!</f>
        <v>#REF!</v>
      </c>
      <c r="D553" s="88" t="e">
        <f>'ORÇAMENTO '!#REF!</f>
        <v>#REF!</v>
      </c>
      <c r="E553" s="88" t="e">
        <f>'ORÇAMENTO '!#REF!</f>
        <v>#REF!</v>
      </c>
      <c r="F553" s="88" t="e">
        <f>'ORÇAMENTO '!#REF!</f>
        <v>#REF!</v>
      </c>
      <c r="G553" s="90" t="e">
        <f>'ORÇAMENTO '!#REF!</f>
        <v>#REF!</v>
      </c>
      <c r="H553" s="92" t="e">
        <f>'ORÇAMENTO '!#REF!</f>
        <v>#REF!</v>
      </c>
      <c r="I553" s="90" t="e">
        <f>'ORÇAMENTO '!#REF!</f>
        <v>#REF!</v>
      </c>
      <c r="J553" s="90" t="e">
        <f>'ORÇAMENTO '!#REF!</f>
        <v>#REF!</v>
      </c>
      <c r="K553" s="90" t="e">
        <f>'ORÇAMENTO '!#REF!</f>
        <v>#REF!</v>
      </c>
      <c r="L553" s="92" t="e">
        <f>'ORÇAMENTO '!#REF!</f>
        <v>#REF!</v>
      </c>
      <c r="M553" s="92" t="e">
        <f>'ORÇAMENTO '!#REF!</f>
        <v>#REF!</v>
      </c>
      <c r="N553" s="95" t="e">
        <f>'ORÇAMENTO '!#REF!</f>
        <v>#REF!</v>
      </c>
      <c r="R553" s="96" t="e">
        <f t="shared" si="188"/>
        <v>#REF!</v>
      </c>
      <c r="S553" s="96" t="e">
        <f t="shared" si="189"/>
        <v>#REF!</v>
      </c>
      <c r="T553" s="89" t="e">
        <f t="shared" si="190"/>
        <v>#REF!</v>
      </c>
      <c r="U553" s="96" t="e">
        <f t="shared" si="183"/>
        <v>#REF!</v>
      </c>
      <c r="V553" s="100" t="e">
        <f t="shared" si="191"/>
        <v>#REF!</v>
      </c>
    </row>
    <row r="554" spans="3:23">
      <c r="C554" s="84" t="e">
        <f>'ORÇAMENTO '!#REF!</f>
        <v>#REF!</v>
      </c>
      <c r="D554" s="88" t="e">
        <f>'ORÇAMENTO '!#REF!</f>
        <v>#REF!</v>
      </c>
      <c r="E554" s="88" t="e">
        <f>'ORÇAMENTO '!#REF!</f>
        <v>#REF!</v>
      </c>
      <c r="F554" s="88" t="e">
        <f>'ORÇAMENTO '!#REF!</f>
        <v>#REF!</v>
      </c>
      <c r="G554" s="90" t="e">
        <f>'ORÇAMENTO '!#REF!</f>
        <v>#REF!</v>
      </c>
      <c r="H554" s="92" t="e">
        <f>'ORÇAMENTO '!#REF!</f>
        <v>#REF!</v>
      </c>
      <c r="I554" s="90" t="e">
        <f>'ORÇAMENTO '!#REF!</f>
        <v>#REF!</v>
      </c>
      <c r="J554" s="90" t="e">
        <f>'ORÇAMENTO '!#REF!</f>
        <v>#REF!</v>
      </c>
      <c r="K554" s="90" t="e">
        <f>'ORÇAMENTO '!#REF!</f>
        <v>#REF!</v>
      </c>
      <c r="L554" s="92" t="e">
        <f>'ORÇAMENTO '!#REF!</f>
        <v>#REF!</v>
      </c>
      <c r="M554" s="92" t="e">
        <f>'ORÇAMENTO '!#REF!</f>
        <v>#REF!</v>
      </c>
      <c r="N554" s="95" t="e">
        <f>'ORÇAMENTO '!#REF!</f>
        <v>#REF!</v>
      </c>
      <c r="R554" s="96" t="e">
        <f>IF(F554=F553,0,SUMIF($F$6:$F$1627,F554,$H$6:$H$1627))</f>
        <v>#REF!</v>
      </c>
      <c r="S554" s="96" t="e">
        <f>IF(F554=F553,0,SUMIF($F$6:$F$1627,F554,$I$6:$I$1627))</f>
        <v>#REF!</v>
      </c>
      <c r="T554" s="89" t="e">
        <f>IF(F554=F553,0,SUMIF($F$6:$F$1627,F554,$L$6:$L$1627))</f>
        <v>#REF!</v>
      </c>
      <c r="U554" s="96" t="e">
        <f t="shared" si="183"/>
        <v>#REF!</v>
      </c>
      <c r="V554" s="100" t="e">
        <f>IF(F554=F553,0,SUMIF($F$6:$F$1627,F554,$N$6:$N$1627))</f>
        <v>#REF!</v>
      </c>
      <c r="W554" s="103" t="e">
        <f>V554+W553</f>
        <v>#REF!</v>
      </c>
    </row>
    <row r="555" spans="3:23">
      <c r="C555" s="84" t="e">
        <f>'ORÇAMENTO '!#REF!</f>
        <v>#REF!</v>
      </c>
      <c r="D555" s="88" t="e">
        <f>'ORÇAMENTO '!#REF!</f>
        <v>#REF!</v>
      </c>
      <c r="E555" s="88" t="e">
        <f>'ORÇAMENTO '!#REF!</f>
        <v>#REF!</v>
      </c>
      <c r="F555" s="88" t="e">
        <f>'ORÇAMENTO '!#REF!</f>
        <v>#REF!</v>
      </c>
      <c r="G555" s="90" t="e">
        <f>'ORÇAMENTO '!#REF!</f>
        <v>#REF!</v>
      </c>
      <c r="H555" s="92" t="e">
        <f>'ORÇAMENTO '!#REF!</f>
        <v>#REF!</v>
      </c>
      <c r="I555" s="90" t="e">
        <f>'ORÇAMENTO '!#REF!</f>
        <v>#REF!</v>
      </c>
      <c r="J555" s="90" t="e">
        <f>'ORÇAMENTO '!#REF!</f>
        <v>#REF!</v>
      </c>
      <c r="K555" s="90" t="e">
        <f>'ORÇAMENTO '!#REF!</f>
        <v>#REF!</v>
      </c>
      <c r="L555" s="92" t="e">
        <f>'ORÇAMENTO '!#REF!</f>
        <v>#REF!</v>
      </c>
      <c r="M555" s="92" t="e">
        <f>'ORÇAMENTO '!#REF!</f>
        <v>#REF!</v>
      </c>
      <c r="N555" s="95" t="e">
        <f>'ORÇAMENTO '!#REF!</f>
        <v>#REF!</v>
      </c>
      <c r="R555" s="96" t="e">
        <f>IF(F555=F554,0,SUMIF($F$6:$F$1627,F555,$H$6:$H$1627))</f>
        <v>#REF!</v>
      </c>
      <c r="S555" s="96" t="e">
        <f>IF(F555=F554,0,SUMIF($F$6:$F$1627,F555,$I$6:$I$1627))</f>
        <v>#REF!</v>
      </c>
      <c r="T555" s="89" t="e">
        <f>IF(F555=F554,0,SUMIF($F$6:$F$1627,F555,$L$6:$L$1627))</f>
        <v>#REF!</v>
      </c>
      <c r="U555" s="96" t="e">
        <f t="shared" si="183"/>
        <v>#REF!</v>
      </c>
      <c r="V555" s="100" t="e">
        <f>IF(F555=F554,0,SUMIF($F$6:$F$1627,F555,$N$6:$N$1627))</f>
        <v>#REF!</v>
      </c>
      <c r="W555" s="103" t="e">
        <f>V555+W554</f>
        <v>#REF!</v>
      </c>
    </row>
    <row r="556" spans="3:23">
      <c r="C556" s="84" t="e">
        <f>'ORÇAMENTO '!#REF!</f>
        <v>#REF!</v>
      </c>
      <c r="D556" s="88" t="e">
        <f>'ORÇAMENTO '!#REF!</f>
        <v>#REF!</v>
      </c>
      <c r="E556" s="88" t="e">
        <f>'ORÇAMENTO '!#REF!</f>
        <v>#REF!</v>
      </c>
      <c r="F556" s="88" t="e">
        <f>'ORÇAMENTO '!#REF!</f>
        <v>#REF!</v>
      </c>
      <c r="G556" s="90" t="e">
        <f>'ORÇAMENTO '!#REF!</f>
        <v>#REF!</v>
      </c>
      <c r="H556" s="92" t="e">
        <f>'ORÇAMENTO '!#REF!</f>
        <v>#REF!</v>
      </c>
      <c r="I556" s="90" t="e">
        <f>'ORÇAMENTO '!#REF!</f>
        <v>#REF!</v>
      </c>
      <c r="J556" s="90" t="e">
        <f>'ORÇAMENTO '!#REF!</f>
        <v>#REF!</v>
      </c>
      <c r="K556" s="90" t="e">
        <f>'ORÇAMENTO '!#REF!</f>
        <v>#REF!</v>
      </c>
      <c r="L556" s="92" t="e">
        <f>'ORÇAMENTO '!#REF!</f>
        <v>#REF!</v>
      </c>
      <c r="M556" s="92" t="e">
        <f>'ORÇAMENTO '!#REF!</f>
        <v>#REF!</v>
      </c>
      <c r="N556" s="95" t="e">
        <f>'ORÇAMENTO '!#REF!</f>
        <v>#REF!</v>
      </c>
      <c r="R556" s="96" t="e">
        <f>IF(F556=F555,0,SUMIF($F$6:$F$1627,F556,$H$6:$H$1627))</f>
        <v>#REF!</v>
      </c>
      <c r="S556" s="96" t="e">
        <f>IF(F556=F555,0,SUMIF($F$6:$F$1627,F556,$I$6:$I$1627))</f>
        <v>#REF!</v>
      </c>
      <c r="T556" s="89" t="e">
        <f>IF(F556=F555,0,SUMIF($F$6:$F$1627,F556,$L$6:$L$1627))</f>
        <v>#REF!</v>
      </c>
      <c r="U556" s="96" t="e">
        <f t="shared" si="183"/>
        <v>#REF!</v>
      </c>
      <c r="V556" s="100" t="e">
        <f>IF(F556=F555,0,SUMIF($F$6:$F$1627,F556,$N$6:$N$1627))</f>
        <v>#REF!</v>
      </c>
      <c r="W556" s="103" t="e">
        <f>V556+W555</f>
        <v>#REF!</v>
      </c>
    </row>
    <row r="557" spans="3:23" hidden="1">
      <c r="C557" s="84" t="e">
        <f>'ORÇAMENTO '!#REF!</f>
        <v>#REF!</v>
      </c>
      <c r="D557" s="88" t="e">
        <f>'ORÇAMENTO '!#REF!</f>
        <v>#REF!</v>
      </c>
      <c r="E557" s="88" t="e">
        <f>'ORÇAMENTO '!#REF!</f>
        <v>#REF!</v>
      </c>
      <c r="F557" s="88" t="e">
        <f>'ORÇAMENTO '!#REF!</f>
        <v>#REF!</v>
      </c>
      <c r="G557" s="90" t="e">
        <f>'ORÇAMENTO '!#REF!</f>
        <v>#REF!</v>
      </c>
      <c r="H557" s="92" t="e">
        <f>'ORÇAMENTO '!#REF!</f>
        <v>#REF!</v>
      </c>
      <c r="I557" s="90" t="e">
        <f>'ORÇAMENTO '!#REF!</f>
        <v>#REF!</v>
      </c>
      <c r="J557" s="90" t="e">
        <f>'ORÇAMENTO '!#REF!</f>
        <v>#REF!</v>
      </c>
      <c r="K557" s="90" t="e">
        <f>'ORÇAMENTO '!#REF!</f>
        <v>#REF!</v>
      </c>
      <c r="L557" s="92" t="e">
        <f>'ORÇAMENTO '!#REF!</f>
        <v>#REF!</v>
      </c>
      <c r="M557" s="92" t="e">
        <f>'ORÇAMENTO '!#REF!</f>
        <v>#REF!</v>
      </c>
      <c r="N557" s="95" t="e">
        <f>'ORÇAMENTO '!#REF!</f>
        <v>#REF!</v>
      </c>
      <c r="R557" s="96" t="e">
        <f t="shared" ref="R557:R564" si="192">IF(F557=F556,0,SUMIF(F$6:F$1627,F557,H$6:H$1627))</f>
        <v>#REF!</v>
      </c>
      <c r="S557" s="96" t="e">
        <f t="shared" ref="S557:S564" si="193">IF(F557=F556,0,SUMIF(F$6:F$1627,F557,I$6:I$1627))</f>
        <v>#REF!</v>
      </c>
      <c r="T557" s="89" t="e">
        <f t="shared" ref="T557:T564" si="194">IF(F557=F556,0,SUMIF(F$6:F$1627,F557,L$6:L$1627))</f>
        <v>#REF!</v>
      </c>
      <c r="U557" s="96" t="e">
        <f t="shared" si="183"/>
        <v>#REF!</v>
      </c>
      <c r="V557" s="100" t="e">
        <f t="shared" ref="V557:V564" si="195">IF(F557=F556,0,SUMIF(F$6:F$1627,F557,N$6:N$1627))</f>
        <v>#REF!</v>
      </c>
    </row>
    <row r="558" spans="3:23" hidden="1">
      <c r="C558" s="84" t="e">
        <f>'ORÇAMENTO '!#REF!</f>
        <v>#REF!</v>
      </c>
      <c r="D558" s="88" t="e">
        <f>'ORÇAMENTO '!#REF!</f>
        <v>#REF!</v>
      </c>
      <c r="E558" s="88" t="e">
        <f>'ORÇAMENTO '!#REF!</f>
        <v>#REF!</v>
      </c>
      <c r="F558" s="88" t="e">
        <f>'ORÇAMENTO '!#REF!</f>
        <v>#REF!</v>
      </c>
      <c r="G558" s="90" t="e">
        <f>'ORÇAMENTO '!#REF!</f>
        <v>#REF!</v>
      </c>
      <c r="H558" s="92" t="e">
        <f>'ORÇAMENTO '!#REF!</f>
        <v>#REF!</v>
      </c>
      <c r="I558" s="90" t="e">
        <f>'ORÇAMENTO '!#REF!</f>
        <v>#REF!</v>
      </c>
      <c r="J558" s="90" t="e">
        <f>'ORÇAMENTO '!#REF!</f>
        <v>#REF!</v>
      </c>
      <c r="K558" s="90" t="e">
        <f>'ORÇAMENTO '!#REF!</f>
        <v>#REF!</v>
      </c>
      <c r="L558" s="92" t="e">
        <f>'ORÇAMENTO '!#REF!</f>
        <v>#REF!</v>
      </c>
      <c r="M558" s="92" t="e">
        <f>'ORÇAMENTO '!#REF!</f>
        <v>#REF!</v>
      </c>
      <c r="N558" s="95" t="e">
        <f>'ORÇAMENTO '!#REF!</f>
        <v>#REF!</v>
      </c>
      <c r="R558" s="96" t="e">
        <f t="shared" si="192"/>
        <v>#REF!</v>
      </c>
      <c r="S558" s="96" t="e">
        <f t="shared" si="193"/>
        <v>#REF!</v>
      </c>
      <c r="T558" s="89" t="e">
        <f t="shared" si="194"/>
        <v>#REF!</v>
      </c>
      <c r="U558" s="96" t="e">
        <f t="shared" si="183"/>
        <v>#REF!</v>
      </c>
      <c r="V558" s="100" t="e">
        <f t="shared" si="195"/>
        <v>#REF!</v>
      </c>
    </row>
    <row r="559" spans="3:23" hidden="1">
      <c r="C559" s="84" t="e">
        <f>'ORÇAMENTO '!#REF!</f>
        <v>#REF!</v>
      </c>
      <c r="D559" s="88" t="e">
        <f>'ORÇAMENTO '!#REF!</f>
        <v>#REF!</v>
      </c>
      <c r="E559" s="88" t="e">
        <f>'ORÇAMENTO '!#REF!</f>
        <v>#REF!</v>
      </c>
      <c r="F559" s="88" t="e">
        <f>'ORÇAMENTO '!#REF!</f>
        <v>#REF!</v>
      </c>
      <c r="G559" s="90" t="e">
        <f>'ORÇAMENTO '!#REF!</f>
        <v>#REF!</v>
      </c>
      <c r="H559" s="92" t="e">
        <f>'ORÇAMENTO '!#REF!</f>
        <v>#REF!</v>
      </c>
      <c r="I559" s="90" t="e">
        <f>'ORÇAMENTO '!#REF!</f>
        <v>#REF!</v>
      </c>
      <c r="J559" s="90" t="e">
        <f>'ORÇAMENTO '!#REF!</f>
        <v>#REF!</v>
      </c>
      <c r="K559" s="90" t="e">
        <f>'ORÇAMENTO '!#REF!</f>
        <v>#REF!</v>
      </c>
      <c r="L559" s="92" t="e">
        <f>'ORÇAMENTO '!#REF!</f>
        <v>#REF!</v>
      </c>
      <c r="M559" s="92" t="e">
        <f>'ORÇAMENTO '!#REF!</f>
        <v>#REF!</v>
      </c>
      <c r="N559" s="95" t="e">
        <f>'ORÇAMENTO '!#REF!</f>
        <v>#REF!</v>
      </c>
      <c r="R559" s="96" t="e">
        <f t="shared" si="192"/>
        <v>#REF!</v>
      </c>
      <c r="S559" s="96" t="e">
        <f t="shared" si="193"/>
        <v>#REF!</v>
      </c>
      <c r="T559" s="89" t="e">
        <f t="shared" si="194"/>
        <v>#REF!</v>
      </c>
      <c r="U559" s="96" t="e">
        <f t="shared" si="183"/>
        <v>#REF!</v>
      </c>
      <c r="V559" s="100" t="e">
        <f t="shared" si="195"/>
        <v>#REF!</v>
      </c>
    </row>
    <row r="560" spans="3:23" hidden="1">
      <c r="C560" s="84" t="e">
        <f>'ORÇAMENTO '!#REF!</f>
        <v>#REF!</v>
      </c>
      <c r="D560" s="88" t="e">
        <f>'ORÇAMENTO '!#REF!</f>
        <v>#REF!</v>
      </c>
      <c r="E560" s="88" t="e">
        <f>'ORÇAMENTO '!#REF!</f>
        <v>#REF!</v>
      </c>
      <c r="F560" s="88" t="e">
        <f>'ORÇAMENTO '!#REF!</f>
        <v>#REF!</v>
      </c>
      <c r="G560" s="90" t="e">
        <f>'ORÇAMENTO '!#REF!</f>
        <v>#REF!</v>
      </c>
      <c r="H560" s="92" t="e">
        <f>'ORÇAMENTO '!#REF!</f>
        <v>#REF!</v>
      </c>
      <c r="I560" s="90" t="e">
        <f>'ORÇAMENTO '!#REF!</f>
        <v>#REF!</v>
      </c>
      <c r="J560" s="90" t="e">
        <f>'ORÇAMENTO '!#REF!</f>
        <v>#REF!</v>
      </c>
      <c r="K560" s="90" t="e">
        <f>'ORÇAMENTO '!#REF!</f>
        <v>#REF!</v>
      </c>
      <c r="L560" s="92" t="e">
        <f>'ORÇAMENTO '!#REF!</f>
        <v>#REF!</v>
      </c>
      <c r="M560" s="92" t="e">
        <f>'ORÇAMENTO '!#REF!</f>
        <v>#REF!</v>
      </c>
      <c r="N560" s="95" t="e">
        <f>'ORÇAMENTO '!#REF!</f>
        <v>#REF!</v>
      </c>
      <c r="R560" s="96" t="e">
        <f t="shared" si="192"/>
        <v>#REF!</v>
      </c>
      <c r="S560" s="96" t="e">
        <f t="shared" si="193"/>
        <v>#REF!</v>
      </c>
      <c r="T560" s="89" t="e">
        <f t="shared" si="194"/>
        <v>#REF!</v>
      </c>
      <c r="U560" s="96" t="e">
        <f t="shared" si="183"/>
        <v>#REF!</v>
      </c>
      <c r="V560" s="100" t="e">
        <f t="shared" si="195"/>
        <v>#REF!</v>
      </c>
    </row>
    <row r="561" spans="3:23" hidden="1">
      <c r="C561" s="84" t="e">
        <f>'ORÇAMENTO '!#REF!</f>
        <v>#REF!</v>
      </c>
      <c r="D561" s="88" t="e">
        <f>'ORÇAMENTO '!#REF!</f>
        <v>#REF!</v>
      </c>
      <c r="E561" s="88" t="e">
        <f>'ORÇAMENTO '!#REF!</f>
        <v>#REF!</v>
      </c>
      <c r="F561" s="88" t="e">
        <f>'ORÇAMENTO '!#REF!</f>
        <v>#REF!</v>
      </c>
      <c r="G561" s="90" t="e">
        <f>'ORÇAMENTO '!#REF!</f>
        <v>#REF!</v>
      </c>
      <c r="H561" s="92" t="e">
        <f>'ORÇAMENTO '!#REF!</f>
        <v>#REF!</v>
      </c>
      <c r="I561" s="90" t="e">
        <f>'ORÇAMENTO '!#REF!</f>
        <v>#REF!</v>
      </c>
      <c r="J561" s="90" t="e">
        <f>'ORÇAMENTO '!#REF!</f>
        <v>#REF!</v>
      </c>
      <c r="K561" s="90" t="e">
        <f>'ORÇAMENTO '!#REF!</f>
        <v>#REF!</v>
      </c>
      <c r="L561" s="92" t="e">
        <f>'ORÇAMENTO '!#REF!</f>
        <v>#REF!</v>
      </c>
      <c r="M561" s="92" t="e">
        <f>'ORÇAMENTO '!#REF!</f>
        <v>#REF!</v>
      </c>
      <c r="N561" s="95" t="e">
        <f>'ORÇAMENTO '!#REF!</f>
        <v>#REF!</v>
      </c>
      <c r="R561" s="96" t="e">
        <f t="shared" si="192"/>
        <v>#REF!</v>
      </c>
      <c r="S561" s="96" t="e">
        <f t="shared" si="193"/>
        <v>#REF!</v>
      </c>
      <c r="T561" s="89" t="e">
        <f t="shared" si="194"/>
        <v>#REF!</v>
      </c>
      <c r="U561" s="96" t="e">
        <f t="shared" si="183"/>
        <v>#REF!</v>
      </c>
      <c r="V561" s="100" t="e">
        <f t="shared" si="195"/>
        <v>#REF!</v>
      </c>
    </row>
    <row r="562" spans="3:23" hidden="1">
      <c r="C562" s="84" t="e">
        <f>'ORÇAMENTO '!#REF!</f>
        <v>#REF!</v>
      </c>
      <c r="D562" s="88" t="e">
        <f>'ORÇAMENTO '!#REF!</f>
        <v>#REF!</v>
      </c>
      <c r="E562" s="88" t="e">
        <f>'ORÇAMENTO '!#REF!</f>
        <v>#REF!</v>
      </c>
      <c r="F562" s="88" t="e">
        <f>'ORÇAMENTO '!#REF!</f>
        <v>#REF!</v>
      </c>
      <c r="G562" s="90" t="e">
        <f>'ORÇAMENTO '!#REF!</f>
        <v>#REF!</v>
      </c>
      <c r="H562" s="92" t="e">
        <f>'ORÇAMENTO '!#REF!</f>
        <v>#REF!</v>
      </c>
      <c r="I562" s="90" t="e">
        <f>'ORÇAMENTO '!#REF!</f>
        <v>#REF!</v>
      </c>
      <c r="J562" s="90" t="e">
        <f>'ORÇAMENTO '!#REF!</f>
        <v>#REF!</v>
      </c>
      <c r="K562" s="90" t="e">
        <f>'ORÇAMENTO '!#REF!</f>
        <v>#REF!</v>
      </c>
      <c r="L562" s="92" t="e">
        <f>'ORÇAMENTO '!#REF!</f>
        <v>#REF!</v>
      </c>
      <c r="M562" s="92" t="e">
        <f>'ORÇAMENTO '!#REF!</f>
        <v>#REF!</v>
      </c>
      <c r="N562" s="95" t="e">
        <f>'ORÇAMENTO '!#REF!</f>
        <v>#REF!</v>
      </c>
      <c r="R562" s="96" t="e">
        <f t="shared" si="192"/>
        <v>#REF!</v>
      </c>
      <c r="S562" s="96" t="e">
        <f t="shared" si="193"/>
        <v>#REF!</v>
      </c>
      <c r="T562" s="89" t="e">
        <f t="shared" si="194"/>
        <v>#REF!</v>
      </c>
      <c r="U562" s="96" t="e">
        <f t="shared" si="183"/>
        <v>#REF!</v>
      </c>
      <c r="V562" s="100" t="e">
        <f t="shared" si="195"/>
        <v>#REF!</v>
      </c>
    </row>
    <row r="563" spans="3:23" hidden="1">
      <c r="C563" s="84" t="e">
        <f>'ORÇAMENTO '!#REF!</f>
        <v>#REF!</v>
      </c>
      <c r="D563" s="88" t="e">
        <f>'ORÇAMENTO '!#REF!</f>
        <v>#REF!</v>
      </c>
      <c r="E563" s="88" t="e">
        <f>'ORÇAMENTO '!#REF!</f>
        <v>#REF!</v>
      </c>
      <c r="F563" s="88" t="e">
        <f>'ORÇAMENTO '!#REF!</f>
        <v>#REF!</v>
      </c>
      <c r="G563" s="90" t="e">
        <f>'ORÇAMENTO '!#REF!</f>
        <v>#REF!</v>
      </c>
      <c r="H563" s="92" t="e">
        <f>'ORÇAMENTO '!#REF!</f>
        <v>#REF!</v>
      </c>
      <c r="I563" s="90" t="e">
        <f>'ORÇAMENTO '!#REF!</f>
        <v>#REF!</v>
      </c>
      <c r="J563" s="90" t="e">
        <f>'ORÇAMENTO '!#REF!</f>
        <v>#REF!</v>
      </c>
      <c r="K563" s="90" t="e">
        <f>'ORÇAMENTO '!#REF!</f>
        <v>#REF!</v>
      </c>
      <c r="L563" s="92" t="e">
        <f>'ORÇAMENTO '!#REF!</f>
        <v>#REF!</v>
      </c>
      <c r="M563" s="92" t="e">
        <f>'ORÇAMENTO '!#REF!</f>
        <v>#REF!</v>
      </c>
      <c r="N563" s="95" t="e">
        <f>'ORÇAMENTO '!#REF!</f>
        <v>#REF!</v>
      </c>
      <c r="R563" s="96" t="e">
        <f t="shared" si="192"/>
        <v>#REF!</v>
      </c>
      <c r="S563" s="96" t="e">
        <f t="shared" si="193"/>
        <v>#REF!</v>
      </c>
      <c r="T563" s="89" t="e">
        <f t="shared" si="194"/>
        <v>#REF!</v>
      </c>
      <c r="U563" s="96" t="e">
        <f t="shared" si="183"/>
        <v>#REF!</v>
      </c>
      <c r="V563" s="100" t="e">
        <f t="shared" si="195"/>
        <v>#REF!</v>
      </c>
    </row>
    <row r="564" spans="3:23" hidden="1">
      <c r="C564" s="84" t="e">
        <f>'ORÇAMENTO '!#REF!</f>
        <v>#REF!</v>
      </c>
      <c r="D564" s="88" t="e">
        <f>'ORÇAMENTO '!#REF!</f>
        <v>#REF!</v>
      </c>
      <c r="E564" s="88" t="e">
        <f>'ORÇAMENTO '!#REF!</f>
        <v>#REF!</v>
      </c>
      <c r="F564" s="88" t="e">
        <f>'ORÇAMENTO '!#REF!</f>
        <v>#REF!</v>
      </c>
      <c r="G564" s="90" t="e">
        <f>'ORÇAMENTO '!#REF!</f>
        <v>#REF!</v>
      </c>
      <c r="H564" s="92" t="e">
        <f>'ORÇAMENTO '!#REF!</f>
        <v>#REF!</v>
      </c>
      <c r="I564" s="90" t="e">
        <f>'ORÇAMENTO '!#REF!</f>
        <v>#REF!</v>
      </c>
      <c r="J564" s="90" t="e">
        <f>'ORÇAMENTO '!#REF!</f>
        <v>#REF!</v>
      </c>
      <c r="K564" s="90" t="e">
        <f>'ORÇAMENTO '!#REF!</f>
        <v>#REF!</v>
      </c>
      <c r="L564" s="92" t="e">
        <f>'ORÇAMENTO '!#REF!</f>
        <v>#REF!</v>
      </c>
      <c r="M564" s="92" t="e">
        <f>'ORÇAMENTO '!#REF!</f>
        <v>#REF!</v>
      </c>
      <c r="N564" s="95" t="e">
        <f>'ORÇAMENTO '!#REF!</f>
        <v>#REF!</v>
      </c>
      <c r="R564" s="96" t="e">
        <f t="shared" si="192"/>
        <v>#REF!</v>
      </c>
      <c r="S564" s="96" t="e">
        <f t="shared" si="193"/>
        <v>#REF!</v>
      </c>
      <c r="T564" s="89" t="e">
        <f t="shared" si="194"/>
        <v>#REF!</v>
      </c>
      <c r="U564" s="96" t="e">
        <f t="shared" si="183"/>
        <v>#REF!</v>
      </c>
      <c r="V564" s="100" t="e">
        <f t="shared" si="195"/>
        <v>#REF!</v>
      </c>
    </row>
    <row r="565" spans="3:23">
      <c r="C565" s="84" t="e">
        <f>'ORÇAMENTO '!#REF!</f>
        <v>#REF!</v>
      </c>
      <c r="D565" s="88" t="e">
        <f>'ORÇAMENTO '!#REF!</f>
        <v>#REF!</v>
      </c>
      <c r="E565" s="88" t="e">
        <f>'ORÇAMENTO '!#REF!</f>
        <v>#REF!</v>
      </c>
      <c r="F565" s="88" t="e">
        <f>'ORÇAMENTO '!#REF!</f>
        <v>#REF!</v>
      </c>
      <c r="G565" s="90" t="e">
        <f>'ORÇAMENTO '!#REF!</f>
        <v>#REF!</v>
      </c>
      <c r="H565" s="92" t="e">
        <f>'ORÇAMENTO '!#REF!</f>
        <v>#REF!</v>
      </c>
      <c r="I565" s="90" t="e">
        <f>'ORÇAMENTO '!#REF!</f>
        <v>#REF!</v>
      </c>
      <c r="J565" s="90" t="e">
        <f>'ORÇAMENTO '!#REF!</f>
        <v>#REF!</v>
      </c>
      <c r="K565" s="90" t="e">
        <f>'ORÇAMENTO '!#REF!</f>
        <v>#REF!</v>
      </c>
      <c r="L565" s="92" t="e">
        <f>'ORÇAMENTO '!#REF!</f>
        <v>#REF!</v>
      </c>
      <c r="M565" s="92" t="e">
        <f>'ORÇAMENTO '!#REF!</f>
        <v>#REF!</v>
      </c>
      <c r="N565" s="95" t="e">
        <f>'ORÇAMENTO '!#REF!</f>
        <v>#REF!</v>
      </c>
      <c r="R565" s="96" t="e">
        <f>IF(F565=F564,0,SUMIF($F$6:$F$1627,F565,$H$6:$H$1627))</f>
        <v>#REF!</v>
      </c>
      <c r="S565" s="96" t="e">
        <f>IF(F565=F564,0,SUMIF($F$6:$F$1627,F565,$I$6:$I$1627))</f>
        <v>#REF!</v>
      </c>
      <c r="T565" s="89" t="e">
        <f>IF(F565=F564,0,SUMIF($F$6:$F$1627,F565,$L$6:$L$1627))</f>
        <v>#REF!</v>
      </c>
      <c r="U565" s="96" t="e">
        <f t="shared" si="183"/>
        <v>#REF!</v>
      </c>
      <c r="V565" s="100" t="e">
        <f>IF(F565=F564,0,SUMIF($F$6:$F$1627,F565,$N$6:$N$1627))</f>
        <v>#REF!</v>
      </c>
      <c r="W565" s="103" t="e">
        <f>V565+W564</f>
        <v>#REF!</v>
      </c>
    </row>
    <row r="566" spans="3:23" hidden="1">
      <c r="C566" s="84" t="e">
        <f>'ORÇAMENTO '!#REF!</f>
        <v>#REF!</v>
      </c>
      <c r="D566" s="88" t="e">
        <f>'ORÇAMENTO '!#REF!</f>
        <v>#REF!</v>
      </c>
      <c r="E566" s="88" t="e">
        <f>'ORÇAMENTO '!#REF!</f>
        <v>#REF!</v>
      </c>
      <c r="F566" s="88" t="e">
        <f>'ORÇAMENTO '!#REF!</f>
        <v>#REF!</v>
      </c>
      <c r="G566" s="90" t="e">
        <f>'ORÇAMENTO '!#REF!</f>
        <v>#REF!</v>
      </c>
      <c r="H566" s="92" t="e">
        <f>'ORÇAMENTO '!#REF!</f>
        <v>#REF!</v>
      </c>
      <c r="I566" s="90" t="e">
        <f>'ORÇAMENTO '!#REF!</f>
        <v>#REF!</v>
      </c>
      <c r="J566" s="90" t="e">
        <f>'ORÇAMENTO '!#REF!</f>
        <v>#REF!</v>
      </c>
      <c r="K566" s="90" t="e">
        <f>'ORÇAMENTO '!#REF!</f>
        <v>#REF!</v>
      </c>
      <c r="L566" s="92" t="e">
        <f>'ORÇAMENTO '!#REF!</f>
        <v>#REF!</v>
      </c>
      <c r="M566" s="92" t="e">
        <f>'ORÇAMENTO '!#REF!</f>
        <v>#REF!</v>
      </c>
      <c r="N566" s="95" t="e">
        <f>'ORÇAMENTO '!#REF!</f>
        <v>#REF!</v>
      </c>
      <c r="R566" s="96" t="e">
        <f t="shared" ref="R566:R573" si="196">IF(F566=F565,0,SUMIF(F$6:F$1627,F566,H$6:H$1627))</f>
        <v>#REF!</v>
      </c>
      <c r="S566" s="96" t="e">
        <f t="shared" ref="S566:S573" si="197">IF(F566=F565,0,SUMIF(F$6:F$1627,F566,I$6:I$1627))</f>
        <v>#REF!</v>
      </c>
      <c r="T566" s="89" t="e">
        <f t="shared" ref="T566:T573" si="198">IF(F566=F565,0,SUMIF(F$6:F$1627,F566,L$6:L$1627))</f>
        <v>#REF!</v>
      </c>
      <c r="U566" s="96" t="e">
        <f t="shared" si="183"/>
        <v>#REF!</v>
      </c>
      <c r="V566" s="100" t="e">
        <f t="shared" ref="V566:V573" si="199">IF(F566=F565,0,SUMIF(F$6:F$1627,F566,N$6:N$1627))</f>
        <v>#REF!</v>
      </c>
    </row>
    <row r="567" spans="3:23" hidden="1">
      <c r="C567" s="84" t="e">
        <f>'ORÇAMENTO '!#REF!</f>
        <v>#REF!</v>
      </c>
      <c r="D567" s="88" t="e">
        <f>'ORÇAMENTO '!#REF!</f>
        <v>#REF!</v>
      </c>
      <c r="E567" s="88" t="e">
        <f>'ORÇAMENTO '!#REF!</f>
        <v>#REF!</v>
      </c>
      <c r="F567" s="88" t="e">
        <f>'ORÇAMENTO '!#REF!</f>
        <v>#REF!</v>
      </c>
      <c r="G567" s="90" t="e">
        <f>'ORÇAMENTO '!#REF!</f>
        <v>#REF!</v>
      </c>
      <c r="H567" s="92" t="e">
        <f>'ORÇAMENTO '!#REF!</f>
        <v>#REF!</v>
      </c>
      <c r="I567" s="90" t="e">
        <f>'ORÇAMENTO '!#REF!</f>
        <v>#REF!</v>
      </c>
      <c r="J567" s="90" t="e">
        <f>'ORÇAMENTO '!#REF!</f>
        <v>#REF!</v>
      </c>
      <c r="K567" s="90" t="e">
        <f>'ORÇAMENTO '!#REF!</f>
        <v>#REF!</v>
      </c>
      <c r="L567" s="92" t="e">
        <f>'ORÇAMENTO '!#REF!</f>
        <v>#REF!</v>
      </c>
      <c r="M567" s="92" t="e">
        <f>'ORÇAMENTO '!#REF!</f>
        <v>#REF!</v>
      </c>
      <c r="N567" s="95" t="e">
        <f>'ORÇAMENTO '!#REF!</f>
        <v>#REF!</v>
      </c>
      <c r="R567" s="96" t="e">
        <f t="shared" si="196"/>
        <v>#REF!</v>
      </c>
      <c r="S567" s="96" t="e">
        <f t="shared" si="197"/>
        <v>#REF!</v>
      </c>
      <c r="T567" s="89" t="e">
        <f t="shared" si="198"/>
        <v>#REF!</v>
      </c>
      <c r="U567" s="96" t="e">
        <f t="shared" si="183"/>
        <v>#REF!</v>
      </c>
      <c r="V567" s="100" t="e">
        <f t="shared" si="199"/>
        <v>#REF!</v>
      </c>
    </row>
    <row r="568" spans="3:23" hidden="1">
      <c r="C568" s="84" t="e">
        <f>'ORÇAMENTO '!#REF!</f>
        <v>#REF!</v>
      </c>
      <c r="D568" s="88" t="e">
        <f>'ORÇAMENTO '!#REF!</f>
        <v>#REF!</v>
      </c>
      <c r="E568" s="88" t="e">
        <f>'ORÇAMENTO '!#REF!</f>
        <v>#REF!</v>
      </c>
      <c r="F568" s="88" t="e">
        <f>'ORÇAMENTO '!#REF!</f>
        <v>#REF!</v>
      </c>
      <c r="G568" s="90" t="e">
        <f>'ORÇAMENTO '!#REF!</f>
        <v>#REF!</v>
      </c>
      <c r="H568" s="92" t="e">
        <f>'ORÇAMENTO '!#REF!</f>
        <v>#REF!</v>
      </c>
      <c r="I568" s="90" t="e">
        <f>'ORÇAMENTO '!#REF!</f>
        <v>#REF!</v>
      </c>
      <c r="J568" s="90" t="e">
        <f>'ORÇAMENTO '!#REF!</f>
        <v>#REF!</v>
      </c>
      <c r="K568" s="90" t="e">
        <f>'ORÇAMENTO '!#REF!</f>
        <v>#REF!</v>
      </c>
      <c r="L568" s="92" t="e">
        <f>'ORÇAMENTO '!#REF!</f>
        <v>#REF!</v>
      </c>
      <c r="M568" s="92" t="e">
        <f>'ORÇAMENTO '!#REF!</f>
        <v>#REF!</v>
      </c>
      <c r="N568" s="95" t="e">
        <f>'ORÇAMENTO '!#REF!</f>
        <v>#REF!</v>
      </c>
      <c r="R568" s="96" t="e">
        <f t="shared" si="196"/>
        <v>#REF!</v>
      </c>
      <c r="S568" s="96" t="e">
        <f t="shared" si="197"/>
        <v>#REF!</v>
      </c>
      <c r="T568" s="89" t="e">
        <f t="shared" si="198"/>
        <v>#REF!</v>
      </c>
      <c r="U568" s="96" t="e">
        <f t="shared" si="183"/>
        <v>#REF!</v>
      </c>
      <c r="V568" s="100" t="e">
        <f t="shared" si="199"/>
        <v>#REF!</v>
      </c>
    </row>
    <row r="569" spans="3:23" hidden="1">
      <c r="C569" s="84" t="e">
        <f>'ORÇAMENTO '!#REF!</f>
        <v>#REF!</v>
      </c>
      <c r="D569" s="88" t="e">
        <f>'ORÇAMENTO '!#REF!</f>
        <v>#REF!</v>
      </c>
      <c r="E569" s="88" t="e">
        <f>'ORÇAMENTO '!#REF!</f>
        <v>#REF!</v>
      </c>
      <c r="F569" s="88" t="e">
        <f>'ORÇAMENTO '!#REF!</f>
        <v>#REF!</v>
      </c>
      <c r="G569" s="90" t="e">
        <f>'ORÇAMENTO '!#REF!</f>
        <v>#REF!</v>
      </c>
      <c r="H569" s="92" t="e">
        <f>'ORÇAMENTO '!#REF!</f>
        <v>#REF!</v>
      </c>
      <c r="I569" s="90" t="e">
        <f>'ORÇAMENTO '!#REF!</f>
        <v>#REF!</v>
      </c>
      <c r="J569" s="90" t="e">
        <f>'ORÇAMENTO '!#REF!</f>
        <v>#REF!</v>
      </c>
      <c r="K569" s="90" t="e">
        <f>'ORÇAMENTO '!#REF!</f>
        <v>#REF!</v>
      </c>
      <c r="L569" s="92" t="e">
        <f>'ORÇAMENTO '!#REF!</f>
        <v>#REF!</v>
      </c>
      <c r="M569" s="92" t="e">
        <f>'ORÇAMENTO '!#REF!</f>
        <v>#REF!</v>
      </c>
      <c r="N569" s="95" t="e">
        <f>'ORÇAMENTO '!#REF!</f>
        <v>#REF!</v>
      </c>
      <c r="R569" s="96" t="e">
        <f t="shared" si="196"/>
        <v>#REF!</v>
      </c>
      <c r="S569" s="96" t="e">
        <f t="shared" si="197"/>
        <v>#REF!</v>
      </c>
      <c r="T569" s="89" t="e">
        <f t="shared" si="198"/>
        <v>#REF!</v>
      </c>
      <c r="U569" s="96" t="e">
        <f t="shared" si="183"/>
        <v>#REF!</v>
      </c>
      <c r="V569" s="100" t="e">
        <f t="shared" si="199"/>
        <v>#REF!</v>
      </c>
    </row>
    <row r="570" spans="3:23" hidden="1">
      <c r="C570" s="84" t="e">
        <f>'ORÇAMENTO '!#REF!</f>
        <v>#REF!</v>
      </c>
      <c r="D570" s="88" t="e">
        <f>'ORÇAMENTO '!#REF!</f>
        <v>#REF!</v>
      </c>
      <c r="E570" s="88" t="e">
        <f>'ORÇAMENTO '!#REF!</f>
        <v>#REF!</v>
      </c>
      <c r="F570" s="88" t="e">
        <f>'ORÇAMENTO '!#REF!</f>
        <v>#REF!</v>
      </c>
      <c r="G570" s="90" t="e">
        <f>'ORÇAMENTO '!#REF!</f>
        <v>#REF!</v>
      </c>
      <c r="H570" s="92" t="e">
        <f>'ORÇAMENTO '!#REF!</f>
        <v>#REF!</v>
      </c>
      <c r="I570" s="90" t="e">
        <f>'ORÇAMENTO '!#REF!</f>
        <v>#REF!</v>
      </c>
      <c r="J570" s="90" t="e">
        <f>'ORÇAMENTO '!#REF!</f>
        <v>#REF!</v>
      </c>
      <c r="K570" s="90" t="e">
        <f>'ORÇAMENTO '!#REF!</f>
        <v>#REF!</v>
      </c>
      <c r="L570" s="92" t="e">
        <f>'ORÇAMENTO '!#REF!</f>
        <v>#REF!</v>
      </c>
      <c r="M570" s="92" t="e">
        <f>'ORÇAMENTO '!#REF!</f>
        <v>#REF!</v>
      </c>
      <c r="N570" s="95" t="e">
        <f>'ORÇAMENTO '!#REF!</f>
        <v>#REF!</v>
      </c>
      <c r="R570" s="96" t="e">
        <f t="shared" si="196"/>
        <v>#REF!</v>
      </c>
      <c r="S570" s="96" t="e">
        <f t="shared" si="197"/>
        <v>#REF!</v>
      </c>
      <c r="T570" s="89" t="e">
        <f t="shared" si="198"/>
        <v>#REF!</v>
      </c>
      <c r="U570" s="96" t="e">
        <f t="shared" si="183"/>
        <v>#REF!</v>
      </c>
      <c r="V570" s="100" t="e">
        <f t="shared" si="199"/>
        <v>#REF!</v>
      </c>
    </row>
    <row r="571" spans="3:23" hidden="1">
      <c r="C571" s="84" t="e">
        <f>'ORÇAMENTO '!#REF!</f>
        <v>#REF!</v>
      </c>
      <c r="D571" s="88" t="e">
        <f>'ORÇAMENTO '!#REF!</f>
        <v>#REF!</v>
      </c>
      <c r="E571" s="88" t="e">
        <f>'ORÇAMENTO '!#REF!</f>
        <v>#REF!</v>
      </c>
      <c r="F571" s="88" t="e">
        <f>'ORÇAMENTO '!#REF!</f>
        <v>#REF!</v>
      </c>
      <c r="G571" s="90" t="e">
        <f>'ORÇAMENTO '!#REF!</f>
        <v>#REF!</v>
      </c>
      <c r="H571" s="92" t="e">
        <f>'ORÇAMENTO '!#REF!</f>
        <v>#REF!</v>
      </c>
      <c r="I571" s="90" t="e">
        <f>'ORÇAMENTO '!#REF!</f>
        <v>#REF!</v>
      </c>
      <c r="J571" s="90" t="e">
        <f>'ORÇAMENTO '!#REF!</f>
        <v>#REF!</v>
      </c>
      <c r="K571" s="90" t="e">
        <f>'ORÇAMENTO '!#REF!</f>
        <v>#REF!</v>
      </c>
      <c r="L571" s="92" t="e">
        <f>'ORÇAMENTO '!#REF!</f>
        <v>#REF!</v>
      </c>
      <c r="M571" s="92" t="e">
        <f>'ORÇAMENTO '!#REF!</f>
        <v>#REF!</v>
      </c>
      <c r="N571" s="95" t="e">
        <f>'ORÇAMENTO '!#REF!</f>
        <v>#REF!</v>
      </c>
      <c r="R571" s="96" t="e">
        <f t="shared" si="196"/>
        <v>#REF!</v>
      </c>
      <c r="S571" s="96" t="e">
        <f t="shared" si="197"/>
        <v>#REF!</v>
      </c>
      <c r="T571" s="89" t="e">
        <f t="shared" si="198"/>
        <v>#REF!</v>
      </c>
      <c r="U571" s="96" t="e">
        <f t="shared" si="183"/>
        <v>#REF!</v>
      </c>
      <c r="V571" s="100" t="e">
        <f t="shared" si="199"/>
        <v>#REF!</v>
      </c>
    </row>
    <row r="572" spans="3:23" hidden="1">
      <c r="C572" s="84" t="e">
        <f>'ORÇAMENTO '!#REF!</f>
        <v>#REF!</v>
      </c>
      <c r="D572" s="88" t="e">
        <f>'ORÇAMENTO '!#REF!</f>
        <v>#REF!</v>
      </c>
      <c r="E572" s="88" t="e">
        <f>'ORÇAMENTO '!#REF!</f>
        <v>#REF!</v>
      </c>
      <c r="F572" s="88" t="e">
        <f>'ORÇAMENTO '!#REF!</f>
        <v>#REF!</v>
      </c>
      <c r="G572" s="90" t="e">
        <f>'ORÇAMENTO '!#REF!</f>
        <v>#REF!</v>
      </c>
      <c r="H572" s="92" t="e">
        <f>'ORÇAMENTO '!#REF!</f>
        <v>#REF!</v>
      </c>
      <c r="I572" s="90" t="e">
        <f>'ORÇAMENTO '!#REF!</f>
        <v>#REF!</v>
      </c>
      <c r="J572" s="90" t="e">
        <f>'ORÇAMENTO '!#REF!</f>
        <v>#REF!</v>
      </c>
      <c r="K572" s="90" t="e">
        <f>'ORÇAMENTO '!#REF!</f>
        <v>#REF!</v>
      </c>
      <c r="L572" s="92" t="e">
        <f>'ORÇAMENTO '!#REF!</f>
        <v>#REF!</v>
      </c>
      <c r="M572" s="92" t="e">
        <f>'ORÇAMENTO '!#REF!</f>
        <v>#REF!</v>
      </c>
      <c r="N572" s="95" t="e">
        <f>'ORÇAMENTO '!#REF!</f>
        <v>#REF!</v>
      </c>
      <c r="R572" s="96" t="e">
        <f t="shared" si="196"/>
        <v>#REF!</v>
      </c>
      <c r="S572" s="96" t="e">
        <f t="shared" si="197"/>
        <v>#REF!</v>
      </c>
      <c r="T572" s="89" t="e">
        <f t="shared" si="198"/>
        <v>#REF!</v>
      </c>
      <c r="U572" s="96" t="e">
        <f t="shared" si="183"/>
        <v>#REF!</v>
      </c>
      <c r="V572" s="100" t="e">
        <f t="shared" si="199"/>
        <v>#REF!</v>
      </c>
    </row>
    <row r="573" spans="3:23" hidden="1">
      <c r="C573" s="84" t="e">
        <f>'ORÇAMENTO '!#REF!</f>
        <v>#REF!</v>
      </c>
      <c r="D573" s="88" t="e">
        <f>'ORÇAMENTO '!#REF!</f>
        <v>#REF!</v>
      </c>
      <c r="E573" s="88" t="e">
        <f>'ORÇAMENTO '!#REF!</f>
        <v>#REF!</v>
      </c>
      <c r="F573" s="88" t="e">
        <f>'ORÇAMENTO '!#REF!</f>
        <v>#REF!</v>
      </c>
      <c r="G573" s="90" t="e">
        <f>'ORÇAMENTO '!#REF!</f>
        <v>#REF!</v>
      </c>
      <c r="H573" s="92" t="e">
        <f>'ORÇAMENTO '!#REF!</f>
        <v>#REF!</v>
      </c>
      <c r="I573" s="90" t="e">
        <f>'ORÇAMENTO '!#REF!</f>
        <v>#REF!</v>
      </c>
      <c r="J573" s="90" t="e">
        <f>'ORÇAMENTO '!#REF!</f>
        <v>#REF!</v>
      </c>
      <c r="K573" s="90" t="e">
        <f>'ORÇAMENTO '!#REF!</f>
        <v>#REF!</v>
      </c>
      <c r="L573" s="92" t="e">
        <f>'ORÇAMENTO '!#REF!</f>
        <v>#REF!</v>
      </c>
      <c r="M573" s="92" t="e">
        <f>'ORÇAMENTO '!#REF!</f>
        <v>#REF!</v>
      </c>
      <c r="N573" s="95" t="e">
        <f>'ORÇAMENTO '!#REF!</f>
        <v>#REF!</v>
      </c>
      <c r="R573" s="96" t="e">
        <f t="shared" si="196"/>
        <v>#REF!</v>
      </c>
      <c r="S573" s="96" t="e">
        <f t="shared" si="197"/>
        <v>#REF!</v>
      </c>
      <c r="T573" s="89" t="e">
        <f t="shared" si="198"/>
        <v>#REF!</v>
      </c>
      <c r="U573" s="96" t="e">
        <f t="shared" si="183"/>
        <v>#REF!</v>
      </c>
      <c r="V573" s="100" t="e">
        <f t="shared" si="199"/>
        <v>#REF!</v>
      </c>
    </row>
    <row r="574" spans="3:23">
      <c r="C574" s="84" t="e">
        <f>'ORÇAMENTO '!#REF!</f>
        <v>#REF!</v>
      </c>
      <c r="D574" s="88" t="e">
        <f>'ORÇAMENTO '!#REF!</f>
        <v>#REF!</v>
      </c>
      <c r="E574" s="88" t="e">
        <f>'ORÇAMENTO '!#REF!</f>
        <v>#REF!</v>
      </c>
      <c r="F574" s="88" t="e">
        <f>'ORÇAMENTO '!#REF!</f>
        <v>#REF!</v>
      </c>
      <c r="G574" s="90" t="e">
        <f>'ORÇAMENTO '!#REF!</f>
        <v>#REF!</v>
      </c>
      <c r="H574" s="92" t="e">
        <f>'ORÇAMENTO '!#REF!</f>
        <v>#REF!</v>
      </c>
      <c r="I574" s="90" t="e">
        <f>'ORÇAMENTO '!#REF!</f>
        <v>#REF!</v>
      </c>
      <c r="J574" s="90" t="e">
        <f>'ORÇAMENTO '!#REF!</f>
        <v>#REF!</v>
      </c>
      <c r="K574" s="90" t="e">
        <f>'ORÇAMENTO '!#REF!</f>
        <v>#REF!</v>
      </c>
      <c r="L574" s="92" t="e">
        <f>'ORÇAMENTO '!#REF!</f>
        <v>#REF!</v>
      </c>
      <c r="M574" s="92" t="e">
        <f>'ORÇAMENTO '!#REF!</f>
        <v>#REF!</v>
      </c>
      <c r="N574" s="95" t="e">
        <f>'ORÇAMENTO '!#REF!</f>
        <v>#REF!</v>
      </c>
      <c r="R574" s="96" t="e">
        <f>IF(F574=F573,0,SUMIF($F$6:$F$1627,F574,$H$6:$H$1627))</f>
        <v>#REF!</v>
      </c>
      <c r="S574" s="96" t="e">
        <f>IF(F574=F573,0,SUMIF($F$6:$F$1627,F574,$I$6:$I$1627))</f>
        <v>#REF!</v>
      </c>
      <c r="T574" s="89" t="e">
        <f>IF(F574=F573,0,SUMIF($F$6:$F$1627,F574,$L$6:$L$1627))</f>
        <v>#REF!</v>
      </c>
      <c r="U574" s="96" t="e">
        <f t="shared" si="183"/>
        <v>#REF!</v>
      </c>
      <c r="V574" s="100" t="e">
        <f>IF(F574=F573,0,SUMIF($F$6:$F$1627,F574,$N$6:$N$1627))</f>
        <v>#REF!</v>
      </c>
      <c r="W574" s="103" t="e">
        <f>V574+W573</f>
        <v>#REF!</v>
      </c>
    </row>
    <row r="575" spans="3:23" hidden="1">
      <c r="C575" s="84" t="e">
        <f>'ORÇAMENTO '!#REF!</f>
        <v>#REF!</v>
      </c>
      <c r="D575" s="88" t="e">
        <f>'ORÇAMENTO '!#REF!</f>
        <v>#REF!</v>
      </c>
      <c r="E575" s="88" t="e">
        <f>'ORÇAMENTO '!#REF!</f>
        <v>#REF!</v>
      </c>
      <c r="F575" s="88" t="e">
        <f>'ORÇAMENTO '!#REF!</f>
        <v>#REF!</v>
      </c>
      <c r="G575" s="90" t="e">
        <f>'ORÇAMENTO '!#REF!</f>
        <v>#REF!</v>
      </c>
      <c r="H575" s="92" t="e">
        <f>'ORÇAMENTO '!#REF!</f>
        <v>#REF!</v>
      </c>
      <c r="I575" s="90" t="e">
        <f>'ORÇAMENTO '!#REF!</f>
        <v>#REF!</v>
      </c>
      <c r="J575" s="90" t="e">
        <f>'ORÇAMENTO '!#REF!</f>
        <v>#REF!</v>
      </c>
      <c r="K575" s="90" t="e">
        <f>'ORÇAMENTO '!#REF!</f>
        <v>#REF!</v>
      </c>
      <c r="L575" s="92" t="e">
        <f>'ORÇAMENTO '!#REF!</f>
        <v>#REF!</v>
      </c>
      <c r="M575" s="92" t="e">
        <f>'ORÇAMENTO '!#REF!</f>
        <v>#REF!</v>
      </c>
      <c r="N575" s="95" t="e">
        <f>'ORÇAMENTO '!#REF!</f>
        <v>#REF!</v>
      </c>
      <c r="R575" s="96" t="e">
        <f t="shared" ref="R575:R582" si="200">IF(F575=F574,0,SUMIF(F$6:F$1627,F575,H$6:H$1627))</f>
        <v>#REF!</v>
      </c>
      <c r="S575" s="96" t="e">
        <f t="shared" ref="S575:S582" si="201">IF(F575=F574,0,SUMIF(F$6:F$1627,F575,I$6:I$1627))</f>
        <v>#REF!</v>
      </c>
      <c r="T575" s="89" t="e">
        <f t="shared" ref="T575:T582" si="202">IF(F575=F574,0,SUMIF(F$6:F$1627,F575,L$6:L$1627))</f>
        <v>#REF!</v>
      </c>
      <c r="U575" s="96" t="e">
        <f t="shared" si="183"/>
        <v>#REF!</v>
      </c>
      <c r="V575" s="100" t="e">
        <f t="shared" ref="V575:V582" si="203">IF(F575=F574,0,SUMIF(F$6:F$1627,F575,N$6:N$1627))</f>
        <v>#REF!</v>
      </c>
    </row>
    <row r="576" spans="3:23" hidden="1">
      <c r="C576" s="84" t="e">
        <f>'ORÇAMENTO '!#REF!</f>
        <v>#REF!</v>
      </c>
      <c r="D576" s="88" t="e">
        <f>'ORÇAMENTO '!#REF!</f>
        <v>#REF!</v>
      </c>
      <c r="E576" s="88" t="e">
        <f>'ORÇAMENTO '!#REF!</f>
        <v>#REF!</v>
      </c>
      <c r="F576" s="88" t="e">
        <f>'ORÇAMENTO '!#REF!</f>
        <v>#REF!</v>
      </c>
      <c r="G576" s="90" t="e">
        <f>'ORÇAMENTO '!#REF!</f>
        <v>#REF!</v>
      </c>
      <c r="H576" s="92" t="e">
        <f>'ORÇAMENTO '!#REF!</f>
        <v>#REF!</v>
      </c>
      <c r="I576" s="90" t="e">
        <f>'ORÇAMENTO '!#REF!</f>
        <v>#REF!</v>
      </c>
      <c r="J576" s="90" t="e">
        <f>'ORÇAMENTO '!#REF!</f>
        <v>#REF!</v>
      </c>
      <c r="K576" s="90" t="e">
        <f>'ORÇAMENTO '!#REF!</f>
        <v>#REF!</v>
      </c>
      <c r="L576" s="92" t="e">
        <f>'ORÇAMENTO '!#REF!</f>
        <v>#REF!</v>
      </c>
      <c r="M576" s="92" t="e">
        <f>'ORÇAMENTO '!#REF!</f>
        <v>#REF!</v>
      </c>
      <c r="N576" s="95" t="e">
        <f>'ORÇAMENTO '!#REF!</f>
        <v>#REF!</v>
      </c>
      <c r="R576" s="96" t="e">
        <f t="shared" si="200"/>
        <v>#REF!</v>
      </c>
      <c r="S576" s="96" t="e">
        <f t="shared" si="201"/>
        <v>#REF!</v>
      </c>
      <c r="T576" s="89" t="e">
        <f t="shared" si="202"/>
        <v>#REF!</v>
      </c>
      <c r="U576" s="96" t="e">
        <f t="shared" si="183"/>
        <v>#REF!</v>
      </c>
      <c r="V576" s="100" t="e">
        <f t="shared" si="203"/>
        <v>#REF!</v>
      </c>
    </row>
    <row r="577" spans="3:23" hidden="1">
      <c r="C577" s="84" t="e">
        <f>'ORÇAMENTO '!#REF!</f>
        <v>#REF!</v>
      </c>
      <c r="D577" s="88" t="e">
        <f>'ORÇAMENTO '!#REF!</f>
        <v>#REF!</v>
      </c>
      <c r="E577" s="88" t="e">
        <f>'ORÇAMENTO '!#REF!</f>
        <v>#REF!</v>
      </c>
      <c r="F577" s="88" t="e">
        <f>'ORÇAMENTO '!#REF!</f>
        <v>#REF!</v>
      </c>
      <c r="G577" s="90" t="e">
        <f>'ORÇAMENTO '!#REF!</f>
        <v>#REF!</v>
      </c>
      <c r="H577" s="92" t="e">
        <f>'ORÇAMENTO '!#REF!</f>
        <v>#REF!</v>
      </c>
      <c r="I577" s="90" t="e">
        <f>'ORÇAMENTO '!#REF!</f>
        <v>#REF!</v>
      </c>
      <c r="J577" s="90" t="e">
        <f>'ORÇAMENTO '!#REF!</f>
        <v>#REF!</v>
      </c>
      <c r="K577" s="90" t="e">
        <f>'ORÇAMENTO '!#REF!</f>
        <v>#REF!</v>
      </c>
      <c r="L577" s="92" t="e">
        <f>'ORÇAMENTO '!#REF!</f>
        <v>#REF!</v>
      </c>
      <c r="M577" s="92" t="e">
        <f>'ORÇAMENTO '!#REF!</f>
        <v>#REF!</v>
      </c>
      <c r="N577" s="95" t="e">
        <f>'ORÇAMENTO '!#REF!</f>
        <v>#REF!</v>
      </c>
      <c r="R577" s="96" t="e">
        <f t="shared" si="200"/>
        <v>#REF!</v>
      </c>
      <c r="S577" s="96" t="e">
        <f t="shared" si="201"/>
        <v>#REF!</v>
      </c>
      <c r="T577" s="89" t="e">
        <f t="shared" si="202"/>
        <v>#REF!</v>
      </c>
      <c r="U577" s="96" t="e">
        <f t="shared" si="183"/>
        <v>#REF!</v>
      </c>
      <c r="V577" s="100" t="e">
        <f t="shared" si="203"/>
        <v>#REF!</v>
      </c>
    </row>
    <row r="578" spans="3:23" hidden="1">
      <c r="C578" s="84" t="e">
        <f>'ORÇAMENTO '!#REF!</f>
        <v>#REF!</v>
      </c>
      <c r="D578" s="88" t="e">
        <f>'ORÇAMENTO '!#REF!</f>
        <v>#REF!</v>
      </c>
      <c r="E578" s="88" t="e">
        <f>'ORÇAMENTO '!#REF!</f>
        <v>#REF!</v>
      </c>
      <c r="F578" s="88" t="e">
        <f>'ORÇAMENTO '!#REF!</f>
        <v>#REF!</v>
      </c>
      <c r="G578" s="90" t="e">
        <f>'ORÇAMENTO '!#REF!</f>
        <v>#REF!</v>
      </c>
      <c r="H578" s="92" t="e">
        <f>'ORÇAMENTO '!#REF!</f>
        <v>#REF!</v>
      </c>
      <c r="I578" s="90" t="e">
        <f>'ORÇAMENTO '!#REF!</f>
        <v>#REF!</v>
      </c>
      <c r="J578" s="90" t="e">
        <f>'ORÇAMENTO '!#REF!</f>
        <v>#REF!</v>
      </c>
      <c r="K578" s="90" t="e">
        <f>'ORÇAMENTO '!#REF!</f>
        <v>#REF!</v>
      </c>
      <c r="L578" s="92" t="e">
        <f>'ORÇAMENTO '!#REF!</f>
        <v>#REF!</v>
      </c>
      <c r="M578" s="92" t="e">
        <f>'ORÇAMENTO '!#REF!</f>
        <v>#REF!</v>
      </c>
      <c r="N578" s="95" t="e">
        <f>'ORÇAMENTO '!#REF!</f>
        <v>#REF!</v>
      </c>
      <c r="R578" s="96" t="e">
        <f t="shared" si="200"/>
        <v>#REF!</v>
      </c>
      <c r="S578" s="96" t="e">
        <f t="shared" si="201"/>
        <v>#REF!</v>
      </c>
      <c r="T578" s="89" t="e">
        <f t="shared" si="202"/>
        <v>#REF!</v>
      </c>
      <c r="U578" s="96" t="e">
        <f t="shared" si="183"/>
        <v>#REF!</v>
      </c>
      <c r="V578" s="100" t="e">
        <f t="shared" si="203"/>
        <v>#REF!</v>
      </c>
    </row>
    <row r="579" spans="3:23" hidden="1">
      <c r="C579" s="84" t="e">
        <f>'ORÇAMENTO '!#REF!</f>
        <v>#REF!</v>
      </c>
      <c r="D579" s="88" t="e">
        <f>'ORÇAMENTO '!#REF!</f>
        <v>#REF!</v>
      </c>
      <c r="E579" s="88" t="e">
        <f>'ORÇAMENTO '!#REF!</f>
        <v>#REF!</v>
      </c>
      <c r="F579" s="88" t="e">
        <f>'ORÇAMENTO '!#REF!</f>
        <v>#REF!</v>
      </c>
      <c r="G579" s="90" t="e">
        <f>'ORÇAMENTO '!#REF!</f>
        <v>#REF!</v>
      </c>
      <c r="H579" s="92" t="e">
        <f>'ORÇAMENTO '!#REF!</f>
        <v>#REF!</v>
      </c>
      <c r="I579" s="90" t="e">
        <f>'ORÇAMENTO '!#REF!</f>
        <v>#REF!</v>
      </c>
      <c r="J579" s="90" t="e">
        <f>'ORÇAMENTO '!#REF!</f>
        <v>#REF!</v>
      </c>
      <c r="K579" s="90" t="e">
        <f>'ORÇAMENTO '!#REF!</f>
        <v>#REF!</v>
      </c>
      <c r="L579" s="92" t="e">
        <f>'ORÇAMENTO '!#REF!</f>
        <v>#REF!</v>
      </c>
      <c r="M579" s="92" t="e">
        <f>'ORÇAMENTO '!#REF!</f>
        <v>#REF!</v>
      </c>
      <c r="N579" s="95" t="e">
        <f>'ORÇAMENTO '!#REF!</f>
        <v>#REF!</v>
      </c>
      <c r="R579" s="96" t="e">
        <f t="shared" si="200"/>
        <v>#REF!</v>
      </c>
      <c r="S579" s="96" t="e">
        <f t="shared" si="201"/>
        <v>#REF!</v>
      </c>
      <c r="T579" s="89" t="e">
        <f t="shared" si="202"/>
        <v>#REF!</v>
      </c>
      <c r="U579" s="96" t="e">
        <f t="shared" si="183"/>
        <v>#REF!</v>
      </c>
      <c r="V579" s="100" t="e">
        <f t="shared" si="203"/>
        <v>#REF!</v>
      </c>
    </row>
    <row r="580" spans="3:23" hidden="1">
      <c r="C580" s="84" t="e">
        <f>'ORÇAMENTO '!#REF!</f>
        <v>#REF!</v>
      </c>
      <c r="D580" s="88" t="e">
        <f>'ORÇAMENTO '!#REF!</f>
        <v>#REF!</v>
      </c>
      <c r="E580" s="88" t="e">
        <f>'ORÇAMENTO '!#REF!</f>
        <v>#REF!</v>
      </c>
      <c r="F580" s="88" t="e">
        <f>'ORÇAMENTO '!#REF!</f>
        <v>#REF!</v>
      </c>
      <c r="G580" s="90" t="e">
        <f>'ORÇAMENTO '!#REF!</f>
        <v>#REF!</v>
      </c>
      <c r="H580" s="92" t="e">
        <f>'ORÇAMENTO '!#REF!</f>
        <v>#REF!</v>
      </c>
      <c r="I580" s="90" t="e">
        <f>'ORÇAMENTO '!#REF!</f>
        <v>#REF!</v>
      </c>
      <c r="J580" s="90" t="e">
        <f>'ORÇAMENTO '!#REF!</f>
        <v>#REF!</v>
      </c>
      <c r="K580" s="90" t="e">
        <f>'ORÇAMENTO '!#REF!</f>
        <v>#REF!</v>
      </c>
      <c r="L580" s="92" t="e">
        <f>'ORÇAMENTO '!#REF!</f>
        <v>#REF!</v>
      </c>
      <c r="M580" s="92" t="e">
        <f>'ORÇAMENTO '!#REF!</f>
        <v>#REF!</v>
      </c>
      <c r="N580" s="95" t="e">
        <f>'ORÇAMENTO '!#REF!</f>
        <v>#REF!</v>
      </c>
      <c r="R580" s="96" t="e">
        <f t="shared" si="200"/>
        <v>#REF!</v>
      </c>
      <c r="S580" s="96" t="e">
        <f t="shared" si="201"/>
        <v>#REF!</v>
      </c>
      <c r="T580" s="89" t="e">
        <f t="shared" si="202"/>
        <v>#REF!</v>
      </c>
      <c r="U580" s="96" t="e">
        <f t="shared" si="183"/>
        <v>#REF!</v>
      </c>
      <c r="V580" s="100" t="e">
        <f t="shared" si="203"/>
        <v>#REF!</v>
      </c>
    </row>
    <row r="581" spans="3:23" hidden="1">
      <c r="C581" s="84" t="e">
        <f>'ORÇAMENTO '!#REF!</f>
        <v>#REF!</v>
      </c>
      <c r="D581" s="88" t="e">
        <f>'ORÇAMENTO '!#REF!</f>
        <v>#REF!</v>
      </c>
      <c r="E581" s="88" t="e">
        <f>'ORÇAMENTO '!#REF!</f>
        <v>#REF!</v>
      </c>
      <c r="F581" s="88" t="e">
        <f>'ORÇAMENTO '!#REF!</f>
        <v>#REF!</v>
      </c>
      <c r="G581" s="90" t="e">
        <f>'ORÇAMENTO '!#REF!</f>
        <v>#REF!</v>
      </c>
      <c r="H581" s="92" t="e">
        <f>'ORÇAMENTO '!#REF!</f>
        <v>#REF!</v>
      </c>
      <c r="I581" s="90" t="e">
        <f>'ORÇAMENTO '!#REF!</f>
        <v>#REF!</v>
      </c>
      <c r="J581" s="90" t="e">
        <f>'ORÇAMENTO '!#REF!</f>
        <v>#REF!</v>
      </c>
      <c r="K581" s="90" t="e">
        <f>'ORÇAMENTO '!#REF!</f>
        <v>#REF!</v>
      </c>
      <c r="L581" s="92" t="e">
        <f>'ORÇAMENTO '!#REF!</f>
        <v>#REF!</v>
      </c>
      <c r="M581" s="92" t="e">
        <f>'ORÇAMENTO '!#REF!</f>
        <v>#REF!</v>
      </c>
      <c r="N581" s="95" t="e">
        <f>'ORÇAMENTO '!#REF!</f>
        <v>#REF!</v>
      </c>
      <c r="R581" s="96" t="e">
        <f t="shared" si="200"/>
        <v>#REF!</v>
      </c>
      <c r="S581" s="96" t="e">
        <f t="shared" si="201"/>
        <v>#REF!</v>
      </c>
      <c r="T581" s="89" t="e">
        <f t="shared" si="202"/>
        <v>#REF!</v>
      </c>
      <c r="U581" s="96" t="e">
        <f t="shared" si="183"/>
        <v>#REF!</v>
      </c>
      <c r="V581" s="100" t="e">
        <f t="shared" si="203"/>
        <v>#REF!</v>
      </c>
    </row>
    <row r="582" spans="3:23" hidden="1">
      <c r="C582" s="84" t="e">
        <f>'ORÇAMENTO '!#REF!</f>
        <v>#REF!</v>
      </c>
      <c r="D582" s="88" t="e">
        <f>'ORÇAMENTO '!#REF!</f>
        <v>#REF!</v>
      </c>
      <c r="E582" s="88" t="e">
        <f>'ORÇAMENTO '!#REF!</f>
        <v>#REF!</v>
      </c>
      <c r="F582" s="88" t="e">
        <f>'ORÇAMENTO '!#REF!</f>
        <v>#REF!</v>
      </c>
      <c r="G582" s="90" t="e">
        <f>'ORÇAMENTO '!#REF!</f>
        <v>#REF!</v>
      </c>
      <c r="H582" s="92" t="e">
        <f>'ORÇAMENTO '!#REF!</f>
        <v>#REF!</v>
      </c>
      <c r="I582" s="90" t="e">
        <f>'ORÇAMENTO '!#REF!</f>
        <v>#REF!</v>
      </c>
      <c r="J582" s="90" t="e">
        <f>'ORÇAMENTO '!#REF!</f>
        <v>#REF!</v>
      </c>
      <c r="K582" s="90" t="e">
        <f>'ORÇAMENTO '!#REF!</f>
        <v>#REF!</v>
      </c>
      <c r="L582" s="92" t="e">
        <f>'ORÇAMENTO '!#REF!</f>
        <v>#REF!</v>
      </c>
      <c r="M582" s="92" t="e">
        <f>'ORÇAMENTO '!#REF!</f>
        <v>#REF!</v>
      </c>
      <c r="N582" s="95" t="e">
        <f>'ORÇAMENTO '!#REF!</f>
        <v>#REF!</v>
      </c>
      <c r="R582" s="96" t="e">
        <f t="shared" si="200"/>
        <v>#REF!</v>
      </c>
      <c r="S582" s="96" t="e">
        <f t="shared" si="201"/>
        <v>#REF!</v>
      </c>
      <c r="T582" s="89" t="e">
        <f t="shared" si="202"/>
        <v>#REF!</v>
      </c>
      <c r="U582" s="96" t="e">
        <f t="shared" ref="U582:U645" si="204">IF(F582=F581,0,SUMIF(F$6:F$1627,F582,M$6:M$1627))</f>
        <v>#REF!</v>
      </c>
      <c r="V582" s="100" t="e">
        <f t="shared" si="203"/>
        <v>#REF!</v>
      </c>
    </row>
    <row r="583" spans="3:23">
      <c r="C583" s="84" t="e">
        <f>'ORÇAMENTO '!#REF!</f>
        <v>#REF!</v>
      </c>
      <c r="D583" s="88" t="e">
        <f>'ORÇAMENTO '!#REF!</f>
        <v>#REF!</v>
      </c>
      <c r="E583" s="88" t="e">
        <f>'ORÇAMENTO '!#REF!</f>
        <v>#REF!</v>
      </c>
      <c r="F583" s="88" t="e">
        <f>'ORÇAMENTO '!#REF!</f>
        <v>#REF!</v>
      </c>
      <c r="G583" s="90" t="e">
        <f>'ORÇAMENTO '!#REF!</f>
        <v>#REF!</v>
      </c>
      <c r="H583" s="92" t="e">
        <f>'ORÇAMENTO '!#REF!</f>
        <v>#REF!</v>
      </c>
      <c r="I583" s="90" t="e">
        <f>'ORÇAMENTO '!#REF!</f>
        <v>#REF!</v>
      </c>
      <c r="J583" s="90" t="e">
        <f>'ORÇAMENTO '!#REF!</f>
        <v>#REF!</v>
      </c>
      <c r="K583" s="90" t="e">
        <f>'ORÇAMENTO '!#REF!</f>
        <v>#REF!</v>
      </c>
      <c r="L583" s="92" t="e">
        <f>'ORÇAMENTO '!#REF!</f>
        <v>#REF!</v>
      </c>
      <c r="M583" s="92" t="e">
        <f>'ORÇAMENTO '!#REF!</f>
        <v>#REF!</v>
      </c>
      <c r="N583" s="95" t="e">
        <f>'ORÇAMENTO '!#REF!</f>
        <v>#REF!</v>
      </c>
      <c r="R583" s="96" t="e">
        <f>IF(F583=F582,0,SUMIF($F$6:$F$1627,F583,$H$6:$H$1627))</f>
        <v>#REF!</v>
      </c>
      <c r="S583" s="96" t="e">
        <f>IF(F583=F582,0,SUMIF($F$6:$F$1627,F583,$I$6:$I$1627))</f>
        <v>#REF!</v>
      </c>
      <c r="T583" s="89" t="e">
        <f>IF(F583=F582,0,SUMIF($F$6:$F$1627,F583,$L$6:$L$1627))</f>
        <v>#REF!</v>
      </c>
      <c r="U583" s="96" t="e">
        <f t="shared" si="204"/>
        <v>#REF!</v>
      </c>
      <c r="V583" s="100" t="e">
        <f>IF(F583=F582,0,SUMIF($F$6:$F$1627,F583,$N$6:$N$1627))</f>
        <v>#REF!</v>
      </c>
      <c r="W583" s="103" t="e">
        <f>V583+W582</f>
        <v>#REF!</v>
      </c>
    </row>
    <row r="584" spans="3:23">
      <c r="C584" s="84" t="e">
        <f>'ORÇAMENTO '!#REF!</f>
        <v>#REF!</v>
      </c>
      <c r="D584" s="88" t="e">
        <f>'ORÇAMENTO '!#REF!</f>
        <v>#REF!</v>
      </c>
      <c r="E584" s="88" t="e">
        <f>'ORÇAMENTO '!#REF!</f>
        <v>#REF!</v>
      </c>
      <c r="F584" s="88" t="e">
        <f>'ORÇAMENTO '!#REF!</f>
        <v>#REF!</v>
      </c>
      <c r="G584" s="90" t="e">
        <f>'ORÇAMENTO '!#REF!</f>
        <v>#REF!</v>
      </c>
      <c r="H584" s="92" t="e">
        <f>'ORÇAMENTO '!#REF!</f>
        <v>#REF!</v>
      </c>
      <c r="I584" s="90" t="e">
        <f>'ORÇAMENTO '!#REF!</f>
        <v>#REF!</v>
      </c>
      <c r="J584" s="90" t="e">
        <f>'ORÇAMENTO '!#REF!</f>
        <v>#REF!</v>
      </c>
      <c r="K584" s="90" t="e">
        <f>'ORÇAMENTO '!#REF!</f>
        <v>#REF!</v>
      </c>
      <c r="L584" s="92" t="e">
        <f>'ORÇAMENTO '!#REF!</f>
        <v>#REF!</v>
      </c>
      <c r="M584" s="92" t="e">
        <f>'ORÇAMENTO '!#REF!</f>
        <v>#REF!</v>
      </c>
      <c r="N584" s="95" t="e">
        <f>'ORÇAMENTO '!#REF!</f>
        <v>#REF!</v>
      </c>
      <c r="R584" s="96" t="e">
        <f>IF(F584=F583,0,SUMIF($F$6:$F$1627,F584,$H$6:$H$1627))</f>
        <v>#REF!</v>
      </c>
      <c r="S584" s="96" t="e">
        <f>IF(F584=F583,0,SUMIF($F$6:$F$1627,F584,$I$6:$I$1627))</f>
        <v>#REF!</v>
      </c>
      <c r="T584" s="89" t="e">
        <f>IF(F584=F583,0,SUMIF($F$6:$F$1627,F584,$L$6:$L$1627))</f>
        <v>#REF!</v>
      </c>
      <c r="U584" s="96" t="e">
        <f t="shared" si="204"/>
        <v>#REF!</v>
      </c>
      <c r="V584" s="100" t="e">
        <f>IF(F584=F583,0,SUMIF($F$6:$F$1627,F584,$N$6:$N$1627))</f>
        <v>#REF!</v>
      </c>
      <c r="W584" s="103" t="e">
        <f>V584+W583</f>
        <v>#REF!</v>
      </c>
    </row>
    <row r="585" spans="3:23">
      <c r="C585" s="84" t="e">
        <f>'ORÇAMENTO '!#REF!</f>
        <v>#REF!</v>
      </c>
      <c r="D585" s="88" t="e">
        <f>'ORÇAMENTO '!#REF!</f>
        <v>#REF!</v>
      </c>
      <c r="E585" s="88" t="e">
        <f>'ORÇAMENTO '!#REF!</f>
        <v>#REF!</v>
      </c>
      <c r="F585" s="88" t="e">
        <f>'ORÇAMENTO '!#REF!</f>
        <v>#REF!</v>
      </c>
      <c r="G585" s="90" t="e">
        <f>'ORÇAMENTO '!#REF!</f>
        <v>#REF!</v>
      </c>
      <c r="H585" s="92" t="e">
        <f>'ORÇAMENTO '!#REF!</f>
        <v>#REF!</v>
      </c>
      <c r="I585" s="90" t="e">
        <f>'ORÇAMENTO '!#REF!</f>
        <v>#REF!</v>
      </c>
      <c r="J585" s="90" t="e">
        <f>'ORÇAMENTO '!#REF!</f>
        <v>#REF!</v>
      </c>
      <c r="K585" s="90" t="e">
        <f>'ORÇAMENTO '!#REF!</f>
        <v>#REF!</v>
      </c>
      <c r="L585" s="92" t="e">
        <f>'ORÇAMENTO '!#REF!</f>
        <v>#REF!</v>
      </c>
      <c r="M585" s="92" t="e">
        <f>'ORÇAMENTO '!#REF!</f>
        <v>#REF!</v>
      </c>
      <c r="N585" s="95" t="e">
        <f>'ORÇAMENTO '!#REF!</f>
        <v>#REF!</v>
      </c>
      <c r="R585" s="96" t="e">
        <f>IF(F585=F584,0,SUMIF($F$6:$F$1627,F585,$H$6:$H$1627))</f>
        <v>#REF!</v>
      </c>
      <c r="S585" s="96" t="e">
        <f>IF(F585=F584,0,SUMIF($F$6:$F$1627,F585,$I$6:$I$1627))</f>
        <v>#REF!</v>
      </c>
      <c r="T585" s="89" t="e">
        <f>IF(F585=F584,0,SUMIF($F$6:$F$1627,F585,$L$6:$L$1627))</f>
        <v>#REF!</v>
      </c>
      <c r="U585" s="96" t="e">
        <f t="shared" si="204"/>
        <v>#REF!</v>
      </c>
      <c r="V585" s="100" t="e">
        <f>IF(F585=F584,0,SUMIF($F$6:$F$1627,F585,$N$6:$N$1627))</f>
        <v>#REF!</v>
      </c>
      <c r="W585" s="103" t="e">
        <f>V585+W584</f>
        <v>#REF!</v>
      </c>
    </row>
    <row r="586" spans="3:23" hidden="1">
      <c r="C586" s="84" t="e">
        <f>'ORÇAMENTO '!#REF!</f>
        <v>#REF!</v>
      </c>
      <c r="D586" s="88" t="e">
        <f>'ORÇAMENTO '!#REF!</f>
        <v>#REF!</v>
      </c>
      <c r="E586" s="88" t="e">
        <f>'ORÇAMENTO '!#REF!</f>
        <v>#REF!</v>
      </c>
      <c r="F586" s="88" t="e">
        <f>'ORÇAMENTO '!#REF!</f>
        <v>#REF!</v>
      </c>
      <c r="G586" s="90" t="e">
        <f>'ORÇAMENTO '!#REF!</f>
        <v>#REF!</v>
      </c>
      <c r="H586" s="92" t="e">
        <f>'ORÇAMENTO '!#REF!</f>
        <v>#REF!</v>
      </c>
      <c r="I586" s="90" t="e">
        <f>'ORÇAMENTO '!#REF!</f>
        <v>#REF!</v>
      </c>
      <c r="J586" s="90" t="e">
        <f>'ORÇAMENTO '!#REF!</f>
        <v>#REF!</v>
      </c>
      <c r="K586" s="90" t="e">
        <f>'ORÇAMENTO '!#REF!</f>
        <v>#REF!</v>
      </c>
      <c r="L586" s="92" t="e">
        <f>'ORÇAMENTO '!#REF!</f>
        <v>#REF!</v>
      </c>
      <c r="M586" s="92" t="e">
        <f>'ORÇAMENTO '!#REF!</f>
        <v>#REF!</v>
      </c>
      <c r="N586" s="95" t="e">
        <f>'ORÇAMENTO '!#REF!</f>
        <v>#REF!</v>
      </c>
      <c r="R586" s="96" t="e">
        <f t="shared" ref="R586:R592" si="205">IF(F586=F585,0,SUMIF(F$6:F$1627,F586,H$6:H$1627))</f>
        <v>#REF!</v>
      </c>
      <c r="S586" s="96" t="e">
        <f t="shared" ref="S586:S592" si="206">IF(F586=F585,0,SUMIF(F$6:F$1627,F586,I$6:I$1627))</f>
        <v>#REF!</v>
      </c>
      <c r="T586" s="89" t="e">
        <f t="shared" ref="T586:T592" si="207">IF(F586=F585,0,SUMIF(F$6:F$1627,F586,L$6:L$1627))</f>
        <v>#REF!</v>
      </c>
      <c r="U586" s="96" t="e">
        <f t="shared" si="204"/>
        <v>#REF!</v>
      </c>
      <c r="V586" s="100" t="e">
        <f t="shared" ref="V586:V592" si="208">IF(F586=F585,0,SUMIF(F$6:F$1627,F586,N$6:N$1627))</f>
        <v>#REF!</v>
      </c>
    </row>
    <row r="587" spans="3:23" hidden="1">
      <c r="C587" s="84" t="e">
        <f>'ORÇAMENTO '!#REF!</f>
        <v>#REF!</v>
      </c>
      <c r="D587" s="88" t="e">
        <f>'ORÇAMENTO '!#REF!</f>
        <v>#REF!</v>
      </c>
      <c r="E587" s="88" t="e">
        <f>'ORÇAMENTO '!#REF!</f>
        <v>#REF!</v>
      </c>
      <c r="F587" s="88" t="e">
        <f>'ORÇAMENTO '!#REF!</f>
        <v>#REF!</v>
      </c>
      <c r="G587" s="90" t="e">
        <f>'ORÇAMENTO '!#REF!</f>
        <v>#REF!</v>
      </c>
      <c r="H587" s="92" t="e">
        <f>'ORÇAMENTO '!#REF!</f>
        <v>#REF!</v>
      </c>
      <c r="I587" s="90" t="e">
        <f>'ORÇAMENTO '!#REF!</f>
        <v>#REF!</v>
      </c>
      <c r="J587" s="90" t="e">
        <f>'ORÇAMENTO '!#REF!</f>
        <v>#REF!</v>
      </c>
      <c r="K587" s="90" t="e">
        <f>'ORÇAMENTO '!#REF!</f>
        <v>#REF!</v>
      </c>
      <c r="L587" s="92" t="e">
        <f>'ORÇAMENTO '!#REF!</f>
        <v>#REF!</v>
      </c>
      <c r="M587" s="92" t="e">
        <f>'ORÇAMENTO '!#REF!</f>
        <v>#REF!</v>
      </c>
      <c r="N587" s="95" t="e">
        <f>'ORÇAMENTO '!#REF!</f>
        <v>#REF!</v>
      </c>
      <c r="R587" s="96" t="e">
        <f t="shared" si="205"/>
        <v>#REF!</v>
      </c>
      <c r="S587" s="96" t="e">
        <f t="shared" si="206"/>
        <v>#REF!</v>
      </c>
      <c r="T587" s="89" t="e">
        <f t="shared" si="207"/>
        <v>#REF!</v>
      </c>
      <c r="U587" s="96" t="e">
        <f t="shared" si="204"/>
        <v>#REF!</v>
      </c>
      <c r="V587" s="100" t="e">
        <f t="shared" si="208"/>
        <v>#REF!</v>
      </c>
    </row>
    <row r="588" spans="3:23" hidden="1">
      <c r="C588" s="84" t="e">
        <f>'ORÇAMENTO '!#REF!</f>
        <v>#REF!</v>
      </c>
      <c r="D588" s="88" t="e">
        <f>'ORÇAMENTO '!#REF!</f>
        <v>#REF!</v>
      </c>
      <c r="E588" s="88" t="e">
        <f>'ORÇAMENTO '!#REF!</f>
        <v>#REF!</v>
      </c>
      <c r="F588" s="88" t="e">
        <f>'ORÇAMENTO '!#REF!</f>
        <v>#REF!</v>
      </c>
      <c r="G588" s="90" t="e">
        <f>'ORÇAMENTO '!#REF!</f>
        <v>#REF!</v>
      </c>
      <c r="H588" s="92" t="e">
        <f>'ORÇAMENTO '!#REF!</f>
        <v>#REF!</v>
      </c>
      <c r="I588" s="90" t="e">
        <f>'ORÇAMENTO '!#REF!</f>
        <v>#REF!</v>
      </c>
      <c r="J588" s="90" t="e">
        <f>'ORÇAMENTO '!#REF!</f>
        <v>#REF!</v>
      </c>
      <c r="K588" s="90" t="e">
        <f>'ORÇAMENTO '!#REF!</f>
        <v>#REF!</v>
      </c>
      <c r="L588" s="92" t="e">
        <f>'ORÇAMENTO '!#REF!</f>
        <v>#REF!</v>
      </c>
      <c r="M588" s="92" t="e">
        <f>'ORÇAMENTO '!#REF!</f>
        <v>#REF!</v>
      </c>
      <c r="N588" s="95" t="e">
        <f>'ORÇAMENTO '!#REF!</f>
        <v>#REF!</v>
      </c>
      <c r="R588" s="96" t="e">
        <f t="shared" si="205"/>
        <v>#REF!</v>
      </c>
      <c r="S588" s="96" t="e">
        <f t="shared" si="206"/>
        <v>#REF!</v>
      </c>
      <c r="T588" s="89" t="e">
        <f t="shared" si="207"/>
        <v>#REF!</v>
      </c>
      <c r="U588" s="96" t="e">
        <f t="shared" si="204"/>
        <v>#REF!</v>
      </c>
      <c r="V588" s="100" t="e">
        <f t="shared" si="208"/>
        <v>#REF!</v>
      </c>
    </row>
    <row r="589" spans="3:23" hidden="1">
      <c r="C589" s="84" t="e">
        <f>'ORÇAMENTO '!#REF!</f>
        <v>#REF!</v>
      </c>
      <c r="D589" s="88" t="e">
        <f>'ORÇAMENTO '!#REF!</f>
        <v>#REF!</v>
      </c>
      <c r="E589" s="88" t="e">
        <f>'ORÇAMENTO '!#REF!</f>
        <v>#REF!</v>
      </c>
      <c r="F589" s="88" t="e">
        <f>'ORÇAMENTO '!#REF!</f>
        <v>#REF!</v>
      </c>
      <c r="G589" s="90" t="e">
        <f>'ORÇAMENTO '!#REF!</f>
        <v>#REF!</v>
      </c>
      <c r="H589" s="92" t="e">
        <f>'ORÇAMENTO '!#REF!</f>
        <v>#REF!</v>
      </c>
      <c r="I589" s="90" t="e">
        <f>'ORÇAMENTO '!#REF!</f>
        <v>#REF!</v>
      </c>
      <c r="J589" s="90" t="e">
        <f>'ORÇAMENTO '!#REF!</f>
        <v>#REF!</v>
      </c>
      <c r="K589" s="90" t="e">
        <f>'ORÇAMENTO '!#REF!</f>
        <v>#REF!</v>
      </c>
      <c r="L589" s="92" t="e">
        <f>'ORÇAMENTO '!#REF!</f>
        <v>#REF!</v>
      </c>
      <c r="M589" s="92" t="e">
        <f>'ORÇAMENTO '!#REF!</f>
        <v>#REF!</v>
      </c>
      <c r="N589" s="95" t="e">
        <f>'ORÇAMENTO '!#REF!</f>
        <v>#REF!</v>
      </c>
      <c r="R589" s="96" t="e">
        <f t="shared" si="205"/>
        <v>#REF!</v>
      </c>
      <c r="S589" s="96" t="e">
        <f t="shared" si="206"/>
        <v>#REF!</v>
      </c>
      <c r="T589" s="89" t="e">
        <f t="shared" si="207"/>
        <v>#REF!</v>
      </c>
      <c r="U589" s="96" t="e">
        <f t="shared" si="204"/>
        <v>#REF!</v>
      </c>
      <c r="V589" s="100" t="e">
        <f t="shared" si="208"/>
        <v>#REF!</v>
      </c>
    </row>
    <row r="590" spans="3:23" hidden="1">
      <c r="C590" s="84" t="e">
        <f>'ORÇAMENTO '!#REF!</f>
        <v>#REF!</v>
      </c>
      <c r="D590" s="88" t="e">
        <f>'ORÇAMENTO '!#REF!</f>
        <v>#REF!</v>
      </c>
      <c r="E590" s="88" t="e">
        <f>'ORÇAMENTO '!#REF!</f>
        <v>#REF!</v>
      </c>
      <c r="F590" s="88" t="e">
        <f>'ORÇAMENTO '!#REF!</f>
        <v>#REF!</v>
      </c>
      <c r="G590" s="90" t="e">
        <f>'ORÇAMENTO '!#REF!</f>
        <v>#REF!</v>
      </c>
      <c r="H590" s="92" t="e">
        <f>'ORÇAMENTO '!#REF!</f>
        <v>#REF!</v>
      </c>
      <c r="I590" s="90" t="e">
        <f>'ORÇAMENTO '!#REF!</f>
        <v>#REF!</v>
      </c>
      <c r="J590" s="90" t="e">
        <f>'ORÇAMENTO '!#REF!</f>
        <v>#REF!</v>
      </c>
      <c r="K590" s="90" t="e">
        <f>'ORÇAMENTO '!#REF!</f>
        <v>#REF!</v>
      </c>
      <c r="L590" s="92" t="e">
        <f>'ORÇAMENTO '!#REF!</f>
        <v>#REF!</v>
      </c>
      <c r="M590" s="92" t="e">
        <f>'ORÇAMENTO '!#REF!</f>
        <v>#REF!</v>
      </c>
      <c r="N590" s="95" t="e">
        <f>'ORÇAMENTO '!#REF!</f>
        <v>#REF!</v>
      </c>
      <c r="R590" s="96" t="e">
        <f t="shared" si="205"/>
        <v>#REF!</v>
      </c>
      <c r="S590" s="96" t="e">
        <f t="shared" si="206"/>
        <v>#REF!</v>
      </c>
      <c r="T590" s="89" t="e">
        <f t="shared" si="207"/>
        <v>#REF!</v>
      </c>
      <c r="U590" s="96" t="e">
        <f t="shared" si="204"/>
        <v>#REF!</v>
      </c>
      <c r="V590" s="100" t="e">
        <f t="shared" si="208"/>
        <v>#REF!</v>
      </c>
    </row>
    <row r="591" spans="3:23" hidden="1">
      <c r="C591" s="84" t="e">
        <f>'ORÇAMENTO '!#REF!</f>
        <v>#REF!</v>
      </c>
      <c r="D591" s="88" t="e">
        <f>'ORÇAMENTO '!#REF!</f>
        <v>#REF!</v>
      </c>
      <c r="E591" s="88" t="e">
        <f>'ORÇAMENTO '!#REF!</f>
        <v>#REF!</v>
      </c>
      <c r="F591" s="88" t="e">
        <f>'ORÇAMENTO '!#REF!</f>
        <v>#REF!</v>
      </c>
      <c r="G591" s="90" t="e">
        <f>'ORÇAMENTO '!#REF!</f>
        <v>#REF!</v>
      </c>
      <c r="H591" s="92" t="e">
        <f>'ORÇAMENTO '!#REF!</f>
        <v>#REF!</v>
      </c>
      <c r="I591" s="90" t="e">
        <f>'ORÇAMENTO '!#REF!</f>
        <v>#REF!</v>
      </c>
      <c r="J591" s="90" t="e">
        <f>'ORÇAMENTO '!#REF!</f>
        <v>#REF!</v>
      </c>
      <c r="K591" s="90" t="e">
        <f>'ORÇAMENTO '!#REF!</f>
        <v>#REF!</v>
      </c>
      <c r="L591" s="92" t="e">
        <f>'ORÇAMENTO '!#REF!</f>
        <v>#REF!</v>
      </c>
      <c r="M591" s="92" t="e">
        <f>'ORÇAMENTO '!#REF!</f>
        <v>#REF!</v>
      </c>
      <c r="N591" s="95" t="e">
        <f>'ORÇAMENTO '!#REF!</f>
        <v>#REF!</v>
      </c>
      <c r="R591" s="96" t="e">
        <f t="shared" si="205"/>
        <v>#REF!</v>
      </c>
      <c r="S591" s="96" t="e">
        <f t="shared" si="206"/>
        <v>#REF!</v>
      </c>
      <c r="T591" s="89" t="e">
        <f t="shared" si="207"/>
        <v>#REF!</v>
      </c>
      <c r="U591" s="96" t="e">
        <f t="shared" si="204"/>
        <v>#REF!</v>
      </c>
      <c r="V591" s="100" t="e">
        <f t="shared" si="208"/>
        <v>#REF!</v>
      </c>
    </row>
    <row r="592" spans="3:23" hidden="1">
      <c r="C592" s="84" t="e">
        <f>'ORÇAMENTO '!#REF!</f>
        <v>#REF!</v>
      </c>
      <c r="D592" s="88" t="e">
        <f>'ORÇAMENTO '!#REF!</f>
        <v>#REF!</v>
      </c>
      <c r="E592" s="88" t="e">
        <f>'ORÇAMENTO '!#REF!</f>
        <v>#REF!</v>
      </c>
      <c r="F592" s="88" t="e">
        <f>'ORÇAMENTO '!#REF!</f>
        <v>#REF!</v>
      </c>
      <c r="G592" s="90" t="e">
        <f>'ORÇAMENTO '!#REF!</f>
        <v>#REF!</v>
      </c>
      <c r="H592" s="92" t="e">
        <f>'ORÇAMENTO '!#REF!</f>
        <v>#REF!</v>
      </c>
      <c r="I592" s="90" t="e">
        <f>'ORÇAMENTO '!#REF!</f>
        <v>#REF!</v>
      </c>
      <c r="J592" s="90" t="e">
        <f>'ORÇAMENTO '!#REF!</f>
        <v>#REF!</v>
      </c>
      <c r="K592" s="90" t="e">
        <f>'ORÇAMENTO '!#REF!</f>
        <v>#REF!</v>
      </c>
      <c r="L592" s="92" t="e">
        <f>'ORÇAMENTO '!#REF!</f>
        <v>#REF!</v>
      </c>
      <c r="M592" s="92" t="e">
        <f>'ORÇAMENTO '!#REF!</f>
        <v>#REF!</v>
      </c>
      <c r="N592" s="95" t="e">
        <f>'ORÇAMENTO '!#REF!</f>
        <v>#REF!</v>
      </c>
      <c r="R592" s="96" t="e">
        <f t="shared" si="205"/>
        <v>#REF!</v>
      </c>
      <c r="S592" s="96" t="e">
        <f t="shared" si="206"/>
        <v>#REF!</v>
      </c>
      <c r="T592" s="89" t="e">
        <f t="shared" si="207"/>
        <v>#REF!</v>
      </c>
      <c r="U592" s="96" t="e">
        <f t="shared" si="204"/>
        <v>#REF!</v>
      </c>
      <c r="V592" s="100" t="e">
        <f t="shared" si="208"/>
        <v>#REF!</v>
      </c>
    </row>
    <row r="593" spans="3:23">
      <c r="C593" s="84" t="e">
        <f>'ORÇAMENTO '!#REF!</f>
        <v>#REF!</v>
      </c>
      <c r="D593" s="88" t="e">
        <f>'ORÇAMENTO '!#REF!</f>
        <v>#REF!</v>
      </c>
      <c r="E593" s="88" t="e">
        <f>'ORÇAMENTO '!#REF!</f>
        <v>#REF!</v>
      </c>
      <c r="F593" s="88" t="e">
        <f>'ORÇAMENTO '!#REF!</f>
        <v>#REF!</v>
      </c>
      <c r="G593" s="90" t="e">
        <f>'ORÇAMENTO '!#REF!</f>
        <v>#REF!</v>
      </c>
      <c r="H593" s="92" t="e">
        <f>'ORÇAMENTO '!#REF!</f>
        <v>#REF!</v>
      </c>
      <c r="I593" s="90" t="e">
        <f>'ORÇAMENTO '!#REF!</f>
        <v>#REF!</v>
      </c>
      <c r="J593" s="90" t="e">
        <f>'ORÇAMENTO '!#REF!</f>
        <v>#REF!</v>
      </c>
      <c r="K593" s="90" t="e">
        <f>'ORÇAMENTO '!#REF!</f>
        <v>#REF!</v>
      </c>
      <c r="L593" s="92" t="e">
        <f>'ORÇAMENTO '!#REF!</f>
        <v>#REF!</v>
      </c>
      <c r="M593" s="92" t="e">
        <f>'ORÇAMENTO '!#REF!</f>
        <v>#REF!</v>
      </c>
      <c r="N593" s="95" t="e">
        <f>'ORÇAMENTO '!#REF!</f>
        <v>#REF!</v>
      </c>
      <c r="R593" s="96" t="e">
        <f>IF(F593=F592,0,SUMIF($F$6:$F$1627,F593,$H$6:$H$1627))</f>
        <v>#REF!</v>
      </c>
      <c r="S593" s="96" t="e">
        <f>IF(F593=F592,0,SUMIF($F$6:$F$1627,F593,$I$6:$I$1627))</f>
        <v>#REF!</v>
      </c>
      <c r="T593" s="89" t="e">
        <f>IF(F593=F592,0,SUMIF($F$6:$F$1627,F593,$L$6:$L$1627))</f>
        <v>#REF!</v>
      </c>
      <c r="U593" s="96" t="e">
        <f t="shared" si="204"/>
        <v>#REF!</v>
      </c>
      <c r="V593" s="100" t="e">
        <f>IF(F593=F592,0,SUMIF($F$6:$F$1627,F593,$N$6:$N$1627))</f>
        <v>#REF!</v>
      </c>
      <c r="W593" s="103" t="e">
        <f>V593+W592</f>
        <v>#REF!</v>
      </c>
    </row>
    <row r="594" spans="3:23" hidden="1">
      <c r="C594" s="84" t="e">
        <f>'ORÇAMENTO '!#REF!</f>
        <v>#REF!</v>
      </c>
      <c r="D594" s="88" t="e">
        <f>'ORÇAMENTO '!#REF!</f>
        <v>#REF!</v>
      </c>
      <c r="E594" s="88" t="e">
        <f>'ORÇAMENTO '!#REF!</f>
        <v>#REF!</v>
      </c>
      <c r="F594" s="88" t="e">
        <f>'ORÇAMENTO '!#REF!</f>
        <v>#REF!</v>
      </c>
      <c r="G594" s="90" t="e">
        <f>'ORÇAMENTO '!#REF!</f>
        <v>#REF!</v>
      </c>
      <c r="H594" s="92" t="e">
        <f>'ORÇAMENTO '!#REF!</f>
        <v>#REF!</v>
      </c>
      <c r="I594" s="90" t="e">
        <f>'ORÇAMENTO '!#REF!</f>
        <v>#REF!</v>
      </c>
      <c r="J594" s="90" t="e">
        <f>'ORÇAMENTO '!#REF!</f>
        <v>#REF!</v>
      </c>
      <c r="K594" s="90" t="e">
        <f>'ORÇAMENTO '!#REF!</f>
        <v>#REF!</v>
      </c>
      <c r="L594" s="92" t="e">
        <f>'ORÇAMENTO '!#REF!</f>
        <v>#REF!</v>
      </c>
      <c r="M594" s="92" t="e">
        <f>'ORÇAMENTO '!#REF!</f>
        <v>#REF!</v>
      </c>
      <c r="N594" s="95" t="e">
        <f>'ORÇAMENTO '!#REF!</f>
        <v>#REF!</v>
      </c>
      <c r="R594" s="96" t="e">
        <f t="shared" ref="R594:R599" si="209">IF(F594=F593,0,SUMIF(F$6:F$1627,F594,H$6:H$1627))</f>
        <v>#REF!</v>
      </c>
      <c r="S594" s="96" t="e">
        <f t="shared" ref="S594:S599" si="210">IF(F594=F593,0,SUMIF(F$6:F$1627,F594,I$6:I$1627))</f>
        <v>#REF!</v>
      </c>
      <c r="T594" s="89" t="e">
        <f t="shared" ref="T594:T599" si="211">IF(F594=F593,0,SUMIF(F$6:F$1627,F594,L$6:L$1627))</f>
        <v>#REF!</v>
      </c>
      <c r="U594" s="96" t="e">
        <f t="shared" si="204"/>
        <v>#REF!</v>
      </c>
      <c r="V594" s="100" t="e">
        <f t="shared" ref="V594:V599" si="212">IF(F594=F593,0,SUMIF(F$6:F$1627,F594,N$6:N$1627))</f>
        <v>#REF!</v>
      </c>
    </row>
    <row r="595" spans="3:23" hidden="1">
      <c r="C595" s="84" t="e">
        <f>'ORÇAMENTO '!#REF!</f>
        <v>#REF!</v>
      </c>
      <c r="D595" s="88" t="e">
        <f>'ORÇAMENTO '!#REF!</f>
        <v>#REF!</v>
      </c>
      <c r="E595" s="88" t="e">
        <f>'ORÇAMENTO '!#REF!</f>
        <v>#REF!</v>
      </c>
      <c r="F595" s="88" t="e">
        <f>'ORÇAMENTO '!#REF!</f>
        <v>#REF!</v>
      </c>
      <c r="G595" s="90" t="e">
        <f>'ORÇAMENTO '!#REF!</f>
        <v>#REF!</v>
      </c>
      <c r="H595" s="92" t="e">
        <f>'ORÇAMENTO '!#REF!</f>
        <v>#REF!</v>
      </c>
      <c r="I595" s="90" t="e">
        <f>'ORÇAMENTO '!#REF!</f>
        <v>#REF!</v>
      </c>
      <c r="J595" s="90" t="e">
        <f>'ORÇAMENTO '!#REF!</f>
        <v>#REF!</v>
      </c>
      <c r="K595" s="90" t="e">
        <f>'ORÇAMENTO '!#REF!</f>
        <v>#REF!</v>
      </c>
      <c r="L595" s="92" t="e">
        <f>'ORÇAMENTO '!#REF!</f>
        <v>#REF!</v>
      </c>
      <c r="M595" s="92" t="e">
        <f>'ORÇAMENTO '!#REF!</f>
        <v>#REF!</v>
      </c>
      <c r="N595" s="95" t="e">
        <f>'ORÇAMENTO '!#REF!</f>
        <v>#REF!</v>
      </c>
      <c r="R595" s="96" t="e">
        <f t="shared" si="209"/>
        <v>#REF!</v>
      </c>
      <c r="S595" s="96" t="e">
        <f t="shared" si="210"/>
        <v>#REF!</v>
      </c>
      <c r="T595" s="89" t="e">
        <f t="shared" si="211"/>
        <v>#REF!</v>
      </c>
      <c r="U595" s="96" t="e">
        <f t="shared" si="204"/>
        <v>#REF!</v>
      </c>
      <c r="V595" s="100" t="e">
        <f t="shared" si="212"/>
        <v>#REF!</v>
      </c>
    </row>
    <row r="596" spans="3:23" hidden="1">
      <c r="C596" s="84" t="e">
        <f>'ORÇAMENTO '!#REF!</f>
        <v>#REF!</v>
      </c>
      <c r="D596" s="88" t="e">
        <f>'ORÇAMENTO '!#REF!</f>
        <v>#REF!</v>
      </c>
      <c r="E596" s="88" t="e">
        <f>'ORÇAMENTO '!#REF!</f>
        <v>#REF!</v>
      </c>
      <c r="F596" s="88" t="e">
        <f>'ORÇAMENTO '!#REF!</f>
        <v>#REF!</v>
      </c>
      <c r="G596" s="90" t="e">
        <f>'ORÇAMENTO '!#REF!</f>
        <v>#REF!</v>
      </c>
      <c r="H596" s="92" t="e">
        <f>'ORÇAMENTO '!#REF!</f>
        <v>#REF!</v>
      </c>
      <c r="I596" s="90" t="e">
        <f>'ORÇAMENTO '!#REF!</f>
        <v>#REF!</v>
      </c>
      <c r="J596" s="90" t="e">
        <f>'ORÇAMENTO '!#REF!</f>
        <v>#REF!</v>
      </c>
      <c r="K596" s="90" t="e">
        <f>'ORÇAMENTO '!#REF!</f>
        <v>#REF!</v>
      </c>
      <c r="L596" s="92" t="e">
        <f>'ORÇAMENTO '!#REF!</f>
        <v>#REF!</v>
      </c>
      <c r="M596" s="92" t="e">
        <f>'ORÇAMENTO '!#REF!</f>
        <v>#REF!</v>
      </c>
      <c r="N596" s="95" t="e">
        <f>'ORÇAMENTO '!#REF!</f>
        <v>#REF!</v>
      </c>
      <c r="R596" s="96" t="e">
        <f t="shared" si="209"/>
        <v>#REF!</v>
      </c>
      <c r="S596" s="96" t="e">
        <f t="shared" si="210"/>
        <v>#REF!</v>
      </c>
      <c r="T596" s="89" t="e">
        <f t="shared" si="211"/>
        <v>#REF!</v>
      </c>
      <c r="U596" s="96" t="e">
        <f t="shared" si="204"/>
        <v>#REF!</v>
      </c>
      <c r="V596" s="100" t="e">
        <f t="shared" si="212"/>
        <v>#REF!</v>
      </c>
    </row>
    <row r="597" spans="3:23" hidden="1">
      <c r="C597" s="84" t="e">
        <f>'ORÇAMENTO '!#REF!</f>
        <v>#REF!</v>
      </c>
      <c r="D597" s="88" t="e">
        <f>'ORÇAMENTO '!#REF!</f>
        <v>#REF!</v>
      </c>
      <c r="E597" s="88" t="e">
        <f>'ORÇAMENTO '!#REF!</f>
        <v>#REF!</v>
      </c>
      <c r="F597" s="88" t="e">
        <f>'ORÇAMENTO '!#REF!</f>
        <v>#REF!</v>
      </c>
      <c r="G597" s="90" t="e">
        <f>'ORÇAMENTO '!#REF!</f>
        <v>#REF!</v>
      </c>
      <c r="H597" s="92" t="e">
        <f>'ORÇAMENTO '!#REF!</f>
        <v>#REF!</v>
      </c>
      <c r="I597" s="90" t="e">
        <f>'ORÇAMENTO '!#REF!</f>
        <v>#REF!</v>
      </c>
      <c r="J597" s="90" t="e">
        <f>'ORÇAMENTO '!#REF!</f>
        <v>#REF!</v>
      </c>
      <c r="K597" s="90" t="e">
        <f>'ORÇAMENTO '!#REF!</f>
        <v>#REF!</v>
      </c>
      <c r="L597" s="92" t="e">
        <f>'ORÇAMENTO '!#REF!</f>
        <v>#REF!</v>
      </c>
      <c r="M597" s="92" t="e">
        <f>'ORÇAMENTO '!#REF!</f>
        <v>#REF!</v>
      </c>
      <c r="N597" s="95" t="e">
        <f>'ORÇAMENTO '!#REF!</f>
        <v>#REF!</v>
      </c>
      <c r="R597" s="96" t="e">
        <f t="shared" si="209"/>
        <v>#REF!</v>
      </c>
      <c r="S597" s="96" t="e">
        <f t="shared" si="210"/>
        <v>#REF!</v>
      </c>
      <c r="T597" s="89" t="e">
        <f t="shared" si="211"/>
        <v>#REF!</v>
      </c>
      <c r="U597" s="96" t="e">
        <f t="shared" si="204"/>
        <v>#REF!</v>
      </c>
      <c r="V597" s="100" t="e">
        <f t="shared" si="212"/>
        <v>#REF!</v>
      </c>
    </row>
    <row r="598" spans="3:23" hidden="1">
      <c r="C598" s="84" t="e">
        <f>'ORÇAMENTO '!#REF!</f>
        <v>#REF!</v>
      </c>
      <c r="D598" s="88" t="e">
        <f>'ORÇAMENTO '!#REF!</f>
        <v>#REF!</v>
      </c>
      <c r="E598" s="88" t="e">
        <f>'ORÇAMENTO '!#REF!</f>
        <v>#REF!</v>
      </c>
      <c r="F598" s="88" t="e">
        <f>'ORÇAMENTO '!#REF!</f>
        <v>#REF!</v>
      </c>
      <c r="G598" s="90" t="e">
        <f>'ORÇAMENTO '!#REF!</f>
        <v>#REF!</v>
      </c>
      <c r="H598" s="92" t="e">
        <f>'ORÇAMENTO '!#REF!</f>
        <v>#REF!</v>
      </c>
      <c r="I598" s="90" t="e">
        <f>'ORÇAMENTO '!#REF!</f>
        <v>#REF!</v>
      </c>
      <c r="J598" s="90" t="e">
        <f>'ORÇAMENTO '!#REF!</f>
        <v>#REF!</v>
      </c>
      <c r="K598" s="90" t="e">
        <f>'ORÇAMENTO '!#REF!</f>
        <v>#REF!</v>
      </c>
      <c r="L598" s="92" t="e">
        <f>'ORÇAMENTO '!#REF!</f>
        <v>#REF!</v>
      </c>
      <c r="M598" s="92" t="e">
        <f>'ORÇAMENTO '!#REF!</f>
        <v>#REF!</v>
      </c>
      <c r="N598" s="95" t="e">
        <f>'ORÇAMENTO '!#REF!</f>
        <v>#REF!</v>
      </c>
      <c r="R598" s="96" t="e">
        <f t="shared" si="209"/>
        <v>#REF!</v>
      </c>
      <c r="S598" s="96" t="e">
        <f t="shared" si="210"/>
        <v>#REF!</v>
      </c>
      <c r="T598" s="89" t="e">
        <f t="shared" si="211"/>
        <v>#REF!</v>
      </c>
      <c r="U598" s="96" t="e">
        <f t="shared" si="204"/>
        <v>#REF!</v>
      </c>
      <c r="V598" s="100" t="e">
        <f t="shared" si="212"/>
        <v>#REF!</v>
      </c>
    </row>
    <row r="599" spans="3:23" hidden="1">
      <c r="C599" s="84" t="e">
        <f>'ORÇAMENTO '!#REF!</f>
        <v>#REF!</v>
      </c>
      <c r="D599" s="88" t="e">
        <f>'ORÇAMENTO '!#REF!</f>
        <v>#REF!</v>
      </c>
      <c r="E599" s="88" t="e">
        <f>'ORÇAMENTO '!#REF!</f>
        <v>#REF!</v>
      </c>
      <c r="F599" s="88" t="e">
        <f>'ORÇAMENTO '!#REF!</f>
        <v>#REF!</v>
      </c>
      <c r="G599" s="90" t="e">
        <f>'ORÇAMENTO '!#REF!</f>
        <v>#REF!</v>
      </c>
      <c r="H599" s="92" t="e">
        <f>'ORÇAMENTO '!#REF!</f>
        <v>#REF!</v>
      </c>
      <c r="I599" s="90" t="e">
        <f>'ORÇAMENTO '!#REF!</f>
        <v>#REF!</v>
      </c>
      <c r="J599" s="90" t="e">
        <f>'ORÇAMENTO '!#REF!</f>
        <v>#REF!</v>
      </c>
      <c r="K599" s="90" t="e">
        <f>'ORÇAMENTO '!#REF!</f>
        <v>#REF!</v>
      </c>
      <c r="L599" s="92" t="e">
        <f>'ORÇAMENTO '!#REF!</f>
        <v>#REF!</v>
      </c>
      <c r="M599" s="92" t="e">
        <f>'ORÇAMENTO '!#REF!</f>
        <v>#REF!</v>
      </c>
      <c r="N599" s="95" t="e">
        <f>'ORÇAMENTO '!#REF!</f>
        <v>#REF!</v>
      </c>
      <c r="R599" s="96" t="e">
        <f t="shared" si="209"/>
        <v>#REF!</v>
      </c>
      <c r="S599" s="96" t="e">
        <f t="shared" si="210"/>
        <v>#REF!</v>
      </c>
      <c r="T599" s="89" t="e">
        <f t="shared" si="211"/>
        <v>#REF!</v>
      </c>
      <c r="U599" s="96" t="e">
        <f t="shared" si="204"/>
        <v>#REF!</v>
      </c>
      <c r="V599" s="100" t="e">
        <f t="shared" si="212"/>
        <v>#REF!</v>
      </c>
    </row>
    <row r="600" spans="3:23">
      <c r="C600" s="84" t="e">
        <f>'ORÇAMENTO '!#REF!</f>
        <v>#REF!</v>
      </c>
      <c r="D600" s="88" t="e">
        <f>'ORÇAMENTO '!#REF!</f>
        <v>#REF!</v>
      </c>
      <c r="E600" s="88" t="e">
        <f>'ORÇAMENTO '!#REF!</f>
        <v>#REF!</v>
      </c>
      <c r="F600" s="88" t="e">
        <f>'ORÇAMENTO '!#REF!</f>
        <v>#REF!</v>
      </c>
      <c r="G600" s="90" t="e">
        <f>'ORÇAMENTO '!#REF!</f>
        <v>#REF!</v>
      </c>
      <c r="H600" s="92" t="e">
        <f>'ORÇAMENTO '!#REF!</f>
        <v>#REF!</v>
      </c>
      <c r="I600" s="90" t="e">
        <f>'ORÇAMENTO '!#REF!</f>
        <v>#REF!</v>
      </c>
      <c r="J600" s="90" t="e">
        <f>'ORÇAMENTO '!#REF!</f>
        <v>#REF!</v>
      </c>
      <c r="K600" s="90" t="e">
        <f>'ORÇAMENTO '!#REF!</f>
        <v>#REF!</v>
      </c>
      <c r="L600" s="92" t="e">
        <f>'ORÇAMENTO '!#REF!</f>
        <v>#REF!</v>
      </c>
      <c r="M600" s="92" t="e">
        <f>'ORÇAMENTO '!#REF!</f>
        <v>#REF!</v>
      </c>
      <c r="N600" s="95" t="e">
        <f>'ORÇAMENTO '!#REF!</f>
        <v>#REF!</v>
      </c>
      <c r="R600" s="96" t="e">
        <f>IF(F600=F599,0,SUMIF($F$6:$F$1627,F600,$H$6:$H$1627))</f>
        <v>#REF!</v>
      </c>
      <c r="S600" s="96" t="e">
        <f>IF(F600=F599,0,SUMIF($F$6:$F$1627,F600,$I$6:$I$1627))</f>
        <v>#REF!</v>
      </c>
      <c r="T600" s="89" t="e">
        <f>IF(F600=F599,0,SUMIF($F$6:$F$1627,F600,$L$6:$L$1627))</f>
        <v>#REF!</v>
      </c>
      <c r="U600" s="96" t="e">
        <f t="shared" si="204"/>
        <v>#REF!</v>
      </c>
      <c r="V600" s="100" t="e">
        <f>IF(F600=F599,0,SUMIF($F$6:$F$1627,F600,$N$6:$N$1627))</f>
        <v>#REF!</v>
      </c>
      <c r="W600" s="103" t="e">
        <f>V600+W599</f>
        <v>#REF!</v>
      </c>
    </row>
    <row r="601" spans="3:23">
      <c r="C601" s="84" t="e">
        <f>'ORÇAMENTO '!#REF!</f>
        <v>#REF!</v>
      </c>
      <c r="D601" s="88" t="e">
        <f>'ORÇAMENTO '!#REF!</f>
        <v>#REF!</v>
      </c>
      <c r="E601" s="88" t="e">
        <f>'ORÇAMENTO '!#REF!</f>
        <v>#REF!</v>
      </c>
      <c r="F601" s="88" t="e">
        <f>'ORÇAMENTO '!#REF!</f>
        <v>#REF!</v>
      </c>
      <c r="G601" s="90" t="e">
        <f>'ORÇAMENTO '!#REF!</f>
        <v>#REF!</v>
      </c>
      <c r="H601" s="92" t="e">
        <f>'ORÇAMENTO '!#REF!</f>
        <v>#REF!</v>
      </c>
      <c r="I601" s="90" t="e">
        <f>'ORÇAMENTO '!#REF!</f>
        <v>#REF!</v>
      </c>
      <c r="J601" s="90" t="e">
        <f>'ORÇAMENTO '!#REF!</f>
        <v>#REF!</v>
      </c>
      <c r="K601" s="90" t="e">
        <f>'ORÇAMENTO '!#REF!</f>
        <v>#REF!</v>
      </c>
      <c r="L601" s="92" t="e">
        <f>'ORÇAMENTO '!#REF!</f>
        <v>#REF!</v>
      </c>
      <c r="M601" s="92" t="e">
        <f>'ORÇAMENTO '!#REF!</f>
        <v>#REF!</v>
      </c>
      <c r="N601" s="95" t="e">
        <f>'ORÇAMENTO '!#REF!</f>
        <v>#REF!</v>
      </c>
      <c r="R601" s="96" t="e">
        <f>IF(F601=F600,0,SUMIF($F$6:$F$1627,F601,$H$6:$H$1627))</f>
        <v>#REF!</v>
      </c>
      <c r="S601" s="96" t="e">
        <f>IF(F601=F600,0,SUMIF($F$6:$F$1627,F601,$I$6:$I$1627))</f>
        <v>#REF!</v>
      </c>
      <c r="T601" s="89" t="e">
        <f>IF(F601=F600,0,SUMIF($F$6:$F$1627,F601,$L$6:$L$1627))</f>
        <v>#REF!</v>
      </c>
      <c r="U601" s="96" t="e">
        <f t="shared" si="204"/>
        <v>#REF!</v>
      </c>
      <c r="V601" s="100" t="e">
        <f>IF(F601=F600,0,SUMIF($F$6:$F$1627,F601,$N$6:$N$1627))</f>
        <v>#REF!</v>
      </c>
      <c r="W601" s="103" t="e">
        <f>V601+W600</f>
        <v>#REF!</v>
      </c>
    </row>
    <row r="602" spans="3:23" hidden="1">
      <c r="C602" s="84" t="e">
        <f>'ORÇAMENTO '!#REF!</f>
        <v>#REF!</v>
      </c>
      <c r="D602" s="88" t="e">
        <f>'ORÇAMENTO '!#REF!</f>
        <v>#REF!</v>
      </c>
      <c r="E602" s="88" t="e">
        <f>'ORÇAMENTO '!#REF!</f>
        <v>#REF!</v>
      </c>
      <c r="F602" s="88" t="e">
        <f>'ORÇAMENTO '!#REF!</f>
        <v>#REF!</v>
      </c>
      <c r="G602" s="90" t="e">
        <f>'ORÇAMENTO '!#REF!</f>
        <v>#REF!</v>
      </c>
      <c r="H602" s="92" t="e">
        <f>'ORÇAMENTO '!#REF!</f>
        <v>#REF!</v>
      </c>
      <c r="I602" s="90" t="e">
        <f>'ORÇAMENTO '!#REF!</f>
        <v>#REF!</v>
      </c>
      <c r="J602" s="90" t="e">
        <f>'ORÇAMENTO '!#REF!</f>
        <v>#REF!</v>
      </c>
      <c r="K602" s="90" t="e">
        <f>'ORÇAMENTO '!#REF!</f>
        <v>#REF!</v>
      </c>
      <c r="L602" s="92" t="e">
        <f>'ORÇAMENTO '!#REF!</f>
        <v>#REF!</v>
      </c>
      <c r="M602" s="92" t="e">
        <f>'ORÇAMENTO '!#REF!</f>
        <v>#REF!</v>
      </c>
      <c r="N602" s="95" t="e">
        <f>'ORÇAMENTO '!#REF!</f>
        <v>#REF!</v>
      </c>
      <c r="R602" s="96" t="e">
        <f>IF(F602=F601,0,SUMIF(F$6:F$1627,F602,H$6:H$1627))</f>
        <v>#REF!</v>
      </c>
      <c r="S602" s="96" t="e">
        <f>IF(F602=F601,0,SUMIF(F$6:F$1627,F602,I$6:I$1627))</f>
        <v>#REF!</v>
      </c>
      <c r="T602" s="89" t="e">
        <f>IF(F602=F601,0,SUMIF(F$6:F$1627,F602,L$6:L$1627))</f>
        <v>#REF!</v>
      </c>
      <c r="U602" s="96" t="e">
        <f t="shared" si="204"/>
        <v>#REF!</v>
      </c>
      <c r="V602" s="100" t="e">
        <f>IF(F602=F601,0,SUMIF(F$6:F$1627,F602,N$6:N$1627))</f>
        <v>#REF!</v>
      </c>
    </row>
    <row r="603" spans="3:23" hidden="1">
      <c r="C603" s="84" t="e">
        <f>'ORÇAMENTO '!#REF!</f>
        <v>#REF!</v>
      </c>
      <c r="D603" s="88" t="e">
        <f>'ORÇAMENTO '!#REF!</f>
        <v>#REF!</v>
      </c>
      <c r="E603" s="88" t="e">
        <f>'ORÇAMENTO '!#REF!</f>
        <v>#REF!</v>
      </c>
      <c r="F603" s="88" t="e">
        <f>'ORÇAMENTO '!#REF!</f>
        <v>#REF!</v>
      </c>
      <c r="G603" s="90" t="e">
        <f>'ORÇAMENTO '!#REF!</f>
        <v>#REF!</v>
      </c>
      <c r="H603" s="92" t="e">
        <f>'ORÇAMENTO '!#REF!</f>
        <v>#REF!</v>
      </c>
      <c r="I603" s="90" t="e">
        <f>'ORÇAMENTO '!#REF!</f>
        <v>#REF!</v>
      </c>
      <c r="J603" s="90" t="e">
        <f>'ORÇAMENTO '!#REF!</f>
        <v>#REF!</v>
      </c>
      <c r="K603" s="90" t="e">
        <f>'ORÇAMENTO '!#REF!</f>
        <v>#REF!</v>
      </c>
      <c r="L603" s="92" t="e">
        <f>'ORÇAMENTO '!#REF!</f>
        <v>#REF!</v>
      </c>
      <c r="M603" s="92" t="e">
        <f>'ORÇAMENTO '!#REF!</f>
        <v>#REF!</v>
      </c>
      <c r="N603" s="95" t="e">
        <f>'ORÇAMENTO '!#REF!</f>
        <v>#REF!</v>
      </c>
      <c r="R603" s="96" t="e">
        <f>IF(F603=F602,0,SUMIF(F$6:F$1627,F603,H$6:H$1627))</f>
        <v>#REF!</v>
      </c>
      <c r="S603" s="96" t="e">
        <f>IF(F603=F602,0,SUMIF(F$6:F$1627,F603,I$6:I$1627))</f>
        <v>#REF!</v>
      </c>
      <c r="T603" s="89" t="e">
        <f>IF(F603=F602,0,SUMIF(F$6:F$1627,F603,L$6:L$1627))</f>
        <v>#REF!</v>
      </c>
      <c r="U603" s="96" t="e">
        <f t="shared" si="204"/>
        <v>#REF!</v>
      </c>
      <c r="V603" s="100" t="e">
        <f>IF(F603=F602,0,SUMIF(F$6:F$1627,F603,N$6:N$1627))</f>
        <v>#REF!</v>
      </c>
    </row>
    <row r="604" spans="3:23" hidden="1">
      <c r="C604" s="84" t="e">
        <f>'ORÇAMENTO '!#REF!</f>
        <v>#REF!</v>
      </c>
      <c r="D604" s="88" t="e">
        <f>'ORÇAMENTO '!#REF!</f>
        <v>#REF!</v>
      </c>
      <c r="E604" s="88" t="e">
        <f>'ORÇAMENTO '!#REF!</f>
        <v>#REF!</v>
      </c>
      <c r="F604" s="88" t="e">
        <f>'ORÇAMENTO '!#REF!</f>
        <v>#REF!</v>
      </c>
      <c r="G604" s="90" t="e">
        <f>'ORÇAMENTO '!#REF!</f>
        <v>#REF!</v>
      </c>
      <c r="H604" s="92" t="e">
        <f>'ORÇAMENTO '!#REF!</f>
        <v>#REF!</v>
      </c>
      <c r="I604" s="90" t="e">
        <f>'ORÇAMENTO '!#REF!</f>
        <v>#REF!</v>
      </c>
      <c r="J604" s="90" t="e">
        <f>'ORÇAMENTO '!#REF!</f>
        <v>#REF!</v>
      </c>
      <c r="K604" s="90" t="e">
        <f>'ORÇAMENTO '!#REF!</f>
        <v>#REF!</v>
      </c>
      <c r="L604" s="92" t="e">
        <f>'ORÇAMENTO '!#REF!</f>
        <v>#REF!</v>
      </c>
      <c r="M604" s="92" t="e">
        <f>'ORÇAMENTO '!#REF!</f>
        <v>#REF!</v>
      </c>
      <c r="N604" s="95" t="e">
        <f>'ORÇAMENTO '!#REF!</f>
        <v>#REF!</v>
      </c>
      <c r="R604" s="96" t="e">
        <f>IF(F604=F603,0,SUMIF(F$6:F$1627,F604,H$6:H$1627))</f>
        <v>#REF!</v>
      </c>
      <c r="S604" s="96" t="e">
        <f>IF(F604=F603,0,SUMIF(F$6:F$1627,F604,I$6:I$1627))</f>
        <v>#REF!</v>
      </c>
      <c r="T604" s="89" t="e">
        <f>IF(F604=F603,0,SUMIF(F$6:F$1627,F604,L$6:L$1627))</f>
        <v>#REF!</v>
      </c>
      <c r="U604" s="96" t="e">
        <f t="shared" si="204"/>
        <v>#REF!</v>
      </c>
      <c r="V604" s="100" t="e">
        <f>IF(F604=F603,0,SUMIF(F$6:F$1627,F604,N$6:N$1627))</f>
        <v>#REF!</v>
      </c>
    </row>
    <row r="605" spans="3:23" hidden="1">
      <c r="C605" s="84" t="e">
        <f>'ORÇAMENTO '!#REF!</f>
        <v>#REF!</v>
      </c>
      <c r="D605" s="88" t="e">
        <f>'ORÇAMENTO '!#REF!</f>
        <v>#REF!</v>
      </c>
      <c r="E605" s="88" t="e">
        <f>'ORÇAMENTO '!#REF!</f>
        <v>#REF!</v>
      </c>
      <c r="F605" s="88" t="e">
        <f>'ORÇAMENTO '!#REF!</f>
        <v>#REF!</v>
      </c>
      <c r="G605" s="90" t="e">
        <f>'ORÇAMENTO '!#REF!</f>
        <v>#REF!</v>
      </c>
      <c r="H605" s="92" t="e">
        <f>'ORÇAMENTO '!#REF!</f>
        <v>#REF!</v>
      </c>
      <c r="I605" s="90" t="e">
        <f>'ORÇAMENTO '!#REF!</f>
        <v>#REF!</v>
      </c>
      <c r="J605" s="90" t="e">
        <f>'ORÇAMENTO '!#REF!</f>
        <v>#REF!</v>
      </c>
      <c r="K605" s="90" t="e">
        <f>'ORÇAMENTO '!#REF!</f>
        <v>#REF!</v>
      </c>
      <c r="L605" s="92" t="e">
        <f>'ORÇAMENTO '!#REF!</f>
        <v>#REF!</v>
      </c>
      <c r="M605" s="92" t="e">
        <f>'ORÇAMENTO '!#REF!</f>
        <v>#REF!</v>
      </c>
      <c r="N605" s="95" t="e">
        <f>'ORÇAMENTO '!#REF!</f>
        <v>#REF!</v>
      </c>
      <c r="R605" s="96" t="e">
        <f>IF(F605=F604,0,SUMIF(F$6:F$1627,F605,H$6:H$1627))</f>
        <v>#REF!</v>
      </c>
      <c r="S605" s="96" t="e">
        <f>IF(F605=F604,0,SUMIF(F$6:F$1627,F605,I$6:I$1627))</f>
        <v>#REF!</v>
      </c>
      <c r="T605" s="89" t="e">
        <f>IF(F605=F604,0,SUMIF(F$6:F$1627,F605,L$6:L$1627))</f>
        <v>#REF!</v>
      </c>
      <c r="U605" s="96" t="e">
        <f t="shared" si="204"/>
        <v>#REF!</v>
      </c>
      <c r="V605" s="100" t="e">
        <f>IF(F605=F604,0,SUMIF(F$6:F$1627,F605,N$6:N$1627))</f>
        <v>#REF!</v>
      </c>
    </row>
    <row r="606" spans="3:23">
      <c r="C606" s="84" t="e">
        <f>'ORÇAMENTO '!#REF!</f>
        <v>#REF!</v>
      </c>
      <c r="D606" s="88" t="e">
        <f>'ORÇAMENTO '!#REF!</f>
        <v>#REF!</v>
      </c>
      <c r="E606" s="88" t="e">
        <f>'ORÇAMENTO '!#REF!</f>
        <v>#REF!</v>
      </c>
      <c r="F606" s="88" t="e">
        <f>'ORÇAMENTO '!#REF!</f>
        <v>#REF!</v>
      </c>
      <c r="G606" s="90" t="e">
        <f>'ORÇAMENTO '!#REF!</f>
        <v>#REF!</v>
      </c>
      <c r="H606" s="92" t="e">
        <f>'ORÇAMENTO '!#REF!</f>
        <v>#REF!</v>
      </c>
      <c r="I606" s="90" t="e">
        <f>'ORÇAMENTO '!#REF!</f>
        <v>#REF!</v>
      </c>
      <c r="J606" s="90" t="e">
        <f>'ORÇAMENTO '!#REF!</f>
        <v>#REF!</v>
      </c>
      <c r="K606" s="90" t="e">
        <f>'ORÇAMENTO '!#REF!</f>
        <v>#REF!</v>
      </c>
      <c r="L606" s="92" t="e">
        <f>'ORÇAMENTO '!#REF!</f>
        <v>#REF!</v>
      </c>
      <c r="M606" s="92" t="e">
        <f>'ORÇAMENTO '!#REF!</f>
        <v>#REF!</v>
      </c>
      <c r="N606" s="95" t="e">
        <f>'ORÇAMENTO '!#REF!</f>
        <v>#REF!</v>
      </c>
      <c r="R606" s="96" t="e">
        <f>IF(F606=F605,0,SUMIF($F$6:$F$1627,F606,$H$6:$H$1627))</f>
        <v>#REF!</v>
      </c>
      <c r="S606" s="96" t="e">
        <f>IF(F606=F605,0,SUMIF($F$6:$F$1627,F606,$I$6:$I$1627))</f>
        <v>#REF!</v>
      </c>
      <c r="T606" s="89" t="e">
        <f>IF(F606=F605,0,SUMIF($F$6:$F$1627,F606,$L$6:$L$1627))</f>
        <v>#REF!</v>
      </c>
      <c r="U606" s="96" t="e">
        <f t="shared" si="204"/>
        <v>#REF!</v>
      </c>
      <c r="V606" s="100" t="e">
        <f>IF(F606=F605,0,SUMIF($F$6:$F$1627,F606,$N$6:$N$1627))</f>
        <v>#REF!</v>
      </c>
      <c r="W606" s="103" t="e">
        <f>V606+W605</f>
        <v>#REF!</v>
      </c>
    </row>
    <row r="607" spans="3:23">
      <c r="C607" s="84" t="e">
        <f>'ORÇAMENTO '!#REF!</f>
        <v>#REF!</v>
      </c>
      <c r="D607" s="88" t="e">
        <f>'ORÇAMENTO '!#REF!</f>
        <v>#REF!</v>
      </c>
      <c r="E607" s="88" t="e">
        <f>'ORÇAMENTO '!#REF!</f>
        <v>#REF!</v>
      </c>
      <c r="F607" s="88" t="e">
        <f>'ORÇAMENTO '!#REF!</f>
        <v>#REF!</v>
      </c>
      <c r="G607" s="90" t="e">
        <f>'ORÇAMENTO '!#REF!</f>
        <v>#REF!</v>
      </c>
      <c r="H607" s="92" t="e">
        <f>'ORÇAMENTO '!#REF!</f>
        <v>#REF!</v>
      </c>
      <c r="I607" s="90" t="e">
        <f>'ORÇAMENTO '!#REF!</f>
        <v>#REF!</v>
      </c>
      <c r="J607" s="90" t="e">
        <f>'ORÇAMENTO '!#REF!</f>
        <v>#REF!</v>
      </c>
      <c r="K607" s="90" t="e">
        <f>'ORÇAMENTO '!#REF!</f>
        <v>#REF!</v>
      </c>
      <c r="L607" s="92" t="e">
        <f>'ORÇAMENTO '!#REF!</f>
        <v>#REF!</v>
      </c>
      <c r="M607" s="92" t="e">
        <f>'ORÇAMENTO '!#REF!</f>
        <v>#REF!</v>
      </c>
      <c r="N607" s="95" t="e">
        <f>'ORÇAMENTO '!#REF!</f>
        <v>#REF!</v>
      </c>
      <c r="R607" s="96" t="e">
        <f>IF(F607=F606,0,SUMIF($F$6:$F$1627,F607,$H$6:$H$1627))</f>
        <v>#REF!</v>
      </c>
      <c r="S607" s="96" t="e">
        <f>IF(F607=F606,0,SUMIF($F$6:$F$1627,F607,$I$6:$I$1627))</f>
        <v>#REF!</v>
      </c>
      <c r="T607" s="89" t="e">
        <f>IF(F607=F606,0,SUMIF($F$6:$F$1627,F607,$L$6:$L$1627))</f>
        <v>#REF!</v>
      </c>
      <c r="U607" s="96" t="e">
        <f t="shared" si="204"/>
        <v>#REF!</v>
      </c>
      <c r="V607" s="100" t="e">
        <f>IF(F607=F606,0,SUMIF($F$6:$F$1627,F607,$N$6:$N$1627))</f>
        <v>#REF!</v>
      </c>
      <c r="W607" s="103" t="e">
        <f>V607+W606</f>
        <v>#REF!</v>
      </c>
    </row>
    <row r="608" spans="3:23">
      <c r="C608" s="84" t="e">
        <f>'ORÇAMENTO '!#REF!</f>
        <v>#REF!</v>
      </c>
      <c r="D608" s="88" t="e">
        <f>'ORÇAMENTO '!#REF!</f>
        <v>#REF!</v>
      </c>
      <c r="E608" s="88" t="e">
        <f>'ORÇAMENTO '!#REF!</f>
        <v>#REF!</v>
      </c>
      <c r="F608" s="88" t="e">
        <f>'ORÇAMENTO '!#REF!</f>
        <v>#REF!</v>
      </c>
      <c r="G608" s="90" t="e">
        <f>'ORÇAMENTO '!#REF!</f>
        <v>#REF!</v>
      </c>
      <c r="H608" s="92" t="e">
        <f>'ORÇAMENTO '!#REF!</f>
        <v>#REF!</v>
      </c>
      <c r="I608" s="90" t="e">
        <f>'ORÇAMENTO '!#REF!</f>
        <v>#REF!</v>
      </c>
      <c r="J608" s="90" t="e">
        <f>'ORÇAMENTO '!#REF!</f>
        <v>#REF!</v>
      </c>
      <c r="K608" s="90" t="e">
        <f>'ORÇAMENTO '!#REF!</f>
        <v>#REF!</v>
      </c>
      <c r="L608" s="92" t="e">
        <f>'ORÇAMENTO '!#REF!</f>
        <v>#REF!</v>
      </c>
      <c r="M608" s="92" t="e">
        <f>'ORÇAMENTO '!#REF!</f>
        <v>#REF!</v>
      </c>
      <c r="N608" s="95" t="e">
        <f>'ORÇAMENTO '!#REF!</f>
        <v>#REF!</v>
      </c>
      <c r="R608" s="96" t="e">
        <f>IF(F608=F607,0,SUMIF($F$6:$F$1627,F608,$H$6:$H$1627))</f>
        <v>#REF!</v>
      </c>
      <c r="S608" s="96" t="e">
        <f>IF(F608=F607,0,SUMIF($F$6:$F$1627,F608,$I$6:$I$1627))</f>
        <v>#REF!</v>
      </c>
      <c r="T608" s="89" t="e">
        <f>IF(F608=F607,0,SUMIF($F$6:$F$1627,F608,$L$6:$L$1627))</f>
        <v>#REF!</v>
      </c>
      <c r="U608" s="96" t="e">
        <f t="shared" si="204"/>
        <v>#REF!</v>
      </c>
      <c r="V608" s="100" t="e">
        <f>IF(F608=F607,0,SUMIF($F$6:$F$1627,F608,$N$6:$N$1627))</f>
        <v>#REF!</v>
      </c>
      <c r="W608" s="103" t="e">
        <f>V608+W607</f>
        <v>#REF!</v>
      </c>
    </row>
    <row r="609" spans="3:23">
      <c r="C609" s="84" t="e">
        <f>'ORÇAMENTO '!#REF!</f>
        <v>#REF!</v>
      </c>
      <c r="D609" s="88" t="e">
        <f>'ORÇAMENTO '!#REF!</f>
        <v>#REF!</v>
      </c>
      <c r="E609" s="88" t="e">
        <f>'ORÇAMENTO '!#REF!</f>
        <v>#REF!</v>
      </c>
      <c r="F609" s="88" t="e">
        <f>'ORÇAMENTO '!#REF!</f>
        <v>#REF!</v>
      </c>
      <c r="G609" s="90" t="e">
        <f>'ORÇAMENTO '!#REF!</f>
        <v>#REF!</v>
      </c>
      <c r="H609" s="92" t="e">
        <f>'ORÇAMENTO '!#REF!</f>
        <v>#REF!</v>
      </c>
      <c r="I609" s="90" t="e">
        <f>'ORÇAMENTO '!#REF!</f>
        <v>#REF!</v>
      </c>
      <c r="J609" s="90" t="e">
        <f>'ORÇAMENTO '!#REF!</f>
        <v>#REF!</v>
      </c>
      <c r="K609" s="90" t="e">
        <f>'ORÇAMENTO '!#REF!</f>
        <v>#REF!</v>
      </c>
      <c r="L609" s="92" t="e">
        <f>'ORÇAMENTO '!#REF!</f>
        <v>#REF!</v>
      </c>
      <c r="M609" s="92" t="e">
        <f>'ORÇAMENTO '!#REF!</f>
        <v>#REF!</v>
      </c>
      <c r="N609" s="95" t="e">
        <f>'ORÇAMENTO '!#REF!</f>
        <v>#REF!</v>
      </c>
      <c r="R609" s="96" t="e">
        <f>IF(F609=F608,0,SUMIF($F$6:$F$1627,F609,$H$6:$H$1627))</f>
        <v>#REF!</v>
      </c>
      <c r="S609" s="96" t="e">
        <f>IF(F609=F608,0,SUMIF($F$6:$F$1627,F609,$I$6:$I$1627))</f>
        <v>#REF!</v>
      </c>
      <c r="T609" s="89" t="e">
        <f>IF(F609=F608,0,SUMIF($F$6:$F$1627,F609,$L$6:$L$1627))</f>
        <v>#REF!</v>
      </c>
      <c r="U609" s="96" t="e">
        <f t="shared" si="204"/>
        <v>#REF!</v>
      </c>
      <c r="V609" s="100" t="e">
        <f>IF(F609=F608,0,SUMIF($F$6:$F$1627,F609,$N$6:$N$1627))</f>
        <v>#REF!</v>
      </c>
      <c r="W609" s="103" t="e">
        <f>V609+W608</f>
        <v>#REF!</v>
      </c>
    </row>
    <row r="610" spans="3:23" hidden="1">
      <c r="C610" s="84" t="e">
        <f>'ORÇAMENTO '!#REF!</f>
        <v>#REF!</v>
      </c>
      <c r="D610" s="88" t="e">
        <f>'ORÇAMENTO '!#REF!</f>
        <v>#REF!</v>
      </c>
      <c r="E610" s="88" t="e">
        <f>'ORÇAMENTO '!#REF!</f>
        <v>#REF!</v>
      </c>
      <c r="F610" s="88" t="e">
        <f>'ORÇAMENTO '!#REF!</f>
        <v>#REF!</v>
      </c>
      <c r="G610" s="90" t="e">
        <f>'ORÇAMENTO '!#REF!</f>
        <v>#REF!</v>
      </c>
      <c r="H610" s="92" t="e">
        <f>'ORÇAMENTO '!#REF!</f>
        <v>#REF!</v>
      </c>
      <c r="I610" s="90" t="e">
        <f>'ORÇAMENTO '!#REF!</f>
        <v>#REF!</v>
      </c>
      <c r="J610" s="90" t="e">
        <f>'ORÇAMENTO '!#REF!</f>
        <v>#REF!</v>
      </c>
      <c r="K610" s="90" t="e">
        <f>'ORÇAMENTO '!#REF!</f>
        <v>#REF!</v>
      </c>
      <c r="L610" s="92" t="e">
        <f>'ORÇAMENTO '!#REF!</f>
        <v>#REF!</v>
      </c>
      <c r="M610" s="92" t="e">
        <f>'ORÇAMENTO '!#REF!</f>
        <v>#REF!</v>
      </c>
      <c r="N610" s="95" t="e">
        <f>'ORÇAMENTO '!#REF!</f>
        <v>#REF!</v>
      </c>
      <c r="R610" s="96" t="e">
        <f>IF(F610=F609,0,SUMIF(F$6:F$1627,F610,H$6:H$1627))</f>
        <v>#REF!</v>
      </c>
      <c r="S610" s="96" t="e">
        <f>IF(F610=F609,0,SUMIF(F$6:F$1627,F610,I$6:I$1627))</f>
        <v>#REF!</v>
      </c>
      <c r="T610" s="89" t="e">
        <f>IF(F610=F609,0,SUMIF(F$6:F$1627,F610,L$6:L$1627))</f>
        <v>#REF!</v>
      </c>
      <c r="U610" s="96" t="e">
        <f t="shared" si="204"/>
        <v>#REF!</v>
      </c>
      <c r="V610" s="100" t="e">
        <f>IF(F610=F609,0,SUMIF(F$6:F$1627,F610,N$6:N$1627))</f>
        <v>#REF!</v>
      </c>
    </row>
    <row r="611" spans="3:23">
      <c r="C611" s="84" t="e">
        <f>'ORÇAMENTO '!#REF!</f>
        <v>#REF!</v>
      </c>
      <c r="D611" s="88" t="e">
        <f>'ORÇAMENTO '!#REF!</f>
        <v>#REF!</v>
      </c>
      <c r="E611" s="88" t="e">
        <f>'ORÇAMENTO '!#REF!</f>
        <v>#REF!</v>
      </c>
      <c r="F611" s="88" t="e">
        <f>'ORÇAMENTO '!#REF!</f>
        <v>#REF!</v>
      </c>
      <c r="G611" s="90" t="e">
        <f>'ORÇAMENTO '!#REF!</f>
        <v>#REF!</v>
      </c>
      <c r="H611" s="92" t="e">
        <f>'ORÇAMENTO '!#REF!</f>
        <v>#REF!</v>
      </c>
      <c r="I611" s="90" t="e">
        <f>'ORÇAMENTO '!#REF!</f>
        <v>#REF!</v>
      </c>
      <c r="J611" s="90" t="e">
        <f>'ORÇAMENTO '!#REF!</f>
        <v>#REF!</v>
      </c>
      <c r="K611" s="90" t="e">
        <f>'ORÇAMENTO '!#REF!</f>
        <v>#REF!</v>
      </c>
      <c r="L611" s="92" t="e">
        <f>'ORÇAMENTO '!#REF!</f>
        <v>#REF!</v>
      </c>
      <c r="M611" s="92" t="e">
        <f>'ORÇAMENTO '!#REF!</f>
        <v>#REF!</v>
      </c>
      <c r="N611" s="95" t="e">
        <f>'ORÇAMENTO '!#REF!</f>
        <v>#REF!</v>
      </c>
      <c r="R611" s="96" t="e">
        <f>IF(F611=F610,0,SUMIF($F$6:$F$1627,F611,$H$6:$H$1627))</f>
        <v>#REF!</v>
      </c>
      <c r="S611" s="96" t="e">
        <f>IF(F611=F610,0,SUMIF($F$6:$F$1627,F611,$I$6:$I$1627))</f>
        <v>#REF!</v>
      </c>
      <c r="T611" s="89" t="e">
        <f>IF(F611=F610,0,SUMIF($F$6:$F$1627,F611,$L$6:$L$1627))</f>
        <v>#REF!</v>
      </c>
      <c r="U611" s="96" t="e">
        <f t="shared" si="204"/>
        <v>#REF!</v>
      </c>
      <c r="V611" s="100" t="e">
        <f>IF(F611=F610,0,SUMIF($F$6:$F$1627,F611,$N$6:$N$1627))</f>
        <v>#REF!</v>
      </c>
      <c r="W611" s="103" t="e">
        <f>V611+W610</f>
        <v>#REF!</v>
      </c>
    </row>
    <row r="612" spans="3:23">
      <c r="C612" s="84" t="e">
        <f>'ORÇAMENTO '!#REF!</f>
        <v>#REF!</v>
      </c>
      <c r="D612" s="88" t="e">
        <f>'ORÇAMENTO '!#REF!</f>
        <v>#REF!</v>
      </c>
      <c r="E612" s="88" t="e">
        <f>'ORÇAMENTO '!#REF!</f>
        <v>#REF!</v>
      </c>
      <c r="F612" s="88" t="e">
        <f>'ORÇAMENTO '!#REF!</f>
        <v>#REF!</v>
      </c>
      <c r="G612" s="90" t="e">
        <f>'ORÇAMENTO '!#REF!</f>
        <v>#REF!</v>
      </c>
      <c r="H612" s="92" t="e">
        <f>'ORÇAMENTO '!#REF!</f>
        <v>#REF!</v>
      </c>
      <c r="I612" s="90" t="e">
        <f>'ORÇAMENTO '!#REF!</f>
        <v>#REF!</v>
      </c>
      <c r="J612" s="90" t="e">
        <f>'ORÇAMENTO '!#REF!</f>
        <v>#REF!</v>
      </c>
      <c r="K612" s="90" t="e">
        <f>'ORÇAMENTO '!#REF!</f>
        <v>#REF!</v>
      </c>
      <c r="L612" s="92" t="e">
        <f>'ORÇAMENTO '!#REF!</f>
        <v>#REF!</v>
      </c>
      <c r="M612" s="92" t="e">
        <f>'ORÇAMENTO '!#REF!</f>
        <v>#REF!</v>
      </c>
      <c r="N612" s="95" t="e">
        <f>'ORÇAMENTO '!#REF!</f>
        <v>#REF!</v>
      </c>
      <c r="R612" s="96" t="e">
        <f>IF(F612=F611,0,SUMIF($F$6:$F$1627,F612,$H$6:$H$1627))</f>
        <v>#REF!</v>
      </c>
      <c r="S612" s="96" t="e">
        <f>IF(F612=F611,0,SUMIF($F$6:$F$1627,F612,$I$6:$I$1627))</f>
        <v>#REF!</v>
      </c>
      <c r="T612" s="89" t="e">
        <f>IF(F612=F611,0,SUMIF($F$6:$F$1627,F612,$L$6:$L$1627))</f>
        <v>#REF!</v>
      </c>
      <c r="U612" s="96" t="e">
        <f t="shared" si="204"/>
        <v>#REF!</v>
      </c>
      <c r="V612" s="100" t="e">
        <f>IF(F612=F611,0,SUMIF($F$6:$F$1627,F612,$N$6:$N$1627))</f>
        <v>#REF!</v>
      </c>
      <c r="W612" s="103" t="e">
        <f>V612+W611</f>
        <v>#REF!</v>
      </c>
    </row>
    <row r="613" spans="3:23" hidden="1">
      <c r="C613" s="84" t="e">
        <f>'ORÇAMENTO '!#REF!</f>
        <v>#REF!</v>
      </c>
      <c r="D613" s="88" t="e">
        <f>'ORÇAMENTO '!#REF!</f>
        <v>#REF!</v>
      </c>
      <c r="E613" s="88" t="e">
        <f>'ORÇAMENTO '!#REF!</f>
        <v>#REF!</v>
      </c>
      <c r="F613" s="88" t="e">
        <f>'ORÇAMENTO '!#REF!</f>
        <v>#REF!</v>
      </c>
      <c r="G613" s="90" t="e">
        <f>'ORÇAMENTO '!#REF!</f>
        <v>#REF!</v>
      </c>
      <c r="H613" s="92" t="e">
        <f>'ORÇAMENTO '!#REF!</f>
        <v>#REF!</v>
      </c>
      <c r="I613" s="90" t="e">
        <f>'ORÇAMENTO '!#REF!</f>
        <v>#REF!</v>
      </c>
      <c r="J613" s="90" t="e">
        <f>'ORÇAMENTO '!#REF!</f>
        <v>#REF!</v>
      </c>
      <c r="K613" s="90" t="e">
        <f>'ORÇAMENTO '!#REF!</f>
        <v>#REF!</v>
      </c>
      <c r="L613" s="92" t="e">
        <f>'ORÇAMENTO '!#REF!</f>
        <v>#REF!</v>
      </c>
      <c r="M613" s="92" t="e">
        <f>'ORÇAMENTO '!#REF!</f>
        <v>#REF!</v>
      </c>
      <c r="N613" s="95" t="e">
        <f>'ORÇAMENTO '!#REF!</f>
        <v>#REF!</v>
      </c>
      <c r="R613" s="96" t="e">
        <f>IF(F613=F612,0,SUMIF(F$6:F$1627,F613,H$6:H$1627))</f>
        <v>#REF!</v>
      </c>
      <c r="S613" s="96" t="e">
        <f>IF(F613=F612,0,SUMIF(F$6:F$1627,F613,I$6:I$1627))</f>
        <v>#REF!</v>
      </c>
      <c r="T613" s="89" t="e">
        <f>IF(F613=F612,0,SUMIF(F$6:F$1627,F613,L$6:L$1627))</f>
        <v>#REF!</v>
      </c>
      <c r="U613" s="96" t="e">
        <f t="shared" si="204"/>
        <v>#REF!</v>
      </c>
      <c r="V613" s="100" t="e">
        <f>IF(F613=F612,0,SUMIF(F$6:F$1627,F613,N$6:N$1627))</f>
        <v>#REF!</v>
      </c>
    </row>
    <row r="614" spans="3:23">
      <c r="C614" s="84" t="e">
        <f>'ORÇAMENTO '!#REF!</f>
        <v>#REF!</v>
      </c>
      <c r="D614" s="88" t="e">
        <f>'ORÇAMENTO '!#REF!</f>
        <v>#REF!</v>
      </c>
      <c r="E614" s="88" t="e">
        <f>'ORÇAMENTO '!#REF!</f>
        <v>#REF!</v>
      </c>
      <c r="F614" s="88" t="e">
        <f>'ORÇAMENTO '!#REF!</f>
        <v>#REF!</v>
      </c>
      <c r="G614" s="90" t="e">
        <f>'ORÇAMENTO '!#REF!</f>
        <v>#REF!</v>
      </c>
      <c r="H614" s="92" t="e">
        <f>'ORÇAMENTO '!#REF!</f>
        <v>#REF!</v>
      </c>
      <c r="I614" s="90" t="e">
        <f>'ORÇAMENTO '!#REF!</f>
        <v>#REF!</v>
      </c>
      <c r="J614" s="90" t="e">
        <f>'ORÇAMENTO '!#REF!</f>
        <v>#REF!</v>
      </c>
      <c r="K614" s="90" t="e">
        <f>'ORÇAMENTO '!#REF!</f>
        <v>#REF!</v>
      </c>
      <c r="L614" s="92" t="e">
        <f>'ORÇAMENTO '!#REF!</f>
        <v>#REF!</v>
      </c>
      <c r="M614" s="92" t="e">
        <f>'ORÇAMENTO '!#REF!</f>
        <v>#REF!</v>
      </c>
      <c r="N614" s="95" t="e">
        <f>'ORÇAMENTO '!#REF!</f>
        <v>#REF!</v>
      </c>
      <c r="R614" s="96" t="e">
        <f>IF(F614=F613,0,SUMIF($F$6:$F$1627,F614,$H$6:$H$1627))</f>
        <v>#REF!</v>
      </c>
      <c r="S614" s="96" t="e">
        <f>IF(F614=F613,0,SUMIF($F$6:$F$1627,F614,$I$6:$I$1627))</f>
        <v>#REF!</v>
      </c>
      <c r="T614" s="89" t="e">
        <f>IF(F614=F613,0,SUMIF($F$6:$F$1627,F614,$L$6:$L$1627))</f>
        <v>#REF!</v>
      </c>
      <c r="U614" s="96" t="e">
        <f t="shared" si="204"/>
        <v>#REF!</v>
      </c>
      <c r="V614" s="100" t="e">
        <f>IF(F614=F613,0,SUMIF($F$6:$F$1627,F614,$N$6:$N$1627))</f>
        <v>#REF!</v>
      </c>
      <c r="W614" s="103" t="e">
        <f>V614+W613</f>
        <v>#REF!</v>
      </c>
    </row>
    <row r="615" spans="3:23" hidden="1">
      <c r="C615" s="84" t="e">
        <f>'ORÇAMENTO '!#REF!</f>
        <v>#REF!</v>
      </c>
      <c r="D615" s="88" t="e">
        <f>'ORÇAMENTO '!#REF!</f>
        <v>#REF!</v>
      </c>
      <c r="E615" s="88" t="e">
        <f>'ORÇAMENTO '!#REF!</f>
        <v>#REF!</v>
      </c>
      <c r="F615" s="88" t="e">
        <f>'ORÇAMENTO '!#REF!</f>
        <v>#REF!</v>
      </c>
      <c r="G615" s="90" t="e">
        <f>'ORÇAMENTO '!#REF!</f>
        <v>#REF!</v>
      </c>
      <c r="H615" s="92" t="e">
        <f>'ORÇAMENTO '!#REF!</f>
        <v>#REF!</v>
      </c>
      <c r="I615" s="90" t="e">
        <f>'ORÇAMENTO '!#REF!</f>
        <v>#REF!</v>
      </c>
      <c r="J615" s="90" t="e">
        <f>'ORÇAMENTO '!#REF!</f>
        <v>#REF!</v>
      </c>
      <c r="K615" s="90" t="e">
        <f>'ORÇAMENTO '!#REF!</f>
        <v>#REF!</v>
      </c>
      <c r="L615" s="92" t="e">
        <f>'ORÇAMENTO '!#REF!</f>
        <v>#REF!</v>
      </c>
      <c r="M615" s="92" t="e">
        <f>'ORÇAMENTO '!#REF!</f>
        <v>#REF!</v>
      </c>
      <c r="N615" s="95" t="e">
        <f>'ORÇAMENTO '!#REF!</f>
        <v>#REF!</v>
      </c>
      <c r="R615" s="96" t="e">
        <f>IF(F615=F614,0,SUMIF(F$6:F$1627,F615,H$6:H$1627))</f>
        <v>#REF!</v>
      </c>
      <c r="S615" s="96" t="e">
        <f>IF(F615=F614,0,SUMIF(F$6:F$1627,F615,I$6:I$1627))</f>
        <v>#REF!</v>
      </c>
      <c r="T615" s="89" t="e">
        <f>IF(F615=F614,0,SUMIF(F$6:F$1627,F615,L$6:L$1627))</f>
        <v>#REF!</v>
      </c>
      <c r="U615" s="96" t="e">
        <f t="shared" si="204"/>
        <v>#REF!</v>
      </c>
      <c r="V615" s="100" t="e">
        <f>IF(F615=F614,0,SUMIF(F$6:F$1627,F615,N$6:N$1627))</f>
        <v>#REF!</v>
      </c>
    </row>
    <row r="616" spans="3:23">
      <c r="C616" s="84" t="e">
        <f>'ORÇAMENTO '!#REF!</f>
        <v>#REF!</v>
      </c>
      <c r="D616" s="88" t="e">
        <f>'ORÇAMENTO '!#REF!</f>
        <v>#REF!</v>
      </c>
      <c r="E616" s="88" t="e">
        <f>'ORÇAMENTO '!#REF!</f>
        <v>#REF!</v>
      </c>
      <c r="F616" s="88" t="e">
        <f>'ORÇAMENTO '!#REF!</f>
        <v>#REF!</v>
      </c>
      <c r="G616" s="90" t="e">
        <f>'ORÇAMENTO '!#REF!</f>
        <v>#REF!</v>
      </c>
      <c r="H616" s="92" t="e">
        <f>'ORÇAMENTO '!#REF!</f>
        <v>#REF!</v>
      </c>
      <c r="I616" s="90" t="e">
        <f>'ORÇAMENTO '!#REF!</f>
        <v>#REF!</v>
      </c>
      <c r="J616" s="90" t="e">
        <f>'ORÇAMENTO '!#REF!</f>
        <v>#REF!</v>
      </c>
      <c r="K616" s="90" t="e">
        <f>'ORÇAMENTO '!#REF!</f>
        <v>#REF!</v>
      </c>
      <c r="L616" s="92" t="e">
        <f>'ORÇAMENTO '!#REF!</f>
        <v>#REF!</v>
      </c>
      <c r="M616" s="92" t="e">
        <f>'ORÇAMENTO '!#REF!</f>
        <v>#REF!</v>
      </c>
      <c r="N616" s="95" t="e">
        <f>'ORÇAMENTO '!#REF!</f>
        <v>#REF!</v>
      </c>
      <c r="R616" s="96" t="e">
        <f>IF(F616=F615,0,SUMIF($F$6:$F$1627,F616,$H$6:$H$1627))</f>
        <v>#REF!</v>
      </c>
      <c r="S616" s="96" t="e">
        <f>IF(F616=F615,0,SUMIF($F$6:$F$1627,F616,$I$6:$I$1627))</f>
        <v>#REF!</v>
      </c>
      <c r="T616" s="89" t="e">
        <f>IF(F616=F615,0,SUMIF($F$6:$F$1627,F616,$L$6:$L$1627))</f>
        <v>#REF!</v>
      </c>
      <c r="U616" s="96" t="e">
        <f t="shared" si="204"/>
        <v>#REF!</v>
      </c>
      <c r="V616" s="100" t="e">
        <f>IF(F616=F615,0,SUMIF($F$6:$F$1627,F616,$N$6:$N$1627))</f>
        <v>#REF!</v>
      </c>
      <c r="W616" s="103" t="e">
        <f>V616+W615</f>
        <v>#REF!</v>
      </c>
    </row>
    <row r="617" spans="3:23" hidden="1">
      <c r="C617" s="84" t="e">
        <f>'ORÇAMENTO '!#REF!</f>
        <v>#REF!</v>
      </c>
      <c r="D617" s="88" t="e">
        <f>'ORÇAMENTO '!#REF!</f>
        <v>#REF!</v>
      </c>
      <c r="E617" s="88" t="e">
        <f>'ORÇAMENTO '!#REF!</f>
        <v>#REF!</v>
      </c>
      <c r="F617" s="88" t="e">
        <f>'ORÇAMENTO '!#REF!</f>
        <v>#REF!</v>
      </c>
      <c r="G617" s="90" t="e">
        <f>'ORÇAMENTO '!#REF!</f>
        <v>#REF!</v>
      </c>
      <c r="H617" s="92" t="e">
        <f>'ORÇAMENTO '!#REF!</f>
        <v>#REF!</v>
      </c>
      <c r="I617" s="90" t="e">
        <f>'ORÇAMENTO '!#REF!</f>
        <v>#REF!</v>
      </c>
      <c r="J617" s="90" t="e">
        <f>'ORÇAMENTO '!#REF!</f>
        <v>#REF!</v>
      </c>
      <c r="K617" s="90" t="e">
        <f>'ORÇAMENTO '!#REF!</f>
        <v>#REF!</v>
      </c>
      <c r="L617" s="92" t="e">
        <f>'ORÇAMENTO '!#REF!</f>
        <v>#REF!</v>
      </c>
      <c r="M617" s="92" t="e">
        <f>'ORÇAMENTO '!#REF!</f>
        <v>#REF!</v>
      </c>
      <c r="N617" s="95" t="e">
        <f>'ORÇAMENTO '!#REF!</f>
        <v>#REF!</v>
      </c>
      <c r="R617" s="96" t="e">
        <f>IF(F617=F616,0,SUMIF(F$6:F$1627,F617,H$6:H$1627))</f>
        <v>#REF!</v>
      </c>
      <c r="S617" s="96" t="e">
        <f>IF(F617=F616,0,SUMIF(F$6:F$1627,F617,I$6:I$1627))</f>
        <v>#REF!</v>
      </c>
      <c r="T617" s="89" t="e">
        <f>IF(F617=F616,0,SUMIF(F$6:F$1627,F617,L$6:L$1627))</f>
        <v>#REF!</v>
      </c>
      <c r="U617" s="96" t="e">
        <f t="shared" si="204"/>
        <v>#REF!</v>
      </c>
      <c r="V617" s="100" t="e">
        <f>IF(F617=F616,0,SUMIF(F$6:F$1627,F617,N$6:N$1627))</f>
        <v>#REF!</v>
      </c>
    </row>
    <row r="618" spans="3:23" hidden="1">
      <c r="C618" s="84" t="e">
        <f>'ORÇAMENTO '!#REF!</f>
        <v>#REF!</v>
      </c>
      <c r="D618" s="88" t="e">
        <f>'ORÇAMENTO '!#REF!</f>
        <v>#REF!</v>
      </c>
      <c r="E618" s="88" t="e">
        <f>'ORÇAMENTO '!#REF!</f>
        <v>#REF!</v>
      </c>
      <c r="F618" s="88" t="e">
        <f>'ORÇAMENTO '!#REF!</f>
        <v>#REF!</v>
      </c>
      <c r="G618" s="90" t="e">
        <f>'ORÇAMENTO '!#REF!</f>
        <v>#REF!</v>
      </c>
      <c r="H618" s="92" t="e">
        <f>'ORÇAMENTO '!#REF!</f>
        <v>#REF!</v>
      </c>
      <c r="I618" s="90" t="e">
        <f>'ORÇAMENTO '!#REF!</f>
        <v>#REF!</v>
      </c>
      <c r="J618" s="90" t="e">
        <f>'ORÇAMENTO '!#REF!</f>
        <v>#REF!</v>
      </c>
      <c r="K618" s="90" t="e">
        <f>'ORÇAMENTO '!#REF!</f>
        <v>#REF!</v>
      </c>
      <c r="L618" s="92" t="e">
        <f>'ORÇAMENTO '!#REF!</f>
        <v>#REF!</v>
      </c>
      <c r="M618" s="92" t="e">
        <f>'ORÇAMENTO '!#REF!</f>
        <v>#REF!</v>
      </c>
      <c r="N618" s="95" t="e">
        <f>'ORÇAMENTO '!#REF!</f>
        <v>#REF!</v>
      </c>
      <c r="R618" s="96" t="e">
        <f>IF(F618=F617,0,SUMIF(F$6:F$1627,F618,H$6:H$1627))</f>
        <v>#REF!</v>
      </c>
      <c r="S618" s="96" t="e">
        <f>IF(F618=F617,0,SUMIF(F$6:F$1627,F618,I$6:I$1627))</f>
        <v>#REF!</v>
      </c>
      <c r="T618" s="89" t="e">
        <f>IF(F618=F617,0,SUMIF(F$6:F$1627,F618,L$6:L$1627))</f>
        <v>#REF!</v>
      </c>
      <c r="U618" s="96" t="e">
        <f t="shared" si="204"/>
        <v>#REF!</v>
      </c>
      <c r="V618" s="100" t="e">
        <f>IF(F618=F617,0,SUMIF(F$6:F$1627,F618,N$6:N$1627))</f>
        <v>#REF!</v>
      </c>
    </row>
    <row r="619" spans="3:23">
      <c r="C619" s="84" t="e">
        <f>'ORÇAMENTO '!#REF!</f>
        <v>#REF!</v>
      </c>
      <c r="D619" s="88" t="e">
        <f>'ORÇAMENTO '!#REF!</f>
        <v>#REF!</v>
      </c>
      <c r="E619" s="88" t="e">
        <f>'ORÇAMENTO '!#REF!</f>
        <v>#REF!</v>
      </c>
      <c r="F619" s="88" t="e">
        <f>'ORÇAMENTO '!#REF!</f>
        <v>#REF!</v>
      </c>
      <c r="G619" s="90" t="e">
        <f>'ORÇAMENTO '!#REF!</f>
        <v>#REF!</v>
      </c>
      <c r="H619" s="92" t="e">
        <f>'ORÇAMENTO '!#REF!</f>
        <v>#REF!</v>
      </c>
      <c r="I619" s="90" t="e">
        <f>'ORÇAMENTO '!#REF!</f>
        <v>#REF!</v>
      </c>
      <c r="J619" s="90" t="e">
        <f>'ORÇAMENTO '!#REF!</f>
        <v>#REF!</v>
      </c>
      <c r="K619" s="90" t="e">
        <f>'ORÇAMENTO '!#REF!</f>
        <v>#REF!</v>
      </c>
      <c r="L619" s="92" t="e">
        <f>'ORÇAMENTO '!#REF!</f>
        <v>#REF!</v>
      </c>
      <c r="M619" s="92" t="e">
        <f>'ORÇAMENTO '!#REF!</f>
        <v>#REF!</v>
      </c>
      <c r="N619" s="95" t="e">
        <f>'ORÇAMENTO '!#REF!</f>
        <v>#REF!</v>
      </c>
      <c r="R619" s="96" t="e">
        <f>IF(F619=F618,0,SUMIF($F$6:$F$1627,F619,$H$6:$H$1627))</f>
        <v>#REF!</v>
      </c>
      <c r="S619" s="96" t="e">
        <f>IF(F619=F618,0,SUMIF($F$6:$F$1627,F619,$I$6:$I$1627))</f>
        <v>#REF!</v>
      </c>
      <c r="T619" s="89" t="e">
        <f>IF(F619=F618,0,SUMIF($F$6:$F$1627,F619,$L$6:$L$1627))</f>
        <v>#REF!</v>
      </c>
      <c r="U619" s="96" t="e">
        <f t="shared" si="204"/>
        <v>#REF!</v>
      </c>
      <c r="V619" s="100" t="e">
        <f>IF(F619=F618,0,SUMIF($F$6:$F$1627,F619,$N$6:$N$1627))</f>
        <v>#REF!</v>
      </c>
      <c r="W619" s="103" t="e">
        <f>V619+W618</f>
        <v>#REF!</v>
      </c>
    </row>
    <row r="620" spans="3:23" hidden="1">
      <c r="C620" s="84" t="e">
        <f>'ORÇAMENTO '!#REF!</f>
        <v>#REF!</v>
      </c>
      <c r="D620" s="88" t="e">
        <f>'ORÇAMENTO '!#REF!</f>
        <v>#REF!</v>
      </c>
      <c r="E620" s="88" t="e">
        <f>'ORÇAMENTO '!#REF!</f>
        <v>#REF!</v>
      </c>
      <c r="F620" s="88" t="e">
        <f>'ORÇAMENTO '!#REF!</f>
        <v>#REF!</v>
      </c>
      <c r="G620" s="90" t="e">
        <f>'ORÇAMENTO '!#REF!</f>
        <v>#REF!</v>
      </c>
      <c r="H620" s="92" t="e">
        <f>'ORÇAMENTO '!#REF!</f>
        <v>#REF!</v>
      </c>
      <c r="I620" s="90" t="e">
        <f>'ORÇAMENTO '!#REF!</f>
        <v>#REF!</v>
      </c>
      <c r="J620" s="90" t="e">
        <f>'ORÇAMENTO '!#REF!</f>
        <v>#REF!</v>
      </c>
      <c r="K620" s="90" t="e">
        <f>'ORÇAMENTO '!#REF!</f>
        <v>#REF!</v>
      </c>
      <c r="L620" s="92" t="e">
        <f>'ORÇAMENTO '!#REF!</f>
        <v>#REF!</v>
      </c>
      <c r="M620" s="92" t="e">
        <f>'ORÇAMENTO '!#REF!</f>
        <v>#REF!</v>
      </c>
      <c r="N620" s="95" t="e">
        <f>'ORÇAMENTO '!#REF!</f>
        <v>#REF!</v>
      </c>
      <c r="R620" s="96" t="e">
        <f>IF(F620=F619,0,SUMIF(F$6:F$1627,F620,H$6:H$1627))</f>
        <v>#REF!</v>
      </c>
      <c r="S620" s="96" t="e">
        <f>IF(F620=F619,0,SUMIF(F$6:F$1627,F620,I$6:I$1627))</f>
        <v>#REF!</v>
      </c>
      <c r="T620" s="89" t="e">
        <f>IF(F620=F619,0,SUMIF(F$6:F$1627,F620,L$6:L$1627))</f>
        <v>#REF!</v>
      </c>
      <c r="U620" s="96" t="e">
        <f t="shared" si="204"/>
        <v>#REF!</v>
      </c>
      <c r="V620" s="100" t="e">
        <f>IF(F620=F619,0,SUMIF(F$6:F$1627,F620,N$6:N$1627))</f>
        <v>#REF!</v>
      </c>
    </row>
    <row r="621" spans="3:23">
      <c r="C621" s="84" t="e">
        <f>'ORÇAMENTO '!#REF!</f>
        <v>#REF!</v>
      </c>
      <c r="D621" s="88" t="e">
        <f>'ORÇAMENTO '!#REF!</f>
        <v>#REF!</v>
      </c>
      <c r="E621" s="88" t="e">
        <f>'ORÇAMENTO '!#REF!</f>
        <v>#REF!</v>
      </c>
      <c r="F621" s="88" t="e">
        <f>'ORÇAMENTO '!#REF!</f>
        <v>#REF!</v>
      </c>
      <c r="G621" s="90" t="e">
        <f>'ORÇAMENTO '!#REF!</f>
        <v>#REF!</v>
      </c>
      <c r="H621" s="92" t="e">
        <f>'ORÇAMENTO '!#REF!</f>
        <v>#REF!</v>
      </c>
      <c r="I621" s="90" t="e">
        <f>'ORÇAMENTO '!#REF!</f>
        <v>#REF!</v>
      </c>
      <c r="J621" s="90" t="e">
        <f>'ORÇAMENTO '!#REF!</f>
        <v>#REF!</v>
      </c>
      <c r="K621" s="90" t="e">
        <f>'ORÇAMENTO '!#REF!</f>
        <v>#REF!</v>
      </c>
      <c r="L621" s="92" t="e">
        <f>'ORÇAMENTO '!#REF!</f>
        <v>#REF!</v>
      </c>
      <c r="M621" s="92" t="e">
        <f>'ORÇAMENTO '!#REF!</f>
        <v>#REF!</v>
      </c>
      <c r="N621" s="95" t="e">
        <f>'ORÇAMENTO '!#REF!</f>
        <v>#REF!</v>
      </c>
      <c r="R621" s="96" t="e">
        <f>IF(F621=F620,0,SUMIF($F$6:$F$1627,F621,$H$6:$H$1627))</f>
        <v>#REF!</v>
      </c>
      <c r="S621" s="96" t="e">
        <f>IF(F621=F620,0,SUMIF($F$6:$F$1627,F621,$I$6:$I$1627))</f>
        <v>#REF!</v>
      </c>
      <c r="T621" s="89" t="e">
        <f>IF(F621=F620,0,SUMIF($F$6:$F$1627,F621,$L$6:$L$1627))</f>
        <v>#REF!</v>
      </c>
      <c r="U621" s="96" t="e">
        <f t="shared" si="204"/>
        <v>#REF!</v>
      </c>
      <c r="V621" s="100" t="e">
        <f>IF(F621=F620,0,SUMIF($F$6:$F$1627,F621,$N$6:$N$1627))</f>
        <v>#REF!</v>
      </c>
      <c r="W621" s="103" t="e">
        <f>V621+W620</f>
        <v>#REF!</v>
      </c>
    </row>
    <row r="622" spans="3:23">
      <c r="C622" s="84" t="e">
        <f>'ORÇAMENTO '!#REF!</f>
        <v>#REF!</v>
      </c>
      <c r="D622" s="88" t="e">
        <f>'ORÇAMENTO '!#REF!</f>
        <v>#REF!</v>
      </c>
      <c r="E622" s="88" t="e">
        <f>'ORÇAMENTO '!#REF!</f>
        <v>#REF!</v>
      </c>
      <c r="F622" s="88" t="e">
        <f>'ORÇAMENTO '!#REF!</f>
        <v>#REF!</v>
      </c>
      <c r="G622" s="90" t="e">
        <f>'ORÇAMENTO '!#REF!</f>
        <v>#REF!</v>
      </c>
      <c r="H622" s="92" t="e">
        <f>'ORÇAMENTO '!#REF!</f>
        <v>#REF!</v>
      </c>
      <c r="I622" s="90" t="e">
        <f>'ORÇAMENTO '!#REF!</f>
        <v>#REF!</v>
      </c>
      <c r="J622" s="90" t="e">
        <f>'ORÇAMENTO '!#REF!</f>
        <v>#REF!</v>
      </c>
      <c r="K622" s="90" t="e">
        <f>'ORÇAMENTO '!#REF!</f>
        <v>#REF!</v>
      </c>
      <c r="L622" s="92" t="e">
        <f>'ORÇAMENTO '!#REF!</f>
        <v>#REF!</v>
      </c>
      <c r="M622" s="92" t="e">
        <f>'ORÇAMENTO '!#REF!</f>
        <v>#REF!</v>
      </c>
      <c r="N622" s="95" t="e">
        <f>'ORÇAMENTO '!#REF!</f>
        <v>#REF!</v>
      </c>
      <c r="R622" s="96" t="e">
        <f>IF(F622=F621,0,SUMIF($F$6:$F$1627,F622,$H$6:$H$1627))</f>
        <v>#REF!</v>
      </c>
      <c r="S622" s="96" t="e">
        <f>IF(F622=F621,0,SUMIF($F$6:$F$1627,F622,$I$6:$I$1627))</f>
        <v>#REF!</v>
      </c>
      <c r="T622" s="89" t="e">
        <f>IF(F622=F621,0,SUMIF($F$6:$F$1627,F622,$L$6:$L$1627))</f>
        <v>#REF!</v>
      </c>
      <c r="U622" s="96" t="e">
        <f t="shared" si="204"/>
        <v>#REF!</v>
      </c>
      <c r="V622" s="100" t="e">
        <f>IF(F622=F621,0,SUMIF($F$6:$F$1627,F622,$N$6:$N$1627))</f>
        <v>#REF!</v>
      </c>
      <c r="W622" s="103" t="e">
        <f>V622+W621</f>
        <v>#REF!</v>
      </c>
    </row>
    <row r="623" spans="3:23">
      <c r="C623" s="84" t="e">
        <f>'ORÇAMENTO '!#REF!</f>
        <v>#REF!</v>
      </c>
      <c r="D623" s="88" t="e">
        <f>'ORÇAMENTO '!#REF!</f>
        <v>#REF!</v>
      </c>
      <c r="E623" s="88" t="e">
        <f>'ORÇAMENTO '!#REF!</f>
        <v>#REF!</v>
      </c>
      <c r="F623" s="88" t="e">
        <f>'ORÇAMENTO '!#REF!</f>
        <v>#REF!</v>
      </c>
      <c r="G623" s="90" t="e">
        <f>'ORÇAMENTO '!#REF!</f>
        <v>#REF!</v>
      </c>
      <c r="H623" s="92" t="e">
        <f>'ORÇAMENTO '!#REF!</f>
        <v>#REF!</v>
      </c>
      <c r="I623" s="90" t="e">
        <f>'ORÇAMENTO '!#REF!</f>
        <v>#REF!</v>
      </c>
      <c r="J623" s="90" t="e">
        <f>'ORÇAMENTO '!#REF!</f>
        <v>#REF!</v>
      </c>
      <c r="K623" s="90" t="e">
        <f>'ORÇAMENTO '!#REF!</f>
        <v>#REF!</v>
      </c>
      <c r="L623" s="92" t="e">
        <f>'ORÇAMENTO '!#REF!</f>
        <v>#REF!</v>
      </c>
      <c r="M623" s="92" t="e">
        <f>'ORÇAMENTO '!#REF!</f>
        <v>#REF!</v>
      </c>
      <c r="N623" s="95" t="e">
        <f>'ORÇAMENTO '!#REF!</f>
        <v>#REF!</v>
      </c>
      <c r="R623" s="96" t="e">
        <f>IF(F623=F622,0,SUMIF($F$6:$F$1627,F623,$H$6:$H$1627))</f>
        <v>#REF!</v>
      </c>
      <c r="S623" s="96" t="e">
        <f>IF(F623=F622,0,SUMIF($F$6:$F$1627,F623,$I$6:$I$1627))</f>
        <v>#REF!</v>
      </c>
      <c r="T623" s="89" t="e">
        <f>IF(F623=F622,0,SUMIF($F$6:$F$1627,F623,$L$6:$L$1627))</f>
        <v>#REF!</v>
      </c>
      <c r="U623" s="96" t="e">
        <f t="shared" si="204"/>
        <v>#REF!</v>
      </c>
      <c r="V623" s="100" t="e">
        <f>IF(F623=F622,0,SUMIF($F$6:$F$1627,F623,$N$6:$N$1627))</f>
        <v>#REF!</v>
      </c>
      <c r="W623" s="103" t="e">
        <f>V623+W622</f>
        <v>#REF!</v>
      </c>
    </row>
    <row r="624" spans="3:23">
      <c r="C624" s="84" t="e">
        <f>'ORÇAMENTO '!#REF!</f>
        <v>#REF!</v>
      </c>
      <c r="D624" s="88" t="e">
        <f>'ORÇAMENTO '!#REF!</f>
        <v>#REF!</v>
      </c>
      <c r="E624" s="88" t="e">
        <f>'ORÇAMENTO '!#REF!</f>
        <v>#REF!</v>
      </c>
      <c r="F624" s="88" t="e">
        <f>'ORÇAMENTO '!#REF!</f>
        <v>#REF!</v>
      </c>
      <c r="G624" s="90" t="e">
        <f>'ORÇAMENTO '!#REF!</f>
        <v>#REF!</v>
      </c>
      <c r="H624" s="92" t="e">
        <f>'ORÇAMENTO '!#REF!</f>
        <v>#REF!</v>
      </c>
      <c r="I624" s="90" t="e">
        <f>'ORÇAMENTO '!#REF!</f>
        <v>#REF!</v>
      </c>
      <c r="J624" s="90" t="e">
        <f>'ORÇAMENTO '!#REF!</f>
        <v>#REF!</v>
      </c>
      <c r="K624" s="90" t="e">
        <f>'ORÇAMENTO '!#REF!</f>
        <v>#REF!</v>
      </c>
      <c r="L624" s="92" t="e">
        <f>'ORÇAMENTO '!#REF!</f>
        <v>#REF!</v>
      </c>
      <c r="M624" s="92" t="e">
        <f>'ORÇAMENTO '!#REF!</f>
        <v>#REF!</v>
      </c>
      <c r="N624" s="95" t="e">
        <f>'ORÇAMENTO '!#REF!</f>
        <v>#REF!</v>
      </c>
      <c r="R624" s="96" t="e">
        <f>IF(F624=F623,0,SUMIF($F$6:$F$1627,F624,$H$6:$H$1627))</f>
        <v>#REF!</v>
      </c>
      <c r="S624" s="96" t="e">
        <f>IF(F624=F623,0,SUMIF($F$6:$F$1627,F624,$I$6:$I$1627))</f>
        <v>#REF!</v>
      </c>
      <c r="T624" s="89" t="e">
        <f>IF(F624=F623,0,SUMIF($F$6:$F$1627,F624,$L$6:$L$1627))</f>
        <v>#REF!</v>
      </c>
      <c r="U624" s="96" t="e">
        <f t="shared" si="204"/>
        <v>#REF!</v>
      </c>
      <c r="V624" s="100" t="e">
        <f>IF(F624=F623,0,SUMIF($F$6:$F$1627,F624,$N$6:$N$1627))</f>
        <v>#REF!</v>
      </c>
      <c r="W624" s="103" t="e">
        <f>V624+W623</f>
        <v>#REF!</v>
      </c>
    </row>
    <row r="625" spans="3:23">
      <c r="C625" s="84" t="e">
        <f>'ORÇAMENTO '!#REF!</f>
        <v>#REF!</v>
      </c>
      <c r="D625" s="88" t="e">
        <f>'ORÇAMENTO '!#REF!</f>
        <v>#REF!</v>
      </c>
      <c r="E625" s="88" t="e">
        <f>'ORÇAMENTO '!#REF!</f>
        <v>#REF!</v>
      </c>
      <c r="F625" s="88" t="e">
        <f>'ORÇAMENTO '!#REF!</f>
        <v>#REF!</v>
      </c>
      <c r="G625" s="90" t="e">
        <f>'ORÇAMENTO '!#REF!</f>
        <v>#REF!</v>
      </c>
      <c r="H625" s="92" t="e">
        <f>'ORÇAMENTO '!#REF!</f>
        <v>#REF!</v>
      </c>
      <c r="I625" s="90" t="e">
        <f>'ORÇAMENTO '!#REF!</f>
        <v>#REF!</v>
      </c>
      <c r="J625" s="90" t="e">
        <f>'ORÇAMENTO '!#REF!</f>
        <v>#REF!</v>
      </c>
      <c r="K625" s="90" t="e">
        <f>'ORÇAMENTO '!#REF!</f>
        <v>#REF!</v>
      </c>
      <c r="L625" s="92" t="e">
        <f>'ORÇAMENTO '!#REF!</f>
        <v>#REF!</v>
      </c>
      <c r="M625" s="92" t="e">
        <f>'ORÇAMENTO '!#REF!</f>
        <v>#REF!</v>
      </c>
      <c r="N625" s="95" t="e">
        <f>'ORÇAMENTO '!#REF!</f>
        <v>#REF!</v>
      </c>
      <c r="R625" s="96" t="e">
        <f>IF(F625=F624,0,SUMIF($F$6:$F$1627,F625,$H$6:$H$1627))</f>
        <v>#REF!</v>
      </c>
      <c r="S625" s="96" t="e">
        <f>IF(F625=F624,0,SUMIF($F$6:$F$1627,F625,$I$6:$I$1627))</f>
        <v>#REF!</v>
      </c>
      <c r="T625" s="89" t="e">
        <f>IF(F625=F624,0,SUMIF($F$6:$F$1627,F625,$L$6:$L$1627))</f>
        <v>#REF!</v>
      </c>
      <c r="U625" s="96" t="e">
        <f t="shared" si="204"/>
        <v>#REF!</v>
      </c>
      <c r="V625" s="100" t="e">
        <f>IF(F625=F624,0,SUMIF($F$6:$F$1627,F625,$N$6:$N$1627))</f>
        <v>#REF!</v>
      </c>
      <c r="W625" s="103" t="e">
        <f>V625+W624</f>
        <v>#REF!</v>
      </c>
    </row>
    <row r="626" spans="3:23" hidden="1">
      <c r="C626" s="84" t="e">
        <f>'ORÇAMENTO '!#REF!</f>
        <v>#REF!</v>
      </c>
      <c r="D626" s="88" t="e">
        <f>'ORÇAMENTO '!#REF!</f>
        <v>#REF!</v>
      </c>
      <c r="E626" s="88" t="e">
        <f>'ORÇAMENTO '!#REF!</f>
        <v>#REF!</v>
      </c>
      <c r="F626" s="88" t="e">
        <f>'ORÇAMENTO '!#REF!</f>
        <v>#REF!</v>
      </c>
      <c r="G626" s="90" t="e">
        <f>'ORÇAMENTO '!#REF!</f>
        <v>#REF!</v>
      </c>
      <c r="H626" s="92" t="e">
        <f>'ORÇAMENTO '!#REF!</f>
        <v>#REF!</v>
      </c>
      <c r="I626" s="90" t="e">
        <f>'ORÇAMENTO '!#REF!</f>
        <v>#REF!</v>
      </c>
      <c r="J626" s="90" t="e">
        <f>'ORÇAMENTO '!#REF!</f>
        <v>#REF!</v>
      </c>
      <c r="K626" s="90" t="e">
        <f>'ORÇAMENTO '!#REF!</f>
        <v>#REF!</v>
      </c>
      <c r="L626" s="92" t="e">
        <f>'ORÇAMENTO '!#REF!</f>
        <v>#REF!</v>
      </c>
      <c r="M626" s="92" t="e">
        <f>'ORÇAMENTO '!#REF!</f>
        <v>#REF!</v>
      </c>
      <c r="N626" s="95" t="e">
        <f>'ORÇAMENTO '!#REF!</f>
        <v>#REF!</v>
      </c>
      <c r="R626" s="96" t="e">
        <f>IF(F626=F625,0,SUMIF(F$6:F$1627,F626,H$6:H$1627))</f>
        <v>#REF!</v>
      </c>
      <c r="S626" s="96" t="e">
        <f>IF(F626=F625,0,SUMIF(F$6:F$1627,F626,I$6:I$1627))</f>
        <v>#REF!</v>
      </c>
      <c r="T626" s="89" t="e">
        <f>IF(F626=F625,0,SUMIF(F$6:F$1627,F626,L$6:L$1627))</f>
        <v>#REF!</v>
      </c>
      <c r="U626" s="96" t="e">
        <f t="shared" si="204"/>
        <v>#REF!</v>
      </c>
      <c r="V626" s="100" t="e">
        <f>IF(F626=F625,0,SUMIF(F$6:F$1627,F626,N$6:N$1627))</f>
        <v>#REF!</v>
      </c>
    </row>
    <row r="627" spans="3:23">
      <c r="C627" s="84" t="e">
        <f>'ORÇAMENTO '!#REF!</f>
        <v>#REF!</v>
      </c>
      <c r="D627" s="88" t="e">
        <f>'ORÇAMENTO '!#REF!</f>
        <v>#REF!</v>
      </c>
      <c r="E627" s="88" t="e">
        <f>'ORÇAMENTO '!#REF!</f>
        <v>#REF!</v>
      </c>
      <c r="F627" s="88" t="e">
        <f>'ORÇAMENTO '!#REF!</f>
        <v>#REF!</v>
      </c>
      <c r="G627" s="90" t="e">
        <f>'ORÇAMENTO '!#REF!</f>
        <v>#REF!</v>
      </c>
      <c r="H627" s="92" t="e">
        <f>'ORÇAMENTO '!#REF!</f>
        <v>#REF!</v>
      </c>
      <c r="I627" s="90" t="e">
        <f>'ORÇAMENTO '!#REF!</f>
        <v>#REF!</v>
      </c>
      <c r="J627" s="90" t="e">
        <f>'ORÇAMENTO '!#REF!</f>
        <v>#REF!</v>
      </c>
      <c r="K627" s="90" t="e">
        <f>'ORÇAMENTO '!#REF!</f>
        <v>#REF!</v>
      </c>
      <c r="L627" s="92" t="e">
        <f>'ORÇAMENTO '!#REF!</f>
        <v>#REF!</v>
      </c>
      <c r="M627" s="92" t="e">
        <f>'ORÇAMENTO '!#REF!</f>
        <v>#REF!</v>
      </c>
      <c r="N627" s="95" t="e">
        <f>'ORÇAMENTO '!#REF!</f>
        <v>#REF!</v>
      </c>
      <c r="R627" s="96" t="e">
        <f>IF(F627=F626,0,SUMIF($F$6:$F$1627,F627,$H$6:$H$1627))</f>
        <v>#REF!</v>
      </c>
      <c r="S627" s="96" t="e">
        <f>IF(F627=F626,0,SUMIF($F$6:$F$1627,F627,$I$6:$I$1627))</f>
        <v>#REF!</v>
      </c>
      <c r="T627" s="89" t="e">
        <f>IF(F627=F626,0,SUMIF($F$6:$F$1627,F627,$L$6:$L$1627))</f>
        <v>#REF!</v>
      </c>
      <c r="U627" s="96" t="e">
        <f t="shared" si="204"/>
        <v>#REF!</v>
      </c>
      <c r="V627" s="100" t="e">
        <f>IF(F627=F626,0,SUMIF($F$6:$F$1627,F627,$N$6:$N$1627))</f>
        <v>#REF!</v>
      </c>
      <c r="W627" s="103" t="e">
        <f>V627+W626</f>
        <v>#REF!</v>
      </c>
    </row>
    <row r="628" spans="3:23" hidden="1">
      <c r="C628" s="84" t="e">
        <f>'ORÇAMENTO '!#REF!</f>
        <v>#REF!</v>
      </c>
      <c r="D628" s="88" t="e">
        <f>'ORÇAMENTO '!#REF!</f>
        <v>#REF!</v>
      </c>
      <c r="E628" s="88" t="e">
        <f>'ORÇAMENTO '!#REF!</f>
        <v>#REF!</v>
      </c>
      <c r="F628" s="88" t="e">
        <f>'ORÇAMENTO '!#REF!</f>
        <v>#REF!</v>
      </c>
      <c r="G628" s="90" t="e">
        <f>'ORÇAMENTO '!#REF!</f>
        <v>#REF!</v>
      </c>
      <c r="H628" s="92" t="e">
        <f>'ORÇAMENTO '!#REF!</f>
        <v>#REF!</v>
      </c>
      <c r="I628" s="90" t="e">
        <f>'ORÇAMENTO '!#REF!</f>
        <v>#REF!</v>
      </c>
      <c r="J628" s="90" t="e">
        <f>'ORÇAMENTO '!#REF!</f>
        <v>#REF!</v>
      </c>
      <c r="K628" s="90" t="e">
        <f>'ORÇAMENTO '!#REF!</f>
        <v>#REF!</v>
      </c>
      <c r="L628" s="92" t="e">
        <f>'ORÇAMENTO '!#REF!</f>
        <v>#REF!</v>
      </c>
      <c r="M628" s="92" t="e">
        <f>'ORÇAMENTO '!#REF!</f>
        <v>#REF!</v>
      </c>
      <c r="N628" s="95" t="e">
        <f>'ORÇAMENTO '!#REF!</f>
        <v>#REF!</v>
      </c>
      <c r="R628" s="96" t="e">
        <f>IF(F628=F627,0,SUMIF(F$6:F$1627,F628,H$6:H$1627))</f>
        <v>#REF!</v>
      </c>
      <c r="S628" s="96" t="e">
        <f>IF(F628=F627,0,SUMIF(F$6:F$1627,F628,I$6:I$1627))</f>
        <v>#REF!</v>
      </c>
      <c r="T628" s="89" t="e">
        <f>IF(F628=F627,0,SUMIF(F$6:F$1627,F628,L$6:L$1627))</f>
        <v>#REF!</v>
      </c>
      <c r="U628" s="96" t="e">
        <f t="shared" si="204"/>
        <v>#REF!</v>
      </c>
      <c r="V628" s="100" t="e">
        <f>IF(F628=F627,0,SUMIF(F$6:F$1627,F628,N$6:N$1627))</f>
        <v>#REF!</v>
      </c>
    </row>
    <row r="629" spans="3:23">
      <c r="C629" s="84" t="e">
        <f>'ORÇAMENTO '!#REF!</f>
        <v>#REF!</v>
      </c>
      <c r="D629" s="88" t="e">
        <f>'ORÇAMENTO '!#REF!</f>
        <v>#REF!</v>
      </c>
      <c r="E629" s="88" t="e">
        <f>'ORÇAMENTO '!#REF!</f>
        <v>#REF!</v>
      </c>
      <c r="F629" s="88" t="e">
        <f>'ORÇAMENTO '!#REF!</f>
        <v>#REF!</v>
      </c>
      <c r="G629" s="90" t="e">
        <f>'ORÇAMENTO '!#REF!</f>
        <v>#REF!</v>
      </c>
      <c r="H629" s="92" t="e">
        <f>'ORÇAMENTO '!#REF!</f>
        <v>#REF!</v>
      </c>
      <c r="I629" s="90" t="e">
        <f>'ORÇAMENTO '!#REF!</f>
        <v>#REF!</v>
      </c>
      <c r="J629" s="90" t="e">
        <f>'ORÇAMENTO '!#REF!</f>
        <v>#REF!</v>
      </c>
      <c r="K629" s="90" t="e">
        <f>'ORÇAMENTO '!#REF!</f>
        <v>#REF!</v>
      </c>
      <c r="L629" s="92" t="e">
        <f>'ORÇAMENTO '!#REF!</f>
        <v>#REF!</v>
      </c>
      <c r="M629" s="92" t="e">
        <f>'ORÇAMENTO '!#REF!</f>
        <v>#REF!</v>
      </c>
      <c r="N629" s="95" t="e">
        <f>'ORÇAMENTO '!#REF!</f>
        <v>#REF!</v>
      </c>
      <c r="R629" s="96" t="e">
        <f>IF(F629=F628,0,SUMIF($F$6:$F$1627,F629,$H$6:$H$1627))</f>
        <v>#REF!</v>
      </c>
      <c r="S629" s="96" t="e">
        <f>IF(F629=F628,0,SUMIF($F$6:$F$1627,F629,$I$6:$I$1627))</f>
        <v>#REF!</v>
      </c>
      <c r="T629" s="89" t="e">
        <f>IF(F629=F628,0,SUMIF($F$6:$F$1627,F629,$L$6:$L$1627))</f>
        <v>#REF!</v>
      </c>
      <c r="U629" s="96" t="e">
        <f t="shared" si="204"/>
        <v>#REF!</v>
      </c>
      <c r="V629" s="100" t="e">
        <f>IF(F629=F628,0,SUMIF($F$6:$F$1627,F629,$N$6:$N$1627))</f>
        <v>#REF!</v>
      </c>
      <c r="W629" s="103" t="e">
        <f>V629+W628</f>
        <v>#REF!</v>
      </c>
    </row>
    <row r="630" spans="3:23" hidden="1">
      <c r="C630" s="84" t="e">
        <f>'ORÇAMENTO '!#REF!</f>
        <v>#REF!</v>
      </c>
      <c r="D630" s="88" t="e">
        <f>'ORÇAMENTO '!#REF!</f>
        <v>#REF!</v>
      </c>
      <c r="E630" s="88" t="e">
        <f>'ORÇAMENTO '!#REF!</f>
        <v>#REF!</v>
      </c>
      <c r="F630" s="88" t="e">
        <f>'ORÇAMENTO '!#REF!</f>
        <v>#REF!</v>
      </c>
      <c r="G630" s="90" t="e">
        <f>'ORÇAMENTO '!#REF!</f>
        <v>#REF!</v>
      </c>
      <c r="H630" s="92" t="e">
        <f>'ORÇAMENTO '!#REF!</f>
        <v>#REF!</v>
      </c>
      <c r="I630" s="90" t="e">
        <f>'ORÇAMENTO '!#REF!</f>
        <v>#REF!</v>
      </c>
      <c r="J630" s="90" t="e">
        <f>'ORÇAMENTO '!#REF!</f>
        <v>#REF!</v>
      </c>
      <c r="K630" s="90" t="e">
        <f>'ORÇAMENTO '!#REF!</f>
        <v>#REF!</v>
      </c>
      <c r="L630" s="92" t="e">
        <f>'ORÇAMENTO '!#REF!</f>
        <v>#REF!</v>
      </c>
      <c r="M630" s="92" t="e">
        <f>'ORÇAMENTO '!#REF!</f>
        <v>#REF!</v>
      </c>
      <c r="N630" s="95" t="e">
        <f>'ORÇAMENTO '!#REF!</f>
        <v>#REF!</v>
      </c>
      <c r="R630" s="96" t="e">
        <f>IF(F630=F629,0,SUMIF(F$6:F$1627,F630,H$6:H$1627))</f>
        <v>#REF!</v>
      </c>
      <c r="S630" s="96" t="e">
        <f>IF(F630=F629,0,SUMIF(F$6:F$1627,F630,I$6:I$1627))</f>
        <v>#REF!</v>
      </c>
      <c r="T630" s="89" t="e">
        <f>IF(F630=F629,0,SUMIF(F$6:F$1627,F630,L$6:L$1627))</f>
        <v>#REF!</v>
      </c>
      <c r="U630" s="96" t="e">
        <f t="shared" si="204"/>
        <v>#REF!</v>
      </c>
      <c r="V630" s="100" t="e">
        <f>IF(F630=F629,0,SUMIF(F$6:F$1627,F630,N$6:N$1627))</f>
        <v>#REF!</v>
      </c>
    </row>
    <row r="631" spans="3:23">
      <c r="C631" s="84" t="e">
        <f>'ORÇAMENTO '!#REF!</f>
        <v>#REF!</v>
      </c>
      <c r="D631" s="88" t="e">
        <f>'ORÇAMENTO '!#REF!</f>
        <v>#REF!</v>
      </c>
      <c r="E631" s="88" t="e">
        <f>'ORÇAMENTO '!#REF!</f>
        <v>#REF!</v>
      </c>
      <c r="F631" s="88" t="e">
        <f>'ORÇAMENTO '!#REF!</f>
        <v>#REF!</v>
      </c>
      <c r="G631" s="90" t="e">
        <f>'ORÇAMENTO '!#REF!</f>
        <v>#REF!</v>
      </c>
      <c r="H631" s="92" t="e">
        <f>'ORÇAMENTO '!#REF!</f>
        <v>#REF!</v>
      </c>
      <c r="I631" s="90" t="e">
        <f>'ORÇAMENTO '!#REF!</f>
        <v>#REF!</v>
      </c>
      <c r="J631" s="90" t="e">
        <f>'ORÇAMENTO '!#REF!</f>
        <v>#REF!</v>
      </c>
      <c r="K631" s="90" t="e">
        <f>'ORÇAMENTO '!#REF!</f>
        <v>#REF!</v>
      </c>
      <c r="L631" s="92" t="e">
        <f>'ORÇAMENTO '!#REF!</f>
        <v>#REF!</v>
      </c>
      <c r="M631" s="92" t="e">
        <f>'ORÇAMENTO '!#REF!</f>
        <v>#REF!</v>
      </c>
      <c r="N631" s="95" t="e">
        <f>'ORÇAMENTO '!#REF!</f>
        <v>#REF!</v>
      </c>
      <c r="R631" s="96" t="e">
        <f>IF(F631=F630,0,SUMIF($F$6:$F$1627,F631,$H$6:$H$1627))</f>
        <v>#REF!</v>
      </c>
      <c r="S631" s="96" t="e">
        <f>IF(F631=F630,0,SUMIF($F$6:$F$1627,F631,$I$6:$I$1627))</f>
        <v>#REF!</v>
      </c>
      <c r="T631" s="89" t="e">
        <f>IF(F631=F630,0,SUMIF($F$6:$F$1627,F631,$L$6:$L$1627))</f>
        <v>#REF!</v>
      </c>
      <c r="U631" s="96" t="e">
        <f t="shared" si="204"/>
        <v>#REF!</v>
      </c>
      <c r="V631" s="100" t="e">
        <f>IF(F631=F630,0,SUMIF($F$6:$F$1627,F631,$N$6:$N$1627))</f>
        <v>#REF!</v>
      </c>
      <c r="W631" s="103" t="e">
        <f>V631+W630</f>
        <v>#REF!</v>
      </c>
    </row>
    <row r="632" spans="3:23" hidden="1">
      <c r="C632" s="84" t="e">
        <f>'ORÇAMENTO '!#REF!</f>
        <v>#REF!</v>
      </c>
      <c r="D632" s="88" t="e">
        <f>'ORÇAMENTO '!#REF!</f>
        <v>#REF!</v>
      </c>
      <c r="E632" s="88" t="e">
        <f>'ORÇAMENTO '!#REF!</f>
        <v>#REF!</v>
      </c>
      <c r="F632" s="88" t="e">
        <f>'ORÇAMENTO '!#REF!</f>
        <v>#REF!</v>
      </c>
      <c r="G632" s="90" t="e">
        <f>'ORÇAMENTO '!#REF!</f>
        <v>#REF!</v>
      </c>
      <c r="H632" s="92" t="e">
        <f>'ORÇAMENTO '!#REF!</f>
        <v>#REF!</v>
      </c>
      <c r="I632" s="90" t="e">
        <f>'ORÇAMENTO '!#REF!</f>
        <v>#REF!</v>
      </c>
      <c r="J632" s="90" t="e">
        <f>'ORÇAMENTO '!#REF!</f>
        <v>#REF!</v>
      </c>
      <c r="K632" s="90" t="e">
        <f>'ORÇAMENTO '!#REF!</f>
        <v>#REF!</v>
      </c>
      <c r="L632" s="92" t="e">
        <f>'ORÇAMENTO '!#REF!</f>
        <v>#REF!</v>
      </c>
      <c r="M632" s="92" t="e">
        <f>'ORÇAMENTO '!#REF!</f>
        <v>#REF!</v>
      </c>
      <c r="N632" s="95" t="e">
        <f>'ORÇAMENTO '!#REF!</f>
        <v>#REF!</v>
      </c>
      <c r="R632" s="96" t="e">
        <f t="shared" ref="R632:R640" si="213">IF(F632=F631,0,SUMIF(F$6:F$1627,F632,H$6:H$1627))</f>
        <v>#REF!</v>
      </c>
      <c r="S632" s="96" t="e">
        <f t="shared" ref="S632:S640" si="214">IF(F632=F631,0,SUMIF(F$6:F$1627,F632,I$6:I$1627))</f>
        <v>#REF!</v>
      </c>
      <c r="T632" s="89" t="e">
        <f t="shared" ref="T632:T640" si="215">IF(F632=F631,0,SUMIF(F$6:F$1627,F632,L$6:L$1627))</f>
        <v>#REF!</v>
      </c>
      <c r="U632" s="96" t="e">
        <f t="shared" si="204"/>
        <v>#REF!</v>
      </c>
      <c r="V632" s="100" t="e">
        <f t="shared" ref="V632:V640" si="216">IF(F632=F631,0,SUMIF(F$6:F$1627,F632,N$6:N$1627))</f>
        <v>#REF!</v>
      </c>
    </row>
    <row r="633" spans="3:23" hidden="1">
      <c r="C633" s="84" t="e">
        <f>'ORÇAMENTO '!#REF!</f>
        <v>#REF!</v>
      </c>
      <c r="D633" s="88" t="e">
        <f>'ORÇAMENTO '!#REF!</f>
        <v>#REF!</v>
      </c>
      <c r="E633" s="88" t="e">
        <f>'ORÇAMENTO '!#REF!</f>
        <v>#REF!</v>
      </c>
      <c r="F633" s="88" t="e">
        <f>'ORÇAMENTO '!#REF!</f>
        <v>#REF!</v>
      </c>
      <c r="G633" s="90" t="e">
        <f>'ORÇAMENTO '!#REF!</f>
        <v>#REF!</v>
      </c>
      <c r="H633" s="92" t="e">
        <f>'ORÇAMENTO '!#REF!</f>
        <v>#REF!</v>
      </c>
      <c r="I633" s="90" t="e">
        <f>'ORÇAMENTO '!#REF!</f>
        <v>#REF!</v>
      </c>
      <c r="J633" s="90" t="e">
        <f>'ORÇAMENTO '!#REF!</f>
        <v>#REF!</v>
      </c>
      <c r="K633" s="90" t="e">
        <f>'ORÇAMENTO '!#REF!</f>
        <v>#REF!</v>
      </c>
      <c r="L633" s="92" t="e">
        <f>'ORÇAMENTO '!#REF!</f>
        <v>#REF!</v>
      </c>
      <c r="M633" s="92" t="e">
        <f>'ORÇAMENTO '!#REF!</f>
        <v>#REF!</v>
      </c>
      <c r="N633" s="95" t="e">
        <f>'ORÇAMENTO '!#REF!</f>
        <v>#REF!</v>
      </c>
      <c r="R633" s="96" t="e">
        <f t="shared" si="213"/>
        <v>#REF!</v>
      </c>
      <c r="S633" s="96" t="e">
        <f t="shared" si="214"/>
        <v>#REF!</v>
      </c>
      <c r="T633" s="89" t="e">
        <f t="shared" si="215"/>
        <v>#REF!</v>
      </c>
      <c r="U633" s="96" t="e">
        <f t="shared" si="204"/>
        <v>#REF!</v>
      </c>
      <c r="V633" s="100" t="e">
        <f t="shared" si="216"/>
        <v>#REF!</v>
      </c>
    </row>
    <row r="634" spans="3:23" hidden="1">
      <c r="C634" s="84" t="e">
        <f>'ORÇAMENTO '!#REF!</f>
        <v>#REF!</v>
      </c>
      <c r="D634" s="88" t="e">
        <f>'ORÇAMENTO '!#REF!</f>
        <v>#REF!</v>
      </c>
      <c r="E634" s="88" t="e">
        <f>'ORÇAMENTO '!#REF!</f>
        <v>#REF!</v>
      </c>
      <c r="F634" s="88" t="e">
        <f>'ORÇAMENTO '!#REF!</f>
        <v>#REF!</v>
      </c>
      <c r="G634" s="90" t="e">
        <f>'ORÇAMENTO '!#REF!</f>
        <v>#REF!</v>
      </c>
      <c r="H634" s="92" t="e">
        <f>'ORÇAMENTO '!#REF!</f>
        <v>#REF!</v>
      </c>
      <c r="I634" s="90" t="e">
        <f>'ORÇAMENTO '!#REF!</f>
        <v>#REF!</v>
      </c>
      <c r="J634" s="90" t="e">
        <f>'ORÇAMENTO '!#REF!</f>
        <v>#REF!</v>
      </c>
      <c r="K634" s="90" t="e">
        <f>'ORÇAMENTO '!#REF!</f>
        <v>#REF!</v>
      </c>
      <c r="L634" s="92" t="e">
        <f>'ORÇAMENTO '!#REF!</f>
        <v>#REF!</v>
      </c>
      <c r="M634" s="92" t="e">
        <f>'ORÇAMENTO '!#REF!</f>
        <v>#REF!</v>
      </c>
      <c r="N634" s="95" t="e">
        <f>'ORÇAMENTO '!#REF!</f>
        <v>#REF!</v>
      </c>
      <c r="R634" s="96" t="e">
        <f t="shared" si="213"/>
        <v>#REF!</v>
      </c>
      <c r="S634" s="96" t="e">
        <f t="shared" si="214"/>
        <v>#REF!</v>
      </c>
      <c r="T634" s="89" t="e">
        <f t="shared" si="215"/>
        <v>#REF!</v>
      </c>
      <c r="U634" s="96" t="e">
        <f t="shared" si="204"/>
        <v>#REF!</v>
      </c>
      <c r="V634" s="100" t="e">
        <f t="shared" si="216"/>
        <v>#REF!</v>
      </c>
    </row>
    <row r="635" spans="3:23" hidden="1">
      <c r="C635" s="84" t="e">
        <f>'ORÇAMENTO '!#REF!</f>
        <v>#REF!</v>
      </c>
      <c r="D635" s="88" t="e">
        <f>'ORÇAMENTO '!#REF!</f>
        <v>#REF!</v>
      </c>
      <c r="E635" s="88" t="e">
        <f>'ORÇAMENTO '!#REF!</f>
        <v>#REF!</v>
      </c>
      <c r="F635" s="88" t="e">
        <f>'ORÇAMENTO '!#REF!</f>
        <v>#REF!</v>
      </c>
      <c r="G635" s="90" t="e">
        <f>'ORÇAMENTO '!#REF!</f>
        <v>#REF!</v>
      </c>
      <c r="H635" s="92" t="e">
        <f>'ORÇAMENTO '!#REF!</f>
        <v>#REF!</v>
      </c>
      <c r="I635" s="90" t="e">
        <f>'ORÇAMENTO '!#REF!</f>
        <v>#REF!</v>
      </c>
      <c r="J635" s="90" t="e">
        <f>'ORÇAMENTO '!#REF!</f>
        <v>#REF!</v>
      </c>
      <c r="K635" s="90" t="e">
        <f>'ORÇAMENTO '!#REF!</f>
        <v>#REF!</v>
      </c>
      <c r="L635" s="92" t="e">
        <f>'ORÇAMENTO '!#REF!</f>
        <v>#REF!</v>
      </c>
      <c r="M635" s="92" t="e">
        <f>'ORÇAMENTO '!#REF!</f>
        <v>#REF!</v>
      </c>
      <c r="N635" s="95" t="e">
        <f>'ORÇAMENTO '!#REF!</f>
        <v>#REF!</v>
      </c>
      <c r="R635" s="96" t="e">
        <f t="shared" si="213"/>
        <v>#REF!</v>
      </c>
      <c r="S635" s="96" t="e">
        <f t="shared" si="214"/>
        <v>#REF!</v>
      </c>
      <c r="T635" s="89" t="e">
        <f t="shared" si="215"/>
        <v>#REF!</v>
      </c>
      <c r="U635" s="96" t="e">
        <f t="shared" si="204"/>
        <v>#REF!</v>
      </c>
      <c r="V635" s="100" t="e">
        <f t="shared" si="216"/>
        <v>#REF!</v>
      </c>
    </row>
    <row r="636" spans="3:23" hidden="1">
      <c r="C636" s="84" t="e">
        <f>'ORÇAMENTO '!#REF!</f>
        <v>#REF!</v>
      </c>
      <c r="D636" s="88" t="e">
        <f>'ORÇAMENTO '!#REF!</f>
        <v>#REF!</v>
      </c>
      <c r="E636" s="88" t="e">
        <f>'ORÇAMENTO '!#REF!</f>
        <v>#REF!</v>
      </c>
      <c r="F636" s="88" t="e">
        <f>'ORÇAMENTO '!#REF!</f>
        <v>#REF!</v>
      </c>
      <c r="G636" s="90" t="e">
        <f>'ORÇAMENTO '!#REF!</f>
        <v>#REF!</v>
      </c>
      <c r="H636" s="92" t="e">
        <f>'ORÇAMENTO '!#REF!</f>
        <v>#REF!</v>
      </c>
      <c r="I636" s="90" t="e">
        <f>'ORÇAMENTO '!#REF!</f>
        <v>#REF!</v>
      </c>
      <c r="J636" s="90" t="e">
        <f>'ORÇAMENTO '!#REF!</f>
        <v>#REF!</v>
      </c>
      <c r="K636" s="90" t="e">
        <f>'ORÇAMENTO '!#REF!</f>
        <v>#REF!</v>
      </c>
      <c r="L636" s="92" t="e">
        <f>'ORÇAMENTO '!#REF!</f>
        <v>#REF!</v>
      </c>
      <c r="M636" s="92" t="e">
        <f>'ORÇAMENTO '!#REF!</f>
        <v>#REF!</v>
      </c>
      <c r="N636" s="95" t="e">
        <f>'ORÇAMENTO '!#REF!</f>
        <v>#REF!</v>
      </c>
      <c r="R636" s="96" t="e">
        <f t="shared" si="213"/>
        <v>#REF!</v>
      </c>
      <c r="S636" s="96" t="e">
        <f t="shared" si="214"/>
        <v>#REF!</v>
      </c>
      <c r="T636" s="89" t="e">
        <f t="shared" si="215"/>
        <v>#REF!</v>
      </c>
      <c r="U636" s="96" t="e">
        <f t="shared" si="204"/>
        <v>#REF!</v>
      </c>
      <c r="V636" s="100" t="e">
        <f t="shared" si="216"/>
        <v>#REF!</v>
      </c>
    </row>
    <row r="637" spans="3:23" hidden="1">
      <c r="C637" s="84" t="e">
        <f>'ORÇAMENTO '!#REF!</f>
        <v>#REF!</v>
      </c>
      <c r="D637" s="88" t="e">
        <f>'ORÇAMENTO '!#REF!</f>
        <v>#REF!</v>
      </c>
      <c r="E637" s="88" t="e">
        <f>'ORÇAMENTO '!#REF!</f>
        <v>#REF!</v>
      </c>
      <c r="F637" s="88" t="e">
        <f>'ORÇAMENTO '!#REF!</f>
        <v>#REF!</v>
      </c>
      <c r="G637" s="90" t="e">
        <f>'ORÇAMENTO '!#REF!</f>
        <v>#REF!</v>
      </c>
      <c r="H637" s="92" t="e">
        <f>'ORÇAMENTO '!#REF!</f>
        <v>#REF!</v>
      </c>
      <c r="I637" s="90" t="e">
        <f>'ORÇAMENTO '!#REF!</f>
        <v>#REF!</v>
      </c>
      <c r="J637" s="90" t="e">
        <f>'ORÇAMENTO '!#REF!</f>
        <v>#REF!</v>
      </c>
      <c r="K637" s="90" t="e">
        <f>'ORÇAMENTO '!#REF!</f>
        <v>#REF!</v>
      </c>
      <c r="L637" s="92" t="e">
        <f>'ORÇAMENTO '!#REF!</f>
        <v>#REF!</v>
      </c>
      <c r="M637" s="92" t="e">
        <f>'ORÇAMENTO '!#REF!</f>
        <v>#REF!</v>
      </c>
      <c r="N637" s="95" t="e">
        <f>'ORÇAMENTO '!#REF!</f>
        <v>#REF!</v>
      </c>
      <c r="R637" s="96" t="e">
        <f t="shared" si="213"/>
        <v>#REF!</v>
      </c>
      <c r="S637" s="96" t="e">
        <f t="shared" si="214"/>
        <v>#REF!</v>
      </c>
      <c r="T637" s="89" t="e">
        <f t="shared" si="215"/>
        <v>#REF!</v>
      </c>
      <c r="U637" s="96" t="e">
        <f t="shared" si="204"/>
        <v>#REF!</v>
      </c>
      <c r="V637" s="100" t="e">
        <f t="shared" si="216"/>
        <v>#REF!</v>
      </c>
    </row>
    <row r="638" spans="3:23" hidden="1">
      <c r="C638" s="84" t="e">
        <f>'ORÇAMENTO '!#REF!</f>
        <v>#REF!</v>
      </c>
      <c r="D638" s="88" t="e">
        <f>'ORÇAMENTO '!#REF!</f>
        <v>#REF!</v>
      </c>
      <c r="E638" s="88" t="e">
        <f>'ORÇAMENTO '!#REF!</f>
        <v>#REF!</v>
      </c>
      <c r="F638" s="88" t="e">
        <f>'ORÇAMENTO '!#REF!</f>
        <v>#REF!</v>
      </c>
      <c r="G638" s="90" t="e">
        <f>'ORÇAMENTO '!#REF!</f>
        <v>#REF!</v>
      </c>
      <c r="H638" s="92" t="e">
        <f>'ORÇAMENTO '!#REF!</f>
        <v>#REF!</v>
      </c>
      <c r="I638" s="90" t="e">
        <f>'ORÇAMENTO '!#REF!</f>
        <v>#REF!</v>
      </c>
      <c r="J638" s="90" t="e">
        <f>'ORÇAMENTO '!#REF!</f>
        <v>#REF!</v>
      </c>
      <c r="K638" s="90" t="e">
        <f>'ORÇAMENTO '!#REF!</f>
        <v>#REF!</v>
      </c>
      <c r="L638" s="92" t="e">
        <f>'ORÇAMENTO '!#REF!</f>
        <v>#REF!</v>
      </c>
      <c r="M638" s="92" t="e">
        <f>'ORÇAMENTO '!#REF!</f>
        <v>#REF!</v>
      </c>
      <c r="N638" s="95" t="e">
        <f>'ORÇAMENTO '!#REF!</f>
        <v>#REF!</v>
      </c>
      <c r="R638" s="96" t="e">
        <f t="shared" si="213"/>
        <v>#REF!</v>
      </c>
      <c r="S638" s="96" t="e">
        <f t="shared" si="214"/>
        <v>#REF!</v>
      </c>
      <c r="T638" s="89" t="e">
        <f t="shared" si="215"/>
        <v>#REF!</v>
      </c>
      <c r="U638" s="96" t="e">
        <f t="shared" si="204"/>
        <v>#REF!</v>
      </c>
      <c r="V638" s="100" t="e">
        <f t="shared" si="216"/>
        <v>#REF!</v>
      </c>
    </row>
    <row r="639" spans="3:23" hidden="1">
      <c r="C639" s="84" t="e">
        <f>'ORÇAMENTO '!#REF!</f>
        <v>#REF!</v>
      </c>
      <c r="D639" s="88" t="e">
        <f>'ORÇAMENTO '!#REF!</f>
        <v>#REF!</v>
      </c>
      <c r="E639" s="88" t="e">
        <f>'ORÇAMENTO '!#REF!</f>
        <v>#REF!</v>
      </c>
      <c r="F639" s="88" t="e">
        <f>'ORÇAMENTO '!#REF!</f>
        <v>#REF!</v>
      </c>
      <c r="G639" s="90" t="e">
        <f>'ORÇAMENTO '!#REF!</f>
        <v>#REF!</v>
      </c>
      <c r="H639" s="92" t="e">
        <f>'ORÇAMENTO '!#REF!</f>
        <v>#REF!</v>
      </c>
      <c r="I639" s="90" t="e">
        <f>'ORÇAMENTO '!#REF!</f>
        <v>#REF!</v>
      </c>
      <c r="J639" s="90" t="e">
        <f>'ORÇAMENTO '!#REF!</f>
        <v>#REF!</v>
      </c>
      <c r="K639" s="90" t="e">
        <f>'ORÇAMENTO '!#REF!</f>
        <v>#REF!</v>
      </c>
      <c r="L639" s="92" t="e">
        <f>'ORÇAMENTO '!#REF!</f>
        <v>#REF!</v>
      </c>
      <c r="M639" s="92" t="e">
        <f>'ORÇAMENTO '!#REF!</f>
        <v>#REF!</v>
      </c>
      <c r="N639" s="95" t="e">
        <f>'ORÇAMENTO '!#REF!</f>
        <v>#REF!</v>
      </c>
      <c r="R639" s="96" t="e">
        <f t="shared" si="213"/>
        <v>#REF!</v>
      </c>
      <c r="S639" s="96" t="e">
        <f t="shared" si="214"/>
        <v>#REF!</v>
      </c>
      <c r="T639" s="89" t="e">
        <f t="shared" si="215"/>
        <v>#REF!</v>
      </c>
      <c r="U639" s="96" t="e">
        <f t="shared" si="204"/>
        <v>#REF!</v>
      </c>
      <c r="V639" s="100" t="e">
        <f t="shared" si="216"/>
        <v>#REF!</v>
      </c>
    </row>
    <row r="640" spans="3:23" hidden="1">
      <c r="C640" s="84" t="e">
        <f>'ORÇAMENTO '!#REF!</f>
        <v>#REF!</v>
      </c>
      <c r="D640" s="88" t="e">
        <f>'ORÇAMENTO '!#REF!</f>
        <v>#REF!</v>
      </c>
      <c r="E640" s="88" t="e">
        <f>'ORÇAMENTO '!#REF!</f>
        <v>#REF!</v>
      </c>
      <c r="F640" s="88" t="e">
        <f>'ORÇAMENTO '!#REF!</f>
        <v>#REF!</v>
      </c>
      <c r="G640" s="90" t="e">
        <f>'ORÇAMENTO '!#REF!</f>
        <v>#REF!</v>
      </c>
      <c r="H640" s="92" t="e">
        <f>'ORÇAMENTO '!#REF!</f>
        <v>#REF!</v>
      </c>
      <c r="I640" s="90" t="e">
        <f>'ORÇAMENTO '!#REF!</f>
        <v>#REF!</v>
      </c>
      <c r="J640" s="90" t="e">
        <f>'ORÇAMENTO '!#REF!</f>
        <v>#REF!</v>
      </c>
      <c r="K640" s="90" t="e">
        <f>'ORÇAMENTO '!#REF!</f>
        <v>#REF!</v>
      </c>
      <c r="L640" s="92" t="e">
        <f>'ORÇAMENTO '!#REF!</f>
        <v>#REF!</v>
      </c>
      <c r="M640" s="92" t="e">
        <f>'ORÇAMENTO '!#REF!</f>
        <v>#REF!</v>
      </c>
      <c r="N640" s="95" t="e">
        <f>'ORÇAMENTO '!#REF!</f>
        <v>#REF!</v>
      </c>
      <c r="R640" s="96" t="e">
        <f t="shared" si="213"/>
        <v>#REF!</v>
      </c>
      <c r="S640" s="96" t="e">
        <f t="shared" si="214"/>
        <v>#REF!</v>
      </c>
      <c r="T640" s="89" t="e">
        <f t="shared" si="215"/>
        <v>#REF!</v>
      </c>
      <c r="U640" s="96" t="e">
        <f t="shared" si="204"/>
        <v>#REF!</v>
      </c>
      <c r="V640" s="100" t="e">
        <f t="shared" si="216"/>
        <v>#REF!</v>
      </c>
    </row>
    <row r="641" spans="3:23" ht="112.5">
      <c r="C641" s="84" t="str">
        <f>'ORÇAMENTO '!A49</f>
        <v>02.02.00</v>
      </c>
      <c r="D641" s="88" t="str">
        <f>'ORÇAMENTO '!B49</f>
        <v>SINAPI</v>
      </c>
      <c r="E641" s="88" t="str">
        <f>'ORÇAMENTO '!C49</f>
        <v>87535</v>
      </c>
      <c r="F641" s="88" t="str">
        <f>'ORÇAMENTO '!D49</f>
        <v>EMBOÇO, PARA RECEBIMENTO DE CERÂMICA, EM ARGAMASSA TRAÇO 1:2:8, PREPARO MECÂNICO COM BETONEIRA 400L, APLICADO MANUALMENTE EM FACES INTERNAS DE PAREDES, PARA AMBIENTE COM ÁREA MAIOR QUE 10M2, ESPESSURA DE 20MM, COM EXECUÇÃO DE TALISCAS. AF_06/2014</v>
      </c>
      <c r="G641" s="90" t="str">
        <f>'ORÇAMENTO '!E49</f>
        <v>m²</v>
      </c>
      <c r="H641" s="92">
        <f>'ORÇAMENTO '!F49</f>
        <v>299.62</v>
      </c>
      <c r="I641" s="90">
        <f>'ORÇAMENTO '!G49</f>
        <v>13.009999999999998</v>
      </c>
      <c r="J641" s="90">
        <f>'ORÇAMENTO '!H49</f>
        <v>8.7100000000000009</v>
      </c>
      <c r="K641" s="90">
        <f>'ORÇAMENTO '!K49</f>
        <v>6507.74</v>
      </c>
      <c r="L641" s="92">
        <f>'ORÇAMENTO '!O49</f>
        <v>3346.66</v>
      </c>
      <c r="M641" s="92">
        <f>'ORÇAMENTO '!P49</f>
        <v>7871.11</v>
      </c>
      <c r="N641" s="95">
        <f>'ORÇAMENTO '!Q49</f>
        <v>9.969511276840327E-3</v>
      </c>
      <c r="R641" s="96" t="e">
        <f t="shared" ref="R641:R647" si="217">IF(F641=F640,0,SUMIF($F$6:$F$1627,F641,$H$6:$H$1627))</f>
        <v>#REF!</v>
      </c>
      <c r="S641" s="96" t="e">
        <f t="shared" ref="S641:S647" si="218">IF(F641=F640,0,SUMIF($F$6:$F$1627,F641,$I$6:$I$1627))</f>
        <v>#REF!</v>
      </c>
      <c r="T641" s="89" t="e">
        <f t="shared" ref="T641:T647" si="219">IF(F641=F640,0,SUMIF($F$6:$F$1627,F641,$L$6:$L$1627))</f>
        <v>#REF!</v>
      </c>
      <c r="U641" s="96" t="e">
        <f t="shared" si="204"/>
        <v>#REF!</v>
      </c>
      <c r="V641" s="100" t="e">
        <f t="shared" ref="V641:V647" si="220">IF(F641=F640,0,SUMIF($F$6:$F$1627,F641,$N$6:$N$1627))</f>
        <v>#REF!</v>
      </c>
      <c r="W641" s="103" t="e">
        <f t="shared" ref="W641:W647" si="221">V641+W640</f>
        <v>#REF!</v>
      </c>
    </row>
    <row r="642" spans="3:23">
      <c r="C642" s="84" t="e">
        <f>'ORÇAMENTO '!#REF!</f>
        <v>#REF!</v>
      </c>
      <c r="D642" s="88" t="e">
        <f>'ORÇAMENTO '!#REF!</f>
        <v>#REF!</v>
      </c>
      <c r="E642" s="88" t="e">
        <f>'ORÇAMENTO '!#REF!</f>
        <v>#REF!</v>
      </c>
      <c r="F642" s="88" t="e">
        <f>'ORÇAMENTO '!#REF!</f>
        <v>#REF!</v>
      </c>
      <c r="G642" s="90" t="e">
        <f>'ORÇAMENTO '!#REF!</f>
        <v>#REF!</v>
      </c>
      <c r="H642" s="92" t="e">
        <f>'ORÇAMENTO '!#REF!</f>
        <v>#REF!</v>
      </c>
      <c r="I642" s="90" t="e">
        <f>'ORÇAMENTO '!#REF!</f>
        <v>#REF!</v>
      </c>
      <c r="J642" s="90" t="e">
        <f>'ORÇAMENTO '!#REF!</f>
        <v>#REF!</v>
      </c>
      <c r="K642" s="90" t="e">
        <f>'ORÇAMENTO '!#REF!</f>
        <v>#REF!</v>
      </c>
      <c r="L642" s="92" t="e">
        <f>'ORÇAMENTO '!#REF!</f>
        <v>#REF!</v>
      </c>
      <c r="M642" s="92" t="e">
        <f>'ORÇAMENTO '!#REF!</f>
        <v>#REF!</v>
      </c>
      <c r="N642" s="95" t="e">
        <f>'ORÇAMENTO '!#REF!</f>
        <v>#REF!</v>
      </c>
      <c r="R642" s="96" t="e">
        <f t="shared" si="217"/>
        <v>#REF!</v>
      </c>
      <c r="S642" s="96" t="e">
        <f t="shared" si="218"/>
        <v>#REF!</v>
      </c>
      <c r="T642" s="89" t="e">
        <f t="shared" si="219"/>
        <v>#REF!</v>
      </c>
      <c r="U642" s="96" t="e">
        <f t="shared" si="204"/>
        <v>#REF!</v>
      </c>
      <c r="V642" s="100" t="e">
        <f t="shared" si="220"/>
        <v>#REF!</v>
      </c>
      <c r="W642" s="103" t="e">
        <f t="shared" si="221"/>
        <v>#REF!</v>
      </c>
    </row>
    <row r="643" spans="3:23" ht="45">
      <c r="C643" s="84" t="str">
        <f>'ORÇAMENTO '!A56</f>
        <v>02.02.07</v>
      </c>
      <c r="D643" s="88" t="str">
        <f>'ORÇAMENTO '!B56</f>
        <v>COMPOSIÇÃO</v>
      </c>
      <c r="E643" s="88" t="str">
        <f>'ORÇAMENTO '!C56</f>
        <v>007</v>
      </c>
      <c r="F643" s="88" t="str">
        <f>'ORÇAMENTO '!D56</f>
        <v>REBOCO COM ARGAMASSA PRE-FABRICADA, ESPESSURA 0,5CM, PREPARO MECANICO DA ARGAMASSA</v>
      </c>
      <c r="G643" s="90" t="str">
        <f>'ORÇAMENTO '!E56</f>
        <v>m²</v>
      </c>
      <c r="H643" s="92">
        <f>'ORÇAMENTO '!F56</f>
        <v>299.62</v>
      </c>
      <c r="I643" s="90">
        <f>'ORÇAMENTO '!G56</f>
        <v>2.52</v>
      </c>
      <c r="J643" s="90">
        <f>'ORÇAMENTO '!H56</f>
        <v>15.059999999999999</v>
      </c>
      <c r="K643" s="90">
        <f>'ORÇAMENTO '!K56</f>
        <v>5267.31</v>
      </c>
      <c r="L643" s="92">
        <f>'ORÇAMENTO '!O56</f>
        <v>5786.53</v>
      </c>
      <c r="M643" s="92">
        <f>'ORÇAMENTO '!P56</f>
        <v>6662.9</v>
      </c>
      <c r="N643" s="95">
        <f>'ORÇAMENTO '!Q56</f>
        <v>8.4391981164612627E-3</v>
      </c>
      <c r="R643" s="96" t="e">
        <f t="shared" si="217"/>
        <v>#REF!</v>
      </c>
      <c r="S643" s="96" t="e">
        <f t="shared" si="218"/>
        <v>#REF!</v>
      </c>
      <c r="T643" s="89" t="e">
        <f t="shared" si="219"/>
        <v>#REF!</v>
      </c>
      <c r="U643" s="96" t="e">
        <f t="shared" si="204"/>
        <v>#REF!</v>
      </c>
      <c r="V643" s="100" t="e">
        <f t="shared" si="220"/>
        <v>#REF!</v>
      </c>
      <c r="W643" s="103" t="e">
        <f t="shared" si="221"/>
        <v>#REF!</v>
      </c>
    </row>
    <row r="644" spans="3:23">
      <c r="C644" s="84" t="e">
        <f>'ORÇAMENTO '!#REF!</f>
        <v>#REF!</v>
      </c>
      <c r="D644" s="88" t="e">
        <f>'ORÇAMENTO '!#REF!</f>
        <v>#REF!</v>
      </c>
      <c r="E644" s="88" t="e">
        <f>'ORÇAMENTO '!#REF!</f>
        <v>#REF!</v>
      </c>
      <c r="F644" s="88" t="e">
        <f>'ORÇAMENTO '!#REF!</f>
        <v>#REF!</v>
      </c>
      <c r="G644" s="90" t="e">
        <f>'ORÇAMENTO '!#REF!</f>
        <v>#REF!</v>
      </c>
      <c r="H644" s="92" t="e">
        <f>'ORÇAMENTO '!#REF!</f>
        <v>#REF!</v>
      </c>
      <c r="I644" s="90" t="e">
        <f>'ORÇAMENTO '!#REF!</f>
        <v>#REF!</v>
      </c>
      <c r="J644" s="90" t="e">
        <f>'ORÇAMENTO '!#REF!</f>
        <v>#REF!</v>
      </c>
      <c r="K644" s="90" t="e">
        <f>'ORÇAMENTO '!#REF!</f>
        <v>#REF!</v>
      </c>
      <c r="L644" s="92" t="e">
        <f>'ORÇAMENTO '!#REF!</f>
        <v>#REF!</v>
      </c>
      <c r="M644" s="92" t="e">
        <f>'ORÇAMENTO '!#REF!</f>
        <v>#REF!</v>
      </c>
      <c r="N644" s="95" t="e">
        <f>'ORÇAMENTO '!#REF!</f>
        <v>#REF!</v>
      </c>
      <c r="R644" s="96" t="e">
        <f t="shared" si="217"/>
        <v>#REF!</v>
      </c>
      <c r="S644" s="96" t="e">
        <f t="shared" si="218"/>
        <v>#REF!</v>
      </c>
      <c r="T644" s="89" t="e">
        <f t="shared" si="219"/>
        <v>#REF!</v>
      </c>
      <c r="U644" s="96" t="e">
        <f t="shared" si="204"/>
        <v>#REF!</v>
      </c>
      <c r="V644" s="100" t="e">
        <f t="shared" si="220"/>
        <v>#REF!</v>
      </c>
      <c r="W644" s="103" t="e">
        <f t="shared" si="221"/>
        <v>#REF!</v>
      </c>
    </row>
    <row r="645" spans="3:23">
      <c r="C645" s="84" t="e">
        <f>'ORÇAMENTO '!#REF!</f>
        <v>#REF!</v>
      </c>
      <c r="D645" s="88" t="e">
        <f>'ORÇAMENTO '!#REF!</f>
        <v>#REF!</v>
      </c>
      <c r="E645" s="88" t="e">
        <f>'ORÇAMENTO '!#REF!</f>
        <v>#REF!</v>
      </c>
      <c r="F645" s="88" t="e">
        <f>'ORÇAMENTO '!#REF!</f>
        <v>#REF!</v>
      </c>
      <c r="G645" s="90" t="e">
        <f>'ORÇAMENTO '!#REF!</f>
        <v>#REF!</v>
      </c>
      <c r="H645" s="92" t="e">
        <f>'ORÇAMENTO '!#REF!</f>
        <v>#REF!</v>
      </c>
      <c r="I645" s="90" t="e">
        <f>'ORÇAMENTO '!#REF!</f>
        <v>#REF!</v>
      </c>
      <c r="J645" s="90" t="e">
        <f>'ORÇAMENTO '!#REF!</f>
        <v>#REF!</v>
      </c>
      <c r="K645" s="90" t="e">
        <f>'ORÇAMENTO '!#REF!</f>
        <v>#REF!</v>
      </c>
      <c r="L645" s="92" t="e">
        <f>'ORÇAMENTO '!#REF!</f>
        <v>#REF!</v>
      </c>
      <c r="M645" s="92" t="e">
        <f>'ORÇAMENTO '!#REF!</f>
        <v>#REF!</v>
      </c>
      <c r="N645" s="95" t="e">
        <f>'ORÇAMENTO '!#REF!</f>
        <v>#REF!</v>
      </c>
      <c r="R645" s="96" t="e">
        <f t="shared" si="217"/>
        <v>#REF!</v>
      </c>
      <c r="S645" s="96" t="e">
        <f t="shared" si="218"/>
        <v>#REF!</v>
      </c>
      <c r="T645" s="89" t="e">
        <f t="shared" si="219"/>
        <v>#REF!</v>
      </c>
      <c r="U645" s="96" t="e">
        <f t="shared" si="204"/>
        <v>#REF!</v>
      </c>
      <c r="V645" s="100" t="e">
        <f t="shared" si="220"/>
        <v>#REF!</v>
      </c>
      <c r="W645" s="103" t="e">
        <f t="shared" si="221"/>
        <v>#REF!</v>
      </c>
    </row>
    <row r="646" spans="3:23">
      <c r="C646" s="84" t="e">
        <f>'ORÇAMENTO '!#REF!</f>
        <v>#REF!</v>
      </c>
      <c r="D646" s="88" t="e">
        <f>'ORÇAMENTO '!#REF!</f>
        <v>#REF!</v>
      </c>
      <c r="E646" s="88" t="e">
        <f>'ORÇAMENTO '!#REF!</f>
        <v>#REF!</v>
      </c>
      <c r="F646" s="88" t="e">
        <f>'ORÇAMENTO '!#REF!</f>
        <v>#REF!</v>
      </c>
      <c r="G646" s="90" t="e">
        <f>'ORÇAMENTO '!#REF!</f>
        <v>#REF!</v>
      </c>
      <c r="H646" s="92" t="e">
        <f>'ORÇAMENTO '!#REF!</f>
        <v>#REF!</v>
      </c>
      <c r="I646" s="90" t="e">
        <f>'ORÇAMENTO '!#REF!</f>
        <v>#REF!</v>
      </c>
      <c r="J646" s="90" t="e">
        <f>'ORÇAMENTO '!#REF!</f>
        <v>#REF!</v>
      </c>
      <c r="K646" s="90" t="e">
        <f>'ORÇAMENTO '!#REF!</f>
        <v>#REF!</v>
      </c>
      <c r="L646" s="92" t="e">
        <f>'ORÇAMENTO '!#REF!</f>
        <v>#REF!</v>
      </c>
      <c r="M646" s="92" t="e">
        <f>'ORÇAMENTO '!#REF!</f>
        <v>#REF!</v>
      </c>
      <c r="N646" s="95" t="e">
        <f>'ORÇAMENTO '!#REF!</f>
        <v>#REF!</v>
      </c>
      <c r="R646" s="96" t="e">
        <f t="shared" si="217"/>
        <v>#REF!</v>
      </c>
      <c r="S646" s="96" t="e">
        <f t="shared" si="218"/>
        <v>#REF!</v>
      </c>
      <c r="T646" s="89" t="e">
        <f t="shared" si="219"/>
        <v>#REF!</v>
      </c>
      <c r="U646" s="96" t="e">
        <f t="shared" ref="U646:U709" si="222">IF(F646=F645,0,SUMIF(F$6:F$1627,F646,M$6:M$1627))</f>
        <v>#REF!</v>
      </c>
      <c r="V646" s="100" t="e">
        <f t="shared" si="220"/>
        <v>#REF!</v>
      </c>
      <c r="W646" s="103" t="e">
        <f t="shared" si="221"/>
        <v>#REF!</v>
      </c>
    </row>
    <row r="647" spans="3:23">
      <c r="C647" s="84" t="e">
        <f>'ORÇAMENTO '!#REF!</f>
        <v>#REF!</v>
      </c>
      <c r="D647" s="88" t="e">
        <f>'ORÇAMENTO '!#REF!</f>
        <v>#REF!</v>
      </c>
      <c r="E647" s="88" t="e">
        <f>'ORÇAMENTO '!#REF!</f>
        <v>#REF!</v>
      </c>
      <c r="F647" s="88" t="e">
        <f>'ORÇAMENTO '!#REF!</f>
        <v>#REF!</v>
      </c>
      <c r="G647" s="90" t="e">
        <f>'ORÇAMENTO '!#REF!</f>
        <v>#REF!</v>
      </c>
      <c r="H647" s="92" t="e">
        <f>'ORÇAMENTO '!#REF!</f>
        <v>#REF!</v>
      </c>
      <c r="I647" s="90" t="e">
        <f>'ORÇAMENTO '!#REF!</f>
        <v>#REF!</v>
      </c>
      <c r="J647" s="90" t="e">
        <f>'ORÇAMENTO '!#REF!</f>
        <v>#REF!</v>
      </c>
      <c r="K647" s="90" t="e">
        <f>'ORÇAMENTO '!#REF!</f>
        <v>#REF!</v>
      </c>
      <c r="L647" s="92" t="e">
        <f>'ORÇAMENTO '!#REF!</f>
        <v>#REF!</v>
      </c>
      <c r="M647" s="92" t="e">
        <f>'ORÇAMENTO '!#REF!</f>
        <v>#REF!</v>
      </c>
      <c r="N647" s="95" t="e">
        <f>'ORÇAMENTO '!#REF!</f>
        <v>#REF!</v>
      </c>
      <c r="R647" s="96" t="e">
        <f t="shared" si="217"/>
        <v>#REF!</v>
      </c>
      <c r="S647" s="96" t="e">
        <f t="shared" si="218"/>
        <v>#REF!</v>
      </c>
      <c r="T647" s="89" t="e">
        <f t="shared" si="219"/>
        <v>#REF!</v>
      </c>
      <c r="U647" s="96" t="e">
        <f t="shared" si="222"/>
        <v>#REF!</v>
      </c>
      <c r="V647" s="100" t="e">
        <f t="shared" si="220"/>
        <v>#REF!</v>
      </c>
      <c r="W647" s="103" t="e">
        <f t="shared" si="221"/>
        <v>#REF!</v>
      </c>
    </row>
    <row r="648" spans="3:23" hidden="1">
      <c r="C648" s="84" t="e">
        <f>'ORÇAMENTO '!#REF!</f>
        <v>#REF!</v>
      </c>
      <c r="D648" s="88" t="e">
        <f>'ORÇAMENTO '!#REF!</f>
        <v>#REF!</v>
      </c>
      <c r="E648" s="88" t="e">
        <f>'ORÇAMENTO '!#REF!</f>
        <v>#REF!</v>
      </c>
      <c r="F648" s="88" t="e">
        <f>'ORÇAMENTO '!#REF!</f>
        <v>#REF!</v>
      </c>
      <c r="G648" s="90" t="e">
        <f>'ORÇAMENTO '!#REF!</f>
        <v>#REF!</v>
      </c>
      <c r="H648" s="92" t="e">
        <f>'ORÇAMENTO '!#REF!</f>
        <v>#REF!</v>
      </c>
      <c r="I648" s="90" t="e">
        <f>'ORÇAMENTO '!#REF!</f>
        <v>#REF!</v>
      </c>
      <c r="J648" s="90" t="e">
        <f>'ORÇAMENTO '!#REF!</f>
        <v>#REF!</v>
      </c>
      <c r="K648" s="90" t="e">
        <f>'ORÇAMENTO '!#REF!</f>
        <v>#REF!</v>
      </c>
      <c r="L648" s="92" t="e">
        <f>'ORÇAMENTO '!#REF!</f>
        <v>#REF!</v>
      </c>
      <c r="M648" s="92" t="e">
        <f>'ORÇAMENTO '!#REF!</f>
        <v>#REF!</v>
      </c>
      <c r="N648" s="95" t="e">
        <f>'ORÇAMENTO '!#REF!</f>
        <v>#REF!</v>
      </c>
      <c r="R648" s="96" t="e">
        <f>IF(F648=F647,0,SUMIF(F$6:F$1627,F648,H$6:H$1627))</f>
        <v>#REF!</v>
      </c>
      <c r="S648" s="96" t="e">
        <f>IF(F648=F647,0,SUMIF(F$6:F$1627,F648,I$6:I$1627))</f>
        <v>#REF!</v>
      </c>
      <c r="T648" s="89" t="e">
        <f>IF(F648=F647,0,SUMIF(F$6:F$1627,F648,L$6:L$1627))</f>
        <v>#REF!</v>
      </c>
      <c r="U648" s="96" t="e">
        <f t="shared" si="222"/>
        <v>#REF!</v>
      </c>
      <c r="V648" s="100" t="e">
        <f>IF(F648=F647,0,SUMIF(F$6:F$1627,F648,N$6:N$1627))</f>
        <v>#REF!</v>
      </c>
    </row>
    <row r="649" spans="3:23" hidden="1">
      <c r="C649" s="84" t="e">
        <f>'ORÇAMENTO '!#REF!</f>
        <v>#REF!</v>
      </c>
      <c r="D649" s="88" t="e">
        <f>'ORÇAMENTO '!#REF!</f>
        <v>#REF!</v>
      </c>
      <c r="E649" s="88" t="e">
        <f>'ORÇAMENTO '!#REF!</f>
        <v>#REF!</v>
      </c>
      <c r="F649" s="88" t="e">
        <f>'ORÇAMENTO '!#REF!</f>
        <v>#REF!</v>
      </c>
      <c r="G649" s="90" t="e">
        <f>'ORÇAMENTO '!#REF!</f>
        <v>#REF!</v>
      </c>
      <c r="H649" s="92" t="e">
        <f>'ORÇAMENTO '!#REF!</f>
        <v>#REF!</v>
      </c>
      <c r="I649" s="90" t="e">
        <f>'ORÇAMENTO '!#REF!</f>
        <v>#REF!</v>
      </c>
      <c r="J649" s="90" t="e">
        <f>'ORÇAMENTO '!#REF!</f>
        <v>#REF!</v>
      </c>
      <c r="K649" s="90" t="e">
        <f>'ORÇAMENTO '!#REF!</f>
        <v>#REF!</v>
      </c>
      <c r="L649" s="92" t="e">
        <f>'ORÇAMENTO '!#REF!</f>
        <v>#REF!</v>
      </c>
      <c r="M649" s="92" t="e">
        <f>'ORÇAMENTO '!#REF!</f>
        <v>#REF!</v>
      </c>
      <c r="N649" s="95" t="e">
        <f>'ORÇAMENTO '!#REF!</f>
        <v>#REF!</v>
      </c>
      <c r="R649" s="96" t="e">
        <f>IF(F649=F648,0,SUMIF(F$6:F$1627,F649,H$6:H$1627))</f>
        <v>#REF!</v>
      </c>
      <c r="S649" s="96" t="e">
        <f>IF(F649=F648,0,SUMIF(F$6:F$1627,F649,I$6:I$1627))</f>
        <v>#REF!</v>
      </c>
      <c r="T649" s="89" t="e">
        <f>IF(F649=F648,0,SUMIF(F$6:F$1627,F649,L$6:L$1627))</f>
        <v>#REF!</v>
      </c>
      <c r="U649" s="96" t="e">
        <f t="shared" si="222"/>
        <v>#REF!</v>
      </c>
      <c r="V649" s="100" t="e">
        <f>IF(F649=F648,0,SUMIF(F$6:F$1627,F649,N$6:N$1627))</f>
        <v>#REF!</v>
      </c>
    </row>
    <row r="650" spans="3:23" hidden="1">
      <c r="C650" s="84" t="e">
        <f>'ORÇAMENTO '!#REF!</f>
        <v>#REF!</v>
      </c>
      <c r="D650" s="88" t="e">
        <f>'ORÇAMENTO '!#REF!</f>
        <v>#REF!</v>
      </c>
      <c r="E650" s="88" t="e">
        <f>'ORÇAMENTO '!#REF!</f>
        <v>#REF!</v>
      </c>
      <c r="F650" s="88" t="e">
        <f>'ORÇAMENTO '!#REF!</f>
        <v>#REF!</v>
      </c>
      <c r="G650" s="90" t="e">
        <f>'ORÇAMENTO '!#REF!</f>
        <v>#REF!</v>
      </c>
      <c r="H650" s="92" t="e">
        <f>'ORÇAMENTO '!#REF!</f>
        <v>#REF!</v>
      </c>
      <c r="I650" s="90" t="e">
        <f>'ORÇAMENTO '!#REF!</f>
        <v>#REF!</v>
      </c>
      <c r="J650" s="90" t="e">
        <f>'ORÇAMENTO '!#REF!</f>
        <v>#REF!</v>
      </c>
      <c r="K650" s="90" t="e">
        <f>'ORÇAMENTO '!#REF!</f>
        <v>#REF!</v>
      </c>
      <c r="L650" s="92" t="e">
        <f>'ORÇAMENTO '!#REF!</f>
        <v>#REF!</v>
      </c>
      <c r="M650" s="92" t="e">
        <f>'ORÇAMENTO '!#REF!</f>
        <v>#REF!</v>
      </c>
      <c r="N650" s="95" t="e">
        <f>'ORÇAMENTO '!#REF!</f>
        <v>#REF!</v>
      </c>
      <c r="R650" s="96" t="e">
        <f>IF(F650=F649,0,SUMIF(F$6:F$1627,F650,H$6:H$1627))</f>
        <v>#REF!</v>
      </c>
      <c r="S650" s="96" t="e">
        <f>IF(F650=F649,0,SUMIF(F$6:F$1627,F650,I$6:I$1627))</f>
        <v>#REF!</v>
      </c>
      <c r="T650" s="89" t="e">
        <f>IF(F650=F649,0,SUMIF(F$6:F$1627,F650,L$6:L$1627))</f>
        <v>#REF!</v>
      </c>
      <c r="U650" s="96" t="e">
        <f t="shared" si="222"/>
        <v>#REF!</v>
      </c>
      <c r="V650" s="100" t="e">
        <f>IF(F650=F649,0,SUMIF(F$6:F$1627,F650,N$6:N$1627))</f>
        <v>#REF!</v>
      </c>
    </row>
    <row r="651" spans="3:23" hidden="1">
      <c r="C651" s="84" t="e">
        <f>'ORÇAMENTO '!#REF!</f>
        <v>#REF!</v>
      </c>
      <c r="D651" s="88" t="e">
        <f>'ORÇAMENTO '!#REF!</f>
        <v>#REF!</v>
      </c>
      <c r="E651" s="88" t="e">
        <f>'ORÇAMENTO '!#REF!</f>
        <v>#REF!</v>
      </c>
      <c r="F651" s="88" t="e">
        <f>'ORÇAMENTO '!#REF!</f>
        <v>#REF!</v>
      </c>
      <c r="G651" s="90" t="e">
        <f>'ORÇAMENTO '!#REF!</f>
        <v>#REF!</v>
      </c>
      <c r="H651" s="92" t="e">
        <f>'ORÇAMENTO '!#REF!</f>
        <v>#REF!</v>
      </c>
      <c r="I651" s="90" t="e">
        <f>'ORÇAMENTO '!#REF!</f>
        <v>#REF!</v>
      </c>
      <c r="J651" s="90" t="e">
        <f>'ORÇAMENTO '!#REF!</f>
        <v>#REF!</v>
      </c>
      <c r="K651" s="90" t="e">
        <f>'ORÇAMENTO '!#REF!</f>
        <v>#REF!</v>
      </c>
      <c r="L651" s="92" t="e">
        <f>'ORÇAMENTO '!#REF!</f>
        <v>#REF!</v>
      </c>
      <c r="M651" s="92" t="e">
        <f>'ORÇAMENTO '!#REF!</f>
        <v>#REF!</v>
      </c>
      <c r="N651" s="95" t="e">
        <f>'ORÇAMENTO '!#REF!</f>
        <v>#REF!</v>
      </c>
      <c r="R651" s="96" t="e">
        <f>IF(F651=F650,0,SUMIF(F$6:F$1627,F651,H$6:H$1627))</f>
        <v>#REF!</v>
      </c>
      <c r="S651" s="96" t="e">
        <f>IF(F651=F650,0,SUMIF(F$6:F$1627,F651,I$6:I$1627))</f>
        <v>#REF!</v>
      </c>
      <c r="T651" s="89" t="e">
        <f>IF(F651=F650,0,SUMIF(F$6:F$1627,F651,L$6:L$1627))</f>
        <v>#REF!</v>
      </c>
      <c r="U651" s="96" t="e">
        <f t="shared" si="222"/>
        <v>#REF!</v>
      </c>
      <c r="V651" s="100" t="e">
        <f>IF(F651=F650,0,SUMIF(F$6:F$1627,F651,N$6:N$1627))</f>
        <v>#REF!</v>
      </c>
    </row>
    <row r="652" spans="3:23">
      <c r="C652" s="84" t="e">
        <f>'ORÇAMENTO '!#REF!</f>
        <v>#REF!</v>
      </c>
      <c r="D652" s="88" t="e">
        <f>'ORÇAMENTO '!#REF!</f>
        <v>#REF!</v>
      </c>
      <c r="E652" s="88" t="e">
        <f>'ORÇAMENTO '!#REF!</f>
        <v>#REF!</v>
      </c>
      <c r="F652" s="88" t="e">
        <f>'ORÇAMENTO '!#REF!</f>
        <v>#REF!</v>
      </c>
      <c r="G652" s="90" t="e">
        <f>'ORÇAMENTO '!#REF!</f>
        <v>#REF!</v>
      </c>
      <c r="H652" s="92" t="e">
        <f>'ORÇAMENTO '!#REF!</f>
        <v>#REF!</v>
      </c>
      <c r="I652" s="90" t="e">
        <f>'ORÇAMENTO '!#REF!</f>
        <v>#REF!</v>
      </c>
      <c r="J652" s="90" t="e">
        <f>'ORÇAMENTO '!#REF!</f>
        <v>#REF!</v>
      </c>
      <c r="K652" s="90" t="e">
        <f>'ORÇAMENTO '!#REF!</f>
        <v>#REF!</v>
      </c>
      <c r="L652" s="92" t="e">
        <f>'ORÇAMENTO '!#REF!</f>
        <v>#REF!</v>
      </c>
      <c r="M652" s="92" t="e">
        <f>'ORÇAMENTO '!#REF!</f>
        <v>#REF!</v>
      </c>
      <c r="N652" s="95" t="e">
        <f>'ORÇAMENTO '!#REF!</f>
        <v>#REF!</v>
      </c>
      <c r="R652" s="96" t="e">
        <f>IF(F652=F651,0,SUMIF($F$6:$F$1627,F652,$H$6:$H$1627))</f>
        <v>#REF!</v>
      </c>
      <c r="S652" s="96" t="e">
        <f>IF(F652=F651,0,SUMIF($F$6:$F$1627,F652,$I$6:$I$1627))</f>
        <v>#REF!</v>
      </c>
      <c r="T652" s="89" t="e">
        <f>IF(F652=F651,0,SUMIF($F$6:$F$1627,F652,$L$6:$L$1627))</f>
        <v>#REF!</v>
      </c>
      <c r="U652" s="96" t="e">
        <f t="shared" si="222"/>
        <v>#REF!</v>
      </c>
      <c r="V652" s="100" t="e">
        <f>IF(F652=F651,0,SUMIF($F$6:$F$1627,F652,$N$6:$N$1627))</f>
        <v>#REF!</v>
      </c>
      <c r="W652" s="103" t="e">
        <f>V652+W651</f>
        <v>#REF!</v>
      </c>
    </row>
    <row r="653" spans="3:23" hidden="1">
      <c r="C653" s="84" t="e">
        <f>'ORÇAMENTO '!#REF!</f>
        <v>#REF!</v>
      </c>
      <c r="D653" s="88" t="e">
        <f>'ORÇAMENTO '!#REF!</f>
        <v>#REF!</v>
      </c>
      <c r="E653" s="88" t="e">
        <f>'ORÇAMENTO '!#REF!</f>
        <v>#REF!</v>
      </c>
      <c r="F653" s="88" t="e">
        <f>'ORÇAMENTO '!#REF!</f>
        <v>#REF!</v>
      </c>
      <c r="G653" s="90" t="e">
        <f>'ORÇAMENTO '!#REF!</f>
        <v>#REF!</v>
      </c>
      <c r="H653" s="92" t="e">
        <f>'ORÇAMENTO '!#REF!</f>
        <v>#REF!</v>
      </c>
      <c r="I653" s="90" t="e">
        <f>'ORÇAMENTO '!#REF!</f>
        <v>#REF!</v>
      </c>
      <c r="J653" s="90" t="e">
        <f>'ORÇAMENTO '!#REF!</f>
        <v>#REF!</v>
      </c>
      <c r="K653" s="90" t="e">
        <f>'ORÇAMENTO '!#REF!</f>
        <v>#REF!</v>
      </c>
      <c r="L653" s="92" t="e">
        <f>'ORÇAMENTO '!#REF!</f>
        <v>#REF!</v>
      </c>
      <c r="M653" s="92" t="e">
        <f>'ORÇAMENTO '!#REF!</f>
        <v>#REF!</v>
      </c>
      <c r="N653" s="95" t="e">
        <f>'ORÇAMENTO '!#REF!</f>
        <v>#REF!</v>
      </c>
      <c r="R653" s="96" t="e">
        <f>IF(F653=F652,0,SUMIF(F$6:F$1627,F653,H$6:H$1627))</f>
        <v>#REF!</v>
      </c>
      <c r="S653" s="96" t="e">
        <f>IF(F653=F652,0,SUMIF(F$6:F$1627,F653,I$6:I$1627))</f>
        <v>#REF!</v>
      </c>
      <c r="T653" s="89" t="e">
        <f>IF(F653=F652,0,SUMIF(F$6:F$1627,F653,L$6:L$1627))</f>
        <v>#REF!</v>
      </c>
      <c r="U653" s="96" t="e">
        <f t="shared" si="222"/>
        <v>#REF!</v>
      </c>
      <c r="V653" s="100" t="e">
        <f>IF(F653=F652,0,SUMIF(F$6:F$1627,F653,N$6:N$1627))</f>
        <v>#REF!</v>
      </c>
    </row>
    <row r="654" spans="3:23">
      <c r="C654" s="84" t="e">
        <f>'ORÇAMENTO '!#REF!</f>
        <v>#REF!</v>
      </c>
      <c r="D654" s="88" t="e">
        <f>'ORÇAMENTO '!#REF!</f>
        <v>#REF!</v>
      </c>
      <c r="E654" s="88" t="e">
        <f>'ORÇAMENTO '!#REF!</f>
        <v>#REF!</v>
      </c>
      <c r="F654" s="88" t="e">
        <f>'ORÇAMENTO '!#REF!</f>
        <v>#REF!</v>
      </c>
      <c r="G654" s="90" t="e">
        <f>'ORÇAMENTO '!#REF!</f>
        <v>#REF!</v>
      </c>
      <c r="H654" s="92" t="e">
        <f>'ORÇAMENTO '!#REF!</f>
        <v>#REF!</v>
      </c>
      <c r="I654" s="90" t="e">
        <f>'ORÇAMENTO '!#REF!</f>
        <v>#REF!</v>
      </c>
      <c r="J654" s="90" t="e">
        <f>'ORÇAMENTO '!#REF!</f>
        <v>#REF!</v>
      </c>
      <c r="K654" s="90" t="e">
        <f>'ORÇAMENTO '!#REF!</f>
        <v>#REF!</v>
      </c>
      <c r="L654" s="92" t="e">
        <f>'ORÇAMENTO '!#REF!</f>
        <v>#REF!</v>
      </c>
      <c r="M654" s="92" t="e">
        <f>'ORÇAMENTO '!#REF!</f>
        <v>#REF!</v>
      </c>
      <c r="N654" s="95" t="e">
        <f>'ORÇAMENTO '!#REF!</f>
        <v>#REF!</v>
      </c>
      <c r="R654" s="96" t="e">
        <f>IF(F654=F653,0,SUMIF($F$6:$F$1627,F654,$H$6:$H$1627))</f>
        <v>#REF!</v>
      </c>
      <c r="S654" s="96" t="e">
        <f>IF(F654=F653,0,SUMIF($F$6:$F$1627,F654,$I$6:$I$1627))</f>
        <v>#REF!</v>
      </c>
      <c r="T654" s="89" t="e">
        <f>IF(F654=F653,0,SUMIF($F$6:$F$1627,F654,$L$6:$L$1627))</f>
        <v>#REF!</v>
      </c>
      <c r="U654" s="96" t="e">
        <f t="shared" si="222"/>
        <v>#REF!</v>
      </c>
      <c r="V654" s="100" t="e">
        <f>IF(F654=F653,0,SUMIF($F$6:$F$1627,F654,$N$6:$N$1627))</f>
        <v>#REF!</v>
      </c>
      <c r="W654" s="103" t="e">
        <f>V654+W653</f>
        <v>#REF!</v>
      </c>
    </row>
    <row r="655" spans="3:23">
      <c r="C655" s="84" t="e">
        <f>'ORÇAMENTO '!#REF!</f>
        <v>#REF!</v>
      </c>
      <c r="D655" s="88" t="e">
        <f>'ORÇAMENTO '!#REF!</f>
        <v>#REF!</v>
      </c>
      <c r="E655" s="88" t="e">
        <f>'ORÇAMENTO '!#REF!</f>
        <v>#REF!</v>
      </c>
      <c r="F655" s="88" t="e">
        <f>'ORÇAMENTO '!#REF!</f>
        <v>#REF!</v>
      </c>
      <c r="G655" s="90" t="e">
        <f>'ORÇAMENTO '!#REF!</f>
        <v>#REF!</v>
      </c>
      <c r="H655" s="92" t="e">
        <f>'ORÇAMENTO '!#REF!</f>
        <v>#REF!</v>
      </c>
      <c r="I655" s="90" t="e">
        <f>'ORÇAMENTO '!#REF!</f>
        <v>#REF!</v>
      </c>
      <c r="J655" s="90" t="e">
        <f>'ORÇAMENTO '!#REF!</f>
        <v>#REF!</v>
      </c>
      <c r="K655" s="90" t="e">
        <f>'ORÇAMENTO '!#REF!</f>
        <v>#REF!</v>
      </c>
      <c r="L655" s="92" t="e">
        <f>'ORÇAMENTO '!#REF!</f>
        <v>#REF!</v>
      </c>
      <c r="M655" s="92" t="e">
        <f>'ORÇAMENTO '!#REF!</f>
        <v>#REF!</v>
      </c>
      <c r="N655" s="95" t="e">
        <f>'ORÇAMENTO '!#REF!</f>
        <v>#REF!</v>
      </c>
      <c r="R655" s="96" t="e">
        <f>IF(F655=F654,0,SUMIF($F$6:$F$1627,F655,$H$6:$H$1627))</f>
        <v>#REF!</v>
      </c>
      <c r="S655" s="96" t="e">
        <f>IF(F655=F654,0,SUMIF($F$6:$F$1627,F655,$I$6:$I$1627))</f>
        <v>#REF!</v>
      </c>
      <c r="T655" s="89" t="e">
        <f>IF(F655=F654,0,SUMIF($F$6:$F$1627,F655,$L$6:$L$1627))</f>
        <v>#REF!</v>
      </c>
      <c r="U655" s="96" t="e">
        <f t="shared" si="222"/>
        <v>#REF!</v>
      </c>
      <c r="V655" s="100" t="e">
        <f>IF(F655=F654,0,SUMIF($F$6:$F$1627,F655,$N$6:$N$1627))</f>
        <v>#REF!</v>
      </c>
      <c r="W655" s="103" t="e">
        <f>V655+W654</f>
        <v>#REF!</v>
      </c>
    </row>
    <row r="656" spans="3:23">
      <c r="C656" s="84" t="e">
        <f>'ORÇAMENTO '!#REF!</f>
        <v>#REF!</v>
      </c>
      <c r="D656" s="88" t="e">
        <f>'ORÇAMENTO '!#REF!</f>
        <v>#REF!</v>
      </c>
      <c r="E656" s="88" t="e">
        <f>'ORÇAMENTO '!#REF!</f>
        <v>#REF!</v>
      </c>
      <c r="F656" s="88" t="e">
        <f>'ORÇAMENTO '!#REF!</f>
        <v>#REF!</v>
      </c>
      <c r="G656" s="90" t="e">
        <f>'ORÇAMENTO '!#REF!</f>
        <v>#REF!</v>
      </c>
      <c r="H656" s="92" t="e">
        <f>'ORÇAMENTO '!#REF!</f>
        <v>#REF!</v>
      </c>
      <c r="I656" s="90" t="e">
        <f>'ORÇAMENTO '!#REF!</f>
        <v>#REF!</v>
      </c>
      <c r="J656" s="90" t="e">
        <f>'ORÇAMENTO '!#REF!</f>
        <v>#REF!</v>
      </c>
      <c r="K656" s="90" t="e">
        <f>'ORÇAMENTO '!#REF!</f>
        <v>#REF!</v>
      </c>
      <c r="L656" s="92" t="e">
        <f>'ORÇAMENTO '!#REF!</f>
        <v>#REF!</v>
      </c>
      <c r="M656" s="92" t="e">
        <f>'ORÇAMENTO '!#REF!</f>
        <v>#REF!</v>
      </c>
      <c r="N656" s="95" t="e">
        <f>'ORÇAMENTO '!#REF!</f>
        <v>#REF!</v>
      </c>
      <c r="R656" s="96" t="e">
        <f>IF(F656=F655,0,SUMIF($F$6:$F$1627,F656,$H$6:$H$1627))</f>
        <v>#REF!</v>
      </c>
      <c r="S656" s="96" t="e">
        <f>IF(F656=F655,0,SUMIF($F$6:$F$1627,F656,$I$6:$I$1627))</f>
        <v>#REF!</v>
      </c>
      <c r="T656" s="89" t="e">
        <f>IF(F656=F655,0,SUMIF($F$6:$F$1627,F656,$L$6:$L$1627))</f>
        <v>#REF!</v>
      </c>
      <c r="U656" s="96" t="e">
        <f t="shared" si="222"/>
        <v>#REF!</v>
      </c>
      <c r="V656" s="100" t="e">
        <f>IF(F656=F655,0,SUMIF($F$6:$F$1627,F656,$N$6:$N$1627))</f>
        <v>#REF!</v>
      </c>
      <c r="W656" s="103" t="e">
        <f>V656+W655</f>
        <v>#REF!</v>
      </c>
    </row>
    <row r="657" spans="3:23" hidden="1">
      <c r="C657" s="84" t="e">
        <f>'ORÇAMENTO '!#REF!</f>
        <v>#REF!</v>
      </c>
      <c r="D657" s="88" t="e">
        <f>'ORÇAMENTO '!#REF!</f>
        <v>#REF!</v>
      </c>
      <c r="E657" s="88" t="e">
        <f>'ORÇAMENTO '!#REF!</f>
        <v>#REF!</v>
      </c>
      <c r="F657" s="88" t="e">
        <f>'ORÇAMENTO '!#REF!</f>
        <v>#REF!</v>
      </c>
      <c r="G657" s="90" t="e">
        <f>'ORÇAMENTO '!#REF!</f>
        <v>#REF!</v>
      </c>
      <c r="H657" s="92" t="e">
        <f>'ORÇAMENTO '!#REF!</f>
        <v>#REF!</v>
      </c>
      <c r="I657" s="90" t="e">
        <f>'ORÇAMENTO '!#REF!</f>
        <v>#REF!</v>
      </c>
      <c r="J657" s="90" t="e">
        <f>'ORÇAMENTO '!#REF!</f>
        <v>#REF!</v>
      </c>
      <c r="K657" s="90" t="e">
        <f>'ORÇAMENTO '!#REF!</f>
        <v>#REF!</v>
      </c>
      <c r="L657" s="92" t="e">
        <f>'ORÇAMENTO '!#REF!</f>
        <v>#REF!</v>
      </c>
      <c r="M657" s="92" t="e">
        <f>'ORÇAMENTO '!#REF!</f>
        <v>#REF!</v>
      </c>
      <c r="N657" s="95" t="e">
        <f>'ORÇAMENTO '!#REF!</f>
        <v>#REF!</v>
      </c>
      <c r="R657" s="96" t="e">
        <f>IF(F657=F656,0,SUMIF(F$6:F$1627,F657,H$6:H$1627))</f>
        <v>#REF!</v>
      </c>
      <c r="S657" s="96" t="e">
        <f>IF(F657=F656,0,SUMIF(F$6:F$1627,F657,I$6:I$1627))</f>
        <v>#REF!</v>
      </c>
      <c r="T657" s="89" t="e">
        <f>IF(F657=F656,0,SUMIF(F$6:F$1627,F657,L$6:L$1627))</f>
        <v>#REF!</v>
      </c>
      <c r="U657" s="96" t="e">
        <f t="shared" si="222"/>
        <v>#REF!</v>
      </c>
      <c r="V657" s="100" t="e">
        <f>IF(F657=F656,0,SUMIF(F$6:F$1627,F657,N$6:N$1627))</f>
        <v>#REF!</v>
      </c>
    </row>
    <row r="658" spans="3:23">
      <c r="C658" s="84" t="e">
        <f>'ORÇAMENTO '!#REF!</f>
        <v>#REF!</v>
      </c>
      <c r="D658" s="88" t="e">
        <f>'ORÇAMENTO '!#REF!</f>
        <v>#REF!</v>
      </c>
      <c r="E658" s="88" t="e">
        <f>'ORÇAMENTO '!#REF!</f>
        <v>#REF!</v>
      </c>
      <c r="F658" s="88" t="e">
        <f>'ORÇAMENTO '!#REF!</f>
        <v>#REF!</v>
      </c>
      <c r="G658" s="90" t="e">
        <f>'ORÇAMENTO '!#REF!</f>
        <v>#REF!</v>
      </c>
      <c r="H658" s="92" t="e">
        <f>'ORÇAMENTO '!#REF!</f>
        <v>#REF!</v>
      </c>
      <c r="I658" s="90" t="e">
        <f>'ORÇAMENTO '!#REF!</f>
        <v>#REF!</v>
      </c>
      <c r="J658" s="90" t="e">
        <f>'ORÇAMENTO '!#REF!</f>
        <v>#REF!</v>
      </c>
      <c r="K658" s="90" t="e">
        <f>'ORÇAMENTO '!#REF!</f>
        <v>#REF!</v>
      </c>
      <c r="L658" s="92" t="e">
        <f>'ORÇAMENTO '!#REF!</f>
        <v>#REF!</v>
      </c>
      <c r="M658" s="92" t="e">
        <f>'ORÇAMENTO '!#REF!</f>
        <v>#REF!</v>
      </c>
      <c r="N658" s="95" t="e">
        <f>'ORÇAMENTO '!#REF!</f>
        <v>#REF!</v>
      </c>
      <c r="R658" s="96" t="e">
        <f>IF(F658=F657,0,SUMIF($F$6:$F$1627,F658,$H$6:$H$1627))</f>
        <v>#REF!</v>
      </c>
      <c r="S658" s="96" t="e">
        <f>IF(F658=F657,0,SUMIF($F$6:$F$1627,F658,$I$6:$I$1627))</f>
        <v>#REF!</v>
      </c>
      <c r="T658" s="89" t="e">
        <f>IF(F658=F657,0,SUMIF($F$6:$F$1627,F658,$L$6:$L$1627))</f>
        <v>#REF!</v>
      </c>
      <c r="U658" s="96" t="e">
        <f t="shared" si="222"/>
        <v>#REF!</v>
      </c>
      <c r="V658" s="100" t="e">
        <f>IF(F658=F657,0,SUMIF($F$6:$F$1627,F658,$N$6:$N$1627))</f>
        <v>#REF!</v>
      </c>
      <c r="W658" s="103" t="e">
        <f>V658+W657</f>
        <v>#REF!</v>
      </c>
    </row>
    <row r="659" spans="3:23" hidden="1">
      <c r="C659" s="84" t="e">
        <f>'ORÇAMENTO '!#REF!</f>
        <v>#REF!</v>
      </c>
      <c r="D659" s="88" t="e">
        <f>'ORÇAMENTO '!#REF!</f>
        <v>#REF!</v>
      </c>
      <c r="E659" s="88" t="e">
        <f>'ORÇAMENTO '!#REF!</f>
        <v>#REF!</v>
      </c>
      <c r="F659" s="88" t="e">
        <f>'ORÇAMENTO '!#REF!</f>
        <v>#REF!</v>
      </c>
      <c r="G659" s="90" t="e">
        <f>'ORÇAMENTO '!#REF!</f>
        <v>#REF!</v>
      </c>
      <c r="H659" s="92" t="e">
        <f>'ORÇAMENTO '!#REF!</f>
        <v>#REF!</v>
      </c>
      <c r="I659" s="90" t="e">
        <f>'ORÇAMENTO '!#REF!</f>
        <v>#REF!</v>
      </c>
      <c r="J659" s="90" t="e">
        <f>'ORÇAMENTO '!#REF!</f>
        <v>#REF!</v>
      </c>
      <c r="K659" s="90" t="e">
        <f>'ORÇAMENTO '!#REF!</f>
        <v>#REF!</v>
      </c>
      <c r="L659" s="92" t="e">
        <f>'ORÇAMENTO '!#REF!</f>
        <v>#REF!</v>
      </c>
      <c r="M659" s="92" t="e">
        <f>'ORÇAMENTO '!#REF!</f>
        <v>#REF!</v>
      </c>
      <c r="N659" s="95" t="e">
        <f>'ORÇAMENTO '!#REF!</f>
        <v>#REF!</v>
      </c>
      <c r="R659" s="96" t="e">
        <f>IF(F659=F658,0,SUMIF(F$6:F$1627,F659,H$6:H$1627))</f>
        <v>#REF!</v>
      </c>
      <c r="S659" s="96" t="e">
        <f>IF(F659=F658,0,SUMIF(F$6:F$1627,F659,I$6:I$1627))</f>
        <v>#REF!</v>
      </c>
      <c r="T659" s="89" t="e">
        <f>IF(F659=F658,0,SUMIF(F$6:F$1627,F659,L$6:L$1627))</f>
        <v>#REF!</v>
      </c>
      <c r="U659" s="96" t="e">
        <f t="shared" si="222"/>
        <v>#REF!</v>
      </c>
      <c r="V659" s="100" t="e">
        <f>IF(F659=F658,0,SUMIF(F$6:F$1627,F659,N$6:N$1627))</f>
        <v>#REF!</v>
      </c>
    </row>
    <row r="660" spans="3:23">
      <c r="C660" s="84" t="e">
        <f>'ORÇAMENTO '!#REF!</f>
        <v>#REF!</v>
      </c>
      <c r="D660" s="88" t="e">
        <f>'ORÇAMENTO '!#REF!</f>
        <v>#REF!</v>
      </c>
      <c r="E660" s="88" t="e">
        <f>'ORÇAMENTO '!#REF!</f>
        <v>#REF!</v>
      </c>
      <c r="F660" s="88" t="e">
        <f>'ORÇAMENTO '!#REF!</f>
        <v>#REF!</v>
      </c>
      <c r="G660" s="90" t="e">
        <f>'ORÇAMENTO '!#REF!</f>
        <v>#REF!</v>
      </c>
      <c r="H660" s="92" t="e">
        <f>'ORÇAMENTO '!#REF!</f>
        <v>#REF!</v>
      </c>
      <c r="I660" s="90" t="e">
        <f>'ORÇAMENTO '!#REF!</f>
        <v>#REF!</v>
      </c>
      <c r="J660" s="90" t="e">
        <f>'ORÇAMENTO '!#REF!</f>
        <v>#REF!</v>
      </c>
      <c r="K660" s="90" t="e">
        <f>'ORÇAMENTO '!#REF!</f>
        <v>#REF!</v>
      </c>
      <c r="L660" s="92" t="e">
        <f>'ORÇAMENTO '!#REF!</f>
        <v>#REF!</v>
      </c>
      <c r="M660" s="92" t="e">
        <f>'ORÇAMENTO '!#REF!</f>
        <v>#REF!</v>
      </c>
      <c r="N660" s="95" t="e">
        <f>'ORÇAMENTO '!#REF!</f>
        <v>#REF!</v>
      </c>
      <c r="R660" s="96" t="e">
        <f>IF(F660=F659,0,SUMIF($F$6:$F$1627,F660,$H$6:$H$1627))</f>
        <v>#REF!</v>
      </c>
      <c r="S660" s="96" t="e">
        <f>IF(F660=F659,0,SUMIF($F$6:$F$1627,F660,$I$6:$I$1627))</f>
        <v>#REF!</v>
      </c>
      <c r="T660" s="89" t="e">
        <f>IF(F660=F659,0,SUMIF($F$6:$F$1627,F660,$L$6:$L$1627))</f>
        <v>#REF!</v>
      </c>
      <c r="U660" s="96" t="e">
        <f t="shared" si="222"/>
        <v>#REF!</v>
      </c>
      <c r="V660" s="100" t="e">
        <f>IF(F660=F659,0,SUMIF($F$6:$F$1627,F660,$N$6:$N$1627))</f>
        <v>#REF!</v>
      </c>
      <c r="W660" s="103" t="e">
        <f>V660+W659</f>
        <v>#REF!</v>
      </c>
    </row>
    <row r="661" spans="3:23" hidden="1">
      <c r="C661" s="84" t="e">
        <f>'ORÇAMENTO '!#REF!</f>
        <v>#REF!</v>
      </c>
      <c r="D661" s="88" t="e">
        <f>'ORÇAMENTO '!#REF!</f>
        <v>#REF!</v>
      </c>
      <c r="E661" s="88" t="e">
        <f>'ORÇAMENTO '!#REF!</f>
        <v>#REF!</v>
      </c>
      <c r="F661" s="88" t="e">
        <f>'ORÇAMENTO '!#REF!</f>
        <v>#REF!</v>
      </c>
      <c r="G661" s="90" t="e">
        <f>'ORÇAMENTO '!#REF!</f>
        <v>#REF!</v>
      </c>
      <c r="H661" s="92" t="e">
        <f>'ORÇAMENTO '!#REF!</f>
        <v>#REF!</v>
      </c>
      <c r="I661" s="90" t="e">
        <f>'ORÇAMENTO '!#REF!</f>
        <v>#REF!</v>
      </c>
      <c r="J661" s="90" t="e">
        <f>'ORÇAMENTO '!#REF!</f>
        <v>#REF!</v>
      </c>
      <c r="K661" s="90" t="e">
        <f>'ORÇAMENTO '!#REF!</f>
        <v>#REF!</v>
      </c>
      <c r="L661" s="92" t="e">
        <f>'ORÇAMENTO '!#REF!</f>
        <v>#REF!</v>
      </c>
      <c r="M661" s="92" t="e">
        <f>'ORÇAMENTO '!#REF!</f>
        <v>#REF!</v>
      </c>
      <c r="N661" s="95" t="e">
        <f>'ORÇAMENTO '!#REF!</f>
        <v>#REF!</v>
      </c>
      <c r="R661" s="96" t="e">
        <f>IF(F661=F660,0,SUMIF(F$6:F$1627,F661,H$6:H$1627))</f>
        <v>#REF!</v>
      </c>
      <c r="S661" s="96" t="e">
        <f>IF(F661=F660,0,SUMIF(F$6:F$1627,F661,I$6:I$1627))</f>
        <v>#REF!</v>
      </c>
      <c r="T661" s="89" t="e">
        <f>IF(F661=F660,0,SUMIF(F$6:F$1627,F661,L$6:L$1627))</f>
        <v>#REF!</v>
      </c>
      <c r="U661" s="96" t="e">
        <f t="shared" si="222"/>
        <v>#REF!</v>
      </c>
      <c r="V661" s="100" t="e">
        <f>IF(F661=F660,0,SUMIF(F$6:F$1627,F661,N$6:N$1627))</f>
        <v>#REF!</v>
      </c>
    </row>
    <row r="662" spans="3:23" hidden="1">
      <c r="C662" s="84" t="e">
        <f>'ORÇAMENTO '!#REF!</f>
        <v>#REF!</v>
      </c>
      <c r="D662" s="88" t="e">
        <f>'ORÇAMENTO '!#REF!</f>
        <v>#REF!</v>
      </c>
      <c r="E662" s="88" t="e">
        <f>'ORÇAMENTO '!#REF!</f>
        <v>#REF!</v>
      </c>
      <c r="F662" s="88" t="e">
        <f>'ORÇAMENTO '!#REF!</f>
        <v>#REF!</v>
      </c>
      <c r="G662" s="90" t="e">
        <f>'ORÇAMENTO '!#REF!</f>
        <v>#REF!</v>
      </c>
      <c r="H662" s="92" t="e">
        <f>'ORÇAMENTO '!#REF!</f>
        <v>#REF!</v>
      </c>
      <c r="I662" s="90" t="e">
        <f>'ORÇAMENTO '!#REF!</f>
        <v>#REF!</v>
      </c>
      <c r="J662" s="90" t="e">
        <f>'ORÇAMENTO '!#REF!</f>
        <v>#REF!</v>
      </c>
      <c r="K662" s="90" t="e">
        <f>'ORÇAMENTO '!#REF!</f>
        <v>#REF!</v>
      </c>
      <c r="L662" s="92" t="e">
        <f>'ORÇAMENTO '!#REF!</f>
        <v>#REF!</v>
      </c>
      <c r="M662" s="92" t="e">
        <f>'ORÇAMENTO '!#REF!</f>
        <v>#REF!</v>
      </c>
      <c r="N662" s="95" t="e">
        <f>'ORÇAMENTO '!#REF!</f>
        <v>#REF!</v>
      </c>
      <c r="R662" s="96" t="e">
        <f>IF(F662=F661,0,SUMIF(F$6:F$1627,F662,H$6:H$1627))</f>
        <v>#REF!</v>
      </c>
      <c r="S662" s="96" t="e">
        <f>IF(F662=F661,0,SUMIF(F$6:F$1627,F662,I$6:I$1627))</f>
        <v>#REF!</v>
      </c>
      <c r="T662" s="89" t="e">
        <f>IF(F662=F661,0,SUMIF(F$6:F$1627,F662,L$6:L$1627))</f>
        <v>#REF!</v>
      </c>
      <c r="U662" s="96" t="e">
        <f t="shared" si="222"/>
        <v>#REF!</v>
      </c>
      <c r="V662" s="100" t="e">
        <f>IF(F662=F661,0,SUMIF(F$6:F$1627,F662,N$6:N$1627))</f>
        <v>#REF!</v>
      </c>
    </row>
    <row r="663" spans="3:23">
      <c r="C663" s="84" t="e">
        <f>'ORÇAMENTO '!#REF!</f>
        <v>#REF!</v>
      </c>
      <c r="D663" s="88" t="e">
        <f>'ORÇAMENTO '!#REF!</f>
        <v>#REF!</v>
      </c>
      <c r="E663" s="88" t="e">
        <f>'ORÇAMENTO '!#REF!</f>
        <v>#REF!</v>
      </c>
      <c r="F663" s="88" t="e">
        <f>'ORÇAMENTO '!#REF!</f>
        <v>#REF!</v>
      </c>
      <c r="G663" s="90" t="e">
        <f>'ORÇAMENTO '!#REF!</f>
        <v>#REF!</v>
      </c>
      <c r="H663" s="92" t="e">
        <f>'ORÇAMENTO '!#REF!</f>
        <v>#REF!</v>
      </c>
      <c r="I663" s="90" t="e">
        <f>'ORÇAMENTO '!#REF!</f>
        <v>#REF!</v>
      </c>
      <c r="J663" s="90" t="e">
        <f>'ORÇAMENTO '!#REF!</f>
        <v>#REF!</v>
      </c>
      <c r="K663" s="90" t="e">
        <f>'ORÇAMENTO '!#REF!</f>
        <v>#REF!</v>
      </c>
      <c r="L663" s="92" t="e">
        <f>'ORÇAMENTO '!#REF!</f>
        <v>#REF!</v>
      </c>
      <c r="M663" s="92" t="e">
        <f>'ORÇAMENTO '!#REF!</f>
        <v>#REF!</v>
      </c>
      <c r="N663" s="95" t="e">
        <f>'ORÇAMENTO '!#REF!</f>
        <v>#REF!</v>
      </c>
      <c r="R663" s="96" t="e">
        <f t="shared" ref="R663:R674" si="223">IF(F663=F662,0,SUMIF($F$6:$F$1627,F663,$H$6:$H$1627))</f>
        <v>#REF!</v>
      </c>
      <c r="S663" s="96" t="e">
        <f t="shared" ref="S663:S674" si="224">IF(F663=F662,0,SUMIF($F$6:$F$1627,F663,$I$6:$I$1627))</f>
        <v>#REF!</v>
      </c>
      <c r="T663" s="89" t="e">
        <f t="shared" ref="T663:T674" si="225">IF(F663=F662,0,SUMIF($F$6:$F$1627,F663,$L$6:$L$1627))</f>
        <v>#REF!</v>
      </c>
      <c r="U663" s="96" t="e">
        <f t="shared" si="222"/>
        <v>#REF!</v>
      </c>
      <c r="V663" s="100" t="e">
        <f t="shared" ref="V663:V674" si="226">IF(F663=F662,0,SUMIF($F$6:$F$1627,F663,$N$6:$N$1627))</f>
        <v>#REF!</v>
      </c>
      <c r="W663" s="103" t="e">
        <f t="shared" ref="W663:W674" si="227">V663+W662</f>
        <v>#REF!</v>
      </c>
    </row>
    <row r="664" spans="3:23">
      <c r="C664" s="84" t="e">
        <f>'ORÇAMENTO '!#REF!</f>
        <v>#REF!</v>
      </c>
      <c r="D664" s="88" t="e">
        <f>'ORÇAMENTO '!#REF!</f>
        <v>#REF!</v>
      </c>
      <c r="E664" s="88" t="e">
        <f>'ORÇAMENTO '!#REF!</f>
        <v>#REF!</v>
      </c>
      <c r="F664" s="88" t="e">
        <f>'ORÇAMENTO '!#REF!</f>
        <v>#REF!</v>
      </c>
      <c r="G664" s="90" t="e">
        <f>'ORÇAMENTO '!#REF!</f>
        <v>#REF!</v>
      </c>
      <c r="H664" s="92" t="e">
        <f>'ORÇAMENTO '!#REF!</f>
        <v>#REF!</v>
      </c>
      <c r="I664" s="90" t="e">
        <f>'ORÇAMENTO '!#REF!</f>
        <v>#REF!</v>
      </c>
      <c r="J664" s="90" t="e">
        <f>'ORÇAMENTO '!#REF!</f>
        <v>#REF!</v>
      </c>
      <c r="K664" s="90" t="e">
        <f>'ORÇAMENTO '!#REF!</f>
        <v>#REF!</v>
      </c>
      <c r="L664" s="92" t="e">
        <f>'ORÇAMENTO '!#REF!</f>
        <v>#REF!</v>
      </c>
      <c r="M664" s="92" t="e">
        <f>'ORÇAMENTO '!#REF!</f>
        <v>#REF!</v>
      </c>
      <c r="N664" s="95" t="e">
        <f>'ORÇAMENTO '!#REF!</f>
        <v>#REF!</v>
      </c>
      <c r="R664" s="96" t="e">
        <f t="shared" si="223"/>
        <v>#REF!</v>
      </c>
      <c r="S664" s="96" t="e">
        <f t="shared" si="224"/>
        <v>#REF!</v>
      </c>
      <c r="T664" s="89" t="e">
        <f t="shared" si="225"/>
        <v>#REF!</v>
      </c>
      <c r="U664" s="96" t="e">
        <f t="shared" si="222"/>
        <v>#REF!</v>
      </c>
      <c r="V664" s="100" t="e">
        <f t="shared" si="226"/>
        <v>#REF!</v>
      </c>
      <c r="W664" s="103" t="e">
        <f t="shared" si="227"/>
        <v>#REF!</v>
      </c>
    </row>
    <row r="665" spans="3:23">
      <c r="C665" s="84" t="e">
        <f>'ORÇAMENTO '!#REF!</f>
        <v>#REF!</v>
      </c>
      <c r="D665" s="88" t="e">
        <f>'ORÇAMENTO '!#REF!</f>
        <v>#REF!</v>
      </c>
      <c r="E665" s="88" t="e">
        <f>'ORÇAMENTO '!#REF!</f>
        <v>#REF!</v>
      </c>
      <c r="F665" s="88" t="e">
        <f>'ORÇAMENTO '!#REF!</f>
        <v>#REF!</v>
      </c>
      <c r="G665" s="90" t="e">
        <f>'ORÇAMENTO '!#REF!</f>
        <v>#REF!</v>
      </c>
      <c r="H665" s="92" t="e">
        <f>'ORÇAMENTO '!#REF!</f>
        <v>#REF!</v>
      </c>
      <c r="I665" s="90" t="e">
        <f>'ORÇAMENTO '!#REF!</f>
        <v>#REF!</v>
      </c>
      <c r="J665" s="90" t="e">
        <f>'ORÇAMENTO '!#REF!</f>
        <v>#REF!</v>
      </c>
      <c r="K665" s="90" t="e">
        <f>'ORÇAMENTO '!#REF!</f>
        <v>#REF!</v>
      </c>
      <c r="L665" s="92" t="e">
        <f>'ORÇAMENTO '!#REF!</f>
        <v>#REF!</v>
      </c>
      <c r="M665" s="92" t="e">
        <f>'ORÇAMENTO '!#REF!</f>
        <v>#REF!</v>
      </c>
      <c r="N665" s="95" t="e">
        <f>'ORÇAMENTO '!#REF!</f>
        <v>#REF!</v>
      </c>
      <c r="R665" s="96" t="e">
        <f t="shared" si="223"/>
        <v>#REF!</v>
      </c>
      <c r="S665" s="96" t="e">
        <f t="shared" si="224"/>
        <v>#REF!</v>
      </c>
      <c r="T665" s="89" t="e">
        <f t="shared" si="225"/>
        <v>#REF!</v>
      </c>
      <c r="U665" s="96" t="e">
        <f t="shared" si="222"/>
        <v>#REF!</v>
      </c>
      <c r="V665" s="100" t="e">
        <f t="shared" si="226"/>
        <v>#REF!</v>
      </c>
      <c r="W665" s="103" t="e">
        <f t="shared" si="227"/>
        <v>#REF!</v>
      </c>
    </row>
    <row r="666" spans="3:23">
      <c r="C666" s="84" t="e">
        <f>'ORÇAMENTO '!#REF!</f>
        <v>#REF!</v>
      </c>
      <c r="D666" s="88" t="e">
        <f>'ORÇAMENTO '!#REF!</f>
        <v>#REF!</v>
      </c>
      <c r="E666" s="88" t="e">
        <f>'ORÇAMENTO '!#REF!</f>
        <v>#REF!</v>
      </c>
      <c r="F666" s="88" t="e">
        <f>'ORÇAMENTO '!#REF!</f>
        <v>#REF!</v>
      </c>
      <c r="G666" s="90" t="e">
        <f>'ORÇAMENTO '!#REF!</f>
        <v>#REF!</v>
      </c>
      <c r="H666" s="92" t="e">
        <f>'ORÇAMENTO '!#REF!</f>
        <v>#REF!</v>
      </c>
      <c r="I666" s="90" t="e">
        <f>'ORÇAMENTO '!#REF!</f>
        <v>#REF!</v>
      </c>
      <c r="J666" s="90" t="e">
        <f>'ORÇAMENTO '!#REF!</f>
        <v>#REF!</v>
      </c>
      <c r="K666" s="90" t="e">
        <f>'ORÇAMENTO '!#REF!</f>
        <v>#REF!</v>
      </c>
      <c r="L666" s="92" t="e">
        <f>'ORÇAMENTO '!#REF!</f>
        <v>#REF!</v>
      </c>
      <c r="M666" s="92" t="e">
        <f>'ORÇAMENTO '!#REF!</f>
        <v>#REF!</v>
      </c>
      <c r="N666" s="95" t="e">
        <f>'ORÇAMENTO '!#REF!</f>
        <v>#REF!</v>
      </c>
      <c r="R666" s="96" t="e">
        <f t="shared" si="223"/>
        <v>#REF!</v>
      </c>
      <c r="S666" s="96" t="e">
        <f t="shared" si="224"/>
        <v>#REF!</v>
      </c>
      <c r="T666" s="89" t="e">
        <f t="shared" si="225"/>
        <v>#REF!</v>
      </c>
      <c r="U666" s="96" t="e">
        <f t="shared" si="222"/>
        <v>#REF!</v>
      </c>
      <c r="V666" s="100" t="e">
        <f t="shared" si="226"/>
        <v>#REF!</v>
      </c>
      <c r="W666" s="103" t="e">
        <f t="shared" si="227"/>
        <v>#REF!</v>
      </c>
    </row>
    <row r="667" spans="3:23">
      <c r="C667" s="84" t="e">
        <f>'ORÇAMENTO '!#REF!</f>
        <v>#REF!</v>
      </c>
      <c r="D667" s="88" t="e">
        <f>'ORÇAMENTO '!#REF!</f>
        <v>#REF!</v>
      </c>
      <c r="E667" s="88" t="e">
        <f>'ORÇAMENTO '!#REF!</f>
        <v>#REF!</v>
      </c>
      <c r="F667" s="88" t="e">
        <f>'ORÇAMENTO '!#REF!</f>
        <v>#REF!</v>
      </c>
      <c r="G667" s="90" t="e">
        <f>'ORÇAMENTO '!#REF!</f>
        <v>#REF!</v>
      </c>
      <c r="H667" s="92" t="e">
        <f>'ORÇAMENTO '!#REF!</f>
        <v>#REF!</v>
      </c>
      <c r="I667" s="90" t="e">
        <f>'ORÇAMENTO '!#REF!</f>
        <v>#REF!</v>
      </c>
      <c r="J667" s="90" t="e">
        <f>'ORÇAMENTO '!#REF!</f>
        <v>#REF!</v>
      </c>
      <c r="K667" s="90" t="e">
        <f>'ORÇAMENTO '!#REF!</f>
        <v>#REF!</v>
      </c>
      <c r="L667" s="92" t="e">
        <f>'ORÇAMENTO '!#REF!</f>
        <v>#REF!</v>
      </c>
      <c r="M667" s="92" t="e">
        <f>'ORÇAMENTO '!#REF!</f>
        <v>#REF!</v>
      </c>
      <c r="N667" s="95" t="e">
        <f>'ORÇAMENTO '!#REF!</f>
        <v>#REF!</v>
      </c>
      <c r="R667" s="96" t="e">
        <f t="shared" si="223"/>
        <v>#REF!</v>
      </c>
      <c r="S667" s="96" t="e">
        <f t="shared" si="224"/>
        <v>#REF!</v>
      </c>
      <c r="T667" s="89" t="e">
        <f t="shared" si="225"/>
        <v>#REF!</v>
      </c>
      <c r="U667" s="96" t="e">
        <f t="shared" si="222"/>
        <v>#REF!</v>
      </c>
      <c r="V667" s="100" t="e">
        <f t="shared" si="226"/>
        <v>#REF!</v>
      </c>
      <c r="W667" s="103" t="e">
        <f t="shared" si="227"/>
        <v>#REF!</v>
      </c>
    </row>
    <row r="668" spans="3:23">
      <c r="C668" s="84" t="e">
        <f>'ORÇAMENTO '!#REF!</f>
        <v>#REF!</v>
      </c>
      <c r="D668" s="88" t="e">
        <f>'ORÇAMENTO '!#REF!</f>
        <v>#REF!</v>
      </c>
      <c r="E668" s="88" t="e">
        <f>'ORÇAMENTO '!#REF!</f>
        <v>#REF!</v>
      </c>
      <c r="F668" s="88" t="e">
        <f>'ORÇAMENTO '!#REF!</f>
        <v>#REF!</v>
      </c>
      <c r="G668" s="90" t="e">
        <f>'ORÇAMENTO '!#REF!</f>
        <v>#REF!</v>
      </c>
      <c r="H668" s="92" t="e">
        <f>'ORÇAMENTO '!#REF!</f>
        <v>#REF!</v>
      </c>
      <c r="I668" s="90" t="e">
        <f>'ORÇAMENTO '!#REF!</f>
        <v>#REF!</v>
      </c>
      <c r="J668" s="90" t="e">
        <f>'ORÇAMENTO '!#REF!</f>
        <v>#REF!</v>
      </c>
      <c r="K668" s="90" t="e">
        <f>'ORÇAMENTO '!#REF!</f>
        <v>#REF!</v>
      </c>
      <c r="L668" s="92" t="e">
        <f>'ORÇAMENTO '!#REF!</f>
        <v>#REF!</v>
      </c>
      <c r="M668" s="92" t="e">
        <f>'ORÇAMENTO '!#REF!</f>
        <v>#REF!</v>
      </c>
      <c r="N668" s="95" t="e">
        <f>'ORÇAMENTO '!#REF!</f>
        <v>#REF!</v>
      </c>
      <c r="R668" s="96" t="e">
        <f t="shared" si="223"/>
        <v>#REF!</v>
      </c>
      <c r="S668" s="96" t="e">
        <f t="shared" si="224"/>
        <v>#REF!</v>
      </c>
      <c r="T668" s="89" t="e">
        <f t="shared" si="225"/>
        <v>#REF!</v>
      </c>
      <c r="U668" s="96" t="e">
        <f t="shared" si="222"/>
        <v>#REF!</v>
      </c>
      <c r="V668" s="100" t="e">
        <f t="shared" si="226"/>
        <v>#REF!</v>
      </c>
      <c r="W668" s="103" t="e">
        <f t="shared" si="227"/>
        <v>#REF!</v>
      </c>
    </row>
    <row r="669" spans="3:23">
      <c r="C669" s="84" t="e">
        <f>'ORÇAMENTO '!#REF!</f>
        <v>#REF!</v>
      </c>
      <c r="D669" s="88" t="e">
        <f>'ORÇAMENTO '!#REF!</f>
        <v>#REF!</v>
      </c>
      <c r="E669" s="88" t="e">
        <f>'ORÇAMENTO '!#REF!</f>
        <v>#REF!</v>
      </c>
      <c r="F669" s="88" t="e">
        <f>'ORÇAMENTO '!#REF!</f>
        <v>#REF!</v>
      </c>
      <c r="G669" s="90" t="e">
        <f>'ORÇAMENTO '!#REF!</f>
        <v>#REF!</v>
      </c>
      <c r="H669" s="92" t="e">
        <f>'ORÇAMENTO '!#REF!</f>
        <v>#REF!</v>
      </c>
      <c r="I669" s="90" t="e">
        <f>'ORÇAMENTO '!#REF!</f>
        <v>#REF!</v>
      </c>
      <c r="J669" s="90" t="e">
        <f>'ORÇAMENTO '!#REF!</f>
        <v>#REF!</v>
      </c>
      <c r="K669" s="90" t="e">
        <f>'ORÇAMENTO '!#REF!</f>
        <v>#REF!</v>
      </c>
      <c r="L669" s="92" t="e">
        <f>'ORÇAMENTO '!#REF!</f>
        <v>#REF!</v>
      </c>
      <c r="M669" s="92" t="e">
        <f>'ORÇAMENTO '!#REF!</f>
        <v>#REF!</v>
      </c>
      <c r="N669" s="95" t="e">
        <f>'ORÇAMENTO '!#REF!</f>
        <v>#REF!</v>
      </c>
      <c r="R669" s="96" t="e">
        <f t="shared" si="223"/>
        <v>#REF!</v>
      </c>
      <c r="S669" s="96" t="e">
        <f t="shared" si="224"/>
        <v>#REF!</v>
      </c>
      <c r="T669" s="89" t="e">
        <f t="shared" si="225"/>
        <v>#REF!</v>
      </c>
      <c r="U669" s="96" t="e">
        <f t="shared" si="222"/>
        <v>#REF!</v>
      </c>
      <c r="V669" s="100" t="e">
        <f t="shared" si="226"/>
        <v>#REF!</v>
      </c>
      <c r="W669" s="103" t="e">
        <f t="shared" si="227"/>
        <v>#REF!</v>
      </c>
    </row>
    <row r="670" spans="3:23">
      <c r="C670" s="84" t="e">
        <f>'ORÇAMENTO '!#REF!</f>
        <v>#REF!</v>
      </c>
      <c r="D670" s="88" t="e">
        <f>'ORÇAMENTO '!#REF!</f>
        <v>#REF!</v>
      </c>
      <c r="E670" s="88" t="e">
        <f>'ORÇAMENTO '!#REF!</f>
        <v>#REF!</v>
      </c>
      <c r="F670" s="88" t="e">
        <f>'ORÇAMENTO '!#REF!</f>
        <v>#REF!</v>
      </c>
      <c r="G670" s="90" t="e">
        <f>'ORÇAMENTO '!#REF!</f>
        <v>#REF!</v>
      </c>
      <c r="H670" s="92" t="e">
        <f>'ORÇAMENTO '!#REF!</f>
        <v>#REF!</v>
      </c>
      <c r="I670" s="90" t="e">
        <f>'ORÇAMENTO '!#REF!</f>
        <v>#REF!</v>
      </c>
      <c r="J670" s="90" t="e">
        <f>'ORÇAMENTO '!#REF!</f>
        <v>#REF!</v>
      </c>
      <c r="K670" s="90" t="e">
        <f>'ORÇAMENTO '!#REF!</f>
        <v>#REF!</v>
      </c>
      <c r="L670" s="92" t="e">
        <f>'ORÇAMENTO '!#REF!</f>
        <v>#REF!</v>
      </c>
      <c r="M670" s="92" t="e">
        <f>'ORÇAMENTO '!#REF!</f>
        <v>#REF!</v>
      </c>
      <c r="N670" s="95" t="e">
        <f>'ORÇAMENTO '!#REF!</f>
        <v>#REF!</v>
      </c>
      <c r="R670" s="96" t="e">
        <f t="shared" si="223"/>
        <v>#REF!</v>
      </c>
      <c r="S670" s="96" t="e">
        <f t="shared" si="224"/>
        <v>#REF!</v>
      </c>
      <c r="T670" s="89" t="e">
        <f t="shared" si="225"/>
        <v>#REF!</v>
      </c>
      <c r="U670" s="96" t="e">
        <f t="shared" si="222"/>
        <v>#REF!</v>
      </c>
      <c r="V670" s="100" t="e">
        <f t="shared" si="226"/>
        <v>#REF!</v>
      </c>
      <c r="W670" s="103" t="e">
        <f t="shared" si="227"/>
        <v>#REF!</v>
      </c>
    </row>
    <row r="671" spans="3:23">
      <c r="C671" s="84" t="e">
        <f>'ORÇAMENTO '!#REF!</f>
        <v>#REF!</v>
      </c>
      <c r="D671" s="88" t="e">
        <f>'ORÇAMENTO '!#REF!</f>
        <v>#REF!</v>
      </c>
      <c r="E671" s="88" t="e">
        <f>'ORÇAMENTO '!#REF!</f>
        <v>#REF!</v>
      </c>
      <c r="F671" s="88" t="e">
        <f>'ORÇAMENTO '!#REF!</f>
        <v>#REF!</v>
      </c>
      <c r="G671" s="90" t="e">
        <f>'ORÇAMENTO '!#REF!</f>
        <v>#REF!</v>
      </c>
      <c r="H671" s="92" t="e">
        <f>'ORÇAMENTO '!#REF!</f>
        <v>#REF!</v>
      </c>
      <c r="I671" s="90" t="e">
        <f>'ORÇAMENTO '!#REF!</f>
        <v>#REF!</v>
      </c>
      <c r="J671" s="90" t="e">
        <f>'ORÇAMENTO '!#REF!</f>
        <v>#REF!</v>
      </c>
      <c r="K671" s="90" t="e">
        <f>'ORÇAMENTO '!#REF!</f>
        <v>#REF!</v>
      </c>
      <c r="L671" s="92" t="e">
        <f>'ORÇAMENTO '!#REF!</f>
        <v>#REF!</v>
      </c>
      <c r="M671" s="92" t="e">
        <f>'ORÇAMENTO '!#REF!</f>
        <v>#REF!</v>
      </c>
      <c r="N671" s="95" t="e">
        <f>'ORÇAMENTO '!#REF!</f>
        <v>#REF!</v>
      </c>
      <c r="R671" s="96" t="e">
        <f t="shared" si="223"/>
        <v>#REF!</v>
      </c>
      <c r="S671" s="96" t="e">
        <f t="shared" si="224"/>
        <v>#REF!</v>
      </c>
      <c r="T671" s="89" t="e">
        <f t="shared" si="225"/>
        <v>#REF!</v>
      </c>
      <c r="U671" s="96" t="e">
        <f t="shared" si="222"/>
        <v>#REF!</v>
      </c>
      <c r="V671" s="100" t="e">
        <f t="shared" si="226"/>
        <v>#REF!</v>
      </c>
      <c r="W671" s="103" t="e">
        <f t="shared" si="227"/>
        <v>#REF!</v>
      </c>
    </row>
    <row r="672" spans="3:23">
      <c r="C672" s="84" t="e">
        <f>'ORÇAMENTO '!#REF!</f>
        <v>#REF!</v>
      </c>
      <c r="D672" s="88" t="e">
        <f>'ORÇAMENTO '!#REF!</f>
        <v>#REF!</v>
      </c>
      <c r="E672" s="88" t="e">
        <f>'ORÇAMENTO '!#REF!</f>
        <v>#REF!</v>
      </c>
      <c r="F672" s="88" t="e">
        <f>'ORÇAMENTO '!#REF!</f>
        <v>#REF!</v>
      </c>
      <c r="G672" s="90" t="e">
        <f>'ORÇAMENTO '!#REF!</f>
        <v>#REF!</v>
      </c>
      <c r="H672" s="92" t="e">
        <f>'ORÇAMENTO '!#REF!</f>
        <v>#REF!</v>
      </c>
      <c r="I672" s="90" t="e">
        <f>'ORÇAMENTO '!#REF!</f>
        <v>#REF!</v>
      </c>
      <c r="J672" s="90" t="e">
        <f>'ORÇAMENTO '!#REF!</f>
        <v>#REF!</v>
      </c>
      <c r="K672" s="90" t="e">
        <f>'ORÇAMENTO '!#REF!</f>
        <v>#REF!</v>
      </c>
      <c r="L672" s="92" t="e">
        <f>'ORÇAMENTO '!#REF!</f>
        <v>#REF!</v>
      </c>
      <c r="M672" s="92" t="e">
        <f>'ORÇAMENTO '!#REF!</f>
        <v>#REF!</v>
      </c>
      <c r="N672" s="95" t="e">
        <f>'ORÇAMENTO '!#REF!</f>
        <v>#REF!</v>
      </c>
      <c r="R672" s="96" t="e">
        <f t="shared" si="223"/>
        <v>#REF!</v>
      </c>
      <c r="S672" s="96" t="e">
        <f t="shared" si="224"/>
        <v>#REF!</v>
      </c>
      <c r="T672" s="89" t="e">
        <f t="shared" si="225"/>
        <v>#REF!</v>
      </c>
      <c r="U672" s="96" t="e">
        <f t="shared" si="222"/>
        <v>#REF!</v>
      </c>
      <c r="V672" s="100" t="e">
        <f t="shared" si="226"/>
        <v>#REF!</v>
      </c>
      <c r="W672" s="103" t="e">
        <f t="shared" si="227"/>
        <v>#REF!</v>
      </c>
    </row>
    <row r="673" spans="3:23">
      <c r="C673" s="84" t="e">
        <f>'ORÇAMENTO '!#REF!</f>
        <v>#REF!</v>
      </c>
      <c r="D673" s="88" t="e">
        <f>'ORÇAMENTO '!#REF!</f>
        <v>#REF!</v>
      </c>
      <c r="E673" s="88" t="e">
        <f>'ORÇAMENTO '!#REF!</f>
        <v>#REF!</v>
      </c>
      <c r="F673" s="88" t="e">
        <f>'ORÇAMENTO '!#REF!</f>
        <v>#REF!</v>
      </c>
      <c r="G673" s="90" t="e">
        <f>'ORÇAMENTO '!#REF!</f>
        <v>#REF!</v>
      </c>
      <c r="H673" s="92" t="e">
        <f>'ORÇAMENTO '!#REF!</f>
        <v>#REF!</v>
      </c>
      <c r="I673" s="90" t="e">
        <f>'ORÇAMENTO '!#REF!</f>
        <v>#REF!</v>
      </c>
      <c r="J673" s="90" t="e">
        <f>'ORÇAMENTO '!#REF!</f>
        <v>#REF!</v>
      </c>
      <c r="K673" s="90" t="e">
        <f>'ORÇAMENTO '!#REF!</f>
        <v>#REF!</v>
      </c>
      <c r="L673" s="92" t="e">
        <f>'ORÇAMENTO '!#REF!</f>
        <v>#REF!</v>
      </c>
      <c r="M673" s="92" t="e">
        <f>'ORÇAMENTO '!#REF!</f>
        <v>#REF!</v>
      </c>
      <c r="N673" s="95" t="e">
        <f>'ORÇAMENTO '!#REF!</f>
        <v>#REF!</v>
      </c>
      <c r="R673" s="96" t="e">
        <f t="shared" si="223"/>
        <v>#REF!</v>
      </c>
      <c r="S673" s="96" t="e">
        <f t="shared" si="224"/>
        <v>#REF!</v>
      </c>
      <c r="T673" s="89" t="e">
        <f t="shared" si="225"/>
        <v>#REF!</v>
      </c>
      <c r="U673" s="96" t="e">
        <f t="shared" si="222"/>
        <v>#REF!</v>
      </c>
      <c r="V673" s="100" t="e">
        <f t="shared" si="226"/>
        <v>#REF!</v>
      </c>
      <c r="W673" s="103" t="e">
        <f t="shared" si="227"/>
        <v>#REF!</v>
      </c>
    </row>
    <row r="674" spans="3:23">
      <c r="C674" s="84" t="e">
        <f>'ORÇAMENTO '!#REF!</f>
        <v>#REF!</v>
      </c>
      <c r="D674" s="88" t="e">
        <f>'ORÇAMENTO '!#REF!</f>
        <v>#REF!</v>
      </c>
      <c r="E674" s="88" t="e">
        <f>'ORÇAMENTO '!#REF!</f>
        <v>#REF!</v>
      </c>
      <c r="F674" s="88" t="e">
        <f>'ORÇAMENTO '!#REF!</f>
        <v>#REF!</v>
      </c>
      <c r="G674" s="90" t="e">
        <f>'ORÇAMENTO '!#REF!</f>
        <v>#REF!</v>
      </c>
      <c r="H674" s="92" t="e">
        <f>'ORÇAMENTO '!#REF!</f>
        <v>#REF!</v>
      </c>
      <c r="I674" s="90" t="e">
        <f>'ORÇAMENTO '!#REF!</f>
        <v>#REF!</v>
      </c>
      <c r="J674" s="90" t="e">
        <f>'ORÇAMENTO '!#REF!</f>
        <v>#REF!</v>
      </c>
      <c r="K674" s="90" t="e">
        <f>'ORÇAMENTO '!#REF!</f>
        <v>#REF!</v>
      </c>
      <c r="L674" s="92" t="e">
        <f>'ORÇAMENTO '!#REF!</f>
        <v>#REF!</v>
      </c>
      <c r="M674" s="92" t="e">
        <f>'ORÇAMENTO '!#REF!</f>
        <v>#REF!</v>
      </c>
      <c r="N674" s="95" t="e">
        <f>'ORÇAMENTO '!#REF!</f>
        <v>#REF!</v>
      </c>
      <c r="R674" s="96" t="e">
        <f t="shared" si="223"/>
        <v>#REF!</v>
      </c>
      <c r="S674" s="96" t="e">
        <f t="shared" si="224"/>
        <v>#REF!</v>
      </c>
      <c r="T674" s="89" t="e">
        <f t="shared" si="225"/>
        <v>#REF!</v>
      </c>
      <c r="U674" s="96" t="e">
        <f t="shared" si="222"/>
        <v>#REF!</v>
      </c>
      <c r="V674" s="100" t="e">
        <f t="shared" si="226"/>
        <v>#REF!</v>
      </c>
      <c r="W674" s="103" t="e">
        <f t="shared" si="227"/>
        <v>#REF!</v>
      </c>
    </row>
    <row r="675" spans="3:23" hidden="1">
      <c r="C675" s="84" t="e">
        <f>'ORÇAMENTO '!#REF!</f>
        <v>#REF!</v>
      </c>
      <c r="D675" s="88" t="e">
        <f>'ORÇAMENTO '!#REF!</f>
        <v>#REF!</v>
      </c>
      <c r="E675" s="88" t="e">
        <f>'ORÇAMENTO '!#REF!</f>
        <v>#REF!</v>
      </c>
      <c r="F675" s="88" t="e">
        <f>'ORÇAMENTO '!#REF!</f>
        <v>#REF!</v>
      </c>
      <c r="G675" s="90" t="e">
        <f>'ORÇAMENTO '!#REF!</f>
        <v>#REF!</v>
      </c>
      <c r="H675" s="92" t="e">
        <f>'ORÇAMENTO '!#REF!</f>
        <v>#REF!</v>
      </c>
      <c r="I675" s="90" t="e">
        <f>'ORÇAMENTO '!#REF!</f>
        <v>#REF!</v>
      </c>
      <c r="J675" s="90" t="e">
        <f>'ORÇAMENTO '!#REF!</f>
        <v>#REF!</v>
      </c>
      <c r="K675" s="90" t="e">
        <f>'ORÇAMENTO '!#REF!</f>
        <v>#REF!</v>
      </c>
      <c r="L675" s="92" t="e">
        <f>'ORÇAMENTO '!#REF!</f>
        <v>#REF!</v>
      </c>
      <c r="M675" s="92" t="e">
        <f>'ORÇAMENTO '!#REF!</f>
        <v>#REF!</v>
      </c>
      <c r="N675" s="95" t="e">
        <f>'ORÇAMENTO '!#REF!</f>
        <v>#REF!</v>
      </c>
      <c r="R675" s="96" t="e">
        <f t="shared" ref="R675:R681" si="228">IF(F675=F674,0,SUMIF(F$6:F$1627,F675,H$6:H$1627))</f>
        <v>#REF!</v>
      </c>
      <c r="S675" s="96" t="e">
        <f t="shared" ref="S675:S681" si="229">IF(F675=F674,0,SUMIF(F$6:F$1627,F675,I$6:I$1627))</f>
        <v>#REF!</v>
      </c>
      <c r="T675" s="89" t="e">
        <f t="shared" ref="T675:T681" si="230">IF(F675=F674,0,SUMIF(F$6:F$1627,F675,L$6:L$1627))</f>
        <v>#REF!</v>
      </c>
      <c r="U675" s="96" t="e">
        <f t="shared" si="222"/>
        <v>#REF!</v>
      </c>
      <c r="V675" s="100" t="e">
        <f t="shared" ref="V675:V681" si="231">IF(F675=F674,0,SUMIF(F$6:F$1627,F675,N$6:N$1627))</f>
        <v>#REF!</v>
      </c>
    </row>
    <row r="676" spans="3:23" hidden="1">
      <c r="C676" s="84" t="e">
        <f>'ORÇAMENTO '!#REF!</f>
        <v>#REF!</v>
      </c>
      <c r="D676" s="88" t="e">
        <f>'ORÇAMENTO '!#REF!</f>
        <v>#REF!</v>
      </c>
      <c r="E676" s="88" t="e">
        <f>'ORÇAMENTO '!#REF!</f>
        <v>#REF!</v>
      </c>
      <c r="F676" s="88" t="e">
        <f>'ORÇAMENTO '!#REF!</f>
        <v>#REF!</v>
      </c>
      <c r="G676" s="90" t="e">
        <f>'ORÇAMENTO '!#REF!</f>
        <v>#REF!</v>
      </c>
      <c r="H676" s="92" t="e">
        <f>'ORÇAMENTO '!#REF!</f>
        <v>#REF!</v>
      </c>
      <c r="I676" s="90" t="e">
        <f>'ORÇAMENTO '!#REF!</f>
        <v>#REF!</v>
      </c>
      <c r="J676" s="90" t="e">
        <f>'ORÇAMENTO '!#REF!</f>
        <v>#REF!</v>
      </c>
      <c r="K676" s="90" t="e">
        <f>'ORÇAMENTO '!#REF!</f>
        <v>#REF!</v>
      </c>
      <c r="L676" s="92" t="e">
        <f>'ORÇAMENTO '!#REF!</f>
        <v>#REF!</v>
      </c>
      <c r="M676" s="92" t="e">
        <f>'ORÇAMENTO '!#REF!</f>
        <v>#REF!</v>
      </c>
      <c r="N676" s="95" t="e">
        <f>'ORÇAMENTO '!#REF!</f>
        <v>#REF!</v>
      </c>
      <c r="R676" s="96" t="e">
        <f t="shared" si="228"/>
        <v>#REF!</v>
      </c>
      <c r="S676" s="96" t="e">
        <f t="shared" si="229"/>
        <v>#REF!</v>
      </c>
      <c r="T676" s="89" t="e">
        <f t="shared" si="230"/>
        <v>#REF!</v>
      </c>
      <c r="U676" s="96" t="e">
        <f t="shared" si="222"/>
        <v>#REF!</v>
      </c>
      <c r="V676" s="100" t="e">
        <f t="shared" si="231"/>
        <v>#REF!</v>
      </c>
    </row>
    <row r="677" spans="3:23" hidden="1">
      <c r="C677" s="84" t="e">
        <f>'ORÇAMENTO '!#REF!</f>
        <v>#REF!</v>
      </c>
      <c r="D677" s="88" t="e">
        <f>'ORÇAMENTO '!#REF!</f>
        <v>#REF!</v>
      </c>
      <c r="E677" s="88" t="e">
        <f>'ORÇAMENTO '!#REF!</f>
        <v>#REF!</v>
      </c>
      <c r="F677" s="88" t="e">
        <f>'ORÇAMENTO '!#REF!</f>
        <v>#REF!</v>
      </c>
      <c r="G677" s="90" t="e">
        <f>'ORÇAMENTO '!#REF!</f>
        <v>#REF!</v>
      </c>
      <c r="H677" s="92" t="e">
        <f>'ORÇAMENTO '!#REF!</f>
        <v>#REF!</v>
      </c>
      <c r="I677" s="90" t="e">
        <f>'ORÇAMENTO '!#REF!</f>
        <v>#REF!</v>
      </c>
      <c r="J677" s="90" t="e">
        <f>'ORÇAMENTO '!#REF!</f>
        <v>#REF!</v>
      </c>
      <c r="K677" s="90" t="e">
        <f>'ORÇAMENTO '!#REF!</f>
        <v>#REF!</v>
      </c>
      <c r="L677" s="92" t="e">
        <f>'ORÇAMENTO '!#REF!</f>
        <v>#REF!</v>
      </c>
      <c r="M677" s="92" t="e">
        <f>'ORÇAMENTO '!#REF!</f>
        <v>#REF!</v>
      </c>
      <c r="N677" s="95" t="e">
        <f>'ORÇAMENTO '!#REF!</f>
        <v>#REF!</v>
      </c>
      <c r="R677" s="96" t="e">
        <f t="shared" si="228"/>
        <v>#REF!</v>
      </c>
      <c r="S677" s="96" t="e">
        <f t="shared" si="229"/>
        <v>#REF!</v>
      </c>
      <c r="T677" s="89" t="e">
        <f t="shared" si="230"/>
        <v>#REF!</v>
      </c>
      <c r="U677" s="96" t="e">
        <f t="shared" si="222"/>
        <v>#REF!</v>
      </c>
      <c r="V677" s="100" t="e">
        <f t="shared" si="231"/>
        <v>#REF!</v>
      </c>
    </row>
    <row r="678" spans="3:23" hidden="1">
      <c r="C678" s="84" t="e">
        <f>'ORÇAMENTO '!#REF!</f>
        <v>#REF!</v>
      </c>
      <c r="D678" s="88" t="e">
        <f>'ORÇAMENTO '!#REF!</f>
        <v>#REF!</v>
      </c>
      <c r="E678" s="88" t="e">
        <f>'ORÇAMENTO '!#REF!</f>
        <v>#REF!</v>
      </c>
      <c r="F678" s="88" t="e">
        <f>'ORÇAMENTO '!#REF!</f>
        <v>#REF!</v>
      </c>
      <c r="G678" s="90" t="e">
        <f>'ORÇAMENTO '!#REF!</f>
        <v>#REF!</v>
      </c>
      <c r="H678" s="92" t="e">
        <f>'ORÇAMENTO '!#REF!</f>
        <v>#REF!</v>
      </c>
      <c r="I678" s="90" t="e">
        <f>'ORÇAMENTO '!#REF!</f>
        <v>#REF!</v>
      </c>
      <c r="J678" s="90" t="e">
        <f>'ORÇAMENTO '!#REF!</f>
        <v>#REF!</v>
      </c>
      <c r="K678" s="90" t="e">
        <f>'ORÇAMENTO '!#REF!</f>
        <v>#REF!</v>
      </c>
      <c r="L678" s="92" t="e">
        <f>'ORÇAMENTO '!#REF!</f>
        <v>#REF!</v>
      </c>
      <c r="M678" s="92" t="e">
        <f>'ORÇAMENTO '!#REF!</f>
        <v>#REF!</v>
      </c>
      <c r="N678" s="95" t="e">
        <f>'ORÇAMENTO '!#REF!</f>
        <v>#REF!</v>
      </c>
      <c r="R678" s="96" t="e">
        <f t="shared" si="228"/>
        <v>#REF!</v>
      </c>
      <c r="S678" s="96" t="e">
        <f t="shared" si="229"/>
        <v>#REF!</v>
      </c>
      <c r="T678" s="89" t="e">
        <f t="shared" si="230"/>
        <v>#REF!</v>
      </c>
      <c r="U678" s="96" t="e">
        <f t="shared" si="222"/>
        <v>#REF!</v>
      </c>
      <c r="V678" s="100" t="e">
        <f t="shared" si="231"/>
        <v>#REF!</v>
      </c>
    </row>
    <row r="679" spans="3:23" hidden="1">
      <c r="C679" s="84" t="e">
        <f>'ORÇAMENTO '!#REF!</f>
        <v>#REF!</v>
      </c>
      <c r="D679" s="88" t="e">
        <f>'ORÇAMENTO '!#REF!</f>
        <v>#REF!</v>
      </c>
      <c r="E679" s="88" t="e">
        <f>'ORÇAMENTO '!#REF!</f>
        <v>#REF!</v>
      </c>
      <c r="F679" s="88" t="e">
        <f>'ORÇAMENTO '!#REF!</f>
        <v>#REF!</v>
      </c>
      <c r="G679" s="90" t="e">
        <f>'ORÇAMENTO '!#REF!</f>
        <v>#REF!</v>
      </c>
      <c r="H679" s="92" t="e">
        <f>'ORÇAMENTO '!#REF!</f>
        <v>#REF!</v>
      </c>
      <c r="I679" s="90" t="e">
        <f>'ORÇAMENTO '!#REF!</f>
        <v>#REF!</v>
      </c>
      <c r="J679" s="90" t="e">
        <f>'ORÇAMENTO '!#REF!</f>
        <v>#REF!</v>
      </c>
      <c r="K679" s="90" t="e">
        <f>'ORÇAMENTO '!#REF!</f>
        <v>#REF!</v>
      </c>
      <c r="L679" s="92" t="e">
        <f>'ORÇAMENTO '!#REF!</f>
        <v>#REF!</v>
      </c>
      <c r="M679" s="92" t="e">
        <f>'ORÇAMENTO '!#REF!</f>
        <v>#REF!</v>
      </c>
      <c r="N679" s="95" t="e">
        <f>'ORÇAMENTO '!#REF!</f>
        <v>#REF!</v>
      </c>
      <c r="R679" s="96" t="e">
        <f t="shared" si="228"/>
        <v>#REF!</v>
      </c>
      <c r="S679" s="96" t="e">
        <f t="shared" si="229"/>
        <v>#REF!</v>
      </c>
      <c r="T679" s="89" t="e">
        <f t="shared" si="230"/>
        <v>#REF!</v>
      </c>
      <c r="U679" s="96" t="e">
        <f t="shared" si="222"/>
        <v>#REF!</v>
      </c>
      <c r="V679" s="100" t="e">
        <f t="shared" si="231"/>
        <v>#REF!</v>
      </c>
    </row>
    <row r="680" spans="3:23" hidden="1">
      <c r="C680" s="84" t="e">
        <f>'ORÇAMENTO '!#REF!</f>
        <v>#REF!</v>
      </c>
      <c r="D680" s="88" t="e">
        <f>'ORÇAMENTO '!#REF!</f>
        <v>#REF!</v>
      </c>
      <c r="E680" s="88" t="e">
        <f>'ORÇAMENTO '!#REF!</f>
        <v>#REF!</v>
      </c>
      <c r="F680" s="88" t="e">
        <f>'ORÇAMENTO '!#REF!</f>
        <v>#REF!</v>
      </c>
      <c r="G680" s="90" t="e">
        <f>'ORÇAMENTO '!#REF!</f>
        <v>#REF!</v>
      </c>
      <c r="H680" s="92" t="e">
        <f>'ORÇAMENTO '!#REF!</f>
        <v>#REF!</v>
      </c>
      <c r="I680" s="90" t="e">
        <f>'ORÇAMENTO '!#REF!</f>
        <v>#REF!</v>
      </c>
      <c r="J680" s="90" t="e">
        <f>'ORÇAMENTO '!#REF!</f>
        <v>#REF!</v>
      </c>
      <c r="K680" s="90" t="e">
        <f>'ORÇAMENTO '!#REF!</f>
        <v>#REF!</v>
      </c>
      <c r="L680" s="92" t="e">
        <f>'ORÇAMENTO '!#REF!</f>
        <v>#REF!</v>
      </c>
      <c r="M680" s="92" t="e">
        <f>'ORÇAMENTO '!#REF!</f>
        <v>#REF!</v>
      </c>
      <c r="N680" s="95" t="e">
        <f>'ORÇAMENTO '!#REF!</f>
        <v>#REF!</v>
      </c>
      <c r="R680" s="96" t="e">
        <f t="shared" si="228"/>
        <v>#REF!</v>
      </c>
      <c r="S680" s="96" t="e">
        <f t="shared" si="229"/>
        <v>#REF!</v>
      </c>
      <c r="T680" s="89" t="e">
        <f t="shared" si="230"/>
        <v>#REF!</v>
      </c>
      <c r="U680" s="96" t="e">
        <f t="shared" si="222"/>
        <v>#REF!</v>
      </c>
      <c r="V680" s="100" t="e">
        <f t="shared" si="231"/>
        <v>#REF!</v>
      </c>
    </row>
    <row r="681" spans="3:23" hidden="1">
      <c r="C681" s="84" t="e">
        <f>'ORÇAMENTO '!#REF!</f>
        <v>#REF!</v>
      </c>
      <c r="D681" s="88" t="e">
        <f>'ORÇAMENTO '!#REF!</f>
        <v>#REF!</v>
      </c>
      <c r="E681" s="88" t="e">
        <f>'ORÇAMENTO '!#REF!</f>
        <v>#REF!</v>
      </c>
      <c r="F681" s="88" t="e">
        <f>'ORÇAMENTO '!#REF!</f>
        <v>#REF!</v>
      </c>
      <c r="G681" s="90" t="e">
        <f>'ORÇAMENTO '!#REF!</f>
        <v>#REF!</v>
      </c>
      <c r="H681" s="92" t="e">
        <f>'ORÇAMENTO '!#REF!</f>
        <v>#REF!</v>
      </c>
      <c r="I681" s="90" t="e">
        <f>'ORÇAMENTO '!#REF!</f>
        <v>#REF!</v>
      </c>
      <c r="J681" s="90" t="e">
        <f>'ORÇAMENTO '!#REF!</f>
        <v>#REF!</v>
      </c>
      <c r="K681" s="90" t="e">
        <f>'ORÇAMENTO '!#REF!</f>
        <v>#REF!</v>
      </c>
      <c r="L681" s="92" t="e">
        <f>'ORÇAMENTO '!#REF!</f>
        <v>#REF!</v>
      </c>
      <c r="M681" s="92" t="e">
        <f>'ORÇAMENTO '!#REF!</f>
        <v>#REF!</v>
      </c>
      <c r="N681" s="95" t="e">
        <f>'ORÇAMENTO '!#REF!</f>
        <v>#REF!</v>
      </c>
      <c r="R681" s="96" t="e">
        <f t="shared" si="228"/>
        <v>#REF!</v>
      </c>
      <c r="S681" s="96" t="e">
        <f t="shared" si="229"/>
        <v>#REF!</v>
      </c>
      <c r="T681" s="89" t="e">
        <f t="shared" si="230"/>
        <v>#REF!</v>
      </c>
      <c r="U681" s="96" t="e">
        <f t="shared" si="222"/>
        <v>#REF!</v>
      </c>
      <c r="V681" s="100" t="e">
        <f t="shared" si="231"/>
        <v>#REF!</v>
      </c>
    </row>
    <row r="682" spans="3:23">
      <c r="C682" s="84" t="e">
        <f>'ORÇAMENTO '!#REF!</f>
        <v>#REF!</v>
      </c>
      <c r="D682" s="88" t="e">
        <f>'ORÇAMENTO '!#REF!</f>
        <v>#REF!</v>
      </c>
      <c r="E682" s="88" t="e">
        <f>'ORÇAMENTO '!#REF!</f>
        <v>#REF!</v>
      </c>
      <c r="F682" s="88" t="e">
        <f>'ORÇAMENTO '!#REF!</f>
        <v>#REF!</v>
      </c>
      <c r="G682" s="90" t="e">
        <f>'ORÇAMENTO '!#REF!</f>
        <v>#REF!</v>
      </c>
      <c r="H682" s="92" t="e">
        <f>'ORÇAMENTO '!#REF!</f>
        <v>#REF!</v>
      </c>
      <c r="I682" s="90" t="e">
        <f>'ORÇAMENTO '!#REF!</f>
        <v>#REF!</v>
      </c>
      <c r="J682" s="90" t="e">
        <f>'ORÇAMENTO '!#REF!</f>
        <v>#REF!</v>
      </c>
      <c r="K682" s="90" t="e">
        <f>'ORÇAMENTO '!#REF!</f>
        <v>#REF!</v>
      </c>
      <c r="L682" s="92" t="e">
        <f>'ORÇAMENTO '!#REF!</f>
        <v>#REF!</v>
      </c>
      <c r="M682" s="92" t="e">
        <f>'ORÇAMENTO '!#REF!</f>
        <v>#REF!</v>
      </c>
      <c r="N682" s="95" t="e">
        <f>'ORÇAMENTO '!#REF!</f>
        <v>#REF!</v>
      </c>
      <c r="R682" s="96" t="e">
        <f>IF(F682=F681,0,SUMIF($F$6:$F$1627,F682,$H$6:$H$1627))</f>
        <v>#REF!</v>
      </c>
      <c r="S682" s="96" t="e">
        <f>IF(F682=F681,0,SUMIF($F$6:$F$1627,F682,$I$6:$I$1627))</f>
        <v>#REF!</v>
      </c>
      <c r="T682" s="89" t="e">
        <f>IF(F682=F681,0,SUMIF($F$6:$F$1627,F682,$L$6:$L$1627))</f>
        <v>#REF!</v>
      </c>
      <c r="U682" s="96" t="e">
        <f t="shared" si="222"/>
        <v>#REF!</v>
      </c>
      <c r="V682" s="100" t="e">
        <f>IF(F682=F681,0,SUMIF($F$6:$F$1627,F682,$N$6:$N$1627))</f>
        <v>#REF!</v>
      </c>
      <c r="W682" s="103" t="e">
        <f>V682+W681</f>
        <v>#REF!</v>
      </c>
    </row>
    <row r="683" spans="3:23" hidden="1">
      <c r="C683" s="84" t="e">
        <f>'ORÇAMENTO '!#REF!</f>
        <v>#REF!</v>
      </c>
      <c r="D683" s="88" t="e">
        <f>'ORÇAMENTO '!#REF!</f>
        <v>#REF!</v>
      </c>
      <c r="E683" s="88" t="e">
        <f>'ORÇAMENTO '!#REF!</f>
        <v>#REF!</v>
      </c>
      <c r="F683" s="88" t="e">
        <f>'ORÇAMENTO '!#REF!</f>
        <v>#REF!</v>
      </c>
      <c r="G683" s="90" t="e">
        <f>'ORÇAMENTO '!#REF!</f>
        <v>#REF!</v>
      </c>
      <c r="H683" s="92" t="e">
        <f>'ORÇAMENTO '!#REF!</f>
        <v>#REF!</v>
      </c>
      <c r="I683" s="90" t="e">
        <f>'ORÇAMENTO '!#REF!</f>
        <v>#REF!</v>
      </c>
      <c r="J683" s="90" t="e">
        <f>'ORÇAMENTO '!#REF!</f>
        <v>#REF!</v>
      </c>
      <c r="K683" s="90" t="e">
        <f>'ORÇAMENTO '!#REF!</f>
        <v>#REF!</v>
      </c>
      <c r="L683" s="92" t="e">
        <f>'ORÇAMENTO '!#REF!</f>
        <v>#REF!</v>
      </c>
      <c r="M683" s="92" t="e">
        <f>'ORÇAMENTO '!#REF!</f>
        <v>#REF!</v>
      </c>
      <c r="N683" s="95" t="e">
        <f>'ORÇAMENTO '!#REF!</f>
        <v>#REF!</v>
      </c>
      <c r="R683" s="96" t="e">
        <f t="shared" ref="R683:R688" si="232">IF(F683=F682,0,SUMIF(F$6:F$1627,F683,H$6:H$1627))</f>
        <v>#REF!</v>
      </c>
      <c r="S683" s="96" t="e">
        <f t="shared" ref="S683:S688" si="233">IF(F683=F682,0,SUMIF(F$6:F$1627,F683,I$6:I$1627))</f>
        <v>#REF!</v>
      </c>
      <c r="T683" s="89" t="e">
        <f t="shared" ref="T683:T688" si="234">IF(F683=F682,0,SUMIF(F$6:F$1627,F683,L$6:L$1627))</f>
        <v>#REF!</v>
      </c>
      <c r="U683" s="96" t="e">
        <f t="shared" si="222"/>
        <v>#REF!</v>
      </c>
      <c r="V683" s="100" t="e">
        <f t="shared" ref="V683:V688" si="235">IF(F683=F682,0,SUMIF(F$6:F$1627,F683,N$6:N$1627))</f>
        <v>#REF!</v>
      </c>
    </row>
    <row r="684" spans="3:23" hidden="1">
      <c r="C684" s="84" t="e">
        <f>'ORÇAMENTO '!#REF!</f>
        <v>#REF!</v>
      </c>
      <c r="D684" s="88" t="e">
        <f>'ORÇAMENTO '!#REF!</f>
        <v>#REF!</v>
      </c>
      <c r="E684" s="88" t="e">
        <f>'ORÇAMENTO '!#REF!</f>
        <v>#REF!</v>
      </c>
      <c r="F684" s="88" t="e">
        <f>'ORÇAMENTO '!#REF!</f>
        <v>#REF!</v>
      </c>
      <c r="G684" s="90" t="e">
        <f>'ORÇAMENTO '!#REF!</f>
        <v>#REF!</v>
      </c>
      <c r="H684" s="92" t="e">
        <f>'ORÇAMENTO '!#REF!</f>
        <v>#REF!</v>
      </c>
      <c r="I684" s="90" t="e">
        <f>'ORÇAMENTO '!#REF!</f>
        <v>#REF!</v>
      </c>
      <c r="J684" s="90" t="e">
        <f>'ORÇAMENTO '!#REF!</f>
        <v>#REF!</v>
      </c>
      <c r="K684" s="90" t="e">
        <f>'ORÇAMENTO '!#REF!</f>
        <v>#REF!</v>
      </c>
      <c r="L684" s="92" t="e">
        <f>'ORÇAMENTO '!#REF!</f>
        <v>#REF!</v>
      </c>
      <c r="M684" s="92" t="e">
        <f>'ORÇAMENTO '!#REF!</f>
        <v>#REF!</v>
      </c>
      <c r="N684" s="95" t="e">
        <f>'ORÇAMENTO '!#REF!</f>
        <v>#REF!</v>
      </c>
      <c r="R684" s="96" t="e">
        <f t="shared" si="232"/>
        <v>#REF!</v>
      </c>
      <c r="S684" s="96" t="e">
        <f t="shared" si="233"/>
        <v>#REF!</v>
      </c>
      <c r="T684" s="89" t="e">
        <f t="shared" si="234"/>
        <v>#REF!</v>
      </c>
      <c r="U684" s="96" t="e">
        <f t="shared" si="222"/>
        <v>#REF!</v>
      </c>
      <c r="V684" s="100" t="e">
        <f t="shared" si="235"/>
        <v>#REF!</v>
      </c>
    </row>
    <row r="685" spans="3:23" hidden="1">
      <c r="C685" s="84" t="e">
        <f>'ORÇAMENTO '!#REF!</f>
        <v>#REF!</v>
      </c>
      <c r="D685" s="88" t="e">
        <f>'ORÇAMENTO '!#REF!</f>
        <v>#REF!</v>
      </c>
      <c r="E685" s="88" t="e">
        <f>'ORÇAMENTO '!#REF!</f>
        <v>#REF!</v>
      </c>
      <c r="F685" s="88" t="e">
        <f>'ORÇAMENTO '!#REF!</f>
        <v>#REF!</v>
      </c>
      <c r="G685" s="90" t="e">
        <f>'ORÇAMENTO '!#REF!</f>
        <v>#REF!</v>
      </c>
      <c r="H685" s="92" t="e">
        <f>'ORÇAMENTO '!#REF!</f>
        <v>#REF!</v>
      </c>
      <c r="I685" s="90" t="e">
        <f>'ORÇAMENTO '!#REF!</f>
        <v>#REF!</v>
      </c>
      <c r="J685" s="90" t="e">
        <f>'ORÇAMENTO '!#REF!</f>
        <v>#REF!</v>
      </c>
      <c r="K685" s="90" t="e">
        <f>'ORÇAMENTO '!#REF!</f>
        <v>#REF!</v>
      </c>
      <c r="L685" s="92" t="e">
        <f>'ORÇAMENTO '!#REF!</f>
        <v>#REF!</v>
      </c>
      <c r="M685" s="92" t="e">
        <f>'ORÇAMENTO '!#REF!</f>
        <v>#REF!</v>
      </c>
      <c r="N685" s="95" t="e">
        <f>'ORÇAMENTO '!#REF!</f>
        <v>#REF!</v>
      </c>
      <c r="R685" s="96" t="e">
        <f t="shared" si="232"/>
        <v>#REF!</v>
      </c>
      <c r="S685" s="96" t="e">
        <f t="shared" si="233"/>
        <v>#REF!</v>
      </c>
      <c r="T685" s="89" t="e">
        <f t="shared" si="234"/>
        <v>#REF!</v>
      </c>
      <c r="U685" s="96" t="e">
        <f t="shared" si="222"/>
        <v>#REF!</v>
      </c>
      <c r="V685" s="100" t="e">
        <f t="shared" si="235"/>
        <v>#REF!</v>
      </c>
    </row>
    <row r="686" spans="3:23" hidden="1">
      <c r="C686" s="84" t="e">
        <f>'ORÇAMENTO '!#REF!</f>
        <v>#REF!</v>
      </c>
      <c r="D686" s="88" t="e">
        <f>'ORÇAMENTO '!#REF!</f>
        <v>#REF!</v>
      </c>
      <c r="E686" s="88" t="e">
        <f>'ORÇAMENTO '!#REF!</f>
        <v>#REF!</v>
      </c>
      <c r="F686" s="88" t="e">
        <f>'ORÇAMENTO '!#REF!</f>
        <v>#REF!</v>
      </c>
      <c r="G686" s="90" t="e">
        <f>'ORÇAMENTO '!#REF!</f>
        <v>#REF!</v>
      </c>
      <c r="H686" s="92" t="e">
        <f>'ORÇAMENTO '!#REF!</f>
        <v>#REF!</v>
      </c>
      <c r="I686" s="90" t="e">
        <f>'ORÇAMENTO '!#REF!</f>
        <v>#REF!</v>
      </c>
      <c r="J686" s="90" t="e">
        <f>'ORÇAMENTO '!#REF!</f>
        <v>#REF!</v>
      </c>
      <c r="K686" s="90" t="e">
        <f>'ORÇAMENTO '!#REF!</f>
        <v>#REF!</v>
      </c>
      <c r="L686" s="92" t="e">
        <f>'ORÇAMENTO '!#REF!</f>
        <v>#REF!</v>
      </c>
      <c r="M686" s="92" t="e">
        <f>'ORÇAMENTO '!#REF!</f>
        <v>#REF!</v>
      </c>
      <c r="N686" s="95" t="e">
        <f>'ORÇAMENTO '!#REF!</f>
        <v>#REF!</v>
      </c>
      <c r="R686" s="96" t="e">
        <f t="shared" si="232"/>
        <v>#REF!</v>
      </c>
      <c r="S686" s="96" t="e">
        <f t="shared" si="233"/>
        <v>#REF!</v>
      </c>
      <c r="T686" s="89" t="e">
        <f t="shared" si="234"/>
        <v>#REF!</v>
      </c>
      <c r="U686" s="96" t="e">
        <f t="shared" si="222"/>
        <v>#REF!</v>
      </c>
      <c r="V686" s="100" t="e">
        <f t="shared" si="235"/>
        <v>#REF!</v>
      </c>
    </row>
    <row r="687" spans="3:23" hidden="1">
      <c r="C687" s="84" t="e">
        <f>'ORÇAMENTO '!#REF!</f>
        <v>#REF!</v>
      </c>
      <c r="D687" s="88" t="e">
        <f>'ORÇAMENTO '!#REF!</f>
        <v>#REF!</v>
      </c>
      <c r="E687" s="88" t="e">
        <f>'ORÇAMENTO '!#REF!</f>
        <v>#REF!</v>
      </c>
      <c r="F687" s="88" t="e">
        <f>'ORÇAMENTO '!#REF!</f>
        <v>#REF!</v>
      </c>
      <c r="G687" s="90" t="e">
        <f>'ORÇAMENTO '!#REF!</f>
        <v>#REF!</v>
      </c>
      <c r="H687" s="92" t="e">
        <f>'ORÇAMENTO '!#REF!</f>
        <v>#REF!</v>
      </c>
      <c r="I687" s="90" t="e">
        <f>'ORÇAMENTO '!#REF!</f>
        <v>#REF!</v>
      </c>
      <c r="J687" s="90" t="e">
        <f>'ORÇAMENTO '!#REF!</f>
        <v>#REF!</v>
      </c>
      <c r="K687" s="90" t="e">
        <f>'ORÇAMENTO '!#REF!</f>
        <v>#REF!</v>
      </c>
      <c r="L687" s="92" t="e">
        <f>'ORÇAMENTO '!#REF!</f>
        <v>#REF!</v>
      </c>
      <c r="M687" s="92" t="e">
        <f>'ORÇAMENTO '!#REF!</f>
        <v>#REF!</v>
      </c>
      <c r="N687" s="95" t="e">
        <f>'ORÇAMENTO '!#REF!</f>
        <v>#REF!</v>
      </c>
      <c r="R687" s="96" t="e">
        <f t="shared" si="232"/>
        <v>#REF!</v>
      </c>
      <c r="S687" s="96" t="e">
        <f t="shared" si="233"/>
        <v>#REF!</v>
      </c>
      <c r="T687" s="89" t="e">
        <f t="shared" si="234"/>
        <v>#REF!</v>
      </c>
      <c r="U687" s="96" t="e">
        <f t="shared" si="222"/>
        <v>#REF!</v>
      </c>
      <c r="V687" s="100" t="e">
        <f t="shared" si="235"/>
        <v>#REF!</v>
      </c>
    </row>
    <row r="688" spans="3:23" hidden="1">
      <c r="C688" s="84" t="e">
        <f>'ORÇAMENTO '!#REF!</f>
        <v>#REF!</v>
      </c>
      <c r="D688" s="88" t="e">
        <f>'ORÇAMENTO '!#REF!</f>
        <v>#REF!</v>
      </c>
      <c r="E688" s="88" t="e">
        <f>'ORÇAMENTO '!#REF!</f>
        <v>#REF!</v>
      </c>
      <c r="F688" s="88" t="e">
        <f>'ORÇAMENTO '!#REF!</f>
        <v>#REF!</v>
      </c>
      <c r="G688" s="90" t="e">
        <f>'ORÇAMENTO '!#REF!</f>
        <v>#REF!</v>
      </c>
      <c r="H688" s="92" t="e">
        <f>'ORÇAMENTO '!#REF!</f>
        <v>#REF!</v>
      </c>
      <c r="I688" s="90" t="e">
        <f>'ORÇAMENTO '!#REF!</f>
        <v>#REF!</v>
      </c>
      <c r="J688" s="90" t="e">
        <f>'ORÇAMENTO '!#REF!</f>
        <v>#REF!</v>
      </c>
      <c r="K688" s="90" t="e">
        <f>'ORÇAMENTO '!#REF!</f>
        <v>#REF!</v>
      </c>
      <c r="L688" s="92" t="e">
        <f>'ORÇAMENTO '!#REF!</f>
        <v>#REF!</v>
      </c>
      <c r="M688" s="92" t="e">
        <f>'ORÇAMENTO '!#REF!</f>
        <v>#REF!</v>
      </c>
      <c r="N688" s="95" t="e">
        <f>'ORÇAMENTO '!#REF!</f>
        <v>#REF!</v>
      </c>
      <c r="R688" s="96" t="e">
        <f t="shared" si="232"/>
        <v>#REF!</v>
      </c>
      <c r="S688" s="96" t="e">
        <f t="shared" si="233"/>
        <v>#REF!</v>
      </c>
      <c r="T688" s="89" t="e">
        <f t="shared" si="234"/>
        <v>#REF!</v>
      </c>
      <c r="U688" s="96" t="e">
        <f t="shared" si="222"/>
        <v>#REF!</v>
      </c>
      <c r="V688" s="100" t="e">
        <f t="shared" si="235"/>
        <v>#REF!</v>
      </c>
    </row>
    <row r="689" spans="3:23">
      <c r="C689" s="84" t="e">
        <f>'ORÇAMENTO '!#REF!</f>
        <v>#REF!</v>
      </c>
      <c r="D689" s="88" t="e">
        <f>'ORÇAMENTO '!#REF!</f>
        <v>#REF!</v>
      </c>
      <c r="E689" s="88" t="e">
        <f>'ORÇAMENTO '!#REF!</f>
        <v>#REF!</v>
      </c>
      <c r="F689" s="88" t="e">
        <f>'ORÇAMENTO '!#REF!</f>
        <v>#REF!</v>
      </c>
      <c r="G689" s="90" t="e">
        <f>'ORÇAMENTO '!#REF!</f>
        <v>#REF!</v>
      </c>
      <c r="H689" s="92" t="e">
        <f>'ORÇAMENTO '!#REF!</f>
        <v>#REF!</v>
      </c>
      <c r="I689" s="90" t="e">
        <f>'ORÇAMENTO '!#REF!</f>
        <v>#REF!</v>
      </c>
      <c r="J689" s="90" t="e">
        <f>'ORÇAMENTO '!#REF!</f>
        <v>#REF!</v>
      </c>
      <c r="K689" s="90" t="e">
        <f>'ORÇAMENTO '!#REF!</f>
        <v>#REF!</v>
      </c>
      <c r="L689" s="92" t="e">
        <f>'ORÇAMENTO '!#REF!</f>
        <v>#REF!</v>
      </c>
      <c r="M689" s="92" t="e">
        <f>'ORÇAMENTO '!#REF!</f>
        <v>#REF!</v>
      </c>
      <c r="N689" s="95" t="e">
        <f>'ORÇAMENTO '!#REF!</f>
        <v>#REF!</v>
      </c>
      <c r="R689" s="96" t="e">
        <f>IF(F689=F688,0,SUMIF($F$6:$F$1627,F689,$H$6:$H$1627))</f>
        <v>#REF!</v>
      </c>
      <c r="S689" s="96" t="e">
        <f>IF(F689=F688,0,SUMIF($F$6:$F$1627,F689,$I$6:$I$1627))</f>
        <v>#REF!</v>
      </c>
      <c r="T689" s="89" t="e">
        <f>IF(F689=F688,0,SUMIF($F$6:$F$1627,F689,$L$6:$L$1627))</f>
        <v>#REF!</v>
      </c>
      <c r="U689" s="96" t="e">
        <f t="shared" si="222"/>
        <v>#REF!</v>
      </c>
      <c r="V689" s="100" t="e">
        <f>IF(F689=F688,0,SUMIF($F$6:$F$1627,F689,$N$6:$N$1627))</f>
        <v>#REF!</v>
      </c>
      <c r="W689" s="103" t="e">
        <f>V689+W688</f>
        <v>#REF!</v>
      </c>
    </row>
    <row r="690" spans="3:23" hidden="1">
      <c r="C690" s="84" t="e">
        <f>'ORÇAMENTO '!#REF!</f>
        <v>#REF!</v>
      </c>
      <c r="D690" s="88" t="e">
        <f>'ORÇAMENTO '!#REF!</f>
        <v>#REF!</v>
      </c>
      <c r="E690" s="88" t="e">
        <f>'ORÇAMENTO '!#REF!</f>
        <v>#REF!</v>
      </c>
      <c r="F690" s="88" t="e">
        <f>'ORÇAMENTO '!#REF!</f>
        <v>#REF!</v>
      </c>
      <c r="G690" s="90" t="e">
        <f>'ORÇAMENTO '!#REF!</f>
        <v>#REF!</v>
      </c>
      <c r="H690" s="92" t="e">
        <f>'ORÇAMENTO '!#REF!</f>
        <v>#REF!</v>
      </c>
      <c r="I690" s="90" t="e">
        <f>'ORÇAMENTO '!#REF!</f>
        <v>#REF!</v>
      </c>
      <c r="J690" s="90" t="e">
        <f>'ORÇAMENTO '!#REF!</f>
        <v>#REF!</v>
      </c>
      <c r="K690" s="90" t="e">
        <f>'ORÇAMENTO '!#REF!</f>
        <v>#REF!</v>
      </c>
      <c r="L690" s="92" t="e">
        <f>'ORÇAMENTO '!#REF!</f>
        <v>#REF!</v>
      </c>
      <c r="M690" s="92" t="e">
        <f>'ORÇAMENTO '!#REF!</f>
        <v>#REF!</v>
      </c>
      <c r="N690" s="95" t="e">
        <f>'ORÇAMENTO '!#REF!</f>
        <v>#REF!</v>
      </c>
      <c r="R690" s="96" t="e">
        <f t="shared" ref="R690:R695" si="236">IF(F690=F689,0,SUMIF(F$6:F$1627,F690,H$6:H$1627))</f>
        <v>#REF!</v>
      </c>
      <c r="S690" s="96" t="e">
        <f t="shared" ref="S690:S695" si="237">IF(F690=F689,0,SUMIF(F$6:F$1627,F690,I$6:I$1627))</f>
        <v>#REF!</v>
      </c>
      <c r="T690" s="89" t="e">
        <f t="shared" ref="T690:T695" si="238">IF(F690=F689,0,SUMIF(F$6:F$1627,F690,L$6:L$1627))</f>
        <v>#REF!</v>
      </c>
      <c r="U690" s="96" t="e">
        <f t="shared" si="222"/>
        <v>#REF!</v>
      </c>
      <c r="V690" s="100" t="e">
        <f t="shared" ref="V690:V695" si="239">IF(F690=F689,0,SUMIF(F$6:F$1627,F690,N$6:N$1627))</f>
        <v>#REF!</v>
      </c>
    </row>
    <row r="691" spans="3:23" hidden="1">
      <c r="C691" s="84" t="e">
        <f>'ORÇAMENTO '!#REF!</f>
        <v>#REF!</v>
      </c>
      <c r="D691" s="88" t="e">
        <f>'ORÇAMENTO '!#REF!</f>
        <v>#REF!</v>
      </c>
      <c r="E691" s="88" t="e">
        <f>'ORÇAMENTO '!#REF!</f>
        <v>#REF!</v>
      </c>
      <c r="F691" s="88" t="e">
        <f>'ORÇAMENTO '!#REF!</f>
        <v>#REF!</v>
      </c>
      <c r="G691" s="90" t="e">
        <f>'ORÇAMENTO '!#REF!</f>
        <v>#REF!</v>
      </c>
      <c r="H691" s="92" t="e">
        <f>'ORÇAMENTO '!#REF!</f>
        <v>#REF!</v>
      </c>
      <c r="I691" s="90" t="e">
        <f>'ORÇAMENTO '!#REF!</f>
        <v>#REF!</v>
      </c>
      <c r="J691" s="90" t="e">
        <f>'ORÇAMENTO '!#REF!</f>
        <v>#REF!</v>
      </c>
      <c r="K691" s="90" t="e">
        <f>'ORÇAMENTO '!#REF!</f>
        <v>#REF!</v>
      </c>
      <c r="L691" s="92" t="e">
        <f>'ORÇAMENTO '!#REF!</f>
        <v>#REF!</v>
      </c>
      <c r="M691" s="92" t="e">
        <f>'ORÇAMENTO '!#REF!</f>
        <v>#REF!</v>
      </c>
      <c r="N691" s="95" t="e">
        <f>'ORÇAMENTO '!#REF!</f>
        <v>#REF!</v>
      </c>
      <c r="R691" s="96" t="e">
        <f t="shared" si="236"/>
        <v>#REF!</v>
      </c>
      <c r="S691" s="96" t="e">
        <f t="shared" si="237"/>
        <v>#REF!</v>
      </c>
      <c r="T691" s="89" t="e">
        <f t="shared" si="238"/>
        <v>#REF!</v>
      </c>
      <c r="U691" s="96" t="e">
        <f t="shared" si="222"/>
        <v>#REF!</v>
      </c>
      <c r="V691" s="100" t="e">
        <f t="shared" si="239"/>
        <v>#REF!</v>
      </c>
    </row>
    <row r="692" spans="3:23" hidden="1">
      <c r="C692" s="84" t="e">
        <f>'ORÇAMENTO '!#REF!</f>
        <v>#REF!</v>
      </c>
      <c r="D692" s="88" t="e">
        <f>'ORÇAMENTO '!#REF!</f>
        <v>#REF!</v>
      </c>
      <c r="E692" s="88" t="e">
        <f>'ORÇAMENTO '!#REF!</f>
        <v>#REF!</v>
      </c>
      <c r="F692" s="88" t="e">
        <f>'ORÇAMENTO '!#REF!</f>
        <v>#REF!</v>
      </c>
      <c r="G692" s="90" t="e">
        <f>'ORÇAMENTO '!#REF!</f>
        <v>#REF!</v>
      </c>
      <c r="H692" s="92" t="e">
        <f>'ORÇAMENTO '!#REF!</f>
        <v>#REF!</v>
      </c>
      <c r="I692" s="90" t="e">
        <f>'ORÇAMENTO '!#REF!</f>
        <v>#REF!</v>
      </c>
      <c r="J692" s="90" t="e">
        <f>'ORÇAMENTO '!#REF!</f>
        <v>#REF!</v>
      </c>
      <c r="K692" s="90" t="e">
        <f>'ORÇAMENTO '!#REF!</f>
        <v>#REF!</v>
      </c>
      <c r="L692" s="92" t="e">
        <f>'ORÇAMENTO '!#REF!</f>
        <v>#REF!</v>
      </c>
      <c r="M692" s="92" t="e">
        <f>'ORÇAMENTO '!#REF!</f>
        <v>#REF!</v>
      </c>
      <c r="N692" s="95" t="e">
        <f>'ORÇAMENTO '!#REF!</f>
        <v>#REF!</v>
      </c>
      <c r="R692" s="96" t="e">
        <f t="shared" si="236"/>
        <v>#REF!</v>
      </c>
      <c r="S692" s="96" t="e">
        <f t="shared" si="237"/>
        <v>#REF!</v>
      </c>
      <c r="T692" s="89" t="e">
        <f t="shared" si="238"/>
        <v>#REF!</v>
      </c>
      <c r="U692" s="96" t="e">
        <f t="shared" si="222"/>
        <v>#REF!</v>
      </c>
      <c r="V692" s="100" t="e">
        <f t="shared" si="239"/>
        <v>#REF!</v>
      </c>
    </row>
    <row r="693" spans="3:23" hidden="1">
      <c r="C693" s="84" t="e">
        <f>'ORÇAMENTO '!#REF!</f>
        <v>#REF!</v>
      </c>
      <c r="D693" s="88" t="e">
        <f>'ORÇAMENTO '!#REF!</f>
        <v>#REF!</v>
      </c>
      <c r="E693" s="88" t="e">
        <f>'ORÇAMENTO '!#REF!</f>
        <v>#REF!</v>
      </c>
      <c r="F693" s="88" t="e">
        <f>'ORÇAMENTO '!#REF!</f>
        <v>#REF!</v>
      </c>
      <c r="G693" s="90" t="e">
        <f>'ORÇAMENTO '!#REF!</f>
        <v>#REF!</v>
      </c>
      <c r="H693" s="92" t="e">
        <f>'ORÇAMENTO '!#REF!</f>
        <v>#REF!</v>
      </c>
      <c r="I693" s="90" t="e">
        <f>'ORÇAMENTO '!#REF!</f>
        <v>#REF!</v>
      </c>
      <c r="J693" s="90" t="e">
        <f>'ORÇAMENTO '!#REF!</f>
        <v>#REF!</v>
      </c>
      <c r="K693" s="90" t="e">
        <f>'ORÇAMENTO '!#REF!</f>
        <v>#REF!</v>
      </c>
      <c r="L693" s="92" t="e">
        <f>'ORÇAMENTO '!#REF!</f>
        <v>#REF!</v>
      </c>
      <c r="M693" s="92" t="e">
        <f>'ORÇAMENTO '!#REF!</f>
        <v>#REF!</v>
      </c>
      <c r="N693" s="95" t="e">
        <f>'ORÇAMENTO '!#REF!</f>
        <v>#REF!</v>
      </c>
      <c r="R693" s="96" t="e">
        <f t="shared" si="236"/>
        <v>#REF!</v>
      </c>
      <c r="S693" s="96" t="e">
        <f t="shared" si="237"/>
        <v>#REF!</v>
      </c>
      <c r="T693" s="89" t="e">
        <f t="shared" si="238"/>
        <v>#REF!</v>
      </c>
      <c r="U693" s="96" t="e">
        <f t="shared" si="222"/>
        <v>#REF!</v>
      </c>
      <c r="V693" s="100" t="e">
        <f t="shared" si="239"/>
        <v>#REF!</v>
      </c>
    </row>
    <row r="694" spans="3:23" hidden="1">
      <c r="C694" s="84" t="e">
        <f>'ORÇAMENTO '!#REF!</f>
        <v>#REF!</v>
      </c>
      <c r="D694" s="88" t="e">
        <f>'ORÇAMENTO '!#REF!</f>
        <v>#REF!</v>
      </c>
      <c r="E694" s="88" t="e">
        <f>'ORÇAMENTO '!#REF!</f>
        <v>#REF!</v>
      </c>
      <c r="F694" s="88" t="e">
        <f>'ORÇAMENTO '!#REF!</f>
        <v>#REF!</v>
      </c>
      <c r="G694" s="90" t="e">
        <f>'ORÇAMENTO '!#REF!</f>
        <v>#REF!</v>
      </c>
      <c r="H694" s="92" t="e">
        <f>'ORÇAMENTO '!#REF!</f>
        <v>#REF!</v>
      </c>
      <c r="I694" s="90" t="e">
        <f>'ORÇAMENTO '!#REF!</f>
        <v>#REF!</v>
      </c>
      <c r="J694" s="90" t="e">
        <f>'ORÇAMENTO '!#REF!</f>
        <v>#REF!</v>
      </c>
      <c r="K694" s="90" t="e">
        <f>'ORÇAMENTO '!#REF!</f>
        <v>#REF!</v>
      </c>
      <c r="L694" s="92" t="e">
        <f>'ORÇAMENTO '!#REF!</f>
        <v>#REF!</v>
      </c>
      <c r="M694" s="92" t="e">
        <f>'ORÇAMENTO '!#REF!</f>
        <v>#REF!</v>
      </c>
      <c r="N694" s="95" t="e">
        <f>'ORÇAMENTO '!#REF!</f>
        <v>#REF!</v>
      </c>
      <c r="R694" s="96" t="e">
        <f t="shared" si="236"/>
        <v>#REF!</v>
      </c>
      <c r="S694" s="96" t="e">
        <f t="shared" si="237"/>
        <v>#REF!</v>
      </c>
      <c r="T694" s="89" t="e">
        <f t="shared" si="238"/>
        <v>#REF!</v>
      </c>
      <c r="U694" s="96" t="e">
        <f t="shared" si="222"/>
        <v>#REF!</v>
      </c>
      <c r="V694" s="100" t="e">
        <f t="shared" si="239"/>
        <v>#REF!</v>
      </c>
    </row>
    <row r="695" spans="3:23" hidden="1">
      <c r="C695" s="84" t="e">
        <f>'ORÇAMENTO '!#REF!</f>
        <v>#REF!</v>
      </c>
      <c r="D695" s="88" t="e">
        <f>'ORÇAMENTO '!#REF!</f>
        <v>#REF!</v>
      </c>
      <c r="E695" s="88" t="e">
        <f>'ORÇAMENTO '!#REF!</f>
        <v>#REF!</v>
      </c>
      <c r="F695" s="88" t="e">
        <f>'ORÇAMENTO '!#REF!</f>
        <v>#REF!</v>
      </c>
      <c r="G695" s="90" t="e">
        <f>'ORÇAMENTO '!#REF!</f>
        <v>#REF!</v>
      </c>
      <c r="H695" s="92" t="e">
        <f>'ORÇAMENTO '!#REF!</f>
        <v>#REF!</v>
      </c>
      <c r="I695" s="90" t="e">
        <f>'ORÇAMENTO '!#REF!</f>
        <v>#REF!</v>
      </c>
      <c r="J695" s="90" t="e">
        <f>'ORÇAMENTO '!#REF!</f>
        <v>#REF!</v>
      </c>
      <c r="K695" s="90" t="e">
        <f>'ORÇAMENTO '!#REF!</f>
        <v>#REF!</v>
      </c>
      <c r="L695" s="92" t="e">
        <f>'ORÇAMENTO '!#REF!</f>
        <v>#REF!</v>
      </c>
      <c r="M695" s="92" t="e">
        <f>'ORÇAMENTO '!#REF!</f>
        <v>#REF!</v>
      </c>
      <c r="N695" s="95" t="e">
        <f>'ORÇAMENTO '!#REF!</f>
        <v>#REF!</v>
      </c>
      <c r="R695" s="96" t="e">
        <f t="shared" si="236"/>
        <v>#REF!</v>
      </c>
      <c r="S695" s="96" t="e">
        <f t="shared" si="237"/>
        <v>#REF!</v>
      </c>
      <c r="T695" s="89" t="e">
        <f t="shared" si="238"/>
        <v>#REF!</v>
      </c>
      <c r="U695" s="96" t="e">
        <f t="shared" si="222"/>
        <v>#REF!</v>
      </c>
      <c r="V695" s="100" t="e">
        <f t="shared" si="239"/>
        <v>#REF!</v>
      </c>
    </row>
    <row r="696" spans="3:23">
      <c r="C696" s="84" t="e">
        <f>'ORÇAMENTO '!#REF!</f>
        <v>#REF!</v>
      </c>
      <c r="D696" s="88" t="e">
        <f>'ORÇAMENTO '!#REF!</f>
        <v>#REF!</v>
      </c>
      <c r="E696" s="88" t="e">
        <f>'ORÇAMENTO '!#REF!</f>
        <v>#REF!</v>
      </c>
      <c r="F696" s="88" t="e">
        <f>'ORÇAMENTO '!#REF!</f>
        <v>#REF!</v>
      </c>
      <c r="G696" s="90" t="e">
        <f>'ORÇAMENTO '!#REF!</f>
        <v>#REF!</v>
      </c>
      <c r="H696" s="92" t="e">
        <f>'ORÇAMENTO '!#REF!</f>
        <v>#REF!</v>
      </c>
      <c r="I696" s="90" t="e">
        <f>'ORÇAMENTO '!#REF!</f>
        <v>#REF!</v>
      </c>
      <c r="J696" s="90" t="e">
        <f>'ORÇAMENTO '!#REF!</f>
        <v>#REF!</v>
      </c>
      <c r="K696" s="90" t="e">
        <f>'ORÇAMENTO '!#REF!</f>
        <v>#REF!</v>
      </c>
      <c r="L696" s="92" t="e">
        <f>'ORÇAMENTO '!#REF!</f>
        <v>#REF!</v>
      </c>
      <c r="M696" s="92" t="e">
        <f>'ORÇAMENTO '!#REF!</f>
        <v>#REF!</v>
      </c>
      <c r="N696" s="95" t="e">
        <f>'ORÇAMENTO '!#REF!</f>
        <v>#REF!</v>
      </c>
      <c r="R696" s="96" t="e">
        <f t="shared" ref="R696:R701" si="240">IF(F696=F695,0,SUMIF($F$6:$F$1627,F696,$H$6:$H$1627))</f>
        <v>#REF!</v>
      </c>
      <c r="S696" s="96" t="e">
        <f t="shared" ref="S696:S701" si="241">IF(F696=F695,0,SUMIF($F$6:$F$1627,F696,$I$6:$I$1627))</f>
        <v>#REF!</v>
      </c>
      <c r="T696" s="89" t="e">
        <f t="shared" ref="T696:T701" si="242">IF(F696=F695,0,SUMIF($F$6:$F$1627,F696,$L$6:$L$1627))</f>
        <v>#REF!</v>
      </c>
      <c r="U696" s="96" t="e">
        <f t="shared" si="222"/>
        <v>#REF!</v>
      </c>
      <c r="V696" s="100" t="e">
        <f t="shared" ref="V696:V701" si="243">IF(F696=F695,0,SUMIF($F$6:$F$1627,F696,$N$6:$N$1627))</f>
        <v>#REF!</v>
      </c>
      <c r="W696" s="103" t="e">
        <f t="shared" ref="W696:W701" si="244">V696+W695</f>
        <v>#REF!</v>
      </c>
    </row>
    <row r="697" spans="3:23">
      <c r="C697" s="84" t="e">
        <f>'ORÇAMENTO '!#REF!</f>
        <v>#REF!</v>
      </c>
      <c r="D697" s="88" t="e">
        <f>'ORÇAMENTO '!#REF!</f>
        <v>#REF!</v>
      </c>
      <c r="E697" s="88" t="e">
        <f>'ORÇAMENTO '!#REF!</f>
        <v>#REF!</v>
      </c>
      <c r="F697" s="88" t="e">
        <f>'ORÇAMENTO '!#REF!</f>
        <v>#REF!</v>
      </c>
      <c r="G697" s="90" t="e">
        <f>'ORÇAMENTO '!#REF!</f>
        <v>#REF!</v>
      </c>
      <c r="H697" s="92" t="e">
        <f>'ORÇAMENTO '!#REF!</f>
        <v>#REF!</v>
      </c>
      <c r="I697" s="90" t="e">
        <f>'ORÇAMENTO '!#REF!</f>
        <v>#REF!</v>
      </c>
      <c r="J697" s="90" t="e">
        <f>'ORÇAMENTO '!#REF!</f>
        <v>#REF!</v>
      </c>
      <c r="K697" s="90" t="e">
        <f>'ORÇAMENTO '!#REF!</f>
        <v>#REF!</v>
      </c>
      <c r="L697" s="92" t="e">
        <f>'ORÇAMENTO '!#REF!</f>
        <v>#REF!</v>
      </c>
      <c r="M697" s="92" t="e">
        <f>'ORÇAMENTO '!#REF!</f>
        <v>#REF!</v>
      </c>
      <c r="N697" s="95" t="e">
        <f>'ORÇAMENTO '!#REF!</f>
        <v>#REF!</v>
      </c>
      <c r="R697" s="96" t="e">
        <f t="shared" si="240"/>
        <v>#REF!</v>
      </c>
      <c r="S697" s="96" t="e">
        <f t="shared" si="241"/>
        <v>#REF!</v>
      </c>
      <c r="T697" s="89" t="e">
        <f t="shared" si="242"/>
        <v>#REF!</v>
      </c>
      <c r="U697" s="96" t="e">
        <f t="shared" si="222"/>
        <v>#REF!</v>
      </c>
      <c r="V697" s="100" t="e">
        <f t="shared" si="243"/>
        <v>#REF!</v>
      </c>
      <c r="W697" s="103" t="e">
        <f t="shared" si="244"/>
        <v>#REF!</v>
      </c>
    </row>
    <row r="698" spans="3:23">
      <c r="C698" s="84" t="e">
        <f>'ORÇAMENTO '!#REF!</f>
        <v>#REF!</v>
      </c>
      <c r="D698" s="88" t="e">
        <f>'ORÇAMENTO '!#REF!</f>
        <v>#REF!</v>
      </c>
      <c r="E698" s="88" t="e">
        <f>'ORÇAMENTO '!#REF!</f>
        <v>#REF!</v>
      </c>
      <c r="F698" s="88" t="e">
        <f>'ORÇAMENTO '!#REF!</f>
        <v>#REF!</v>
      </c>
      <c r="G698" s="90" t="e">
        <f>'ORÇAMENTO '!#REF!</f>
        <v>#REF!</v>
      </c>
      <c r="H698" s="92" t="e">
        <f>'ORÇAMENTO '!#REF!</f>
        <v>#REF!</v>
      </c>
      <c r="I698" s="90" t="e">
        <f>'ORÇAMENTO '!#REF!</f>
        <v>#REF!</v>
      </c>
      <c r="J698" s="90" t="e">
        <f>'ORÇAMENTO '!#REF!</f>
        <v>#REF!</v>
      </c>
      <c r="K698" s="90" t="e">
        <f>'ORÇAMENTO '!#REF!</f>
        <v>#REF!</v>
      </c>
      <c r="L698" s="92" t="e">
        <f>'ORÇAMENTO '!#REF!</f>
        <v>#REF!</v>
      </c>
      <c r="M698" s="92" t="e">
        <f>'ORÇAMENTO '!#REF!</f>
        <v>#REF!</v>
      </c>
      <c r="N698" s="95" t="e">
        <f>'ORÇAMENTO '!#REF!</f>
        <v>#REF!</v>
      </c>
      <c r="R698" s="96" t="e">
        <f t="shared" si="240"/>
        <v>#REF!</v>
      </c>
      <c r="S698" s="96" t="e">
        <f t="shared" si="241"/>
        <v>#REF!</v>
      </c>
      <c r="T698" s="89" t="e">
        <f t="shared" si="242"/>
        <v>#REF!</v>
      </c>
      <c r="U698" s="96" t="e">
        <f t="shared" si="222"/>
        <v>#REF!</v>
      </c>
      <c r="V698" s="100" t="e">
        <f t="shared" si="243"/>
        <v>#REF!</v>
      </c>
      <c r="W698" s="103" t="e">
        <f t="shared" si="244"/>
        <v>#REF!</v>
      </c>
    </row>
    <row r="699" spans="3:23">
      <c r="C699" s="84" t="e">
        <f>'ORÇAMENTO '!#REF!</f>
        <v>#REF!</v>
      </c>
      <c r="D699" s="88" t="e">
        <f>'ORÇAMENTO '!#REF!</f>
        <v>#REF!</v>
      </c>
      <c r="E699" s="88" t="e">
        <f>'ORÇAMENTO '!#REF!</f>
        <v>#REF!</v>
      </c>
      <c r="F699" s="88" t="e">
        <f>'ORÇAMENTO '!#REF!</f>
        <v>#REF!</v>
      </c>
      <c r="G699" s="90" t="e">
        <f>'ORÇAMENTO '!#REF!</f>
        <v>#REF!</v>
      </c>
      <c r="H699" s="92" t="e">
        <f>'ORÇAMENTO '!#REF!</f>
        <v>#REF!</v>
      </c>
      <c r="I699" s="90" t="e">
        <f>'ORÇAMENTO '!#REF!</f>
        <v>#REF!</v>
      </c>
      <c r="J699" s="90" t="e">
        <f>'ORÇAMENTO '!#REF!</f>
        <v>#REF!</v>
      </c>
      <c r="K699" s="90" t="e">
        <f>'ORÇAMENTO '!#REF!</f>
        <v>#REF!</v>
      </c>
      <c r="L699" s="92" t="e">
        <f>'ORÇAMENTO '!#REF!</f>
        <v>#REF!</v>
      </c>
      <c r="M699" s="92" t="e">
        <f>'ORÇAMENTO '!#REF!</f>
        <v>#REF!</v>
      </c>
      <c r="N699" s="95" t="e">
        <f>'ORÇAMENTO '!#REF!</f>
        <v>#REF!</v>
      </c>
      <c r="R699" s="96" t="e">
        <f t="shared" si="240"/>
        <v>#REF!</v>
      </c>
      <c r="S699" s="96" t="e">
        <f t="shared" si="241"/>
        <v>#REF!</v>
      </c>
      <c r="T699" s="89" t="e">
        <f t="shared" si="242"/>
        <v>#REF!</v>
      </c>
      <c r="U699" s="96" t="e">
        <f t="shared" si="222"/>
        <v>#REF!</v>
      </c>
      <c r="V699" s="100" t="e">
        <f t="shared" si="243"/>
        <v>#REF!</v>
      </c>
      <c r="W699" s="103" t="e">
        <f t="shared" si="244"/>
        <v>#REF!</v>
      </c>
    </row>
    <row r="700" spans="3:23">
      <c r="C700" s="84" t="e">
        <f>'ORÇAMENTO '!#REF!</f>
        <v>#REF!</v>
      </c>
      <c r="D700" s="88" t="e">
        <f>'ORÇAMENTO '!#REF!</f>
        <v>#REF!</v>
      </c>
      <c r="E700" s="88" t="e">
        <f>'ORÇAMENTO '!#REF!</f>
        <v>#REF!</v>
      </c>
      <c r="F700" s="88" t="e">
        <f>'ORÇAMENTO '!#REF!</f>
        <v>#REF!</v>
      </c>
      <c r="G700" s="90" t="e">
        <f>'ORÇAMENTO '!#REF!</f>
        <v>#REF!</v>
      </c>
      <c r="H700" s="92" t="e">
        <f>'ORÇAMENTO '!#REF!</f>
        <v>#REF!</v>
      </c>
      <c r="I700" s="90" t="e">
        <f>'ORÇAMENTO '!#REF!</f>
        <v>#REF!</v>
      </c>
      <c r="J700" s="90" t="e">
        <f>'ORÇAMENTO '!#REF!</f>
        <v>#REF!</v>
      </c>
      <c r="K700" s="90" t="e">
        <f>'ORÇAMENTO '!#REF!</f>
        <v>#REF!</v>
      </c>
      <c r="L700" s="92" t="e">
        <f>'ORÇAMENTO '!#REF!</f>
        <v>#REF!</v>
      </c>
      <c r="M700" s="92" t="e">
        <f>'ORÇAMENTO '!#REF!</f>
        <v>#REF!</v>
      </c>
      <c r="N700" s="95" t="e">
        <f>'ORÇAMENTO '!#REF!</f>
        <v>#REF!</v>
      </c>
      <c r="R700" s="96" t="e">
        <f t="shared" si="240"/>
        <v>#REF!</v>
      </c>
      <c r="S700" s="96" t="e">
        <f t="shared" si="241"/>
        <v>#REF!</v>
      </c>
      <c r="T700" s="89" t="e">
        <f t="shared" si="242"/>
        <v>#REF!</v>
      </c>
      <c r="U700" s="96" t="e">
        <f t="shared" si="222"/>
        <v>#REF!</v>
      </c>
      <c r="V700" s="100" t="e">
        <f t="shared" si="243"/>
        <v>#REF!</v>
      </c>
      <c r="W700" s="103" t="e">
        <f t="shared" si="244"/>
        <v>#REF!</v>
      </c>
    </row>
    <row r="701" spans="3:23">
      <c r="C701" s="84" t="e">
        <f>'ORÇAMENTO '!#REF!</f>
        <v>#REF!</v>
      </c>
      <c r="D701" s="88" t="e">
        <f>'ORÇAMENTO '!#REF!</f>
        <v>#REF!</v>
      </c>
      <c r="E701" s="88" t="e">
        <f>'ORÇAMENTO '!#REF!</f>
        <v>#REF!</v>
      </c>
      <c r="F701" s="88" t="e">
        <f>'ORÇAMENTO '!#REF!</f>
        <v>#REF!</v>
      </c>
      <c r="G701" s="90" t="e">
        <f>'ORÇAMENTO '!#REF!</f>
        <v>#REF!</v>
      </c>
      <c r="H701" s="92" t="e">
        <f>'ORÇAMENTO '!#REF!</f>
        <v>#REF!</v>
      </c>
      <c r="I701" s="90" t="e">
        <f>'ORÇAMENTO '!#REF!</f>
        <v>#REF!</v>
      </c>
      <c r="J701" s="90" t="e">
        <f>'ORÇAMENTO '!#REF!</f>
        <v>#REF!</v>
      </c>
      <c r="K701" s="90" t="e">
        <f>'ORÇAMENTO '!#REF!</f>
        <v>#REF!</v>
      </c>
      <c r="L701" s="92" t="e">
        <f>'ORÇAMENTO '!#REF!</f>
        <v>#REF!</v>
      </c>
      <c r="M701" s="92" t="e">
        <f>'ORÇAMENTO '!#REF!</f>
        <v>#REF!</v>
      </c>
      <c r="N701" s="95" t="e">
        <f>'ORÇAMENTO '!#REF!</f>
        <v>#REF!</v>
      </c>
      <c r="R701" s="96" t="e">
        <f t="shared" si="240"/>
        <v>#REF!</v>
      </c>
      <c r="S701" s="96" t="e">
        <f t="shared" si="241"/>
        <v>#REF!</v>
      </c>
      <c r="T701" s="89" t="e">
        <f t="shared" si="242"/>
        <v>#REF!</v>
      </c>
      <c r="U701" s="96" t="e">
        <f t="shared" si="222"/>
        <v>#REF!</v>
      </c>
      <c r="V701" s="100" t="e">
        <f t="shared" si="243"/>
        <v>#REF!</v>
      </c>
      <c r="W701" s="103" t="e">
        <f t="shared" si="244"/>
        <v>#REF!</v>
      </c>
    </row>
    <row r="702" spans="3:23" hidden="1">
      <c r="C702" s="84" t="e">
        <f>'ORÇAMENTO '!#REF!</f>
        <v>#REF!</v>
      </c>
      <c r="D702" s="88" t="e">
        <f>'ORÇAMENTO '!#REF!</f>
        <v>#REF!</v>
      </c>
      <c r="E702" s="88" t="e">
        <f>'ORÇAMENTO '!#REF!</f>
        <v>#REF!</v>
      </c>
      <c r="F702" s="88" t="e">
        <f>'ORÇAMENTO '!#REF!</f>
        <v>#REF!</v>
      </c>
      <c r="G702" s="90" t="e">
        <f>'ORÇAMENTO '!#REF!</f>
        <v>#REF!</v>
      </c>
      <c r="H702" s="92" t="e">
        <f>'ORÇAMENTO '!#REF!</f>
        <v>#REF!</v>
      </c>
      <c r="I702" s="90" t="e">
        <f>'ORÇAMENTO '!#REF!</f>
        <v>#REF!</v>
      </c>
      <c r="J702" s="90" t="e">
        <f>'ORÇAMENTO '!#REF!</f>
        <v>#REF!</v>
      </c>
      <c r="K702" s="90" t="e">
        <f>'ORÇAMENTO '!#REF!</f>
        <v>#REF!</v>
      </c>
      <c r="L702" s="92" t="e">
        <f>'ORÇAMENTO '!#REF!</f>
        <v>#REF!</v>
      </c>
      <c r="M702" s="92" t="e">
        <f>'ORÇAMENTO '!#REF!</f>
        <v>#REF!</v>
      </c>
      <c r="N702" s="95" t="e">
        <f>'ORÇAMENTO '!#REF!</f>
        <v>#REF!</v>
      </c>
      <c r="R702" s="96" t="e">
        <f t="shared" ref="R702:R707" si="245">IF(F702=F701,0,SUMIF(F$6:F$1627,F702,H$6:H$1627))</f>
        <v>#REF!</v>
      </c>
      <c r="S702" s="96" t="e">
        <f t="shared" ref="S702:S707" si="246">IF(F702=F701,0,SUMIF(F$6:F$1627,F702,I$6:I$1627))</f>
        <v>#REF!</v>
      </c>
      <c r="T702" s="89" t="e">
        <f t="shared" ref="T702:T707" si="247">IF(F702=F701,0,SUMIF(F$6:F$1627,F702,L$6:L$1627))</f>
        <v>#REF!</v>
      </c>
      <c r="U702" s="96" t="e">
        <f t="shared" si="222"/>
        <v>#REF!</v>
      </c>
      <c r="V702" s="100" t="e">
        <f t="shared" ref="V702:V707" si="248">IF(F702=F701,0,SUMIF(F$6:F$1627,F702,N$6:N$1627))</f>
        <v>#REF!</v>
      </c>
    </row>
    <row r="703" spans="3:23" hidden="1">
      <c r="C703" s="84" t="e">
        <f>'ORÇAMENTO '!#REF!</f>
        <v>#REF!</v>
      </c>
      <c r="D703" s="88" t="e">
        <f>'ORÇAMENTO '!#REF!</f>
        <v>#REF!</v>
      </c>
      <c r="E703" s="88" t="e">
        <f>'ORÇAMENTO '!#REF!</f>
        <v>#REF!</v>
      </c>
      <c r="F703" s="88" t="e">
        <f>'ORÇAMENTO '!#REF!</f>
        <v>#REF!</v>
      </c>
      <c r="G703" s="90" t="e">
        <f>'ORÇAMENTO '!#REF!</f>
        <v>#REF!</v>
      </c>
      <c r="H703" s="92" t="e">
        <f>'ORÇAMENTO '!#REF!</f>
        <v>#REF!</v>
      </c>
      <c r="I703" s="90" t="e">
        <f>'ORÇAMENTO '!#REF!</f>
        <v>#REF!</v>
      </c>
      <c r="J703" s="90" t="e">
        <f>'ORÇAMENTO '!#REF!</f>
        <v>#REF!</v>
      </c>
      <c r="K703" s="90" t="e">
        <f>'ORÇAMENTO '!#REF!</f>
        <v>#REF!</v>
      </c>
      <c r="L703" s="92" t="e">
        <f>'ORÇAMENTO '!#REF!</f>
        <v>#REF!</v>
      </c>
      <c r="M703" s="92" t="e">
        <f>'ORÇAMENTO '!#REF!</f>
        <v>#REF!</v>
      </c>
      <c r="N703" s="95" t="e">
        <f>'ORÇAMENTO '!#REF!</f>
        <v>#REF!</v>
      </c>
      <c r="R703" s="96" t="e">
        <f t="shared" si="245"/>
        <v>#REF!</v>
      </c>
      <c r="S703" s="96" t="e">
        <f t="shared" si="246"/>
        <v>#REF!</v>
      </c>
      <c r="T703" s="89" t="e">
        <f t="shared" si="247"/>
        <v>#REF!</v>
      </c>
      <c r="U703" s="96" t="e">
        <f t="shared" si="222"/>
        <v>#REF!</v>
      </c>
      <c r="V703" s="100" t="e">
        <f t="shared" si="248"/>
        <v>#REF!</v>
      </c>
    </row>
    <row r="704" spans="3:23" hidden="1">
      <c r="C704" s="84" t="e">
        <f>'ORÇAMENTO '!#REF!</f>
        <v>#REF!</v>
      </c>
      <c r="D704" s="88" t="e">
        <f>'ORÇAMENTO '!#REF!</f>
        <v>#REF!</v>
      </c>
      <c r="E704" s="88" t="e">
        <f>'ORÇAMENTO '!#REF!</f>
        <v>#REF!</v>
      </c>
      <c r="F704" s="88" t="e">
        <f>'ORÇAMENTO '!#REF!</f>
        <v>#REF!</v>
      </c>
      <c r="G704" s="90" t="e">
        <f>'ORÇAMENTO '!#REF!</f>
        <v>#REF!</v>
      </c>
      <c r="H704" s="92" t="e">
        <f>'ORÇAMENTO '!#REF!</f>
        <v>#REF!</v>
      </c>
      <c r="I704" s="90" t="e">
        <f>'ORÇAMENTO '!#REF!</f>
        <v>#REF!</v>
      </c>
      <c r="J704" s="90" t="e">
        <f>'ORÇAMENTO '!#REF!</f>
        <v>#REF!</v>
      </c>
      <c r="K704" s="90" t="e">
        <f>'ORÇAMENTO '!#REF!</f>
        <v>#REF!</v>
      </c>
      <c r="L704" s="92" t="e">
        <f>'ORÇAMENTO '!#REF!</f>
        <v>#REF!</v>
      </c>
      <c r="M704" s="92" t="e">
        <f>'ORÇAMENTO '!#REF!</f>
        <v>#REF!</v>
      </c>
      <c r="N704" s="95" t="e">
        <f>'ORÇAMENTO '!#REF!</f>
        <v>#REF!</v>
      </c>
      <c r="R704" s="96" t="e">
        <f t="shared" si="245"/>
        <v>#REF!</v>
      </c>
      <c r="S704" s="96" t="e">
        <f t="shared" si="246"/>
        <v>#REF!</v>
      </c>
      <c r="T704" s="89" t="e">
        <f t="shared" si="247"/>
        <v>#REF!</v>
      </c>
      <c r="U704" s="96" t="e">
        <f t="shared" si="222"/>
        <v>#REF!</v>
      </c>
      <c r="V704" s="100" t="e">
        <f t="shared" si="248"/>
        <v>#REF!</v>
      </c>
    </row>
    <row r="705" spans="3:23" hidden="1">
      <c r="C705" s="84" t="e">
        <f>'ORÇAMENTO '!#REF!</f>
        <v>#REF!</v>
      </c>
      <c r="D705" s="88" t="e">
        <f>'ORÇAMENTO '!#REF!</f>
        <v>#REF!</v>
      </c>
      <c r="E705" s="88" t="e">
        <f>'ORÇAMENTO '!#REF!</f>
        <v>#REF!</v>
      </c>
      <c r="F705" s="88" t="e">
        <f>'ORÇAMENTO '!#REF!</f>
        <v>#REF!</v>
      </c>
      <c r="G705" s="90" t="e">
        <f>'ORÇAMENTO '!#REF!</f>
        <v>#REF!</v>
      </c>
      <c r="H705" s="92" t="e">
        <f>'ORÇAMENTO '!#REF!</f>
        <v>#REF!</v>
      </c>
      <c r="I705" s="90" t="e">
        <f>'ORÇAMENTO '!#REF!</f>
        <v>#REF!</v>
      </c>
      <c r="J705" s="90" t="e">
        <f>'ORÇAMENTO '!#REF!</f>
        <v>#REF!</v>
      </c>
      <c r="K705" s="90" t="e">
        <f>'ORÇAMENTO '!#REF!</f>
        <v>#REF!</v>
      </c>
      <c r="L705" s="92" t="e">
        <f>'ORÇAMENTO '!#REF!</f>
        <v>#REF!</v>
      </c>
      <c r="M705" s="92" t="e">
        <f>'ORÇAMENTO '!#REF!</f>
        <v>#REF!</v>
      </c>
      <c r="N705" s="95" t="e">
        <f>'ORÇAMENTO '!#REF!</f>
        <v>#REF!</v>
      </c>
      <c r="R705" s="96" t="e">
        <f t="shared" si="245"/>
        <v>#REF!</v>
      </c>
      <c r="S705" s="96" t="e">
        <f t="shared" si="246"/>
        <v>#REF!</v>
      </c>
      <c r="T705" s="89" t="e">
        <f t="shared" si="247"/>
        <v>#REF!</v>
      </c>
      <c r="U705" s="96" t="e">
        <f t="shared" si="222"/>
        <v>#REF!</v>
      </c>
      <c r="V705" s="100" t="e">
        <f t="shared" si="248"/>
        <v>#REF!</v>
      </c>
    </row>
    <row r="706" spans="3:23" hidden="1">
      <c r="C706" s="84" t="e">
        <f>'ORÇAMENTO '!#REF!</f>
        <v>#REF!</v>
      </c>
      <c r="D706" s="88" t="e">
        <f>'ORÇAMENTO '!#REF!</f>
        <v>#REF!</v>
      </c>
      <c r="E706" s="88" t="e">
        <f>'ORÇAMENTO '!#REF!</f>
        <v>#REF!</v>
      </c>
      <c r="F706" s="88" t="e">
        <f>'ORÇAMENTO '!#REF!</f>
        <v>#REF!</v>
      </c>
      <c r="G706" s="90" t="e">
        <f>'ORÇAMENTO '!#REF!</f>
        <v>#REF!</v>
      </c>
      <c r="H706" s="92" t="e">
        <f>'ORÇAMENTO '!#REF!</f>
        <v>#REF!</v>
      </c>
      <c r="I706" s="90" t="e">
        <f>'ORÇAMENTO '!#REF!</f>
        <v>#REF!</v>
      </c>
      <c r="J706" s="90" t="e">
        <f>'ORÇAMENTO '!#REF!</f>
        <v>#REF!</v>
      </c>
      <c r="K706" s="90" t="e">
        <f>'ORÇAMENTO '!#REF!</f>
        <v>#REF!</v>
      </c>
      <c r="L706" s="92" t="e">
        <f>'ORÇAMENTO '!#REF!</f>
        <v>#REF!</v>
      </c>
      <c r="M706" s="92" t="e">
        <f>'ORÇAMENTO '!#REF!</f>
        <v>#REF!</v>
      </c>
      <c r="N706" s="95" t="e">
        <f>'ORÇAMENTO '!#REF!</f>
        <v>#REF!</v>
      </c>
      <c r="R706" s="96" t="e">
        <f t="shared" si="245"/>
        <v>#REF!</v>
      </c>
      <c r="S706" s="96" t="e">
        <f t="shared" si="246"/>
        <v>#REF!</v>
      </c>
      <c r="T706" s="89" t="e">
        <f t="shared" si="247"/>
        <v>#REF!</v>
      </c>
      <c r="U706" s="96" t="e">
        <f t="shared" si="222"/>
        <v>#REF!</v>
      </c>
      <c r="V706" s="100" t="e">
        <f t="shared" si="248"/>
        <v>#REF!</v>
      </c>
    </row>
    <row r="707" spans="3:23" hidden="1">
      <c r="C707" s="84" t="e">
        <f>'ORÇAMENTO '!#REF!</f>
        <v>#REF!</v>
      </c>
      <c r="D707" s="88" t="e">
        <f>'ORÇAMENTO '!#REF!</f>
        <v>#REF!</v>
      </c>
      <c r="E707" s="88" t="e">
        <f>'ORÇAMENTO '!#REF!</f>
        <v>#REF!</v>
      </c>
      <c r="F707" s="88" t="e">
        <f>'ORÇAMENTO '!#REF!</f>
        <v>#REF!</v>
      </c>
      <c r="G707" s="90" t="e">
        <f>'ORÇAMENTO '!#REF!</f>
        <v>#REF!</v>
      </c>
      <c r="H707" s="92" t="e">
        <f>'ORÇAMENTO '!#REF!</f>
        <v>#REF!</v>
      </c>
      <c r="I707" s="90" t="e">
        <f>'ORÇAMENTO '!#REF!</f>
        <v>#REF!</v>
      </c>
      <c r="J707" s="90" t="e">
        <f>'ORÇAMENTO '!#REF!</f>
        <v>#REF!</v>
      </c>
      <c r="K707" s="90" t="e">
        <f>'ORÇAMENTO '!#REF!</f>
        <v>#REF!</v>
      </c>
      <c r="L707" s="92" t="e">
        <f>'ORÇAMENTO '!#REF!</f>
        <v>#REF!</v>
      </c>
      <c r="M707" s="92" t="e">
        <f>'ORÇAMENTO '!#REF!</f>
        <v>#REF!</v>
      </c>
      <c r="N707" s="95" t="e">
        <f>'ORÇAMENTO '!#REF!</f>
        <v>#REF!</v>
      </c>
      <c r="R707" s="96" t="e">
        <f t="shared" si="245"/>
        <v>#REF!</v>
      </c>
      <c r="S707" s="96" t="e">
        <f t="shared" si="246"/>
        <v>#REF!</v>
      </c>
      <c r="T707" s="89" t="e">
        <f t="shared" si="247"/>
        <v>#REF!</v>
      </c>
      <c r="U707" s="96" t="e">
        <f t="shared" si="222"/>
        <v>#REF!</v>
      </c>
      <c r="V707" s="100" t="e">
        <f t="shared" si="248"/>
        <v>#REF!</v>
      </c>
    </row>
    <row r="708" spans="3:23">
      <c r="C708" s="84" t="e">
        <f>'ORÇAMENTO '!#REF!</f>
        <v>#REF!</v>
      </c>
      <c r="D708" s="88" t="e">
        <f>'ORÇAMENTO '!#REF!</f>
        <v>#REF!</v>
      </c>
      <c r="E708" s="88" t="e">
        <f>'ORÇAMENTO '!#REF!</f>
        <v>#REF!</v>
      </c>
      <c r="F708" s="88" t="e">
        <f>'ORÇAMENTO '!#REF!</f>
        <v>#REF!</v>
      </c>
      <c r="G708" s="90" t="e">
        <f>'ORÇAMENTO '!#REF!</f>
        <v>#REF!</v>
      </c>
      <c r="H708" s="92" t="e">
        <f>'ORÇAMENTO '!#REF!</f>
        <v>#REF!</v>
      </c>
      <c r="I708" s="90" t="e">
        <f>'ORÇAMENTO '!#REF!</f>
        <v>#REF!</v>
      </c>
      <c r="J708" s="90" t="e">
        <f>'ORÇAMENTO '!#REF!</f>
        <v>#REF!</v>
      </c>
      <c r="K708" s="90" t="e">
        <f>'ORÇAMENTO '!#REF!</f>
        <v>#REF!</v>
      </c>
      <c r="L708" s="92" t="e">
        <f>'ORÇAMENTO '!#REF!</f>
        <v>#REF!</v>
      </c>
      <c r="M708" s="92" t="e">
        <f>'ORÇAMENTO '!#REF!</f>
        <v>#REF!</v>
      </c>
      <c r="N708" s="95" t="e">
        <f>'ORÇAMENTO '!#REF!</f>
        <v>#REF!</v>
      </c>
      <c r="R708" s="96" t="e">
        <f>IF(F708=F707,0,SUMIF($F$6:$F$1627,F708,$H$6:$H$1627))</f>
        <v>#REF!</v>
      </c>
      <c r="S708" s="96" t="e">
        <f>IF(F708=F707,0,SUMIF($F$6:$F$1627,F708,$I$6:$I$1627))</f>
        <v>#REF!</v>
      </c>
      <c r="T708" s="89" t="e">
        <f>IF(F708=F707,0,SUMIF($F$6:$F$1627,F708,$L$6:$L$1627))</f>
        <v>#REF!</v>
      </c>
      <c r="U708" s="96" t="e">
        <f t="shared" si="222"/>
        <v>#REF!</v>
      </c>
      <c r="V708" s="100" t="e">
        <f>IF(F708=F707,0,SUMIF($F$6:$F$1627,F708,$N$6:$N$1627))</f>
        <v>#REF!</v>
      </c>
      <c r="W708" s="103" t="e">
        <f>V708+W707</f>
        <v>#REF!</v>
      </c>
    </row>
    <row r="709" spans="3:23" hidden="1">
      <c r="C709" s="84" t="e">
        <f>'ORÇAMENTO '!#REF!</f>
        <v>#REF!</v>
      </c>
      <c r="D709" s="88" t="e">
        <f>'ORÇAMENTO '!#REF!</f>
        <v>#REF!</v>
      </c>
      <c r="E709" s="88" t="e">
        <f>'ORÇAMENTO '!#REF!</f>
        <v>#REF!</v>
      </c>
      <c r="F709" s="88" t="e">
        <f>'ORÇAMENTO '!#REF!</f>
        <v>#REF!</v>
      </c>
      <c r="G709" s="90" t="e">
        <f>'ORÇAMENTO '!#REF!</f>
        <v>#REF!</v>
      </c>
      <c r="H709" s="92" t="e">
        <f>'ORÇAMENTO '!#REF!</f>
        <v>#REF!</v>
      </c>
      <c r="I709" s="90" t="e">
        <f>'ORÇAMENTO '!#REF!</f>
        <v>#REF!</v>
      </c>
      <c r="J709" s="90" t="e">
        <f>'ORÇAMENTO '!#REF!</f>
        <v>#REF!</v>
      </c>
      <c r="K709" s="90" t="e">
        <f>'ORÇAMENTO '!#REF!</f>
        <v>#REF!</v>
      </c>
      <c r="L709" s="92" t="e">
        <f>'ORÇAMENTO '!#REF!</f>
        <v>#REF!</v>
      </c>
      <c r="M709" s="92" t="e">
        <f>'ORÇAMENTO '!#REF!</f>
        <v>#REF!</v>
      </c>
      <c r="N709" s="95" t="e">
        <f>'ORÇAMENTO '!#REF!</f>
        <v>#REF!</v>
      </c>
      <c r="R709" s="96" t="e">
        <f t="shared" ref="R709:R718" si="249">IF(F709=F708,0,SUMIF(F$6:F$1627,F709,H$6:H$1627))</f>
        <v>#REF!</v>
      </c>
      <c r="S709" s="96" t="e">
        <f t="shared" ref="S709:S718" si="250">IF(F709=F708,0,SUMIF(F$6:F$1627,F709,I$6:I$1627))</f>
        <v>#REF!</v>
      </c>
      <c r="T709" s="89" t="e">
        <f t="shared" ref="T709:T718" si="251">IF(F709=F708,0,SUMIF(F$6:F$1627,F709,L$6:L$1627))</f>
        <v>#REF!</v>
      </c>
      <c r="U709" s="96" t="e">
        <f t="shared" si="222"/>
        <v>#REF!</v>
      </c>
      <c r="V709" s="100" t="e">
        <f t="shared" ref="V709:V718" si="252">IF(F709=F708,0,SUMIF(F$6:F$1627,F709,N$6:N$1627))</f>
        <v>#REF!</v>
      </c>
    </row>
    <row r="710" spans="3:23" hidden="1">
      <c r="C710" s="84" t="e">
        <f>'ORÇAMENTO '!#REF!</f>
        <v>#REF!</v>
      </c>
      <c r="D710" s="88" t="e">
        <f>'ORÇAMENTO '!#REF!</f>
        <v>#REF!</v>
      </c>
      <c r="E710" s="88" t="e">
        <f>'ORÇAMENTO '!#REF!</f>
        <v>#REF!</v>
      </c>
      <c r="F710" s="88" t="e">
        <f>'ORÇAMENTO '!#REF!</f>
        <v>#REF!</v>
      </c>
      <c r="G710" s="90" t="e">
        <f>'ORÇAMENTO '!#REF!</f>
        <v>#REF!</v>
      </c>
      <c r="H710" s="92" t="e">
        <f>'ORÇAMENTO '!#REF!</f>
        <v>#REF!</v>
      </c>
      <c r="I710" s="90" t="e">
        <f>'ORÇAMENTO '!#REF!</f>
        <v>#REF!</v>
      </c>
      <c r="J710" s="90" t="e">
        <f>'ORÇAMENTO '!#REF!</f>
        <v>#REF!</v>
      </c>
      <c r="K710" s="90" t="e">
        <f>'ORÇAMENTO '!#REF!</f>
        <v>#REF!</v>
      </c>
      <c r="L710" s="92" t="e">
        <f>'ORÇAMENTO '!#REF!</f>
        <v>#REF!</v>
      </c>
      <c r="M710" s="92" t="e">
        <f>'ORÇAMENTO '!#REF!</f>
        <v>#REF!</v>
      </c>
      <c r="N710" s="95" t="e">
        <f>'ORÇAMENTO '!#REF!</f>
        <v>#REF!</v>
      </c>
      <c r="R710" s="96" t="e">
        <f t="shared" si="249"/>
        <v>#REF!</v>
      </c>
      <c r="S710" s="96" t="e">
        <f t="shared" si="250"/>
        <v>#REF!</v>
      </c>
      <c r="T710" s="89" t="e">
        <f t="shared" si="251"/>
        <v>#REF!</v>
      </c>
      <c r="U710" s="96" t="e">
        <f t="shared" ref="U710:U773" si="253">IF(F710=F709,0,SUMIF(F$6:F$1627,F710,M$6:M$1627))</f>
        <v>#REF!</v>
      </c>
      <c r="V710" s="100" t="e">
        <f t="shared" si="252"/>
        <v>#REF!</v>
      </c>
    </row>
    <row r="711" spans="3:23" hidden="1">
      <c r="C711" s="84" t="e">
        <f>'ORÇAMENTO '!#REF!</f>
        <v>#REF!</v>
      </c>
      <c r="D711" s="88" t="e">
        <f>'ORÇAMENTO '!#REF!</f>
        <v>#REF!</v>
      </c>
      <c r="E711" s="88" t="e">
        <f>'ORÇAMENTO '!#REF!</f>
        <v>#REF!</v>
      </c>
      <c r="F711" s="88" t="e">
        <f>'ORÇAMENTO '!#REF!</f>
        <v>#REF!</v>
      </c>
      <c r="G711" s="90" t="e">
        <f>'ORÇAMENTO '!#REF!</f>
        <v>#REF!</v>
      </c>
      <c r="H711" s="92" t="e">
        <f>'ORÇAMENTO '!#REF!</f>
        <v>#REF!</v>
      </c>
      <c r="I711" s="90" t="e">
        <f>'ORÇAMENTO '!#REF!</f>
        <v>#REF!</v>
      </c>
      <c r="J711" s="90" t="e">
        <f>'ORÇAMENTO '!#REF!</f>
        <v>#REF!</v>
      </c>
      <c r="K711" s="90" t="e">
        <f>'ORÇAMENTO '!#REF!</f>
        <v>#REF!</v>
      </c>
      <c r="L711" s="92" t="e">
        <f>'ORÇAMENTO '!#REF!</f>
        <v>#REF!</v>
      </c>
      <c r="M711" s="92" t="e">
        <f>'ORÇAMENTO '!#REF!</f>
        <v>#REF!</v>
      </c>
      <c r="N711" s="95" t="e">
        <f>'ORÇAMENTO '!#REF!</f>
        <v>#REF!</v>
      </c>
      <c r="R711" s="96" t="e">
        <f t="shared" si="249"/>
        <v>#REF!</v>
      </c>
      <c r="S711" s="96" t="e">
        <f t="shared" si="250"/>
        <v>#REF!</v>
      </c>
      <c r="T711" s="89" t="e">
        <f t="shared" si="251"/>
        <v>#REF!</v>
      </c>
      <c r="U711" s="96" t="e">
        <f t="shared" si="253"/>
        <v>#REF!</v>
      </c>
      <c r="V711" s="100" t="e">
        <f t="shared" si="252"/>
        <v>#REF!</v>
      </c>
    </row>
    <row r="712" spans="3:23" hidden="1">
      <c r="C712" s="84" t="e">
        <f>'ORÇAMENTO '!#REF!</f>
        <v>#REF!</v>
      </c>
      <c r="D712" s="88" t="e">
        <f>'ORÇAMENTO '!#REF!</f>
        <v>#REF!</v>
      </c>
      <c r="E712" s="88" t="e">
        <f>'ORÇAMENTO '!#REF!</f>
        <v>#REF!</v>
      </c>
      <c r="F712" s="88" t="e">
        <f>'ORÇAMENTO '!#REF!</f>
        <v>#REF!</v>
      </c>
      <c r="G712" s="90" t="e">
        <f>'ORÇAMENTO '!#REF!</f>
        <v>#REF!</v>
      </c>
      <c r="H712" s="92" t="e">
        <f>'ORÇAMENTO '!#REF!</f>
        <v>#REF!</v>
      </c>
      <c r="I712" s="90" t="e">
        <f>'ORÇAMENTO '!#REF!</f>
        <v>#REF!</v>
      </c>
      <c r="J712" s="90" t="e">
        <f>'ORÇAMENTO '!#REF!</f>
        <v>#REF!</v>
      </c>
      <c r="K712" s="90" t="e">
        <f>'ORÇAMENTO '!#REF!</f>
        <v>#REF!</v>
      </c>
      <c r="L712" s="92" t="e">
        <f>'ORÇAMENTO '!#REF!</f>
        <v>#REF!</v>
      </c>
      <c r="M712" s="92" t="e">
        <f>'ORÇAMENTO '!#REF!</f>
        <v>#REF!</v>
      </c>
      <c r="N712" s="95" t="e">
        <f>'ORÇAMENTO '!#REF!</f>
        <v>#REF!</v>
      </c>
      <c r="R712" s="96" t="e">
        <f t="shared" si="249"/>
        <v>#REF!</v>
      </c>
      <c r="S712" s="96" t="e">
        <f t="shared" si="250"/>
        <v>#REF!</v>
      </c>
      <c r="T712" s="89" t="e">
        <f t="shared" si="251"/>
        <v>#REF!</v>
      </c>
      <c r="U712" s="96" t="e">
        <f t="shared" si="253"/>
        <v>#REF!</v>
      </c>
      <c r="V712" s="100" t="e">
        <f t="shared" si="252"/>
        <v>#REF!</v>
      </c>
    </row>
    <row r="713" spans="3:23" hidden="1">
      <c r="C713" s="84" t="e">
        <f>'ORÇAMENTO '!#REF!</f>
        <v>#REF!</v>
      </c>
      <c r="D713" s="88" t="e">
        <f>'ORÇAMENTO '!#REF!</f>
        <v>#REF!</v>
      </c>
      <c r="E713" s="88" t="e">
        <f>'ORÇAMENTO '!#REF!</f>
        <v>#REF!</v>
      </c>
      <c r="F713" s="88" t="e">
        <f>'ORÇAMENTO '!#REF!</f>
        <v>#REF!</v>
      </c>
      <c r="G713" s="90" t="e">
        <f>'ORÇAMENTO '!#REF!</f>
        <v>#REF!</v>
      </c>
      <c r="H713" s="92" t="e">
        <f>'ORÇAMENTO '!#REF!</f>
        <v>#REF!</v>
      </c>
      <c r="I713" s="90" t="e">
        <f>'ORÇAMENTO '!#REF!</f>
        <v>#REF!</v>
      </c>
      <c r="J713" s="90" t="e">
        <f>'ORÇAMENTO '!#REF!</f>
        <v>#REF!</v>
      </c>
      <c r="K713" s="90" t="e">
        <f>'ORÇAMENTO '!#REF!</f>
        <v>#REF!</v>
      </c>
      <c r="L713" s="92" t="e">
        <f>'ORÇAMENTO '!#REF!</f>
        <v>#REF!</v>
      </c>
      <c r="M713" s="92" t="e">
        <f>'ORÇAMENTO '!#REF!</f>
        <v>#REF!</v>
      </c>
      <c r="N713" s="95" t="e">
        <f>'ORÇAMENTO '!#REF!</f>
        <v>#REF!</v>
      </c>
      <c r="R713" s="96" t="e">
        <f t="shared" si="249"/>
        <v>#REF!</v>
      </c>
      <c r="S713" s="96" t="e">
        <f t="shared" si="250"/>
        <v>#REF!</v>
      </c>
      <c r="T713" s="89" t="e">
        <f t="shared" si="251"/>
        <v>#REF!</v>
      </c>
      <c r="U713" s="96" t="e">
        <f t="shared" si="253"/>
        <v>#REF!</v>
      </c>
      <c r="V713" s="100" t="e">
        <f t="shared" si="252"/>
        <v>#REF!</v>
      </c>
    </row>
    <row r="714" spans="3:23" hidden="1">
      <c r="C714" s="84" t="e">
        <f>'ORÇAMENTO '!#REF!</f>
        <v>#REF!</v>
      </c>
      <c r="D714" s="88" t="e">
        <f>'ORÇAMENTO '!#REF!</f>
        <v>#REF!</v>
      </c>
      <c r="E714" s="88" t="e">
        <f>'ORÇAMENTO '!#REF!</f>
        <v>#REF!</v>
      </c>
      <c r="F714" s="88" t="e">
        <f>'ORÇAMENTO '!#REF!</f>
        <v>#REF!</v>
      </c>
      <c r="G714" s="90" t="e">
        <f>'ORÇAMENTO '!#REF!</f>
        <v>#REF!</v>
      </c>
      <c r="H714" s="92" t="e">
        <f>'ORÇAMENTO '!#REF!</f>
        <v>#REF!</v>
      </c>
      <c r="I714" s="90" t="e">
        <f>'ORÇAMENTO '!#REF!</f>
        <v>#REF!</v>
      </c>
      <c r="J714" s="90" t="e">
        <f>'ORÇAMENTO '!#REF!</f>
        <v>#REF!</v>
      </c>
      <c r="K714" s="90" t="e">
        <f>'ORÇAMENTO '!#REF!</f>
        <v>#REF!</v>
      </c>
      <c r="L714" s="92" t="e">
        <f>'ORÇAMENTO '!#REF!</f>
        <v>#REF!</v>
      </c>
      <c r="M714" s="92" t="e">
        <f>'ORÇAMENTO '!#REF!</f>
        <v>#REF!</v>
      </c>
      <c r="N714" s="95" t="e">
        <f>'ORÇAMENTO '!#REF!</f>
        <v>#REF!</v>
      </c>
      <c r="R714" s="96" t="e">
        <f t="shared" si="249"/>
        <v>#REF!</v>
      </c>
      <c r="S714" s="96" t="e">
        <f t="shared" si="250"/>
        <v>#REF!</v>
      </c>
      <c r="T714" s="89" t="e">
        <f t="shared" si="251"/>
        <v>#REF!</v>
      </c>
      <c r="U714" s="96" t="e">
        <f t="shared" si="253"/>
        <v>#REF!</v>
      </c>
      <c r="V714" s="100" t="e">
        <f t="shared" si="252"/>
        <v>#REF!</v>
      </c>
    </row>
    <row r="715" spans="3:23" hidden="1">
      <c r="C715" s="84" t="e">
        <f>'ORÇAMENTO '!#REF!</f>
        <v>#REF!</v>
      </c>
      <c r="D715" s="88" t="e">
        <f>'ORÇAMENTO '!#REF!</f>
        <v>#REF!</v>
      </c>
      <c r="E715" s="88" t="e">
        <f>'ORÇAMENTO '!#REF!</f>
        <v>#REF!</v>
      </c>
      <c r="F715" s="88" t="e">
        <f>'ORÇAMENTO '!#REF!</f>
        <v>#REF!</v>
      </c>
      <c r="G715" s="90" t="e">
        <f>'ORÇAMENTO '!#REF!</f>
        <v>#REF!</v>
      </c>
      <c r="H715" s="92" t="e">
        <f>'ORÇAMENTO '!#REF!</f>
        <v>#REF!</v>
      </c>
      <c r="I715" s="90" t="e">
        <f>'ORÇAMENTO '!#REF!</f>
        <v>#REF!</v>
      </c>
      <c r="J715" s="90" t="e">
        <f>'ORÇAMENTO '!#REF!</f>
        <v>#REF!</v>
      </c>
      <c r="K715" s="90" t="e">
        <f>'ORÇAMENTO '!#REF!</f>
        <v>#REF!</v>
      </c>
      <c r="L715" s="92" t="e">
        <f>'ORÇAMENTO '!#REF!</f>
        <v>#REF!</v>
      </c>
      <c r="M715" s="92" t="e">
        <f>'ORÇAMENTO '!#REF!</f>
        <v>#REF!</v>
      </c>
      <c r="N715" s="95" t="e">
        <f>'ORÇAMENTO '!#REF!</f>
        <v>#REF!</v>
      </c>
      <c r="R715" s="96" t="e">
        <f t="shared" si="249"/>
        <v>#REF!</v>
      </c>
      <c r="S715" s="96" t="e">
        <f t="shared" si="250"/>
        <v>#REF!</v>
      </c>
      <c r="T715" s="89" t="e">
        <f t="shared" si="251"/>
        <v>#REF!</v>
      </c>
      <c r="U715" s="96" t="e">
        <f t="shared" si="253"/>
        <v>#REF!</v>
      </c>
      <c r="V715" s="100" t="e">
        <f t="shared" si="252"/>
        <v>#REF!</v>
      </c>
    </row>
    <row r="716" spans="3:23" hidden="1">
      <c r="C716" s="84" t="e">
        <f>'ORÇAMENTO '!#REF!</f>
        <v>#REF!</v>
      </c>
      <c r="D716" s="88" t="e">
        <f>'ORÇAMENTO '!#REF!</f>
        <v>#REF!</v>
      </c>
      <c r="E716" s="88" t="e">
        <f>'ORÇAMENTO '!#REF!</f>
        <v>#REF!</v>
      </c>
      <c r="F716" s="88" t="e">
        <f>'ORÇAMENTO '!#REF!</f>
        <v>#REF!</v>
      </c>
      <c r="G716" s="90" t="e">
        <f>'ORÇAMENTO '!#REF!</f>
        <v>#REF!</v>
      </c>
      <c r="H716" s="92" t="e">
        <f>'ORÇAMENTO '!#REF!</f>
        <v>#REF!</v>
      </c>
      <c r="I716" s="90" t="e">
        <f>'ORÇAMENTO '!#REF!</f>
        <v>#REF!</v>
      </c>
      <c r="J716" s="90" t="e">
        <f>'ORÇAMENTO '!#REF!</f>
        <v>#REF!</v>
      </c>
      <c r="K716" s="90" t="e">
        <f>'ORÇAMENTO '!#REF!</f>
        <v>#REF!</v>
      </c>
      <c r="L716" s="92" t="e">
        <f>'ORÇAMENTO '!#REF!</f>
        <v>#REF!</v>
      </c>
      <c r="M716" s="92" t="e">
        <f>'ORÇAMENTO '!#REF!</f>
        <v>#REF!</v>
      </c>
      <c r="N716" s="95" t="e">
        <f>'ORÇAMENTO '!#REF!</f>
        <v>#REF!</v>
      </c>
      <c r="R716" s="96" t="e">
        <f t="shared" si="249"/>
        <v>#REF!</v>
      </c>
      <c r="S716" s="96" t="e">
        <f t="shared" si="250"/>
        <v>#REF!</v>
      </c>
      <c r="T716" s="89" t="e">
        <f t="shared" si="251"/>
        <v>#REF!</v>
      </c>
      <c r="U716" s="96" t="e">
        <f t="shared" si="253"/>
        <v>#REF!</v>
      </c>
      <c r="V716" s="100" t="e">
        <f t="shared" si="252"/>
        <v>#REF!</v>
      </c>
    </row>
    <row r="717" spans="3:23" hidden="1">
      <c r="C717" s="84" t="e">
        <f>'ORÇAMENTO '!#REF!</f>
        <v>#REF!</v>
      </c>
      <c r="D717" s="88" t="e">
        <f>'ORÇAMENTO '!#REF!</f>
        <v>#REF!</v>
      </c>
      <c r="E717" s="88" t="e">
        <f>'ORÇAMENTO '!#REF!</f>
        <v>#REF!</v>
      </c>
      <c r="F717" s="88" t="e">
        <f>'ORÇAMENTO '!#REF!</f>
        <v>#REF!</v>
      </c>
      <c r="G717" s="90" t="e">
        <f>'ORÇAMENTO '!#REF!</f>
        <v>#REF!</v>
      </c>
      <c r="H717" s="92" t="e">
        <f>'ORÇAMENTO '!#REF!</f>
        <v>#REF!</v>
      </c>
      <c r="I717" s="90" t="e">
        <f>'ORÇAMENTO '!#REF!</f>
        <v>#REF!</v>
      </c>
      <c r="J717" s="90" t="e">
        <f>'ORÇAMENTO '!#REF!</f>
        <v>#REF!</v>
      </c>
      <c r="K717" s="90" t="e">
        <f>'ORÇAMENTO '!#REF!</f>
        <v>#REF!</v>
      </c>
      <c r="L717" s="92" t="e">
        <f>'ORÇAMENTO '!#REF!</f>
        <v>#REF!</v>
      </c>
      <c r="M717" s="92" t="e">
        <f>'ORÇAMENTO '!#REF!</f>
        <v>#REF!</v>
      </c>
      <c r="N717" s="95" t="e">
        <f>'ORÇAMENTO '!#REF!</f>
        <v>#REF!</v>
      </c>
      <c r="R717" s="96" t="e">
        <f t="shared" si="249"/>
        <v>#REF!</v>
      </c>
      <c r="S717" s="96" t="e">
        <f t="shared" si="250"/>
        <v>#REF!</v>
      </c>
      <c r="T717" s="89" t="e">
        <f t="shared" si="251"/>
        <v>#REF!</v>
      </c>
      <c r="U717" s="96" t="e">
        <f t="shared" si="253"/>
        <v>#REF!</v>
      </c>
      <c r="V717" s="100" t="e">
        <f t="shared" si="252"/>
        <v>#REF!</v>
      </c>
    </row>
    <row r="718" spans="3:23" hidden="1">
      <c r="C718" s="84" t="e">
        <f>'ORÇAMENTO '!#REF!</f>
        <v>#REF!</v>
      </c>
      <c r="D718" s="88" t="e">
        <f>'ORÇAMENTO '!#REF!</f>
        <v>#REF!</v>
      </c>
      <c r="E718" s="88" t="e">
        <f>'ORÇAMENTO '!#REF!</f>
        <v>#REF!</v>
      </c>
      <c r="F718" s="88" t="e">
        <f>'ORÇAMENTO '!#REF!</f>
        <v>#REF!</v>
      </c>
      <c r="G718" s="90" t="e">
        <f>'ORÇAMENTO '!#REF!</f>
        <v>#REF!</v>
      </c>
      <c r="H718" s="92" t="e">
        <f>'ORÇAMENTO '!#REF!</f>
        <v>#REF!</v>
      </c>
      <c r="I718" s="90" t="e">
        <f>'ORÇAMENTO '!#REF!</f>
        <v>#REF!</v>
      </c>
      <c r="J718" s="90" t="e">
        <f>'ORÇAMENTO '!#REF!</f>
        <v>#REF!</v>
      </c>
      <c r="K718" s="90" t="e">
        <f>'ORÇAMENTO '!#REF!</f>
        <v>#REF!</v>
      </c>
      <c r="L718" s="92" t="e">
        <f>'ORÇAMENTO '!#REF!</f>
        <v>#REF!</v>
      </c>
      <c r="M718" s="92" t="e">
        <f>'ORÇAMENTO '!#REF!</f>
        <v>#REF!</v>
      </c>
      <c r="N718" s="95" t="e">
        <f>'ORÇAMENTO '!#REF!</f>
        <v>#REF!</v>
      </c>
      <c r="R718" s="96" t="e">
        <f t="shared" si="249"/>
        <v>#REF!</v>
      </c>
      <c r="S718" s="96" t="e">
        <f t="shared" si="250"/>
        <v>#REF!</v>
      </c>
      <c r="T718" s="89" t="e">
        <f t="shared" si="251"/>
        <v>#REF!</v>
      </c>
      <c r="U718" s="96" t="e">
        <f t="shared" si="253"/>
        <v>#REF!</v>
      </c>
      <c r="V718" s="100" t="e">
        <f t="shared" si="252"/>
        <v>#REF!</v>
      </c>
    </row>
    <row r="719" spans="3:23">
      <c r="C719" s="84" t="e">
        <f>'ORÇAMENTO '!#REF!</f>
        <v>#REF!</v>
      </c>
      <c r="D719" s="88" t="e">
        <f>'ORÇAMENTO '!#REF!</f>
        <v>#REF!</v>
      </c>
      <c r="E719" s="88" t="e">
        <f>'ORÇAMENTO '!#REF!</f>
        <v>#REF!</v>
      </c>
      <c r="F719" s="88" t="e">
        <f>'ORÇAMENTO '!#REF!</f>
        <v>#REF!</v>
      </c>
      <c r="G719" s="90" t="e">
        <f>'ORÇAMENTO '!#REF!</f>
        <v>#REF!</v>
      </c>
      <c r="H719" s="92" t="e">
        <f>'ORÇAMENTO '!#REF!</f>
        <v>#REF!</v>
      </c>
      <c r="I719" s="90" t="e">
        <f>'ORÇAMENTO '!#REF!</f>
        <v>#REF!</v>
      </c>
      <c r="J719" s="90" t="e">
        <f>'ORÇAMENTO '!#REF!</f>
        <v>#REF!</v>
      </c>
      <c r="K719" s="90" t="e">
        <f>'ORÇAMENTO '!#REF!</f>
        <v>#REF!</v>
      </c>
      <c r="L719" s="92" t="e">
        <f>'ORÇAMENTO '!#REF!</f>
        <v>#REF!</v>
      </c>
      <c r="M719" s="92" t="e">
        <f>'ORÇAMENTO '!#REF!</f>
        <v>#REF!</v>
      </c>
      <c r="N719" s="95" t="e">
        <f>'ORÇAMENTO '!#REF!</f>
        <v>#REF!</v>
      </c>
      <c r="R719" s="96" t="e">
        <f>IF(F719=F718,0,SUMIF($F$6:$F$1627,F719,$H$6:$H$1627))</f>
        <v>#REF!</v>
      </c>
      <c r="S719" s="96" t="e">
        <f>IF(F719=F718,0,SUMIF($F$6:$F$1627,F719,$I$6:$I$1627))</f>
        <v>#REF!</v>
      </c>
      <c r="T719" s="89" t="e">
        <f>IF(F719=F718,0,SUMIF($F$6:$F$1627,F719,$L$6:$L$1627))</f>
        <v>#REF!</v>
      </c>
      <c r="U719" s="96" t="e">
        <f t="shared" si="253"/>
        <v>#REF!</v>
      </c>
      <c r="V719" s="100" t="e">
        <f>IF(F719=F718,0,SUMIF($F$6:$F$1627,F719,$N$6:$N$1627))</f>
        <v>#REF!</v>
      </c>
      <c r="W719" s="103" t="e">
        <f>V719+W718</f>
        <v>#REF!</v>
      </c>
    </row>
    <row r="720" spans="3:23" hidden="1">
      <c r="C720" s="84" t="e">
        <f>'ORÇAMENTO '!#REF!</f>
        <v>#REF!</v>
      </c>
      <c r="D720" s="88" t="e">
        <f>'ORÇAMENTO '!#REF!</f>
        <v>#REF!</v>
      </c>
      <c r="E720" s="88" t="e">
        <f>'ORÇAMENTO '!#REF!</f>
        <v>#REF!</v>
      </c>
      <c r="F720" s="88" t="e">
        <f>'ORÇAMENTO '!#REF!</f>
        <v>#REF!</v>
      </c>
      <c r="G720" s="90" t="e">
        <f>'ORÇAMENTO '!#REF!</f>
        <v>#REF!</v>
      </c>
      <c r="H720" s="92" t="e">
        <f>'ORÇAMENTO '!#REF!</f>
        <v>#REF!</v>
      </c>
      <c r="I720" s="90" t="e">
        <f>'ORÇAMENTO '!#REF!</f>
        <v>#REF!</v>
      </c>
      <c r="J720" s="90" t="e">
        <f>'ORÇAMENTO '!#REF!</f>
        <v>#REF!</v>
      </c>
      <c r="K720" s="90" t="e">
        <f>'ORÇAMENTO '!#REF!</f>
        <v>#REF!</v>
      </c>
      <c r="L720" s="92" t="e">
        <f>'ORÇAMENTO '!#REF!</f>
        <v>#REF!</v>
      </c>
      <c r="M720" s="92" t="e">
        <f>'ORÇAMENTO '!#REF!</f>
        <v>#REF!</v>
      </c>
      <c r="N720" s="95" t="e">
        <f>'ORÇAMENTO '!#REF!</f>
        <v>#REF!</v>
      </c>
      <c r="R720" s="96" t="e">
        <f t="shared" ref="R720:R734" si="254">IF(F720=F719,0,SUMIF(F$6:F$1627,F720,H$6:H$1627))</f>
        <v>#REF!</v>
      </c>
      <c r="S720" s="96" t="e">
        <f t="shared" ref="S720:S734" si="255">IF(F720=F719,0,SUMIF(F$6:F$1627,F720,I$6:I$1627))</f>
        <v>#REF!</v>
      </c>
      <c r="T720" s="89" t="e">
        <f t="shared" ref="T720:T734" si="256">IF(F720=F719,0,SUMIF(F$6:F$1627,F720,L$6:L$1627))</f>
        <v>#REF!</v>
      </c>
      <c r="U720" s="96" t="e">
        <f t="shared" si="253"/>
        <v>#REF!</v>
      </c>
      <c r="V720" s="100" t="e">
        <f t="shared" ref="V720:V734" si="257">IF(F720=F719,0,SUMIF(F$6:F$1627,F720,N$6:N$1627))</f>
        <v>#REF!</v>
      </c>
    </row>
    <row r="721" spans="3:23" hidden="1">
      <c r="C721" s="84" t="e">
        <f>'ORÇAMENTO '!#REF!</f>
        <v>#REF!</v>
      </c>
      <c r="D721" s="88" t="e">
        <f>'ORÇAMENTO '!#REF!</f>
        <v>#REF!</v>
      </c>
      <c r="E721" s="88" t="e">
        <f>'ORÇAMENTO '!#REF!</f>
        <v>#REF!</v>
      </c>
      <c r="F721" s="88" t="e">
        <f>'ORÇAMENTO '!#REF!</f>
        <v>#REF!</v>
      </c>
      <c r="G721" s="90" t="e">
        <f>'ORÇAMENTO '!#REF!</f>
        <v>#REF!</v>
      </c>
      <c r="H721" s="92" t="e">
        <f>'ORÇAMENTO '!#REF!</f>
        <v>#REF!</v>
      </c>
      <c r="I721" s="90" t="e">
        <f>'ORÇAMENTO '!#REF!</f>
        <v>#REF!</v>
      </c>
      <c r="J721" s="90" t="e">
        <f>'ORÇAMENTO '!#REF!</f>
        <v>#REF!</v>
      </c>
      <c r="K721" s="90" t="e">
        <f>'ORÇAMENTO '!#REF!</f>
        <v>#REF!</v>
      </c>
      <c r="L721" s="92" t="e">
        <f>'ORÇAMENTO '!#REF!</f>
        <v>#REF!</v>
      </c>
      <c r="M721" s="92" t="e">
        <f>'ORÇAMENTO '!#REF!</f>
        <v>#REF!</v>
      </c>
      <c r="N721" s="95" t="e">
        <f>'ORÇAMENTO '!#REF!</f>
        <v>#REF!</v>
      </c>
      <c r="R721" s="96" t="e">
        <f t="shared" si="254"/>
        <v>#REF!</v>
      </c>
      <c r="S721" s="96" t="e">
        <f t="shared" si="255"/>
        <v>#REF!</v>
      </c>
      <c r="T721" s="89" t="e">
        <f t="shared" si="256"/>
        <v>#REF!</v>
      </c>
      <c r="U721" s="96" t="e">
        <f t="shared" si="253"/>
        <v>#REF!</v>
      </c>
      <c r="V721" s="100" t="e">
        <f t="shared" si="257"/>
        <v>#REF!</v>
      </c>
    </row>
    <row r="722" spans="3:23" hidden="1">
      <c r="C722" s="84" t="e">
        <f>'ORÇAMENTO '!#REF!</f>
        <v>#REF!</v>
      </c>
      <c r="D722" s="88" t="e">
        <f>'ORÇAMENTO '!#REF!</f>
        <v>#REF!</v>
      </c>
      <c r="E722" s="88" t="e">
        <f>'ORÇAMENTO '!#REF!</f>
        <v>#REF!</v>
      </c>
      <c r="F722" s="88" t="e">
        <f>'ORÇAMENTO '!#REF!</f>
        <v>#REF!</v>
      </c>
      <c r="G722" s="90" t="e">
        <f>'ORÇAMENTO '!#REF!</f>
        <v>#REF!</v>
      </c>
      <c r="H722" s="92" t="e">
        <f>'ORÇAMENTO '!#REF!</f>
        <v>#REF!</v>
      </c>
      <c r="I722" s="90" t="e">
        <f>'ORÇAMENTO '!#REF!</f>
        <v>#REF!</v>
      </c>
      <c r="J722" s="90" t="e">
        <f>'ORÇAMENTO '!#REF!</f>
        <v>#REF!</v>
      </c>
      <c r="K722" s="90" t="e">
        <f>'ORÇAMENTO '!#REF!</f>
        <v>#REF!</v>
      </c>
      <c r="L722" s="92" t="e">
        <f>'ORÇAMENTO '!#REF!</f>
        <v>#REF!</v>
      </c>
      <c r="M722" s="92" t="e">
        <f>'ORÇAMENTO '!#REF!</f>
        <v>#REF!</v>
      </c>
      <c r="N722" s="95" t="e">
        <f>'ORÇAMENTO '!#REF!</f>
        <v>#REF!</v>
      </c>
      <c r="R722" s="96" t="e">
        <f t="shared" si="254"/>
        <v>#REF!</v>
      </c>
      <c r="S722" s="96" t="e">
        <f t="shared" si="255"/>
        <v>#REF!</v>
      </c>
      <c r="T722" s="89" t="e">
        <f t="shared" si="256"/>
        <v>#REF!</v>
      </c>
      <c r="U722" s="96" t="e">
        <f t="shared" si="253"/>
        <v>#REF!</v>
      </c>
      <c r="V722" s="100" t="e">
        <f t="shared" si="257"/>
        <v>#REF!</v>
      </c>
    </row>
    <row r="723" spans="3:23" hidden="1">
      <c r="C723" s="84" t="e">
        <f>'ORÇAMENTO '!#REF!</f>
        <v>#REF!</v>
      </c>
      <c r="D723" s="88" t="e">
        <f>'ORÇAMENTO '!#REF!</f>
        <v>#REF!</v>
      </c>
      <c r="E723" s="88" t="e">
        <f>'ORÇAMENTO '!#REF!</f>
        <v>#REF!</v>
      </c>
      <c r="F723" s="88" t="e">
        <f>'ORÇAMENTO '!#REF!</f>
        <v>#REF!</v>
      </c>
      <c r="G723" s="90" t="e">
        <f>'ORÇAMENTO '!#REF!</f>
        <v>#REF!</v>
      </c>
      <c r="H723" s="92" t="e">
        <f>'ORÇAMENTO '!#REF!</f>
        <v>#REF!</v>
      </c>
      <c r="I723" s="90" t="e">
        <f>'ORÇAMENTO '!#REF!</f>
        <v>#REF!</v>
      </c>
      <c r="J723" s="90" t="e">
        <f>'ORÇAMENTO '!#REF!</f>
        <v>#REF!</v>
      </c>
      <c r="K723" s="90" t="e">
        <f>'ORÇAMENTO '!#REF!</f>
        <v>#REF!</v>
      </c>
      <c r="L723" s="92" t="e">
        <f>'ORÇAMENTO '!#REF!</f>
        <v>#REF!</v>
      </c>
      <c r="M723" s="92" t="e">
        <f>'ORÇAMENTO '!#REF!</f>
        <v>#REF!</v>
      </c>
      <c r="N723" s="95" t="e">
        <f>'ORÇAMENTO '!#REF!</f>
        <v>#REF!</v>
      </c>
      <c r="R723" s="96" t="e">
        <f t="shared" si="254"/>
        <v>#REF!</v>
      </c>
      <c r="S723" s="96" t="e">
        <f t="shared" si="255"/>
        <v>#REF!</v>
      </c>
      <c r="T723" s="89" t="e">
        <f t="shared" si="256"/>
        <v>#REF!</v>
      </c>
      <c r="U723" s="96" t="e">
        <f t="shared" si="253"/>
        <v>#REF!</v>
      </c>
      <c r="V723" s="100" t="e">
        <f t="shared" si="257"/>
        <v>#REF!</v>
      </c>
    </row>
    <row r="724" spans="3:23" hidden="1">
      <c r="C724" s="84" t="e">
        <f>'ORÇAMENTO '!#REF!</f>
        <v>#REF!</v>
      </c>
      <c r="D724" s="88" t="e">
        <f>'ORÇAMENTO '!#REF!</f>
        <v>#REF!</v>
      </c>
      <c r="E724" s="88" t="e">
        <f>'ORÇAMENTO '!#REF!</f>
        <v>#REF!</v>
      </c>
      <c r="F724" s="88" t="e">
        <f>'ORÇAMENTO '!#REF!</f>
        <v>#REF!</v>
      </c>
      <c r="G724" s="90" t="e">
        <f>'ORÇAMENTO '!#REF!</f>
        <v>#REF!</v>
      </c>
      <c r="H724" s="92" t="e">
        <f>'ORÇAMENTO '!#REF!</f>
        <v>#REF!</v>
      </c>
      <c r="I724" s="90" t="e">
        <f>'ORÇAMENTO '!#REF!</f>
        <v>#REF!</v>
      </c>
      <c r="J724" s="90" t="e">
        <f>'ORÇAMENTO '!#REF!</f>
        <v>#REF!</v>
      </c>
      <c r="K724" s="90" t="e">
        <f>'ORÇAMENTO '!#REF!</f>
        <v>#REF!</v>
      </c>
      <c r="L724" s="92" t="e">
        <f>'ORÇAMENTO '!#REF!</f>
        <v>#REF!</v>
      </c>
      <c r="M724" s="92" t="e">
        <f>'ORÇAMENTO '!#REF!</f>
        <v>#REF!</v>
      </c>
      <c r="N724" s="95" t="e">
        <f>'ORÇAMENTO '!#REF!</f>
        <v>#REF!</v>
      </c>
      <c r="R724" s="96" t="e">
        <f t="shared" si="254"/>
        <v>#REF!</v>
      </c>
      <c r="S724" s="96" t="e">
        <f t="shared" si="255"/>
        <v>#REF!</v>
      </c>
      <c r="T724" s="89" t="e">
        <f t="shared" si="256"/>
        <v>#REF!</v>
      </c>
      <c r="U724" s="96" t="e">
        <f t="shared" si="253"/>
        <v>#REF!</v>
      </c>
      <c r="V724" s="100" t="e">
        <f t="shared" si="257"/>
        <v>#REF!</v>
      </c>
    </row>
    <row r="725" spans="3:23" hidden="1">
      <c r="C725" s="84" t="e">
        <f>'ORÇAMENTO '!#REF!</f>
        <v>#REF!</v>
      </c>
      <c r="D725" s="88" t="e">
        <f>'ORÇAMENTO '!#REF!</f>
        <v>#REF!</v>
      </c>
      <c r="E725" s="88" t="e">
        <f>'ORÇAMENTO '!#REF!</f>
        <v>#REF!</v>
      </c>
      <c r="F725" s="88" t="e">
        <f>'ORÇAMENTO '!#REF!</f>
        <v>#REF!</v>
      </c>
      <c r="G725" s="90" t="e">
        <f>'ORÇAMENTO '!#REF!</f>
        <v>#REF!</v>
      </c>
      <c r="H725" s="92" t="e">
        <f>'ORÇAMENTO '!#REF!</f>
        <v>#REF!</v>
      </c>
      <c r="I725" s="90" t="e">
        <f>'ORÇAMENTO '!#REF!</f>
        <v>#REF!</v>
      </c>
      <c r="J725" s="90" t="e">
        <f>'ORÇAMENTO '!#REF!</f>
        <v>#REF!</v>
      </c>
      <c r="K725" s="90" t="e">
        <f>'ORÇAMENTO '!#REF!</f>
        <v>#REF!</v>
      </c>
      <c r="L725" s="92" t="e">
        <f>'ORÇAMENTO '!#REF!</f>
        <v>#REF!</v>
      </c>
      <c r="M725" s="92" t="e">
        <f>'ORÇAMENTO '!#REF!</f>
        <v>#REF!</v>
      </c>
      <c r="N725" s="95" t="e">
        <f>'ORÇAMENTO '!#REF!</f>
        <v>#REF!</v>
      </c>
      <c r="R725" s="96" t="e">
        <f t="shared" si="254"/>
        <v>#REF!</v>
      </c>
      <c r="S725" s="96" t="e">
        <f t="shared" si="255"/>
        <v>#REF!</v>
      </c>
      <c r="T725" s="89" t="e">
        <f t="shared" si="256"/>
        <v>#REF!</v>
      </c>
      <c r="U725" s="96" t="e">
        <f t="shared" si="253"/>
        <v>#REF!</v>
      </c>
      <c r="V725" s="100" t="e">
        <f t="shared" si="257"/>
        <v>#REF!</v>
      </c>
    </row>
    <row r="726" spans="3:23" hidden="1">
      <c r="C726" s="84" t="e">
        <f>'ORÇAMENTO '!#REF!</f>
        <v>#REF!</v>
      </c>
      <c r="D726" s="88" t="e">
        <f>'ORÇAMENTO '!#REF!</f>
        <v>#REF!</v>
      </c>
      <c r="E726" s="88" t="e">
        <f>'ORÇAMENTO '!#REF!</f>
        <v>#REF!</v>
      </c>
      <c r="F726" s="88" t="e">
        <f>'ORÇAMENTO '!#REF!</f>
        <v>#REF!</v>
      </c>
      <c r="G726" s="90" t="e">
        <f>'ORÇAMENTO '!#REF!</f>
        <v>#REF!</v>
      </c>
      <c r="H726" s="92" t="e">
        <f>'ORÇAMENTO '!#REF!</f>
        <v>#REF!</v>
      </c>
      <c r="I726" s="90" t="e">
        <f>'ORÇAMENTO '!#REF!</f>
        <v>#REF!</v>
      </c>
      <c r="J726" s="90" t="e">
        <f>'ORÇAMENTO '!#REF!</f>
        <v>#REF!</v>
      </c>
      <c r="K726" s="90" t="e">
        <f>'ORÇAMENTO '!#REF!</f>
        <v>#REF!</v>
      </c>
      <c r="L726" s="92" t="e">
        <f>'ORÇAMENTO '!#REF!</f>
        <v>#REF!</v>
      </c>
      <c r="M726" s="92" t="e">
        <f>'ORÇAMENTO '!#REF!</f>
        <v>#REF!</v>
      </c>
      <c r="N726" s="95" t="e">
        <f>'ORÇAMENTO '!#REF!</f>
        <v>#REF!</v>
      </c>
      <c r="R726" s="96" t="e">
        <f t="shared" si="254"/>
        <v>#REF!</v>
      </c>
      <c r="S726" s="96" t="e">
        <f t="shared" si="255"/>
        <v>#REF!</v>
      </c>
      <c r="T726" s="89" t="e">
        <f t="shared" si="256"/>
        <v>#REF!</v>
      </c>
      <c r="U726" s="96" t="e">
        <f t="shared" si="253"/>
        <v>#REF!</v>
      </c>
      <c r="V726" s="100" t="e">
        <f t="shared" si="257"/>
        <v>#REF!</v>
      </c>
    </row>
    <row r="727" spans="3:23" hidden="1">
      <c r="C727" s="84" t="e">
        <f>'ORÇAMENTO '!#REF!</f>
        <v>#REF!</v>
      </c>
      <c r="D727" s="88" t="e">
        <f>'ORÇAMENTO '!#REF!</f>
        <v>#REF!</v>
      </c>
      <c r="E727" s="88" t="e">
        <f>'ORÇAMENTO '!#REF!</f>
        <v>#REF!</v>
      </c>
      <c r="F727" s="88" t="e">
        <f>'ORÇAMENTO '!#REF!</f>
        <v>#REF!</v>
      </c>
      <c r="G727" s="90" t="e">
        <f>'ORÇAMENTO '!#REF!</f>
        <v>#REF!</v>
      </c>
      <c r="H727" s="92" t="e">
        <f>'ORÇAMENTO '!#REF!</f>
        <v>#REF!</v>
      </c>
      <c r="I727" s="90" t="e">
        <f>'ORÇAMENTO '!#REF!</f>
        <v>#REF!</v>
      </c>
      <c r="J727" s="90" t="e">
        <f>'ORÇAMENTO '!#REF!</f>
        <v>#REF!</v>
      </c>
      <c r="K727" s="90" t="e">
        <f>'ORÇAMENTO '!#REF!</f>
        <v>#REF!</v>
      </c>
      <c r="L727" s="92" t="e">
        <f>'ORÇAMENTO '!#REF!</f>
        <v>#REF!</v>
      </c>
      <c r="M727" s="92" t="e">
        <f>'ORÇAMENTO '!#REF!</f>
        <v>#REF!</v>
      </c>
      <c r="N727" s="95" t="e">
        <f>'ORÇAMENTO '!#REF!</f>
        <v>#REF!</v>
      </c>
      <c r="R727" s="96" t="e">
        <f t="shared" si="254"/>
        <v>#REF!</v>
      </c>
      <c r="S727" s="96" t="e">
        <f t="shared" si="255"/>
        <v>#REF!</v>
      </c>
      <c r="T727" s="89" t="e">
        <f t="shared" si="256"/>
        <v>#REF!</v>
      </c>
      <c r="U727" s="96" t="e">
        <f t="shared" si="253"/>
        <v>#REF!</v>
      </c>
      <c r="V727" s="100" t="e">
        <f t="shared" si="257"/>
        <v>#REF!</v>
      </c>
    </row>
    <row r="728" spans="3:23" hidden="1">
      <c r="C728" s="84" t="e">
        <f>'ORÇAMENTO '!#REF!</f>
        <v>#REF!</v>
      </c>
      <c r="D728" s="88" t="e">
        <f>'ORÇAMENTO '!#REF!</f>
        <v>#REF!</v>
      </c>
      <c r="E728" s="88" t="e">
        <f>'ORÇAMENTO '!#REF!</f>
        <v>#REF!</v>
      </c>
      <c r="F728" s="88" t="e">
        <f>'ORÇAMENTO '!#REF!</f>
        <v>#REF!</v>
      </c>
      <c r="G728" s="90" t="e">
        <f>'ORÇAMENTO '!#REF!</f>
        <v>#REF!</v>
      </c>
      <c r="H728" s="92" t="e">
        <f>'ORÇAMENTO '!#REF!</f>
        <v>#REF!</v>
      </c>
      <c r="I728" s="90" t="e">
        <f>'ORÇAMENTO '!#REF!</f>
        <v>#REF!</v>
      </c>
      <c r="J728" s="90" t="e">
        <f>'ORÇAMENTO '!#REF!</f>
        <v>#REF!</v>
      </c>
      <c r="K728" s="90" t="e">
        <f>'ORÇAMENTO '!#REF!</f>
        <v>#REF!</v>
      </c>
      <c r="L728" s="92" t="e">
        <f>'ORÇAMENTO '!#REF!</f>
        <v>#REF!</v>
      </c>
      <c r="M728" s="92" t="e">
        <f>'ORÇAMENTO '!#REF!</f>
        <v>#REF!</v>
      </c>
      <c r="N728" s="95" t="e">
        <f>'ORÇAMENTO '!#REF!</f>
        <v>#REF!</v>
      </c>
      <c r="R728" s="96" t="e">
        <f t="shared" si="254"/>
        <v>#REF!</v>
      </c>
      <c r="S728" s="96" t="e">
        <f t="shared" si="255"/>
        <v>#REF!</v>
      </c>
      <c r="T728" s="89" t="e">
        <f t="shared" si="256"/>
        <v>#REF!</v>
      </c>
      <c r="U728" s="96" t="e">
        <f t="shared" si="253"/>
        <v>#REF!</v>
      </c>
      <c r="V728" s="100" t="e">
        <f t="shared" si="257"/>
        <v>#REF!</v>
      </c>
    </row>
    <row r="729" spans="3:23" hidden="1">
      <c r="C729" s="84" t="e">
        <f>'ORÇAMENTO '!#REF!</f>
        <v>#REF!</v>
      </c>
      <c r="D729" s="88" t="e">
        <f>'ORÇAMENTO '!#REF!</f>
        <v>#REF!</v>
      </c>
      <c r="E729" s="88" t="e">
        <f>'ORÇAMENTO '!#REF!</f>
        <v>#REF!</v>
      </c>
      <c r="F729" s="88" t="e">
        <f>'ORÇAMENTO '!#REF!</f>
        <v>#REF!</v>
      </c>
      <c r="G729" s="90" t="e">
        <f>'ORÇAMENTO '!#REF!</f>
        <v>#REF!</v>
      </c>
      <c r="H729" s="92" t="e">
        <f>'ORÇAMENTO '!#REF!</f>
        <v>#REF!</v>
      </c>
      <c r="I729" s="90" t="e">
        <f>'ORÇAMENTO '!#REF!</f>
        <v>#REF!</v>
      </c>
      <c r="J729" s="90" t="e">
        <f>'ORÇAMENTO '!#REF!</f>
        <v>#REF!</v>
      </c>
      <c r="K729" s="90" t="e">
        <f>'ORÇAMENTO '!#REF!</f>
        <v>#REF!</v>
      </c>
      <c r="L729" s="92" t="e">
        <f>'ORÇAMENTO '!#REF!</f>
        <v>#REF!</v>
      </c>
      <c r="M729" s="92" t="e">
        <f>'ORÇAMENTO '!#REF!</f>
        <v>#REF!</v>
      </c>
      <c r="N729" s="95" t="e">
        <f>'ORÇAMENTO '!#REF!</f>
        <v>#REF!</v>
      </c>
      <c r="R729" s="96" t="e">
        <f t="shared" si="254"/>
        <v>#REF!</v>
      </c>
      <c r="S729" s="96" t="e">
        <f t="shared" si="255"/>
        <v>#REF!</v>
      </c>
      <c r="T729" s="89" t="e">
        <f t="shared" si="256"/>
        <v>#REF!</v>
      </c>
      <c r="U729" s="96" t="e">
        <f t="shared" si="253"/>
        <v>#REF!</v>
      </c>
      <c r="V729" s="100" t="e">
        <f t="shared" si="257"/>
        <v>#REF!</v>
      </c>
    </row>
    <row r="730" spans="3:23" hidden="1">
      <c r="C730" s="84" t="e">
        <f>'ORÇAMENTO '!#REF!</f>
        <v>#REF!</v>
      </c>
      <c r="D730" s="88" t="e">
        <f>'ORÇAMENTO '!#REF!</f>
        <v>#REF!</v>
      </c>
      <c r="E730" s="88" t="e">
        <f>'ORÇAMENTO '!#REF!</f>
        <v>#REF!</v>
      </c>
      <c r="F730" s="88" t="e">
        <f>'ORÇAMENTO '!#REF!</f>
        <v>#REF!</v>
      </c>
      <c r="G730" s="90" t="e">
        <f>'ORÇAMENTO '!#REF!</f>
        <v>#REF!</v>
      </c>
      <c r="H730" s="92" t="e">
        <f>'ORÇAMENTO '!#REF!</f>
        <v>#REF!</v>
      </c>
      <c r="I730" s="90" t="e">
        <f>'ORÇAMENTO '!#REF!</f>
        <v>#REF!</v>
      </c>
      <c r="J730" s="90" t="e">
        <f>'ORÇAMENTO '!#REF!</f>
        <v>#REF!</v>
      </c>
      <c r="K730" s="90" t="e">
        <f>'ORÇAMENTO '!#REF!</f>
        <v>#REF!</v>
      </c>
      <c r="L730" s="92" t="e">
        <f>'ORÇAMENTO '!#REF!</f>
        <v>#REF!</v>
      </c>
      <c r="M730" s="92" t="e">
        <f>'ORÇAMENTO '!#REF!</f>
        <v>#REF!</v>
      </c>
      <c r="N730" s="95" t="e">
        <f>'ORÇAMENTO '!#REF!</f>
        <v>#REF!</v>
      </c>
      <c r="R730" s="96" t="e">
        <f t="shared" si="254"/>
        <v>#REF!</v>
      </c>
      <c r="S730" s="96" t="e">
        <f t="shared" si="255"/>
        <v>#REF!</v>
      </c>
      <c r="T730" s="89" t="e">
        <f t="shared" si="256"/>
        <v>#REF!</v>
      </c>
      <c r="U730" s="96" t="e">
        <f t="shared" si="253"/>
        <v>#REF!</v>
      </c>
      <c r="V730" s="100" t="e">
        <f t="shared" si="257"/>
        <v>#REF!</v>
      </c>
    </row>
    <row r="731" spans="3:23" hidden="1">
      <c r="C731" s="84" t="e">
        <f>'ORÇAMENTO '!#REF!</f>
        <v>#REF!</v>
      </c>
      <c r="D731" s="88" t="e">
        <f>'ORÇAMENTO '!#REF!</f>
        <v>#REF!</v>
      </c>
      <c r="E731" s="88" t="e">
        <f>'ORÇAMENTO '!#REF!</f>
        <v>#REF!</v>
      </c>
      <c r="F731" s="88" t="e">
        <f>'ORÇAMENTO '!#REF!</f>
        <v>#REF!</v>
      </c>
      <c r="G731" s="90" t="e">
        <f>'ORÇAMENTO '!#REF!</f>
        <v>#REF!</v>
      </c>
      <c r="H731" s="92" t="e">
        <f>'ORÇAMENTO '!#REF!</f>
        <v>#REF!</v>
      </c>
      <c r="I731" s="90" t="e">
        <f>'ORÇAMENTO '!#REF!</f>
        <v>#REF!</v>
      </c>
      <c r="J731" s="90" t="e">
        <f>'ORÇAMENTO '!#REF!</f>
        <v>#REF!</v>
      </c>
      <c r="K731" s="90" t="e">
        <f>'ORÇAMENTO '!#REF!</f>
        <v>#REF!</v>
      </c>
      <c r="L731" s="92" t="e">
        <f>'ORÇAMENTO '!#REF!</f>
        <v>#REF!</v>
      </c>
      <c r="M731" s="92" t="e">
        <f>'ORÇAMENTO '!#REF!</f>
        <v>#REF!</v>
      </c>
      <c r="N731" s="95" t="e">
        <f>'ORÇAMENTO '!#REF!</f>
        <v>#REF!</v>
      </c>
      <c r="R731" s="96" t="e">
        <f t="shared" si="254"/>
        <v>#REF!</v>
      </c>
      <c r="S731" s="96" t="e">
        <f t="shared" si="255"/>
        <v>#REF!</v>
      </c>
      <c r="T731" s="89" t="e">
        <f t="shared" si="256"/>
        <v>#REF!</v>
      </c>
      <c r="U731" s="96" t="e">
        <f t="shared" si="253"/>
        <v>#REF!</v>
      </c>
      <c r="V731" s="100" t="e">
        <f t="shared" si="257"/>
        <v>#REF!</v>
      </c>
    </row>
    <row r="732" spans="3:23" hidden="1">
      <c r="C732" s="84" t="e">
        <f>'ORÇAMENTO '!#REF!</f>
        <v>#REF!</v>
      </c>
      <c r="D732" s="88" t="e">
        <f>'ORÇAMENTO '!#REF!</f>
        <v>#REF!</v>
      </c>
      <c r="E732" s="88" t="e">
        <f>'ORÇAMENTO '!#REF!</f>
        <v>#REF!</v>
      </c>
      <c r="F732" s="88" t="e">
        <f>'ORÇAMENTO '!#REF!</f>
        <v>#REF!</v>
      </c>
      <c r="G732" s="90" t="e">
        <f>'ORÇAMENTO '!#REF!</f>
        <v>#REF!</v>
      </c>
      <c r="H732" s="92" t="e">
        <f>'ORÇAMENTO '!#REF!</f>
        <v>#REF!</v>
      </c>
      <c r="I732" s="90" t="e">
        <f>'ORÇAMENTO '!#REF!</f>
        <v>#REF!</v>
      </c>
      <c r="J732" s="90" t="e">
        <f>'ORÇAMENTO '!#REF!</f>
        <v>#REF!</v>
      </c>
      <c r="K732" s="90" t="e">
        <f>'ORÇAMENTO '!#REF!</f>
        <v>#REF!</v>
      </c>
      <c r="L732" s="92" t="e">
        <f>'ORÇAMENTO '!#REF!</f>
        <v>#REF!</v>
      </c>
      <c r="M732" s="92" t="e">
        <f>'ORÇAMENTO '!#REF!</f>
        <v>#REF!</v>
      </c>
      <c r="N732" s="95" t="e">
        <f>'ORÇAMENTO '!#REF!</f>
        <v>#REF!</v>
      </c>
      <c r="R732" s="96" t="e">
        <f t="shared" si="254"/>
        <v>#REF!</v>
      </c>
      <c r="S732" s="96" t="e">
        <f t="shared" si="255"/>
        <v>#REF!</v>
      </c>
      <c r="T732" s="89" t="e">
        <f t="shared" si="256"/>
        <v>#REF!</v>
      </c>
      <c r="U732" s="96" t="e">
        <f t="shared" si="253"/>
        <v>#REF!</v>
      </c>
      <c r="V732" s="100" t="e">
        <f t="shared" si="257"/>
        <v>#REF!</v>
      </c>
    </row>
    <row r="733" spans="3:23" hidden="1">
      <c r="C733" s="84" t="e">
        <f>'ORÇAMENTO '!#REF!</f>
        <v>#REF!</v>
      </c>
      <c r="D733" s="88" t="e">
        <f>'ORÇAMENTO '!#REF!</f>
        <v>#REF!</v>
      </c>
      <c r="E733" s="88" t="e">
        <f>'ORÇAMENTO '!#REF!</f>
        <v>#REF!</v>
      </c>
      <c r="F733" s="88" t="e">
        <f>'ORÇAMENTO '!#REF!</f>
        <v>#REF!</v>
      </c>
      <c r="G733" s="90" t="e">
        <f>'ORÇAMENTO '!#REF!</f>
        <v>#REF!</v>
      </c>
      <c r="H733" s="92" t="e">
        <f>'ORÇAMENTO '!#REF!</f>
        <v>#REF!</v>
      </c>
      <c r="I733" s="90" t="e">
        <f>'ORÇAMENTO '!#REF!</f>
        <v>#REF!</v>
      </c>
      <c r="J733" s="90" t="e">
        <f>'ORÇAMENTO '!#REF!</f>
        <v>#REF!</v>
      </c>
      <c r="K733" s="90" t="e">
        <f>'ORÇAMENTO '!#REF!</f>
        <v>#REF!</v>
      </c>
      <c r="L733" s="92" t="e">
        <f>'ORÇAMENTO '!#REF!</f>
        <v>#REF!</v>
      </c>
      <c r="M733" s="92" t="e">
        <f>'ORÇAMENTO '!#REF!</f>
        <v>#REF!</v>
      </c>
      <c r="N733" s="95" t="e">
        <f>'ORÇAMENTO '!#REF!</f>
        <v>#REF!</v>
      </c>
      <c r="R733" s="96" t="e">
        <f t="shared" si="254"/>
        <v>#REF!</v>
      </c>
      <c r="S733" s="96" t="e">
        <f t="shared" si="255"/>
        <v>#REF!</v>
      </c>
      <c r="T733" s="89" t="e">
        <f t="shared" si="256"/>
        <v>#REF!</v>
      </c>
      <c r="U733" s="96" t="e">
        <f t="shared" si="253"/>
        <v>#REF!</v>
      </c>
      <c r="V733" s="100" t="e">
        <f t="shared" si="257"/>
        <v>#REF!</v>
      </c>
    </row>
    <row r="734" spans="3:23" hidden="1">
      <c r="C734" s="84" t="e">
        <f>'ORÇAMENTO '!#REF!</f>
        <v>#REF!</v>
      </c>
      <c r="D734" s="88" t="e">
        <f>'ORÇAMENTO '!#REF!</f>
        <v>#REF!</v>
      </c>
      <c r="E734" s="88" t="e">
        <f>'ORÇAMENTO '!#REF!</f>
        <v>#REF!</v>
      </c>
      <c r="F734" s="88" t="e">
        <f>'ORÇAMENTO '!#REF!</f>
        <v>#REF!</v>
      </c>
      <c r="G734" s="90" t="e">
        <f>'ORÇAMENTO '!#REF!</f>
        <v>#REF!</v>
      </c>
      <c r="H734" s="92" t="e">
        <f>'ORÇAMENTO '!#REF!</f>
        <v>#REF!</v>
      </c>
      <c r="I734" s="90" t="e">
        <f>'ORÇAMENTO '!#REF!</f>
        <v>#REF!</v>
      </c>
      <c r="J734" s="90" t="e">
        <f>'ORÇAMENTO '!#REF!</f>
        <v>#REF!</v>
      </c>
      <c r="K734" s="90" t="e">
        <f>'ORÇAMENTO '!#REF!</f>
        <v>#REF!</v>
      </c>
      <c r="L734" s="92" t="e">
        <f>'ORÇAMENTO '!#REF!</f>
        <v>#REF!</v>
      </c>
      <c r="M734" s="92" t="e">
        <f>'ORÇAMENTO '!#REF!</f>
        <v>#REF!</v>
      </c>
      <c r="N734" s="95" t="e">
        <f>'ORÇAMENTO '!#REF!</f>
        <v>#REF!</v>
      </c>
      <c r="R734" s="96" t="e">
        <f t="shared" si="254"/>
        <v>#REF!</v>
      </c>
      <c r="S734" s="96" t="e">
        <f t="shared" si="255"/>
        <v>#REF!</v>
      </c>
      <c r="T734" s="89" t="e">
        <f t="shared" si="256"/>
        <v>#REF!</v>
      </c>
      <c r="U734" s="96" t="e">
        <f t="shared" si="253"/>
        <v>#REF!</v>
      </c>
      <c r="V734" s="100" t="e">
        <f t="shared" si="257"/>
        <v>#REF!</v>
      </c>
    </row>
    <row r="735" spans="3:23">
      <c r="C735" s="84" t="e">
        <f>'ORÇAMENTO '!#REF!</f>
        <v>#REF!</v>
      </c>
      <c r="D735" s="88" t="e">
        <f>'ORÇAMENTO '!#REF!</f>
        <v>#REF!</v>
      </c>
      <c r="E735" s="88" t="e">
        <f>'ORÇAMENTO '!#REF!</f>
        <v>#REF!</v>
      </c>
      <c r="F735" s="88" t="e">
        <f>'ORÇAMENTO '!#REF!</f>
        <v>#REF!</v>
      </c>
      <c r="G735" s="90" t="e">
        <f>'ORÇAMENTO '!#REF!</f>
        <v>#REF!</v>
      </c>
      <c r="H735" s="92" t="e">
        <f>'ORÇAMENTO '!#REF!</f>
        <v>#REF!</v>
      </c>
      <c r="I735" s="90" t="e">
        <f>'ORÇAMENTO '!#REF!</f>
        <v>#REF!</v>
      </c>
      <c r="J735" s="90" t="e">
        <f>'ORÇAMENTO '!#REF!</f>
        <v>#REF!</v>
      </c>
      <c r="K735" s="90" t="e">
        <f>'ORÇAMENTO '!#REF!</f>
        <v>#REF!</v>
      </c>
      <c r="L735" s="92" t="e">
        <f>'ORÇAMENTO '!#REF!</f>
        <v>#REF!</v>
      </c>
      <c r="M735" s="92" t="e">
        <f>'ORÇAMENTO '!#REF!</f>
        <v>#REF!</v>
      </c>
      <c r="N735" s="95" t="e">
        <f>'ORÇAMENTO '!#REF!</f>
        <v>#REF!</v>
      </c>
      <c r="R735" s="96" t="e">
        <f>IF(F735=F734,0,SUMIF($F$6:$F$1627,F735,$H$6:$H$1627))</f>
        <v>#REF!</v>
      </c>
      <c r="S735" s="96" t="e">
        <f>IF(F735=F734,0,SUMIF($F$6:$F$1627,F735,$I$6:$I$1627))</f>
        <v>#REF!</v>
      </c>
      <c r="T735" s="89" t="e">
        <f>IF(F735=F734,0,SUMIF($F$6:$F$1627,F735,$L$6:$L$1627))</f>
        <v>#REF!</v>
      </c>
      <c r="U735" s="96" t="e">
        <f t="shared" si="253"/>
        <v>#REF!</v>
      </c>
      <c r="V735" s="100" t="e">
        <f>IF(F735=F734,0,SUMIF($F$6:$F$1627,F735,$N$6:$N$1627))</f>
        <v>#REF!</v>
      </c>
      <c r="W735" s="103" t="e">
        <f>V735+W734</f>
        <v>#REF!</v>
      </c>
    </row>
    <row r="736" spans="3:23">
      <c r="C736" s="84" t="e">
        <f>'ORÇAMENTO '!#REF!</f>
        <v>#REF!</v>
      </c>
      <c r="D736" s="88" t="e">
        <f>'ORÇAMENTO '!#REF!</f>
        <v>#REF!</v>
      </c>
      <c r="E736" s="88" t="e">
        <f>'ORÇAMENTO '!#REF!</f>
        <v>#REF!</v>
      </c>
      <c r="F736" s="88" t="e">
        <f>'ORÇAMENTO '!#REF!</f>
        <v>#REF!</v>
      </c>
      <c r="G736" s="90" t="e">
        <f>'ORÇAMENTO '!#REF!</f>
        <v>#REF!</v>
      </c>
      <c r="H736" s="92" t="e">
        <f>'ORÇAMENTO '!#REF!</f>
        <v>#REF!</v>
      </c>
      <c r="I736" s="90" t="e">
        <f>'ORÇAMENTO '!#REF!</f>
        <v>#REF!</v>
      </c>
      <c r="J736" s="90" t="e">
        <f>'ORÇAMENTO '!#REF!</f>
        <v>#REF!</v>
      </c>
      <c r="K736" s="90" t="e">
        <f>'ORÇAMENTO '!#REF!</f>
        <v>#REF!</v>
      </c>
      <c r="L736" s="92" t="e">
        <f>'ORÇAMENTO '!#REF!</f>
        <v>#REF!</v>
      </c>
      <c r="M736" s="92" t="e">
        <f>'ORÇAMENTO '!#REF!</f>
        <v>#REF!</v>
      </c>
      <c r="N736" s="95" t="e">
        <f>'ORÇAMENTO '!#REF!</f>
        <v>#REF!</v>
      </c>
      <c r="R736" s="96" t="e">
        <f>IF(F736=F735,0,SUMIF($F$6:$F$1627,F736,$H$6:$H$1627))</f>
        <v>#REF!</v>
      </c>
      <c r="S736" s="96" t="e">
        <f>IF(F736=F735,0,SUMIF($F$6:$F$1627,F736,$I$6:$I$1627))</f>
        <v>#REF!</v>
      </c>
      <c r="T736" s="89" t="e">
        <f>IF(F736=F735,0,SUMIF($F$6:$F$1627,F736,$L$6:$L$1627))</f>
        <v>#REF!</v>
      </c>
      <c r="U736" s="96" t="e">
        <f t="shared" si="253"/>
        <v>#REF!</v>
      </c>
      <c r="V736" s="100" t="e">
        <f>IF(F736=F735,0,SUMIF($F$6:$F$1627,F736,$N$6:$N$1627))</f>
        <v>#REF!</v>
      </c>
      <c r="W736" s="103" t="e">
        <f>V736+W735</f>
        <v>#REF!</v>
      </c>
    </row>
    <row r="737" spans="3:23">
      <c r="C737" s="84" t="e">
        <f>'ORÇAMENTO '!#REF!</f>
        <v>#REF!</v>
      </c>
      <c r="D737" s="88" t="e">
        <f>'ORÇAMENTO '!#REF!</f>
        <v>#REF!</v>
      </c>
      <c r="E737" s="88" t="e">
        <f>'ORÇAMENTO '!#REF!</f>
        <v>#REF!</v>
      </c>
      <c r="F737" s="88" t="e">
        <f>'ORÇAMENTO '!#REF!</f>
        <v>#REF!</v>
      </c>
      <c r="G737" s="90" t="e">
        <f>'ORÇAMENTO '!#REF!</f>
        <v>#REF!</v>
      </c>
      <c r="H737" s="92" t="e">
        <f>'ORÇAMENTO '!#REF!</f>
        <v>#REF!</v>
      </c>
      <c r="I737" s="90" t="e">
        <f>'ORÇAMENTO '!#REF!</f>
        <v>#REF!</v>
      </c>
      <c r="J737" s="90" t="e">
        <f>'ORÇAMENTO '!#REF!</f>
        <v>#REF!</v>
      </c>
      <c r="K737" s="90" t="e">
        <f>'ORÇAMENTO '!#REF!</f>
        <v>#REF!</v>
      </c>
      <c r="L737" s="92" t="e">
        <f>'ORÇAMENTO '!#REF!</f>
        <v>#REF!</v>
      </c>
      <c r="M737" s="92" t="e">
        <f>'ORÇAMENTO '!#REF!</f>
        <v>#REF!</v>
      </c>
      <c r="N737" s="95" t="e">
        <f>'ORÇAMENTO '!#REF!</f>
        <v>#REF!</v>
      </c>
      <c r="R737" s="96" t="e">
        <f>IF(F737=F736,0,SUMIF($F$6:$F$1627,F737,$H$6:$H$1627))</f>
        <v>#REF!</v>
      </c>
      <c r="S737" s="96" t="e">
        <f>IF(F737=F736,0,SUMIF($F$6:$F$1627,F737,$I$6:$I$1627))</f>
        <v>#REF!</v>
      </c>
      <c r="T737" s="89" t="e">
        <f>IF(F737=F736,0,SUMIF($F$6:$F$1627,F737,$L$6:$L$1627))</f>
        <v>#REF!</v>
      </c>
      <c r="U737" s="96" t="e">
        <f t="shared" si="253"/>
        <v>#REF!</v>
      </c>
      <c r="V737" s="100" t="e">
        <f>IF(F737=F736,0,SUMIF($F$6:$F$1627,F737,$N$6:$N$1627))</f>
        <v>#REF!</v>
      </c>
      <c r="W737" s="103" t="e">
        <f>V737+W736</f>
        <v>#REF!</v>
      </c>
    </row>
    <row r="738" spans="3:23">
      <c r="C738" s="84" t="e">
        <f>'ORÇAMENTO '!#REF!</f>
        <v>#REF!</v>
      </c>
      <c r="D738" s="88" t="e">
        <f>'ORÇAMENTO '!#REF!</f>
        <v>#REF!</v>
      </c>
      <c r="E738" s="88" t="e">
        <f>'ORÇAMENTO '!#REF!</f>
        <v>#REF!</v>
      </c>
      <c r="F738" s="88" t="e">
        <f>'ORÇAMENTO '!#REF!</f>
        <v>#REF!</v>
      </c>
      <c r="G738" s="90" t="e">
        <f>'ORÇAMENTO '!#REF!</f>
        <v>#REF!</v>
      </c>
      <c r="H738" s="92" t="e">
        <f>'ORÇAMENTO '!#REF!</f>
        <v>#REF!</v>
      </c>
      <c r="I738" s="90" t="e">
        <f>'ORÇAMENTO '!#REF!</f>
        <v>#REF!</v>
      </c>
      <c r="J738" s="90" t="e">
        <f>'ORÇAMENTO '!#REF!</f>
        <v>#REF!</v>
      </c>
      <c r="K738" s="90" t="e">
        <f>'ORÇAMENTO '!#REF!</f>
        <v>#REF!</v>
      </c>
      <c r="L738" s="92" t="e">
        <f>'ORÇAMENTO '!#REF!</f>
        <v>#REF!</v>
      </c>
      <c r="M738" s="92" t="e">
        <f>'ORÇAMENTO '!#REF!</f>
        <v>#REF!</v>
      </c>
      <c r="N738" s="95" t="e">
        <f>'ORÇAMENTO '!#REF!</f>
        <v>#REF!</v>
      </c>
      <c r="R738" s="96" t="e">
        <f>IF(F738=F737,0,SUMIF($F$6:$F$1627,F738,$H$6:$H$1627))</f>
        <v>#REF!</v>
      </c>
      <c r="S738" s="96" t="e">
        <f>IF(F738=F737,0,SUMIF($F$6:$F$1627,F738,$I$6:$I$1627))</f>
        <v>#REF!</v>
      </c>
      <c r="T738" s="89" t="e">
        <f>IF(F738=F737,0,SUMIF($F$6:$F$1627,F738,$L$6:$L$1627))</f>
        <v>#REF!</v>
      </c>
      <c r="U738" s="96" t="e">
        <f t="shared" si="253"/>
        <v>#REF!</v>
      </c>
      <c r="V738" s="100" t="e">
        <f>IF(F738=F737,0,SUMIF($F$6:$F$1627,F738,$N$6:$N$1627))</f>
        <v>#REF!</v>
      </c>
      <c r="W738" s="103" t="e">
        <f>V738+W737</f>
        <v>#REF!</v>
      </c>
    </row>
    <row r="739" spans="3:23">
      <c r="C739" s="84" t="e">
        <f>'ORÇAMENTO '!#REF!</f>
        <v>#REF!</v>
      </c>
      <c r="D739" s="88" t="e">
        <f>'ORÇAMENTO '!#REF!</f>
        <v>#REF!</v>
      </c>
      <c r="E739" s="88" t="e">
        <f>'ORÇAMENTO '!#REF!</f>
        <v>#REF!</v>
      </c>
      <c r="F739" s="88" t="e">
        <f>'ORÇAMENTO '!#REF!</f>
        <v>#REF!</v>
      </c>
      <c r="G739" s="90" t="e">
        <f>'ORÇAMENTO '!#REF!</f>
        <v>#REF!</v>
      </c>
      <c r="H739" s="92" t="e">
        <f>'ORÇAMENTO '!#REF!</f>
        <v>#REF!</v>
      </c>
      <c r="I739" s="90" t="e">
        <f>'ORÇAMENTO '!#REF!</f>
        <v>#REF!</v>
      </c>
      <c r="J739" s="90" t="e">
        <f>'ORÇAMENTO '!#REF!</f>
        <v>#REF!</v>
      </c>
      <c r="K739" s="90" t="e">
        <f>'ORÇAMENTO '!#REF!</f>
        <v>#REF!</v>
      </c>
      <c r="L739" s="92" t="e">
        <f>'ORÇAMENTO '!#REF!</f>
        <v>#REF!</v>
      </c>
      <c r="M739" s="92" t="e">
        <f>'ORÇAMENTO '!#REF!</f>
        <v>#REF!</v>
      </c>
      <c r="N739" s="95" t="e">
        <f>'ORÇAMENTO '!#REF!</f>
        <v>#REF!</v>
      </c>
      <c r="R739" s="96" t="e">
        <f>IF(F739=F738,0,SUMIF($F$6:$F$1627,F739,$H$6:$H$1627))</f>
        <v>#REF!</v>
      </c>
      <c r="S739" s="96" t="e">
        <f>IF(F739=F738,0,SUMIF($F$6:$F$1627,F739,$I$6:$I$1627))</f>
        <v>#REF!</v>
      </c>
      <c r="T739" s="89" t="e">
        <f>IF(F739=F738,0,SUMIF($F$6:$F$1627,F739,$L$6:$L$1627))</f>
        <v>#REF!</v>
      </c>
      <c r="U739" s="96" t="e">
        <f t="shared" si="253"/>
        <v>#REF!</v>
      </c>
      <c r="V739" s="100" t="e">
        <f>IF(F739=F738,0,SUMIF($F$6:$F$1627,F739,$N$6:$N$1627))</f>
        <v>#REF!</v>
      </c>
      <c r="W739" s="103" t="e">
        <f>V739+W738</f>
        <v>#REF!</v>
      </c>
    </row>
    <row r="740" spans="3:23" hidden="1">
      <c r="C740" s="84" t="e">
        <f>'ORÇAMENTO '!#REF!</f>
        <v>#REF!</v>
      </c>
      <c r="D740" s="88" t="e">
        <f>'ORÇAMENTO '!#REF!</f>
        <v>#REF!</v>
      </c>
      <c r="E740" s="88" t="e">
        <f>'ORÇAMENTO '!#REF!</f>
        <v>#REF!</v>
      </c>
      <c r="F740" s="88" t="e">
        <f>'ORÇAMENTO '!#REF!</f>
        <v>#REF!</v>
      </c>
      <c r="G740" s="90" t="e">
        <f>'ORÇAMENTO '!#REF!</f>
        <v>#REF!</v>
      </c>
      <c r="H740" s="92" t="e">
        <f>'ORÇAMENTO '!#REF!</f>
        <v>#REF!</v>
      </c>
      <c r="I740" s="90" t="e">
        <f>'ORÇAMENTO '!#REF!</f>
        <v>#REF!</v>
      </c>
      <c r="J740" s="90" t="e">
        <f>'ORÇAMENTO '!#REF!</f>
        <v>#REF!</v>
      </c>
      <c r="K740" s="90" t="e">
        <f>'ORÇAMENTO '!#REF!</f>
        <v>#REF!</v>
      </c>
      <c r="L740" s="92" t="e">
        <f>'ORÇAMENTO '!#REF!</f>
        <v>#REF!</v>
      </c>
      <c r="M740" s="92" t="e">
        <f>'ORÇAMENTO '!#REF!</f>
        <v>#REF!</v>
      </c>
      <c r="N740" s="95" t="e">
        <f>'ORÇAMENTO '!#REF!</f>
        <v>#REF!</v>
      </c>
      <c r="R740" s="96" t="e">
        <f t="shared" ref="R740:R746" si="258">IF(F740=F739,0,SUMIF(F$6:F$1627,F740,H$6:H$1627))</f>
        <v>#REF!</v>
      </c>
      <c r="S740" s="96" t="e">
        <f t="shared" ref="S740:S746" si="259">IF(F740=F739,0,SUMIF(F$6:F$1627,F740,I$6:I$1627))</f>
        <v>#REF!</v>
      </c>
      <c r="T740" s="89" t="e">
        <f t="shared" ref="T740:T746" si="260">IF(F740=F739,0,SUMIF(F$6:F$1627,F740,L$6:L$1627))</f>
        <v>#REF!</v>
      </c>
      <c r="U740" s="96" t="e">
        <f t="shared" si="253"/>
        <v>#REF!</v>
      </c>
      <c r="V740" s="100" t="e">
        <f t="shared" ref="V740:V746" si="261">IF(F740=F739,0,SUMIF(F$6:F$1627,F740,N$6:N$1627))</f>
        <v>#REF!</v>
      </c>
    </row>
    <row r="741" spans="3:23" hidden="1">
      <c r="C741" s="84" t="e">
        <f>'ORÇAMENTO '!#REF!</f>
        <v>#REF!</v>
      </c>
      <c r="D741" s="88" t="e">
        <f>'ORÇAMENTO '!#REF!</f>
        <v>#REF!</v>
      </c>
      <c r="E741" s="88" t="e">
        <f>'ORÇAMENTO '!#REF!</f>
        <v>#REF!</v>
      </c>
      <c r="F741" s="88" t="e">
        <f>'ORÇAMENTO '!#REF!</f>
        <v>#REF!</v>
      </c>
      <c r="G741" s="90" t="e">
        <f>'ORÇAMENTO '!#REF!</f>
        <v>#REF!</v>
      </c>
      <c r="H741" s="92" t="e">
        <f>'ORÇAMENTO '!#REF!</f>
        <v>#REF!</v>
      </c>
      <c r="I741" s="90" t="e">
        <f>'ORÇAMENTO '!#REF!</f>
        <v>#REF!</v>
      </c>
      <c r="J741" s="90" t="e">
        <f>'ORÇAMENTO '!#REF!</f>
        <v>#REF!</v>
      </c>
      <c r="K741" s="90" t="e">
        <f>'ORÇAMENTO '!#REF!</f>
        <v>#REF!</v>
      </c>
      <c r="L741" s="92" t="e">
        <f>'ORÇAMENTO '!#REF!</f>
        <v>#REF!</v>
      </c>
      <c r="M741" s="92" t="e">
        <f>'ORÇAMENTO '!#REF!</f>
        <v>#REF!</v>
      </c>
      <c r="N741" s="95" t="e">
        <f>'ORÇAMENTO '!#REF!</f>
        <v>#REF!</v>
      </c>
      <c r="R741" s="96" t="e">
        <f t="shared" si="258"/>
        <v>#REF!</v>
      </c>
      <c r="S741" s="96" t="e">
        <f t="shared" si="259"/>
        <v>#REF!</v>
      </c>
      <c r="T741" s="89" t="e">
        <f t="shared" si="260"/>
        <v>#REF!</v>
      </c>
      <c r="U741" s="96" t="e">
        <f t="shared" si="253"/>
        <v>#REF!</v>
      </c>
      <c r="V741" s="100" t="e">
        <f t="shared" si="261"/>
        <v>#REF!</v>
      </c>
    </row>
    <row r="742" spans="3:23" hidden="1">
      <c r="C742" s="84" t="e">
        <f>'ORÇAMENTO '!#REF!</f>
        <v>#REF!</v>
      </c>
      <c r="D742" s="88" t="e">
        <f>'ORÇAMENTO '!#REF!</f>
        <v>#REF!</v>
      </c>
      <c r="E742" s="88" t="e">
        <f>'ORÇAMENTO '!#REF!</f>
        <v>#REF!</v>
      </c>
      <c r="F742" s="88" t="e">
        <f>'ORÇAMENTO '!#REF!</f>
        <v>#REF!</v>
      </c>
      <c r="G742" s="90" t="e">
        <f>'ORÇAMENTO '!#REF!</f>
        <v>#REF!</v>
      </c>
      <c r="H742" s="92" t="e">
        <f>'ORÇAMENTO '!#REF!</f>
        <v>#REF!</v>
      </c>
      <c r="I742" s="90" t="e">
        <f>'ORÇAMENTO '!#REF!</f>
        <v>#REF!</v>
      </c>
      <c r="J742" s="90" t="e">
        <f>'ORÇAMENTO '!#REF!</f>
        <v>#REF!</v>
      </c>
      <c r="K742" s="90" t="e">
        <f>'ORÇAMENTO '!#REF!</f>
        <v>#REF!</v>
      </c>
      <c r="L742" s="92" t="e">
        <f>'ORÇAMENTO '!#REF!</f>
        <v>#REF!</v>
      </c>
      <c r="M742" s="92" t="e">
        <f>'ORÇAMENTO '!#REF!</f>
        <v>#REF!</v>
      </c>
      <c r="N742" s="95" t="e">
        <f>'ORÇAMENTO '!#REF!</f>
        <v>#REF!</v>
      </c>
      <c r="R742" s="96" t="e">
        <f t="shared" si="258"/>
        <v>#REF!</v>
      </c>
      <c r="S742" s="96" t="e">
        <f t="shared" si="259"/>
        <v>#REF!</v>
      </c>
      <c r="T742" s="89" t="e">
        <f t="shared" si="260"/>
        <v>#REF!</v>
      </c>
      <c r="U742" s="96" t="e">
        <f t="shared" si="253"/>
        <v>#REF!</v>
      </c>
      <c r="V742" s="100" t="e">
        <f t="shared" si="261"/>
        <v>#REF!</v>
      </c>
    </row>
    <row r="743" spans="3:23" hidden="1">
      <c r="C743" s="84" t="e">
        <f>'ORÇAMENTO '!#REF!</f>
        <v>#REF!</v>
      </c>
      <c r="D743" s="88" t="e">
        <f>'ORÇAMENTO '!#REF!</f>
        <v>#REF!</v>
      </c>
      <c r="E743" s="88" t="e">
        <f>'ORÇAMENTO '!#REF!</f>
        <v>#REF!</v>
      </c>
      <c r="F743" s="88" t="e">
        <f>'ORÇAMENTO '!#REF!</f>
        <v>#REF!</v>
      </c>
      <c r="G743" s="90" t="e">
        <f>'ORÇAMENTO '!#REF!</f>
        <v>#REF!</v>
      </c>
      <c r="H743" s="92" t="e">
        <f>'ORÇAMENTO '!#REF!</f>
        <v>#REF!</v>
      </c>
      <c r="I743" s="90" t="e">
        <f>'ORÇAMENTO '!#REF!</f>
        <v>#REF!</v>
      </c>
      <c r="J743" s="90" t="e">
        <f>'ORÇAMENTO '!#REF!</f>
        <v>#REF!</v>
      </c>
      <c r="K743" s="90" t="e">
        <f>'ORÇAMENTO '!#REF!</f>
        <v>#REF!</v>
      </c>
      <c r="L743" s="92" t="e">
        <f>'ORÇAMENTO '!#REF!</f>
        <v>#REF!</v>
      </c>
      <c r="M743" s="92" t="e">
        <f>'ORÇAMENTO '!#REF!</f>
        <v>#REF!</v>
      </c>
      <c r="N743" s="95" t="e">
        <f>'ORÇAMENTO '!#REF!</f>
        <v>#REF!</v>
      </c>
      <c r="R743" s="96" t="e">
        <f t="shared" si="258"/>
        <v>#REF!</v>
      </c>
      <c r="S743" s="96" t="e">
        <f t="shared" si="259"/>
        <v>#REF!</v>
      </c>
      <c r="T743" s="89" t="e">
        <f t="shared" si="260"/>
        <v>#REF!</v>
      </c>
      <c r="U743" s="96" t="e">
        <f t="shared" si="253"/>
        <v>#REF!</v>
      </c>
      <c r="V743" s="100" t="e">
        <f t="shared" si="261"/>
        <v>#REF!</v>
      </c>
    </row>
    <row r="744" spans="3:23" hidden="1">
      <c r="C744" s="84" t="e">
        <f>'ORÇAMENTO '!#REF!</f>
        <v>#REF!</v>
      </c>
      <c r="D744" s="88" t="e">
        <f>'ORÇAMENTO '!#REF!</f>
        <v>#REF!</v>
      </c>
      <c r="E744" s="88" t="e">
        <f>'ORÇAMENTO '!#REF!</f>
        <v>#REF!</v>
      </c>
      <c r="F744" s="88" t="e">
        <f>'ORÇAMENTO '!#REF!</f>
        <v>#REF!</v>
      </c>
      <c r="G744" s="90" t="e">
        <f>'ORÇAMENTO '!#REF!</f>
        <v>#REF!</v>
      </c>
      <c r="H744" s="92" t="e">
        <f>'ORÇAMENTO '!#REF!</f>
        <v>#REF!</v>
      </c>
      <c r="I744" s="90" t="e">
        <f>'ORÇAMENTO '!#REF!</f>
        <v>#REF!</v>
      </c>
      <c r="J744" s="90" t="e">
        <f>'ORÇAMENTO '!#REF!</f>
        <v>#REF!</v>
      </c>
      <c r="K744" s="90" t="e">
        <f>'ORÇAMENTO '!#REF!</f>
        <v>#REF!</v>
      </c>
      <c r="L744" s="92" t="e">
        <f>'ORÇAMENTO '!#REF!</f>
        <v>#REF!</v>
      </c>
      <c r="M744" s="92" t="e">
        <f>'ORÇAMENTO '!#REF!</f>
        <v>#REF!</v>
      </c>
      <c r="N744" s="95" t="e">
        <f>'ORÇAMENTO '!#REF!</f>
        <v>#REF!</v>
      </c>
      <c r="R744" s="96" t="e">
        <f t="shared" si="258"/>
        <v>#REF!</v>
      </c>
      <c r="S744" s="96" t="e">
        <f t="shared" si="259"/>
        <v>#REF!</v>
      </c>
      <c r="T744" s="89" t="e">
        <f t="shared" si="260"/>
        <v>#REF!</v>
      </c>
      <c r="U744" s="96" t="e">
        <f t="shared" si="253"/>
        <v>#REF!</v>
      </c>
      <c r="V744" s="100" t="e">
        <f t="shared" si="261"/>
        <v>#REF!</v>
      </c>
    </row>
    <row r="745" spans="3:23" hidden="1">
      <c r="C745" s="84" t="e">
        <f>'ORÇAMENTO '!#REF!</f>
        <v>#REF!</v>
      </c>
      <c r="D745" s="88" t="e">
        <f>'ORÇAMENTO '!#REF!</f>
        <v>#REF!</v>
      </c>
      <c r="E745" s="88" t="e">
        <f>'ORÇAMENTO '!#REF!</f>
        <v>#REF!</v>
      </c>
      <c r="F745" s="88" t="e">
        <f>'ORÇAMENTO '!#REF!</f>
        <v>#REF!</v>
      </c>
      <c r="G745" s="90" t="e">
        <f>'ORÇAMENTO '!#REF!</f>
        <v>#REF!</v>
      </c>
      <c r="H745" s="92" t="e">
        <f>'ORÇAMENTO '!#REF!</f>
        <v>#REF!</v>
      </c>
      <c r="I745" s="90" t="e">
        <f>'ORÇAMENTO '!#REF!</f>
        <v>#REF!</v>
      </c>
      <c r="J745" s="90" t="e">
        <f>'ORÇAMENTO '!#REF!</f>
        <v>#REF!</v>
      </c>
      <c r="K745" s="90" t="e">
        <f>'ORÇAMENTO '!#REF!</f>
        <v>#REF!</v>
      </c>
      <c r="L745" s="92" t="e">
        <f>'ORÇAMENTO '!#REF!</f>
        <v>#REF!</v>
      </c>
      <c r="M745" s="92" t="e">
        <f>'ORÇAMENTO '!#REF!</f>
        <v>#REF!</v>
      </c>
      <c r="N745" s="95" t="e">
        <f>'ORÇAMENTO '!#REF!</f>
        <v>#REF!</v>
      </c>
      <c r="R745" s="96" t="e">
        <f t="shared" si="258"/>
        <v>#REF!</v>
      </c>
      <c r="S745" s="96" t="e">
        <f t="shared" si="259"/>
        <v>#REF!</v>
      </c>
      <c r="T745" s="89" t="e">
        <f t="shared" si="260"/>
        <v>#REF!</v>
      </c>
      <c r="U745" s="96" t="e">
        <f t="shared" si="253"/>
        <v>#REF!</v>
      </c>
      <c r="V745" s="100" t="e">
        <f t="shared" si="261"/>
        <v>#REF!</v>
      </c>
    </row>
    <row r="746" spans="3:23" hidden="1">
      <c r="C746" s="84" t="e">
        <f>'ORÇAMENTO '!#REF!</f>
        <v>#REF!</v>
      </c>
      <c r="D746" s="88" t="e">
        <f>'ORÇAMENTO '!#REF!</f>
        <v>#REF!</v>
      </c>
      <c r="E746" s="88" t="e">
        <f>'ORÇAMENTO '!#REF!</f>
        <v>#REF!</v>
      </c>
      <c r="F746" s="88" t="e">
        <f>'ORÇAMENTO '!#REF!</f>
        <v>#REF!</v>
      </c>
      <c r="G746" s="90" t="e">
        <f>'ORÇAMENTO '!#REF!</f>
        <v>#REF!</v>
      </c>
      <c r="H746" s="92" t="e">
        <f>'ORÇAMENTO '!#REF!</f>
        <v>#REF!</v>
      </c>
      <c r="I746" s="90" t="e">
        <f>'ORÇAMENTO '!#REF!</f>
        <v>#REF!</v>
      </c>
      <c r="J746" s="90" t="e">
        <f>'ORÇAMENTO '!#REF!</f>
        <v>#REF!</v>
      </c>
      <c r="K746" s="90" t="e">
        <f>'ORÇAMENTO '!#REF!</f>
        <v>#REF!</v>
      </c>
      <c r="L746" s="92" t="e">
        <f>'ORÇAMENTO '!#REF!</f>
        <v>#REF!</v>
      </c>
      <c r="M746" s="92" t="e">
        <f>'ORÇAMENTO '!#REF!</f>
        <v>#REF!</v>
      </c>
      <c r="N746" s="95" t="e">
        <f>'ORÇAMENTO '!#REF!</f>
        <v>#REF!</v>
      </c>
      <c r="R746" s="96" t="e">
        <f t="shared" si="258"/>
        <v>#REF!</v>
      </c>
      <c r="S746" s="96" t="e">
        <f t="shared" si="259"/>
        <v>#REF!</v>
      </c>
      <c r="T746" s="89" t="e">
        <f t="shared" si="260"/>
        <v>#REF!</v>
      </c>
      <c r="U746" s="96" t="e">
        <f t="shared" si="253"/>
        <v>#REF!</v>
      </c>
      <c r="V746" s="100" t="e">
        <f t="shared" si="261"/>
        <v>#REF!</v>
      </c>
    </row>
    <row r="747" spans="3:23">
      <c r="C747" s="84" t="e">
        <f>'ORÇAMENTO '!#REF!</f>
        <v>#REF!</v>
      </c>
      <c r="D747" s="88" t="e">
        <f>'ORÇAMENTO '!#REF!</f>
        <v>#REF!</v>
      </c>
      <c r="E747" s="88" t="e">
        <f>'ORÇAMENTO '!#REF!</f>
        <v>#REF!</v>
      </c>
      <c r="F747" s="88" t="e">
        <f>'ORÇAMENTO '!#REF!</f>
        <v>#REF!</v>
      </c>
      <c r="G747" s="90" t="e">
        <f>'ORÇAMENTO '!#REF!</f>
        <v>#REF!</v>
      </c>
      <c r="H747" s="92" t="e">
        <f>'ORÇAMENTO '!#REF!</f>
        <v>#REF!</v>
      </c>
      <c r="I747" s="90" t="e">
        <f>'ORÇAMENTO '!#REF!</f>
        <v>#REF!</v>
      </c>
      <c r="J747" s="90" t="e">
        <f>'ORÇAMENTO '!#REF!</f>
        <v>#REF!</v>
      </c>
      <c r="K747" s="90" t="e">
        <f>'ORÇAMENTO '!#REF!</f>
        <v>#REF!</v>
      </c>
      <c r="L747" s="92" t="e">
        <f>'ORÇAMENTO '!#REF!</f>
        <v>#REF!</v>
      </c>
      <c r="M747" s="92" t="e">
        <f>'ORÇAMENTO '!#REF!</f>
        <v>#REF!</v>
      </c>
      <c r="N747" s="95" t="e">
        <f>'ORÇAMENTO '!#REF!</f>
        <v>#REF!</v>
      </c>
      <c r="R747" s="96" t="e">
        <f t="shared" ref="R747:R755" si="262">IF(F747=F746,0,SUMIF($F$6:$F$1627,F747,$H$6:$H$1627))</f>
        <v>#REF!</v>
      </c>
      <c r="S747" s="96" t="e">
        <f t="shared" ref="S747:S755" si="263">IF(F747=F746,0,SUMIF($F$6:$F$1627,F747,$I$6:$I$1627))</f>
        <v>#REF!</v>
      </c>
      <c r="T747" s="89" t="e">
        <f t="shared" ref="T747:T755" si="264">IF(F747=F746,0,SUMIF($F$6:$F$1627,F747,$L$6:$L$1627))</f>
        <v>#REF!</v>
      </c>
      <c r="U747" s="96" t="e">
        <f t="shared" si="253"/>
        <v>#REF!</v>
      </c>
      <c r="V747" s="100" t="e">
        <f t="shared" ref="V747:V755" si="265">IF(F747=F746,0,SUMIF($F$6:$F$1627,F747,$N$6:$N$1627))</f>
        <v>#REF!</v>
      </c>
      <c r="W747" s="103" t="e">
        <f t="shared" ref="W747:W755" si="266">V747+W746</f>
        <v>#REF!</v>
      </c>
    </row>
    <row r="748" spans="3:23">
      <c r="C748" s="84" t="e">
        <f>'ORÇAMENTO '!#REF!</f>
        <v>#REF!</v>
      </c>
      <c r="D748" s="88" t="e">
        <f>'ORÇAMENTO '!#REF!</f>
        <v>#REF!</v>
      </c>
      <c r="E748" s="88" t="e">
        <f>'ORÇAMENTO '!#REF!</f>
        <v>#REF!</v>
      </c>
      <c r="F748" s="88" t="e">
        <f>'ORÇAMENTO '!#REF!</f>
        <v>#REF!</v>
      </c>
      <c r="G748" s="90" t="e">
        <f>'ORÇAMENTO '!#REF!</f>
        <v>#REF!</v>
      </c>
      <c r="H748" s="92" t="e">
        <f>'ORÇAMENTO '!#REF!</f>
        <v>#REF!</v>
      </c>
      <c r="I748" s="90" t="e">
        <f>'ORÇAMENTO '!#REF!</f>
        <v>#REF!</v>
      </c>
      <c r="J748" s="90" t="e">
        <f>'ORÇAMENTO '!#REF!</f>
        <v>#REF!</v>
      </c>
      <c r="K748" s="90" t="e">
        <f>'ORÇAMENTO '!#REF!</f>
        <v>#REF!</v>
      </c>
      <c r="L748" s="92" t="e">
        <f>'ORÇAMENTO '!#REF!</f>
        <v>#REF!</v>
      </c>
      <c r="M748" s="92" t="e">
        <f>'ORÇAMENTO '!#REF!</f>
        <v>#REF!</v>
      </c>
      <c r="N748" s="95" t="e">
        <f>'ORÇAMENTO '!#REF!</f>
        <v>#REF!</v>
      </c>
      <c r="R748" s="96" t="e">
        <f t="shared" si="262"/>
        <v>#REF!</v>
      </c>
      <c r="S748" s="96" t="e">
        <f t="shared" si="263"/>
        <v>#REF!</v>
      </c>
      <c r="T748" s="89" t="e">
        <f t="shared" si="264"/>
        <v>#REF!</v>
      </c>
      <c r="U748" s="96" t="e">
        <f t="shared" si="253"/>
        <v>#REF!</v>
      </c>
      <c r="V748" s="100" t="e">
        <f t="shared" si="265"/>
        <v>#REF!</v>
      </c>
      <c r="W748" s="103" t="e">
        <f t="shared" si="266"/>
        <v>#REF!</v>
      </c>
    </row>
    <row r="749" spans="3:23">
      <c r="C749" s="84" t="e">
        <f>'ORÇAMENTO '!#REF!</f>
        <v>#REF!</v>
      </c>
      <c r="D749" s="88" t="e">
        <f>'ORÇAMENTO '!#REF!</f>
        <v>#REF!</v>
      </c>
      <c r="E749" s="88" t="e">
        <f>'ORÇAMENTO '!#REF!</f>
        <v>#REF!</v>
      </c>
      <c r="F749" s="88" t="e">
        <f>'ORÇAMENTO '!#REF!</f>
        <v>#REF!</v>
      </c>
      <c r="G749" s="90" t="e">
        <f>'ORÇAMENTO '!#REF!</f>
        <v>#REF!</v>
      </c>
      <c r="H749" s="92" t="e">
        <f>'ORÇAMENTO '!#REF!</f>
        <v>#REF!</v>
      </c>
      <c r="I749" s="90" t="e">
        <f>'ORÇAMENTO '!#REF!</f>
        <v>#REF!</v>
      </c>
      <c r="J749" s="90" t="e">
        <f>'ORÇAMENTO '!#REF!</f>
        <v>#REF!</v>
      </c>
      <c r="K749" s="90" t="e">
        <f>'ORÇAMENTO '!#REF!</f>
        <v>#REF!</v>
      </c>
      <c r="L749" s="92" t="e">
        <f>'ORÇAMENTO '!#REF!</f>
        <v>#REF!</v>
      </c>
      <c r="M749" s="92" t="e">
        <f>'ORÇAMENTO '!#REF!</f>
        <v>#REF!</v>
      </c>
      <c r="N749" s="95" t="e">
        <f>'ORÇAMENTO '!#REF!</f>
        <v>#REF!</v>
      </c>
      <c r="R749" s="96" t="e">
        <f t="shared" si="262"/>
        <v>#REF!</v>
      </c>
      <c r="S749" s="96" t="e">
        <f t="shared" si="263"/>
        <v>#REF!</v>
      </c>
      <c r="T749" s="89" t="e">
        <f t="shared" si="264"/>
        <v>#REF!</v>
      </c>
      <c r="U749" s="96" t="e">
        <f t="shared" si="253"/>
        <v>#REF!</v>
      </c>
      <c r="V749" s="100" t="e">
        <f t="shared" si="265"/>
        <v>#REF!</v>
      </c>
      <c r="W749" s="103" t="e">
        <f t="shared" si="266"/>
        <v>#REF!</v>
      </c>
    </row>
    <row r="750" spans="3:23">
      <c r="C750" s="84" t="e">
        <f>'ORÇAMENTO '!#REF!</f>
        <v>#REF!</v>
      </c>
      <c r="D750" s="88" t="e">
        <f>'ORÇAMENTO '!#REF!</f>
        <v>#REF!</v>
      </c>
      <c r="E750" s="88" t="e">
        <f>'ORÇAMENTO '!#REF!</f>
        <v>#REF!</v>
      </c>
      <c r="F750" s="88" t="e">
        <f>'ORÇAMENTO '!#REF!</f>
        <v>#REF!</v>
      </c>
      <c r="G750" s="90" t="e">
        <f>'ORÇAMENTO '!#REF!</f>
        <v>#REF!</v>
      </c>
      <c r="H750" s="92" t="e">
        <f>'ORÇAMENTO '!#REF!</f>
        <v>#REF!</v>
      </c>
      <c r="I750" s="90" t="e">
        <f>'ORÇAMENTO '!#REF!</f>
        <v>#REF!</v>
      </c>
      <c r="J750" s="90" t="e">
        <f>'ORÇAMENTO '!#REF!</f>
        <v>#REF!</v>
      </c>
      <c r="K750" s="90" t="e">
        <f>'ORÇAMENTO '!#REF!</f>
        <v>#REF!</v>
      </c>
      <c r="L750" s="92" t="e">
        <f>'ORÇAMENTO '!#REF!</f>
        <v>#REF!</v>
      </c>
      <c r="M750" s="92" t="e">
        <f>'ORÇAMENTO '!#REF!</f>
        <v>#REF!</v>
      </c>
      <c r="N750" s="95" t="e">
        <f>'ORÇAMENTO '!#REF!</f>
        <v>#REF!</v>
      </c>
      <c r="R750" s="96" t="e">
        <f t="shared" si="262"/>
        <v>#REF!</v>
      </c>
      <c r="S750" s="96" t="e">
        <f t="shared" si="263"/>
        <v>#REF!</v>
      </c>
      <c r="T750" s="89" t="e">
        <f t="shared" si="264"/>
        <v>#REF!</v>
      </c>
      <c r="U750" s="96" t="e">
        <f t="shared" si="253"/>
        <v>#REF!</v>
      </c>
      <c r="V750" s="100" t="e">
        <f t="shared" si="265"/>
        <v>#REF!</v>
      </c>
      <c r="W750" s="103" t="e">
        <f t="shared" si="266"/>
        <v>#REF!</v>
      </c>
    </row>
    <row r="751" spans="3:23">
      <c r="C751" s="84" t="e">
        <f>'ORÇAMENTO '!#REF!</f>
        <v>#REF!</v>
      </c>
      <c r="D751" s="88" t="e">
        <f>'ORÇAMENTO '!#REF!</f>
        <v>#REF!</v>
      </c>
      <c r="E751" s="88" t="e">
        <f>'ORÇAMENTO '!#REF!</f>
        <v>#REF!</v>
      </c>
      <c r="F751" s="88" t="e">
        <f>'ORÇAMENTO '!#REF!</f>
        <v>#REF!</v>
      </c>
      <c r="G751" s="90" t="e">
        <f>'ORÇAMENTO '!#REF!</f>
        <v>#REF!</v>
      </c>
      <c r="H751" s="92" t="e">
        <f>'ORÇAMENTO '!#REF!</f>
        <v>#REF!</v>
      </c>
      <c r="I751" s="90" t="e">
        <f>'ORÇAMENTO '!#REF!</f>
        <v>#REF!</v>
      </c>
      <c r="J751" s="90" t="e">
        <f>'ORÇAMENTO '!#REF!</f>
        <v>#REF!</v>
      </c>
      <c r="K751" s="90" t="e">
        <f>'ORÇAMENTO '!#REF!</f>
        <v>#REF!</v>
      </c>
      <c r="L751" s="92" t="e">
        <f>'ORÇAMENTO '!#REF!</f>
        <v>#REF!</v>
      </c>
      <c r="M751" s="92" t="e">
        <f>'ORÇAMENTO '!#REF!</f>
        <v>#REF!</v>
      </c>
      <c r="N751" s="95" t="e">
        <f>'ORÇAMENTO '!#REF!</f>
        <v>#REF!</v>
      </c>
      <c r="R751" s="96" t="e">
        <f t="shared" si="262"/>
        <v>#REF!</v>
      </c>
      <c r="S751" s="96" t="e">
        <f t="shared" si="263"/>
        <v>#REF!</v>
      </c>
      <c r="T751" s="89" t="e">
        <f t="shared" si="264"/>
        <v>#REF!</v>
      </c>
      <c r="U751" s="96" t="e">
        <f t="shared" si="253"/>
        <v>#REF!</v>
      </c>
      <c r="V751" s="100" t="e">
        <f t="shared" si="265"/>
        <v>#REF!</v>
      </c>
      <c r="W751" s="103" t="e">
        <f t="shared" si="266"/>
        <v>#REF!</v>
      </c>
    </row>
    <row r="752" spans="3:23">
      <c r="C752" s="84" t="e">
        <f>'ORÇAMENTO '!#REF!</f>
        <v>#REF!</v>
      </c>
      <c r="D752" s="88" t="e">
        <f>'ORÇAMENTO '!#REF!</f>
        <v>#REF!</v>
      </c>
      <c r="E752" s="88" t="e">
        <f>'ORÇAMENTO '!#REF!</f>
        <v>#REF!</v>
      </c>
      <c r="F752" s="88" t="e">
        <f>'ORÇAMENTO '!#REF!</f>
        <v>#REF!</v>
      </c>
      <c r="G752" s="90" t="e">
        <f>'ORÇAMENTO '!#REF!</f>
        <v>#REF!</v>
      </c>
      <c r="H752" s="92" t="e">
        <f>'ORÇAMENTO '!#REF!</f>
        <v>#REF!</v>
      </c>
      <c r="I752" s="90" t="e">
        <f>'ORÇAMENTO '!#REF!</f>
        <v>#REF!</v>
      </c>
      <c r="J752" s="90" t="e">
        <f>'ORÇAMENTO '!#REF!</f>
        <v>#REF!</v>
      </c>
      <c r="K752" s="90" t="e">
        <f>'ORÇAMENTO '!#REF!</f>
        <v>#REF!</v>
      </c>
      <c r="L752" s="92" t="e">
        <f>'ORÇAMENTO '!#REF!</f>
        <v>#REF!</v>
      </c>
      <c r="M752" s="92" t="e">
        <f>'ORÇAMENTO '!#REF!</f>
        <v>#REF!</v>
      </c>
      <c r="N752" s="95" t="e">
        <f>'ORÇAMENTO '!#REF!</f>
        <v>#REF!</v>
      </c>
      <c r="R752" s="96" t="e">
        <f t="shared" si="262"/>
        <v>#REF!</v>
      </c>
      <c r="S752" s="96" t="e">
        <f t="shared" si="263"/>
        <v>#REF!</v>
      </c>
      <c r="T752" s="89" t="e">
        <f t="shared" si="264"/>
        <v>#REF!</v>
      </c>
      <c r="U752" s="96" t="e">
        <f t="shared" si="253"/>
        <v>#REF!</v>
      </c>
      <c r="V752" s="100" t="e">
        <f t="shared" si="265"/>
        <v>#REF!</v>
      </c>
      <c r="W752" s="103" t="e">
        <f t="shared" si="266"/>
        <v>#REF!</v>
      </c>
    </row>
    <row r="753" spans="3:23">
      <c r="C753" s="84" t="e">
        <f>'ORÇAMENTO '!#REF!</f>
        <v>#REF!</v>
      </c>
      <c r="D753" s="88" t="e">
        <f>'ORÇAMENTO '!#REF!</f>
        <v>#REF!</v>
      </c>
      <c r="E753" s="88" t="e">
        <f>'ORÇAMENTO '!#REF!</f>
        <v>#REF!</v>
      </c>
      <c r="F753" s="88" t="e">
        <f>'ORÇAMENTO '!#REF!</f>
        <v>#REF!</v>
      </c>
      <c r="G753" s="90" t="e">
        <f>'ORÇAMENTO '!#REF!</f>
        <v>#REF!</v>
      </c>
      <c r="H753" s="92" t="e">
        <f>'ORÇAMENTO '!#REF!</f>
        <v>#REF!</v>
      </c>
      <c r="I753" s="90" t="e">
        <f>'ORÇAMENTO '!#REF!</f>
        <v>#REF!</v>
      </c>
      <c r="J753" s="90" t="e">
        <f>'ORÇAMENTO '!#REF!</f>
        <v>#REF!</v>
      </c>
      <c r="K753" s="90" t="e">
        <f>'ORÇAMENTO '!#REF!</f>
        <v>#REF!</v>
      </c>
      <c r="L753" s="92" t="e">
        <f>'ORÇAMENTO '!#REF!</f>
        <v>#REF!</v>
      </c>
      <c r="M753" s="92" t="e">
        <f>'ORÇAMENTO '!#REF!</f>
        <v>#REF!</v>
      </c>
      <c r="N753" s="95" t="e">
        <f>'ORÇAMENTO '!#REF!</f>
        <v>#REF!</v>
      </c>
      <c r="R753" s="96" t="e">
        <f t="shared" si="262"/>
        <v>#REF!</v>
      </c>
      <c r="S753" s="96" t="e">
        <f t="shared" si="263"/>
        <v>#REF!</v>
      </c>
      <c r="T753" s="89" t="e">
        <f t="shared" si="264"/>
        <v>#REF!</v>
      </c>
      <c r="U753" s="96" t="e">
        <f t="shared" si="253"/>
        <v>#REF!</v>
      </c>
      <c r="V753" s="100" t="e">
        <f t="shared" si="265"/>
        <v>#REF!</v>
      </c>
      <c r="W753" s="103" t="e">
        <f t="shared" si="266"/>
        <v>#REF!</v>
      </c>
    </row>
    <row r="754" spans="3:23">
      <c r="C754" s="84" t="e">
        <f>'ORÇAMENTO '!#REF!</f>
        <v>#REF!</v>
      </c>
      <c r="D754" s="88" t="e">
        <f>'ORÇAMENTO '!#REF!</f>
        <v>#REF!</v>
      </c>
      <c r="E754" s="88" t="e">
        <f>'ORÇAMENTO '!#REF!</f>
        <v>#REF!</v>
      </c>
      <c r="F754" s="88" t="e">
        <f>'ORÇAMENTO '!#REF!</f>
        <v>#REF!</v>
      </c>
      <c r="G754" s="90" t="e">
        <f>'ORÇAMENTO '!#REF!</f>
        <v>#REF!</v>
      </c>
      <c r="H754" s="92" t="e">
        <f>'ORÇAMENTO '!#REF!</f>
        <v>#REF!</v>
      </c>
      <c r="I754" s="90" t="e">
        <f>'ORÇAMENTO '!#REF!</f>
        <v>#REF!</v>
      </c>
      <c r="J754" s="90" t="e">
        <f>'ORÇAMENTO '!#REF!</f>
        <v>#REF!</v>
      </c>
      <c r="K754" s="90" t="e">
        <f>'ORÇAMENTO '!#REF!</f>
        <v>#REF!</v>
      </c>
      <c r="L754" s="92" t="e">
        <f>'ORÇAMENTO '!#REF!</f>
        <v>#REF!</v>
      </c>
      <c r="M754" s="92" t="e">
        <f>'ORÇAMENTO '!#REF!</f>
        <v>#REF!</v>
      </c>
      <c r="N754" s="95" t="e">
        <f>'ORÇAMENTO '!#REF!</f>
        <v>#REF!</v>
      </c>
      <c r="R754" s="96" t="e">
        <f t="shared" si="262"/>
        <v>#REF!</v>
      </c>
      <c r="S754" s="96" t="e">
        <f t="shared" si="263"/>
        <v>#REF!</v>
      </c>
      <c r="T754" s="89" t="e">
        <f t="shared" si="264"/>
        <v>#REF!</v>
      </c>
      <c r="U754" s="96" t="e">
        <f t="shared" si="253"/>
        <v>#REF!</v>
      </c>
      <c r="V754" s="100" t="e">
        <f t="shared" si="265"/>
        <v>#REF!</v>
      </c>
      <c r="W754" s="103" t="e">
        <f t="shared" si="266"/>
        <v>#REF!</v>
      </c>
    </row>
    <row r="755" spans="3:23">
      <c r="C755" s="84" t="e">
        <f>'ORÇAMENTO '!#REF!</f>
        <v>#REF!</v>
      </c>
      <c r="D755" s="88" t="e">
        <f>'ORÇAMENTO '!#REF!</f>
        <v>#REF!</v>
      </c>
      <c r="E755" s="88" t="e">
        <f>'ORÇAMENTO '!#REF!</f>
        <v>#REF!</v>
      </c>
      <c r="F755" s="88" t="e">
        <f>'ORÇAMENTO '!#REF!</f>
        <v>#REF!</v>
      </c>
      <c r="G755" s="90" t="e">
        <f>'ORÇAMENTO '!#REF!</f>
        <v>#REF!</v>
      </c>
      <c r="H755" s="92" t="e">
        <f>'ORÇAMENTO '!#REF!</f>
        <v>#REF!</v>
      </c>
      <c r="I755" s="90" t="e">
        <f>'ORÇAMENTO '!#REF!</f>
        <v>#REF!</v>
      </c>
      <c r="J755" s="90" t="e">
        <f>'ORÇAMENTO '!#REF!</f>
        <v>#REF!</v>
      </c>
      <c r="K755" s="90" t="e">
        <f>'ORÇAMENTO '!#REF!</f>
        <v>#REF!</v>
      </c>
      <c r="L755" s="92" t="e">
        <f>'ORÇAMENTO '!#REF!</f>
        <v>#REF!</v>
      </c>
      <c r="M755" s="92" t="e">
        <f>'ORÇAMENTO '!#REF!</f>
        <v>#REF!</v>
      </c>
      <c r="N755" s="95" t="e">
        <f>'ORÇAMENTO '!#REF!</f>
        <v>#REF!</v>
      </c>
      <c r="R755" s="96" t="e">
        <f t="shared" si="262"/>
        <v>#REF!</v>
      </c>
      <c r="S755" s="96" t="e">
        <f t="shared" si="263"/>
        <v>#REF!</v>
      </c>
      <c r="T755" s="89" t="e">
        <f t="shared" si="264"/>
        <v>#REF!</v>
      </c>
      <c r="U755" s="96" t="e">
        <f t="shared" si="253"/>
        <v>#REF!</v>
      </c>
      <c r="V755" s="100" t="e">
        <f t="shared" si="265"/>
        <v>#REF!</v>
      </c>
      <c r="W755" s="103" t="e">
        <f t="shared" si="266"/>
        <v>#REF!</v>
      </c>
    </row>
    <row r="756" spans="3:23" hidden="1">
      <c r="C756" s="84" t="e">
        <f>'ORÇAMENTO '!#REF!</f>
        <v>#REF!</v>
      </c>
      <c r="D756" s="88" t="e">
        <f>'ORÇAMENTO '!#REF!</f>
        <v>#REF!</v>
      </c>
      <c r="E756" s="88" t="e">
        <f>'ORÇAMENTO '!#REF!</f>
        <v>#REF!</v>
      </c>
      <c r="F756" s="88" t="e">
        <f>'ORÇAMENTO '!#REF!</f>
        <v>#REF!</v>
      </c>
      <c r="G756" s="90" t="e">
        <f>'ORÇAMENTO '!#REF!</f>
        <v>#REF!</v>
      </c>
      <c r="H756" s="92" t="e">
        <f>'ORÇAMENTO '!#REF!</f>
        <v>#REF!</v>
      </c>
      <c r="I756" s="90" t="e">
        <f>'ORÇAMENTO '!#REF!</f>
        <v>#REF!</v>
      </c>
      <c r="J756" s="90" t="e">
        <f>'ORÇAMENTO '!#REF!</f>
        <v>#REF!</v>
      </c>
      <c r="K756" s="90" t="e">
        <f>'ORÇAMENTO '!#REF!</f>
        <v>#REF!</v>
      </c>
      <c r="L756" s="92" t="e">
        <f>'ORÇAMENTO '!#REF!</f>
        <v>#REF!</v>
      </c>
      <c r="M756" s="92" t="e">
        <f>'ORÇAMENTO '!#REF!</f>
        <v>#REF!</v>
      </c>
      <c r="N756" s="95" t="e">
        <f>'ORÇAMENTO '!#REF!</f>
        <v>#REF!</v>
      </c>
      <c r="R756" s="96" t="e">
        <f t="shared" ref="R756:R761" si="267">IF(F756=F755,0,SUMIF(F$6:F$1627,F756,H$6:H$1627))</f>
        <v>#REF!</v>
      </c>
      <c r="S756" s="96" t="e">
        <f t="shared" ref="S756:S761" si="268">IF(F756=F755,0,SUMIF(F$6:F$1627,F756,I$6:I$1627))</f>
        <v>#REF!</v>
      </c>
      <c r="T756" s="89" t="e">
        <f t="shared" ref="T756:T761" si="269">IF(F756=F755,0,SUMIF(F$6:F$1627,F756,L$6:L$1627))</f>
        <v>#REF!</v>
      </c>
      <c r="U756" s="96" t="e">
        <f t="shared" si="253"/>
        <v>#REF!</v>
      </c>
      <c r="V756" s="100" t="e">
        <f t="shared" ref="V756:V761" si="270">IF(F756=F755,0,SUMIF(F$6:F$1627,F756,N$6:N$1627))</f>
        <v>#REF!</v>
      </c>
    </row>
    <row r="757" spans="3:23" hidden="1">
      <c r="C757" s="84" t="e">
        <f>'ORÇAMENTO '!#REF!</f>
        <v>#REF!</v>
      </c>
      <c r="D757" s="88" t="e">
        <f>'ORÇAMENTO '!#REF!</f>
        <v>#REF!</v>
      </c>
      <c r="E757" s="88" t="e">
        <f>'ORÇAMENTO '!#REF!</f>
        <v>#REF!</v>
      </c>
      <c r="F757" s="88" t="e">
        <f>'ORÇAMENTO '!#REF!</f>
        <v>#REF!</v>
      </c>
      <c r="G757" s="90" t="e">
        <f>'ORÇAMENTO '!#REF!</f>
        <v>#REF!</v>
      </c>
      <c r="H757" s="92" t="e">
        <f>'ORÇAMENTO '!#REF!</f>
        <v>#REF!</v>
      </c>
      <c r="I757" s="90" t="e">
        <f>'ORÇAMENTO '!#REF!</f>
        <v>#REF!</v>
      </c>
      <c r="J757" s="90" t="e">
        <f>'ORÇAMENTO '!#REF!</f>
        <v>#REF!</v>
      </c>
      <c r="K757" s="90" t="e">
        <f>'ORÇAMENTO '!#REF!</f>
        <v>#REF!</v>
      </c>
      <c r="L757" s="92" t="e">
        <f>'ORÇAMENTO '!#REF!</f>
        <v>#REF!</v>
      </c>
      <c r="M757" s="92" t="e">
        <f>'ORÇAMENTO '!#REF!</f>
        <v>#REF!</v>
      </c>
      <c r="N757" s="95" t="e">
        <f>'ORÇAMENTO '!#REF!</f>
        <v>#REF!</v>
      </c>
      <c r="R757" s="96" t="e">
        <f t="shared" si="267"/>
        <v>#REF!</v>
      </c>
      <c r="S757" s="96" t="e">
        <f t="shared" si="268"/>
        <v>#REF!</v>
      </c>
      <c r="T757" s="89" t="e">
        <f t="shared" si="269"/>
        <v>#REF!</v>
      </c>
      <c r="U757" s="96" t="e">
        <f t="shared" si="253"/>
        <v>#REF!</v>
      </c>
      <c r="V757" s="100" t="e">
        <f t="shared" si="270"/>
        <v>#REF!</v>
      </c>
    </row>
    <row r="758" spans="3:23" hidden="1">
      <c r="C758" s="84" t="e">
        <f>'ORÇAMENTO '!#REF!</f>
        <v>#REF!</v>
      </c>
      <c r="D758" s="88" t="e">
        <f>'ORÇAMENTO '!#REF!</f>
        <v>#REF!</v>
      </c>
      <c r="E758" s="88" t="e">
        <f>'ORÇAMENTO '!#REF!</f>
        <v>#REF!</v>
      </c>
      <c r="F758" s="88" t="e">
        <f>'ORÇAMENTO '!#REF!</f>
        <v>#REF!</v>
      </c>
      <c r="G758" s="90" t="e">
        <f>'ORÇAMENTO '!#REF!</f>
        <v>#REF!</v>
      </c>
      <c r="H758" s="92" t="e">
        <f>'ORÇAMENTO '!#REF!</f>
        <v>#REF!</v>
      </c>
      <c r="I758" s="90" t="e">
        <f>'ORÇAMENTO '!#REF!</f>
        <v>#REF!</v>
      </c>
      <c r="J758" s="90" t="e">
        <f>'ORÇAMENTO '!#REF!</f>
        <v>#REF!</v>
      </c>
      <c r="K758" s="90" t="e">
        <f>'ORÇAMENTO '!#REF!</f>
        <v>#REF!</v>
      </c>
      <c r="L758" s="92" t="e">
        <f>'ORÇAMENTO '!#REF!</f>
        <v>#REF!</v>
      </c>
      <c r="M758" s="92" t="e">
        <f>'ORÇAMENTO '!#REF!</f>
        <v>#REF!</v>
      </c>
      <c r="N758" s="95" t="e">
        <f>'ORÇAMENTO '!#REF!</f>
        <v>#REF!</v>
      </c>
      <c r="R758" s="96" t="e">
        <f t="shared" si="267"/>
        <v>#REF!</v>
      </c>
      <c r="S758" s="96" t="e">
        <f t="shared" si="268"/>
        <v>#REF!</v>
      </c>
      <c r="T758" s="89" t="e">
        <f t="shared" si="269"/>
        <v>#REF!</v>
      </c>
      <c r="U758" s="96" t="e">
        <f t="shared" si="253"/>
        <v>#REF!</v>
      </c>
      <c r="V758" s="100" t="e">
        <f t="shared" si="270"/>
        <v>#REF!</v>
      </c>
    </row>
    <row r="759" spans="3:23" hidden="1">
      <c r="C759" s="84" t="e">
        <f>'ORÇAMENTO '!#REF!</f>
        <v>#REF!</v>
      </c>
      <c r="D759" s="88" t="e">
        <f>'ORÇAMENTO '!#REF!</f>
        <v>#REF!</v>
      </c>
      <c r="E759" s="88" t="e">
        <f>'ORÇAMENTO '!#REF!</f>
        <v>#REF!</v>
      </c>
      <c r="F759" s="88" t="e">
        <f>'ORÇAMENTO '!#REF!</f>
        <v>#REF!</v>
      </c>
      <c r="G759" s="90" t="e">
        <f>'ORÇAMENTO '!#REF!</f>
        <v>#REF!</v>
      </c>
      <c r="H759" s="92" t="e">
        <f>'ORÇAMENTO '!#REF!</f>
        <v>#REF!</v>
      </c>
      <c r="I759" s="90" t="e">
        <f>'ORÇAMENTO '!#REF!</f>
        <v>#REF!</v>
      </c>
      <c r="J759" s="90" t="e">
        <f>'ORÇAMENTO '!#REF!</f>
        <v>#REF!</v>
      </c>
      <c r="K759" s="90" t="e">
        <f>'ORÇAMENTO '!#REF!</f>
        <v>#REF!</v>
      </c>
      <c r="L759" s="92" t="e">
        <f>'ORÇAMENTO '!#REF!</f>
        <v>#REF!</v>
      </c>
      <c r="M759" s="92" t="e">
        <f>'ORÇAMENTO '!#REF!</f>
        <v>#REF!</v>
      </c>
      <c r="N759" s="95" t="e">
        <f>'ORÇAMENTO '!#REF!</f>
        <v>#REF!</v>
      </c>
      <c r="R759" s="96" t="e">
        <f t="shared" si="267"/>
        <v>#REF!</v>
      </c>
      <c r="S759" s="96" t="e">
        <f t="shared" si="268"/>
        <v>#REF!</v>
      </c>
      <c r="T759" s="89" t="e">
        <f t="shared" si="269"/>
        <v>#REF!</v>
      </c>
      <c r="U759" s="96" t="e">
        <f t="shared" si="253"/>
        <v>#REF!</v>
      </c>
      <c r="V759" s="100" t="e">
        <f t="shared" si="270"/>
        <v>#REF!</v>
      </c>
    </row>
    <row r="760" spans="3:23" hidden="1">
      <c r="C760" s="84" t="e">
        <f>'ORÇAMENTO '!#REF!</f>
        <v>#REF!</v>
      </c>
      <c r="D760" s="88" t="e">
        <f>'ORÇAMENTO '!#REF!</f>
        <v>#REF!</v>
      </c>
      <c r="E760" s="88" t="e">
        <f>'ORÇAMENTO '!#REF!</f>
        <v>#REF!</v>
      </c>
      <c r="F760" s="88" t="e">
        <f>'ORÇAMENTO '!#REF!</f>
        <v>#REF!</v>
      </c>
      <c r="G760" s="90" t="e">
        <f>'ORÇAMENTO '!#REF!</f>
        <v>#REF!</v>
      </c>
      <c r="H760" s="92" t="e">
        <f>'ORÇAMENTO '!#REF!</f>
        <v>#REF!</v>
      </c>
      <c r="I760" s="90" t="e">
        <f>'ORÇAMENTO '!#REF!</f>
        <v>#REF!</v>
      </c>
      <c r="J760" s="90" t="e">
        <f>'ORÇAMENTO '!#REF!</f>
        <v>#REF!</v>
      </c>
      <c r="K760" s="90" t="e">
        <f>'ORÇAMENTO '!#REF!</f>
        <v>#REF!</v>
      </c>
      <c r="L760" s="92" t="e">
        <f>'ORÇAMENTO '!#REF!</f>
        <v>#REF!</v>
      </c>
      <c r="M760" s="92" t="e">
        <f>'ORÇAMENTO '!#REF!</f>
        <v>#REF!</v>
      </c>
      <c r="N760" s="95" t="e">
        <f>'ORÇAMENTO '!#REF!</f>
        <v>#REF!</v>
      </c>
      <c r="R760" s="96" t="e">
        <f t="shared" si="267"/>
        <v>#REF!</v>
      </c>
      <c r="S760" s="96" t="e">
        <f t="shared" si="268"/>
        <v>#REF!</v>
      </c>
      <c r="T760" s="89" t="e">
        <f t="shared" si="269"/>
        <v>#REF!</v>
      </c>
      <c r="U760" s="96" t="e">
        <f t="shared" si="253"/>
        <v>#REF!</v>
      </c>
      <c r="V760" s="100" t="e">
        <f t="shared" si="270"/>
        <v>#REF!</v>
      </c>
    </row>
    <row r="761" spans="3:23" hidden="1">
      <c r="C761" s="84" t="e">
        <f>'ORÇAMENTO '!#REF!</f>
        <v>#REF!</v>
      </c>
      <c r="D761" s="88" t="e">
        <f>'ORÇAMENTO '!#REF!</f>
        <v>#REF!</v>
      </c>
      <c r="E761" s="88" t="e">
        <f>'ORÇAMENTO '!#REF!</f>
        <v>#REF!</v>
      </c>
      <c r="F761" s="88" t="e">
        <f>'ORÇAMENTO '!#REF!</f>
        <v>#REF!</v>
      </c>
      <c r="G761" s="90" t="e">
        <f>'ORÇAMENTO '!#REF!</f>
        <v>#REF!</v>
      </c>
      <c r="H761" s="92" t="e">
        <f>'ORÇAMENTO '!#REF!</f>
        <v>#REF!</v>
      </c>
      <c r="I761" s="90" t="e">
        <f>'ORÇAMENTO '!#REF!</f>
        <v>#REF!</v>
      </c>
      <c r="J761" s="90" t="e">
        <f>'ORÇAMENTO '!#REF!</f>
        <v>#REF!</v>
      </c>
      <c r="K761" s="90" t="e">
        <f>'ORÇAMENTO '!#REF!</f>
        <v>#REF!</v>
      </c>
      <c r="L761" s="92" t="e">
        <f>'ORÇAMENTO '!#REF!</f>
        <v>#REF!</v>
      </c>
      <c r="M761" s="92" t="e">
        <f>'ORÇAMENTO '!#REF!</f>
        <v>#REF!</v>
      </c>
      <c r="N761" s="95" t="e">
        <f>'ORÇAMENTO '!#REF!</f>
        <v>#REF!</v>
      </c>
      <c r="R761" s="96" t="e">
        <f t="shared" si="267"/>
        <v>#REF!</v>
      </c>
      <c r="S761" s="96" t="e">
        <f t="shared" si="268"/>
        <v>#REF!</v>
      </c>
      <c r="T761" s="89" t="e">
        <f t="shared" si="269"/>
        <v>#REF!</v>
      </c>
      <c r="U761" s="96" t="e">
        <f t="shared" si="253"/>
        <v>#REF!</v>
      </c>
      <c r="V761" s="100" t="e">
        <f t="shared" si="270"/>
        <v>#REF!</v>
      </c>
    </row>
    <row r="762" spans="3:23">
      <c r="C762" s="84" t="e">
        <f>'ORÇAMENTO '!#REF!</f>
        <v>#REF!</v>
      </c>
      <c r="D762" s="88" t="e">
        <f>'ORÇAMENTO '!#REF!</f>
        <v>#REF!</v>
      </c>
      <c r="E762" s="88" t="e">
        <f>'ORÇAMENTO '!#REF!</f>
        <v>#REF!</v>
      </c>
      <c r="F762" s="88" t="e">
        <f>'ORÇAMENTO '!#REF!</f>
        <v>#REF!</v>
      </c>
      <c r="G762" s="90" t="e">
        <f>'ORÇAMENTO '!#REF!</f>
        <v>#REF!</v>
      </c>
      <c r="H762" s="92" t="e">
        <f>'ORÇAMENTO '!#REF!</f>
        <v>#REF!</v>
      </c>
      <c r="I762" s="90" t="e">
        <f>'ORÇAMENTO '!#REF!</f>
        <v>#REF!</v>
      </c>
      <c r="J762" s="90" t="e">
        <f>'ORÇAMENTO '!#REF!</f>
        <v>#REF!</v>
      </c>
      <c r="K762" s="90" t="e">
        <f>'ORÇAMENTO '!#REF!</f>
        <v>#REF!</v>
      </c>
      <c r="L762" s="92" t="e">
        <f>'ORÇAMENTO '!#REF!</f>
        <v>#REF!</v>
      </c>
      <c r="M762" s="92" t="e">
        <f>'ORÇAMENTO '!#REF!</f>
        <v>#REF!</v>
      </c>
      <c r="N762" s="95" t="e">
        <f>'ORÇAMENTO '!#REF!</f>
        <v>#REF!</v>
      </c>
      <c r="R762" s="96" t="e">
        <f>IF(F762=F761,0,SUMIF($F$6:$F$1627,F762,$H$6:$H$1627))</f>
        <v>#REF!</v>
      </c>
      <c r="S762" s="96" t="e">
        <f>IF(F762=F761,0,SUMIF($F$6:$F$1627,F762,$I$6:$I$1627))</f>
        <v>#REF!</v>
      </c>
      <c r="T762" s="89" t="e">
        <f>IF(F762=F761,0,SUMIF($F$6:$F$1627,F762,$L$6:$L$1627))</f>
        <v>#REF!</v>
      </c>
      <c r="U762" s="96" t="e">
        <f t="shared" si="253"/>
        <v>#REF!</v>
      </c>
      <c r="V762" s="100" t="e">
        <f>IF(F762=F761,0,SUMIF($F$6:$F$1627,F762,$N$6:$N$1627))</f>
        <v>#REF!</v>
      </c>
      <c r="W762" s="103" t="e">
        <f>V762+W761</f>
        <v>#REF!</v>
      </c>
    </row>
    <row r="763" spans="3:23" hidden="1">
      <c r="C763" s="84" t="e">
        <f>'ORÇAMENTO '!#REF!</f>
        <v>#REF!</v>
      </c>
      <c r="D763" s="88" t="e">
        <f>'ORÇAMENTO '!#REF!</f>
        <v>#REF!</v>
      </c>
      <c r="E763" s="88" t="e">
        <f>'ORÇAMENTO '!#REF!</f>
        <v>#REF!</v>
      </c>
      <c r="F763" s="88" t="e">
        <f>'ORÇAMENTO '!#REF!</f>
        <v>#REF!</v>
      </c>
      <c r="G763" s="90" t="e">
        <f>'ORÇAMENTO '!#REF!</f>
        <v>#REF!</v>
      </c>
      <c r="H763" s="92" t="e">
        <f>'ORÇAMENTO '!#REF!</f>
        <v>#REF!</v>
      </c>
      <c r="I763" s="90" t="e">
        <f>'ORÇAMENTO '!#REF!</f>
        <v>#REF!</v>
      </c>
      <c r="J763" s="90" t="e">
        <f>'ORÇAMENTO '!#REF!</f>
        <v>#REF!</v>
      </c>
      <c r="K763" s="90" t="e">
        <f>'ORÇAMENTO '!#REF!</f>
        <v>#REF!</v>
      </c>
      <c r="L763" s="92" t="e">
        <f>'ORÇAMENTO '!#REF!</f>
        <v>#REF!</v>
      </c>
      <c r="M763" s="92" t="e">
        <f>'ORÇAMENTO '!#REF!</f>
        <v>#REF!</v>
      </c>
      <c r="N763" s="95" t="e">
        <f>'ORÇAMENTO '!#REF!</f>
        <v>#REF!</v>
      </c>
      <c r="R763" s="96" t="e">
        <f t="shared" ref="R763:R768" si="271">IF(F763=F762,0,SUMIF(F$6:F$1627,F763,H$6:H$1627))</f>
        <v>#REF!</v>
      </c>
      <c r="S763" s="96" t="e">
        <f t="shared" ref="S763:S768" si="272">IF(F763=F762,0,SUMIF(F$6:F$1627,F763,I$6:I$1627))</f>
        <v>#REF!</v>
      </c>
      <c r="T763" s="89" t="e">
        <f t="shared" ref="T763:T768" si="273">IF(F763=F762,0,SUMIF(F$6:F$1627,F763,L$6:L$1627))</f>
        <v>#REF!</v>
      </c>
      <c r="U763" s="96" t="e">
        <f t="shared" si="253"/>
        <v>#REF!</v>
      </c>
      <c r="V763" s="100" t="e">
        <f t="shared" ref="V763:V768" si="274">IF(F763=F762,0,SUMIF(F$6:F$1627,F763,N$6:N$1627))</f>
        <v>#REF!</v>
      </c>
    </row>
    <row r="764" spans="3:23" hidden="1">
      <c r="C764" s="84" t="e">
        <f>'ORÇAMENTO '!#REF!</f>
        <v>#REF!</v>
      </c>
      <c r="D764" s="88" t="e">
        <f>'ORÇAMENTO '!#REF!</f>
        <v>#REF!</v>
      </c>
      <c r="E764" s="88" t="e">
        <f>'ORÇAMENTO '!#REF!</f>
        <v>#REF!</v>
      </c>
      <c r="F764" s="88" t="e">
        <f>'ORÇAMENTO '!#REF!</f>
        <v>#REF!</v>
      </c>
      <c r="G764" s="90" t="e">
        <f>'ORÇAMENTO '!#REF!</f>
        <v>#REF!</v>
      </c>
      <c r="H764" s="92" t="e">
        <f>'ORÇAMENTO '!#REF!</f>
        <v>#REF!</v>
      </c>
      <c r="I764" s="90" t="e">
        <f>'ORÇAMENTO '!#REF!</f>
        <v>#REF!</v>
      </c>
      <c r="J764" s="90" t="e">
        <f>'ORÇAMENTO '!#REF!</f>
        <v>#REF!</v>
      </c>
      <c r="K764" s="90" t="e">
        <f>'ORÇAMENTO '!#REF!</f>
        <v>#REF!</v>
      </c>
      <c r="L764" s="92" t="e">
        <f>'ORÇAMENTO '!#REF!</f>
        <v>#REF!</v>
      </c>
      <c r="M764" s="92" t="e">
        <f>'ORÇAMENTO '!#REF!</f>
        <v>#REF!</v>
      </c>
      <c r="N764" s="95" t="e">
        <f>'ORÇAMENTO '!#REF!</f>
        <v>#REF!</v>
      </c>
      <c r="R764" s="96" t="e">
        <f t="shared" si="271"/>
        <v>#REF!</v>
      </c>
      <c r="S764" s="96" t="e">
        <f t="shared" si="272"/>
        <v>#REF!</v>
      </c>
      <c r="T764" s="89" t="e">
        <f t="shared" si="273"/>
        <v>#REF!</v>
      </c>
      <c r="U764" s="96" t="e">
        <f t="shared" si="253"/>
        <v>#REF!</v>
      </c>
      <c r="V764" s="100" t="e">
        <f t="shared" si="274"/>
        <v>#REF!</v>
      </c>
    </row>
    <row r="765" spans="3:23" hidden="1">
      <c r="C765" s="84" t="e">
        <f>'ORÇAMENTO '!#REF!</f>
        <v>#REF!</v>
      </c>
      <c r="D765" s="88" t="e">
        <f>'ORÇAMENTO '!#REF!</f>
        <v>#REF!</v>
      </c>
      <c r="E765" s="88" t="e">
        <f>'ORÇAMENTO '!#REF!</f>
        <v>#REF!</v>
      </c>
      <c r="F765" s="88" t="e">
        <f>'ORÇAMENTO '!#REF!</f>
        <v>#REF!</v>
      </c>
      <c r="G765" s="90" t="e">
        <f>'ORÇAMENTO '!#REF!</f>
        <v>#REF!</v>
      </c>
      <c r="H765" s="92" t="e">
        <f>'ORÇAMENTO '!#REF!</f>
        <v>#REF!</v>
      </c>
      <c r="I765" s="90" t="e">
        <f>'ORÇAMENTO '!#REF!</f>
        <v>#REF!</v>
      </c>
      <c r="J765" s="90" t="e">
        <f>'ORÇAMENTO '!#REF!</f>
        <v>#REF!</v>
      </c>
      <c r="K765" s="90" t="e">
        <f>'ORÇAMENTO '!#REF!</f>
        <v>#REF!</v>
      </c>
      <c r="L765" s="92" t="e">
        <f>'ORÇAMENTO '!#REF!</f>
        <v>#REF!</v>
      </c>
      <c r="M765" s="92" t="e">
        <f>'ORÇAMENTO '!#REF!</f>
        <v>#REF!</v>
      </c>
      <c r="N765" s="95" t="e">
        <f>'ORÇAMENTO '!#REF!</f>
        <v>#REF!</v>
      </c>
      <c r="R765" s="96" t="e">
        <f t="shared" si="271"/>
        <v>#REF!</v>
      </c>
      <c r="S765" s="96" t="e">
        <f t="shared" si="272"/>
        <v>#REF!</v>
      </c>
      <c r="T765" s="89" t="e">
        <f t="shared" si="273"/>
        <v>#REF!</v>
      </c>
      <c r="U765" s="96" t="e">
        <f t="shared" si="253"/>
        <v>#REF!</v>
      </c>
      <c r="V765" s="100" t="e">
        <f t="shared" si="274"/>
        <v>#REF!</v>
      </c>
    </row>
    <row r="766" spans="3:23" hidden="1">
      <c r="C766" s="84" t="e">
        <f>'ORÇAMENTO '!#REF!</f>
        <v>#REF!</v>
      </c>
      <c r="D766" s="88" t="e">
        <f>'ORÇAMENTO '!#REF!</f>
        <v>#REF!</v>
      </c>
      <c r="E766" s="88" t="e">
        <f>'ORÇAMENTO '!#REF!</f>
        <v>#REF!</v>
      </c>
      <c r="F766" s="88" t="e">
        <f>'ORÇAMENTO '!#REF!</f>
        <v>#REF!</v>
      </c>
      <c r="G766" s="90" t="e">
        <f>'ORÇAMENTO '!#REF!</f>
        <v>#REF!</v>
      </c>
      <c r="H766" s="92" t="e">
        <f>'ORÇAMENTO '!#REF!</f>
        <v>#REF!</v>
      </c>
      <c r="I766" s="90" t="e">
        <f>'ORÇAMENTO '!#REF!</f>
        <v>#REF!</v>
      </c>
      <c r="J766" s="90" t="e">
        <f>'ORÇAMENTO '!#REF!</f>
        <v>#REF!</v>
      </c>
      <c r="K766" s="90" t="e">
        <f>'ORÇAMENTO '!#REF!</f>
        <v>#REF!</v>
      </c>
      <c r="L766" s="92" t="e">
        <f>'ORÇAMENTO '!#REF!</f>
        <v>#REF!</v>
      </c>
      <c r="M766" s="92" t="e">
        <f>'ORÇAMENTO '!#REF!</f>
        <v>#REF!</v>
      </c>
      <c r="N766" s="95" t="e">
        <f>'ORÇAMENTO '!#REF!</f>
        <v>#REF!</v>
      </c>
      <c r="R766" s="96" t="e">
        <f t="shared" si="271"/>
        <v>#REF!</v>
      </c>
      <c r="S766" s="96" t="e">
        <f t="shared" si="272"/>
        <v>#REF!</v>
      </c>
      <c r="T766" s="89" t="e">
        <f t="shared" si="273"/>
        <v>#REF!</v>
      </c>
      <c r="U766" s="96" t="e">
        <f t="shared" si="253"/>
        <v>#REF!</v>
      </c>
      <c r="V766" s="100" t="e">
        <f t="shared" si="274"/>
        <v>#REF!</v>
      </c>
    </row>
    <row r="767" spans="3:23" hidden="1">
      <c r="C767" s="84" t="e">
        <f>'ORÇAMENTO '!#REF!</f>
        <v>#REF!</v>
      </c>
      <c r="D767" s="88" t="e">
        <f>'ORÇAMENTO '!#REF!</f>
        <v>#REF!</v>
      </c>
      <c r="E767" s="88" t="e">
        <f>'ORÇAMENTO '!#REF!</f>
        <v>#REF!</v>
      </c>
      <c r="F767" s="88" t="e">
        <f>'ORÇAMENTO '!#REF!</f>
        <v>#REF!</v>
      </c>
      <c r="G767" s="90" t="e">
        <f>'ORÇAMENTO '!#REF!</f>
        <v>#REF!</v>
      </c>
      <c r="H767" s="92" t="e">
        <f>'ORÇAMENTO '!#REF!</f>
        <v>#REF!</v>
      </c>
      <c r="I767" s="90" t="e">
        <f>'ORÇAMENTO '!#REF!</f>
        <v>#REF!</v>
      </c>
      <c r="J767" s="90" t="e">
        <f>'ORÇAMENTO '!#REF!</f>
        <v>#REF!</v>
      </c>
      <c r="K767" s="90" t="e">
        <f>'ORÇAMENTO '!#REF!</f>
        <v>#REF!</v>
      </c>
      <c r="L767" s="92" t="e">
        <f>'ORÇAMENTO '!#REF!</f>
        <v>#REF!</v>
      </c>
      <c r="M767" s="92" t="e">
        <f>'ORÇAMENTO '!#REF!</f>
        <v>#REF!</v>
      </c>
      <c r="N767" s="95" t="e">
        <f>'ORÇAMENTO '!#REF!</f>
        <v>#REF!</v>
      </c>
      <c r="R767" s="96" t="e">
        <f t="shared" si="271"/>
        <v>#REF!</v>
      </c>
      <c r="S767" s="96" t="e">
        <f t="shared" si="272"/>
        <v>#REF!</v>
      </c>
      <c r="T767" s="89" t="e">
        <f t="shared" si="273"/>
        <v>#REF!</v>
      </c>
      <c r="U767" s="96" t="e">
        <f t="shared" si="253"/>
        <v>#REF!</v>
      </c>
      <c r="V767" s="100" t="e">
        <f t="shared" si="274"/>
        <v>#REF!</v>
      </c>
    </row>
    <row r="768" spans="3:23" hidden="1">
      <c r="C768" s="84" t="e">
        <f>'ORÇAMENTO '!#REF!</f>
        <v>#REF!</v>
      </c>
      <c r="D768" s="88" t="e">
        <f>'ORÇAMENTO '!#REF!</f>
        <v>#REF!</v>
      </c>
      <c r="E768" s="88" t="e">
        <f>'ORÇAMENTO '!#REF!</f>
        <v>#REF!</v>
      </c>
      <c r="F768" s="88" t="e">
        <f>'ORÇAMENTO '!#REF!</f>
        <v>#REF!</v>
      </c>
      <c r="G768" s="90" t="e">
        <f>'ORÇAMENTO '!#REF!</f>
        <v>#REF!</v>
      </c>
      <c r="H768" s="92" t="e">
        <f>'ORÇAMENTO '!#REF!</f>
        <v>#REF!</v>
      </c>
      <c r="I768" s="90" t="e">
        <f>'ORÇAMENTO '!#REF!</f>
        <v>#REF!</v>
      </c>
      <c r="J768" s="90" t="e">
        <f>'ORÇAMENTO '!#REF!</f>
        <v>#REF!</v>
      </c>
      <c r="K768" s="90" t="e">
        <f>'ORÇAMENTO '!#REF!</f>
        <v>#REF!</v>
      </c>
      <c r="L768" s="92" t="e">
        <f>'ORÇAMENTO '!#REF!</f>
        <v>#REF!</v>
      </c>
      <c r="M768" s="92" t="e">
        <f>'ORÇAMENTO '!#REF!</f>
        <v>#REF!</v>
      </c>
      <c r="N768" s="95" t="e">
        <f>'ORÇAMENTO '!#REF!</f>
        <v>#REF!</v>
      </c>
      <c r="R768" s="96" t="e">
        <f t="shared" si="271"/>
        <v>#REF!</v>
      </c>
      <c r="S768" s="96" t="e">
        <f t="shared" si="272"/>
        <v>#REF!</v>
      </c>
      <c r="T768" s="89" t="e">
        <f t="shared" si="273"/>
        <v>#REF!</v>
      </c>
      <c r="U768" s="96" t="e">
        <f t="shared" si="253"/>
        <v>#REF!</v>
      </c>
      <c r="V768" s="100" t="e">
        <f t="shared" si="274"/>
        <v>#REF!</v>
      </c>
    </row>
    <row r="769" spans="3:23">
      <c r="C769" s="84" t="e">
        <f>'ORÇAMENTO '!#REF!</f>
        <v>#REF!</v>
      </c>
      <c r="D769" s="88" t="e">
        <f>'ORÇAMENTO '!#REF!</f>
        <v>#REF!</v>
      </c>
      <c r="E769" s="88" t="e">
        <f>'ORÇAMENTO '!#REF!</f>
        <v>#REF!</v>
      </c>
      <c r="F769" s="88" t="e">
        <f>'ORÇAMENTO '!#REF!</f>
        <v>#REF!</v>
      </c>
      <c r="G769" s="90" t="e">
        <f>'ORÇAMENTO '!#REF!</f>
        <v>#REF!</v>
      </c>
      <c r="H769" s="92" t="e">
        <f>'ORÇAMENTO '!#REF!</f>
        <v>#REF!</v>
      </c>
      <c r="I769" s="90" t="e">
        <f>'ORÇAMENTO '!#REF!</f>
        <v>#REF!</v>
      </c>
      <c r="J769" s="90" t="e">
        <f>'ORÇAMENTO '!#REF!</f>
        <v>#REF!</v>
      </c>
      <c r="K769" s="90" t="e">
        <f>'ORÇAMENTO '!#REF!</f>
        <v>#REF!</v>
      </c>
      <c r="L769" s="92" t="e">
        <f>'ORÇAMENTO '!#REF!</f>
        <v>#REF!</v>
      </c>
      <c r="M769" s="92" t="e">
        <f>'ORÇAMENTO '!#REF!</f>
        <v>#REF!</v>
      </c>
      <c r="N769" s="95" t="e">
        <f>'ORÇAMENTO '!#REF!</f>
        <v>#REF!</v>
      </c>
      <c r="R769" s="96" t="e">
        <f>IF(F769=F768,0,SUMIF($F$6:$F$1627,F769,$H$6:$H$1627))</f>
        <v>#REF!</v>
      </c>
      <c r="S769" s="96" t="e">
        <f>IF(F769=F768,0,SUMIF($F$6:$F$1627,F769,$I$6:$I$1627))</f>
        <v>#REF!</v>
      </c>
      <c r="T769" s="89" t="e">
        <f>IF(F769=F768,0,SUMIF($F$6:$F$1627,F769,$L$6:$L$1627))</f>
        <v>#REF!</v>
      </c>
      <c r="U769" s="96" t="e">
        <f t="shared" si="253"/>
        <v>#REF!</v>
      </c>
      <c r="V769" s="100" t="e">
        <f>IF(F769=F768,0,SUMIF($F$6:$F$1627,F769,$N$6:$N$1627))</f>
        <v>#REF!</v>
      </c>
      <c r="W769" s="103" t="e">
        <f>V769+W768</f>
        <v>#REF!</v>
      </c>
    </row>
    <row r="770" spans="3:23" hidden="1">
      <c r="C770" s="84" t="e">
        <f>'ORÇAMENTO '!#REF!</f>
        <v>#REF!</v>
      </c>
      <c r="D770" s="88" t="e">
        <f>'ORÇAMENTO '!#REF!</f>
        <v>#REF!</v>
      </c>
      <c r="E770" s="88" t="e">
        <f>'ORÇAMENTO '!#REF!</f>
        <v>#REF!</v>
      </c>
      <c r="F770" s="88" t="e">
        <f>'ORÇAMENTO '!#REF!</f>
        <v>#REF!</v>
      </c>
      <c r="G770" s="90" t="e">
        <f>'ORÇAMENTO '!#REF!</f>
        <v>#REF!</v>
      </c>
      <c r="H770" s="92" t="e">
        <f>'ORÇAMENTO '!#REF!</f>
        <v>#REF!</v>
      </c>
      <c r="I770" s="90" t="e">
        <f>'ORÇAMENTO '!#REF!</f>
        <v>#REF!</v>
      </c>
      <c r="J770" s="90" t="e">
        <f>'ORÇAMENTO '!#REF!</f>
        <v>#REF!</v>
      </c>
      <c r="K770" s="90" t="e">
        <f>'ORÇAMENTO '!#REF!</f>
        <v>#REF!</v>
      </c>
      <c r="L770" s="92" t="e">
        <f>'ORÇAMENTO '!#REF!</f>
        <v>#REF!</v>
      </c>
      <c r="M770" s="92" t="e">
        <f>'ORÇAMENTO '!#REF!</f>
        <v>#REF!</v>
      </c>
      <c r="N770" s="95" t="e">
        <f>'ORÇAMENTO '!#REF!</f>
        <v>#REF!</v>
      </c>
      <c r="R770" s="96" t="e">
        <f>IF(F770=F769,0,SUMIF(F$6:F$1627,F770,H$6:H$1627))</f>
        <v>#REF!</v>
      </c>
      <c r="S770" s="96" t="e">
        <f>IF(F770=F769,0,SUMIF(F$6:F$1627,F770,I$6:I$1627))</f>
        <v>#REF!</v>
      </c>
      <c r="T770" s="89" t="e">
        <f>IF(F770=F769,0,SUMIF(F$6:F$1627,F770,L$6:L$1627))</f>
        <v>#REF!</v>
      </c>
      <c r="U770" s="96" t="e">
        <f t="shared" si="253"/>
        <v>#REF!</v>
      </c>
      <c r="V770" s="100" t="e">
        <f>IF(F770=F769,0,SUMIF(F$6:F$1627,F770,N$6:N$1627))</f>
        <v>#REF!</v>
      </c>
    </row>
    <row r="771" spans="3:23" hidden="1">
      <c r="C771" s="84" t="e">
        <f>'ORÇAMENTO '!#REF!</f>
        <v>#REF!</v>
      </c>
      <c r="D771" s="88" t="e">
        <f>'ORÇAMENTO '!#REF!</f>
        <v>#REF!</v>
      </c>
      <c r="E771" s="88" t="e">
        <f>'ORÇAMENTO '!#REF!</f>
        <v>#REF!</v>
      </c>
      <c r="F771" s="88" t="e">
        <f>'ORÇAMENTO '!#REF!</f>
        <v>#REF!</v>
      </c>
      <c r="G771" s="90" t="e">
        <f>'ORÇAMENTO '!#REF!</f>
        <v>#REF!</v>
      </c>
      <c r="H771" s="92" t="e">
        <f>'ORÇAMENTO '!#REF!</f>
        <v>#REF!</v>
      </c>
      <c r="I771" s="90" t="e">
        <f>'ORÇAMENTO '!#REF!</f>
        <v>#REF!</v>
      </c>
      <c r="J771" s="90" t="e">
        <f>'ORÇAMENTO '!#REF!</f>
        <v>#REF!</v>
      </c>
      <c r="K771" s="90" t="e">
        <f>'ORÇAMENTO '!#REF!</f>
        <v>#REF!</v>
      </c>
      <c r="L771" s="92" t="e">
        <f>'ORÇAMENTO '!#REF!</f>
        <v>#REF!</v>
      </c>
      <c r="M771" s="92" t="e">
        <f>'ORÇAMENTO '!#REF!</f>
        <v>#REF!</v>
      </c>
      <c r="N771" s="95" t="e">
        <f>'ORÇAMENTO '!#REF!</f>
        <v>#REF!</v>
      </c>
      <c r="R771" s="96" t="e">
        <f>IF(F771=F770,0,SUMIF(F$6:F$1627,F771,H$6:H$1627))</f>
        <v>#REF!</v>
      </c>
      <c r="S771" s="96" t="e">
        <f>IF(F771=F770,0,SUMIF(F$6:F$1627,F771,I$6:I$1627))</f>
        <v>#REF!</v>
      </c>
      <c r="T771" s="89" t="e">
        <f>IF(F771=F770,0,SUMIF(F$6:F$1627,F771,L$6:L$1627))</f>
        <v>#REF!</v>
      </c>
      <c r="U771" s="96" t="e">
        <f t="shared" si="253"/>
        <v>#REF!</v>
      </c>
      <c r="V771" s="100" t="e">
        <f>IF(F771=F770,0,SUMIF(F$6:F$1627,F771,N$6:N$1627))</f>
        <v>#REF!</v>
      </c>
    </row>
    <row r="772" spans="3:23" hidden="1">
      <c r="C772" s="84" t="e">
        <f>'ORÇAMENTO '!#REF!</f>
        <v>#REF!</v>
      </c>
      <c r="D772" s="88" t="e">
        <f>'ORÇAMENTO '!#REF!</f>
        <v>#REF!</v>
      </c>
      <c r="E772" s="88" t="e">
        <f>'ORÇAMENTO '!#REF!</f>
        <v>#REF!</v>
      </c>
      <c r="F772" s="88" t="e">
        <f>'ORÇAMENTO '!#REF!</f>
        <v>#REF!</v>
      </c>
      <c r="G772" s="90" t="e">
        <f>'ORÇAMENTO '!#REF!</f>
        <v>#REF!</v>
      </c>
      <c r="H772" s="92" t="e">
        <f>'ORÇAMENTO '!#REF!</f>
        <v>#REF!</v>
      </c>
      <c r="I772" s="90" t="e">
        <f>'ORÇAMENTO '!#REF!</f>
        <v>#REF!</v>
      </c>
      <c r="J772" s="90" t="e">
        <f>'ORÇAMENTO '!#REF!</f>
        <v>#REF!</v>
      </c>
      <c r="K772" s="90" t="e">
        <f>'ORÇAMENTO '!#REF!</f>
        <v>#REF!</v>
      </c>
      <c r="L772" s="92" t="e">
        <f>'ORÇAMENTO '!#REF!</f>
        <v>#REF!</v>
      </c>
      <c r="M772" s="92" t="e">
        <f>'ORÇAMENTO '!#REF!</f>
        <v>#REF!</v>
      </c>
      <c r="N772" s="95" t="e">
        <f>'ORÇAMENTO '!#REF!</f>
        <v>#REF!</v>
      </c>
      <c r="R772" s="96" t="e">
        <f>IF(F772=F771,0,SUMIF(F$6:F$1627,F772,H$6:H$1627))</f>
        <v>#REF!</v>
      </c>
      <c r="S772" s="96" t="e">
        <f>IF(F772=F771,0,SUMIF(F$6:F$1627,F772,I$6:I$1627))</f>
        <v>#REF!</v>
      </c>
      <c r="T772" s="89" t="e">
        <f>IF(F772=F771,0,SUMIF(F$6:F$1627,F772,L$6:L$1627))</f>
        <v>#REF!</v>
      </c>
      <c r="U772" s="96" t="e">
        <f t="shared" si="253"/>
        <v>#REF!</v>
      </c>
      <c r="V772" s="100" t="e">
        <f>IF(F772=F771,0,SUMIF(F$6:F$1627,F772,N$6:N$1627))</f>
        <v>#REF!</v>
      </c>
    </row>
    <row r="773" spans="3:23" hidden="1">
      <c r="C773" s="84" t="e">
        <f>'ORÇAMENTO '!#REF!</f>
        <v>#REF!</v>
      </c>
      <c r="D773" s="88" t="e">
        <f>'ORÇAMENTO '!#REF!</f>
        <v>#REF!</v>
      </c>
      <c r="E773" s="88" t="e">
        <f>'ORÇAMENTO '!#REF!</f>
        <v>#REF!</v>
      </c>
      <c r="F773" s="88" t="e">
        <f>'ORÇAMENTO '!#REF!</f>
        <v>#REF!</v>
      </c>
      <c r="G773" s="90" t="e">
        <f>'ORÇAMENTO '!#REF!</f>
        <v>#REF!</v>
      </c>
      <c r="H773" s="92" t="e">
        <f>'ORÇAMENTO '!#REF!</f>
        <v>#REF!</v>
      </c>
      <c r="I773" s="90" t="e">
        <f>'ORÇAMENTO '!#REF!</f>
        <v>#REF!</v>
      </c>
      <c r="J773" s="90" t="e">
        <f>'ORÇAMENTO '!#REF!</f>
        <v>#REF!</v>
      </c>
      <c r="K773" s="90" t="e">
        <f>'ORÇAMENTO '!#REF!</f>
        <v>#REF!</v>
      </c>
      <c r="L773" s="92" t="e">
        <f>'ORÇAMENTO '!#REF!</f>
        <v>#REF!</v>
      </c>
      <c r="M773" s="92" t="e">
        <f>'ORÇAMENTO '!#REF!</f>
        <v>#REF!</v>
      </c>
      <c r="N773" s="95" t="e">
        <f>'ORÇAMENTO '!#REF!</f>
        <v>#REF!</v>
      </c>
      <c r="R773" s="96" t="e">
        <f>IF(F773=F772,0,SUMIF(F$6:F$1627,F773,H$6:H$1627))</f>
        <v>#REF!</v>
      </c>
      <c r="S773" s="96" t="e">
        <f>IF(F773=F772,0,SUMIF(F$6:F$1627,F773,I$6:I$1627))</f>
        <v>#REF!</v>
      </c>
      <c r="T773" s="89" t="e">
        <f>IF(F773=F772,0,SUMIF(F$6:F$1627,F773,L$6:L$1627))</f>
        <v>#REF!</v>
      </c>
      <c r="U773" s="96" t="e">
        <f t="shared" si="253"/>
        <v>#REF!</v>
      </c>
      <c r="V773" s="100" t="e">
        <f>IF(F773=F772,0,SUMIF(F$6:F$1627,F773,N$6:N$1627))</f>
        <v>#REF!</v>
      </c>
    </row>
    <row r="774" spans="3:23" hidden="1">
      <c r="C774" s="84" t="e">
        <f>'ORÇAMENTO '!#REF!</f>
        <v>#REF!</v>
      </c>
      <c r="D774" s="88" t="e">
        <f>'ORÇAMENTO '!#REF!</f>
        <v>#REF!</v>
      </c>
      <c r="E774" s="88" t="e">
        <f>'ORÇAMENTO '!#REF!</f>
        <v>#REF!</v>
      </c>
      <c r="F774" s="88" t="e">
        <f>'ORÇAMENTO '!#REF!</f>
        <v>#REF!</v>
      </c>
      <c r="G774" s="90" t="e">
        <f>'ORÇAMENTO '!#REF!</f>
        <v>#REF!</v>
      </c>
      <c r="H774" s="92" t="e">
        <f>'ORÇAMENTO '!#REF!</f>
        <v>#REF!</v>
      </c>
      <c r="I774" s="90" t="e">
        <f>'ORÇAMENTO '!#REF!</f>
        <v>#REF!</v>
      </c>
      <c r="J774" s="90" t="e">
        <f>'ORÇAMENTO '!#REF!</f>
        <v>#REF!</v>
      </c>
      <c r="K774" s="90" t="e">
        <f>'ORÇAMENTO '!#REF!</f>
        <v>#REF!</v>
      </c>
      <c r="L774" s="92" t="e">
        <f>'ORÇAMENTO '!#REF!</f>
        <v>#REF!</v>
      </c>
      <c r="M774" s="92" t="e">
        <f>'ORÇAMENTO '!#REF!</f>
        <v>#REF!</v>
      </c>
      <c r="N774" s="95" t="e">
        <f>'ORÇAMENTO '!#REF!</f>
        <v>#REF!</v>
      </c>
      <c r="R774" s="96" t="e">
        <f>IF(F774=F773,0,SUMIF(F$6:F$1627,F774,H$6:H$1627))</f>
        <v>#REF!</v>
      </c>
      <c r="S774" s="96" t="e">
        <f>IF(F774=F773,0,SUMIF(F$6:F$1627,F774,I$6:I$1627))</f>
        <v>#REF!</v>
      </c>
      <c r="T774" s="89" t="e">
        <f>IF(F774=F773,0,SUMIF(F$6:F$1627,F774,L$6:L$1627))</f>
        <v>#REF!</v>
      </c>
      <c r="U774" s="96" t="e">
        <f t="shared" ref="U774:U837" si="275">IF(F774=F773,0,SUMIF(F$6:F$1627,F774,M$6:M$1627))</f>
        <v>#REF!</v>
      </c>
      <c r="V774" s="100" t="e">
        <f>IF(F774=F773,0,SUMIF(F$6:F$1627,F774,N$6:N$1627))</f>
        <v>#REF!</v>
      </c>
    </row>
    <row r="775" spans="3:23">
      <c r="C775" s="84" t="e">
        <f>'ORÇAMENTO '!#REF!</f>
        <v>#REF!</v>
      </c>
      <c r="D775" s="88" t="e">
        <f>'ORÇAMENTO '!#REF!</f>
        <v>#REF!</v>
      </c>
      <c r="E775" s="88" t="e">
        <f>'ORÇAMENTO '!#REF!</f>
        <v>#REF!</v>
      </c>
      <c r="F775" s="88" t="e">
        <f>'ORÇAMENTO '!#REF!</f>
        <v>#REF!</v>
      </c>
      <c r="G775" s="90" t="e">
        <f>'ORÇAMENTO '!#REF!</f>
        <v>#REF!</v>
      </c>
      <c r="H775" s="92" t="e">
        <f>'ORÇAMENTO '!#REF!</f>
        <v>#REF!</v>
      </c>
      <c r="I775" s="90" t="e">
        <f>'ORÇAMENTO '!#REF!</f>
        <v>#REF!</v>
      </c>
      <c r="J775" s="90" t="e">
        <f>'ORÇAMENTO '!#REF!</f>
        <v>#REF!</v>
      </c>
      <c r="K775" s="90" t="e">
        <f>'ORÇAMENTO '!#REF!</f>
        <v>#REF!</v>
      </c>
      <c r="L775" s="92" t="e">
        <f>'ORÇAMENTO '!#REF!</f>
        <v>#REF!</v>
      </c>
      <c r="M775" s="92" t="e">
        <f>'ORÇAMENTO '!#REF!</f>
        <v>#REF!</v>
      </c>
      <c r="N775" s="95" t="e">
        <f>'ORÇAMENTO '!#REF!</f>
        <v>#REF!</v>
      </c>
      <c r="R775" s="96" t="e">
        <f>IF(F775=F774,0,SUMIF($F$6:$F$1627,F775,$H$6:$H$1627))</f>
        <v>#REF!</v>
      </c>
      <c r="S775" s="96" t="e">
        <f>IF(F775=F774,0,SUMIF($F$6:$F$1627,F775,$I$6:$I$1627))</f>
        <v>#REF!</v>
      </c>
      <c r="T775" s="89" t="e">
        <f>IF(F775=F774,0,SUMIF($F$6:$F$1627,F775,$L$6:$L$1627))</f>
        <v>#REF!</v>
      </c>
      <c r="U775" s="96" t="e">
        <f t="shared" si="275"/>
        <v>#REF!</v>
      </c>
      <c r="V775" s="100" t="e">
        <f>IF(F775=F774,0,SUMIF($F$6:$F$1627,F775,$N$6:$N$1627))</f>
        <v>#REF!</v>
      </c>
      <c r="W775" s="103" t="e">
        <f>V775+W774</f>
        <v>#REF!</v>
      </c>
    </row>
    <row r="776" spans="3:23" hidden="1">
      <c r="C776" s="84" t="e">
        <f>'ORÇAMENTO '!#REF!</f>
        <v>#REF!</v>
      </c>
      <c r="D776" s="88" t="e">
        <f>'ORÇAMENTO '!#REF!</f>
        <v>#REF!</v>
      </c>
      <c r="E776" s="88" t="e">
        <f>'ORÇAMENTO '!#REF!</f>
        <v>#REF!</v>
      </c>
      <c r="F776" s="88" t="e">
        <f>'ORÇAMENTO '!#REF!</f>
        <v>#REF!</v>
      </c>
      <c r="G776" s="90" t="e">
        <f>'ORÇAMENTO '!#REF!</f>
        <v>#REF!</v>
      </c>
      <c r="H776" s="92" t="e">
        <f>'ORÇAMENTO '!#REF!</f>
        <v>#REF!</v>
      </c>
      <c r="I776" s="90" t="e">
        <f>'ORÇAMENTO '!#REF!</f>
        <v>#REF!</v>
      </c>
      <c r="J776" s="90" t="e">
        <f>'ORÇAMENTO '!#REF!</f>
        <v>#REF!</v>
      </c>
      <c r="K776" s="90" t="e">
        <f>'ORÇAMENTO '!#REF!</f>
        <v>#REF!</v>
      </c>
      <c r="L776" s="92" t="e">
        <f>'ORÇAMENTO '!#REF!</f>
        <v>#REF!</v>
      </c>
      <c r="M776" s="92" t="e">
        <f>'ORÇAMENTO '!#REF!</f>
        <v>#REF!</v>
      </c>
      <c r="N776" s="95" t="e">
        <f>'ORÇAMENTO '!#REF!</f>
        <v>#REF!</v>
      </c>
      <c r="R776" s="96" t="e">
        <f>IF(F776=F775,0,SUMIF(F$6:F$1627,F776,H$6:H$1627))</f>
        <v>#REF!</v>
      </c>
      <c r="S776" s="96" t="e">
        <f>IF(F776=F775,0,SUMIF(F$6:F$1627,F776,I$6:I$1627))</f>
        <v>#REF!</v>
      </c>
      <c r="T776" s="89" t="e">
        <f>IF(F776=F775,0,SUMIF(F$6:F$1627,F776,L$6:L$1627))</f>
        <v>#REF!</v>
      </c>
      <c r="U776" s="96" t="e">
        <f t="shared" si="275"/>
        <v>#REF!</v>
      </c>
      <c r="V776" s="100" t="e">
        <f>IF(F776=F775,0,SUMIF(F$6:F$1627,F776,N$6:N$1627))</f>
        <v>#REF!</v>
      </c>
    </row>
    <row r="777" spans="3:23" hidden="1">
      <c r="C777" s="84" t="e">
        <f>'ORÇAMENTO '!#REF!</f>
        <v>#REF!</v>
      </c>
      <c r="D777" s="88" t="e">
        <f>'ORÇAMENTO '!#REF!</f>
        <v>#REF!</v>
      </c>
      <c r="E777" s="88" t="e">
        <f>'ORÇAMENTO '!#REF!</f>
        <v>#REF!</v>
      </c>
      <c r="F777" s="88" t="e">
        <f>'ORÇAMENTO '!#REF!</f>
        <v>#REF!</v>
      </c>
      <c r="G777" s="90" t="e">
        <f>'ORÇAMENTO '!#REF!</f>
        <v>#REF!</v>
      </c>
      <c r="H777" s="92" t="e">
        <f>'ORÇAMENTO '!#REF!</f>
        <v>#REF!</v>
      </c>
      <c r="I777" s="90" t="e">
        <f>'ORÇAMENTO '!#REF!</f>
        <v>#REF!</v>
      </c>
      <c r="J777" s="90" t="e">
        <f>'ORÇAMENTO '!#REF!</f>
        <v>#REF!</v>
      </c>
      <c r="K777" s="90" t="e">
        <f>'ORÇAMENTO '!#REF!</f>
        <v>#REF!</v>
      </c>
      <c r="L777" s="92" t="e">
        <f>'ORÇAMENTO '!#REF!</f>
        <v>#REF!</v>
      </c>
      <c r="M777" s="92" t="e">
        <f>'ORÇAMENTO '!#REF!</f>
        <v>#REF!</v>
      </c>
      <c r="N777" s="95" t="e">
        <f>'ORÇAMENTO '!#REF!</f>
        <v>#REF!</v>
      </c>
      <c r="R777" s="96" t="e">
        <f>IF(F777=F776,0,SUMIF(F$6:F$1627,F777,H$6:H$1627))</f>
        <v>#REF!</v>
      </c>
      <c r="S777" s="96" t="e">
        <f>IF(F777=F776,0,SUMIF(F$6:F$1627,F777,I$6:I$1627))</f>
        <v>#REF!</v>
      </c>
      <c r="T777" s="89" t="e">
        <f>IF(F777=F776,0,SUMIF(F$6:F$1627,F777,L$6:L$1627))</f>
        <v>#REF!</v>
      </c>
      <c r="U777" s="96" t="e">
        <f t="shared" si="275"/>
        <v>#REF!</v>
      </c>
      <c r="V777" s="100" t="e">
        <f>IF(F777=F776,0,SUMIF(F$6:F$1627,F777,N$6:N$1627))</f>
        <v>#REF!</v>
      </c>
    </row>
    <row r="778" spans="3:23" hidden="1">
      <c r="C778" s="84" t="e">
        <f>'ORÇAMENTO '!#REF!</f>
        <v>#REF!</v>
      </c>
      <c r="D778" s="88" t="e">
        <f>'ORÇAMENTO '!#REF!</f>
        <v>#REF!</v>
      </c>
      <c r="E778" s="88" t="e">
        <f>'ORÇAMENTO '!#REF!</f>
        <v>#REF!</v>
      </c>
      <c r="F778" s="88" t="e">
        <f>'ORÇAMENTO '!#REF!</f>
        <v>#REF!</v>
      </c>
      <c r="G778" s="90" t="e">
        <f>'ORÇAMENTO '!#REF!</f>
        <v>#REF!</v>
      </c>
      <c r="H778" s="92" t="e">
        <f>'ORÇAMENTO '!#REF!</f>
        <v>#REF!</v>
      </c>
      <c r="I778" s="90" t="e">
        <f>'ORÇAMENTO '!#REF!</f>
        <v>#REF!</v>
      </c>
      <c r="J778" s="90" t="e">
        <f>'ORÇAMENTO '!#REF!</f>
        <v>#REF!</v>
      </c>
      <c r="K778" s="90" t="e">
        <f>'ORÇAMENTO '!#REF!</f>
        <v>#REF!</v>
      </c>
      <c r="L778" s="92" t="e">
        <f>'ORÇAMENTO '!#REF!</f>
        <v>#REF!</v>
      </c>
      <c r="M778" s="92" t="e">
        <f>'ORÇAMENTO '!#REF!</f>
        <v>#REF!</v>
      </c>
      <c r="N778" s="95" t="e">
        <f>'ORÇAMENTO '!#REF!</f>
        <v>#REF!</v>
      </c>
      <c r="R778" s="96" t="e">
        <f>IF(F778=F777,0,SUMIF(F$6:F$1627,F778,H$6:H$1627))</f>
        <v>#REF!</v>
      </c>
      <c r="S778" s="96" t="e">
        <f>IF(F778=F777,0,SUMIF(F$6:F$1627,F778,I$6:I$1627))</f>
        <v>#REF!</v>
      </c>
      <c r="T778" s="89" t="e">
        <f>IF(F778=F777,0,SUMIF(F$6:F$1627,F778,L$6:L$1627))</f>
        <v>#REF!</v>
      </c>
      <c r="U778" s="96" t="e">
        <f t="shared" si="275"/>
        <v>#REF!</v>
      </c>
      <c r="V778" s="100" t="e">
        <f>IF(F778=F777,0,SUMIF(F$6:F$1627,F778,N$6:N$1627))</f>
        <v>#REF!</v>
      </c>
    </row>
    <row r="779" spans="3:23" hidden="1">
      <c r="C779" s="84" t="e">
        <f>'ORÇAMENTO '!#REF!</f>
        <v>#REF!</v>
      </c>
      <c r="D779" s="88" t="e">
        <f>'ORÇAMENTO '!#REF!</f>
        <v>#REF!</v>
      </c>
      <c r="E779" s="88" t="e">
        <f>'ORÇAMENTO '!#REF!</f>
        <v>#REF!</v>
      </c>
      <c r="F779" s="88" t="e">
        <f>'ORÇAMENTO '!#REF!</f>
        <v>#REF!</v>
      </c>
      <c r="G779" s="90" t="e">
        <f>'ORÇAMENTO '!#REF!</f>
        <v>#REF!</v>
      </c>
      <c r="H779" s="92" t="e">
        <f>'ORÇAMENTO '!#REF!</f>
        <v>#REF!</v>
      </c>
      <c r="I779" s="90" t="e">
        <f>'ORÇAMENTO '!#REF!</f>
        <v>#REF!</v>
      </c>
      <c r="J779" s="90" t="e">
        <f>'ORÇAMENTO '!#REF!</f>
        <v>#REF!</v>
      </c>
      <c r="K779" s="90" t="e">
        <f>'ORÇAMENTO '!#REF!</f>
        <v>#REF!</v>
      </c>
      <c r="L779" s="92" t="e">
        <f>'ORÇAMENTO '!#REF!</f>
        <v>#REF!</v>
      </c>
      <c r="M779" s="92" t="e">
        <f>'ORÇAMENTO '!#REF!</f>
        <v>#REF!</v>
      </c>
      <c r="N779" s="95" t="e">
        <f>'ORÇAMENTO '!#REF!</f>
        <v>#REF!</v>
      </c>
      <c r="R779" s="96" t="e">
        <f>IF(F779=F778,0,SUMIF(F$6:F$1627,F779,H$6:H$1627))</f>
        <v>#REF!</v>
      </c>
      <c r="S779" s="96" t="e">
        <f>IF(F779=F778,0,SUMIF(F$6:F$1627,F779,I$6:I$1627))</f>
        <v>#REF!</v>
      </c>
      <c r="T779" s="89" t="e">
        <f>IF(F779=F778,0,SUMIF(F$6:F$1627,F779,L$6:L$1627))</f>
        <v>#REF!</v>
      </c>
      <c r="U779" s="96" t="e">
        <f t="shared" si="275"/>
        <v>#REF!</v>
      </c>
      <c r="V779" s="100" t="e">
        <f>IF(F779=F778,0,SUMIF(F$6:F$1627,F779,N$6:N$1627))</f>
        <v>#REF!</v>
      </c>
    </row>
    <row r="780" spans="3:23" hidden="1">
      <c r="C780" s="84" t="e">
        <f>'ORÇAMENTO '!#REF!</f>
        <v>#REF!</v>
      </c>
      <c r="D780" s="88" t="e">
        <f>'ORÇAMENTO '!#REF!</f>
        <v>#REF!</v>
      </c>
      <c r="E780" s="88" t="e">
        <f>'ORÇAMENTO '!#REF!</f>
        <v>#REF!</v>
      </c>
      <c r="F780" s="88" t="e">
        <f>'ORÇAMENTO '!#REF!</f>
        <v>#REF!</v>
      </c>
      <c r="G780" s="90" t="e">
        <f>'ORÇAMENTO '!#REF!</f>
        <v>#REF!</v>
      </c>
      <c r="H780" s="92" t="e">
        <f>'ORÇAMENTO '!#REF!</f>
        <v>#REF!</v>
      </c>
      <c r="I780" s="90" t="e">
        <f>'ORÇAMENTO '!#REF!</f>
        <v>#REF!</v>
      </c>
      <c r="J780" s="90" t="e">
        <f>'ORÇAMENTO '!#REF!</f>
        <v>#REF!</v>
      </c>
      <c r="K780" s="90" t="e">
        <f>'ORÇAMENTO '!#REF!</f>
        <v>#REF!</v>
      </c>
      <c r="L780" s="92" t="e">
        <f>'ORÇAMENTO '!#REF!</f>
        <v>#REF!</v>
      </c>
      <c r="M780" s="92" t="e">
        <f>'ORÇAMENTO '!#REF!</f>
        <v>#REF!</v>
      </c>
      <c r="N780" s="95" t="e">
        <f>'ORÇAMENTO '!#REF!</f>
        <v>#REF!</v>
      </c>
      <c r="R780" s="96" t="e">
        <f>IF(F780=F779,0,SUMIF(F$6:F$1627,F780,H$6:H$1627))</f>
        <v>#REF!</v>
      </c>
      <c r="S780" s="96" t="e">
        <f>IF(F780=F779,0,SUMIF(F$6:F$1627,F780,I$6:I$1627))</f>
        <v>#REF!</v>
      </c>
      <c r="T780" s="89" t="e">
        <f>IF(F780=F779,0,SUMIF(F$6:F$1627,F780,L$6:L$1627))</f>
        <v>#REF!</v>
      </c>
      <c r="U780" s="96" t="e">
        <f t="shared" si="275"/>
        <v>#REF!</v>
      </c>
      <c r="V780" s="100" t="e">
        <f>IF(F780=F779,0,SUMIF(F$6:F$1627,F780,N$6:N$1627))</f>
        <v>#REF!</v>
      </c>
    </row>
    <row r="781" spans="3:23">
      <c r="C781" s="84" t="e">
        <f>'ORÇAMENTO '!#REF!</f>
        <v>#REF!</v>
      </c>
      <c r="D781" s="88" t="e">
        <f>'ORÇAMENTO '!#REF!</f>
        <v>#REF!</v>
      </c>
      <c r="E781" s="88" t="e">
        <f>'ORÇAMENTO '!#REF!</f>
        <v>#REF!</v>
      </c>
      <c r="F781" s="88" t="e">
        <f>'ORÇAMENTO '!#REF!</f>
        <v>#REF!</v>
      </c>
      <c r="G781" s="90" t="e">
        <f>'ORÇAMENTO '!#REF!</f>
        <v>#REF!</v>
      </c>
      <c r="H781" s="92" t="e">
        <f>'ORÇAMENTO '!#REF!</f>
        <v>#REF!</v>
      </c>
      <c r="I781" s="90" t="e">
        <f>'ORÇAMENTO '!#REF!</f>
        <v>#REF!</v>
      </c>
      <c r="J781" s="90" t="e">
        <f>'ORÇAMENTO '!#REF!</f>
        <v>#REF!</v>
      </c>
      <c r="K781" s="90" t="e">
        <f>'ORÇAMENTO '!#REF!</f>
        <v>#REF!</v>
      </c>
      <c r="L781" s="92" t="e">
        <f>'ORÇAMENTO '!#REF!</f>
        <v>#REF!</v>
      </c>
      <c r="M781" s="92" t="e">
        <f>'ORÇAMENTO '!#REF!</f>
        <v>#REF!</v>
      </c>
      <c r="N781" s="95" t="e">
        <f>'ORÇAMENTO '!#REF!</f>
        <v>#REF!</v>
      </c>
      <c r="R781" s="96" t="e">
        <f>IF(F781=F780,0,SUMIF($F$6:$F$1627,F781,$H$6:$H$1627))</f>
        <v>#REF!</v>
      </c>
      <c r="S781" s="96" t="e">
        <f>IF(F781=F780,0,SUMIF($F$6:$F$1627,F781,$I$6:$I$1627))</f>
        <v>#REF!</v>
      </c>
      <c r="T781" s="89" t="e">
        <f>IF(F781=F780,0,SUMIF($F$6:$F$1627,F781,$L$6:$L$1627))</f>
        <v>#REF!</v>
      </c>
      <c r="U781" s="96" t="e">
        <f t="shared" si="275"/>
        <v>#REF!</v>
      </c>
      <c r="V781" s="100" t="e">
        <f>IF(F781=F780,0,SUMIF($F$6:$F$1627,F781,$N$6:$N$1627))</f>
        <v>#REF!</v>
      </c>
      <c r="W781" s="103" t="e">
        <f>V781+W780</f>
        <v>#REF!</v>
      </c>
    </row>
    <row r="782" spans="3:23">
      <c r="C782" s="84" t="e">
        <f>'ORÇAMENTO '!#REF!</f>
        <v>#REF!</v>
      </c>
      <c r="D782" s="88" t="e">
        <f>'ORÇAMENTO '!#REF!</f>
        <v>#REF!</v>
      </c>
      <c r="E782" s="88" t="e">
        <f>'ORÇAMENTO '!#REF!</f>
        <v>#REF!</v>
      </c>
      <c r="F782" s="88" t="e">
        <f>'ORÇAMENTO '!#REF!</f>
        <v>#REF!</v>
      </c>
      <c r="G782" s="90" t="e">
        <f>'ORÇAMENTO '!#REF!</f>
        <v>#REF!</v>
      </c>
      <c r="H782" s="92" t="e">
        <f>'ORÇAMENTO '!#REF!</f>
        <v>#REF!</v>
      </c>
      <c r="I782" s="90" t="e">
        <f>'ORÇAMENTO '!#REF!</f>
        <v>#REF!</v>
      </c>
      <c r="J782" s="90" t="e">
        <f>'ORÇAMENTO '!#REF!</f>
        <v>#REF!</v>
      </c>
      <c r="K782" s="90" t="e">
        <f>'ORÇAMENTO '!#REF!</f>
        <v>#REF!</v>
      </c>
      <c r="L782" s="92" t="e">
        <f>'ORÇAMENTO '!#REF!</f>
        <v>#REF!</v>
      </c>
      <c r="M782" s="92" t="e">
        <f>'ORÇAMENTO '!#REF!</f>
        <v>#REF!</v>
      </c>
      <c r="N782" s="95" t="e">
        <f>'ORÇAMENTO '!#REF!</f>
        <v>#REF!</v>
      </c>
      <c r="R782" s="96" t="e">
        <f>IF(F782=F781,0,SUMIF($F$6:$F$1627,F782,$H$6:$H$1627))</f>
        <v>#REF!</v>
      </c>
      <c r="S782" s="96" t="e">
        <f>IF(F782=F781,0,SUMIF($F$6:$F$1627,F782,$I$6:$I$1627))</f>
        <v>#REF!</v>
      </c>
      <c r="T782" s="89" t="e">
        <f>IF(F782=F781,0,SUMIF($F$6:$F$1627,F782,$L$6:$L$1627))</f>
        <v>#REF!</v>
      </c>
      <c r="U782" s="96" t="e">
        <f t="shared" si="275"/>
        <v>#REF!</v>
      </c>
      <c r="V782" s="100" t="e">
        <f>IF(F782=F781,0,SUMIF($F$6:$F$1627,F782,$N$6:$N$1627))</f>
        <v>#REF!</v>
      </c>
      <c r="W782" s="103" t="e">
        <f>V782+W781</f>
        <v>#REF!</v>
      </c>
    </row>
    <row r="783" spans="3:23" hidden="1">
      <c r="C783" s="84" t="e">
        <f>'ORÇAMENTO '!#REF!</f>
        <v>#REF!</v>
      </c>
      <c r="D783" s="88" t="e">
        <f>'ORÇAMENTO '!#REF!</f>
        <v>#REF!</v>
      </c>
      <c r="E783" s="88" t="e">
        <f>'ORÇAMENTO '!#REF!</f>
        <v>#REF!</v>
      </c>
      <c r="F783" s="88" t="e">
        <f>'ORÇAMENTO '!#REF!</f>
        <v>#REF!</v>
      </c>
      <c r="G783" s="90" t="e">
        <f>'ORÇAMENTO '!#REF!</f>
        <v>#REF!</v>
      </c>
      <c r="H783" s="92" t="e">
        <f>'ORÇAMENTO '!#REF!</f>
        <v>#REF!</v>
      </c>
      <c r="I783" s="90" t="e">
        <f>'ORÇAMENTO '!#REF!</f>
        <v>#REF!</v>
      </c>
      <c r="J783" s="90" t="e">
        <f>'ORÇAMENTO '!#REF!</f>
        <v>#REF!</v>
      </c>
      <c r="K783" s="90" t="e">
        <f>'ORÇAMENTO '!#REF!</f>
        <v>#REF!</v>
      </c>
      <c r="L783" s="92" t="e">
        <f>'ORÇAMENTO '!#REF!</f>
        <v>#REF!</v>
      </c>
      <c r="M783" s="92" t="e">
        <f>'ORÇAMENTO '!#REF!</f>
        <v>#REF!</v>
      </c>
      <c r="N783" s="95" t="e">
        <f>'ORÇAMENTO '!#REF!</f>
        <v>#REF!</v>
      </c>
      <c r="R783" s="96" t="e">
        <f>IF(F783=F782,0,SUMIF(F$6:F$1627,F783,H$6:H$1627))</f>
        <v>#REF!</v>
      </c>
      <c r="S783" s="96" t="e">
        <f>IF(F783=F782,0,SUMIF(F$6:F$1627,F783,I$6:I$1627))</f>
        <v>#REF!</v>
      </c>
      <c r="T783" s="89" t="e">
        <f>IF(F783=F782,0,SUMIF(F$6:F$1627,F783,L$6:L$1627))</f>
        <v>#REF!</v>
      </c>
      <c r="U783" s="96" t="e">
        <f t="shared" si="275"/>
        <v>#REF!</v>
      </c>
      <c r="V783" s="100" t="e">
        <f>IF(F783=F782,0,SUMIF(F$6:F$1627,F783,N$6:N$1627))</f>
        <v>#REF!</v>
      </c>
    </row>
    <row r="784" spans="3:23">
      <c r="C784" s="84" t="e">
        <f>'ORÇAMENTO '!#REF!</f>
        <v>#REF!</v>
      </c>
      <c r="D784" s="88" t="e">
        <f>'ORÇAMENTO '!#REF!</f>
        <v>#REF!</v>
      </c>
      <c r="E784" s="88" t="e">
        <f>'ORÇAMENTO '!#REF!</f>
        <v>#REF!</v>
      </c>
      <c r="F784" s="88" t="e">
        <f>'ORÇAMENTO '!#REF!</f>
        <v>#REF!</v>
      </c>
      <c r="G784" s="90" t="e">
        <f>'ORÇAMENTO '!#REF!</f>
        <v>#REF!</v>
      </c>
      <c r="H784" s="92" t="e">
        <f>'ORÇAMENTO '!#REF!</f>
        <v>#REF!</v>
      </c>
      <c r="I784" s="90" t="e">
        <f>'ORÇAMENTO '!#REF!</f>
        <v>#REF!</v>
      </c>
      <c r="J784" s="90" t="e">
        <f>'ORÇAMENTO '!#REF!</f>
        <v>#REF!</v>
      </c>
      <c r="K784" s="90" t="e">
        <f>'ORÇAMENTO '!#REF!</f>
        <v>#REF!</v>
      </c>
      <c r="L784" s="92" t="e">
        <f>'ORÇAMENTO '!#REF!</f>
        <v>#REF!</v>
      </c>
      <c r="M784" s="92" t="e">
        <f>'ORÇAMENTO '!#REF!</f>
        <v>#REF!</v>
      </c>
      <c r="N784" s="95" t="e">
        <f>'ORÇAMENTO '!#REF!</f>
        <v>#REF!</v>
      </c>
      <c r="R784" s="96" t="e">
        <f>IF(F784=F783,0,SUMIF($F$6:$F$1627,F784,$H$6:$H$1627))</f>
        <v>#REF!</v>
      </c>
      <c r="S784" s="96" t="e">
        <f>IF(F784=F783,0,SUMIF($F$6:$F$1627,F784,$I$6:$I$1627))</f>
        <v>#REF!</v>
      </c>
      <c r="T784" s="89" t="e">
        <f>IF(F784=F783,0,SUMIF($F$6:$F$1627,F784,$L$6:$L$1627))</f>
        <v>#REF!</v>
      </c>
      <c r="U784" s="96" t="e">
        <f t="shared" si="275"/>
        <v>#REF!</v>
      </c>
      <c r="V784" s="100" t="e">
        <f>IF(F784=F783,0,SUMIF($F$6:$F$1627,F784,$N$6:$N$1627))</f>
        <v>#REF!</v>
      </c>
      <c r="W784" s="103" t="e">
        <f>V784+W783</f>
        <v>#REF!</v>
      </c>
    </row>
    <row r="785" spans="3:23" hidden="1">
      <c r="C785" s="84" t="e">
        <f>'ORÇAMENTO '!#REF!</f>
        <v>#REF!</v>
      </c>
      <c r="D785" s="88" t="e">
        <f>'ORÇAMENTO '!#REF!</f>
        <v>#REF!</v>
      </c>
      <c r="E785" s="88" t="e">
        <f>'ORÇAMENTO '!#REF!</f>
        <v>#REF!</v>
      </c>
      <c r="F785" s="88" t="e">
        <f>'ORÇAMENTO '!#REF!</f>
        <v>#REF!</v>
      </c>
      <c r="G785" s="90" t="e">
        <f>'ORÇAMENTO '!#REF!</f>
        <v>#REF!</v>
      </c>
      <c r="H785" s="92" t="e">
        <f>'ORÇAMENTO '!#REF!</f>
        <v>#REF!</v>
      </c>
      <c r="I785" s="90" t="e">
        <f>'ORÇAMENTO '!#REF!</f>
        <v>#REF!</v>
      </c>
      <c r="J785" s="90" t="e">
        <f>'ORÇAMENTO '!#REF!</f>
        <v>#REF!</v>
      </c>
      <c r="K785" s="90" t="e">
        <f>'ORÇAMENTO '!#REF!</f>
        <v>#REF!</v>
      </c>
      <c r="L785" s="92" t="e">
        <f>'ORÇAMENTO '!#REF!</f>
        <v>#REF!</v>
      </c>
      <c r="M785" s="92" t="e">
        <f>'ORÇAMENTO '!#REF!</f>
        <v>#REF!</v>
      </c>
      <c r="N785" s="95" t="e">
        <f>'ORÇAMENTO '!#REF!</f>
        <v>#REF!</v>
      </c>
      <c r="R785" s="96" t="e">
        <f t="shared" ref="R785:R792" si="276">IF(F785=F784,0,SUMIF(F$6:F$1627,F785,H$6:H$1627))</f>
        <v>#REF!</v>
      </c>
      <c r="S785" s="96" t="e">
        <f t="shared" ref="S785:S792" si="277">IF(F785=F784,0,SUMIF(F$6:F$1627,F785,I$6:I$1627))</f>
        <v>#REF!</v>
      </c>
      <c r="T785" s="89" t="e">
        <f t="shared" ref="T785:T792" si="278">IF(F785=F784,0,SUMIF(F$6:F$1627,F785,L$6:L$1627))</f>
        <v>#REF!</v>
      </c>
      <c r="U785" s="96" t="e">
        <f t="shared" si="275"/>
        <v>#REF!</v>
      </c>
      <c r="V785" s="100" t="e">
        <f t="shared" ref="V785:V792" si="279">IF(F785=F784,0,SUMIF(F$6:F$1627,F785,N$6:N$1627))</f>
        <v>#REF!</v>
      </c>
    </row>
    <row r="786" spans="3:23" hidden="1">
      <c r="C786" s="84" t="e">
        <f>'ORÇAMENTO '!#REF!</f>
        <v>#REF!</v>
      </c>
      <c r="D786" s="88" t="e">
        <f>'ORÇAMENTO '!#REF!</f>
        <v>#REF!</v>
      </c>
      <c r="E786" s="88" t="e">
        <f>'ORÇAMENTO '!#REF!</f>
        <v>#REF!</v>
      </c>
      <c r="F786" s="88" t="e">
        <f>'ORÇAMENTO '!#REF!</f>
        <v>#REF!</v>
      </c>
      <c r="G786" s="90" t="e">
        <f>'ORÇAMENTO '!#REF!</f>
        <v>#REF!</v>
      </c>
      <c r="H786" s="92" t="e">
        <f>'ORÇAMENTO '!#REF!</f>
        <v>#REF!</v>
      </c>
      <c r="I786" s="90" t="e">
        <f>'ORÇAMENTO '!#REF!</f>
        <v>#REF!</v>
      </c>
      <c r="J786" s="90" t="e">
        <f>'ORÇAMENTO '!#REF!</f>
        <v>#REF!</v>
      </c>
      <c r="K786" s="90" t="e">
        <f>'ORÇAMENTO '!#REF!</f>
        <v>#REF!</v>
      </c>
      <c r="L786" s="92" t="e">
        <f>'ORÇAMENTO '!#REF!</f>
        <v>#REF!</v>
      </c>
      <c r="M786" s="92" t="e">
        <f>'ORÇAMENTO '!#REF!</f>
        <v>#REF!</v>
      </c>
      <c r="N786" s="95" t="e">
        <f>'ORÇAMENTO '!#REF!</f>
        <v>#REF!</v>
      </c>
      <c r="R786" s="96" t="e">
        <f t="shared" si="276"/>
        <v>#REF!</v>
      </c>
      <c r="S786" s="96" t="e">
        <f t="shared" si="277"/>
        <v>#REF!</v>
      </c>
      <c r="T786" s="89" t="e">
        <f t="shared" si="278"/>
        <v>#REF!</v>
      </c>
      <c r="U786" s="96" t="e">
        <f t="shared" si="275"/>
        <v>#REF!</v>
      </c>
      <c r="V786" s="100" t="e">
        <f t="shared" si="279"/>
        <v>#REF!</v>
      </c>
    </row>
    <row r="787" spans="3:23" hidden="1">
      <c r="C787" s="84" t="e">
        <f>'ORÇAMENTO '!#REF!</f>
        <v>#REF!</v>
      </c>
      <c r="D787" s="88" t="e">
        <f>'ORÇAMENTO '!#REF!</f>
        <v>#REF!</v>
      </c>
      <c r="E787" s="88" t="e">
        <f>'ORÇAMENTO '!#REF!</f>
        <v>#REF!</v>
      </c>
      <c r="F787" s="88" t="e">
        <f>'ORÇAMENTO '!#REF!</f>
        <v>#REF!</v>
      </c>
      <c r="G787" s="90" t="e">
        <f>'ORÇAMENTO '!#REF!</f>
        <v>#REF!</v>
      </c>
      <c r="H787" s="92" t="e">
        <f>'ORÇAMENTO '!#REF!</f>
        <v>#REF!</v>
      </c>
      <c r="I787" s="90" t="e">
        <f>'ORÇAMENTO '!#REF!</f>
        <v>#REF!</v>
      </c>
      <c r="J787" s="90" t="e">
        <f>'ORÇAMENTO '!#REF!</f>
        <v>#REF!</v>
      </c>
      <c r="K787" s="90" t="e">
        <f>'ORÇAMENTO '!#REF!</f>
        <v>#REF!</v>
      </c>
      <c r="L787" s="92" t="e">
        <f>'ORÇAMENTO '!#REF!</f>
        <v>#REF!</v>
      </c>
      <c r="M787" s="92" t="e">
        <f>'ORÇAMENTO '!#REF!</f>
        <v>#REF!</v>
      </c>
      <c r="N787" s="95" t="e">
        <f>'ORÇAMENTO '!#REF!</f>
        <v>#REF!</v>
      </c>
      <c r="R787" s="96" t="e">
        <f t="shared" si="276"/>
        <v>#REF!</v>
      </c>
      <c r="S787" s="96" t="e">
        <f t="shared" si="277"/>
        <v>#REF!</v>
      </c>
      <c r="T787" s="89" t="e">
        <f t="shared" si="278"/>
        <v>#REF!</v>
      </c>
      <c r="U787" s="96" t="e">
        <f t="shared" si="275"/>
        <v>#REF!</v>
      </c>
      <c r="V787" s="100" t="e">
        <f t="shared" si="279"/>
        <v>#REF!</v>
      </c>
    </row>
    <row r="788" spans="3:23" hidden="1">
      <c r="C788" s="84" t="e">
        <f>'ORÇAMENTO '!#REF!</f>
        <v>#REF!</v>
      </c>
      <c r="D788" s="88" t="e">
        <f>'ORÇAMENTO '!#REF!</f>
        <v>#REF!</v>
      </c>
      <c r="E788" s="88" t="e">
        <f>'ORÇAMENTO '!#REF!</f>
        <v>#REF!</v>
      </c>
      <c r="F788" s="88" t="e">
        <f>'ORÇAMENTO '!#REF!</f>
        <v>#REF!</v>
      </c>
      <c r="G788" s="90" t="e">
        <f>'ORÇAMENTO '!#REF!</f>
        <v>#REF!</v>
      </c>
      <c r="H788" s="92" t="e">
        <f>'ORÇAMENTO '!#REF!</f>
        <v>#REF!</v>
      </c>
      <c r="I788" s="90" t="e">
        <f>'ORÇAMENTO '!#REF!</f>
        <v>#REF!</v>
      </c>
      <c r="J788" s="90" t="e">
        <f>'ORÇAMENTO '!#REF!</f>
        <v>#REF!</v>
      </c>
      <c r="K788" s="90" t="e">
        <f>'ORÇAMENTO '!#REF!</f>
        <v>#REF!</v>
      </c>
      <c r="L788" s="92" t="e">
        <f>'ORÇAMENTO '!#REF!</f>
        <v>#REF!</v>
      </c>
      <c r="M788" s="92" t="e">
        <f>'ORÇAMENTO '!#REF!</f>
        <v>#REF!</v>
      </c>
      <c r="N788" s="95" t="e">
        <f>'ORÇAMENTO '!#REF!</f>
        <v>#REF!</v>
      </c>
      <c r="R788" s="96" t="e">
        <f t="shared" si="276"/>
        <v>#REF!</v>
      </c>
      <c r="S788" s="96" t="e">
        <f t="shared" si="277"/>
        <v>#REF!</v>
      </c>
      <c r="T788" s="89" t="e">
        <f t="shared" si="278"/>
        <v>#REF!</v>
      </c>
      <c r="U788" s="96" t="e">
        <f t="shared" si="275"/>
        <v>#REF!</v>
      </c>
      <c r="V788" s="100" t="e">
        <f t="shared" si="279"/>
        <v>#REF!</v>
      </c>
    </row>
    <row r="789" spans="3:23" hidden="1">
      <c r="C789" s="84" t="e">
        <f>'ORÇAMENTO '!#REF!</f>
        <v>#REF!</v>
      </c>
      <c r="D789" s="88" t="e">
        <f>'ORÇAMENTO '!#REF!</f>
        <v>#REF!</v>
      </c>
      <c r="E789" s="88" t="e">
        <f>'ORÇAMENTO '!#REF!</f>
        <v>#REF!</v>
      </c>
      <c r="F789" s="88" t="e">
        <f>'ORÇAMENTO '!#REF!</f>
        <v>#REF!</v>
      </c>
      <c r="G789" s="90" t="e">
        <f>'ORÇAMENTO '!#REF!</f>
        <v>#REF!</v>
      </c>
      <c r="H789" s="92" t="e">
        <f>'ORÇAMENTO '!#REF!</f>
        <v>#REF!</v>
      </c>
      <c r="I789" s="90" t="e">
        <f>'ORÇAMENTO '!#REF!</f>
        <v>#REF!</v>
      </c>
      <c r="J789" s="90" t="e">
        <f>'ORÇAMENTO '!#REF!</f>
        <v>#REF!</v>
      </c>
      <c r="K789" s="90" t="e">
        <f>'ORÇAMENTO '!#REF!</f>
        <v>#REF!</v>
      </c>
      <c r="L789" s="92" t="e">
        <f>'ORÇAMENTO '!#REF!</f>
        <v>#REF!</v>
      </c>
      <c r="M789" s="92" t="e">
        <f>'ORÇAMENTO '!#REF!</f>
        <v>#REF!</v>
      </c>
      <c r="N789" s="95" t="e">
        <f>'ORÇAMENTO '!#REF!</f>
        <v>#REF!</v>
      </c>
      <c r="R789" s="96" t="e">
        <f t="shared" si="276"/>
        <v>#REF!</v>
      </c>
      <c r="S789" s="96" t="e">
        <f t="shared" si="277"/>
        <v>#REF!</v>
      </c>
      <c r="T789" s="89" t="e">
        <f t="shared" si="278"/>
        <v>#REF!</v>
      </c>
      <c r="U789" s="96" t="e">
        <f t="shared" si="275"/>
        <v>#REF!</v>
      </c>
      <c r="V789" s="100" t="e">
        <f t="shared" si="279"/>
        <v>#REF!</v>
      </c>
    </row>
    <row r="790" spans="3:23" hidden="1">
      <c r="C790" s="84" t="e">
        <f>'ORÇAMENTO '!#REF!</f>
        <v>#REF!</v>
      </c>
      <c r="D790" s="88" t="e">
        <f>'ORÇAMENTO '!#REF!</f>
        <v>#REF!</v>
      </c>
      <c r="E790" s="88" t="e">
        <f>'ORÇAMENTO '!#REF!</f>
        <v>#REF!</v>
      </c>
      <c r="F790" s="88" t="e">
        <f>'ORÇAMENTO '!#REF!</f>
        <v>#REF!</v>
      </c>
      <c r="G790" s="90" t="e">
        <f>'ORÇAMENTO '!#REF!</f>
        <v>#REF!</v>
      </c>
      <c r="H790" s="92" t="e">
        <f>'ORÇAMENTO '!#REF!</f>
        <v>#REF!</v>
      </c>
      <c r="I790" s="90" t="e">
        <f>'ORÇAMENTO '!#REF!</f>
        <v>#REF!</v>
      </c>
      <c r="J790" s="90" t="e">
        <f>'ORÇAMENTO '!#REF!</f>
        <v>#REF!</v>
      </c>
      <c r="K790" s="90" t="e">
        <f>'ORÇAMENTO '!#REF!</f>
        <v>#REF!</v>
      </c>
      <c r="L790" s="92" t="e">
        <f>'ORÇAMENTO '!#REF!</f>
        <v>#REF!</v>
      </c>
      <c r="M790" s="92" t="e">
        <f>'ORÇAMENTO '!#REF!</f>
        <v>#REF!</v>
      </c>
      <c r="N790" s="95" t="e">
        <f>'ORÇAMENTO '!#REF!</f>
        <v>#REF!</v>
      </c>
      <c r="R790" s="96" t="e">
        <f t="shared" si="276"/>
        <v>#REF!</v>
      </c>
      <c r="S790" s="96" t="e">
        <f t="shared" si="277"/>
        <v>#REF!</v>
      </c>
      <c r="T790" s="89" t="e">
        <f t="shared" si="278"/>
        <v>#REF!</v>
      </c>
      <c r="U790" s="96" t="e">
        <f t="shared" si="275"/>
        <v>#REF!</v>
      </c>
      <c r="V790" s="100" t="e">
        <f t="shared" si="279"/>
        <v>#REF!</v>
      </c>
    </row>
    <row r="791" spans="3:23" hidden="1">
      <c r="C791" s="84" t="e">
        <f>'ORÇAMENTO '!#REF!</f>
        <v>#REF!</v>
      </c>
      <c r="D791" s="88" t="e">
        <f>'ORÇAMENTO '!#REF!</f>
        <v>#REF!</v>
      </c>
      <c r="E791" s="88" t="e">
        <f>'ORÇAMENTO '!#REF!</f>
        <v>#REF!</v>
      </c>
      <c r="F791" s="88" t="e">
        <f>'ORÇAMENTO '!#REF!</f>
        <v>#REF!</v>
      </c>
      <c r="G791" s="90" t="e">
        <f>'ORÇAMENTO '!#REF!</f>
        <v>#REF!</v>
      </c>
      <c r="H791" s="92" t="e">
        <f>'ORÇAMENTO '!#REF!</f>
        <v>#REF!</v>
      </c>
      <c r="I791" s="90" t="e">
        <f>'ORÇAMENTO '!#REF!</f>
        <v>#REF!</v>
      </c>
      <c r="J791" s="90" t="e">
        <f>'ORÇAMENTO '!#REF!</f>
        <v>#REF!</v>
      </c>
      <c r="K791" s="90" t="e">
        <f>'ORÇAMENTO '!#REF!</f>
        <v>#REF!</v>
      </c>
      <c r="L791" s="92" t="e">
        <f>'ORÇAMENTO '!#REF!</f>
        <v>#REF!</v>
      </c>
      <c r="M791" s="92" t="e">
        <f>'ORÇAMENTO '!#REF!</f>
        <v>#REF!</v>
      </c>
      <c r="N791" s="95" t="e">
        <f>'ORÇAMENTO '!#REF!</f>
        <v>#REF!</v>
      </c>
      <c r="R791" s="96" t="e">
        <f t="shared" si="276"/>
        <v>#REF!</v>
      </c>
      <c r="S791" s="96" t="e">
        <f t="shared" si="277"/>
        <v>#REF!</v>
      </c>
      <c r="T791" s="89" t="e">
        <f t="shared" si="278"/>
        <v>#REF!</v>
      </c>
      <c r="U791" s="96" t="e">
        <f t="shared" si="275"/>
        <v>#REF!</v>
      </c>
      <c r="V791" s="100" t="e">
        <f t="shared" si="279"/>
        <v>#REF!</v>
      </c>
    </row>
    <row r="792" spans="3:23" hidden="1">
      <c r="C792" s="84" t="e">
        <f>'ORÇAMENTO '!#REF!</f>
        <v>#REF!</v>
      </c>
      <c r="D792" s="88" t="e">
        <f>'ORÇAMENTO '!#REF!</f>
        <v>#REF!</v>
      </c>
      <c r="E792" s="88" t="e">
        <f>'ORÇAMENTO '!#REF!</f>
        <v>#REF!</v>
      </c>
      <c r="F792" s="88" t="e">
        <f>'ORÇAMENTO '!#REF!</f>
        <v>#REF!</v>
      </c>
      <c r="G792" s="90" t="e">
        <f>'ORÇAMENTO '!#REF!</f>
        <v>#REF!</v>
      </c>
      <c r="H792" s="92" t="e">
        <f>'ORÇAMENTO '!#REF!</f>
        <v>#REF!</v>
      </c>
      <c r="I792" s="90" t="e">
        <f>'ORÇAMENTO '!#REF!</f>
        <v>#REF!</v>
      </c>
      <c r="J792" s="90" t="e">
        <f>'ORÇAMENTO '!#REF!</f>
        <v>#REF!</v>
      </c>
      <c r="K792" s="90" t="e">
        <f>'ORÇAMENTO '!#REF!</f>
        <v>#REF!</v>
      </c>
      <c r="L792" s="92" t="e">
        <f>'ORÇAMENTO '!#REF!</f>
        <v>#REF!</v>
      </c>
      <c r="M792" s="92" t="e">
        <f>'ORÇAMENTO '!#REF!</f>
        <v>#REF!</v>
      </c>
      <c r="N792" s="95" t="e">
        <f>'ORÇAMENTO '!#REF!</f>
        <v>#REF!</v>
      </c>
      <c r="R792" s="96" t="e">
        <f t="shared" si="276"/>
        <v>#REF!</v>
      </c>
      <c r="S792" s="96" t="e">
        <f t="shared" si="277"/>
        <v>#REF!</v>
      </c>
      <c r="T792" s="89" t="e">
        <f t="shared" si="278"/>
        <v>#REF!</v>
      </c>
      <c r="U792" s="96" t="e">
        <f t="shared" si="275"/>
        <v>#REF!</v>
      </c>
      <c r="V792" s="100" t="e">
        <f t="shared" si="279"/>
        <v>#REF!</v>
      </c>
    </row>
    <row r="793" spans="3:23">
      <c r="C793" s="84" t="e">
        <f>'ORÇAMENTO '!#REF!</f>
        <v>#REF!</v>
      </c>
      <c r="D793" s="88" t="e">
        <f>'ORÇAMENTO '!#REF!</f>
        <v>#REF!</v>
      </c>
      <c r="E793" s="88" t="e">
        <f>'ORÇAMENTO '!#REF!</f>
        <v>#REF!</v>
      </c>
      <c r="F793" s="88" t="e">
        <f>'ORÇAMENTO '!#REF!</f>
        <v>#REF!</v>
      </c>
      <c r="G793" s="90" t="e">
        <f>'ORÇAMENTO '!#REF!</f>
        <v>#REF!</v>
      </c>
      <c r="H793" s="92" t="e">
        <f>'ORÇAMENTO '!#REF!</f>
        <v>#REF!</v>
      </c>
      <c r="I793" s="90" t="e">
        <f>'ORÇAMENTO '!#REF!</f>
        <v>#REF!</v>
      </c>
      <c r="J793" s="90" t="e">
        <f>'ORÇAMENTO '!#REF!</f>
        <v>#REF!</v>
      </c>
      <c r="K793" s="90" t="e">
        <f>'ORÇAMENTO '!#REF!</f>
        <v>#REF!</v>
      </c>
      <c r="L793" s="92" t="e">
        <f>'ORÇAMENTO '!#REF!</f>
        <v>#REF!</v>
      </c>
      <c r="M793" s="92" t="e">
        <f>'ORÇAMENTO '!#REF!</f>
        <v>#REF!</v>
      </c>
      <c r="N793" s="95" t="e">
        <f>'ORÇAMENTO '!#REF!</f>
        <v>#REF!</v>
      </c>
      <c r="R793" s="96" t="e">
        <f>IF(F793=F792,0,SUMIF($F$6:$F$1627,F793,$H$6:$H$1627))</f>
        <v>#REF!</v>
      </c>
      <c r="S793" s="96" t="e">
        <f>IF(F793=F792,0,SUMIF($F$6:$F$1627,F793,$I$6:$I$1627))</f>
        <v>#REF!</v>
      </c>
      <c r="T793" s="89" t="e">
        <f>IF(F793=F792,0,SUMIF($F$6:$F$1627,F793,$L$6:$L$1627))</f>
        <v>#REF!</v>
      </c>
      <c r="U793" s="96" t="e">
        <f t="shared" si="275"/>
        <v>#REF!</v>
      </c>
      <c r="V793" s="100" t="e">
        <f>IF(F793=F792,0,SUMIF($F$6:$F$1627,F793,$N$6:$N$1627))</f>
        <v>#REF!</v>
      </c>
      <c r="W793" s="103" t="e">
        <f>V793+W792</f>
        <v>#REF!</v>
      </c>
    </row>
    <row r="794" spans="3:23" hidden="1">
      <c r="C794" s="84" t="e">
        <f>'ORÇAMENTO '!#REF!</f>
        <v>#REF!</v>
      </c>
      <c r="D794" s="88" t="e">
        <f>'ORÇAMENTO '!#REF!</f>
        <v>#REF!</v>
      </c>
      <c r="E794" s="88" t="e">
        <f>'ORÇAMENTO '!#REF!</f>
        <v>#REF!</v>
      </c>
      <c r="F794" s="88" t="e">
        <f>'ORÇAMENTO '!#REF!</f>
        <v>#REF!</v>
      </c>
      <c r="G794" s="90" t="e">
        <f>'ORÇAMENTO '!#REF!</f>
        <v>#REF!</v>
      </c>
      <c r="H794" s="92" t="e">
        <f>'ORÇAMENTO '!#REF!</f>
        <v>#REF!</v>
      </c>
      <c r="I794" s="90" t="e">
        <f>'ORÇAMENTO '!#REF!</f>
        <v>#REF!</v>
      </c>
      <c r="J794" s="90" t="e">
        <f>'ORÇAMENTO '!#REF!</f>
        <v>#REF!</v>
      </c>
      <c r="K794" s="90" t="e">
        <f>'ORÇAMENTO '!#REF!</f>
        <v>#REF!</v>
      </c>
      <c r="L794" s="92" t="e">
        <f>'ORÇAMENTO '!#REF!</f>
        <v>#REF!</v>
      </c>
      <c r="M794" s="92" t="e">
        <f>'ORÇAMENTO '!#REF!</f>
        <v>#REF!</v>
      </c>
      <c r="N794" s="95" t="e">
        <f>'ORÇAMENTO '!#REF!</f>
        <v>#REF!</v>
      </c>
      <c r="R794" s="96" t="e">
        <f t="shared" ref="R794:R801" si="280">IF(F794=F793,0,SUMIF(F$6:F$1627,F794,H$6:H$1627))</f>
        <v>#REF!</v>
      </c>
      <c r="S794" s="96" t="e">
        <f t="shared" ref="S794:S801" si="281">IF(F794=F793,0,SUMIF(F$6:F$1627,F794,I$6:I$1627))</f>
        <v>#REF!</v>
      </c>
      <c r="T794" s="89" t="e">
        <f t="shared" ref="T794:T801" si="282">IF(F794=F793,0,SUMIF(F$6:F$1627,F794,L$6:L$1627))</f>
        <v>#REF!</v>
      </c>
      <c r="U794" s="96" t="e">
        <f t="shared" si="275"/>
        <v>#REF!</v>
      </c>
      <c r="V794" s="100" t="e">
        <f t="shared" ref="V794:V801" si="283">IF(F794=F793,0,SUMIF(F$6:F$1627,F794,N$6:N$1627))</f>
        <v>#REF!</v>
      </c>
    </row>
    <row r="795" spans="3:23" hidden="1">
      <c r="C795" s="84" t="e">
        <f>'ORÇAMENTO '!#REF!</f>
        <v>#REF!</v>
      </c>
      <c r="D795" s="88" t="e">
        <f>'ORÇAMENTO '!#REF!</f>
        <v>#REF!</v>
      </c>
      <c r="E795" s="88" t="e">
        <f>'ORÇAMENTO '!#REF!</f>
        <v>#REF!</v>
      </c>
      <c r="F795" s="88" t="e">
        <f>'ORÇAMENTO '!#REF!</f>
        <v>#REF!</v>
      </c>
      <c r="G795" s="90" t="e">
        <f>'ORÇAMENTO '!#REF!</f>
        <v>#REF!</v>
      </c>
      <c r="H795" s="92" t="e">
        <f>'ORÇAMENTO '!#REF!</f>
        <v>#REF!</v>
      </c>
      <c r="I795" s="90" t="e">
        <f>'ORÇAMENTO '!#REF!</f>
        <v>#REF!</v>
      </c>
      <c r="J795" s="90" t="e">
        <f>'ORÇAMENTO '!#REF!</f>
        <v>#REF!</v>
      </c>
      <c r="K795" s="90" t="e">
        <f>'ORÇAMENTO '!#REF!</f>
        <v>#REF!</v>
      </c>
      <c r="L795" s="92" t="e">
        <f>'ORÇAMENTO '!#REF!</f>
        <v>#REF!</v>
      </c>
      <c r="M795" s="92" t="e">
        <f>'ORÇAMENTO '!#REF!</f>
        <v>#REF!</v>
      </c>
      <c r="N795" s="95" t="e">
        <f>'ORÇAMENTO '!#REF!</f>
        <v>#REF!</v>
      </c>
      <c r="R795" s="96" t="e">
        <f t="shared" si="280"/>
        <v>#REF!</v>
      </c>
      <c r="S795" s="96" t="e">
        <f t="shared" si="281"/>
        <v>#REF!</v>
      </c>
      <c r="T795" s="89" t="e">
        <f t="shared" si="282"/>
        <v>#REF!</v>
      </c>
      <c r="U795" s="96" t="e">
        <f t="shared" si="275"/>
        <v>#REF!</v>
      </c>
      <c r="V795" s="100" t="e">
        <f t="shared" si="283"/>
        <v>#REF!</v>
      </c>
    </row>
    <row r="796" spans="3:23" hidden="1">
      <c r="C796" s="84" t="e">
        <f>'ORÇAMENTO '!#REF!</f>
        <v>#REF!</v>
      </c>
      <c r="D796" s="88" t="e">
        <f>'ORÇAMENTO '!#REF!</f>
        <v>#REF!</v>
      </c>
      <c r="E796" s="88" t="e">
        <f>'ORÇAMENTO '!#REF!</f>
        <v>#REF!</v>
      </c>
      <c r="F796" s="88" t="e">
        <f>'ORÇAMENTO '!#REF!</f>
        <v>#REF!</v>
      </c>
      <c r="G796" s="90" t="e">
        <f>'ORÇAMENTO '!#REF!</f>
        <v>#REF!</v>
      </c>
      <c r="H796" s="92" t="e">
        <f>'ORÇAMENTO '!#REF!</f>
        <v>#REF!</v>
      </c>
      <c r="I796" s="90" t="e">
        <f>'ORÇAMENTO '!#REF!</f>
        <v>#REF!</v>
      </c>
      <c r="J796" s="90" t="e">
        <f>'ORÇAMENTO '!#REF!</f>
        <v>#REF!</v>
      </c>
      <c r="K796" s="90" t="e">
        <f>'ORÇAMENTO '!#REF!</f>
        <v>#REF!</v>
      </c>
      <c r="L796" s="92" t="e">
        <f>'ORÇAMENTO '!#REF!</f>
        <v>#REF!</v>
      </c>
      <c r="M796" s="92" t="e">
        <f>'ORÇAMENTO '!#REF!</f>
        <v>#REF!</v>
      </c>
      <c r="N796" s="95" t="e">
        <f>'ORÇAMENTO '!#REF!</f>
        <v>#REF!</v>
      </c>
      <c r="R796" s="96" t="e">
        <f t="shared" si="280"/>
        <v>#REF!</v>
      </c>
      <c r="S796" s="96" t="e">
        <f t="shared" si="281"/>
        <v>#REF!</v>
      </c>
      <c r="T796" s="89" t="e">
        <f t="shared" si="282"/>
        <v>#REF!</v>
      </c>
      <c r="U796" s="96" t="e">
        <f t="shared" si="275"/>
        <v>#REF!</v>
      </c>
      <c r="V796" s="100" t="e">
        <f t="shared" si="283"/>
        <v>#REF!</v>
      </c>
    </row>
    <row r="797" spans="3:23" hidden="1">
      <c r="C797" s="84" t="e">
        <f>'ORÇAMENTO '!#REF!</f>
        <v>#REF!</v>
      </c>
      <c r="D797" s="88" t="e">
        <f>'ORÇAMENTO '!#REF!</f>
        <v>#REF!</v>
      </c>
      <c r="E797" s="88" t="e">
        <f>'ORÇAMENTO '!#REF!</f>
        <v>#REF!</v>
      </c>
      <c r="F797" s="88" t="e">
        <f>'ORÇAMENTO '!#REF!</f>
        <v>#REF!</v>
      </c>
      <c r="G797" s="90" t="e">
        <f>'ORÇAMENTO '!#REF!</f>
        <v>#REF!</v>
      </c>
      <c r="H797" s="92" t="e">
        <f>'ORÇAMENTO '!#REF!</f>
        <v>#REF!</v>
      </c>
      <c r="I797" s="90" t="e">
        <f>'ORÇAMENTO '!#REF!</f>
        <v>#REF!</v>
      </c>
      <c r="J797" s="90" t="e">
        <f>'ORÇAMENTO '!#REF!</f>
        <v>#REF!</v>
      </c>
      <c r="K797" s="90" t="e">
        <f>'ORÇAMENTO '!#REF!</f>
        <v>#REF!</v>
      </c>
      <c r="L797" s="92" t="e">
        <f>'ORÇAMENTO '!#REF!</f>
        <v>#REF!</v>
      </c>
      <c r="M797" s="92" t="e">
        <f>'ORÇAMENTO '!#REF!</f>
        <v>#REF!</v>
      </c>
      <c r="N797" s="95" t="e">
        <f>'ORÇAMENTO '!#REF!</f>
        <v>#REF!</v>
      </c>
      <c r="R797" s="96" t="e">
        <f t="shared" si="280"/>
        <v>#REF!</v>
      </c>
      <c r="S797" s="96" t="e">
        <f t="shared" si="281"/>
        <v>#REF!</v>
      </c>
      <c r="T797" s="89" t="e">
        <f t="shared" si="282"/>
        <v>#REF!</v>
      </c>
      <c r="U797" s="96" t="e">
        <f t="shared" si="275"/>
        <v>#REF!</v>
      </c>
      <c r="V797" s="100" t="e">
        <f t="shared" si="283"/>
        <v>#REF!</v>
      </c>
    </row>
    <row r="798" spans="3:23" hidden="1">
      <c r="C798" s="84" t="e">
        <f>'ORÇAMENTO '!#REF!</f>
        <v>#REF!</v>
      </c>
      <c r="D798" s="88" t="e">
        <f>'ORÇAMENTO '!#REF!</f>
        <v>#REF!</v>
      </c>
      <c r="E798" s="88" t="e">
        <f>'ORÇAMENTO '!#REF!</f>
        <v>#REF!</v>
      </c>
      <c r="F798" s="88" t="e">
        <f>'ORÇAMENTO '!#REF!</f>
        <v>#REF!</v>
      </c>
      <c r="G798" s="90" t="e">
        <f>'ORÇAMENTO '!#REF!</f>
        <v>#REF!</v>
      </c>
      <c r="H798" s="92" t="e">
        <f>'ORÇAMENTO '!#REF!</f>
        <v>#REF!</v>
      </c>
      <c r="I798" s="90" t="e">
        <f>'ORÇAMENTO '!#REF!</f>
        <v>#REF!</v>
      </c>
      <c r="J798" s="90" t="e">
        <f>'ORÇAMENTO '!#REF!</f>
        <v>#REF!</v>
      </c>
      <c r="K798" s="90" t="e">
        <f>'ORÇAMENTO '!#REF!</f>
        <v>#REF!</v>
      </c>
      <c r="L798" s="92" t="e">
        <f>'ORÇAMENTO '!#REF!</f>
        <v>#REF!</v>
      </c>
      <c r="M798" s="92" t="e">
        <f>'ORÇAMENTO '!#REF!</f>
        <v>#REF!</v>
      </c>
      <c r="N798" s="95" t="e">
        <f>'ORÇAMENTO '!#REF!</f>
        <v>#REF!</v>
      </c>
      <c r="R798" s="96" t="e">
        <f t="shared" si="280"/>
        <v>#REF!</v>
      </c>
      <c r="S798" s="96" t="e">
        <f t="shared" si="281"/>
        <v>#REF!</v>
      </c>
      <c r="T798" s="89" t="e">
        <f t="shared" si="282"/>
        <v>#REF!</v>
      </c>
      <c r="U798" s="96" t="e">
        <f t="shared" si="275"/>
        <v>#REF!</v>
      </c>
      <c r="V798" s="100" t="e">
        <f t="shared" si="283"/>
        <v>#REF!</v>
      </c>
    </row>
    <row r="799" spans="3:23" hidden="1">
      <c r="C799" s="84" t="e">
        <f>'ORÇAMENTO '!#REF!</f>
        <v>#REF!</v>
      </c>
      <c r="D799" s="88" t="e">
        <f>'ORÇAMENTO '!#REF!</f>
        <v>#REF!</v>
      </c>
      <c r="E799" s="88" t="e">
        <f>'ORÇAMENTO '!#REF!</f>
        <v>#REF!</v>
      </c>
      <c r="F799" s="88" t="e">
        <f>'ORÇAMENTO '!#REF!</f>
        <v>#REF!</v>
      </c>
      <c r="G799" s="90" t="e">
        <f>'ORÇAMENTO '!#REF!</f>
        <v>#REF!</v>
      </c>
      <c r="H799" s="92" t="e">
        <f>'ORÇAMENTO '!#REF!</f>
        <v>#REF!</v>
      </c>
      <c r="I799" s="90" t="e">
        <f>'ORÇAMENTO '!#REF!</f>
        <v>#REF!</v>
      </c>
      <c r="J799" s="90" t="e">
        <f>'ORÇAMENTO '!#REF!</f>
        <v>#REF!</v>
      </c>
      <c r="K799" s="90" t="e">
        <f>'ORÇAMENTO '!#REF!</f>
        <v>#REF!</v>
      </c>
      <c r="L799" s="92" t="e">
        <f>'ORÇAMENTO '!#REF!</f>
        <v>#REF!</v>
      </c>
      <c r="M799" s="92" t="e">
        <f>'ORÇAMENTO '!#REF!</f>
        <v>#REF!</v>
      </c>
      <c r="N799" s="95" t="e">
        <f>'ORÇAMENTO '!#REF!</f>
        <v>#REF!</v>
      </c>
      <c r="R799" s="96" t="e">
        <f t="shared" si="280"/>
        <v>#REF!</v>
      </c>
      <c r="S799" s="96" t="e">
        <f t="shared" si="281"/>
        <v>#REF!</v>
      </c>
      <c r="T799" s="89" t="e">
        <f t="shared" si="282"/>
        <v>#REF!</v>
      </c>
      <c r="U799" s="96" t="e">
        <f t="shared" si="275"/>
        <v>#REF!</v>
      </c>
      <c r="V799" s="100" t="e">
        <f t="shared" si="283"/>
        <v>#REF!</v>
      </c>
    </row>
    <row r="800" spans="3:23" hidden="1">
      <c r="C800" s="84" t="e">
        <f>'ORÇAMENTO '!#REF!</f>
        <v>#REF!</v>
      </c>
      <c r="D800" s="88" t="e">
        <f>'ORÇAMENTO '!#REF!</f>
        <v>#REF!</v>
      </c>
      <c r="E800" s="88" t="e">
        <f>'ORÇAMENTO '!#REF!</f>
        <v>#REF!</v>
      </c>
      <c r="F800" s="88" t="e">
        <f>'ORÇAMENTO '!#REF!</f>
        <v>#REF!</v>
      </c>
      <c r="G800" s="90" t="e">
        <f>'ORÇAMENTO '!#REF!</f>
        <v>#REF!</v>
      </c>
      <c r="H800" s="92" t="e">
        <f>'ORÇAMENTO '!#REF!</f>
        <v>#REF!</v>
      </c>
      <c r="I800" s="90" t="e">
        <f>'ORÇAMENTO '!#REF!</f>
        <v>#REF!</v>
      </c>
      <c r="J800" s="90" t="e">
        <f>'ORÇAMENTO '!#REF!</f>
        <v>#REF!</v>
      </c>
      <c r="K800" s="90" t="e">
        <f>'ORÇAMENTO '!#REF!</f>
        <v>#REF!</v>
      </c>
      <c r="L800" s="92" t="e">
        <f>'ORÇAMENTO '!#REF!</f>
        <v>#REF!</v>
      </c>
      <c r="M800" s="92" t="e">
        <f>'ORÇAMENTO '!#REF!</f>
        <v>#REF!</v>
      </c>
      <c r="N800" s="95" t="e">
        <f>'ORÇAMENTO '!#REF!</f>
        <v>#REF!</v>
      </c>
      <c r="R800" s="96" t="e">
        <f t="shared" si="280"/>
        <v>#REF!</v>
      </c>
      <c r="S800" s="96" t="e">
        <f t="shared" si="281"/>
        <v>#REF!</v>
      </c>
      <c r="T800" s="89" t="e">
        <f t="shared" si="282"/>
        <v>#REF!</v>
      </c>
      <c r="U800" s="96" t="e">
        <f t="shared" si="275"/>
        <v>#REF!</v>
      </c>
      <c r="V800" s="100" t="e">
        <f t="shared" si="283"/>
        <v>#REF!</v>
      </c>
    </row>
    <row r="801" spans="3:23" hidden="1">
      <c r="C801" s="84" t="e">
        <f>'ORÇAMENTO '!#REF!</f>
        <v>#REF!</v>
      </c>
      <c r="D801" s="88" t="e">
        <f>'ORÇAMENTO '!#REF!</f>
        <v>#REF!</v>
      </c>
      <c r="E801" s="88" t="e">
        <f>'ORÇAMENTO '!#REF!</f>
        <v>#REF!</v>
      </c>
      <c r="F801" s="88" t="e">
        <f>'ORÇAMENTO '!#REF!</f>
        <v>#REF!</v>
      </c>
      <c r="G801" s="90" t="e">
        <f>'ORÇAMENTO '!#REF!</f>
        <v>#REF!</v>
      </c>
      <c r="H801" s="92" t="e">
        <f>'ORÇAMENTO '!#REF!</f>
        <v>#REF!</v>
      </c>
      <c r="I801" s="90" t="e">
        <f>'ORÇAMENTO '!#REF!</f>
        <v>#REF!</v>
      </c>
      <c r="J801" s="90" t="e">
        <f>'ORÇAMENTO '!#REF!</f>
        <v>#REF!</v>
      </c>
      <c r="K801" s="90" t="e">
        <f>'ORÇAMENTO '!#REF!</f>
        <v>#REF!</v>
      </c>
      <c r="L801" s="92" t="e">
        <f>'ORÇAMENTO '!#REF!</f>
        <v>#REF!</v>
      </c>
      <c r="M801" s="92" t="e">
        <f>'ORÇAMENTO '!#REF!</f>
        <v>#REF!</v>
      </c>
      <c r="N801" s="95" t="e">
        <f>'ORÇAMENTO '!#REF!</f>
        <v>#REF!</v>
      </c>
      <c r="R801" s="96" t="e">
        <f t="shared" si="280"/>
        <v>#REF!</v>
      </c>
      <c r="S801" s="96" t="e">
        <f t="shared" si="281"/>
        <v>#REF!</v>
      </c>
      <c r="T801" s="89" t="e">
        <f t="shared" si="282"/>
        <v>#REF!</v>
      </c>
      <c r="U801" s="96" t="e">
        <f t="shared" si="275"/>
        <v>#REF!</v>
      </c>
      <c r="V801" s="100" t="e">
        <f t="shared" si="283"/>
        <v>#REF!</v>
      </c>
    </row>
    <row r="802" spans="3:23">
      <c r="C802" s="84" t="e">
        <f>'ORÇAMENTO '!#REF!</f>
        <v>#REF!</v>
      </c>
      <c r="D802" s="88" t="e">
        <f>'ORÇAMENTO '!#REF!</f>
        <v>#REF!</v>
      </c>
      <c r="E802" s="88" t="e">
        <f>'ORÇAMENTO '!#REF!</f>
        <v>#REF!</v>
      </c>
      <c r="F802" s="88" t="e">
        <f>'ORÇAMENTO '!#REF!</f>
        <v>#REF!</v>
      </c>
      <c r="G802" s="90" t="e">
        <f>'ORÇAMENTO '!#REF!</f>
        <v>#REF!</v>
      </c>
      <c r="H802" s="92" t="e">
        <f>'ORÇAMENTO '!#REF!</f>
        <v>#REF!</v>
      </c>
      <c r="I802" s="90" t="e">
        <f>'ORÇAMENTO '!#REF!</f>
        <v>#REF!</v>
      </c>
      <c r="J802" s="90" t="e">
        <f>'ORÇAMENTO '!#REF!</f>
        <v>#REF!</v>
      </c>
      <c r="K802" s="90" t="e">
        <f>'ORÇAMENTO '!#REF!</f>
        <v>#REF!</v>
      </c>
      <c r="L802" s="92" t="e">
        <f>'ORÇAMENTO '!#REF!</f>
        <v>#REF!</v>
      </c>
      <c r="M802" s="92" t="e">
        <f>'ORÇAMENTO '!#REF!</f>
        <v>#REF!</v>
      </c>
      <c r="N802" s="95" t="e">
        <f>'ORÇAMENTO '!#REF!</f>
        <v>#REF!</v>
      </c>
      <c r="R802" s="96" t="e">
        <f>IF(F802=F801,0,SUMIF($F$6:$F$1627,F802,$H$6:$H$1627))</f>
        <v>#REF!</v>
      </c>
      <c r="S802" s="96" t="e">
        <f>IF(F802=F801,0,SUMIF($F$6:$F$1627,F802,$I$6:$I$1627))</f>
        <v>#REF!</v>
      </c>
      <c r="T802" s="89" t="e">
        <f>IF(F802=F801,0,SUMIF($F$6:$F$1627,F802,$L$6:$L$1627))</f>
        <v>#REF!</v>
      </c>
      <c r="U802" s="96" t="e">
        <f t="shared" si="275"/>
        <v>#REF!</v>
      </c>
      <c r="V802" s="100" t="e">
        <f>IF(F802=F801,0,SUMIF($F$6:$F$1627,F802,$N$6:$N$1627))</f>
        <v>#REF!</v>
      </c>
      <c r="W802" s="103" t="e">
        <f>V802+W801</f>
        <v>#REF!</v>
      </c>
    </row>
    <row r="803" spans="3:23" hidden="1">
      <c r="C803" s="84" t="e">
        <f>'ORÇAMENTO '!#REF!</f>
        <v>#REF!</v>
      </c>
      <c r="D803" s="88" t="e">
        <f>'ORÇAMENTO '!#REF!</f>
        <v>#REF!</v>
      </c>
      <c r="E803" s="88" t="e">
        <f>'ORÇAMENTO '!#REF!</f>
        <v>#REF!</v>
      </c>
      <c r="F803" s="88" t="e">
        <f>'ORÇAMENTO '!#REF!</f>
        <v>#REF!</v>
      </c>
      <c r="G803" s="90" t="e">
        <f>'ORÇAMENTO '!#REF!</f>
        <v>#REF!</v>
      </c>
      <c r="H803" s="92" t="e">
        <f>'ORÇAMENTO '!#REF!</f>
        <v>#REF!</v>
      </c>
      <c r="I803" s="90" t="e">
        <f>'ORÇAMENTO '!#REF!</f>
        <v>#REF!</v>
      </c>
      <c r="J803" s="90" t="e">
        <f>'ORÇAMENTO '!#REF!</f>
        <v>#REF!</v>
      </c>
      <c r="K803" s="90" t="e">
        <f>'ORÇAMENTO '!#REF!</f>
        <v>#REF!</v>
      </c>
      <c r="L803" s="92" t="e">
        <f>'ORÇAMENTO '!#REF!</f>
        <v>#REF!</v>
      </c>
      <c r="M803" s="92" t="e">
        <f>'ORÇAMENTO '!#REF!</f>
        <v>#REF!</v>
      </c>
      <c r="N803" s="95" t="e">
        <f>'ORÇAMENTO '!#REF!</f>
        <v>#REF!</v>
      </c>
      <c r="R803" s="96" t="e">
        <f t="shared" ref="R803:R808" si="284">IF(F803=F802,0,SUMIF(F$6:F$1627,F803,H$6:H$1627))</f>
        <v>#REF!</v>
      </c>
      <c r="S803" s="96" t="e">
        <f t="shared" ref="S803:S808" si="285">IF(F803=F802,0,SUMIF(F$6:F$1627,F803,I$6:I$1627))</f>
        <v>#REF!</v>
      </c>
      <c r="T803" s="89" t="e">
        <f t="shared" ref="T803:T808" si="286">IF(F803=F802,0,SUMIF(F$6:F$1627,F803,L$6:L$1627))</f>
        <v>#REF!</v>
      </c>
      <c r="U803" s="96" t="e">
        <f t="shared" si="275"/>
        <v>#REF!</v>
      </c>
      <c r="V803" s="100" t="e">
        <f t="shared" ref="V803:V808" si="287">IF(F803=F802,0,SUMIF(F$6:F$1627,F803,N$6:N$1627))</f>
        <v>#REF!</v>
      </c>
    </row>
    <row r="804" spans="3:23" hidden="1">
      <c r="C804" s="84" t="e">
        <f>'ORÇAMENTO '!#REF!</f>
        <v>#REF!</v>
      </c>
      <c r="D804" s="88" t="e">
        <f>'ORÇAMENTO '!#REF!</f>
        <v>#REF!</v>
      </c>
      <c r="E804" s="88" t="e">
        <f>'ORÇAMENTO '!#REF!</f>
        <v>#REF!</v>
      </c>
      <c r="F804" s="88" t="e">
        <f>'ORÇAMENTO '!#REF!</f>
        <v>#REF!</v>
      </c>
      <c r="G804" s="90" t="e">
        <f>'ORÇAMENTO '!#REF!</f>
        <v>#REF!</v>
      </c>
      <c r="H804" s="92" t="e">
        <f>'ORÇAMENTO '!#REF!</f>
        <v>#REF!</v>
      </c>
      <c r="I804" s="90" t="e">
        <f>'ORÇAMENTO '!#REF!</f>
        <v>#REF!</v>
      </c>
      <c r="J804" s="90" t="e">
        <f>'ORÇAMENTO '!#REF!</f>
        <v>#REF!</v>
      </c>
      <c r="K804" s="90" t="e">
        <f>'ORÇAMENTO '!#REF!</f>
        <v>#REF!</v>
      </c>
      <c r="L804" s="92" t="e">
        <f>'ORÇAMENTO '!#REF!</f>
        <v>#REF!</v>
      </c>
      <c r="M804" s="92" t="e">
        <f>'ORÇAMENTO '!#REF!</f>
        <v>#REF!</v>
      </c>
      <c r="N804" s="95" t="e">
        <f>'ORÇAMENTO '!#REF!</f>
        <v>#REF!</v>
      </c>
      <c r="R804" s="96" t="e">
        <f t="shared" si="284"/>
        <v>#REF!</v>
      </c>
      <c r="S804" s="96" t="e">
        <f t="shared" si="285"/>
        <v>#REF!</v>
      </c>
      <c r="T804" s="89" t="e">
        <f t="shared" si="286"/>
        <v>#REF!</v>
      </c>
      <c r="U804" s="96" t="e">
        <f t="shared" si="275"/>
        <v>#REF!</v>
      </c>
      <c r="V804" s="100" t="e">
        <f t="shared" si="287"/>
        <v>#REF!</v>
      </c>
    </row>
    <row r="805" spans="3:23" hidden="1">
      <c r="C805" s="84" t="e">
        <f>'ORÇAMENTO '!#REF!</f>
        <v>#REF!</v>
      </c>
      <c r="D805" s="88" t="e">
        <f>'ORÇAMENTO '!#REF!</f>
        <v>#REF!</v>
      </c>
      <c r="E805" s="88" t="e">
        <f>'ORÇAMENTO '!#REF!</f>
        <v>#REF!</v>
      </c>
      <c r="F805" s="88" t="e">
        <f>'ORÇAMENTO '!#REF!</f>
        <v>#REF!</v>
      </c>
      <c r="G805" s="90" t="e">
        <f>'ORÇAMENTO '!#REF!</f>
        <v>#REF!</v>
      </c>
      <c r="H805" s="92" t="e">
        <f>'ORÇAMENTO '!#REF!</f>
        <v>#REF!</v>
      </c>
      <c r="I805" s="90" t="e">
        <f>'ORÇAMENTO '!#REF!</f>
        <v>#REF!</v>
      </c>
      <c r="J805" s="90" t="e">
        <f>'ORÇAMENTO '!#REF!</f>
        <v>#REF!</v>
      </c>
      <c r="K805" s="90" t="e">
        <f>'ORÇAMENTO '!#REF!</f>
        <v>#REF!</v>
      </c>
      <c r="L805" s="92" t="e">
        <f>'ORÇAMENTO '!#REF!</f>
        <v>#REF!</v>
      </c>
      <c r="M805" s="92" t="e">
        <f>'ORÇAMENTO '!#REF!</f>
        <v>#REF!</v>
      </c>
      <c r="N805" s="95" t="e">
        <f>'ORÇAMENTO '!#REF!</f>
        <v>#REF!</v>
      </c>
      <c r="R805" s="96" t="e">
        <f t="shared" si="284"/>
        <v>#REF!</v>
      </c>
      <c r="S805" s="96" t="e">
        <f t="shared" si="285"/>
        <v>#REF!</v>
      </c>
      <c r="T805" s="89" t="e">
        <f t="shared" si="286"/>
        <v>#REF!</v>
      </c>
      <c r="U805" s="96" t="e">
        <f t="shared" si="275"/>
        <v>#REF!</v>
      </c>
      <c r="V805" s="100" t="e">
        <f t="shared" si="287"/>
        <v>#REF!</v>
      </c>
    </row>
    <row r="806" spans="3:23" hidden="1">
      <c r="C806" s="84" t="e">
        <f>'ORÇAMENTO '!#REF!</f>
        <v>#REF!</v>
      </c>
      <c r="D806" s="88" t="e">
        <f>'ORÇAMENTO '!#REF!</f>
        <v>#REF!</v>
      </c>
      <c r="E806" s="88" t="e">
        <f>'ORÇAMENTO '!#REF!</f>
        <v>#REF!</v>
      </c>
      <c r="F806" s="88" t="e">
        <f>'ORÇAMENTO '!#REF!</f>
        <v>#REF!</v>
      </c>
      <c r="G806" s="90" t="e">
        <f>'ORÇAMENTO '!#REF!</f>
        <v>#REF!</v>
      </c>
      <c r="H806" s="92" t="e">
        <f>'ORÇAMENTO '!#REF!</f>
        <v>#REF!</v>
      </c>
      <c r="I806" s="90" t="e">
        <f>'ORÇAMENTO '!#REF!</f>
        <v>#REF!</v>
      </c>
      <c r="J806" s="90" t="e">
        <f>'ORÇAMENTO '!#REF!</f>
        <v>#REF!</v>
      </c>
      <c r="K806" s="90" t="e">
        <f>'ORÇAMENTO '!#REF!</f>
        <v>#REF!</v>
      </c>
      <c r="L806" s="92" t="e">
        <f>'ORÇAMENTO '!#REF!</f>
        <v>#REF!</v>
      </c>
      <c r="M806" s="92" t="e">
        <f>'ORÇAMENTO '!#REF!</f>
        <v>#REF!</v>
      </c>
      <c r="N806" s="95" t="e">
        <f>'ORÇAMENTO '!#REF!</f>
        <v>#REF!</v>
      </c>
      <c r="R806" s="96" t="e">
        <f t="shared" si="284"/>
        <v>#REF!</v>
      </c>
      <c r="S806" s="96" t="e">
        <f t="shared" si="285"/>
        <v>#REF!</v>
      </c>
      <c r="T806" s="89" t="e">
        <f t="shared" si="286"/>
        <v>#REF!</v>
      </c>
      <c r="U806" s="96" t="e">
        <f t="shared" si="275"/>
        <v>#REF!</v>
      </c>
      <c r="V806" s="100" t="e">
        <f t="shared" si="287"/>
        <v>#REF!</v>
      </c>
    </row>
    <row r="807" spans="3:23" hidden="1">
      <c r="C807" s="84" t="e">
        <f>'ORÇAMENTO '!#REF!</f>
        <v>#REF!</v>
      </c>
      <c r="D807" s="88" t="e">
        <f>'ORÇAMENTO '!#REF!</f>
        <v>#REF!</v>
      </c>
      <c r="E807" s="88" t="e">
        <f>'ORÇAMENTO '!#REF!</f>
        <v>#REF!</v>
      </c>
      <c r="F807" s="88" t="e">
        <f>'ORÇAMENTO '!#REF!</f>
        <v>#REF!</v>
      </c>
      <c r="G807" s="90" t="e">
        <f>'ORÇAMENTO '!#REF!</f>
        <v>#REF!</v>
      </c>
      <c r="H807" s="92" t="e">
        <f>'ORÇAMENTO '!#REF!</f>
        <v>#REF!</v>
      </c>
      <c r="I807" s="90" t="e">
        <f>'ORÇAMENTO '!#REF!</f>
        <v>#REF!</v>
      </c>
      <c r="J807" s="90" t="e">
        <f>'ORÇAMENTO '!#REF!</f>
        <v>#REF!</v>
      </c>
      <c r="K807" s="90" t="e">
        <f>'ORÇAMENTO '!#REF!</f>
        <v>#REF!</v>
      </c>
      <c r="L807" s="92" t="e">
        <f>'ORÇAMENTO '!#REF!</f>
        <v>#REF!</v>
      </c>
      <c r="M807" s="92" t="e">
        <f>'ORÇAMENTO '!#REF!</f>
        <v>#REF!</v>
      </c>
      <c r="N807" s="95" t="e">
        <f>'ORÇAMENTO '!#REF!</f>
        <v>#REF!</v>
      </c>
      <c r="R807" s="96" t="e">
        <f t="shared" si="284"/>
        <v>#REF!</v>
      </c>
      <c r="S807" s="96" t="e">
        <f t="shared" si="285"/>
        <v>#REF!</v>
      </c>
      <c r="T807" s="89" t="e">
        <f t="shared" si="286"/>
        <v>#REF!</v>
      </c>
      <c r="U807" s="96" t="e">
        <f t="shared" si="275"/>
        <v>#REF!</v>
      </c>
      <c r="V807" s="100" t="e">
        <f t="shared" si="287"/>
        <v>#REF!</v>
      </c>
    </row>
    <row r="808" spans="3:23" hidden="1">
      <c r="C808" s="84" t="e">
        <f>'ORÇAMENTO '!#REF!</f>
        <v>#REF!</v>
      </c>
      <c r="D808" s="88" t="e">
        <f>'ORÇAMENTO '!#REF!</f>
        <v>#REF!</v>
      </c>
      <c r="E808" s="88" t="e">
        <f>'ORÇAMENTO '!#REF!</f>
        <v>#REF!</v>
      </c>
      <c r="F808" s="88" t="e">
        <f>'ORÇAMENTO '!#REF!</f>
        <v>#REF!</v>
      </c>
      <c r="G808" s="90" t="e">
        <f>'ORÇAMENTO '!#REF!</f>
        <v>#REF!</v>
      </c>
      <c r="H808" s="92" t="e">
        <f>'ORÇAMENTO '!#REF!</f>
        <v>#REF!</v>
      </c>
      <c r="I808" s="90" t="e">
        <f>'ORÇAMENTO '!#REF!</f>
        <v>#REF!</v>
      </c>
      <c r="J808" s="90" t="e">
        <f>'ORÇAMENTO '!#REF!</f>
        <v>#REF!</v>
      </c>
      <c r="K808" s="90" t="e">
        <f>'ORÇAMENTO '!#REF!</f>
        <v>#REF!</v>
      </c>
      <c r="L808" s="92" t="e">
        <f>'ORÇAMENTO '!#REF!</f>
        <v>#REF!</v>
      </c>
      <c r="M808" s="92" t="e">
        <f>'ORÇAMENTO '!#REF!</f>
        <v>#REF!</v>
      </c>
      <c r="N808" s="95" t="e">
        <f>'ORÇAMENTO '!#REF!</f>
        <v>#REF!</v>
      </c>
      <c r="R808" s="96" t="e">
        <f t="shared" si="284"/>
        <v>#REF!</v>
      </c>
      <c r="S808" s="96" t="e">
        <f t="shared" si="285"/>
        <v>#REF!</v>
      </c>
      <c r="T808" s="89" t="e">
        <f t="shared" si="286"/>
        <v>#REF!</v>
      </c>
      <c r="U808" s="96" t="e">
        <f t="shared" si="275"/>
        <v>#REF!</v>
      </c>
      <c r="V808" s="100" t="e">
        <f t="shared" si="287"/>
        <v>#REF!</v>
      </c>
    </row>
    <row r="809" spans="3:23">
      <c r="C809" s="84" t="e">
        <f>'ORÇAMENTO '!#REF!</f>
        <v>#REF!</v>
      </c>
      <c r="D809" s="88" t="e">
        <f>'ORÇAMENTO '!#REF!</f>
        <v>#REF!</v>
      </c>
      <c r="E809" s="88" t="e">
        <f>'ORÇAMENTO '!#REF!</f>
        <v>#REF!</v>
      </c>
      <c r="F809" s="88" t="e">
        <f>'ORÇAMENTO '!#REF!</f>
        <v>#REF!</v>
      </c>
      <c r="G809" s="90" t="e">
        <f>'ORÇAMENTO '!#REF!</f>
        <v>#REF!</v>
      </c>
      <c r="H809" s="92" t="e">
        <f>'ORÇAMENTO '!#REF!</f>
        <v>#REF!</v>
      </c>
      <c r="I809" s="90" t="e">
        <f>'ORÇAMENTO '!#REF!</f>
        <v>#REF!</v>
      </c>
      <c r="J809" s="90" t="e">
        <f>'ORÇAMENTO '!#REF!</f>
        <v>#REF!</v>
      </c>
      <c r="K809" s="90" t="e">
        <f>'ORÇAMENTO '!#REF!</f>
        <v>#REF!</v>
      </c>
      <c r="L809" s="92" t="e">
        <f>'ORÇAMENTO '!#REF!</f>
        <v>#REF!</v>
      </c>
      <c r="M809" s="92" t="e">
        <f>'ORÇAMENTO '!#REF!</f>
        <v>#REF!</v>
      </c>
      <c r="N809" s="95" t="e">
        <f>'ORÇAMENTO '!#REF!</f>
        <v>#REF!</v>
      </c>
      <c r="R809" s="96" t="e">
        <f>IF(F809=F808,0,SUMIF($F$6:$F$1627,F809,$H$6:$H$1627))</f>
        <v>#REF!</v>
      </c>
      <c r="S809" s="96" t="e">
        <f>IF(F809=F808,0,SUMIF($F$6:$F$1627,F809,$I$6:$I$1627))</f>
        <v>#REF!</v>
      </c>
      <c r="T809" s="89" t="e">
        <f>IF(F809=F808,0,SUMIF($F$6:$F$1627,F809,$L$6:$L$1627))</f>
        <v>#REF!</v>
      </c>
      <c r="U809" s="96" t="e">
        <f t="shared" si="275"/>
        <v>#REF!</v>
      </c>
      <c r="V809" s="100" t="e">
        <f>IF(F809=F808,0,SUMIF($F$6:$F$1627,F809,$N$6:$N$1627))</f>
        <v>#REF!</v>
      </c>
      <c r="W809" s="103" t="e">
        <f>V809+W808</f>
        <v>#REF!</v>
      </c>
    </row>
    <row r="810" spans="3:23" hidden="1">
      <c r="C810" s="84" t="e">
        <f>'ORÇAMENTO '!#REF!</f>
        <v>#REF!</v>
      </c>
      <c r="D810" s="88" t="e">
        <f>'ORÇAMENTO '!#REF!</f>
        <v>#REF!</v>
      </c>
      <c r="E810" s="88" t="e">
        <f>'ORÇAMENTO '!#REF!</f>
        <v>#REF!</v>
      </c>
      <c r="F810" s="88" t="e">
        <f>'ORÇAMENTO '!#REF!</f>
        <v>#REF!</v>
      </c>
      <c r="G810" s="90" t="e">
        <f>'ORÇAMENTO '!#REF!</f>
        <v>#REF!</v>
      </c>
      <c r="H810" s="92" t="e">
        <f>'ORÇAMENTO '!#REF!</f>
        <v>#REF!</v>
      </c>
      <c r="I810" s="90" t="e">
        <f>'ORÇAMENTO '!#REF!</f>
        <v>#REF!</v>
      </c>
      <c r="J810" s="90" t="e">
        <f>'ORÇAMENTO '!#REF!</f>
        <v>#REF!</v>
      </c>
      <c r="K810" s="90" t="e">
        <f>'ORÇAMENTO '!#REF!</f>
        <v>#REF!</v>
      </c>
      <c r="L810" s="92" t="e">
        <f>'ORÇAMENTO '!#REF!</f>
        <v>#REF!</v>
      </c>
      <c r="M810" s="92" t="e">
        <f>'ORÇAMENTO '!#REF!</f>
        <v>#REF!</v>
      </c>
      <c r="N810" s="95" t="e">
        <f>'ORÇAMENTO '!#REF!</f>
        <v>#REF!</v>
      </c>
      <c r="R810" s="96" t="e">
        <f>IF(F810=F809,0,SUMIF(F$6:F$1627,F810,H$6:H$1627))</f>
        <v>#REF!</v>
      </c>
      <c r="S810" s="96" t="e">
        <f>IF(F810=F809,0,SUMIF(F$6:F$1627,F810,I$6:I$1627))</f>
        <v>#REF!</v>
      </c>
      <c r="T810" s="89" t="e">
        <f>IF(F810=F809,0,SUMIF(F$6:F$1627,F810,L$6:L$1627))</f>
        <v>#REF!</v>
      </c>
      <c r="U810" s="96" t="e">
        <f t="shared" si="275"/>
        <v>#REF!</v>
      </c>
      <c r="V810" s="100" t="e">
        <f>IF(F810=F809,0,SUMIF(F$6:F$1627,F810,N$6:N$1627))</f>
        <v>#REF!</v>
      </c>
    </row>
    <row r="811" spans="3:23">
      <c r="C811" s="84" t="e">
        <f>'ORÇAMENTO '!#REF!</f>
        <v>#REF!</v>
      </c>
      <c r="D811" s="88" t="e">
        <f>'ORÇAMENTO '!#REF!</f>
        <v>#REF!</v>
      </c>
      <c r="E811" s="88" t="e">
        <f>'ORÇAMENTO '!#REF!</f>
        <v>#REF!</v>
      </c>
      <c r="F811" s="88" t="e">
        <f>'ORÇAMENTO '!#REF!</f>
        <v>#REF!</v>
      </c>
      <c r="G811" s="90" t="e">
        <f>'ORÇAMENTO '!#REF!</f>
        <v>#REF!</v>
      </c>
      <c r="H811" s="92" t="e">
        <f>'ORÇAMENTO '!#REF!</f>
        <v>#REF!</v>
      </c>
      <c r="I811" s="90" t="e">
        <f>'ORÇAMENTO '!#REF!</f>
        <v>#REF!</v>
      </c>
      <c r="J811" s="90" t="e">
        <f>'ORÇAMENTO '!#REF!</f>
        <v>#REF!</v>
      </c>
      <c r="K811" s="90" t="e">
        <f>'ORÇAMENTO '!#REF!</f>
        <v>#REF!</v>
      </c>
      <c r="L811" s="92" t="e">
        <f>'ORÇAMENTO '!#REF!</f>
        <v>#REF!</v>
      </c>
      <c r="M811" s="92" t="e">
        <f>'ORÇAMENTO '!#REF!</f>
        <v>#REF!</v>
      </c>
      <c r="N811" s="95" t="e">
        <f>'ORÇAMENTO '!#REF!</f>
        <v>#REF!</v>
      </c>
      <c r="R811" s="96" t="e">
        <f>IF(F811=F810,0,SUMIF($F$6:$F$1627,F811,$H$6:$H$1627))</f>
        <v>#REF!</v>
      </c>
      <c r="S811" s="96" t="e">
        <f>IF(F811=F810,0,SUMIF($F$6:$F$1627,F811,$I$6:$I$1627))</f>
        <v>#REF!</v>
      </c>
      <c r="T811" s="89" t="e">
        <f>IF(F811=F810,0,SUMIF($F$6:$F$1627,F811,$L$6:$L$1627))</f>
        <v>#REF!</v>
      </c>
      <c r="U811" s="96" t="e">
        <f t="shared" si="275"/>
        <v>#REF!</v>
      </c>
      <c r="V811" s="100" t="e">
        <f>IF(F811=F810,0,SUMIF($F$6:$F$1627,F811,$N$6:$N$1627))</f>
        <v>#REF!</v>
      </c>
      <c r="W811" s="103" t="e">
        <f>V811+W810</f>
        <v>#REF!</v>
      </c>
    </row>
    <row r="812" spans="3:23" hidden="1">
      <c r="C812" s="84" t="e">
        <f>'ORÇAMENTO '!#REF!</f>
        <v>#REF!</v>
      </c>
      <c r="D812" s="88" t="e">
        <f>'ORÇAMENTO '!#REF!</f>
        <v>#REF!</v>
      </c>
      <c r="E812" s="88" t="e">
        <f>'ORÇAMENTO '!#REF!</f>
        <v>#REF!</v>
      </c>
      <c r="F812" s="88" t="e">
        <f>'ORÇAMENTO '!#REF!</f>
        <v>#REF!</v>
      </c>
      <c r="G812" s="90" t="e">
        <f>'ORÇAMENTO '!#REF!</f>
        <v>#REF!</v>
      </c>
      <c r="H812" s="92" t="e">
        <f>'ORÇAMENTO '!#REF!</f>
        <v>#REF!</v>
      </c>
      <c r="I812" s="90" t="e">
        <f>'ORÇAMENTO '!#REF!</f>
        <v>#REF!</v>
      </c>
      <c r="J812" s="90" t="e">
        <f>'ORÇAMENTO '!#REF!</f>
        <v>#REF!</v>
      </c>
      <c r="K812" s="90" t="e">
        <f>'ORÇAMENTO '!#REF!</f>
        <v>#REF!</v>
      </c>
      <c r="L812" s="92" t="e">
        <f>'ORÇAMENTO '!#REF!</f>
        <v>#REF!</v>
      </c>
      <c r="M812" s="92" t="e">
        <f>'ORÇAMENTO '!#REF!</f>
        <v>#REF!</v>
      </c>
      <c r="N812" s="95" t="e">
        <f>'ORÇAMENTO '!#REF!</f>
        <v>#REF!</v>
      </c>
      <c r="R812" s="96" t="e">
        <f>IF(F812=F811,0,SUMIF(F$6:F$1627,F812,H$6:H$1627))</f>
        <v>#REF!</v>
      </c>
      <c r="S812" s="96" t="e">
        <f>IF(F812=F811,0,SUMIF(F$6:F$1627,F812,I$6:I$1627))</f>
        <v>#REF!</v>
      </c>
      <c r="T812" s="89" t="e">
        <f>IF(F812=F811,0,SUMIF(F$6:F$1627,F812,L$6:L$1627))</f>
        <v>#REF!</v>
      </c>
      <c r="U812" s="96" t="e">
        <f t="shared" si="275"/>
        <v>#REF!</v>
      </c>
      <c r="V812" s="100" t="e">
        <f>IF(F812=F811,0,SUMIF(F$6:F$1627,F812,N$6:N$1627))</f>
        <v>#REF!</v>
      </c>
    </row>
    <row r="813" spans="3:23">
      <c r="C813" s="84" t="e">
        <f>'ORÇAMENTO '!#REF!</f>
        <v>#REF!</v>
      </c>
      <c r="D813" s="88" t="e">
        <f>'ORÇAMENTO '!#REF!</f>
        <v>#REF!</v>
      </c>
      <c r="E813" s="88" t="e">
        <f>'ORÇAMENTO '!#REF!</f>
        <v>#REF!</v>
      </c>
      <c r="F813" s="88" t="e">
        <f>'ORÇAMENTO '!#REF!</f>
        <v>#REF!</v>
      </c>
      <c r="G813" s="90" t="e">
        <f>'ORÇAMENTO '!#REF!</f>
        <v>#REF!</v>
      </c>
      <c r="H813" s="92" t="e">
        <f>'ORÇAMENTO '!#REF!</f>
        <v>#REF!</v>
      </c>
      <c r="I813" s="90" t="e">
        <f>'ORÇAMENTO '!#REF!</f>
        <v>#REF!</v>
      </c>
      <c r="J813" s="90" t="e">
        <f>'ORÇAMENTO '!#REF!</f>
        <v>#REF!</v>
      </c>
      <c r="K813" s="90" t="e">
        <f>'ORÇAMENTO '!#REF!</f>
        <v>#REF!</v>
      </c>
      <c r="L813" s="92" t="e">
        <f>'ORÇAMENTO '!#REF!</f>
        <v>#REF!</v>
      </c>
      <c r="M813" s="92" t="e">
        <f>'ORÇAMENTO '!#REF!</f>
        <v>#REF!</v>
      </c>
      <c r="N813" s="95" t="e">
        <f>'ORÇAMENTO '!#REF!</f>
        <v>#REF!</v>
      </c>
      <c r="R813" s="96" t="e">
        <f>IF(F813=F812,0,SUMIF($F$6:$F$1627,F813,$H$6:$H$1627))</f>
        <v>#REF!</v>
      </c>
      <c r="S813" s="96" t="e">
        <f>IF(F813=F812,0,SUMIF($F$6:$F$1627,F813,$I$6:$I$1627))</f>
        <v>#REF!</v>
      </c>
      <c r="T813" s="89" t="e">
        <f>IF(F813=F812,0,SUMIF($F$6:$F$1627,F813,$L$6:$L$1627))</f>
        <v>#REF!</v>
      </c>
      <c r="U813" s="96" t="e">
        <f t="shared" si="275"/>
        <v>#REF!</v>
      </c>
      <c r="V813" s="100" t="e">
        <f>IF(F813=F812,0,SUMIF($F$6:$F$1627,F813,$N$6:$N$1627))</f>
        <v>#REF!</v>
      </c>
      <c r="W813" s="103" t="e">
        <f>V813+W812</f>
        <v>#REF!</v>
      </c>
    </row>
    <row r="814" spans="3:23" hidden="1">
      <c r="C814" s="84" t="e">
        <f>'ORÇAMENTO '!#REF!</f>
        <v>#REF!</v>
      </c>
      <c r="D814" s="88" t="e">
        <f>'ORÇAMENTO '!#REF!</f>
        <v>#REF!</v>
      </c>
      <c r="E814" s="88" t="e">
        <f>'ORÇAMENTO '!#REF!</f>
        <v>#REF!</v>
      </c>
      <c r="F814" s="88" t="e">
        <f>'ORÇAMENTO '!#REF!</f>
        <v>#REF!</v>
      </c>
      <c r="G814" s="90" t="e">
        <f>'ORÇAMENTO '!#REF!</f>
        <v>#REF!</v>
      </c>
      <c r="H814" s="92" t="e">
        <f>'ORÇAMENTO '!#REF!</f>
        <v>#REF!</v>
      </c>
      <c r="I814" s="90" t="e">
        <f>'ORÇAMENTO '!#REF!</f>
        <v>#REF!</v>
      </c>
      <c r="J814" s="90" t="e">
        <f>'ORÇAMENTO '!#REF!</f>
        <v>#REF!</v>
      </c>
      <c r="K814" s="90" t="e">
        <f>'ORÇAMENTO '!#REF!</f>
        <v>#REF!</v>
      </c>
      <c r="L814" s="92" t="e">
        <f>'ORÇAMENTO '!#REF!</f>
        <v>#REF!</v>
      </c>
      <c r="M814" s="92" t="e">
        <f>'ORÇAMENTO '!#REF!</f>
        <v>#REF!</v>
      </c>
      <c r="N814" s="95" t="e">
        <f>'ORÇAMENTO '!#REF!</f>
        <v>#REF!</v>
      </c>
      <c r="R814" s="96" t="e">
        <f>IF(F814=F813,0,SUMIF(F$6:F$1627,F814,H$6:H$1627))</f>
        <v>#REF!</v>
      </c>
      <c r="S814" s="96" t="e">
        <f>IF(F814=F813,0,SUMIF(F$6:F$1627,F814,I$6:I$1627))</f>
        <v>#REF!</v>
      </c>
      <c r="T814" s="89" t="e">
        <f>IF(F814=F813,0,SUMIF(F$6:F$1627,F814,L$6:L$1627))</f>
        <v>#REF!</v>
      </c>
      <c r="U814" s="96" t="e">
        <f t="shared" si="275"/>
        <v>#REF!</v>
      </c>
      <c r="V814" s="100" t="e">
        <f>IF(F814=F813,0,SUMIF(F$6:F$1627,F814,N$6:N$1627))</f>
        <v>#REF!</v>
      </c>
    </row>
    <row r="815" spans="3:23" hidden="1">
      <c r="C815" s="84" t="e">
        <f>'ORÇAMENTO '!#REF!</f>
        <v>#REF!</v>
      </c>
      <c r="D815" s="88" t="e">
        <f>'ORÇAMENTO '!#REF!</f>
        <v>#REF!</v>
      </c>
      <c r="E815" s="88" t="e">
        <f>'ORÇAMENTO '!#REF!</f>
        <v>#REF!</v>
      </c>
      <c r="F815" s="88" t="e">
        <f>'ORÇAMENTO '!#REF!</f>
        <v>#REF!</v>
      </c>
      <c r="G815" s="90" t="e">
        <f>'ORÇAMENTO '!#REF!</f>
        <v>#REF!</v>
      </c>
      <c r="H815" s="92" t="e">
        <f>'ORÇAMENTO '!#REF!</f>
        <v>#REF!</v>
      </c>
      <c r="I815" s="90" t="e">
        <f>'ORÇAMENTO '!#REF!</f>
        <v>#REF!</v>
      </c>
      <c r="J815" s="90" t="e">
        <f>'ORÇAMENTO '!#REF!</f>
        <v>#REF!</v>
      </c>
      <c r="K815" s="90" t="e">
        <f>'ORÇAMENTO '!#REF!</f>
        <v>#REF!</v>
      </c>
      <c r="L815" s="92" t="e">
        <f>'ORÇAMENTO '!#REF!</f>
        <v>#REF!</v>
      </c>
      <c r="M815" s="92" t="e">
        <f>'ORÇAMENTO '!#REF!</f>
        <v>#REF!</v>
      </c>
      <c r="N815" s="95" t="e">
        <f>'ORÇAMENTO '!#REF!</f>
        <v>#REF!</v>
      </c>
      <c r="R815" s="96" t="e">
        <f>IF(F815=F814,0,SUMIF(F$6:F$1627,F815,H$6:H$1627))</f>
        <v>#REF!</v>
      </c>
      <c r="S815" s="96" t="e">
        <f>IF(F815=F814,0,SUMIF(F$6:F$1627,F815,I$6:I$1627))</f>
        <v>#REF!</v>
      </c>
      <c r="T815" s="89" t="e">
        <f>IF(F815=F814,0,SUMIF(F$6:F$1627,F815,L$6:L$1627))</f>
        <v>#REF!</v>
      </c>
      <c r="U815" s="96" t="e">
        <f t="shared" si="275"/>
        <v>#REF!</v>
      </c>
      <c r="V815" s="100" t="e">
        <f>IF(F815=F814,0,SUMIF(F$6:F$1627,F815,N$6:N$1627))</f>
        <v>#REF!</v>
      </c>
    </row>
    <row r="816" spans="3:23" hidden="1">
      <c r="C816" s="84" t="e">
        <f>'ORÇAMENTO '!#REF!</f>
        <v>#REF!</v>
      </c>
      <c r="D816" s="88" t="e">
        <f>'ORÇAMENTO '!#REF!</f>
        <v>#REF!</v>
      </c>
      <c r="E816" s="88" t="e">
        <f>'ORÇAMENTO '!#REF!</f>
        <v>#REF!</v>
      </c>
      <c r="F816" s="88" t="e">
        <f>'ORÇAMENTO '!#REF!</f>
        <v>#REF!</v>
      </c>
      <c r="G816" s="90" t="e">
        <f>'ORÇAMENTO '!#REF!</f>
        <v>#REF!</v>
      </c>
      <c r="H816" s="92" t="e">
        <f>'ORÇAMENTO '!#REF!</f>
        <v>#REF!</v>
      </c>
      <c r="I816" s="90" t="e">
        <f>'ORÇAMENTO '!#REF!</f>
        <v>#REF!</v>
      </c>
      <c r="J816" s="90" t="e">
        <f>'ORÇAMENTO '!#REF!</f>
        <v>#REF!</v>
      </c>
      <c r="K816" s="90" t="e">
        <f>'ORÇAMENTO '!#REF!</f>
        <v>#REF!</v>
      </c>
      <c r="L816" s="92" t="e">
        <f>'ORÇAMENTO '!#REF!</f>
        <v>#REF!</v>
      </c>
      <c r="M816" s="92" t="e">
        <f>'ORÇAMENTO '!#REF!</f>
        <v>#REF!</v>
      </c>
      <c r="N816" s="95" t="e">
        <f>'ORÇAMENTO '!#REF!</f>
        <v>#REF!</v>
      </c>
      <c r="R816" s="96" t="e">
        <f>IF(F816=F815,0,SUMIF(F$6:F$1627,F816,H$6:H$1627))</f>
        <v>#REF!</v>
      </c>
      <c r="S816" s="96" t="e">
        <f>IF(F816=F815,0,SUMIF(F$6:F$1627,F816,I$6:I$1627))</f>
        <v>#REF!</v>
      </c>
      <c r="T816" s="89" t="e">
        <f>IF(F816=F815,0,SUMIF(F$6:F$1627,F816,L$6:L$1627))</f>
        <v>#REF!</v>
      </c>
      <c r="U816" s="96" t="e">
        <f t="shared" si="275"/>
        <v>#REF!</v>
      </c>
      <c r="V816" s="100" t="e">
        <f>IF(F816=F815,0,SUMIF(F$6:F$1627,F816,N$6:N$1627))</f>
        <v>#REF!</v>
      </c>
    </row>
    <row r="817" spans="3:23" hidden="1">
      <c r="C817" s="84" t="e">
        <f>'ORÇAMENTO '!#REF!</f>
        <v>#REF!</v>
      </c>
      <c r="D817" s="88" t="e">
        <f>'ORÇAMENTO '!#REF!</f>
        <v>#REF!</v>
      </c>
      <c r="E817" s="88" t="e">
        <f>'ORÇAMENTO '!#REF!</f>
        <v>#REF!</v>
      </c>
      <c r="F817" s="88" t="e">
        <f>'ORÇAMENTO '!#REF!</f>
        <v>#REF!</v>
      </c>
      <c r="G817" s="90" t="e">
        <f>'ORÇAMENTO '!#REF!</f>
        <v>#REF!</v>
      </c>
      <c r="H817" s="92" t="e">
        <f>'ORÇAMENTO '!#REF!</f>
        <v>#REF!</v>
      </c>
      <c r="I817" s="90" t="e">
        <f>'ORÇAMENTO '!#REF!</f>
        <v>#REF!</v>
      </c>
      <c r="J817" s="90" t="e">
        <f>'ORÇAMENTO '!#REF!</f>
        <v>#REF!</v>
      </c>
      <c r="K817" s="90" t="e">
        <f>'ORÇAMENTO '!#REF!</f>
        <v>#REF!</v>
      </c>
      <c r="L817" s="92" t="e">
        <f>'ORÇAMENTO '!#REF!</f>
        <v>#REF!</v>
      </c>
      <c r="M817" s="92" t="e">
        <f>'ORÇAMENTO '!#REF!</f>
        <v>#REF!</v>
      </c>
      <c r="N817" s="95" t="e">
        <f>'ORÇAMENTO '!#REF!</f>
        <v>#REF!</v>
      </c>
      <c r="R817" s="96" t="e">
        <f>IF(F817=F816,0,SUMIF(F$6:F$1627,F817,H$6:H$1627))</f>
        <v>#REF!</v>
      </c>
      <c r="S817" s="96" t="e">
        <f>IF(F817=F816,0,SUMIF(F$6:F$1627,F817,I$6:I$1627))</f>
        <v>#REF!</v>
      </c>
      <c r="T817" s="89" t="e">
        <f>IF(F817=F816,0,SUMIF(F$6:F$1627,F817,L$6:L$1627))</f>
        <v>#REF!</v>
      </c>
      <c r="U817" s="96" t="e">
        <f t="shared" si="275"/>
        <v>#REF!</v>
      </c>
      <c r="V817" s="100" t="e">
        <f>IF(F817=F816,0,SUMIF(F$6:F$1627,F817,N$6:N$1627))</f>
        <v>#REF!</v>
      </c>
    </row>
    <row r="818" spans="3:23" hidden="1">
      <c r="C818" s="84" t="e">
        <f>'ORÇAMENTO '!#REF!</f>
        <v>#REF!</v>
      </c>
      <c r="D818" s="88" t="e">
        <f>'ORÇAMENTO '!#REF!</f>
        <v>#REF!</v>
      </c>
      <c r="E818" s="88" t="e">
        <f>'ORÇAMENTO '!#REF!</f>
        <v>#REF!</v>
      </c>
      <c r="F818" s="88" t="e">
        <f>'ORÇAMENTO '!#REF!</f>
        <v>#REF!</v>
      </c>
      <c r="G818" s="90" t="e">
        <f>'ORÇAMENTO '!#REF!</f>
        <v>#REF!</v>
      </c>
      <c r="H818" s="92" t="e">
        <f>'ORÇAMENTO '!#REF!</f>
        <v>#REF!</v>
      </c>
      <c r="I818" s="90" t="e">
        <f>'ORÇAMENTO '!#REF!</f>
        <v>#REF!</v>
      </c>
      <c r="J818" s="90" t="e">
        <f>'ORÇAMENTO '!#REF!</f>
        <v>#REF!</v>
      </c>
      <c r="K818" s="90" t="e">
        <f>'ORÇAMENTO '!#REF!</f>
        <v>#REF!</v>
      </c>
      <c r="L818" s="92" t="e">
        <f>'ORÇAMENTO '!#REF!</f>
        <v>#REF!</v>
      </c>
      <c r="M818" s="92" t="e">
        <f>'ORÇAMENTO '!#REF!</f>
        <v>#REF!</v>
      </c>
      <c r="N818" s="95" t="e">
        <f>'ORÇAMENTO '!#REF!</f>
        <v>#REF!</v>
      </c>
      <c r="R818" s="96" t="e">
        <f>IF(F818=F817,0,SUMIF(F$6:F$1627,F818,H$6:H$1627))</f>
        <v>#REF!</v>
      </c>
      <c r="S818" s="96" t="e">
        <f>IF(F818=F817,0,SUMIF(F$6:F$1627,F818,I$6:I$1627))</f>
        <v>#REF!</v>
      </c>
      <c r="T818" s="89" t="e">
        <f>IF(F818=F817,0,SUMIF(F$6:F$1627,F818,L$6:L$1627))</f>
        <v>#REF!</v>
      </c>
      <c r="U818" s="96" t="e">
        <f t="shared" si="275"/>
        <v>#REF!</v>
      </c>
      <c r="V818" s="100" t="e">
        <f>IF(F818=F817,0,SUMIF(F$6:F$1627,F818,N$6:N$1627))</f>
        <v>#REF!</v>
      </c>
    </row>
    <row r="819" spans="3:23">
      <c r="C819" s="84" t="e">
        <f>'ORÇAMENTO '!#REF!</f>
        <v>#REF!</v>
      </c>
      <c r="D819" s="88" t="e">
        <f>'ORÇAMENTO '!#REF!</f>
        <v>#REF!</v>
      </c>
      <c r="E819" s="88" t="e">
        <f>'ORÇAMENTO '!#REF!</f>
        <v>#REF!</v>
      </c>
      <c r="F819" s="88" t="e">
        <f>'ORÇAMENTO '!#REF!</f>
        <v>#REF!</v>
      </c>
      <c r="G819" s="90" t="e">
        <f>'ORÇAMENTO '!#REF!</f>
        <v>#REF!</v>
      </c>
      <c r="H819" s="92" t="e">
        <f>'ORÇAMENTO '!#REF!</f>
        <v>#REF!</v>
      </c>
      <c r="I819" s="90" t="e">
        <f>'ORÇAMENTO '!#REF!</f>
        <v>#REF!</v>
      </c>
      <c r="J819" s="90" t="e">
        <f>'ORÇAMENTO '!#REF!</f>
        <v>#REF!</v>
      </c>
      <c r="K819" s="90" t="e">
        <f>'ORÇAMENTO '!#REF!</f>
        <v>#REF!</v>
      </c>
      <c r="L819" s="92" t="e">
        <f>'ORÇAMENTO '!#REF!</f>
        <v>#REF!</v>
      </c>
      <c r="M819" s="92" t="e">
        <f>'ORÇAMENTO '!#REF!</f>
        <v>#REF!</v>
      </c>
      <c r="N819" s="95" t="e">
        <f>'ORÇAMENTO '!#REF!</f>
        <v>#REF!</v>
      </c>
      <c r="R819" s="96" t="e">
        <f>IF(F819=F818,0,SUMIF($F$6:$F$1627,F819,$H$6:$H$1627))</f>
        <v>#REF!</v>
      </c>
      <c r="S819" s="96" t="e">
        <f>IF(F819=F818,0,SUMIF($F$6:$F$1627,F819,$I$6:$I$1627))</f>
        <v>#REF!</v>
      </c>
      <c r="T819" s="89" t="e">
        <f>IF(F819=F818,0,SUMIF($F$6:$F$1627,F819,$L$6:$L$1627))</f>
        <v>#REF!</v>
      </c>
      <c r="U819" s="96" t="e">
        <f t="shared" si="275"/>
        <v>#REF!</v>
      </c>
      <c r="V819" s="100" t="e">
        <f>IF(F819=F818,0,SUMIF($F$6:$F$1627,F819,$N$6:$N$1627))</f>
        <v>#REF!</v>
      </c>
      <c r="W819" s="103" t="e">
        <f>V819+W818</f>
        <v>#REF!</v>
      </c>
    </row>
    <row r="820" spans="3:23" hidden="1">
      <c r="C820" s="84" t="e">
        <f>'ORÇAMENTO '!#REF!</f>
        <v>#REF!</v>
      </c>
      <c r="D820" s="88" t="e">
        <f>'ORÇAMENTO '!#REF!</f>
        <v>#REF!</v>
      </c>
      <c r="E820" s="88" t="e">
        <f>'ORÇAMENTO '!#REF!</f>
        <v>#REF!</v>
      </c>
      <c r="F820" s="88" t="e">
        <f>'ORÇAMENTO '!#REF!</f>
        <v>#REF!</v>
      </c>
      <c r="G820" s="90" t="e">
        <f>'ORÇAMENTO '!#REF!</f>
        <v>#REF!</v>
      </c>
      <c r="H820" s="92" t="e">
        <f>'ORÇAMENTO '!#REF!</f>
        <v>#REF!</v>
      </c>
      <c r="I820" s="90" t="e">
        <f>'ORÇAMENTO '!#REF!</f>
        <v>#REF!</v>
      </c>
      <c r="J820" s="90" t="e">
        <f>'ORÇAMENTO '!#REF!</f>
        <v>#REF!</v>
      </c>
      <c r="K820" s="90" t="e">
        <f>'ORÇAMENTO '!#REF!</f>
        <v>#REF!</v>
      </c>
      <c r="L820" s="92" t="e">
        <f>'ORÇAMENTO '!#REF!</f>
        <v>#REF!</v>
      </c>
      <c r="M820" s="92" t="e">
        <f>'ORÇAMENTO '!#REF!</f>
        <v>#REF!</v>
      </c>
      <c r="N820" s="95" t="e">
        <f>'ORÇAMENTO '!#REF!</f>
        <v>#REF!</v>
      </c>
      <c r="R820" s="96" t="e">
        <f>IF(F820=F819,0,SUMIF(F$6:F$1627,F820,H$6:H$1627))</f>
        <v>#REF!</v>
      </c>
      <c r="S820" s="96" t="e">
        <f>IF(F820=F819,0,SUMIF(F$6:F$1627,F820,I$6:I$1627))</f>
        <v>#REF!</v>
      </c>
      <c r="T820" s="89" t="e">
        <f>IF(F820=F819,0,SUMIF(F$6:F$1627,F820,L$6:L$1627))</f>
        <v>#REF!</v>
      </c>
      <c r="U820" s="96" t="e">
        <f t="shared" si="275"/>
        <v>#REF!</v>
      </c>
      <c r="V820" s="100" t="e">
        <f>IF(F820=F819,0,SUMIF(F$6:F$1627,F820,N$6:N$1627))</f>
        <v>#REF!</v>
      </c>
    </row>
    <row r="821" spans="3:23" hidden="1">
      <c r="C821" s="84" t="e">
        <f>'ORÇAMENTO '!#REF!</f>
        <v>#REF!</v>
      </c>
      <c r="D821" s="88" t="e">
        <f>'ORÇAMENTO '!#REF!</f>
        <v>#REF!</v>
      </c>
      <c r="E821" s="88" t="e">
        <f>'ORÇAMENTO '!#REF!</f>
        <v>#REF!</v>
      </c>
      <c r="F821" s="88" t="e">
        <f>'ORÇAMENTO '!#REF!</f>
        <v>#REF!</v>
      </c>
      <c r="G821" s="90" t="e">
        <f>'ORÇAMENTO '!#REF!</f>
        <v>#REF!</v>
      </c>
      <c r="H821" s="92" t="e">
        <f>'ORÇAMENTO '!#REF!</f>
        <v>#REF!</v>
      </c>
      <c r="I821" s="90" t="e">
        <f>'ORÇAMENTO '!#REF!</f>
        <v>#REF!</v>
      </c>
      <c r="J821" s="90" t="e">
        <f>'ORÇAMENTO '!#REF!</f>
        <v>#REF!</v>
      </c>
      <c r="K821" s="90" t="e">
        <f>'ORÇAMENTO '!#REF!</f>
        <v>#REF!</v>
      </c>
      <c r="L821" s="92" t="e">
        <f>'ORÇAMENTO '!#REF!</f>
        <v>#REF!</v>
      </c>
      <c r="M821" s="92" t="e">
        <f>'ORÇAMENTO '!#REF!</f>
        <v>#REF!</v>
      </c>
      <c r="N821" s="95" t="e">
        <f>'ORÇAMENTO '!#REF!</f>
        <v>#REF!</v>
      </c>
      <c r="R821" s="96" t="e">
        <f>IF(F821=F820,0,SUMIF(F$6:F$1627,F821,H$6:H$1627))</f>
        <v>#REF!</v>
      </c>
      <c r="S821" s="96" t="e">
        <f>IF(F821=F820,0,SUMIF(F$6:F$1627,F821,I$6:I$1627))</f>
        <v>#REF!</v>
      </c>
      <c r="T821" s="89" t="e">
        <f>IF(F821=F820,0,SUMIF(F$6:F$1627,F821,L$6:L$1627))</f>
        <v>#REF!</v>
      </c>
      <c r="U821" s="96" t="e">
        <f t="shared" si="275"/>
        <v>#REF!</v>
      </c>
      <c r="V821" s="100" t="e">
        <f>IF(F821=F820,0,SUMIF(F$6:F$1627,F821,N$6:N$1627))</f>
        <v>#REF!</v>
      </c>
    </row>
    <row r="822" spans="3:23">
      <c r="C822" s="84" t="e">
        <f>'ORÇAMENTO '!#REF!</f>
        <v>#REF!</v>
      </c>
      <c r="D822" s="88" t="e">
        <f>'ORÇAMENTO '!#REF!</f>
        <v>#REF!</v>
      </c>
      <c r="E822" s="88" t="e">
        <f>'ORÇAMENTO '!#REF!</f>
        <v>#REF!</v>
      </c>
      <c r="F822" s="88" t="e">
        <f>'ORÇAMENTO '!#REF!</f>
        <v>#REF!</v>
      </c>
      <c r="G822" s="90" t="e">
        <f>'ORÇAMENTO '!#REF!</f>
        <v>#REF!</v>
      </c>
      <c r="H822" s="92" t="e">
        <f>'ORÇAMENTO '!#REF!</f>
        <v>#REF!</v>
      </c>
      <c r="I822" s="90" t="e">
        <f>'ORÇAMENTO '!#REF!</f>
        <v>#REF!</v>
      </c>
      <c r="J822" s="90" t="e">
        <f>'ORÇAMENTO '!#REF!</f>
        <v>#REF!</v>
      </c>
      <c r="K822" s="90" t="e">
        <f>'ORÇAMENTO '!#REF!</f>
        <v>#REF!</v>
      </c>
      <c r="L822" s="92" t="e">
        <f>'ORÇAMENTO '!#REF!</f>
        <v>#REF!</v>
      </c>
      <c r="M822" s="92" t="e">
        <f>'ORÇAMENTO '!#REF!</f>
        <v>#REF!</v>
      </c>
      <c r="N822" s="95" t="e">
        <f>'ORÇAMENTO '!#REF!</f>
        <v>#REF!</v>
      </c>
      <c r="R822" s="96" t="e">
        <f>IF(F822=F821,0,SUMIF($F$6:$F$1627,F822,$H$6:$H$1627))</f>
        <v>#REF!</v>
      </c>
      <c r="S822" s="96" t="e">
        <f>IF(F822=F821,0,SUMIF($F$6:$F$1627,F822,$I$6:$I$1627))</f>
        <v>#REF!</v>
      </c>
      <c r="T822" s="89" t="e">
        <f>IF(F822=F821,0,SUMIF($F$6:$F$1627,F822,$L$6:$L$1627))</f>
        <v>#REF!</v>
      </c>
      <c r="U822" s="96" t="e">
        <f t="shared" si="275"/>
        <v>#REF!</v>
      </c>
      <c r="V822" s="100" t="e">
        <f>IF(F822=F821,0,SUMIF($F$6:$F$1627,F822,$N$6:$N$1627))</f>
        <v>#REF!</v>
      </c>
      <c r="W822" s="103" t="e">
        <f>V822+W821</f>
        <v>#REF!</v>
      </c>
    </row>
    <row r="823" spans="3:23" hidden="1">
      <c r="C823" s="84" t="e">
        <f>'ORÇAMENTO '!#REF!</f>
        <v>#REF!</v>
      </c>
      <c r="D823" s="88" t="e">
        <f>'ORÇAMENTO '!#REF!</f>
        <v>#REF!</v>
      </c>
      <c r="E823" s="88" t="e">
        <f>'ORÇAMENTO '!#REF!</f>
        <v>#REF!</v>
      </c>
      <c r="F823" s="88" t="e">
        <f>'ORÇAMENTO '!#REF!</f>
        <v>#REF!</v>
      </c>
      <c r="G823" s="90" t="e">
        <f>'ORÇAMENTO '!#REF!</f>
        <v>#REF!</v>
      </c>
      <c r="H823" s="92" t="e">
        <f>'ORÇAMENTO '!#REF!</f>
        <v>#REF!</v>
      </c>
      <c r="I823" s="90" t="e">
        <f>'ORÇAMENTO '!#REF!</f>
        <v>#REF!</v>
      </c>
      <c r="J823" s="90" t="e">
        <f>'ORÇAMENTO '!#REF!</f>
        <v>#REF!</v>
      </c>
      <c r="K823" s="90" t="e">
        <f>'ORÇAMENTO '!#REF!</f>
        <v>#REF!</v>
      </c>
      <c r="L823" s="92" t="e">
        <f>'ORÇAMENTO '!#REF!</f>
        <v>#REF!</v>
      </c>
      <c r="M823" s="92" t="e">
        <f>'ORÇAMENTO '!#REF!</f>
        <v>#REF!</v>
      </c>
      <c r="N823" s="95" t="e">
        <f>'ORÇAMENTO '!#REF!</f>
        <v>#REF!</v>
      </c>
      <c r="R823" s="96" t="e">
        <f>IF(F823=F822,0,SUMIF(F$6:F$1627,F823,H$6:H$1627))</f>
        <v>#REF!</v>
      </c>
      <c r="S823" s="96" t="e">
        <f>IF(F823=F822,0,SUMIF(F$6:F$1627,F823,I$6:I$1627))</f>
        <v>#REF!</v>
      </c>
      <c r="T823" s="89" t="e">
        <f>IF(F823=F822,0,SUMIF(F$6:F$1627,F823,L$6:L$1627))</f>
        <v>#REF!</v>
      </c>
      <c r="U823" s="96" t="e">
        <f t="shared" si="275"/>
        <v>#REF!</v>
      </c>
      <c r="V823" s="100" t="e">
        <f>IF(F823=F822,0,SUMIF(F$6:F$1627,F823,N$6:N$1627))</f>
        <v>#REF!</v>
      </c>
    </row>
    <row r="824" spans="3:23" hidden="1">
      <c r="C824" s="84" t="e">
        <f>'ORÇAMENTO '!#REF!</f>
        <v>#REF!</v>
      </c>
      <c r="D824" s="88" t="e">
        <f>'ORÇAMENTO '!#REF!</f>
        <v>#REF!</v>
      </c>
      <c r="E824" s="88" t="e">
        <f>'ORÇAMENTO '!#REF!</f>
        <v>#REF!</v>
      </c>
      <c r="F824" s="88" t="e">
        <f>'ORÇAMENTO '!#REF!</f>
        <v>#REF!</v>
      </c>
      <c r="G824" s="90" t="e">
        <f>'ORÇAMENTO '!#REF!</f>
        <v>#REF!</v>
      </c>
      <c r="H824" s="92" t="e">
        <f>'ORÇAMENTO '!#REF!</f>
        <v>#REF!</v>
      </c>
      <c r="I824" s="90" t="e">
        <f>'ORÇAMENTO '!#REF!</f>
        <v>#REF!</v>
      </c>
      <c r="J824" s="90" t="e">
        <f>'ORÇAMENTO '!#REF!</f>
        <v>#REF!</v>
      </c>
      <c r="K824" s="90" t="e">
        <f>'ORÇAMENTO '!#REF!</f>
        <v>#REF!</v>
      </c>
      <c r="L824" s="92" t="e">
        <f>'ORÇAMENTO '!#REF!</f>
        <v>#REF!</v>
      </c>
      <c r="M824" s="92" t="e">
        <f>'ORÇAMENTO '!#REF!</f>
        <v>#REF!</v>
      </c>
      <c r="N824" s="95" t="e">
        <f>'ORÇAMENTO '!#REF!</f>
        <v>#REF!</v>
      </c>
      <c r="R824" s="96" t="e">
        <f>IF(F824=F823,0,SUMIF(F$6:F$1627,F824,H$6:H$1627))</f>
        <v>#REF!</v>
      </c>
      <c r="S824" s="96" t="e">
        <f>IF(F824=F823,0,SUMIF(F$6:F$1627,F824,I$6:I$1627))</f>
        <v>#REF!</v>
      </c>
      <c r="T824" s="89" t="e">
        <f>IF(F824=F823,0,SUMIF(F$6:F$1627,F824,L$6:L$1627))</f>
        <v>#REF!</v>
      </c>
      <c r="U824" s="96" t="e">
        <f t="shared" si="275"/>
        <v>#REF!</v>
      </c>
      <c r="V824" s="100" t="e">
        <f>IF(F824=F823,0,SUMIF(F$6:F$1627,F824,N$6:N$1627))</f>
        <v>#REF!</v>
      </c>
    </row>
    <row r="825" spans="3:23" hidden="1">
      <c r="C825" s="84" t="e">
        <f>'ORÇAMENTO '!#REF!</f>
        <v>#REF!</v>
      </c>
      <c r="D825" s="88" t="e">
        <f>'ORÇAMENTO '!#REF!</f>
        <v>#REF!</v>
      </c>
      <c r="E825" s="88" t="e">
        <f>'ORÇAMENTO '!#REF!</f>
        <v>#REF!</v>
      </c>
      <c r="F825" s="88" t="e">
        <f>'ORÇAMENTO '!#REF!</f>
        <v>#REF!</v>
      </c>
      <c r="G825" s="90" t="e">
        <f>'ORÇAMENTO '!#REF!</f>
        <v>#REF!</v>
      </c>
      <c r="H825" s="92" t="e">
        <f>'ORÇAMENTO '!#REF!</f>
        <v>#REF!</v>
      </c>
      <c r="I825" s="90" t="e">
        <f>'ORÇAMENTO '!#REF!</f>
        <v>#REF!</v>
      </c>
      <c r="J825" s="90" t="e">
        <f>'ORÇAMENTO '!#REF!</f>
        <v>#REF!</v>
      </c>
      <c r="K825" s="90" t="e">
        <f>'ORÇAMENTO '!#REF!</f>
        <v>#REF!</v>
      </c>
      <c r="L825" s="92" t="e">
        <f>'ORÇAMENTO '!#REF!</f>
        <v>#REF!</v>
      </c>
      <c r="M825" s="92" t="e">
        <f>'ORÇAMENTO '!#REF!</f>
        <v>#REF!</v>
      </c>
      <c r="N825" s="95" t="e">
        <f>'ORÇAMENTO '!#REF!</f>
        <v>#REF!</v>
      </c>
      <c r="R825" s="96" t="e">
        <f>IF(F825=F824,0,SUMIF(F$6:F$1627,F825,H$6:H$1627))</f>
        <v>#REF!</v>
      </c>
      <c r="S825" s="96" t="e">
        <f>IF(F825=F824,0,SUMIF(F$6:F$1627,F825,I$6:I$1627))</f>
        <v>#REF!</v>
      </c>
      <c r="T825" s="89" t="e">
        <f>IF(F825=F824,0,SUMIF(F$6:F$1627,F825,L$6:L$1627))</f>
        <v>#REF!</v>
      </c>
      <c r="U825" s="96" t="e">
        <f t="shared" si="275"/>
        <v>#REF!</v>
      </c>
      <c r="V825" s="100" t="e">
        <f>IF(F825=F824,0,SUMIF(F$6:F$1627,F825,N$6:N$1627))</f>
        <v>#REF!</v>
      </c>
    </row>
    <row r="826" spans="3:23" hidden="1">
      <c r="C826" s="84" t="e">
        <f>'ORÇAMENTO '!#REF!</f>
        <v>#REF!</v>
      </c>
      <c r="D826" s="88" t="e">
        <f>'ORÇAMENTO '!#REF!</f>
        <v>#REF!</v>
      </c>
      <c r="E826" s="88" t="e">
        <f>'ORÇAMENTO '!#REF!</f>
        <v>#REF!</v>
      </c>
      <c r="F826" s="88" t="e">
        <f>'ORÇAMENTO '!#REF!</f>
        <v>#REF!</v>
      </c>
      <c r="G826" s="90" t="e">
        <f>'ORÇAMENTO '!#REF!</f>
        <v>#REF!</v>
      </c>
      <c r="H826" s="92" t="e">
        <f>'ORÇAMENTO '!#REF!</f>
        <v>#REF!</v>
      </c>
      <c r="I826" s="90" t="e">
        <f>'ORÇAMENTO '!#REF!</f>
        <v>#REF!</v>
      </c>
      <c r="J826" s="90" t="e">
        <f>'ORÇAMENTO '!#REF!</f>
        <v>#REF!</v>
      </c>
      <c r="K826" s="90" t="e">
        <f>'ORÇAMENTO '!#REF!</f>
        <v>#REF!</v>
      </c>
      <c r="L826" s="92" t="e">
        <f>'ORÇAMENTO '!#REF!</f>
        <v>#REF!</v>
      </c>
      <c r="M826" s="92" t="e">
        <f>'ORÇAMENTO '!#REF!</f>
        <v>#REF!</v>
      </c>
      <c r="N826" s="95" t="e">
        <f>'ORÇAMENTO '!#REF!</f>
        <v>#REF!</v>
      </c>
      <c r="R826" s="96" t="e">
        <f>IF(F826=F825,0,SUMIF(F$6:F$1627,F826,H$6:H$1627))</f>
        <v>#REF!</v>
      </c>
      <c r="S826" s="96" t="e">
        <f>IF(F826=F825,0,SUMIF(F$6:F$1627,F826,I$6:I$1627))</f>
        <v>#REF!</v>
      </c>
      <c r="T826" s="89" t="e">
        <f>IF(F826=F825,0,SUMIF(F$6:F$1627,F826,L$6:L$1627))</f>
        <v>#REF!</v>
      </c>
      <c r="U826" s="96" t="e">
        <f t="shared" si="275"/>
        <v>#REF!</v>
      </c>
      <c r="V826" s="100" t="e">
        <f>IF(F826=F825,0,SUMIF(F$6:F$1627,F826,N$6:N$1627))</f>
        <v>#REF!</v>
      </c>
    </row>
    <row r="827" spans="3:23" hidden="1">
      <c r="C827" s="84" t="e">
        <f>'ORÇAMENTO '!#REF!</f>
        <v>#REF!</v>
      </c>
      <c r="D827" s="88" t="e">
        <f>'ORÇAMENTO '!#REF!</f>
        <v>#REF!</v>
      </c>
      <c r="E827" s="88" t="e">
        <f>'ORÇAMENTO '!#REF!</f>
        <v>#REF!</v>
      </c>
      <c r="F827" s="88" t="e">
        <f>'ORÇAMENTO '!#REF!</f>
        <v>#REF!</v>
      </c>
      <c r="G827" s="90" t="e">
        <f>'ORÇAMENTO '!#REF!</f>
        <v>#REF!</v>
      </c>
      <c r="H827" s="92" t="e">
        <f>'ORÇAMENTO '!#REF!</f>
        <v>#REF!</v>
      </c>
      <c r="I827" s="90" t="e">
        <f>'ORÇAMENTO '!#REF!</f>
        <v>#REF!</v>
      </c>
      <c r="J827" s="90" t="e">
        <f>'ORÇAMENTO '!#REF!</f>
        <v>#REF!</v>
      </c>
      <c r="K827" s="90" t="e">
        <f>'ORÇAMENTO '!#REF!</f>
        <v>#REF!</v>
      </c>
      <c r="L827" s="92" t="e">
        <f>'ORÇAMENTO '!#REF!</f>
        <v>#REF!</v>
      </c>
      <c r="M827" s="92" t="e">
        <f>'ORÇAMENTO '!#REF!</f>
        <v>#REF!</v>
      </c>
      <c r="N827" s="95" t="e">
        <f>'ORÇAMENTO '!#REF!</f>
        <v>#REF!</v>
      </c>
      <c r="R827" s="96" t="e">
        <f>IF(F827=F826,0,SUMIF(F$6:F$1627,F827,H$6:H$1627))</f>
        <v>#REF!</v>
      </c>
      <c r="S827" s="96" t="e">
        <f>IF(F827=F826,0,SUMIF(F$6:F$1627,F827,I$6:I$1627))</f>
        <v>#REF!</v>
      </c>
      <c r="T827" s="89" t="e">
        <f>IF(F827=F826,0,SUMIF(F$6:F$1627,F827,L$6:L$1627))</f>
        <v>#REF!</v>
      </c>
      <c r="U827" s="96" t="e">
        <f t="shared" si="275"/>
        <v>#REF!</v>
      </c>
      <c r="V827" s="100" t="e">
        <f>IF(F827=F826,0,SUMIF(F$6:F$1627,F827,N$6:N$1627))</f>
        <v>#REF!</v>
      </c>
    </row>
    <row r="828" spans="3:23">
      <c r="C828" s="84" t="e">
        <f>'ORÇAMENTO '!#REF!</f>
        <v>#REF!</v>
      </c>
      <c r="D828" s="88" t="e">
        <f>'ORÇAMENTO '!#REF!</f>
        <v>#REF!</v>
      </c>
      <c r="E828" s="88" t="e">
        <f>'ORÇAMENTO '!#REF!</f>
        <v>#REF!</v>
      </c>
      <c r="F828" s="88" t="e">
        <f>'ORÇAMENTO '!#REF!</f>
        <v>#REF!</v>
      </c>
      <c r="G828" s="90" t="e">
        <f>'ORÇAMENTO '!#REF!</f>
        <v>#REF!</v>
      </c>
      <c r="H828" s="92" t="e">
        <f>'ORÇAMENTO '!#REF!</f>
        <v>#REF!</v>
      </c>
      <c r="I828" s="90" t="e">
        <f>'ORÇAMENTO '!#REF!</f>
        <v>#REF!</v>
      </c>
      <c r="J828" s="90" t="e">
        <f>'ORÇAMENTO '!#REF!</f>
        <v>#REF!</v>
      </c>
      <c r="K828" s="90" t="e">
        <f>'ORÇAMENTO '!#REF!</f>
        <v>#REF!</v>
      </c>
      <c r="L828" s="92" t="e">
        <f>'ORÇAMENTO '!#REF!</f>
        <v>#REF!</v>
      </c>
      <c r="M828" s="92" t="e">
        <f>'ORÇAMENTO '!#REF!</f>
        <v>#REF!</v>
      </c>
      <c r="N828" s="95" t="e">
        <f>'ORÇAMENTO '!#REF!</f>
        <v>#REF!</v>
      </c>
      <c r="R828" s="96" t="e">
        <f>IF(F828=F827,0,SUMIF($F$6:$F$1627,F828,$H$6:$H$1627))</f>
        <v>#REF!</v>
      </c>
      <c r="S828" s="96" t="e">
        <f>IF(F828=F827,0,SUMIF($F$6:$F$1627,F828,$I$6:$I$1627))</f>
        <v>#REF!</v>
      </c>
      <c r="T828" s="89" t="e">
        <f>IF(F828=F827,0,SUMIF($F$6:$F$1627,F828,$L$6:$L$1627))</f>
        <v>#REF!</v>
      </c>
      <c r="U828" s="96" t="e">
        <f t="shared" si="275"/>
        <v>#REF!</v>
      </c>
      <c r="V828" s="100" t="e">
        <f>IF(F828=F827,0,SUMIF($F$6:$F$1627,F828,$N$6:$N$1627))</f>
        <v>#REF!</v>
      </c>
      <c r="W828" s="103" t="e">
        <f>V828+W827</f>
        <v>#REF!</v>
      </c>
    </row>
    <row r="829" spans="3:23">
      <c r="C829" s="84" t="e">
        <f>'ORÇAMENTO '!#REF!</f>
        <v>#REF!</v>
      </c>
      <c r="D829" s="88" t="e">
        <f>'ORÇAMENTO '!#REF!</f>
        <v>#REF!</v>
      </c>
      <c r="E829" s="88" t="e">
        <f>'ORÇAMENTO '!#REF!</f>
        <v>#REF!</v>
      </c>
      <c r="F829" s="88" t="e">
        <f>'ORÇAMENTO '!#REF!</f>
        <v>#REF!</v>
      </c>
      <c r="G829" s="90" t="e">
        <f>'ORÇAMENTO '!#REF!</f>
        <v>#REF!</v>
      </c>
      <c r="H829" s="92" t="e">
        <f>'ORÇAMENTO '!#REF!</f>
        <v>#REF!</v>
      </c>
      <c r="I829" s="90" t="e">
        <f>'ORÇAMENTO '!#REF!</f>
        <v>#REF!</v>
      </c>
      <c r="J829" s="90" t="e">
        <f>'ORÇAMENTO '!#REF!</f>
        <v>#REF!</v>
      </c>
      <c r="K829" s="90" t="e">
        <f>'ORÇAMENTO '!#REF!</f>
        <v>#REF!</v>
      </c>
      <c r="L829" s="92" t="e">
        <f>'ORÇAMENTO '!#REF!</f>
        <v>#REF!</v>
      </c>
      <c r="M829" s="92" t="e">
        <f>'ORÇAMENTO '!#REF!</f>
        <v>#REF!</v>
      </c>
      <c r="N829" s="95" t="e">
        <f>'ORÇAMENTO '!#REF!</f>
        <v>#REF!</v>
      </c>
      <c r="R829" s="96" t="e">
        <f>IF(F829=F828,0,SUMIF($F$6:$F$1627,F829,$H$6:$H$1627))</f>
        <v>#REF!</v>
      </c>
      <c r="S829" s="96" t="e">
        <f>IF(F829=F828,0,SUMIF($F$6:$F$1627,F829,$I$6:$I$1627))</f>
        <v>#REF!</v>
      </c>
      <c r="T829" s="89" t="e">
        <f>IF(F829=F828,0,SUMIF($F$6:$F$1627,F829,$L$6:$L$1627))</f>
        <v>#REF!</v>
      </c>
      <c r="U829" s="96" t="e">
        <f t="shared" si="275"/>
        <v>#REF!</v>
      </c>
      <c r="V829" s="100" t="e">
        <f>IF(F829=F828,0,SUMIF($F$6:$F$1627,F829,$N$6:$N$1627))</f>
        <v>#REF!</v>
      </c>
      <c r="W829" s="103" t="e">
        <f>V829+W828</f>
        <v>#REF!</v>
      </c>
    </row>
    <row r="830" spans="3:23" hidden="1">
      <c r="C830" s="84" t="e">
        <f>'ORÇAMENTO '!#REF!</f>
        <v>#REF!</v>
      </c>
      <c r="D830" s="88" t="e">
        <f>'ORÇAMENTO '!#REF!</f>
        <v>#REF!</v>
      </c>
      <c r="E830" s="88" t="e">
        <f>'ORÇAMENTO '!#REF!</f>
        <v>#REF!</v>
      </c>
      <c r="F830" s="88" t="e">
        <f>'ORÇAMENTO '!#REF!</f>
        <v>#REF!</v>
      </c>
      <c r="G830" s="90" t="e">
        <f>'ORÇAMENTO '!#REF!</f>
        <v>#REF!</v>
      </c>
      <c r="H830" s="92" t="e">
        <f>'ORÇAMENTO '!#REF!</f>
        <v>#REF!</v>
      </c>
      <c r="I830" s="90" t="e">
        <f>'ORÇAMENTO '!#REF!</f>
        <v>#REF!</v>
      </c>
      <c r="J830" s="90" t="e">
        <f>'ORÇAMENTO '!#REF!</f>
        <v>#REF!</v>
      </c>
      <c r="K830" s="90" t="e">
        <f>'ORÇAMENTO '!#REF!</f>
        <v>#REF!</v>
      </c>
      <c r="L830" s="92" t="e">
        <f>'ORÇAMENTO '!#REF!</f>
        <v>#REF!</v>
      </c>
      <c r="M830" s="92" t="e">
        <f>'ORÇAMENTO '!#REF!</f>
        <v>#REF!</v>
      </c>
      <c r="N830" s="95" t="e">
        <f>'ORÇAMENTO '!#REF!</f>
        <v>#REF!</v>
      </c>
      <c r="R830" s="96" t="e">
        <f>IF(F830=F829,0,SUMIF(F$6:F$1627,F830,H$6:H$1627))</f>
        <v>#REF!</v>
      </c>
      <c r="S830" s="96" t="e">
        <f>IF(F830=F829,0,SUMIF(F$6:F$1627,F830,I$6:I$1627))</f>
        <v>#REF!</v>
      </c>
      <c r="T830" s="89" t="e">
        <f>IF(F830=F829,0,SUMIF(F$6:F$1627,F830,L$6:L$1627))</f>
        <v>#REF!</v>
      </c>
      <c r="U830" s="96" t="e">
        <f t="shared" si="275"/>
        <v>#REF!</v>
      </c>
      <c r="V830" s="100" t="e">
        <f>IF(F830=F829,0,SUMIF(F$6:F$1627,F830,N$6:N$1627))</f>
        <v>#REF!</v>
      </c>
    </row>
    <row r="831" spans="3:23" hidden="1">
      <c r="C831" s="84" t="e">
        <f>'ORÇAMENTO '!#REF!</f>
        <v>#REF!</v>
      </c>
      <c r="D831" s="88" t="e">
        <f>'ORÇAMENTO '!#REF!</f>
        <v>#REF!</v>
      </c>
      <c r="E831" s="88" t="e">
        <f>'ORÇAMENTO '!#REF!</f>
        <v>#REF!</v>
      </c>
      <c r="F831" s="88" t="e">
        <f>'ORÇAMENTO '!#REF!</f>
        <v>#REF!</v>
      </c>
      <c r="G831" s="90" t="e">
        <f>'ORÇAMENTO '!#REF!</f>
        <v>#REF!</v>
      </c>
      <c r="H831" s="92" t="e">
        <f>'ORÇAMENTO '!#REF!</f>
        <v>#REF!</v>
      </c>
      <c r="I831" s="90" t="e">
        <f>'ORÇAMENTO '!#REF!</f>
        <v>#REF!</v>
      </c>
      <c r="J831" s="90" t="e">
        <f>'ORÇAMENTO '!#REF!</f>
        <v>#REF!</v>
      </c>
      <c r="K831" s="90" t="e">
        <f>'ORÇAMENTO '!#REF!</f>
        <v>#REF!</v>
      </c>
      <c r="L831" s="92" t="e">
        <f>'ORÇAMENTO '!#REF!</f>
        <v>#REF!</v>
      </c>
      <c r="M831" s="92" t="e">
        <f>'ORÇAMENTO '!#REF!</f>
        <v>#REF!</v>
      </c>
      <c r="N831" s="95" t="e">
        <f>'ORÇAMENTO '!#REF!</f>
        <v>#REF!</v>
      </c>
      <c r="R831" s="96" t="e">
        <f>IF(F831=F830,0,SUMIF(F$6:F$1627,F831,H$6:H$1627))</f>
        <v>#REF!</v>
      </c>
      <c r="S831" s="96" t="e">
        <f>IF(F831=F830,0,SUMIF(F$6:F$1627,F831,I$6:I$1627))</f>
        <v>#REF!</v>
      </c>
      <c r="T831" s="89" t="e">
        <f>IF(F831=F830,0,SUMIF(F$6:F$1627,F831,L$6:L$1627))</f>
        <v>#REF!</v>
      </c>
      <c r="U831" s="96" t="e">
        <f t="shared" si="275"/>
        <v>#REF!</v>
      </c>
      <c r="V831" s="100" t="e">
        <f>IF(F831=F830,0,SUMIF(F$6:F$1627,F831,N$6:N$1627))</f>
        <v>#REF!</v>
      </c>
    </row>
    <row r="832" spans="3:23" hidden="1">
      <c r="C832" s="84" t="e">
        <f>'ORÇAMENTO '!#REF!</f>
        <v>#REF!</v>
      </c>
      <c r="D832" s="88" t="e">
        <f>'ORÇAMENTO '!#REF!</f>
        <v>#REF!</v>
      </c>
      <c r="E832" s="88" t="e">
        <f>'ORÇAMENTO '!#REF!</f>
        <v>#REF!</v>
      </c>
      <c r="F832" s="88" t="e">
        <f>'ORÇAMENTO '!#REF!</f>
        <v>#REF!</v>
      </c>
      <c r="G832" s="90" t="e">
        <f>'ORÇAMENTO '!#REF!</f>
        <v>#REF!</v>
      </c>
      <c r="H832" s="92" t="e">
        <f>'ORÇAMENTO '!#REF!</f>
        <v>#REF!</v>
      </c>
      <c r="I832" s="90" t="e">
        <f>'ORÇAMENTO '!#REF!</f>
        <v>#REF!</v>
      </c>
      <c r="J832" s="90" t="e">
        <f>'ORÇAMENTO '!#REF!</f>
        <v>#REF!</v>
      </c>
      <c r="K832" s="90" t="e">
        <f>'ORÇAMENTO '!#REF!</f>
        <v>#REF!</v>
      </c>
      <c r="L832" s="92" t="e">
        <f>'ORÇAMENTO '!#REF!</f>
        <v>#REF!</v>
      </c>
      <c r="M832" s="92" t="e">
        <f>'ORÇAMENTO '!#REF!</f>
        <v>#REF!</v>
      </c>
      <c r="N832" s="95" t="e">
        <f>'ORÇAMENTO '!#REF!</f>
        <v>#REF!</v>
      </c>
      <c r="R832" s="96" t="e">
        <f>IF(F832=F831,0,SUMIF(F$6:F$1627,F832,H$6:H$1627))</f>
        <v>#REF!</v>
      </c>
      <c r="S832" s="96" t="e">
        <f>IF(F832=F831,0,SUMIF(F$6:F$1627,F832,I$6:I$1627))</f>
        <v>#REF!</v>
      </c>
      <c r="T832" s="89" t="e">
        <f>IF(F832=F831,0,SUMIF(F$6:F$1627,F832,L$6:L$1627))</f>
        <v>#REF!</v>
      </c>
      <c r="U832" s="96" t="e">
        <f t="shared" si="275"/>
        <v>#REF!</v>
      </c>
      <c r="V832" s="100" t="e">
        <f>IF(F832=F831,0,SUMIF(F$6:F$1627,F832,N$6:N$1627))</f>
        <v>#REF!</v>
      </c>
    </row>
    <row r="833" spans="3:23" hidden="1">
      <c r="C833" s="84" t="e">
        <f>'ORÇAMENTO '!#REF!</f>
        <v>#REF!</v>
      </c>
      <c r="D833" s="88" t="e">
        <f>'ORÇAMENTO '!#REF!</f>
        <v>#REF!</v>
      </c>
      <c r="E833" s="88" t="e">
        <f>'ORÇAMENTO '!#REF!</f>
        <v>#REF!</v>
      </c>
      <c r="F833" s="88" t="e">
        <f>'ORÇAMENTO '!#REF!</f>
        <v>#REF!</v>
      </c>
      <c r="G833" s="90" t="e">
        <f>'ORÇAMENTO '!#REF!</f>
        <v>#REF!</v>
      </c>
      <c r="H833" s="92" t="e">
        <f>'ORÇAMENTO '!#REF!</f>
        <v>#REF!</v>
      </c>
      <c r="I833" s="90" t="e">
        <f>'ORÇAMENTO '!#REF!</f>
        <v>#REF!</v>
      </c>
      <c r="J833" s="90" t="e">
        <f>'ORÇAMENTO '!#REF!</f>
        <v>#REF!</v>
      </c>
      <c r="K833" s="90" t="e">
        <f>'ORÇAMENTO '!#REF!</f>
        <v>#REF!</v>
      </c>
      <c r="L833" s="92" t="e">
        <f>'ORÇAMENTO '!#REF!</f>
        <v>#REF!</v>
      </c>
      <c r="M833" s="92" t="e">
        <f>'ORÇAMENTO '!#REF!</f>
        <v>#REF!</v>
      </c>
      <c r="N833" s="95" t="e">
        <f>'ORÇAMENTO '!#REF!</f>
        <v>#REF!</v>
      </c>
      <c r="R833" s="96" t="e">
        <f>IF(F833=F832,0,SUMIF(F$6:F$1627,F833,H$6:H$1627))</f>
        <v>#REF!</v>
      </c>
      <c r="S833" s="96" t="e">
        <f>IF(F833=F832,0,SUMIF(F$6:F$1627,F833,I$6:I$1627))</f>
        <v>#REF!</v>
      </c>
      <c r="T833" s="89" t="e">
        <f>IF(F833=F832,0,SUMIF(F$6:F$1627,F833,L$6:L$1627))</f>
        <v>#REF!</v>
      </c>
      <c r="U833" s="96" t="e">
        <f t="shared" si="275"/>
        <v>#REF!</v>
      </c>
      <c r="V833" s="100" t="e">
        <f>IF(F833=F832,0,SUMIF(F$6:F$1627,F833,N$6:N$1627))</f>
        <v>#REF!</v>
      </c>
    </row>
    <row r="834" spans="3:23" hidden="1">
      <c r="C834" s="84" t="e">
        <f>'ORÇAMENTO '!#REF!</f>
        <v>#REF!</v>
      </c>
      <c r="D834" s="88" t="e">
        <f>'ORÇAMENTO '!#REF!</f>
        <v>#REF!</v>
      </c>
      <c r="E834" s="88" t="e">
        <f>'ORÇAMENTO '!#REF!</f>
        <v>#REF!</v>
      </c>
      <c r="F834" s="88" t="e">
        <f>'ORÇAMENTO '!#REF!</f>
        <v>#REF!</v>
      </c>
      <c r="G834" s="90" t="e">
        <f>'ORÇAMENTO '!#REF!</f>
        <v>#REF!</v>
      </c>
      <c r="H834" s="92" t="e">
        <f>'ORÇAMENTO '!#REF!</f>
        <v>#REF!</v>
      </c>
      <c r="I834" s="90" t="e">
        <f>'ORÇAMENTO '!#REF!</f>
        <v>#REF!</v>
      </c>
      <c r="J834" s="90" t="e">
        <f>'ORÇAMENTO '!#REF!</f>
        <v>#REF!</v>
      </c>
      <c r="K834" s="90" t="e">
        <f>'ORÇAMENTO '!#REF!</f>
        <v>#REF!</v>
      </c>
      <c r="L834" s="92" t="e">
        <f>'ORÇAMENTO '!#REF!</f>
        <v>#REF!</v>
      </c>
      <c r="M834" s="92" t="e">
        <f>'ORÇAMENTO '!#REF!</f>
        <v>#REF!</v>
      </c>
      <c r="N834" s="95" t="e">
        <f>'ORÇAMENTO '!#REF!</f>
        <v>#REF!</v>
      </c>
      <c r="R834" s="96" t="e">
        <f>IF(F834=F833,0,SUMIF(F$6:F$1627,F834,H$6:H$1627))</f>
        <v>#REF!</v>
      </c>
      <c r="S834" s="96" t="e">
        <f>IF(F834=F833,0,SUMIF(F$6:F$1627,F834,I$6:I$1627))</f>
        <v>#REF!</v>
      </c>
      <c r="T834" s="89" t="e">
        <f>IF(F834=F833,0,SUMIF(F$6:F$1627,F834,L$6:L$1627))</f>
        <v>#REF!</v>
      </c>
      <c r="U834" s="96" t="e">
        <f t="shared" si="275"/>
        <v>#REF!</v>
      </c>
      <c r="V834" s="100" t="e">
        <f>IF(F834=F833,0,SUMIF(F$6:F$1627,F834,N$6:N$1627))</f>
        <v>#REF!</v>
      </c>
    </row>
    <row r="835" spans="3:23">
      <c r="C835" s="84" t="e">
        <f>'ORÇAMENTO '!#REF!</f>
        <v>#REF!</v>
      </c>
      <c r="D835" s="88" t="e">
        <f>'ORÇAMENTO '!#REF!</f>
        <v>#REF!</v>
      </c>
      <c r="E835" s="88" t="e">
        <f>'ORÇAMENTO '!#REF!</f>
        <v>#REF!</v>
      </c>
      <c r="F835" s="88" t="e">
        <f>'ORÇAMENTO '!#REF!</f>
        <v>#REF!</v>
      </c>
      <c r="G835" s="90" t="e">
        <f>'ORÇAMENTO '!#REF!</f>
        <v>#REF!</v>
      </c>
      <c r="H835" s="92" t="e">
        <f>'ORÇAMENTO '!#REF!</f>
        <v>#REF!</v>
      </c>
      <c r="I835" s="90" t="e">
        <f>'ORÇAMENTO '!#REF!</f>
        <v>#REF!</v>
      </c>
      <c r="J835" s="90" t="e">
        <f>'ORÇAMENTO '!#REF!</f>
        <v>#REF!</v>
      </c>
      <c r="K835" s="90" t="e">
        <f>'ORÇAMENTO '!#REF!</f>
        <v>#REF!</v>
      </c>
      <c r="L835" s="92" t="e">
        <f>'ORÇAMENTO '!#REF!</f>
        <v>#REF!</v>
      </c>
      <c r="M835" s="92" t="e">
        <f>'ORÇAMENTO '!#REF!</f>
        <v>#REF!</v>
      </c>
      <c r="N835" s="95" t="e">
        <f>'ORÇAMENTO '!#REF!</f>
        <v>#REF!</v>
      </c>
      <c r="R835" s="96" t="e">
        <f>IF(F835=F834,0,SUMIF($F$6:$F$1627,F835,$H$6:$H$1627))</f>
        <v>#REF!</v>
      </c>
      <c r="S835" s="96" t="e">
        <f>IF(F835=F834,0,SUMIF($F$6:$F$1627,F835,$I$6:$I$1627))</f>
        <v>#REF!</v>
      </c>
      <c r="T835" s="89" t="e">
        <f>IF(F835=F834,0,SUMIF($F$6:$F$1627,F835,$L$6:$L$1627))</f>
        <v>#REF!</v>
      </c>
      <c r="U835" s="96" t="e">
        <f t="shared" si="275"/>
        <v>#REF!</v>
      </c>
      <c r="V835" s="100" t="e">
        <f>IF(F835=F834,0,SUMIF($F$6:$F$1627,F835,$N$6:$N$1627))</f>
        <v>#REF!</v>
      </c>
      <c r="W835" s="103" t="e">
        <f>V835+W834</f>
        <v>#REF!</v>
      </c>
    </row>
    <row r="836" spans="3:23" hidden="1">
      <c r="C836" s="84" t="e">
        <f>'ORÇAMENTO '!#REF!</f>
        <v>#REF!</v>
      </c>
      <c r="D836" s="88" t="e">
        <f>'ORÇAMENTO '!#REF!</f>
        <v>#REF!</v>
      </c>
      <c r="E836" s="88" t="e">
        <f>'ORÇAMENTO '!#REF!</f>
        <v>#REF!</v>
      </c>
      <c r="F836" s="88" t="e">
        <f>'ORÇAMENTO '!#REF!</f>
        <v>#REF!</v>
      </c>
      <c r="G836" s="90" t="e">
        <f>'ORÇAMENTO '!#REF!</f>
        <v>#REF!</v>
      </c>
      <c r="H836" s="92" t="e">
        <f>'ORÇAMENTO '!#REF!</f>
        <v>#REF!</v>
      </c>
      <c r="I836" s="90" t="e">
        <f>'ORÇAMENTO '!#REF!</f>
        <v>#REF!</v>
      </c>
      <c r="J836" s="90" t="e">
        <f>'ORÇAMENTO '!#REF!</f>
        <v>#REF!</v>
      </c>
      <c r="K836" s="90" t="e">
        <f>'ORÇAMENTO '!#REF!</f>
        <v>#REF!</v>
      </c>
      <c r="L836" s="92" t="e">
        <f>'ORÇAMENTO '!#REF!</f>
        <v>#REF!</v>
      </c>
      <c r="M836" s="92" t="e">
        <f>'ORÇAMENTO '!#REF!</f>
        <v>#REF!</v>
      </c>
      <c r="N836" s="95" t="e">
        <f>'ORÇAMENTO '!#REF!</f>
        <v>#REF!</v>
      </c>
      <c r="R836" s="96" t="e">
        <f>IF(F836=F835,0,SUMIF(F$6:F$1627,F836,H$6:H$1627))</f>
        <v>#REF!</v>
      </c>
      <c r="S836" s="96" t="e">
        <f>IF(F836=F835,0,SUMIF(F$6:F$1627,F836,I$6:I$1627))</f>
        <v>#REF!</v>
      </c>
      <c r="T836" s="89" t="e">
        <f>IF(F836=F835,0,SUMIF(F$6:F$1627,F836,L$6:L$1627))</f>
        <v>#REF!</v>
      </c>
      <c r="U836" s="96" t="e">
        <f t="shared" si="275"/>
        <v>#REF!</v>
      </c>
      <c r="V836" s="100" t="e">
        <f>IF(F836=F835,0,SUMIF(F$6:F$1627,F836,N$6:N$1627))</f>
        <v>#REF!</v>
      </c>
    </row>
    <row r="837" spans="3:23" hidden="1">
      <c r="C837" s="84" t="e">
        <f>'ORÇAMENTO '!#REF!</f>
        <v>#REF!</v>
      </c>
      <c r="D837" s="88" t="e">
        <f>'ORÇAMENTO '!#REF!</f>
        <v>#REF!</v>
      </c>
      <c r="E837" s="88" t="e">
        <f>'ORÇAMENTO '!#REF!</f>
        <v>#REF!</v>
      </c>
      <c r="F837" s="88" t="e">
        <f>'ORÇAMENTO '!#REF!</f>
        <v>#REF!</v>
      </c>
      <c r="G837" s="90" t="e">
        <f>'ORÇAMENTO '!#REF!</f>
        <v>#REF!</v>
      </c>
      <c r="H837" s="92" t="e">
        <f>'ORÇAMENTO '!#REF!</f>
        <v>#REF!</v>
      </c>
      <c r="I837" s="90" t="e">
        <f>'ORÇAMENTO '!#REF!</f>
        <v>#REF!</v>
      </c>
      <c r="J837" s="90" t="e">
        <f>'ORÇAMENTO '!#REF!</f>
        <v>#REF!</v>
      </c>
      <c r="K837" s="90" t="e">
        <f>'ORÇAMENTO '!#REF!</f>
        <v>#REF!</v>
      </c>
      <c r="L837" s="92" t="e">
        <f>'ORÇAMENTO '!#REF!</f>
        <v>#REF!</v>
      </c>
      <c r="M837" s="92" t="e">
        <f>'ORÇAMENTO '!#REF!</f>
        <v>#REF!</v>
      </c>
      <c r="N837" s="95" t="e">
        <f>'ORÇAMENTO '!#REF!</f>
        <v>#REF!</v>
      </c>
      <c r="R837" s="96" t="e">
        <f>IF(F837=F836,0,SUMIF(F$6:F$1627,F837,H$6:H$1627))</f>
        <v>#REF!</v>
      </c>
      <c r="S837" s="96" t="e">
        <f>IF(F837=F836,0,SUMIF(F$6:F$1627,F837,I$6:I$1627))</f>
        <v>#REF!</v>
      </c>
      <c r="T837" s="89" t="e">
        <f>IF(F837=F836,0,SUMIF(F$6:F$1627,F837,L$6:L$1627))</f>
        <v>#REF!</v>
      </c>
      <c r="U837" s="96" t="e">
        <f t="shared" si="275"/>
        <v>#REF!</v>
      </c>
      <c r="V837" s="100" t="e">
        <f>IF(F837=F836,0,SUMIF(F$6:F$1627,F837,N$6:N$1627))</f>
        <v>#REF!</v>
      </c>
    </row>
    <row r="838" spans="3:23" hidden="1">
      <c r="C838" s="84" t="e">
        <f>'ORÇAMENTO '!#REF!</f>
        <v>#REF!</v>
      </c>
      <c r="D838" s="88" t="e">
        <f>'ORÇAMENTO '!#REF!</f>
        <v>#REF!</v>
      </c>
      <c r="E838" s="88" t="e">
        <f>'ORÇAMENTO '!#REF!</f>
        <v>#REF!</v>
      </c>
      <c r="F838" s="88" t="e">
        <f>'ORÇAMENTO '!#REF!</f>
        <v>#REF!</v>
      </c>
      <c r="G838" s="90" t="e">
        <f>'ORÇAMENTO '!#REF!</f>
        <v>#REF!</v>
      </c>
      <c r="H838" s="92" t="e">
        <f>'ORÇAMENTO '!#REF!</f>
        <v>#REF!</v>
      </c>
      <c r="I838" s="90" t="e">
        <f>'ORÇAMENTO '!#REF!</f>
        <v>#REF!</v>
      </c>
      <c r="J838" s="90" t="e">
        <f>'ORÇAMENTO '!#REF!</f>
        <v>#REF!</v>
      </c>
      <c r="K838" s="90" t="e">
        <f>'ORÇAMENTO '!#REF!</f>
        <v>#REF!</v>
      </c>
      <c r="L838" s="92" t="e">
        <f>'ORÇAMENTO '!#REF!</f>
        <v>#REF!</v>
      </c>
      <c r="M838" s="92" t="e">
        <f>'ORÇAMENTO '!#REF!</f>
        <v>#REF!</v>
      </c>
      <c r="N838" s="95" t="e">
        <f>'ORÇAMENTO '!#REF!</f>
        <v>#REF!</v>
      </c>
      <c r="R838" s="96" t="e">
        <f>IF(F838=F837,0,SUMIF(F$6:F$1627,F838,H$6:H$1627))</f>
        <v>#REF!</v>
      </c>
      <c r="S838" s="96" t="e">
        <f>IF(F838=F837,0,SUMIF(F$6:F$1627,F838,I$6:I$1627))</f>
        <v>#REF!</v>
      </c>
      <c r="T838" s="89" t="e">
        <f>IF(F838=F837,0,SUMIF(F$6:F$1627,F838,L$6:L$1627))</f>
        <v>#REF!</v>
      </c>
      <c r="U838" s="96" t="e">
        <f t="shared" ref="U838:U901" si="288">IF(F838=F837,0,SUMIF(F$6:F$1627,F838,M$6:M$1627))</f>
        <v>#REF!</v>
      </c>
      <c r="V838" s="100" t="e">
        <f>IF(F838=F837,0,SUMIF(F$6:F$1627,F838,N$6:N$1627))</f>
        <v>#REF!</v>
      </c>
    </row>
    <row r="839" spans="3:23" hidden="1">
      <c r="C839" s="84" t="e">
        <f>'ORÇAMENTO '!#REF!</f>
        <v>#REF!</v>
      </c>
      <c r="D839" s="88" t="e">
        <f>'ORÇAMENTO '!#REF!</f>
        <v>#REF!</v>
      </c>
      <c r="E839" s="88" t="e">
        <f>'ORÇAMENTO '!#REF!</f>
        <v>#REF!</v>
      </c>
      <c r="F839" s="88" t="e">
        <f>'ORÇAMENTO '!#REF!</f>
        <v>#REF!</v>
      </c>
      <c r="G839" s="90" t="e">
        <f>'ORÇAMENTO '!#REF!</f>
        <v>#REF!</v>
      </c>
      <c r="H839" s="92" t="e">
        <f>'ORÇAMENTO '!#REF!</f>
        <v>#REF!</v>
      </c>
      <c r="I839" s="90" t="e">
        <f>'ORÇAMENTO '!#REF!</f>
        <v>#REF!</v>
      </c>
      <c r="J839" s="90" t="e">
        <f>'ORÇAMENTO '!#REF!</f>
        <v>#REF!</v>
      </c>
      <c r="K839" s="90" t="e">
        <f>'ORÇAMENTO '!#REF!</f>
        <v>#REF!</v>
      </c>
      <c r="L839" s="92" t="e">
        <f>'ORÇAMENTO '!#REF!</f>
        <v>#REF!</v>
      </c>
      <c r="M839" s="92" t="e">
        <f>'ORÇAMENTO '!#REF!</f>
        <v>#REF!</v>
      </c>
      <c r="N839" s="95" t="e">
        <f>'ORÇAMENTO '!#REF!</f>
        <v>#REF!</v>
      </c>
      <c r="R839" s="96" t="e">
        <f>IF(F839=F838,0,SUMIF(F$6:F$1627,F839,H$6:H$1627))</f>
        <v>#REF!</v>
      </c>
      <c r="S839" s="96" t="e">
        <f>IF(F839=F838,0,SUMIF(F$6:F$1627,F839,I$6:I$1627))</f>
        <v>#REF!</v>
      </c>
      <c r="T839" s="89" t="e">
        <f>IF(F839=F838,0,SUMIF(F$6:F$1627,F839,L$6:L$1627))</f>
        <v>#REF!</v>
      </c>
      <c r="U839" s="96" t="e">
        <f t="shared" si="288"/>
        <v>#REF!</v>
      </c>
      <c r="V839" s="100" t="e">
        <f>IF(F839=F838,0,SUMIF(F$6:F$1627,F839,N$6:N$1627))</f>
        <v>#REF!</v>
      </c>
    </row>
    <row r="840" spans="3:23" hidden="1">
      <c r="C840" s="84" t="e">
        <f>'ORÇAMENTO '!#REF!</f>
        <v>#REF!</v>
      </c>
      <c r="D840" s="88" t="e">
        <f>'ORÇAMENTO '!#REF!</f>
        <v>#REF!</v>
      </c>
      <c r="E840" s="88" t="e">
        <f>'ORÇAMENTO '!#REF!</f>
        <v>#REF!</v>
      </c>
      <c r="F840" s="88" t="e">
        <f>'ORÇAMENTO '!#REF!</f>
        <v>#REF!</v>
      </c>
      <c r="G840" s="90" t="e">
        <f>'ORÇAMENTO '!#REF!</f>
        <v>#REF!</v>
      </c>
      <c r="H840" s="92" t="e">
        <f>'ORÇAMENTO '!#REF!</f>
        <v>#REF!</v>
      </c>
      <c r="I840" s="90" t="e">
        <f>'ORÇAMENTO '!#REF!</f>
        <v>#REF!</v>
      </c>
      <c r="J840" s="90" t="e">
        <f>'ORÇAMENTO '!#REF!</f>
        <v>#REF!</v>
      </c>
      <c r="K840" s="90" t="e">
        <f>'ORÇAMENTO '!#REF!</f>
        <v>#REF!</v>
      </c>
      <c r="L840" s="92" t="e">
        <f>'ORÇAMENTO '!#REF!</f>
        <v>#REF!</v>
      </c>
      <c r="M840" s="92" t="e">
        <f>'ORÇAMENTO '!#REF!</f>
        <v>#REF!</v>
      </c>
      <c r="N840" s="95" t="e">
        <f>'ORÇAMENTO '!#REF!</f>
        <v>#REF!</v>
      </c>
      <c r="R840" s="96" t="e">
        <f>IF(F840=F839,0,SUMIF(F$6:F$1627,F840,H$6:H$1627))</f>
        <v>#REF!</v>
      </c>
      <c r="S840" s="96" t="e">
        <f>IF(F840=F839,0,SUMIF(F$6:F$1627,F840,I$6:I$1627))</f>
        <v>#REF!</v>
      </c>
      <c r="T840" s="89" t="e">
        <f>IF(F840=F839,0,SUMIF(F$6:F$1627,F840,L$6:L$1627))</f>
        <v>#REF!</v>
      </c>
      <c r="U840" s="96" t="e">
        <f t="shared" si="288"/>
        <v>#REF!</v>
      </c>
      <c r="V840" s="100" t="e">
        <f>IF(F840=F839,0,SUMIF(F$6:F$1627,F840,N$6:N$1627))</f>
        <v>#REF!</v>
      </c>
    </row>
    <row r="841" spans="3:23">
      <c r="C841" s="84" t="e">
        <f>'ORÇAMENTO '!#REF!</f>
        <v>#REF!</v>
      </c>
      <c r="D841" s="88" t="e">
        <f>'ORÇAMENTO '!#REF!</f>
        <v>#REF!</v>
      </c>
      <c r="E841" s="88" t="e">
        <f>'ORÇAMENTO '!#REF!</f>
        <v>#REF!</v>
      </c>
      <c r="F841" s="88" t="e">
        <f>'ORÇAMENTO '!#REF!</f>
        <v>#REF!</v>
      </c>
      <c r="G841" s="90" t="e">
        <f>'ORÇAMENTO '!#REF!</f>
        <v>#REF!</v>
      </c>
      <c r="H841" s="92" t="e">
        <f>'ORÇAMENTO '!#REF!</f>
        <v>#REF!</v>
      </c>
      <c r="I841" s="90" t="e">
        <f>'ORÇAMENTO '!#REF!</f>
        <v>#REF!</v>
      </c>
      <c r="J841" s="90" t="e">
        <f>'ORÇAMENTO '!#REF!</f>
        <v>#REF!</v>
      </c>
      <c r="K841" s="90" t="e">
        <f>'ORÇAMENTO '!#REF!</f>
        <v>#REF!</v>
      </c>
      <c r="L841" s="92" t="e">
        <f>'ORÇAMENTO '!#REF!</f>
        <v>#REF!</v>
      </c>
      <c r="M841" s="92" t="e">
        <f>'ORÇAMENTO '!#REF!</f>
        <v>#REF!</v>
      </c>
      <c r="N841" s="95" t="e">
        <f>'ORÇAMENTO '!#REF!</f>
        <v>#REF!</v>
      </c>
      <c r="R841" s="96" t="e">
        <f t="shared" ref="R841:R851" si="289">IF(F841=F840,0,SUMIF($F$6:$F$1627,F841,$H$6:$H$1627))</f>
        <v>#REF!</v>
      </c>
      <c r="S841" s="96" t="e">
        <f t="shared" ref="S841:S851" si="290">IF(F841=F840,0,SUMIF($F$6:$F$1627,F841,$I$6:$I$1627))</f>
        <v>#REF!</v>
      </c>
      <c r="T841" s="89" t="e">
        <f t="shared" ref="T841:T851" si="291">IF(F841=F840,0,SUMIF($F$6:$F$1627,F841,$L$6:$L$1627))</f>
        <v>#REF!</v>
      </c>
      <c r="U841" s="96" t="e">
        <f t="shared" si="288"/>
        <v>#REF!</v>
      </c>
      <c r="V841" s="100" t="e">
        <f t="shared" ref="V841:V851" si="292">IF(F841=F840,0,SUMIF($F$6:$F$1627,F841,$N$6:$N$1627))</f>
        <v>#REF!</v>
      </c>
      <c r="W841" s="103" t="e">
        <f t="shared" ref="W841:W851" si="293">V841+W840</f>
        <v>#REF!</v>
      </c>
    </row>
    <row r="842" spans="3:23">
      <c r="C842" s="84" t="e">
        <f>'ORÇAMENTO '!#REF!</f>
        <v>#REF!</v>
      </c>
      <c r="D842" s="88" t="e">
        <f>'ORÇAMENTO '!#REF!</f>
        <v>#REF!</v>
      </c>
      <c r="E842" s="88" t="e">
        <f>'ORÇAMENTO '!#REF!</f>
        <v>#REF!</v>
      </c>
      <c r="F842" s="88" t="e">
        <f>'ORÇAMENTO '!#REF!</f>
        <v>#REF!</v>
      </c>
      <c r="G842" s="90" t="e">
        <f>'ORÇAMENTO '!#REF!</f>
        <v>#REF!</v>
      </c>
      <c r="H842" s="92" t="e">
        <f>'ORÇAMENTO '!#REF!</f>
        <v>#REF!</v>
      </c>
      <c r="I842" s="90" t="e">
        <f>'ORÇAMENTO '!#REF!</f>
        <v>#REF!</v>
      </c>
      <c r="J842" s="90" t="e">
        <f>'ORÇAMENTO '!#REF!</f>
        <v>#REF!</v>
      </c>
      <c r="K842" s="90" t="e">
        <f>'ORÇAMENTO '!#REF!</f>
        <v>#REF!</v>
      </c>
      <c r="L842" s="92" t="e">
        <f>'ORÇAMENTO '!#REF!</f>
        <v>#REF!</v>
      </c>
      <c r="M842" s="92" t="e">
        <f>'ORÇAMENTO '!#REF!</f>
        <v>#REF!</v>
      </c>
      <c r="N842" s="95" t="e">
        <f>'ORÇAMENTO '!#REF!</f>
        <v>#REF!</v>
      </c>
      <c r="R842" s="96" t="e">
        <f t="shared" si="289"/>
        <v>#REF!</v>
      </c>
      <c r="S842" s="96" t="e">
        <f t="shared" si="290"/>
        <v>#REF!</v>
      </c>
      <c r="T842" s="89" t="e">
        <f t="shared" si="291"/>
        <v>#REF!</v>
      </c>
      <c r="U842" s="96" t="e">
        <f t="shared" si="288"/>
        <v>#REF!</v>
      </c>
      <c r="V842" s="100" t="e">
        <f t="shared" si="292"/>
        <v>#REF!</v>
      </c>
      <c r="W842" s="103" t="e">
        <f t="shared" si="293"/>
        <v>#REF!</v>
      </c>
    </row>
    <row r="843" spans="3:23">
      <c r="C843" s="84" t="e">
        <f>'ORÇAMENTO '!#REF!</f>
        <v>#REF!</v>
      </c>
      <c r="D843" s="88" t="e">
        <f>'ORÇAMENTO '!#REF!</f>
        <v>#REF!</v>
      </c>
      <c r="E843" s="88" t="e">
        <f>'ORÇAMENTO '!#REF!</f>
        <v>#REF!</v>
      </c>
      <c r="F843" s="88" t="e">
        <f>'ORÇAMENTO '!#REF!</f>
        <v>#REF!</v>
      </c>
      <c r="G843" s="90" t="e">
        <f>'ORÇAMENTO '!#REF!</f>
        <v>#REF!</v>
      </c>
      <c r="H843" s="92" t="e">
        <f>'ORÇAMENTO '!#REF!</f>
        <v>#REF!</v>
      </c>
      <c r="I843" s="90" t="e">
        <f>'ORÇAMENTO '!#REF!</f>
        <v>#REF!</v>
      </c>
      <c r="J843" s="90" t="e">
        <f>'ORÇAMENTO '!#REF!</f>
        <v>#REF!</v>
      </c>
      <c r="K843" s="90" t="e">
        <f>'ORÇAMENTO '!#REF!</f>
        <v>#REF!</v>
      </c>
      <c r="L843" s="92" t="e">
        <f>'ORÇAMENTO '!#REF!</f>
        <v>#REF!</v>
      </c>
      <c r="M843" s="92" t="e">
        <f>'ORÇAMENTO '!#REF!</f>
        <v>#REF!</v>
      </c>
      <c r="N843" s="95" t="e">
        <f>'ORÇAMENTO '!#REF!</f>
        <v>#REF!</v>
      </c>
      <c r="R843" s="96" t="e">
        <f t="shared" si="289"/>
        <v>#REF!</v>
      </c>
      <c r="S843" s="96" t="e">
        <f t="shared" si="290"/>
        <v>#REF!</v>
      </c>
      <c r="T843" s="89" t="e">
        <f t="shared" si="291"/>
        <v>#REF!</v>
      </c>
      <c r="U843" s="96" t="e">
        <f t="shared" si="288"/>
        <v>#REF!</v>
      </c>
      <c r="V843" s="100" t="e">
        <f t="shared" si="292"/>
        <v>#REF!</v>
      </c>
      <c r="W843" s="103" t="e">
        <f t="shared" si="293"/>
        <v>#REF!</v>
      </c>
    </row>
    <row r="844" spans="3:23">
      <c r="C844" s="84" t="e">
        <f>'ORÇAMENTO '!#REF!</f>
        <v>#REF!</v>
      </c>
      <c r="D844" s="88" t="e">
        <f>'ORÇAMENTO '!#REF!</f>
        <v>#REF!</v>
      </c>
      <c r="E844" s="88" t="e">
        <f>'ORÇAMENTO '!#REF!</f>
        <v>#REF!</v>
      </c>
      <c r="F844" s="88" t="e">
        <f>'ORÇAMENTO '!#REF!</f>
        <v>#REF!</v>
      </c>
      <c r="G844" s="90" t="e">
        <f>'ORÇAMENTO '!#REF!</f>
        <v>#REF!</v>
      </c>
      <c r="H844" s="92" t="e">
        <f>'ORÇAMENTO '!#REF!</f>
        <v>#REF!</v>
      </c>
      <c r="I844" s="90" t="e">
        <f>'ORÇAMENTO '!#REF!</f>
        <v>#REF!</v>
      </c>
      <c r="J844" s="90" t="e">
        <f>'ORÇAMENTO '!#REF!</f>
        <v>#REF!</v>
      </c>
      <c r="K844" s="90" t="e">
        <f>'ORÇAMENTO '!#REF!</f>
        <v>#REF!</v>
      </c>
      <c r="L844" s="92" t="e">
        <f>'ORÇAMENTO '!#REF!</f>
        <v>#REF!</v>
      </c>
      <c r="M844" s="92" t="e">
        <f>'ORÇAMENTO '!#REF!</f>
        <v>#REF!</v>
      </c>
      <c r="N844" s="95" t="e">
        <f>'ORÇAMENTO '!#REF!</f>
        <v>#REF!</v>
      </c>
      <c r="R844" s="96" t="e">
        <f t="shared" si="289"/>
        <v>#REF!</v>
      </c>
      <c r="S844" s="96" t="e">
        <f t="shared" si="290"/>
        <v>#REF!</v>
      </c>
      <c r="T844" s="89" t="e">
        <f t="shared" si="291"/>
        <v>#REF!</v>
      </c>
      <c r="U844" s="96" t="e">
        <f t="shared" si="288"/>
        <v>#REF!</v>
      </c>
      <c r="V844" s="100" t="e">
        <f t="shared" si="292"/>
        <v>#REF!</v>
      </c>
      <c r="W844" s="103" t="e">
        <f t="shared" si="293"/>
        <v>#REF!</v>
      </c>
    </row>
    <row r="845" spans="3:23">
      <c r="C845" s="84" t="e">
        <f>'ORÇAMENTO '!#REF!</f>
        <v>#REF!</v>
      </c>
      <c r="D845" s="88" t="e">
        <f>'ORÇAMENTO '!#REF!</f>
        <v>#REF!</v>
      </c>
      <c r="E845" s="88" t="e">
        <f>'ORÇAMENTO '!#REF!</f>
        <v>#REF!</v>
      </c>
      <c r="F845" s="88" t="e">
        <f>'ORÇAMENTO '!#REF!</f>
        <v>#REF!</v>
      </c>
      <c r="G845" s="90" t="e">
        <f>'ORÇAMENTO '!#REF!</f>
        <v>#REF!</v>
      </c>
      <c r="H845" s="92" t="e">
        <f>'ORÇAMENTO '!#REF!</f>
        <v>#REF!</v>
      </c>
      <c r="I845" s="90" t="e">
        <f>'ORÇAMENTO '!#REF!</f>
        <v>#REF!</v>
      </c>
      <c r="J845" s="90" t="e">
        <f>'ORÇAMENTO '!#REF!</f>
        <v>#REF!</v>
      </c>
      <c r="K845" s="90" t="e">
        <f>'ORÇAMENTO '!#REF!</f>
        <v>#REF!</v>
      </c>
      <c r="L845" s="92" t="e">
        <f>'ORÇAMENTO '!#REF!</f>
        <v>#REF!</v>
      </c>
      <c r="M845" s="92" t="e">
        <f>'ORÇAMENTO '!#REF!</f>
        <v>#REF!</v>
      </c>
      <c r="N845" s="95" t="e">
        <f>'ORÇAMENTO '!#REF!</f>
        <v>#REF!</v>
      </c>
      <c r="R845" s="96" t="e">
        <f t="shared" si="289"/>
        <v>#REF!</v>
      </c>
      <c r="S845" s="96" t="e">
        <f t="shared" si="290"/>
        <v>#REF!</v>
      </c>
      <c r="T845" s="89" t="e">
        <f t="shared" si="291"/>
        <v>#REF!</v>
      </c>
      <c r="U845" s="96" t="e">
        <f t="shared" si="288"/>
        <v>#REF!</v>
      </c>
      <c r="V845" s="100" t="e">
        <f t="shared" si="292"/>
        <v>#REF!</v>
      </c>
      <c r="W845" s="103" t="e">
        <f t="shared" si="293"/>
        <v>#REF!</v>
      </c>
    </row>
    <row r="846" spans="3:23">
      <c r="C846" s="84" t="e">
        <f>'ORÇAMENTO '!#REF!</f>
        <v>#REF!</v>
      </c>
      <c r="D846" s="88" t="e">
        <f>'ORÇAMENTO '!#REF!</f>
        <v>#REF!</v>
      </c>
      <c r="E846" s="88" t="e">
        <f>'ORÇAMENTO '!#REF!</f>
        <v>#REF!</v>
      </c>
      <c r="F846" s="88" t="e">
        <f>'ORÇAMENTO '!#REF!</f>
        <v>#REF!</v>
      </c>
      <c r="G846" s="90" t="e">
        <f>'ORÇAMENTO '!#REF!</f>
        <v>#REF!</v>
      </c>
      <c r="H846" s="92" t="e">
        <f>'ORÇAMENTO '!#REF!</f>
        <v>#REF!</v>
      </c>
      <c r="I846" s="90" t="e">
        <f>'ORÇAMENTO '!#REF!</f>
        <v>#REF!</v>
      </c>
      <c r="J846" s="90" t="e">
        <f>'ORÇAMENTO '!#REF!</f>
        <v>#REF!</v>
      </c>
      <c r="K846" s="90" t="e">
        <f>'ORÇAMENTO '!#REF!</f>
        <v>#REF!</v>
      </c>
      <c r="L846" s="92" t="e">
        <f>'ORÇAMENTO '!#REF!</f>
        <v>#REF!</v>
      </c>
      <c r="M846" s="92" t="e">
        <f>'ORÇAMENTO '!#REF!</f>
        <v>#REF!</v>
      </c>
      <c r="N846" s="95" t="e">
        <f>'ORÇAMENTO '!#REF!</f>
        <v>#REF!</v>
      </c>
      <c r="R846" s="96" t="e">
        <f t="shared" si="289"/>
        <v>#REF!</v>
      </c>
      <c r="S846" s="96" t="e">
        <f t="shared" si="290"/>
        <v>#REF!</v>
      </c>
      <c r="T846" s="89" t="e">
        <f t="shared" si="291"/>
        <v>#REF!</v>
      </c>
      <c r="U846" s="96" t="e">
        <f t="shared" si="288"/>
        <v>#REF!</v>
      </c>
      <c r="V846" s="100" t="e">
        <f t="shared" si="292"/>
        <v>#REF!</v>
      </c>
      <c r="W846" s="103" t="e">
        <f t="shared" si="293"/>
        <v>#REF!</v>
      </c>
    </row>
    <row r="847" spans="3:23">
      <c r="C847" s="84" t="e">
        <f>'ORÇAMENTO '!#REF!</f>
        <v>#REF!</v>
      </c>
      <c r="D847" s="88" t="e">
        <f>'ORÇAMENTO '!#REF!</f>
        <v>#REF!</v>
      </c>
      <c r="E847" s="88" t="e">
        <f>'ORÇAMENTO '!#REF!</f>
        <v>#REF!</v>
      </c>
      <c r="F847" s="88" t="e">
        <f>'ORÇAMENTO '!#REF!</f>
        <v>#REF!</v>
      </c>
      <c r="G847" s="90" t="e">
        <f>'ORÇAMENTO '!#REF!</f>
        <v>#REF!</v>
      </c>
      <c r="H847" s="92" t="e">
        <f>'ORÇAMENTO '!#REF!</f>
        <v>#REF!</v>
      </c>
      <c r="I847" s="90" t="e">
        <f>'ORÇAMENTO '!#REF!</f>
        <v>#REF!</v>
      </c>
      <c r="J847" s="90" t="e">
        <f>'ORÇAMENTO '!#REF!</f>
        <v>#REF!</v>
      </c>
      <c r="K847" s="90" t="e">
        <f>'ORÇAMENTO '!#REF!</f>
        <v>#REF!</v>
      </c>
      <c r="L847" s="92" t="e">
        <f>'ORÇAMENTO '!#REF!</f>
        <v>#REF!</v>
      </c>
      <c r="M847" s="92" t="e">
        <f>'ORÇAMENTO '!#REF!</f>
        <v>#REF!</v>
      </c>
      <c r="N847" s="95" t="e">
        <f>'ORÇAMENTO '!#REF!</f>
        <v>#REF!</v>
      </c>
      <c r="R847" s="96" t="e">
        <f t="shared" si="289"/>
        <v>#REF!</v>
      </c>
      <c r="S847" s="96" t="e">
        <f t="shared" si="290"/>
        <v>#REF!</v>
      </c>
      <c r="T847" s="89" t="e">
        <f t="shared" si="291"/>
        <v>#REF!</v>
      </c>
      <c r="U847" s="96" t="e">
        <f t="shared" si="288"/>
        <v>#REF!</v>
      </c>
      <c r="V847" s="100" t="e">
        <f t="shared" si="292"/>
        <v>#REF!</v>
      </c>
      <c r="W847" s="103" t="e">
        <f t="shared" si="293"/>
        <v>#REF!</v>
      </c>
    </row>
    <row r="848" spans="3:23">
      <c r="C848" s="84" t="e">
        <f>'ORÇAMENTO '!#REF!</f>
        <v>#REF!</v>
      </c>
      <c r="D848" s="88" t="e">
        <f>'ORÇAMENTO '!#REF!</f>
        <v>#REF!</v>
      </c>
      <c r="E848" s="88" t="e">
        <f>'ORÇAMENTO '!#REF!</f>
        <v>#REF!</v>
      </c>
      <c r="F848" s="88" t="e">
        <f>'ORÇAMENTO '!#REF!</f>
        <v>#REF!</v>
      </c>
      <c r="G848" s="90" t="e">
        <f>'ORÇAMENTO '!#REF!</f>
        <v>#REF!</v>
      </c>
      <c r="H848" s="92" t="e">
        <f>'ORÇAMENTO '!#REF!</f>
        <v>#REF!</v>
      </c>
      <c r="I848" s="90" t="e">
        <f>'ORÇAMENTO '!#REF!</f>
        <v>#REF!</v>
      </c>
      <c r="J848" s="90" t="e">
        <f>'ORÇAMENTO '!#REF!</f>
        <v>#REF!</v>
      </c>
      <c r="K848" s="90" t="e">
        <f>'ORÇAMENTO '!#REF!</f>
        <v>#REF!</v>
      </c>
      <c r="L848" s="92" t="e">
        <f>'ORÇAMENTO '!#REF!</f>
        <v>#REF!</v>
      </c>
      <c r="M848" s="92" t="e">
        <f>'ORÇAMENTO '!#REF!</f>
        <v>#REF!</v>
      </c>
      <c r="N848" s="95" t="e">
        <f>'ORÇAMENTO '!#REF!</f>
        <v>#REF!</v>
      </c>
      <c r="R848" s="96" t="e">
        <f t="shared" si="289"/>
        <v>#REF!</v>
      </c>
      <c r="S848" s="96" t="e">
        <f t="shared" si="290"/>
        <v>#REF!</v>
      </c>
      <c r="T848" s="89" t="e">
        <f t="shared" si="291"/>
        <v>#REF!</v>
      </c>
      <c r="U848" s="96" t="e">
        <f t="shared" si="288"/>
        <v>#REF!</v>
      </c>
      <c r="V848" s="100" t="e">
        <f t="shared" si="292"/>
        <v>#REF!</v>
      </c>
      <c r="W848" s="103" t="e">
        <f t="shared" si="293"/>
        <v>#REF!</v>
      </c>
    </row>
    <row r="849" spans="3:23">
      <c r="C849" s="84" t="e">
        <f>'ORÇAMENTO '!#REF!</f>
        <v>#REF!</v>
      </c>
      <c r="D849" s="88" t="e">
        <f>'ORÇAMENTO '!#REF!</f>
        <v>#REF!</v>
      </c>
      <c r="E849" s="88" t="e">
        <f>'ORÇAMENTO '!#REF!</f>
        <v>#REF!</v>
      </c>
      <c r="F849" s="88" t="e">
        <f>'ORÇAMENTO '!#REF!</f>
        <v>#REF!</v>
      </c>
      <c r="G849" s="90" t="e">
        <f>'ORÇAMENTO '!#REF!</f>
        <v>#REF!</v>
      </c>
      <c r="H849" s="92" t="e">
        <f>'ORÇAMENTO '!#REF!</f>
        <v>#REF!</v>
      </c>
      <c r="I849" s="90" t="e">
        <f>'ORÇAMENTO '!#REF!</f>
        <v>#REF!</v>
      </c>
      <c r="J849" s="90" t="e">
        <f>'ORÇAMENTO '!#REF!</f>
        <v>#REF!</v>
      </c>
      <c r="K849" s="90" t="e">
        <f>'ORÇAMENTO '!#REF!</f>
        <v>#REF!</v>
      </c>
      <c r="L849" s="92" t="e">
        <f>'ORÇAMENTO '!#REF!</f>
        <v>#REF!</v>
      </c>
      <c r="M849" s="92" t="e">
        <f>'ORÇAMENTO '!#REF!</f>
        <v>#REF!</v>
      </c>
      <c r="N849" s="95" t="e">
        <f>'ORÇAMENTO '!#REF!</f>
        <v>#REF!</v>
      </c>
      <c r="R849" s="96" t="e">
        <f t="shared" si="289"/>
        <v>#REF!</v>
      </c>
      <c r="S849" s="96" t="e">
        <f t="shared" si="290"/>
        <v>#REF!</v>
      </c>
      <c r="T849" s="89" t="e">
        <f t="shared" si="291"/>
        <v>#REF!</v>
      </c>
      <c r="U849" s="96" t="e">
        <f t="shared" si="288"/>
        <v>#REF!</v>
      </c>
      <c r="V849" s="100" t="e">
        <f t="shared" si="292"/>
        <v>#REF!</v>
      </c>
      <c r="W849" s="103" t="e">
        <f t="shared" si="293"/>
        <v>#REF!</v>
      </c>
    </row>
    <row r="850" spans="3:23">
      <c r="C850" s="84" t="e">
        <f>'ORÇAMENTO '!#REF!</f>
        <v>#REF!</v>
      </c>
      <c r="D850" s="88" t="e">
        <f>'ORÇAMENTO '!#REF!</f>
        <v>#REF!</v>
      </c>
      <c r="E850" s="88" t="e">
        <f>'ORÇAMENTO '!#REF!</f>
        <v>#REF!</v>
      </c>
      <c r="F850" s="88" t="e">
        <f>'ORÇAMENTO '!#REF!</f>
        <v>#REF!</v>
      </c>
      <c r="G850" s="90" t="e">
        <f>'ORÇAMENTO '!#REF!</f>
        <v>#REF!</v>
      </c>
      <c r="H850" s="92" t="e">
        <f>'ORÇAMENTO '!#REF!</f>
        <v>#REF!</v>
      </c>
      <c r="I850" s="90" t="e">
        <f>'ORÇAMENTO '!#REF!</f>
        <v>#REF!</v>
      </c>
      <c r="J850" s="90" t="e">
        <f>'ORÇAMENTO '!#REF!</f>
        <v>#REF!</v>
      </c>
      <c r="K850" s="90" t="e">
        <f>'ORÇAMENTO '!#REF!</f>
        <v>#REF!</v>
      </c>
      <c r="L850" s="92" t="e">
        <f>'ORÇAMENTO '!#REF!</f>
        <v>#REF!</v>
      </c>
      <c r="M850" s="92" t="e">
        <f>'ORÇAMENTO '!#REF!</f>
        <v>#REF!</v>
      </c>
      <c r="N850" s="95" t="e">
        <f>'ORÇAMENTO '!#REF!</f>
        <v>#REF!</v>
      </c>
      <c r="R850" s="96" t="e">
        <f t="shared" si="289"/>
        <v>#REF!</v>
      </c>
      <c r="S850" s="96" t="e">
        <f t="shared" si="290"/>
        <v>#REF!</v>
      </c>
      <c r="T850" s="89" t="e">
        <f t="shared" si="291"/>
        <v>#REF!</v>
      </c>
      <c r="U850" s="96" t="e">
        <f t="shared" si="288"/>
        <v>#REF!</v>
      </c>
      <c r="V850" s="100" t="e">
        <f t="shared" si="292"/>
        <v>#REF!</v>
      </c>
      <c r="W850" s="103" t="e">
        <f t="shared" si="293"/>
        <v>#REF!</v>
      </c>
    </row>
    <row r="851" spans="3:23">
      <c r="C851" s="84" t="e">
        <f>'ORÇAMENTO '!#REF!</f>
        <v>#REF!</v>
      </c>
      <c r="D851" s="88" t="e">
        <f>'ORÇAMENTO '!#REF!</f>
        <v>#REF!</v>
      </c>
      <c r="E851" s="88" t="e">
        <f>'ORÇAMENTO '!#REF!</f>
        <v>#REF!</v>
      </c>
      <c r="F851" s="88" t="e">
        <f>'ORÇAMENTO '!#REF!</f>
        <v>#REF!</v>
      </c>
      <c r="G851" s="90" t="e">
        <f>'ORÇAMENTO '!#REF!</f>
        <v>#REF!</v>
      </c>
      <c r="H851" s="92" t="e">
        <f>'ORÇAMENTO '!#REF!</f>
        <v>#REF!</v>
      </c>
      <c r="I851" s="90" t="e">
        <f>'ORÇAMENTO '!#REF!</f>
        <v>#REF!</v>
      </c>
      <c r="J851" s="90" t="e">
        <f>'ORÇAMENTO '!#REF!</f>
        <v>#REF!</v>
      </c>
      <c r="K851" s="90" t="e">
        <f>'ORÇAMENTO '!#REF!</f>
        <v>#REF!</v>
      </c>
      <c r="L851" s="92" t="e">
        <f>'ORÇAMENTO '!#REF!</f>
        <v>#REF!</v>
      </c>
      <c r="M851" s="92" t="e">
        <f>'ORÇAMENTO '!#REF!</f>
        <v>#REF!</v>
      </c>
      <c r="N851" s="95" t="e">
        <f>'ORÇAMENTO '!#REF!</f>
        <v>#REF!</v>
      </c>
      <c r="R851" s="96" t="e">
        <f t="shared" si="289"/>
        <v>#REF!</v>
      </c>
      <c r="S851" s="96" t="e">
        <f t="shared" si="290"/>
        <v>#REF!</v>
      </c>
      <c r="T851" s="89" t="e">
        <f t="shared" si="291"/>
        <v>#REF!</v>
      </c>
      <c r="U851" s="96" t="e">
        <f t="shared" si="288"/>
        <v>#REF!</v>
      </c>
      <c r="V851" s="100" t="e">
        <f t="shared" si="292"/>
        <v>#REF!</v>
      </c>
      <c r="W851" s="103" t="e">
        <f t="shared" si="293"/>
        <v>#REF!</v>
      </c>
    </row>
    <row r="852" spans="3:23" hidden="1">
      <c r="C852" s="84" t="e">
        <f>'ORÇAMENTO '!#REF!</f>
        <v>#REF!</v>
      </c>
      <c r="D852" s="88" t="e">
        <f>'ORÇAMENTO '!#REF!</f>
        <v>#REF!</v>
      </c>
      <c r="E852" s="88" t="e">
        <f>'ORÇAMENTO '!#REF!</f>
        <v>#REF!</v>
      </c>
      <c r="F852" s="88" t="e">
        <f>'ORÇAMENTO '!#REF!</f>
        <v>#REF!</v>
      </c>
      <c r="G852" s="90" t="e">
        <f>'ORÇAMENTO '!#REF!</f>
        <v>#REF!</v>
      </c>
      <c r="H852" s="92" t="e">
        <f>'ORÇAMENTO '!#REF!</f>
        <v>#REF!</v>
      </c>
      <c r="I852" s="90" t="e">
        <f>'ORÇAMENTO '!#REF!</f>
        <v>#REF!</v>
      </c>
      <c r="J852" s="90" t="e">
        <f>'ORÇAMENTO '!#REF!</f>
        <v>#REF!</v>
      </c>
      <c r="K852" s="90" t="e">
        <f>'ORÇAMENTO '!#REF!</f>
        <v>#REF!</v>
      </c>
      <c r="L852" s="92" t="e">
        <f>'ORÇAMENTO '!#REF!</f>
        <v>#REF!</v>
      </c>
      <c r="M852" s="92" t="e">
        <f>'ORÇAMENTO '!#REF!</f>
        <v>#REF!</v>
      </c>
      <c r="N852" s="95" t="e">
        <f>'ORÇAMENTO '!#REF!</f>
        <v>#REF!</v>
      </c>
      <c r="R852" s="96" t="e">
        <f>IF(F852=F851,0,SUMIF(F$6:F$1627,F852,H$6:H$1627))</f>
        <v>#REF!</v>
      </c>
      <c r="S852" s="96" t="e">
        <f>IF(F852=F851,0,SUMIF(F$6:F$1627,F852,I$6:I$1627))</f>
        <v>#REF!</v>
      </c>
      <c r="T852" s="89" t="e">
        <f>IF(F852=F851,0,SUMIF(F$6:F$1627,F852,L$6:L$1627))</f>
        <v>#REF!</v>
      </c>
      <c r="U852" s="96" t="e">
        <f t="shared" si="288"/>
        <v>#REF!</v>
      </c>
      <c r="V852" s="100" t="e">
        <f>IF(F852=F851,0,SUMIF(F$6:F$1627,F852,N$6:N$1627))</f>
        <v>#REF!</v>
      </c>
    </row>
    <row r="853" spans="3:23" hidden="1">
      <c r="C853" s="84" t="e">
        <f>'ORÇAMENTO '!#REF!</f>
        <v>#REF!</v>
      </c>
      <c r="D853" s="88" t="e">
        <f>'ORÇAMENTO '!#REF!</f>
        <v>#REF!</v>
      </c>
      <c r="E853" s="88" t="e">
        <f>'ORÇAMENTO '!#REF!</f>
        <v>#REF!</v>
      </c>
      <c r="F853" s="88" t="e">
        <f>'ORÇAMENTO '!#REF!</f>
        <v>#REF!</v>
      </c>
      <c r="G853" s="90" t="e">
        <f>'ORÇAMENTO '!#REF!</f>
        <v>#REF!</v>
      </c>
      <c r="H853" s="92" t="e">
        <f>'ORÇAMENTO '!#REF!</f>
        <v>#REF!</v>
      </c>
      <c r="I853" s="90" t="e">
        <f>'ORÇAMENTO '!#REF!</f>
        <v>#REF!</v>
      </c>
      <c r="J853" s="90" t="e">
        <f>'ORÇAMENTO '!#REF!</f>
        <v>#REF!</v>
      </c>
      <c r="K853" s="90" t="e">
        <f>'ORÇAMENTO '!#REF!</f>
        <v>#REF!</v>
      </c>
      <c r="L853" s="92" t="e">
        <f>'ORÇAMENTO '!#REF!</f>
        <v>#REF!</v>
      </c>
      <c r="M853" s="92" t="e">
        <f>'ORÇAMENTO '!#REF!</f>
        <v>#REF!</v>
      </c>
      <c r="N853" s="95" t="e">
        <f>'ORÇAMENTO '!#REF!</f>
        <v>#REF!</v>
      </c>
      <c r="R853" s="96" t="e">
        <f>IF(F853=F852,0,SUMIF(F$6:F$1627,F853,H$6:H$1627))</f>
        <v>#REF!</v>
      </c>
      <c r="S853" s="96" t="e">
        <f>IF(F853=F852,0,SUMIF(F$6:F$1627,F853,I$6:I$1627))</f>
        <v>#REF!</v>
      </c>
      <c r="T853" s="89" t="e">
        <f>IF(F853=F852,0,SUMIF(F$6:F$1627,F853,L$6:L$1627))</f>
        <v>#REF!</v>
      </c>
      <c r="U853" s="96" t="e">
        <f t="shared" si="288"/>
        <v>#REF!</v>
      </c>
      <c r="V853" s="100" t="e">
        <f>IF(F853=F852,0,SUMIF(F$6:F$1627,F853,N$6:N$1627))</f>
        <v>#REF!</v>
      </c>
    </row>
    <row r="854" spans="3:23" hidden="1">
      <c r="C854" s="84" t="e">
        <f>'ORÇAMENTO '!#REF!</f>
        <v>#REF!</v>
      </c>
      <c r="D854" s="88" t="e">
        <f>'ORÇAMENTO '!#REF!</f>
        <v>#REF!</v>
      </c>
      <c r="E854" s="88" t="e">
        <f>'ORÇAMENTO '!#REF!</f>
        <v>#REF!</v>
      </c>
      <c r="F854" s="88" t="e">
        <f>'ORÇAMENTO '!#REF!</f>
        <v>#REF!</v>
      </c>
      <c r="G854" s="90" t="e">
        <f>'ORÇAMENTO '!#REF!</f>
        <v>#REF!</v>
      </c>
      <c r="H854" s="92" t="e">
        <f>'ORÇAMENTO '!#REF!</f>
        <v>#REF!</v>
      </c>
      <c r="I854" s="90" t="e">
        <f>'ORÇAMENTO '!#REF!</f>
        <v>#REF!</v>
      </c>
      <c r="J854" s="90" t="e">
        <f>'ORÇAMENTO '!#REF!</f>
        <v>#REF!</v>
      </c>
      <c r="K854" s="90" t="e">
        <f>'ORÇAMENTO '!#REF!</f>
        <v>#REF!</v>
      </c>
      <c r="L854" s="92" t="e">
        <f>'ORÇAMENTO '!#REF!</f>
        <v>#REF!</v>
      </c>
      <c r="M854" s="92" t="e">
        <f>'ORÇAMENTO '!#REF!</f>
        <v>#REF!</v>
      </c>
      <c r="N854" s="95" t="e">
        <f>'ORÇAMENTO '!#REF!</f>
        <v>#REF!</v>
      </c>
      <c r="R854" s="96" t="e">
        <f>IF(F854=F853,0,SUMIF(F$6:F$1627,F854,H$6:H$1627))</f>
        <v>#REF!</v>
      </c>
      <c r="S854" s="96" t="e">
        <f>IF(F854=F853,0,SUMIF(F$6:F$1627,F854,I$6:I$1627))</f>
        <v>#REF!</v>
      </c>
      <c r="T854" s="89" t="e">
        <f>IF(F854=F853,0,SUMIF(F$6:F$1627,F854,L$6:L$1627))</f>
        <v>#REF!</v>
      </c>
      <c r="U854" s="96" t="e">
        <f t="shared" si="288"/>
        <v>#REF!</v>
      </c>
      <c r="V854" s="100" t="e">
        <f>IF(F854=F853,0,SUMIF(F$6:F$1627,F854,N$6:N$1627))</f>
        <v>#REF!</v>
      </c>
    </row>
    <row r="855" spans="3:23">
      <c r="C855" s="84" t="e">
        <f>'ORÇAMENTO '!#REF!</f>
        <v>#REF!</v>
      </c>
      <c r="D855" s="88" t="e">
        <f>'ORÇAMENTO '!#REF!</f>
        <v>#REF!</v>
      </c>
      <c r="E855" s="88" t="e">
        <f>'ORÇAMENTO '!#REF!</f>
        <v>#REF!</v>
      </c>
      <c r="F855" s="88" t="e">
        <f>'ORÇAMENTO '!#REF!</f>
        <v>#REF!</v>
      </c>
      <c r="G855" s="90" t="e">
        <f>'ORÇAMENTO '!#REF!</f>
        <v>#REF!</v>
      </c>
      <c r="H855" s="92" t="e">
        <f>'ORÇAMENTO '!#REF!</f>
        <v>#REF!</v>
      </c>
      <c r="I855" s="90" t="e">
        <f>'ORÇAMENTO '!#REF!</f>
        <v>#REF!</v>
      </c>
      <c r="J855" s="90" t="e">
        <f>'ORÇAMENTO '!#REF!</f>
        <v>#REF!</v>
      </c>
      <c r="K855" s="90" t="e">
        <f>'ORÇAMENTO '!#REF!</f>
        <v>#REF!</v>
      </c>
      <c r="L855" s="92" t="e">
        <f>'ORÇAMENTO '!#REF!</f>
        <v>#REF!</v>
      </c>
      <c r="M855" s="92" t="e">
        <f>'ORÇAMENTO '!#REF!</f>
        <v>#REF!</v>
      </c>
      <c r="N855" s="95" t="e">
        <f>'ORÇAMENTO '!#REF!</f>
        <v>#REF!</v>
      </c>
      <c r="R855" s="96" t="e">
        <f t="shared" ref="R855:R866" si="294">IF(F855=F854,0,SUMIF($F$6:$F$1627,F855,$H$6:$H$1627))</f>
        <v>#REF!</v>
      </c>
      <c r="S855" s="96" t="e">
        <f t="shared" ref="S855:S866" si="295">IF(F855=F854,0,SUMIF($F$6:$F$1627,F855,$I$6:$I$1627))</f>
        <v>#REF!</v>
      </c>
      <c r="T855" s="89" t="e">
        <f t="shared" ref="T855:T866" si="296">IF(F855=F854,0,SUMIF($F$6:$F$1627,F855,$L$6:$L$1627))</f>
        <v>#REF!</v>
      </c>
      <c r="U855" s="96" t="e">
        <f t="shared" si="288"/>
        <v>#REF!</v>
      </c>
      <c r="V855" s="100" t="e">
        <f t="shared" ref="V855:V866" si="297">IF(F855=F854,0,SUMIF($F$6:$F$1627,F855,$N$6:$N$1627))</f>
        <v>#REF!</v>
      </c>
      <c r="W855" s="103" t="e">
        <f t="shared" ref="W855:W866" si="298">V855+W854</f>
        <v>#REF!</v>
      </c>
    </row>
    <row r="856" spans="3:23">
      <c r="C856" s="84" t="e">
        <f>'ORÇAMENTO '!#REF!</f>
        <v>#REF!</v>
      </c>
      <c r="D856" s="88" t="e">
        <f>'ORÇAMENTO '!#REF!</f>
        <v>#REF!</v>
      </c>
      <c r="E856" s="88" t="e">
        <f>'ORÇAMENTO '!#REF!</f>
        <v>#REF!</v>
      </c>
      <c r="F856" s="88" t="e">
        <f>'ORÇAMENTO '!#REF!</f>
        <v>#REF!</v>
      </c>
      <c r="G856" s="90" t="e">
        <f>'ORÇAMENTO '!#REF!</f>
        <v>#REF!</v>
      </c>
      <c r="H856" s="92" t="e">
        <f>'ORÇAMENTO '!#REF!</f>
        <v>#REF!</v>
      </c>
      <c r="I856" s="90" t="e">
        <f>'ORÇAMENTO '!#REF!</f>
        <v>#REF!</v>
      </c>
      <c r="J856" s="90" t="e">
        <f>'ORÇAMENTO '!#REF!</f>
        <v>#REF!</v>
      </c>
      <c r="K856" s="90" t="e">
        <f>'ORÇAMENTO '!#REF!</f>
        <v>#REF!</v>
      </c>
      <c r="L856" s="92" t="e">
        <f>'ORÇAMENTO '!#REF!</f>
        <v>#REF!</v>
      </c>
      <c r="M856" s="92" t="e">
        <f>'ORÇAMENTO '!#REF!</f>
        <v>#REF!</v>
      </c>
      <c r="N856" s="95" t="e">
        <f>'ORÇAMENTO '!#REF!</f>
        <v>#REF!</v>
      </c>
      <c r="R856" s="96" t="e">
        <f t="shared" si="294"/>
        <v>#REF!</v>
      </c>
      <c r="S856" s="96" t="e">
        <f t="shared" si="295"/>
        <v>#REF!</v>
      </c>
      <c r="T856" s="89" t="e">
        <f t="shared" si="296"/>
        <v>#REF!</v>
      </c>
      <c r="U856" s="96" t="e">
        <f t="shared" si="288"/>
        <v>#REF!</v>
      </c>
      <c r="V856" s="100" t="e">
        <f t="shared" si="297"/>
        <v>#REF!</v>
      </c>
      <c r="W856" s="103" t="e">
        <f t="shared" si="298"/>
        <v>#REF!</v>
      </c>
    </row>
    <row r="857" spans="3:23">
      <c r="C857" s="84" t="e">
        <f>'ORÇAMENTO '!#REF!</f>
        <v>#REF!</v>
      </c>
      <c r="D857" s="88" t="e">
        <f>'ORÇAMENTO '!#REF!</f>
        <v>#REF!</v>
      </c>
      <c r="E857" s="88" t="e">
        <f>'ORÇAMENTO '!#REF!</f>
        <v>#REF!</v>
      </c>
      <c r="F857" s="88" t="e">
        <f>'ORÇAMENTO '!#REF!</f>
        <v>#REF!</v>
      </c>
      <c r="G857" s="90" t="e">
        <f>'ORÇAMENTO '!#REF!</f>
        <v>#REF!</v>
      </c>
      <c r="H857" s="92" t="e">
        <f>'ORÇAMENTO '!#REF!</f>
        <v>#REF!</v>
      </c>
      <c r="I857" s="90" t="e">
        <f>'ORÇAMENTO '!#REF!</f>
        <v>#REF!</v>
      </c>
      <c r="J857" s="90" t="e">
        <f>'ORÇAMENTO '!#REF!</f>
        <v>#REF!</v>
      </c>
      <c r="K857" s="90" t="e">
        <f>'ORÇAMENTO '!#REF!</f>
        <v>#REF!</v>
      </c>
      <c r="L857" s="92" t="e">
        <f>'ORÇAMENTO '!#REF!</f>
        <v>#REF!</v>
      </c>
      <c r="M857" s="92" t="e">
        <f>'ORÇAMENTO '!#REF!</f>
        <v>#REF!</v>
      </c>
      <c r="N857" s="95" t="e">
        <f>'ORÇAMENTO '!#REF!</f>
        <v>#REF!</v>
      </c>
      <c r="R857" s="96" t="e">
        <f t="shared" si="294"/>
        <v>#REF!</v>
      </c>
      <c r="S857" s="96" t="e">
        <f t="shared" si="295"/>
        <v>#REF!</v>
      </c>
      <c r="T857" s="89" t="e">
        <f t="shared" si="296"/>
        <v>#REF!</v>
      </c>
      <c r="U857" s="96" t="e">
        <f t="shared" si="288"/>
        <v>#REF!</v>
      </c>
      <c r="V857" s="100" t="e">
        <f t="shared" si="297"/>
        <v>#REF!</v>
      </c>
      <c r="W857" s="103" t="e">
        <f t="shared" si="298"/>
        <v>#REF!</v>
      </c>
    </row>
    <row r="858" spans="3:23">
      <c r="C858" s="84" t="e">
        <f>'ORÇAMENTO '!#REF!</f>
        <v>#REF!</v>
      </c>
      <c r="D858" s="88" t="e">
        <f>'ORÇAMENTO '!#REF!</f>
        <v>#REF!</v>
      </c>
      <c r="E858" s="88" t="e">
        <f>'ORÇAMENTO '!#REF!</f>
        <v>#REF!</v>
      </c>
      <c r="F858" s="88" t="e">
        <f>'ORÇAMENTO '!#REF!</f>
        <v>#REF!</v>
      </c>
      <c r="G858" s="90" t="e">
        <f>'ORÇAMENTO '!#REF!</f>
        <v>#REF!</v>
      </c>
      <c r="H858" s="92" t="e">
        <f>'ORÇAMENTO '!#REF!</f>
        <v>#REF!</v>
      </c>
      <c r="I858" s="90" t="e">
        <f>'ORÇAMENTO '!#REF!</f>
        <v>#REF!</v>
      </c>
      <c r="J858" s="90" t="e">
        <f>'ORÇAMENTO '!#REF!</f>
        <v>#REF!</v>
      </c>
      <c r="K858" s="90" t="e">
        <f>'ORÇAMENTO '!#REF!</f>
        <v>#REF!</v>
      </c>
      <c r="L858" s="92" t="e">
        <f>'ORÇAMENTO '!#REF!</f>
        <v>#REF!</v>
      </c>
      <c r="M858" s="92" t="e">
        <f>'ORÇAMENTO '!#REF!</f>
        <v>#REF!</v>
      </c>
      <c r="N858" s="95" t="e">
        <f>'ORÇAMENTO '!#REF!</f>
        <v>#REF!</v>
      </c>
      <c r="R858" s="96" t="e">
        <f t="shared" si="294"/>
        <v>#REF!</v>
      </c>
      <c r="S858" s="96" t="e">
        <f t="shared" si="295"/>
        <v>#REF!</v>
      </c>
      <c r="T858" s="89" t="e">
        <f t="shared" si="296"/>
        <v>#REF!</v>
      </c>
      <c r="U858" s="96" t="e">
        <f t="shared" si="288"/>
        <v>#REF!</v>
      </c>
      <c r="V858" s="100" t="e">
        <f t="shared" si="297"/>
        <v>#REF!</v>
      </c>
      <c r="W858" s="103" t="e">
        <f t="shared" si="298"/>
        <v>#REF!</v>
      </c>
    </row>
    <row r="859" spans="3:23">
      <c r="C859" s="84" t="e">
        <f>'ORÇAMENTO '!#REF!</f>
        <v>#REF!</v>
      </c>
      <c r="D859" s="88" t="e">
        <f>'ORÇAMENTO '!#REF!</f>
        <v>#REF!</v>
      </c>
      <c r="E859" s="88" t="e">
        <f>'ORÇAMENTO '!#REF!</f>
        <v>#REF!</v>
      </c>
      <c r="F859" s="88" t="e">
        <f>'ORÇAMENTO '!#REF!</f>
        <v>#REF!</v>
      </c>
      <c r="G859" s="90" t="e">
        <f>'ORÇAMENTO '!#REF!</f>
        <v>#REF!</v>
      </c>
      <c r="H859" s="92" t="e">
        <f>'ORÇAMENTO '!#REF!</f>
        <v>#REF!</v>
      </c>
      <c r="I859" s="90" t="e">
        <f>'ORÇAMENTO '!#REF!</f>
        <v>#REF!</v>
      </c>
      <c r="J859" s="90" t="e">
        <f>'ORÇAMENTO '!#REF!</f>
        <v>#REF!</v>
      </c>
      <c r="K859" s="90" t="e">
        <f>'ORÇAMENTO '!#REF!</f>
        <v>#REF!</v>
      </c>
      <c r="L859" s="92" t="e">
        <f>'ORÇAMENTO '!#REF!</f>
        <v>#REF!</v>
      </c>
      <c r="M859" s="92" t="e">
        <f>'ORÇAMENTO '!#REF!</f>
        <v>#REF!</v>
      </c>
      <c r="N859" s="95" t="e">
        <f>'ORÇAMENTO '!#REF!</f>
        <v>#REF!</v>
      </c>
      <c r="R859" s="96" t="e">
        <f t="shared" si="294"/>
        <v>#REF!</v>
      </c>
      <c r="S859" s="96" t="e">
        <f t="shared" si="295"/>
        <v>#REF!</v>
      </c>
      <c r="T859" s="89" t="e">
        <f t="shared" si="296"/>
        <v>#REF!</v>
      </c>
      <c r="U859" s="96" t="e">
        <f t="shared" si="288"/>
        <v>#REF!</v>
      </c>
      <c r="V859" s="100" t="e">
        <f t="shared" si="297"/>
        <v>#REF!</v>
      </c>
      <c r="W859" s="103" t="e">
        <f t="shared" si="298"/>
        <v>#REF!</v>
      </c>
    </row>
    <row r="860" spans="3:23">
      <c r="C860" s="84" t="e">
        <f>'ORÇAMENTO '!#REF!</f>
        <v>#REF!</v>
      </c>
      <c r="D860" s="88" t="e">
        <f>'ORÇAMENTO '!#REF!</f>
        <v>#REF!</v>
      </c>
      <c r="E860" s="88" t="e">
        <f>'ORÇAMENTO '!#REF!</f>
        <v>#REF!</v>
      </c>
      <c r="F860" s="88" t="e">
        <f>'ORÇAMENTO '!#REF!</f>
        <v>#REF!</v>
      </c>
      <c r="G860" s="90" t="e">
        <f>'ORÇAMENTO '!#REF!</f>
        <v>#REF!</v>
      </c>
      <c r="H860" s="92" t="e">
        <f>'ORÇAMENTO '!#REF!</f>
        <v>#REF!</v>
      </c>
      <c r="I860" s="90" t="e">
        <f>'ORÇAMENTO '!#REF!</f>
        <v>#REF!</v>
      </c>
      <c r="J860" s="90" t="e">
        <f>'ORÇAMENTO '!#REF!</f>
        <v>#REF!</v>
      </c>
      <c r="K860" s="90" t="e">
        <f>'ORÇAMENTO '!#REF!</f>
        <v>#REF!</v>
      </c>
      <c r="L860" s="92" t="e">
        <f>'ORÇAMENTO '!#REF!</f>
        <v>#REF!</v>
      </c>
      <c r="M860" s="92" t="e">
        <f>'ORÇAMENTO '!#REF!</f>
        <v>#REF!</v>
      </c>
      <c r="N860" s="95" t="e">
        <f>'ORÇAMENTO '!#REF!</f>
        <v>#REF!</v>
      </c>
      <c r="R860" s="96" t="e">
        <f t="shared" si="294"/>
        <v>#REF!</v>
      </c>
      <c r="S860" s="96" t="e">
        <f t="shared" si="295"/>
        <v>#REF!</v>
      </c>
      <c r="T860" s="89" t="e">
        <f t="shared" si="296"/>
        <v>#REF!</v>
      </c>
      <c r="U860" s="96" t="e">
        <f t="shared" si="288"/>
        <v>#REF!</v>
      </c>
      <c r="V860" s="100" t="e">
        <f t="shared" si="297"/>
        <v>#REF!</v>
      </c>
      <c r="W860" s="103" t="e">
        <f t="shared" si="298"/>
        <v>#REF!</v>
      </c>
    </row>
    <row r="861" spans="3:23">
      <c r="C861" s="84" t="e">
        <f>'ORÇAMENTO '!#REF!</f>
        <v>#REF!</v>
      </c>
      <c r="D861" s="88" t="e">
        <f>'ORÇAMENTO '!#REF!</f>
        <v>#REF!</v>
      </c>
      <c r="E861" s="88" t="e">
        <f>'ORÇAMENTO '!#REF!</f>
        <v>#REF!</v>
      </c>
      <c r="F861" s="88" t="e">
        <f>'ORÇAMENTO '!#REF!</f>
        <v>#REF!</v>
      </c>
      <c r="G861" s="90" t="e">
        <f>'ORÇAMENTO '!#REF!</f>
        <v>#REF!</v>
      </c>
      <c r="H861" s="92" t="e">
        <f>'ORÇAMENTO '!#REF!</f>
        <v>#REF!</v>
      </c>
      <c r="I861" s="90" t="e">
        <f>'ORÇAMENTO '!#REF!</f>
        <v>#REF!</v>
      </c>
      <c r="J861" s="90" t="e">
        <f>'ORÇAMENTO '!#REF!</f>
        <v>#REF!</v>
      </c>
      <c r="K861" s="90" t="e">
        <f>'ORÇAMENTO '!#REF!</f>
        <v>#REF!</v>
      </c>
      <c r="L861" s="92" t="e">
        <f>'ORÇAMENTO '!#REF!</f>
        <v>#REF!</v>
      </c>
      <c r="M861" s="92" t="e">
        <f>'ORÇAMENTO '!#REF!</f>
        <v>#REF!</v>
      </c>
      <c r="N861" s="95" t="e">
        <f>'ORÇAMENTO '!#REF!</f>
        <v>#REF!</v>
      </c>
      <c r="R861" s="96" t="e">
        <f t="shared" si="294"/>
        <v>#REF!</v>
      </c>
      <c r="S861" s="96" t="e">
        <f t="shared" si="295"/>
        <v>#REF!</v>
      </c>
      <c r="T861" s="89" t="e">
        <f t="shared" si="296"/>
        <v>#REF!</v>
      </c>
      <c r="U861" s="96" t="e">
        <f t="shared" si="288"/>
        <v>#REF!</v>
      </c>
      <c r="V861" s="100" t="e">
        <f t="shared" si="297"/>
        <v>#REF!</v>
      </c>
      <c r="W861" s="103" t="e">
        <f t="shared" si="298"/>
        <v>#REF!</v>
      </c>
    </row>
    <row r="862" spans="3:23">
      <c r="C862" s="84" t="e">
        <f>'ORÇAMENTO '!#REF!</f>
        <v>#REF!</v>
      </c>
      <c r="D862" s="88" t="e">
        <f>'ORÇAMENTO '!#REF!</f>
        <v>#REF!</v>
      </c>
      <c r="E862" s="88" t="e">
        <f>'ORÇAMENTO '!#REF!</f>
        <v>#REF!</v>
      </c>
      <c r="F862" s="88" t="e">
        <f>'ORÇAMENTO '!#REF!</f>
        <v>#REF!</v>
      </c>
      <c r="G862" s="90" t="e">
        <f>'ORÇAMENTO '!#REF!</f>
        <v>#REF!</v>
      </c>
      <c r="H862" s="92" t="e">
        <f>'ORÇAMENTO '!#REF!</f>
        <v>#REF!</v>
      </c>
      <c r="I862" s="90" t="e">
        <f>'ORÇAMENTO '!#REF!</f>
        <v>#REF!</v>
      </c>
      <c r="J862" s="90" t="e">
        <f>'ORÇAMENTO '!#REF!</f>
        <v>#REF!</v>
      </c>
      <c r="K862" s="90" t="e">
        <f>'ORÇAMENTO '!#REF!</f>
        <v>#REF!</v>
      </c>
      <c r="L862" s="92" t="e">
        <f>'ORÇAMENTO '!#REF!</f>
        <v>#REF!</v>
      </c>
      <c r="M862" s="92" t="e">
        <f>'ORÇAMENTO '!#REF!</f>
        <v>#REF!</v>
      </c>
      <c r="N862" s="95" t="e">
        <f>'ORÇAMENTO '!#REF!</f>
        <v>#REF!</v>
      </c>
      <c r="R862" s="96" t="e">
        <f t="shared" si="294"/>
        <v>#REF!</v>
      </c>
      <c r="S862" s="96" t="e">
        <f t="shared" si="295"/>
        <v>#REF!</v>
      </c>
      <c r="T862" s="89" t="e">
        <f t="shared" si="296"/>
        <v>#REF!</v>
      </c>
      <c r="U862" s="96" t="e">
        <f t="shared" si="288"/>
        <v>#REF!</v>
      </c>
      <c r="V862" s="100" t="e">
        <f t="shared" si="297"/>
        <v>#REF!</v>
      </c>
      <c r="W862" s="103" t="e">
        <f t="shared" si="298"/>
        <v>#REF!</v>
      </c>
    </row>
    <row r="863" spans="3:23">
      <c r="C863" s="84" t="e">
        <f>'ORÇAMENTO '!#REF!</f>
        <v>#REF!</v>
      </c>
      <c r="D863" s="88" t="e">
        <f>'ORÇAMENTO '!#REF!</f>
        <v>#REF!</v>
      </c>
      <c r="E863" s="88" t="e">
        <f>'ORÇAMENTO '!#REF!</f>
        <v>#REF!</v>
      </c>
      <c r="F863" s="88" t="e">
        <f>'ORÇAMENTO '!#REF!</f>
        <v>#REF!</v>
      </c>
      <c r="G863" s="90" t="e">
        <f>'ORÇAMENTO '!#REF!</f>
        <v>#REF!</v>
      </c>
      <c r="H863" s="92" t="e">
        <f>'ORÇAMENTO '!#REF!</f>
        <v>#REF!</v>
      </c>
      <c r="I863" s="90" t="e">
        <f>'ORÇAMENTO '!#REF!</f>
        <v>#REF!</v>
      </c>
      <c r="J863" s="90" t="e">
        <f>'ORÇAMENTO '!#REF!</f>
        <v>#REF!</v>
      </c>
      <c r="K863" s="90" t="e">
        <f>'ORÇAMENTO '!#REF!</f>
        <v>#REF!</v>
      </c>
      <c r="L863" s="92" t="e">
        <f>'ORÇAMENTO '!#REF!</f>
        <v>#REF!</v>
      </c>
      <c r="M863" s="92" t="e">
        <f>'ORÇAMENTO '!#REF!</f>
        <v>#REF!</v>
      </c>
      <c r="N863" s="95" t="e">
        <f>'ORÇAMENTO '!#REF!</f>
        <v>#REF!</v>
      </c>
      <c r="R863" s="96" t="e">
        <f t="shared" si="294"/>
        <v>#REF!</v>
      </c>
      <c r="S863" s="96" t="e">
        <f t="shared" si="295"/>
        <v>#REF!</v>
      </c>
      <c r="T863" s="89" t="e">
        <f t="shared" si="296"/>
        <v>#REF!</v>
      </c>
      <c r="U863" s="96" t="e">
        <f t="shared" si="288"/>
        <v>#REF!</v>
      </c>
      <c r="V863" s="100" t="e">
        <f t="shared" si="297"/>
        <v>#REF!</v>
      </c>
      <c r="W863" s="103" t="e">
        <f t="shared" si="298"/>
        <v>#REF!</v>
      </c>
    </row>
    <row r="864" spans="3:23">
      <c r="C864" s="84" t="e">
        <f>'ORÇAMENTO '!#REF!</f>
        <v>#REF!</v>
      </c>
      <c r="D864" s="88" t="e">
        <f>'ORÇAMENTO '!#REF!</f>
        <v>#REF!</v>
      </c>
      <c r="E864" s="88" t="e">
        <f>'ORÇAMENTO '!#REF!</f>
        <v>#REF!</v>
      </c>
      <c r="F864" s="88" t="e">
        <f>'ORÇAMENTO '!#REF!</f>
        <v>#REF!</v>
      </c>
      <c r="G864" s="90" t="e">
        <f>'ORÇAMENTO '!#REF!</f>
        <v>#REF!</v>
      </c>
      <c r="H864" s="92" t="e">
        <f>'ORÇAMENTO '!#REF!</f>
        <v>#REF!</v>
      </c>
      <c r="I864" s="90" t="e">
        <f>'ORÇAMENTO '!#REF!</f>
        <v>#REF!</v>
      </c>
      <c r="J864" s="90" t="e">
        <f>'ORÇAMENTO '!#REF!</f>
        <v>#REF!</v>
      </c>
      <c r="K864" s="90" t="e">
        <f>'ORÇAMENTO '!#REF!</f>
        <v>#REF!</v>
      </c>
      <c r="L864" s="92" t="e">
        <f>'ORÇAMENTO '!#REF!</f>
        <v>#REF!</v>
      </c>
      <c r="M864" s="92" t="e">
        <f>'ORÇAMENTO '!#REF!</f>
        <v>#REF!</v>
      </c>
      <c r="N864" s="95" t="e">
        <f>'ORÇAMENTO '!#REF!</f>
        <v>#REF!</v>
      </c>
      <c r="R864" s="96" t="e">
        <f t="shared" si="294"/>
        <v>#REF!</v>
      </c>
      <c r="S864" s="96" t="e">
        <f t="shared" si="295"/>
        <v>#REF!</v>
      </c>
      <c r="T864" s="89" t="e">
        <f t="shared" si="296"/>
        <v>#REF!</v>
      </c>
      <c r="U864" s="96" t="e">
        <f t="shared" si="288"/>
        <v>#REF!</v>
      </c>
      <c r="V864" s="100" t="e">
        <f t="shared" si="297"/>
        <v>#REF!</v>
      </c>
      <c r="W864" s="103" t="e">
        <f t="shared" si="298"/>
        <v>#REF!</v>
      </c>
    </row>
    <row r="865" spans="3:23">
      <c r="C865" s="84" t="e">
        <f>'ORÇAMENTO '!#REF!</f>
        <v>#REF!</v>
      </c>
      <c r="D865" s="88" t="e">
        <f>'ORÇAMENTO '!#REF!</f>
        <v>#REF!</v>
      </c>
      <c r="E865" s="88" t="e">
        <f>'ORÇAMENTO '!#REF!</f>
        <v>#REF!</v>
      </c>
      <c r="F865" s="88" t="e">
        <f>'ORÇAMENTO '!#REF!</f>
        <v>#REF!</v>
      </c>
      <c r="G865" s="90" t="e">
        <f>'ORÇAMENTO '!#REF!</f>
        <v>#REF!</v>
      </c>
      <c r="H865" s="92" t="e">
        <f>'ORÇAMENTO '!#REF!</f>
        <v>#REF!</v>
      </c>
      <c r="I865" s="90" t="e">
        <f>'ORÇAMENTO '!#REF!</f>
        <v>#REF!</v>
      </c>
      <c r="J865" s="90" t="e">
        <f>'ORÇAMENTO '!#REF!</f>
        <v>#REF!</v>
      </c>
      <c r="K865" s="90" t="e">
        <f>'ORÇAMENTO '!#REF!</f>
        <v>#REF!</v>
      </c>
      <c r="L865" s="92" t="e">
        <f>'ORÇAMENTO '!#REF!</f>
        <v>#REF!</v>
      </c>
      <c r="M865" s="92" t="e">
        <f>'ORÇAMENTO '!#REF!</f>
        <v>#REF!</v>
      </c>
      <c r="N865" s="95" t="e">
        <f>'ORÇAMENTO '!#REF!</f>
        <v>#REF!</v>
      </c>
      <c r="R865" s="96" t="e">
        <f t="shared" si="294"/>
        <v>#REF!</v>
      </c>
      <c r="S865" s="96" t="e">
        <f t="shared" si="295"/>
        <v>#REF!</v>
      </c>
      <c r="T865" s="89" t="e">
        <f t="shared" si="296"/>
        <v>#REF!</v>
      </c>
      <c r="U865" s="96" t="e">
        <f t="shared" si="288"/>
        <v>#REF!</v>
      </c>
      <c r="V865" s="100" t="e">
        <f t="shared" si="297"/>
        <v>#REF!</v>
      </c>
      <c r="W865" s="103" t="e">
        <f t="shared" si="298"/>
        <v>#REF!</v>
      </c>
    </row>
    <row r="866" spans="3:23">
      <c r="C866" s="84" t="e">
        <f>'ORÇAMENTO '!#REF!</f>
        <v>#REF!</v>
      </c>
      <c r="D866" s="88" t="e">
        <f>'ORÇAMENTO '!#REF!</f>
        <v>#REF!</v>
      </c>
      <c r="E866" s="88" t="e">
        <f>'ORÇAMENTO '!#REF!</f>
        <v>#REF!</v>
      </c>
      <c r="F866" s="88" t="e">
        <f>'ORÇAMENTO '!#REF!</f>
        <v>#REF!</v>
      </c>
      <c r="G866" s="90" t="e">
        <f>'ORÇAMENTO '!#REF!</f>
        <v>#REF!</v>
      </c>
      <c r="H866" s="92" t="e">
        <f>'ORÇAMENTO '!#REF!</f>
        <v>#REF!</v>
      </c>
      <c r="I866" s="90" t="e">
        <f>'ORÇAMENTO '!#REF!</f>
        <v>#REF!</v>
      </c>
      <c r="J866" s="90" t="e">
        <f>'ORÇAMENTO '!#REF!</f>
        <v>#REF!</v>
      </c>
      <c r="K866" s="90" t="e">
        <f>'ORÇAMENTO '!#REF!</f>
        <v>#REF!</v>
      </c>
      <c r="L866" s="92" t="e">
        <f>'ORÇAMENTO '!#REF!</f>
        <v>#REF!</v>
      </c>
      <c r="M866" s="92" t="e">
        <f>'ORÇAMENTO '!#REF!</f>
        <v>#REF!</v>
      </c>
      <c r="N866" s="95" t="e">
        <f>'ORÇAMENTO '!#REF!</f>
        <v>#REF!</v>
      </c>
      <c r="R866" s="96" t="e">
        <f t="shared" si="294"/>
        <v>#REF!</v>
      </c>
      <c r="S866" s="96" t="e">
        <f t="shared" si="295"/>
        <v>#REF!</v>
      </c>
      <c r="T866" s="89" t="e">
        <f t="shared" si="296"/>
        <v>#REF!</v>
      </c>
      <c r="U866" s="96" t="e">
        <f t="shared" si="288"/>
        <v>#REF!</v>
      </c>
      <c r="V866" s="100" t="e">
        <f t="shared" si="297"/>
        <v>#REF!</v>
      </c>
      <c r="W866" s="103" t="e">
        <f t="shared" si="298"/>
        <v>#REF!</v>
      </c>
    </row>
    <row r="867" spans="3:23" hidden="1">
      <c r="C867" s="84" t="e">
        <f>'ORÇAMENTO '!#REF!</f>
        <v>#REF!</v>
      </c>
      <c r="D867" s="88" t="e">
        <f>'ORÇAMENTO '!#REF!</f>
        <v>#REF!</v>
      </c>
      <c r="E867" s="88" t="e">
        <f>'ORÇAMENTO '!#REF!</f>
        <v>#REF!</v>
      </c>
      <c r="F867" s="88" t="e">
        <f>'ORÇAMENTO '!#REF!</f>
        <v>#REF!</v>
      </c>
      <c r="G867" s="90" t="e">
        <f>'ORÇAMENTO '!#REF!</f>
        <v>#REF!</v>
      </c>
      <c r="H867" s="92" t="e">
        <f>'ORÇAMENTO '!#REF!</f>
        <v>#REF!</v>
      </c>
      <c r="I867" s="90" t="e">
        <f>'ORÇAMENTO '!#REF!</f>
        <v>#REF!</v>
      </c>
      <c r="J867" s="90" t="e">
        <f>'ORÇAMENTO '!#REF!</f>
        <v>#REF!</v>
      </c>
      <c r="K867" s="90" t="e">
        <f>'ORÇAMENTO '!#REF!</f>
        <v>#REF!</v>
      </c>
      <c r="L867" s="92" t="e">
        <f>'ORÇAMENTO '!#REF!</f>
        <v>#REF!</v>
      </c>
      <c r="M867" s="92" t="e">
        <f>'ORÇAMENTO '!#REF!</f>
        <v>#REF!</v>
      </c>
      <c r="N867" s="95" t="e">
        <f>'ORÇAMENTO '!#REF!</f>
        <v>#REF!</v>
      </c>
      <c r="R867" s="96" t="e">
        <f t="shared" ref="R867:R881" si="299">IF(F867=F866,0,SUMIF(F$6:F$1627,F867,H$6:H$1627))</f>
        <v>#REF!</v>
      </c>
      <c r="S867" s="96" t="e">
        <f t="shared" ref="S867:S881" si="300">IF(F867=F866,0,SUMIF(F$6:F$1627,F867,I$6:I$1627))</f>
        <v>#REF!</v>
      </c>
      <c r="T867" s="89" t="e">
        <f t="shared" ref="T867:T881" si="301">IF(F867=F866,0,SUMIF(F$6:F$1627,F867,L$6:L$1627))</f>
        <v>#REF!</v>
      </c>
      <c r="U867" s="96" t="e">
        <f t="shared" si="288"/>
        <v>#REF!</v>
      </c>
      <c r="V867" s="100" t="e">
        <f t="shared" ref="V867:V881" si="302">IF(F867=F866,0,SUMIF(F$6:F$1627,F867,N$6:N$1627))</f>
        <v>#REF!</v>
      </c>
    </row>
    <row r="868" spans="3:23" hidden="1">
      <c r="C868" s="84" t="e">
        <f>'ORÇAMENTO '!#REF!</f>
        <v>#REF!</v>
      </c>
      <c r="D868" s="88" t="e">
        <f>'ORÇAMENTO '!#REF!</f>
        <v>#REF!</v>
      </c>
      <c r="E868" s="88" t="e">
        <f>'ORÇAMENTO '!#REF!</f>
        <v>#REF!</v>
      </c>
      <c r="F868" s="88" t="e">
        <f>'ORÇAMENTO '!#REF!</f>
        <v>#REF!</v>
      </c>
      <c r="G868" s="90" t="e">
        <f>'ORÇAMENTO '!#REF!</f>
        <v>#REF!</v>
      </c>
      <c r="H868" s="92" t="e">
        <f>'ORÇAMENTO '!#REF!</f>
        <v>#REF!</v>
      </c>
      <c r="I868" s="90" t="e">
        <f>'ORÇAMENTO '!#REF!</f>
        <v>#REF!</v>
      </c>
      <c r="J868" s="90" t="e">
        <f>'ORÇAMENTO '!#REF!</f>
        <v>#REF!</v>
      </c>
      <c r="K868" s="90" t="e">
        <f>'ORÇAMENTO '!#REF!</f>
        <v>#REF!</v>
      </c>
      <c r="L868" s="92" t="e">
        <f>'ORÇAMENTO '!#REF!</f>
        <v>#REF!</v>
      </c>
      <c r="M868" s="92" t="e">
        <f>'ORÇAMENTO '!#REF!</f>
        <v>#REF!</v>
      </c>
      <c r="N868" s="95" t="e">
        <f>'ORÇAMENTO '!#REF!</f>
        <v>#REF!</v>
      </c>
      <c r="R868" s="96" t="e">
        <f t="shared" si="299"/>
        <v>#REF!</v>
      </c>
      <c r="S868" s="96" t="e">
        <f t="shared" si="300"/>
        <v>#REF!</v>
      </c>
      <c r="T868" s="89" t="e">
        <f t="shared" si="301"/>
        <v>#REF!</v>
      </c>
      <c r="U868" s="96" t="e">
        <f t="shared" si="288"/>
        <v>#REF!</v>
      </c>
      <c r="V868" s="100" t="e">
        <f t="shared" si="302"/>
        <v>#REF!</v>
      </c>
    </row>
    <row r="869" spans="3:23" hidden="1">
      <c r="C869" s="84" t="e">
        <f>'ORÇAMENTO '!#REF!</f>
        <v>#REF!</v>
      </c>
      <c r="D869" s="88" t="e">
        <f>'ORÇAMENTO '!#REF!</f>
        <v>#REF!</v>
      </c>
      <c r="E869" s="88" t="e">
        <f>'ORÇAMENTO '!#REF!</f>
        <v>#REF!</v>
      </c>
      <c r="F869" s="88" t="e">
        <f>'ORÇAMENTO '!#REF!</f>
        <v>#REF!</v>
      </c>
      <c r="G869" s="90" t="e">
        <f>'ORÇAMENTO '!#REF!</f>
        <v>#REF!</v>
      </c>
      <c r="H869" s="92" t="e">
        <f>'ORÇAMENTO '!#REF!</f>
        <v>#REF!</v>
      </c>
      <c r="I869" s="90" t="e">
        <f>'ORÇAMENTO '!#REF!</f>
        <v>#REF!</v>
      </c>
      <c r="J869" s="90" t="e">
        <f>'ORÇAMENTO '!#REF!</f>
        <v>#REF!</v>
      </c>
      <c r="K869" s="90" t="e">
        <f>'ORÇAMENTO '!#REF!</f>
        <v>#REF!</v>
      </c>
      <c r="L869" s="92" t="e">
        <f>'ORÇAMENTO '!#REF!</f>
        <v>#REF!</v>
      </c>
      <c r="M869" s="92" t="e">
        <f>'ORÇAMENTO '!#REF!</f>
        <v>#REF!</v>
      </c>
      <c r="N869" s="95" t="e">
        <f>'ORÇAMENTO '!#REF!</f>
        <v>#REF!</v>
      </c>
      <c r="R869" s="96" t="e">
        <f t="shared" si="299"/>
        <v>#REF!</v>
      </c>
      <c r="S869" s="96" t="e">
        <f t="shared" si="300"/>
        <v>#REF!</v>
      </c>
      <c r="T869" s="89" t="e">
        <f t="shared" si="301"/>
        <v>#REF!</v>
      </c>
      <c r="U869" s="96" t="e">
        <f t="shared" si="288"/>
        <v>#REF!</v>
      </c>
      <c r="V869" s="100" t="e">
        <f t="shared" si="302"/>
        <v>#REF!</v>
      </c>
    </row>
    <row r="870" spans="3:23" hidden="1">
      <c r="C870" s="84" t="e">
        <f>'ORÇAMENTO '!#REF!</f>
        <v>#REF!</v>
      </c>
      <c r="D870" s="88" t="e">
        <f>'ORÇAMENTO '!#REF!</f>
        <v>#REF!</v>
      </c>
      <c r="E870" s="88" t="e">
        <f>'ORÇAMENTO '!#REF!</f>
        <v>#REF!</v>
      </c>
      <c r="F870" s="88" t="e">
        <f>'ORÇAMENTO '!#REF!</f>
        <v>#REF!</v>
      </c>
      <c r="G870" s="90" t="e">
        <f>'ORÇAMENTO '!#REF!</f>
        <v>#REF!</v>
      </c>
      <c r="H870" s="92" t="e">
        <f>'ORÇAMENTO '!#REF!</f>
        <v>#REF!</v>
      </c>
      <c r="I870" s="90" t="e">
        <f>'ORÇAMENTO '!#REF!</f>
        <v>#REF!</v>
      </c>
      <c r="J870" s="90" t="e">
        <f>'ORÇAMENTO '!#REF!</f>
        <v>#REF!</v>
      </c>
      <c r="K870" s="90" t="e">
        <f>'ORÇAMENTO '!#REF!</f>
        <v>#REF!</v>
      </c>
      <c r="L870" s="92" t="e">
        <f>'ORÇAMENTO '!#REF!</f>
        <v>#REF!</v>
      </c>
      <c r="M870" s="92" t="e">
        <f>'ORÇAMENTO '!#REF!</f>
        <v>#REF!</v>
      </c>
      <c r="N870" s="95" t="e">
        <f>'ORÇAMENTO '!#REF!</f>
        <v>#REF!</v>
      </c>
      <c r="R870" s="96" t="e">
        <f t="shared" si="299"/>
        <v>#REF!</v>
      </c>
      <c r="S870" s="96" t="e">
        <f t="shared" si="300"/>
        <v>#REF!</v>
      </c>
      <c r="T870" s="89" t="e">
        <f t="shared" si="301"/>
        <v>#REF!</v>
      </c>
      <c r="U870" s="96" t="e">
        <f t="shared" si="288"/>
        <v>#REF!</v>
      </c>
      <c r="V870" s="100" t="e">
        <f t="shared" si="302"/>
        <v>#REF!</v>
      </c>
    </row>
    <row r="871" spans="3:23" hidden="1">
      <c r="C871" s="84" t="e">
        <f>'ORÇAMENTO '!#REF!</f>
        <v>#REF!</v>
      </c>
      <c r="D871" s="88" t="e">
        <f>'ORÇAMENTO '!#REF!</f>
        <v>#REF!</v>
      </c>
      <c r="E871" s="88" t="e">
        <f>'ORÇAMENTO '!#REF!</f>
        <v>#REF!</v>
      </c>
      <c r="F871" s="88" t="e">
        <f>'ORÇAMENTO '!#REF!</f>
        <v>#REF!</v>
      </c>
      <c r="G871" s="90" t="e">
        <f>'ORÇAMENTO '!#REF!</f>
        <v>#REF!</v>
      </c>
      <c r="H871" s="92" t="e">
        <f>'ORÇAMENTO '!#REF!</f>
        <v>#REF!</v>
      </c>
      <c r="I871" s="90" t="e">
        <f>'ORÇAMENTO '!#REF!</f>
        <v>#REF!</v>
      </c>
      <c r="J871" s="90" t="e">
        <f>'ORÇAMENTO '!#REF!</f>
        <v>#REF!</v>
      </c>
      <c r="K871" s="90" t="e">
        <f>'ORÇAMENTO '!#REF!</f>
        <v>#REF!</v>
      </c>
      <c r="L871" s="92" t="e">
        <f>'ORÇAMENTO '!#REF!</f>
        <v>#REF!</v>
      </c>
      <c r="M871" s="92" t="e">
        <f>'ORÇAMENTO '!#REF!</f>
        <v>#REF!</v>
      </c>
      <c r="N871" s="95" t="e">
        <f>'ORÇAMENTO '!#REF!</f>
        <v>#REF!</v>
      </c>
      <c r="R871" s="96" t="e">
        <f t="shared" si="299"/>
        <v>#REF!</v>
      </c>
      <c r="S871" s="96" t="e">
        <f t="shared" si="300"/>
        <v>#REF!</v>
      </c>
      <c r="T871" s="89" t="e">
        <f t="shared" si="301"/>
        <v>#REF!</v>
      </c>
      <c r="U871" s="96" t="e">
        <f t="shared" si="288"/>
        <v>#REF!</v>
      </c>
      <c r="V871" s="100" t="e">
        <f t="shared" si="302"/>
        <v>#REF!</v>
      </c>
    </row>
    <row r="872" spans="3:23" hidden="1">
      <c r="C872" s="84" t="e">
        <f>'ORÇAMENTO '!#REF!</f>
        <v>#REF!</v>
      </c>
      <c r="D872" s="88" t="e">
        <f>'ORÇAMENTO '!#REF!</f>
        <v>#REF!</v>
      </c>
      <c r="E872" s="88" t="e">
        <f>'ORÇAMENTO '!#REF!</f>
        <v>#REF!</v>
      </c>
      <c r="F872" s="88" t="e">
        <f>'ORÇAMENTO '!#REF!</f>
        <v>#REF!</v>
      </c>
      <c r="G872" s="90" t="e">
        <f>'ORÇAMENTO '!#REF!</f>
        <v>#REF!</v>
      </c>
      <c r="H872" s="92" t="e">
        <f>'ORÇAMENTO '!#REF!</f>
        <v>#REF!</v>
      </c>
      <c r="I872" s="90" t="e">
        <f>'ORÇAMENTO '!#REF!</f>
        <v>#REF!</v>
      </c>
      <c r="J872" s="90" t="e">
        <f>'ORÇAMENTO '!#REF!</f>
        <v>#REF!</v>
      </c>
      <c r="K872" s="90" t="e">
        <f>'ORÇAMENTO '!#REF!</f>
        <v>#REF!</v>
      </c>
      <c r="L872" s="92" t="e">
        <f>'ORÇAMENTO '!#REF!</f>
        <v>#REF!</v>
      </c>
      <c r="M872" s="92" t="e">
        <f>'ORÇAMENTO '!#REF!</f>
        <v>#REF!</v>
      </c>
      <c r="N872" s="95" t="e">
        <f>'ORÇAMENTO '!#REF!</f>
        <v>#REF!</v>
      </c>
      <c r="R872" s="96" t="e">
        <f t="shared" si="299"/>
        <v>#REF!</v>
      </c>
      <c r="S872" s="96" t="e">
        <f t="shared" si="300"/>
        <v>#REF!</v>
      </c>
      <c r="T872" s="89" t="e">
        <f t="shared" si="301"/>
        <v>#REF!</v>
      </c>
      <c r="U872" s="96" t="e">
        <f t="shared" si="288"/>
        <v>#REF!</v>
      </c>
      <c r="V872" s="100" t="e">
        <f t="shared" si="302"/>
        <v>#REF!</v>
      </c>
    </row>
    <row r="873" spans="3:23" hidden="1">
      <c r="C873" s="84" t="e">
        <f>'ORÇAMENTO '!#REF!</f>
        <v>#REF!</v>
      </c>
      <c r="D873" s="88" t="e">
        <f>'ORÇAMENTO '!#REF!</f>
        <v>#REF!</v>
      </c>
      <c r="E873" s="88" t="e">
        <f>'ORÇAMENTO '!#REF!</f>
        <v>#REF!</v>
      </c>
      <c r="F873" s="88" t="e">
        <f>'ORÇAMENTO '!#REF!</f>
        <v>#REF!</v>
      </c>
      <c r="G873" s="90" t="e">
        <f>'ORÇAMENTO '!#REF!</f>
        <v>#REF!</v>
      </c>
      <c r="H873" s="92" t="e">
        <f>'ORÇAMENTO '!#REF!</f>
        <v>#REF!</v>
      </c>
      <c r="I873" s="90" t="e">
        <f>'ORÇAMENTO '!#REF!</f>
        <v>#REF!</v>
      </c>
      <c r="J873" s="90" t="e">
        <f>'ORÇAMENTO '!#REF!</f>
        <v>#REF!</v>
      </c>
      <c r="K873" s="90" t="e">
        <f>'ORÇAMENTO '!#REF!</f>
        <v>#REF!</v>
      </c>
      <c r="L873" s="92" t="e">
        <f>'ORÇAMENTO '!#REF!</f>
        <v>#REF!</v>
      </c>
      <c r="M873" s="92" t="e">
        <f>'ORÇAMENTO '!#REF!</f>
        <v>#REF!</v>
      </c>
      <c r="N873" s="95" t="e">
        <f>'ORÇAMENTO '!#REF!</f>
        <v>#REF!</v>
      </c>
      <c r="R873" s="96" t="e">
        <f t="shared" si="299"/>
        <v>#REF!</v>
      </c>
      <c r="S873" s="96" t="e">
        <f t="shared" si="300"/>
        <v>#REF!</v>
      </c>
      <c r="T873" s="89" t="e">
        <f t="shared" si="301"/>
        <v>#REF!</v>
      </c>
      <c r="U873" s="96" t="e">
        <f t="shared" si="288"/>
        <v>#REF!</v>
      </c>
      <c r="V873" s="100" t="e">
        <f t="shared" si="302"/>
        <v>#REF!</v>
      </c>
    </row>
    <row r="874" spans="3:23" hidden="1">
      <c r="C874" s="84" t="e">
        <f>'ORÇAMENTO '!#REF!</f>
        <v>#REF!</v>
      </c>
      <c r="D874" s="88" t="e">
        <f>'ORÇAMENTO '!#REF!</f>
        <v>#REF!</v>
      </c>
      <c r="E874" s="88" t="e">
        <f>'ORÇAMENTO '!#REF!</f>
        <v>#REF!</v>
      </c>
      <c r="F874" s="88" t="e">
        <f>'ORÇAMENTO '!#REF!</f>
        <v>#REF!</v>
      </c>
      <c r="G874" s="90" t="e">
        <f>'ORÇAMENTO '!#REF!</f>
        <v>#REF!</v>
      </c>
      <c r="H874" s="92" t="e">
        <f>'ORÇAMENTO '!#REF!</f>
        <v>#REF!</v>
      </c>
      <c r="I874" s="90" t="e">
        <f>'ORÇAMENTO '!#REF!</f>
        <v>#REF!</v>
      </c>
      <c r="J874" s="90" t="e">
        <f>'ORÇAMENTO '!#REF!</f>
        <v>#REF!</v>
      </c>
      <c r="K874" s="90" t="e">
        <f>'ORÇAMENTO '!#REF!</f>
        <v>#REF!</v>
      </c>
      <c r="L874" s="92" t="e">
        <f>'ORÇAMENTO '!#REF!</f>
        <v>#REF!</v>
      </c>
      <c r="M874" s="92" t="e">
        <f>'ORÇAMENTO '!#REF!</f>
        <v>#REF!</v>
      </c>
      <c r="N874" s="95" t="e">
        <f>'ORÇAMENTO '!#REF!</f>
        <v>#REF!</v>
      </c>
      <c r="R874" s="96" t="e">
        <f t="shared" si="299"/>
        <v>#REF!</v>
      </c>
      <c r="S874" s="96" t="e">
        <f t="shared" si="300"/>
        <v>#REF!</v>
      </c>
      <c r="T874" s="89" t="e">
        <f t="shared" si="301"/>
        <v>#REF!</v>
      </c>
      <c r="U874" s="96" t="e">
        <f t="shared" si="288"/>
        <v>#REF!</v>
      </c>
      <c r="V874" s="100" t="e">
        <f t="shared" si="302"/>
        <v>#REF!</v>
      </c>
    </row>
    <row r="875" spans="3:23" hidden="1">
      <c r="C875" s="84" t="e">
        <f>'ORÇAMENTO '!#REF!</f>
        <v>#REF!</v>
      </c>
      <c r="D875" s="88" t="e">
        <f>'ORÇAMENTO '!#REF!</f>
        <v>#REF!</v>
      </c>
      <c r="E875" s="88" t="e">
        <f>'ORÇAMENTO '!#REF!</f>
        <v>#REF!</v>
      </c>
      <c r="F875" s="88" t="e">
        <f>'ORÇAMENTO '!#REF!</f>
        <v>#REF!</v>
      </c>
      <c r="G875" s="90" t="e">
        <f>'ORÇAMENTO '!#REF!</f>
        <v>#REF!</v>
      </c>
      <c r="H875" s="92" t="e">
        <f>'ORÇAMENTO '!#REF!</f>
        <v>#REF!</v>
      </c>
      <c r="I875" s="90" t="e">
        <f>'ORÇAMENTO '!#REF!</f>
        <v>#REF!</v>
      </c>
      <c r="J875" s="90" t="e">
        <f>'ORÇAMENTO '!#REF!</f>
        <v>#REF!</v>
      </c>
      <c r="K875" s="90" t="e">
        <f>'ORÇAMENTO '!#REF!</f>
        <v>#REF!</v>
      </c>
      <c r="L875" s="92" t="e">
        <f>'ORÇAMENTO '!#REF!</f>
        <v>#REF!</v>
      </c>
      <c r="M875" s="92" t="e">
        <f>'ORÇAMENTO '!#REF!</f>
        <v>#REF!</v>
      </c>
      <c r="N875" s="95" t="e">
        <f>'ORÇAMENTO '!#REF!</f>
        <v>#REF!</v>
      </c>
      <c r="R875" s="96" t="e">
        <f t="shared" si="299"/>
        <v>#REF!</v>
      </c>
      <c r="S875" s="96" t="e">
        <f t="shared" si="300"/>
        <v>#REF!</v>
      </c>
      <c r="T875" s="89" t="e">
        <f t="shared" si="301"/>
        <v>#REF!</v>
      </c>
      <c r="U875" s="96" t="e">
        <f t="shared" si="288"/>
        <v>#REF!</v>
      </c>
      <c r="V875" s="100" t="e">
        <f t="shared" si="302"/>
        <v>#REF!</v>
      </c>
    </row>
    <row r="876" spans="3:23" hidden="1">
      <c r="C876" s="84" t="e">
        <f>'ORÇAMENTO '!#REF!</f>
        <v>#REF!</v>
      </c>
      <c r="D876" s="88" t="e">
        <f>'ORÇAMENTO '!#REF!</f>
        <v>#REF!</v>
      </c>
      <c r="E876" s="88" t="e">
        <f>'ORÇAMENTO '!#REF!</f>
        <v>#REF!</v>
      </c>
      <c r="F876" s="88" t="e">
        <f>'ORÇAMENTO '!#REF!</f>
        <v>#REF!</v>
      </c>
      <c r="G876" s="90" t="e">
        <f>'ORÇAMENTO '!#REF!</f>
        <v>#REF!</v>
      </c>
      <c r="H876" s="92" t="e">
        <f>'ORÇAMENTO '!#REF!</f>
        <v>#REF!</v>
      </c>
      <c r="I876" s="90" t="e">
        <f>'ORÇAMENTO '!#REF!</f>
        <v>#REF!</v>
      </c>
      <c r="J876" s="90" t="e">
        <f>'ORÇAMENTO '!#REF!</f>
        <v>#REF!</v>
      </c>
      <c r="K876" s="90" t="e">
        <f>'ORÇAMENTO '!#REF!</f>
        <v>#REF!</v>
      </c>
      <c r="L876" s="92" t="e">
        <f>'ORÇAMENTO '!#REF!</f>
        <v>#REF!</v>
      </c>
      <c r="M876" s="92" t="e">
        <f>'ORÇAMENTO '!#REF!</f>
        <v>#REF!</v>
      </c>
      <c r="N876" s="95" t="e">
        <f>'ORÇAMENTO '!#REF!</f>
        <v>#REF!</v>
      </c>
      <c r="R876" s="96" t="e">
        <f t="shared" si="299"/>
        <v>#REF!</v>
      </c>
      <c r="S876" s="96" t="e">
        <f t="shared" si="300"/>
        <v>#REF!</v>
      </c>
      <c r="T876" s="89" t="e">
        <f t="shared" si="301"/>
        <v>#REF!</v>
      </c>
      <c r="U876" s="96" t="e">
        <f t="shared" si="288"/>
        <v>#REF!</v>
      </c>
      <c r="V876" s="100" t="e">
        <f t="shared" si="302"/>
        <v>#REF!</v>
      </c>
    </row>
    <row r="877" spans="3:23" hidden="1">
      <c r="C877" s="84" t="e">
        <f>'ORÇAMENTO '!#REF!</f>
        <v>#REF!</v>
      </c>
      <c r="D877" s="88" t="e">
        <f>'ORÇAMENTO '!#REF!</f>
        <v>#REF!</v>
      </c>
      <c r="E877" s="88" t="e">
        <f>'ORÇAMENTO '!#REF!</f>
        <v>#REF!</v>
      </c>
      <c r="F877" s="88" t="e">
        <f>'ORÇAMENTO '!#REF!</f>
        <v>#REF!</v>
      </c>
      <c r="G877" s="90" t="e">
        <f>'ORÇAMENTO '!#REF!</f>
        <v>#REF!</v>
      </c>
      <c r="H877" s="92" t="e">
        <f>'ORÇAMENTO '!#REF!</f>
        <v>#REF!</v>
      </c>
      <c r="I877" s="90" t="e">
        <f>'ORÇAMENTO '!#REF!</f>
        <v>#REF!</v>
      </c>
      <c r="J877" s="90" t="e">
        <f>'ORÇAMENTO '!#REF!</f>
        <v>#REF!</v>
      </c>
      <c r="K877" s="90" t="e">
        <f>'ORÇAMENTO '!#REF!</f>
        <v>#REF!</v>
      </c>
      <c r="L877" s="92" t="e">
        <f>'ORÇAMENTO '!#REF!</f>
        <v>#REF!</v>
      </c>
      <c r="M877" s="92" t="e">
        <f>'ORÇAMENTO '!#REF!</f>
        <v>#REF!</v>
      </c>
      <c r="N877" s="95" t="e">
        <f>'ORÇAMENTO '!#REF!</f>
        <v>#REF!</v>
      </c>
      <c r="R877" s="96" t="e">
        <f t="shared" si="299"/>
        <v>#REF!</v>
      </c>
      <c r="S877" s="96" t="e">
        <f t="shared" si="300"/>
        <v>#REF!</v>
      </c>
      <c r="T877" s="89" t="e">
        <f t="shared" si="301"/>
        <v>#REF!</v>
      </c>
      <c r="U877" s="96" t="e">
        <f t="shared" si="288"/>
        <v>#REF!</v>
      </c>
      <c r="V877" s="100" t="e">
        <f t="shared" si="302"/>
        <v>#REF!</v>
      </c>
    </row>
    <row r="878" spans="3:23" hidden="1">
      <c r="C878" s="84" t="e">
        <f>'ORÇAMENTO '!#REF!</f>
        <v>#REF!</v>
      </c>
      <c r="D878" s="88" t="e">
        <f>'ORÇAMENTO '!#REF!</f>
        <v>#REF!</v>
      </c>
      <c r="E878" s="88" t="e">
        <f>'ORÇAMENTO '!#REF!</f>
        <v>#REF!</v>
      </c>
      <c r="F878" s="88" t="e">
        <f>'ORÇAMENTO '!#REF!</f>
        <v>#REF!</v>
      </c>
      <c r="G878" s="90" t="e">
        <f>'ORÇAMENTO '!#REF!</f>
        <v>#REF!</v>
      </c>
      <c r="H878" s="92" t="e">
        <f>'ORÇAMENTO '!#REF!</f>
        <v>#REF!</v>
      </c>
      <c r="I878" s="90" t="e">
        <f>'ORÇAMENTO '!#REF!</f>
        <v>#REF!</v>
      </c>
      <c r="J878" s="90" t="e">
        <f>'ORÇAMENTO '!#REF!</f>
        <v>#REF!</v>
      </c>
      <c r="K878" s="90" t="e">
        <f>'ORÇAMENTO '!#REF!</f>
        <v>#REF!</v>
      </c>
      <c r="L878" s="92" t="e">
        <f>'ORÇAMENTO '!#REF!</f>
        <v>#REF!</v>
      </c>
      <c r="M878" s="92" t="e">
        <f>'ORÇAMENTO '!#REF!</f>
        <v>#REF!</v>
      </c>
      <c r="N878" s="95" t="e">
        <f>'ORÇAMENTO '!#REF!</f>
        <v>#REF!</v>
      </c>
      <c r="R878" s="96" t="e">
        <f t="shared" si="299"/>
        <v>#REF!</v>
      </c>
      <c r="S878" s="96" t="e">
        <f t="shared" si="300"/>
        <v>#REF!</v>
      </c>
      <c r="T878" s="89" t="e">
        <f t="shared" si="301"/>
        <v>#REF!</v>
      </c>
      <c r="U878" s="96" t="e">
        <f t="shared" si="288"/>
        <v>#REF!</v>
      </c>
      <c r="V878" s="100" t="e">
        <f t="shared" si="302"/>
        <v>#REF!</v>
      </c>
    </row>
    <row r="879" spans="3:23" hidden="1">
      <c r="C879" s="84" t="e">
        <f>'ORÇAMENTO '!#REF!</f>
        <v>#REF!</v>
      </c>
      <c r="D879" s="88" t="e">
        <f>'ORÇAMENTO '!#REF!</f>
        <v>#REF!</v>
      </c>
      <c r="E879" s="88" t="e">
        <f>'ORÇAMENTO '!#REF!</f>
        <v>#REF!</v>
      </c>
      <c r="F879" s="88" t="e">
        <f>'ORÇAMENTO '!#REF!</f>
        <v>#REF!</v>
      </c>
      <c r="G879" s="90" t="e">
        <f>'ORÇAMENTO '!#REF!</f>
        <v>#REF!</v>
      </c>
      <c r="H879" s="92" t="e">
        <f>'ORÇAMENTO '!#REF!</f>
        <v>#REF!</v>
      </c>
      <c r="I879" s="90" t="e">
        <f>'ORÇAMENTO '!#REF!</f>
        <v>#REF!</v>
      </c>
      <c r="J879" s="90" t="e">
        <f>'ORÇAMENTO '!#REF!</f>
        <v>#REF!</v>
      </c>
      <c r="K879" s="90" t="e">
        <f>'ORÇAMENTO '!#REF!</f>
        <v>#REF!</v>
      </c>
      <c r="L879" s="92" t="e">
        <f>'ORÇAMENTO '!#REF!</f>
        <v>#REF!</v>
      </c>
      <c r="M879" s="92" t="e">
        <f>'ORÇAMENTO '!#REF!</f>
        <v>#REF!</v>
      </c>
      <c r="N879" s="95" t="e">
        <f>'ORÇAMENTO '!#REF!</f>
        <v>#REF!</v>
      </c>
      <c r="R879" s="96" t="e">
        <f t="shared" si="299"/>
        <v>#REF!</v>
      </c>
      <c r="S879" s="96" t="e">
        <f t="shared" si="300"/>
        <v>#REF!</v>
      </c>
      <c r="T879" s="89" t="e">
        <f t="shared" si="301"/>
        <v>#REF!</v>
      </c>
      <c r="U879" s="96" t="e">
        <f t="shared" si="288"/>
        <v>#REF!</v>
      </c>
      <c r="V879" s="100" t="e">
        <f t="shared" si="302"/>
        <v>#REF!</v>
      </c>
    </row>
    <row r="880" spans="3:23" hidden="1">
      <c r="C880" s="84" t="e">
        <f>'ORÇAMENTO '!#REF!</f>
        <v>#REF!</v>
      </c>
      <c r="D880" s="88" t="e">
        <f>'ORÇAMENTO '!#REF!</f>
        <v>#REF!</v>
      </c>
      <c r="E880" s="88" t="e">
        <f>'ORÇAMENTO '!#REF!</f>
        <v>#REF!</v>
      </c>
      <c r="F880" s="88" t="e">
        <f>'ORÇAMENTO '!#REF!</f>
        <v>#REF!</v>
      </c>
      <c r="G880" s="90" t="e">
        <f>'ORÇAMENTO '!#REF!</f>
        <v>#REF!</v>
      </c>
      <c r="H880" s="92" t="e">
        <f>'ORÇAMENTO '!#REF!</f>
        <v>#REF!</v>
      </c>
      <c r="I880" s="90" t="e">
        <f>'ORÇAMENTO '!#REF!</f>
        <v>#REF!</v>
      </c>
      <c r="J880" s="90" t="e">
        <f>'ORÇAMENTO '!#REF!</f>
        <v>#REF!</v>
      </c>
      <c r="K880" s="90" t="e">
        <f>'ORÇAMENTO '!#REF!</f>
        <v>#REF!</v>
      </c>
      <c r="L880" s="92" t="e">
        <f>'ORÇAMENTO '!#REF!</f>
        <v>#REF!</v>
      </c>
      <c r="M880" s="92" t="e">
        <f>'ORÇAMENTO '!#REF!</f>
        <v>#REF!</v>
      </c>
      <c r="N880" s="95" t="e">
        <f>'ORÇAMENTO '!#REF!</f>
        <v>#REF!</v>
      </c>
      <c r="R880" s="96" t="e">
        <f t="shared" si="299"/>
        <v>#REF!</v>
      </c>
      <c r="S880" s="96" t="e">
        <f t="shared" si="300"/>
        <v>#REF!</v>
      </c>
      <c r="T880" s="89" t="e">
        <f t="shared" si="301"/>
        <v>#REF!</v>
      </c>
      <c r="U880" s="96" t="e">
        <f t="shared" si="288"/>
        <v>#REF!</v>
      </c>
      <c r="V880" s="100" t="e">
        <f t="shared" si="302"/>
        <v>#REF!</v>
      </c>
    </row>
    <row r="881" spans="3:23" hidden="1">
      <c r="C881" s="84" t="e">
        <f>'ORÇAMENTO '!#REF!</f>
        <v>#REF!</v>
      </c>
      <c r="D881" s="88" t="e">
        <f>'ORÇAMENTO '!#REF!</f>
        <v>#REF!</v>
      </c>
      <c r="E881" s="88" t="e">
        <f>'ORÇAMENTO '!#REF!</f>
        <v>#REF!</v>
      </c>
      <c r="F881" s="88" t="e">
        <f>'ORÇAMENTO '!#REF!</f>
        <v>#REF!</v>
      </c>
      <c r="G881" s="90" t="e">
        <f>'ORÇAMENTO '!#REF!</f>
        <v>#REF!</v>
      </c>
      <c r="H881" s="92" t="e">
        <f>'ORÇAMENTO '!#REF!</f>
        <v>#REF!</v>
      </c>
      <c r="I881" s="90" t="e">
        <f>'ORÇAMENTO '!#REF!</f>
        <v>#REF!</v>
      </c>
      <c r="J881" s="90" t="e">
        <f>'ORÇAMENTO '!#REF!</f>
        <v>#REF!</v>
      </c>
      <c r="K881" s="90" t="e">
        <f>'ORÇAMENTO '!#REF!</f>
        <v>#REF!</v>
      </c>
      <c r="L881" s="92" t="e">
        <f>'ORÇAMENTO '!#REF!</f>
        <v>#REF!</v>
      </c>
      <c r="M881" s="92" t="e">
        <f>'ORÇAMENTO '!#REF!</f>
        <v>#REF!</v>
      </c>
      <c r="N881" s="95" t="e">
        <f>'ORÇAMENTO '!#REF!</f>
        <v>#REF!</v>
      </c>
      <c r="R881" s="96" t="e">
        <f t="shared" si="299"/>
        <v>#REF!</v>
      </c>
      <c r="S881" s="96" t="e">
        <f t="shared" si="300"/>
        <v>#REF!</v>
      </c>
      <c r="T881" s="89" t="e">
        <f t="shared" si="301"/>
        <v>#REF!</v>
      </c>
      <c r="U881" s="96" t="e">
        <f t="shared" si="288"/>
        <v>#REF!</v>
      </c>
      <c r="V881" s="100" t="e">
        <f t="shared" si="302"/>
        <v>#REF!</v>
      </c>
    </row>
    <row r="882" spans="3:23">
      <c r="C882" s="84" t="e">
        <f>'ORÇAMENTO '!#REF!</f>
        <v>#REF!</v>
      </c>
      <c r="D882" s="88" t="e">
        <f>'ORÇAMENTO '!#REF!</f>
        <v>#REF!</v>
      </c>
      <c r="E882" s="88" t="e">
        <f>'ORÇAMENTO '!#REF!</f>
        <v>#REF!</v>
      </c>
      <c r="F882" s="88" t="e">
        <f>'ORÇAMENTO '!#REF!</f>
        <v>#REF!</v>
      </c>
      <c r="G882" s="90" t="e">
        <f>'ORÇAMENTO '!#REF!</f>
        <v>#REF!</v>
      </c>
      <c r="H882" s="92" t="e">
        <f>'ORÇAMENTO '!#REF!</f>
        <v>#REF!</v>
      </c>
      <c r="I882" s="90" t="e">
        <f>'ORÇAMENTO '!#REF!</f>
        <v>#REF!</v>
      </c>
      <c r="J882" s="90" t="e">
        <f>'ORÇAMENTO '!#REF!</f>
        <v>#REF!</v>
      </c>
      <c r="K882" s="90" t="e">
        <f>'ORÇAMENTO '!#REF!</f>
        <v>#REF!</v>
      </c>
      <c r="L882" s="92" t="e">
        <f>'ORÇAMENTO '!#REF!</f>
        <v>#REF!</v>
      </c>
      <c r="M882" s="92" t="e">
        <f>'ORÇAMENTO '!#REF!</f>
        <v>#REF!</v>
      </c>
      <c r="N882" s="95" t="e">
        <f>'ORÇAMENTO '!#REF!</f>
        <v>#REF!</v>
      </c>
      <c r="R882" s="96" t="e">
        <f t="shared" ref="R882:R894" si="303">IF(F882=F881,0,SUMIF($F$6:$F$1627,F882,$H$6:$H$1627))</f>
        <v>#REF!</v>
      </c>
      <c r="S882" s="96" t="e">
        <f t="shared" ref="S882:S894" si="304">IF(F882=F881,0,SUMIF($F$6:$F$1627,F882,$I$6:$I$1627))</f>
        <v>#REF!</v>
      </c>
      <c r="T882" s="89" t="e">
        <f t="shared" ref="T882:T894" si="305">IF(F882=F881,0,SUMIF($F$6:$F$1627,F882,$L$6:$L$1627))</f>
        <v>#REF!</v>
      </c>
      <c r="U882" s="96" t="e">
        <f t="shared" si="288"/>
        <v>#REF!</v>
      </c>
      <c r="V882" s="100" t="e">
        <f t="shared" ref="V882:V894" si="306">IF(F882=F881,0,SUMIF($F$6:$F$1627,F882,$N$6:$N$1627))</f>
        <v>#REF!</v>
      </c>
      <c r="W882" s="103" t="e">
        <f t="shared" ref="W882:W894" si="307">V882+W881</f>
        <v>#REF!</v>
      </c>
    </row>
    <row r="883" spans="3:23">
      <c r="C883" s="84" t="e">
        <f>'ORÇAMENTO '!#REF!</f>
        <v>#REF!</v>
      </c>
      <c r="D883" s="88" t="e">
        <f>'ORÇAMENTO '!#REF!</f>
        <v>#REF!</v>
      </c>
      <c r="E883" s="88" t="e">
        <f>'ORÇAMENTO '!#REF!</f>
        <v>#REF!</v>
      </c>
      <c r="F883" s="88" t="e">
        <f>'ORÇAMENTO '!#REF!</f>
        <v>#REF!</v>
      </c>
      <c r="G883" s="90" t="e">
        <f>'ORÇAMENTO '!#REF!</f>
        <v>#REF!</v>
      </c>
      <c r="H883" s="92" t="e">
        <f>'ORÇAMENTO '!#REF!</f>
        <v>#REF!</v>
      </c>
      <c r="I883" s="90" t="e">
        <f>'ORÇAMENTO '!#REF!</f>
        <v>#REF!</v>
      </c>
      <c r="J883" s="90" t="e">
        <f>'ORÇAMENTO '!#REF!</f>
        <v>#REF!</v>
      </c>
      <c r="K883" s="90" t="e">
        <f>'ORÇAMENTO '!#REF!</f>
        <v>#REF!</v>
      </c>
      <c r="L883" s="92" t="e">
        <f>'ORÇAMENTO '!#REF!</f>
        <v>#REF!</v>
      </c>
      <c r="M883" s="92" t="e">
        <f>'ORÇAMENTO '!#REF!</f>
        <v>#REF!</v>
      </c>
      <c r="N883" s="95" t="e">
        <f>'ORÇAMENTO '!#REF!</f>
        <v>#REF!</v>
      </c>
      <c r="R883" s="96" t="e">
        <f t="shared" si="303"/>
        <v>#REF!</v>
      </c>
      <c r="S883" s="96" t="e">
        <f t="shared" si="304"/>
        <v>#REF!</v>
      </c>
      <c r="T883" s="89" t="e">
        <f t="shared" si="305"/>
        <v>#REF!</v>
      </c>
      <c r="U883" s="96" t="e">
        <f t="shared" si="288"/>
        <v>#REF!</v>
      </c>
      <c r="V883" s="100" t="e">
        <f t="shared" si="306"/>
        <v>#REF!</v>
      </c>
      <c r="W883" s="103" t="e">
        <f t="shared" si="307"/>
        <v>#REF!</v>
      </c>
    </row>
    <row r="884" spans="3:23">
      <c r="C884" s="84" t="e">
        <f>'ORÇAMENTO '!#REF!</f>
        <v>#REF!</v>
      </c>
      <c r="D884" s="88" t="e">
        <f>'ORÇAMENTO '!#REF!</f>
        <v>#REF!</v>
      </c>
      <c r="E884" s="88" t="e">
        <f>'ORÇAMENTO '!#REF!</f>
        <v>#REF!</v>
      </c>
      <c r="F884" s="88" t="e">
        <f>'ORÇAMENTO '!#REF!</f>
        <v>#REF!</v>
      </c>
      <c r="G884" s="90" t="e">
        <f>'ORÇAMENTO '!#REF!</f>
        <v>#REF!</v>
      </c>
      <c r="H884" s="92" t="e">
        <f>'ORÇAMENTO '!#REF!</f>
        <v>#REF!</v>
      </c>
      <c r="I884" s="90" t="e">
        <f>'ORÇAMENTO '!#REF!</f>
        <v>#REF!</v>
      </c>
      <c r="J884" s="90" t="e">
        <f>'ORÇAMENTO '!#REF!</f>
        <v>#REF!</v>
      </c>
      <c r="K884" s="90" t="e">
        <f>'ORÇAMENTO '!#REF!</f>
        <v>#REF!</v>
      </c>
      <c r="L884" s="92" t="e">
        <f>'ORÇAMENTO '!#REF!</f>
        <v>#REF!</v>
      </c>
      <c r="M884" s="92" t="e">
        <f>'ORÇAMENTO '!#REF!</f>
        <v>#REF!</v>
      </c>
      <c r="N884" s="95" t="e">
        <f>'ORÇAMENTO '!#REF!</f>
        <v>#REF!</v>
      </c>
      <c r="R884" s="96" t="e">
        <f t="shared" si="303"/>
        <v>#REF!</v>
      </c>
      <c r="S884" s="96" t="e">
        <f t="shared" si="304"/>
        <v>#REF!</v>
      </c>
      <c r="T884" s="89" t="e">
        <f t="shared" si="305"/>
        <v>#REF!</v>
      </c>
      <c r="U884" s="96" t="e">
        <f t="shared" si="288"/>
        <v>#REF!</v>
      </c>
      <c r="V884" s="100" t="e">
        <f t="shared" si="306"/>
        <v>#REF!</v>
      </c>
      <c r="W884" s="103" t="e">
        <f t="shared" si="307"/>
        <v>#REF!</v>
      </c>
    </row>
    <row r="885" spans="3:23">
      <c r="C885" s="84" t="e">
        <f>'ORÇAMENTO '!#REF!</f>
        <v>#REF!</v>
      </c>
      <c r="D885" s="88" t="e">
        <f>'ORÇAMENTO '!#REF!</f>
        <v>#REF!</v>
      </c>
      <c r="E885" s="88" t="e">
        <f>'ORÇAMENTO '!#REF!</f>
        <v>#REF!</v>
      </c>
      <c r="F885" s="88" t="e">
        <f>'ORÇAMENTO '!#REF!</f>
        <v>#REF!</v>
      </c>
      <c r="G885" s="90" t="e">
        <f>'ORÇAMENTO '!#REF!</f>
        <v>#REF!</v>
      </c>
      <c r="H885" s="92" t="e">
        <f>'ORÇAMENTO '!#REF!</f>
        <v>#REF!</v>
      </c>
      <c r="I885" s="90" t="e">
        <f>'ORÇAMENTO '!#REF!</f>
        <v>#REF!</v>
      </c>
      <c r="J885" s="90" t="e">
        <f>'ORÇAMENTO '!#REF!</f>
        <v>#REF!</v>
      </c>
      <c r="K885" s="90" t="e">
        <f>'ORÇAMENTO '!#REF!</f>
        <v>#REF!</v>
      </c>
      <c r="L885" s="92" t="e">
        <f>'ORÇAMENTO '!#REF!</f>
        <v>#REF!</v>
      </c>
      <c r="M885" s="92" t="e">
        <f>'ORÇAMENTO '!#REF!</f>
        <v>#REF!</v>
      </c>
      <c r="N885" s="95" t="e">
        <f>'ORÇAMENTO '!#REF!</f>
        <v>#REF!</v>
      </c>
      <c r="R885" s="96" t="e">
        <f t="shared" si="303"/>
        <v>#REF!</v>
      </c>
      <c r="S885" s="96" t="e">
        <f t="shared" si="304"/>
        <v>#REF!</v>
      </c>
      <c r="T885" s="89" t="e">
        <f t="shared" si="305"/>
        <v>#REF!</v>
      </c>
      <c r="U885" s="96" t="e">
        <f t="shared" si="288"/>
        <v>#REF!</v>
      </c>
      <c r="V885" s="100" t="e">
        <f t="shared" si="306"/>
        <v>#REF!</v>
      </c>
      <c r="W885" s="103" t="e">
        <f t="shared" si="307"/>
        <v>#REF!</v>
      </c>
    </row>
    <row r="886" spans="3:23">
      <c r="C886" s="84" t="e">
        <f>'ORÇAMENTO '!#REF!</f>
        <v>#REF!</v>
      </c>
      <c r="D886" s="88" t="e">
        <f>'ORÇAMENTO '!#REF!</f>
        <v>#REF!</v>
      </c>
      <c r="E886" s="88" t="e">
        <f>'ORÇAMENTO '!#REF!</f>
        <v>#REF!</v>
      </c>
      <c r="F886" s="88" t="e">
        <f>'ORÇAMENTO '!#REF!</f>
        <v>#REF!</v>
      </c>
      <c r="G886" s="90" t="e">
        <f>'ORÇAMENTO '!#REF!</f>
        <v>#REF!</v>
      </c>
      <c r="H886" s="92" t="e">
        <f>'ORÇAMENTO '!#REF!</f>
        <v>#REF!</v>
      </c>
      <c r="I886" s="90" t="e">
        <f>'ORÇAMENTO '!#REF!</f>
        <v>#REF!</v>
      </c>
      <c r="J886" s="90" t="e">
        <f>'ORÇAMENTO '!#REF!</f>
        <v>#REF!</v>
      </c>
      <c r="K886" s="90" t="e">
        <f>'ORÇAMENTO '!#REF!</f>
        <v>#REF!</v>
      </c>
      <c r="L886" s="92" t="e">
        <f>'ORÇAMENTO '!#REF!</f>
        <v>#REF!</v>
      </c>
      <c r="M886" s="92" t="e">
        <f>'ORÇAMENTO '!#REF!</f>
        <v>#REF!</v>
      </c>
      <c r="N886" s="95" t="e">
        <f>'ORÇAMENTO '!#REF!</f>
        <v>#REF!</v>
      </c>
      <c r="R886" s="96" t="e">
        <f t="shared" si="303"/>
        <v>#REF!</v>
      </c>
      <c r="S886" s="96" t="e">
        <f t="shared" si="304"/>
        <v>#REF!</v>
      </c>
      <c r="T886" s="89" t="e">
        <f t="shared" si="305"/>
        <v>#REF!</v>
      </c>
      <c r="U886" s="96" t="e">
        <f t="shared" si="288"/>
        <v>#REF!</v>
      </c>
      <c r="V886" s="100" t="e">
        <f t="shared" si="306"/>
        <v>#REF!</v>
      </c>
      <c r="W886" s="103" t="e">
        <f t="shared" si="307"/>
        <v>#REF!</v>
      </c>
    </row>
    <row r="887" spans="3:23">
      <c r="C887" s="84" t="e">
        <f>'ORÇAMENTO '!#REF!</f>
        <v>#REF!</v>
      </c>
      <c r="D887" s="88" t="e">
        <f>'ORÇAMENTO '!#REF!</f>
        <v>#REF!</v>
      </c>
      <c r="E887" s="88" t="e">
        <f>'ORÇAMENTO '!#REF!</f>
        <v>#REF!</v>
      </c>
      <c r="F887" s="88" t="e">
        <f>'ORÇAMENTO '!#REF!</f>
        <v>#REF!</v>
      </c>
      <c r="G887" s="90" t="e">
        <f>'ORÇAMENTO '!#REF!</f>
        <v>#REF!</v>
      </c>
      <c r="H887" s="92" t="e">
        <f>'ORÇAMENTO '!#REF!</f>
        <v>#REF!</v>
      </c>
      <c r="I887" s="90" t="e">
        <f>'ORÇAMENTO '!#REF!</f>
        <v>#REF!</v>
      </c>
      <c r="J887" s="90" t="e">
        <f>'ORÇAMENTO '!#REF!</f>
        <v>#REF!</v>
      </c>
      <c r="K887" s="90" t="e">
        <f>'ORÇAMENTO '!#REF!</f>
        <v>#REF!</v>
      </c>
      <c r="L887" s="92" t="e">
        <f>'ORÇAMENTO '!#REF!</f>
        <v>#REF!</v>
      </c>
      <c r="M887" s="92" t="e">
        <f>'ORÇAMENTO '!#REF!</f>
        <v>#REF!</v>
      </c>
      <c r="N887" s="95" t="e">
        <f>'ORÇAMENTO '!#REF!</f>
        <v>#REF!</v>
      </c>
      <c r="R887" s="96" t="e">
        <f t="shared" si="303"/>
        <v>#REF!</v>
      </c>
      <c r="S887" s="96" t="e">
        <f t="shared" si="304"/>
        <v>#REF!</v>
      </c>
      <c r="T887" s="89" t="e">
        <f t="shared" si="305"/>
        <v>#REF!</v>
      </c>
      <c r="U887" s="96" t="e">
        <f t="shared" si="288"/>
        <v>#REF!</v>
      </c>
      <c r="V887" s="100" t="e">
        <f t="shared" si="306"/>
        <v>#REF!</v>
      </c>
      <c r="W887" s="103" t="e">
        <f t="shared" si="307"/>
        <v>#REF!</v>
      </c>
    </row>
    <row r="888" spans="3:23">
      <c r="C888" s="84" t="e">
        <f>'ORÇAMENTO '!#REF!</f>
        <v>#REF!</v>
      </c>
      <c r="D888" s="88" t="e">
        <f>'ORÇAMENTO '!#REF!</f>
        <v>#REF!</v>
      </c>
      <c r="E888" s="88" t="e">
        <f>'ORÇAMENTO '!#REF!</f>
        <v>#REF!</v>
      </c>
      <c r="F888" s="88" t="e">
        <f>'ORÇAMENTO '!#REF!</f>
        <v>#REF!</v>
      </c>
      <c r="G888" s="90" t="e">
        <f>'ORÇAMENTO '!#REF!</f>
        <v>#REF!</v>
      </c>
      <c r="H888" s="92" t="e">
        <f>'ORÇAMENTO '!#REF!</f>
        <v>#REF!</v>
      </c>
      <c r="I888" s="90" t="e">
        <f>'ORÇAMENTO '!#REF!</f>
        <v>#REF!</v>
      </c>
      <c r="J888" s="90" t="e">
        <f>'ORÇAMENTO '!#REF!</f>
        <v>#REF!</v>
      </c>
      <c r="K888" s="90" t="e">
        <f>'ORÇAMENTO '!#REF!</f>
        <v>#REF!</v>
      </c>
      <c r="L888" s="92" t="e">
        <f>'ORÇAMENTO '!#REF!</f>
        <v>#REF!</v>
      </c>
      <c r="M888" s="92" t="e">
        <f>'ORÇAMENTO '!#REF!</f>
        <v>#REF!</v>
      </c>
      <c r="N888" s="95" t="e">
        <f>'ORÇAMENTO '!#REF!</f>
        <v>#REF!</v>
      </c>
      <c r="R888" s="96" t="e">
        <f t="shared" si="303"/>
        <v>#REF!</v>
      </c>
      <c r="S888" s="96" t="e">
        <f t="shared" si="304"/>
        <v>#REF!</v>
      </c>
      <c r="T888" s="89" t="e">
        <f t="shared" si="305"/>
        <v>#REF!</v>
      </c>
      <c r="U888" s="96" t="e">
        <f t="shared" si="288"/>
        <v>#REF!</v>
      </c>
      <c r="V888" s="100" t="e">
        <f t="shared" si="306"/>
        <v>#REF!</v>
      </c>
      <c r="W888" s="103" t="e">
        <f t="shared" si="307"/>
        <v>#REF!</v>
      </c>
    </row>
    <row r="889" spans="3:23" ht="22.5">
      <c r="C889" s="84" t="str">
        <f>'ORÇAMENTO '!A68</f>
        <v>04.01.01</v>
      </c>
      <c r="D889" s="88" t="str">
        <f>'ORÇAMENTO '!B68</f>
        <v>SINAPI</v>
      </c>
      <c r="E889" s="88">
        <f>'ORÇAMENTO '!C68</f>
        <v>96115</v>
      </c>
      <c r="F889" s="88" t="str">
        <f>'ORÇAMENTO '!D68</f>
        <v xml:space="preserve">Forro Modulado de Fibra Mineral 62,5x62,5cm </v>
      </c>
      <c r="G889" s="90" t="str">
        <f>'ORÇAMENTO '!E68</f>
        <v>m²</v>
      </c>
      <c r="H889" s="92">
        <f>'ORÇAMENTO '!F68</f>
        <v>272.52</v>
      </c>
      <c r="I889" s="90">
        <f>'ORÇAMENTO '!G68</f>
        <v>65.03</v>
      </c>
      <c r="J889" s="90">
        <f>'ORÇAMENTO '!H68</f>
        <v>5.6</v>
      </c>
      <c r="K889" s="90">
        <f>'ORÇAMENTO '!K68</f>
        <v>19248.080000000002</v>
      </c>
      <c r="L889" s="92">
        <f>'ORÇAMENTO '!O68</f>
        <v>1957.08</v>
      </c>
      <c r="M889" s="92">
        <f>'ORÇAMENTO '!P68</f>
        <v>22526.93</v>
      </c>
      <c r="N889" s="95">
        <f>'ORÇAMENTO '!Q68</f>
        <v>2.8532504648974881E-2</v>
      </c>
      <c r="R889" s="96" t="e">
        <f t="shared" si="303"/>
        <v>#REF!</v>
      </c>
      <c r="S889" s="96" t="e">
        <f t="shared" si="304"/>
        <v>#REF!</v>
      </c>
      <c r="T889" s="89" t="e">
        <f t="shared" si="305"/>
        <v>#REF!</v>
      </c>
      <c r="U889" s="96" t="e">
        <f t="shared" si="288"/>
        <v>#REF!</v>
      </c>
      <c r="V889" s="100" t="e">
        <f t="shared" si="306"/>
        <v>#REF!</v>
      </c>
      <c r="W889" s="103" t="e">
        <f t="shared" si="307"/>
        <v>#REF!</v>
      </c>
    </row>
    <row r="890" spans="3:23">
      <c r="C890" s="84" t="e">
        <f>'ORÇAMENTO '!#REF!</f>
        <v>#REF!</v>
      </c>
      <c r="D890" s="88" t="e">
        <f>'ORÇAMENTO '!#REF!</f>
        <v>#REF!</v>
      </c>
      <c r="E890" s="88" t="e">
        <f>'ORÇAMENTO '!#REF!</f>
        <v>#REF!</v>
      </c>
      <c r="F890" s="88" t="e">
        <f>'ORÇAMENTO '!#REF!</f>
        <v>#REF!</v>
      </c>
      <c r="G890" s="90" t="e">
        <f>'ORÇAMENTO '!#REF!</f>
        <v>#REF!</v>
      </c>
      <c r="H890" s="92" t="e">
        <f>'ORÇAMENTO '!#REF!</f>
        <v>#REF!</v>
      </c>
      <c r="I890" s="90" t="e">
        <f>'ORÇAMENTO '!#REF!</f>
        <v>#REF!</v>
      </c>
      <c r="J890" s="90" t="e">
        <f>'ORÇAMENTO '!#REF!</f>
        <v>#REF!</v>
      </c>
      <c r="K890" s="90" t="e">
        <f>'ORÇAMENTO '!#REF!</f>
        <v>#REF!</v>
      </c>
      <c r="L890" s="92" t="e">
        <f>'ORÇAMENTO '!#REF!</f>
        <v>#REF!</v>
      </c>
      <c r="M890" s="92" t="e">
        <f>'ORÇAMENTO '!#REF!</f>
        <v>#REF!</v>
      </c>
      <c r="N890" s="95" t="e">
        <f>'ORÇAMENTO '!#REF!</f>
        <v>#REF!</v>
      </c>
      <c r="R890" s="96" t="e">
        <f t="shared" si="303"/>
        <v>#REF!</v>
      </c>
      <c r="S890" s="96" t="e">
        <f t="shared" si="304"/>
        <v>#REF!</v>
      </c>
      <c r="T890" s="89" t="e">
        <f t="shared" si="305"/>
        <v>#REF!</v>
      </c>
      <c r="U890" s="96" t="e">
        <f t="shared" si="288"/>
        <v>#REF!</v>
      </c>
      <c r="V890" s="100" t="e">
        <f t="shared" si="306"/>
        <v>#REF!</v>
      </c>
      <c r="W890" s="103" t="e">
        <f t="shared" si="307"/>
        <v>#REF!</v>
      </c>
    </row>
    <row r="891" spans="3:23">
      <c r="C891" s="84" t="e">
        <f>'ORÇAMENTO '!#REF!</f>
        <v>#REF!</v>
      </c>
      <c r="D891" s="88" t="e">
        <f>'ORÇAMENTO '!#REF!</f>
        <v>#REF!</v>
      </c>
      <c r="E891" s="88" t="e">
        <f>'ORÇAMENTO '!#REF!</f>
        <v>#REF!</v>
      </c>
      <c r="F891" s="88" t="e">
        <f>'ORÇAMENTO '!#REF!</f>
        <v>#REF!</v>
      </c>
      <c r="G891" s="90" t="e">
        <f>'ORÇAMENTO '!#REF!</f>
        <v>#REF!</v>
      </c>
      <c r="H891" s="92" t="e">
        <f>'ORÇAMENTO '!#REF!</f>
        <v>#REF!</v>
      </c>
      <c r="I891" s="90" t="e">
        <f>'ORÇAMENTO '!#REF!</f>
        <v>#REF!</v>
      </c>
      <c r="J891" s="90" t="e">
        <f>'ORÇAMENTO '!#REF!</f>
        <v>#REF!</v>
      </c>
      <c r="K891" s="90" t="e">
        <f>'ORÇAMENTO '!#REF!</f>
        <v>#REF!</v>
      </c>
      <c r="L891" s="92" t="e">
        <f>'ORÇAMENTO '!#REF!</f>
        <v>#REF!</v>
      </c>
      <c r="M891" s="92" t="e">
        <f>'ORÇAMENTO '!#REF!</f>
        <v>#REF!</v>
      </c>
      <c r="N891" s="95" t="e">
        <f>'ORÇAMENTO '!#REF!</f>
        <v>#REF!</v>
      </c>
      <c r="R891" s="96" t="e">
        <f t="shared" si="303"/>
        <v>#REF!</v>
      </c>
      <c r="S891" s="96" t="e">
        <f t="shared" si="304"/>
        <v>#REF!</v>
      </c>
      <c r="T891" s="89" t="e">
        <f t="shared" si="305"/>
        <v>#REF!</v>
      </c>
      <c r="U891" s="96" t="e">
        <f t="shared" si="288"/>
        <v>#REF!</v>
      </c>
      <c r="V891" s="100" t="e">
        <f t="shared" si="306"/>
        <v>#REF!</v>
      </c>
      <c r="W891" s="103" t="e">
        <f t="shared" si="307"/>
        <v>#REF!</v>
      </c>
    </row>
    <row r="892" spans="3:23">
      <c r="C892" s="84" t="e">
        <f>'ORÇAMENTO '!#REF!</f>
        <v>#REF!</v>
      </c>
      <c r="D892" s="88" t="e">
        <f>'ORÇAMENTO '!#REF!</f>
        <v>#REF!</v>
      </c>
      <c r="E892" s="88" t="e">
        <f>'ORÇAMENTO '!#REF!</f>
        <v>#REF!</v>
      </c>
      <c r="F892" s="88" t="e">
        <f>'ORÇAMENTO '!#REF!</f>
        <v>#REF!</v>
      </c>
      <c r="G892" s="90" t="e">
        <f>'ORÇAMENTO '!#REF!</f>
        <v>#REF!</v>
      </c>
      <c r="H892" s="92" t="e">
        <f>'ORÇAMENTO '!#REF!</f>
        <v>#REF!</v>
      </c>
      <c r="I892" s="90" t="e">
        <f>'ORÇAMENTO '!#REF!</f>
        <v>#REF!</v>
      </c>
      <c r="J892" s="90" t="e">
        <f>'ORÇAMENTO '!#REF!</f>
        <v>#REF!</v>
      </c>
      <c r="K892" s="90" t="e">
        <f>'ORÇAMENTO '!#REF!</f>
        <v>#REF!</v>
      </c>
      <c r="L892" s="92" t="e">
        <f>'ORÇAMENTO '!#REF!</f>
        <v>#REF!</v>
      </c>
      <c r="M892" s="92" t="e">
        <f>'ORÇAMENTO '!#REF!</f>
        <v>#REF!</v>
      </c>
      <c r="N892" s="95" t="e">
        <f>'ORÇAMENTO '!#REF!</f>
        <v>#REF!</v>
      </c>
      <c r="R892" s="96" t="e">
        <f t="shared" si="303"/>
        <v>#REF!</v>
      </c>
      <c r="S892" s="96" t="e">
        <f t="shared" si="304"/>
        <v>#REF!</v>
      </c>
      <c r="T892" s="89" t="e">
        <f t="shared" si="305"/>
        <v>#REF!</v>
      </c>
      <c r="U892" s="96" t="e">
        <f t="shared" si="288"/>
        <v>#REF!</v>
      </c>
      <c r="V892" s="100" t="e">
        <f t="shared" si="306"/>
        <v>#REF!</v>
      </c>
      <c r="W892" s="103" t="e">
        <f t="shared" si="307"/>
        <v>#REF!</v>
      </c>
    </row>
    <row r="893" spans="3:23">
      <c r="C893" s="84" t="e">
        <f>'ORÇAMENTO '!#REF!</f>
        <v>#REF!</v>
      </c>
      <c r="D893" s="88" t="e">
        <f>'ORÇAMENTO '!#REF!</f>
        <v>#REF!</v>
      </c>
      <c r="E893" s="88" t="e">
        <f>'ORÇAMENTO '!#REF!</f>
        <v>#REF!</v>
      </c>
      <c r="F893" s="88" t="e">
        <f>'ORÇAMENTO '!#REF!</f>
        <v>#REF!</v>
      </c>
      <c r="G893" s="90" t="e">
        <f>'ORÇAMENTO '!#REF!</f>
        <v>#REF!</v>
      </c>
      <c r="H893" s="92" t="e">
        <f>'ORÇAMENTO '!#REF!</f>
        <v>#REF!</v>
      </c>
      <c r="I893" s="90" t="e">
        <f>'ORÇAMENTO '!#REF!</f>
        <v>#REF!</v>
      </c>
      <c r="J893" s="90" t="e">
        <f>'ORÇAMENTO '!#REF!</f>
        <v>#REF!</v>
      </c>
      <c r="K893" s="90" t="e">
        <f>'ORÇAMENTO '!#REF!</f>
        <v>#REF!</v>
      </c>
      <c r="L893" s="92" t="e">
        <f>'ORÇAMENTO '!#REF!</f>
        <v>#REF!</v>
      </c>
      <c r="M893" s="92" t="e">
        <f>'ORÇAMENTO '!#REF!</f>
        <v>#REF!</v>
      </c>
      <c r="N893" s="95" t="e">
        <f>'ORÇAMENTO '!#REF!</f>
        <v>#REF!</v>
      </c>
      <c r="R893" s="96" t="e">
        <f t="shared" si="303"/>
        <v>#REF!</v>
      </c>
      <c r="S893" s="96" t="e">
        <f t="shared" si="304"/>
        <v>#REF!</v>
      </c>
      <c r="T893" s="89" t="e">
        <f t="shared" si="305"/>
        <v>#REF!</v>
      </c>
      <c r="U893" s="96" t="e">
        <f t="shared" si="288"/>
        <v>#REF!</v>
      </c>
      <c r="V893" s="100" t="e">
        <f t="shared" si="306"/>
        <v>#REF!</v>
      </c>
      <c r="W893" s="103" t="e">
        <f t="shared" si="307"/>
        <v>#REF!</v>
      </c>
    </row>
    <row r="894" spans="3:23">
      <c r="C894" s="84" t="e">
        <f>'ORÇAMENTO '!#REF!</f>
        <v>#REF!</v>
      </c>
      <c r="D894" s="88" t="e">
        <f>'ORÇAMENTO '!#REF!</f>
        <v>#REF!</v>
      </c>
      <c r="E894" s="88" t="e">
        <f>'ORÇAMENTO '!#REF!</f>
        <v>#REF!</v>
      </c>
      <c r="F894" s="88" t="e">
        <f>'ORÇAMENTO '!#REF!</f>
        <v>#REF!</v>
      </c>
      <c r="G894" s="90" t="e">
        <f>'ORÇAMENTO '!#REF!</f>
        <v>#REF!</v>
      </c>
      <c r="H894" s="92" t="e">
        <f>'ORÇAMENTO '!#REF!</f>
        <v>#REF!</v>
      </c>
      <c r="I894" s="90" t="e">
        <f>'ORÇAMENTO '!#REF!</f>
        <v>#REF!</v>
      </c>
      <c r="J894" s="90" t="e">
        <f>'ORÇAMENTO '!#REF!</f>
        <v>#REF!</v>
      </c>
      <c r="K894" s="90" t="e">
        <f>'ORÇAMENTO '!#REF!</f>
        <v>#REF!</v>
      </c>
      <c r="L894" s="92" t="e">
        <f>'ORÇAMENTO '!#REF!</f>
        <v>#REF!</v>
      </c>
      <c r="M894" s="92" t="e">
        <f>'ORÇAMENTO '!#REF!</f>
        <v>#REF!</v>
      </c>
      <c r="N894" s="95" t="e">
        <f>'ORÇAMENTO '!#REF!</f>
        <v>#REF!</v>
      </c>
      <c r="R894" s="96" t="e">
        <f t="shared" si="303"/>
        <v>#REF!</v>
      </c>
      <c r="S894" s="96" t="e">
        <f t="shared" si="304"/>
        <v>#REF!</v>
      </c>
      <c r="T894" s="89" t="e">
        <f t="shared" si="305"/>
        <v>#REF!</v>
      </c>
      <c r="U894" s="96" t="e">
        <f t="shared" si="288"/>
        <v>#REF!</v>
      </c>
      <c r="V894" s="100" t="e">
        <f t="shared" si="306"/>
        <v>#REF!</v>
      </c>
      <c r="W894" s="103" t="e">
        <f t="shared" si="307"/>
        <v>#REF!</v>
      </c>
    </row>
    <row r="895" spans="3:23" hidden="1">
      <c r="C895" s="84" t="e">
        <f>'ORÇAMENTO '!#REF!</f>
        <v>#REF!</v>
      </c>
      <c r="D895" s="88" t="e">
        <f>'ORÇAMENTO '!#REF!</f>
        <v>#REF!</v>
      </c>
      <c r="E895" s="88" t="e">
        <f>'ORÇAMENTO '!#REF!</f>
        <v>#REF!</v>
      </c>
      <c r="F895" s="88" t="e">
        <f>'ORÇAMENTO '!#REF!</f>
        <v>#REF!</v>
      </c>
      <c r="G895" s="90" t="e">
        <f>'ORÇAMENTO '!#REF!</f>
        <v>#REF!</v>
      </c>
      <c r="H895" s="92" t="e">
        <f>'ORÇAMENTO '!#REF!</f>
        <v>#REF!</v>
      </c>
      <c r="I895" s="90" t="e">
        <f>'ORÇAMENTO '!#REF!</f>
        <v>#REF!</v>
      </c>
      <c r="J895" s="90" t="e">
        <f>'ORÇAMENTO '!#REF!</f>
        <v>#REF!</v>
      </c>
      <c r="K895" s="90" t="e">
        <f>'ORÇAMENTO '!#REF!</f>
        <v>#REF!</v>
      </c>
      <c r="L895" s="92" t="e">
        <f>'ORÇAMENTO '!#REF!</f>
        <v>#REF!</v>
      </c>
      <c r="M895" s="92" t="e">
        <f>'ORÇAMENTO '!#REF!</f>
        <v>#REF!</v>
      </c>
      <c r="N895" s="95" t="e">
        <f>'ORÇAMENTO '!#REF!</f>
        <v>#REF!</v>
      </c>
      <c r="R895" s="96" t="e">
        <f>IF(F895=F894,0,SUMIF(F$6:F$1627,F895,H$6:H$1627))</f>
        <v>#REF!</v>
      </c>
      <c r="S895" s="96" t="e">
        <f>IF(F895=F894,0,SUMIF(F$6:F$1627,F895,I$6:I$1627))</f>
        <v>#REF!</v>
      </c>
      <c r="T895" s="89" t="e">
        <f>IF(F895=F894,0,SUMIF(F$6:F$1627,F895,L$6:L$1627))</f>
        <v>#REF!</v>
      </c>
      <c r="U895" s="96" t="e">
        <f t="shared" si="288"/>
        <v>#REF!</v>
      </c>
      <c r="V895" s="100" t="e">
        <f>IF(F895=F894,0,SUMIF(F$6:F$1627,F895,N$6:N$1627))</f>
        <v>#REF!</v>
      </c>
    </row>
    <row r="896" spans="3:23">
      <c r="C896" s="84" t="e">
        <f>'ORÇAMENTO '!#REF!</f>
        <v>#REF!</v>
      </c>
      <c r="D896" s="88" t="e">
        <f>'ORÇAMENTO '!#REF!</f>
        <v>#REF!</v>
      </c>
      <c r="E896" s="88" t="e">
        <f>'ORÇAMENTO '!#REF!</f>
        <v>#REF!</v>
      </c>
      <c r="F896" s="88" t="e">
        <f>'ORÇAMENTO '!#REF!</f>
        <v>#REF!</v>
      </c>
      <c r="G896" s="90" t="e">
        <f>'ORÇAMENTO '!#REF!</f>
        <v>#REF!</v>
      </c>
      <c r="H896" s="92" t="e">
        <f>'ORÇAMENTO '!#REF!</f>
        <v>#REF!</v>
      </c>
      <c r="I896" s="90" t="e">
        <f>'ORÇAMENTO '!#REF!</f>
        <v>#REF!</v>
      </c>
      <c r="J896" s="90" t="e">
        <f>'ORÇAMENTO '!#REF!</f>
        <v>#REF!</v>
      </c>
      <c r="K896" s="90" t="e">
        <f>'ORÇAMENTO '!#REF!</f>
        <v>#REF!</v>
      </c>
      <c r="L896" s="92" t="e">
        <f>'ORÇAMENTO '!#REF!</f>
        <v>#REF!</v>
      </c>
      <c r="M896" s="92" t="e">
        <f>'ORÇAMENTO '!#REF!</f>
        <v>#REF!</v>
      </c>
      <c r="N896" s="95" t="e">
        <f>'ORÇAMENTO '!#REF!</f>
        <v>#REF!</v>
      </c>
      <c r="R896" s="96" t="e">
        <f>IF(F896=F895,0,SUMIF($F$6:$F$1627,F896,$H$6:$H$1627))</f>
        <v>#REF!</v>
      </c>
      <c r="S896" s="96" t="e">
        <f>IF(F896=F895,0,SUMIF($F$6:$F$1627,F896,$I$6:$I$1627))</f>
        <v>#REF!</v>
      </c>
      <c r="T896" s="89" t="e">
        <f>IF(F896=F895,0,SUMIF($F$6:$F$1627,F896,$L$6:$L$1627))</f>
        <v>#REF!</v>
      </c>
      <c r="U896" s="96" t="e">
        <f t="shared" si="288"/>
        <v>#REF!</v>
      </c>
      <c r="V896" s="100" t="e">
        <f>IF(F896=F895,0,SUMIF($F$6:$F$1627,F896,$N$6:$N$1627))</f>
        <v>#REF!</v>
      </c>
      <c r="W896" s="103" t="e">
        <f>V896+W895</f>
        <v>#REF!</v>
      </c>
    </row>
    <row r="897" spans="3:23">
      <c r="C897" s="84" t="e">
        <f>'ORÇAMENTO '!#REF!</f>
        <v>#REF!</v>
      </c>
      <c r="D897" s="88" t="e">
        <f>'ORÇAMENTO '!#REF!</f>
        <v>#REF!</v>
      </c>
      <c r="E897" s="88" t="e">
        <f>'ORÇAMENTO '!#REF!</f>
        <v>#REF!</v>
      </c>
      <c r="F897" s="88" t="e">
        <f>'ORÇAMENTO '!#REF!</f>
        <v>#REF!</v>
      </c>
      <c r="G897" s="90" t="e">
        <f>'ORÇAMENTO '!#REF!</f>
        <v>#REF!</v>
      </c>
      <c r="H897" s="92" t="e">
        <f>'ORÇAMENTO '!#REF!</f>
        <v>#REF!</v>
      </c>
      <c r="I897" s="90" t="e">
        <f>'ORÇAMENTO '!#REF!</f>
        <v>#REF!</v>
      </c>
      <c r="J897" s="90" t="e">
        <f>'ORÇAMENTO '!#REF!</f>
        <v>#REF!</v>
      </c>
      <c r="K897" s="90" t="e">
        <f>'ORÇAMENTO '!#REF!</f>
        <v>#REF!</v>
      </c>
      <c r="L897" s="92" t="e">
        <f>'ORÇAMENTO '!#REF!</f>
        <v>#REF!</v>
      </c>
      <c r="M897" s="92" t="e">
        <f>'ORÇAMENTO '!#REF!</f>
        <v>#REF!</v>
      </c>
      <c r="N897" s="95" t="e">
        <f>'ORÇAMENTO '!#REF!</f>
        <v>#REF!</v>
      </c>
      <c r="R897" s="96" t="e">
        <f>IF(F897=F896,0,SUMIF($F$6:$F$1627,F897,$H$6:$H$1627))</f>
        <v>#REF!</v>
      </c>
      <c r="S897" s="96" t="e">
        <f>IF(F897=F896,0,SUMIF($F$6:$F$1627,F897,$I$6:$I$1627))</f>
        <v>#REF!</v>
      </c>
      <c r="T897" s="89" t="e">
        <f>IF(F897=F896,0,SUMIF($F$6:$F$1627,F897,$L$6:$L$1627))</f>
        <v>#REF!</v>
      </c>
      <c r="U897" s="96" t="e">
        <f t="shared" si="288"/>
        <v>#REF!</v>
      </c>
      <c r="V897" s="100" t="e">
        <f>IF(F897=F896,0,SUMIF($F$6:$F$1627,F897,$N$6:$N$1627))</f>
        <v>#REF!</v>
      </c>
      <c r="W897" s="103" t="e">
        <f>V897+W896</f>
        <v>#REF!</v>
      </c>
    </row>
    <row r="898" spans="3:23">
      <c r="C898" s="84" t="e">
        <f>'ORÇAMENTO '!#REF!</f>
        <v>#REF!</v>
      </c>
      <c r="D898" s="88" t="e">
        <f>'ORÇAMENTO '!#REF!</f>
        <v>#REF!</v>
      </c>
      <c r="E898" s="88" t="e">
        <f>'ORÇAMENTO '!#REF!</f>
        <v>#REF!</v>
      </c>
      <c r="F898" s="88" t="e">
        <f>'ORÇAMENTO '!#REF!</f>
        <v>#REF!</v>
      </c>
      <c r="G898" s="90" t="e">
        <f>'ORÇAMENTO '!#REF!</f>
        <v>#REF!</v>
      </c>
      <c r="H898" s="92" t="e">
        <f>'ORÇAMENTO '!#REF!</f>
        <v>#REF!</v>
      </c>
      <c r="I898" s="90" t="e">
        <f>'ORÇAMENTO '!#REF!</f>
        <v>#REF!</v>
      </c>
      <c r="J898" s="90" t="e">
        <f>'ORÇAMENTO '!#REF!</f>
        <v>#REF!</v>
      </c>
      <c r="K898" s="90" t="e">
        <f>'ORÇAMENTO '!#REF!</f>
        <v>#REF!</v>
      </c>
      <c r="L898" s="92" t="e">
        <f>'ORÇAMENTO '!#REF!</f>
        <v>#REF!</v>
      </c>
      <c r="M898" s="92" t="e">
        <f>'ORÇAMENTO '!#REF!</f>
        <v>#REF!</v>
      </c>
      <c r="N898" s="95" t="e">
        <f>'ORÇAMENTO '!#REF!</f>
        <v>#REF!</v>
      </c>
      <c r="R898" s="96" t="e">
        <f>IF(F898=F897,0,SUMIF($F$6:$F$1627,F898,$H$6:$H$1627))</f>
        <v>#REF!</v>
      </c>
      <c r="S898" s="96" t="e">
        <f>IF(F898=F897,0,SUMIF($F$6:$F$1627,F898,$I$6:$I$1627))</f>
        <v>#REF!</v>
      </c>
      <c r="T898" s="89" t="e">
        <f>IF(F898=F897,0,SUMIF($F$6:$F$1627,F898,$L$6:$L$1627))</f>
        <v>#REF!</v>
      </c>
      <c r="U898" s="96" t="e">
        <f t="shared" si="288"/>
        <v>#REF!</v>
      </c>
      <c r="V898" s="100" t="e">
        <f>IF(F898=F897,0,SUMIF($F$6:$F$1627,F898,$N$6:$N$1627))</f>
        <v>#REF!</v>
      </c>
      <c r="W898" s="103" t="e">
        <f>V898+W897</f>
        <v>#REF!</v>
      </c>
    </row>
    <row r="899" spans="3:23" hidden="1">
      <c r="C899" s="84" t="e">
        <f>'ORÇAMENTO '!#REF!</f>
        <v>#REF!</v>
      </c>
      <c r="D899" s="88" t="e">
        <f>'ORÇAMENTO '!#REF!</f>
        <v>#REF!</v>
      </c>
      <c r="E899" s="88" t="e">
        <f>'ORÇAMENTO '!#REF!</f>
        <v>#REF!</v>
      </c>
      <c r="F899" s="88" t="e">
        <f>'ORÇAMENTO '!#REF!</f>
        <v>#REF!</v>
      </c>
      <c r="G899" s="90" t="e">
        <f>'ORÇAMENTO '!#REF!</f>
        <v>#REF!</v>
      </c>
      <c r="H899" s="92" t="e">
        <f>'ORÇAMENTO '!#REF!</f>
        <v>#REF!</v>
      </c>
      <c r="I899" s="90" t="e">
        <f>'ORÇAMENTO '!#REF!</f>
        <v>#REF!</v>
      </c>
      <c r="J899" s="90" t="e">
        <f>'ORÇAMENTO '!#REF!</f>
        <v>#REF!</v>
      </c>
      <c r="K899" s="90" t="e">
        <f>'ORÇAMENTO '!#REF!</f>
        <v>#REF!</v>
      </c>
      <c r="L899" s="92" t="e">
        <f>'ORÇAMENTO '!#REF!</f>
        <v>#REF!</v>
      </c>
      <c r="M899" s="92" t="e">
        <f>'ORÇAMENTO '!#REF!</f>
        <v>#REF!</v>
      </c>
      <c r="N899" s="95" t="e">
        <f>'ORÇAMENTO '!#REF!</f>
        <v>#REF!</v>
      </c>
      <c r="R899" s="96" t="e">
        <f>IF(F899=F898,0,SUMIF(F$6:F$1627,F899,H$6:H$1627))</f>
        <v>#REF!</v>
      </c>
      <c r="S899" s="96" t="e">
        <f>IF(F899=F898,0,SUMIF(F$6:F$1627,F899,I$6:I$1627))</f>
        <v>#REF!</v>
      </c>
      <c r="T899" s="89" t="e">
        <f>IF(F899=F898,0,SUMIF(F$6:F$1627,F899,L$6:L$1627))</f>
        <v>#REF!</v>
      </c>
      <c r="U899" s="96" t="e">
        <f t="shared" si="288"/>
        <v>#REF!</v>
      </c>
      <c r="V899" s="100" t="e">
        <f>IF(F899=F898,0,SUMIF(F$6:F$1627,F899,N$6:N$1627))</f>
        <v>#REF!</v>
      </c>
    </row>
    <row r="900" spans="3:23">
      <c r="C900" s="84" t="e">
        <f>'ORÇAMENTO '!#REF!</f>
        <v>#REF!</v>
      </c>
      <c r="D900" s="88" t="e">
        <f>'ORÇAMENTO '!#REF!</f>
        <v>#REF!</v>
      </c>
      <c r="E900" s="88" t="e">
        <f>'ORÇAMENTO '!#REF!</f>
        <v>#REF!</v>
      </c>
      <c r="F900" s="88" t="e">
        <f>'ORÇAMENTO '!#REF!</f>
        <v>#REF!</v>
      </c>
      <c r="G900" s="90" t="e">
        <f>'ORÇAMENTO '!#REF!</f>
        <v>#REF!</v>
      </c>
      <c r="H900" s="92" t="e">
        <f>'ORÇAMENTO '!#REF!</f>
        <v>#REF!</v>
      </c>
      <c r="I900" s="90" t="e">
        <f>'ORÇAMENTO '!#REF!</f>
        <v>#REF!</v>
      </c>
      <c r="J900" s="90" t="e">
        <f>'ORÇAMENTO '!#REF!</f>
        <v>#REF!</v>
      </c>
      <c r="K900" s="90" t="e">
        <f>'ORÇAMENTO '!#REF!</f>
        <v>#REF!</v>
      </c>
      <c r="L900" s="92" t="e">
        <f>'ORÇAMENTO '!#REF!</f>
        <v>#REF!</v>
      </c>
      <c r="M900" s="92" t="e">
        <f>'ORÇAMENTO '!#REF!</f>
        <v>#REF!</v>
      </c>
      <c r="N900" s="95" t="e">
        <f>'ORÇAMENTO '!#REF!</f>
        <v>#REF!</v>
      </c>
      <c r="R900" s="96" t="e">
        <f t="shared" ref="R900:R906" si="308">IF(F900=F899,0,SUMIF($F$6:$F$1627,F900,$H$6:$H$1627))</f>
        <v>#REF!</v>
      </c>
      <c r="S900" s="96" t="e">
        <f t="shared" ref="S900:S906" si="309">IF(F900=F899,0,SUMIF($F$6:$F$1627,F900,$I$6:$I$1627))</f>
        <v>#REF!</v>
      </c>
      <c r="T900" s="89" t="e">
        <f t="shared" ref="T900:T906" si="310">IF(F900=F899,0,SUMIF($F$6:$F$1627,F900,$L$6:$L$1627))</f>
        <v>#REF!</v>
      </c>
      <c r="U900" s="96" t="e">
        <f t="shared" si="288"/>
        <v>#REF!</v>
      </c>
      <c r="V900" s="100" t="e">
        <f t="shared" ref="V900:V906" si="311">IF(F900=F899,0,SUMIF($F$6:$F$1627,F900,$N$6:$N$1627))</f>
        <v>#REF!</v>
      </c>
      <c r="W900" s="103" t="e">
        <f t="shared" ref="W900:W906" si="312">V900+W899</f>
        <v>#REF!</v>
      </c>
    </row>
    <row r="901" spans="3:23">
      <c r="C901" s="84" t="e">
        <f>'ORÇAMENTO '!#REF!</f>
        <v>#REF!</v>
      </c>
      <c r="D901" s="88" t="e">
        <f>'ORÇAMENTO '!#REF!</f>
        <v>#REF!</v>
      </c>
      <c r="E901" s="88" t="e">
        <f>'ORÇAMENTO '!#REF!</f>
        <v>#REF!</v>
      </c>
      <c r="F901" s="88" t="e">
        <f>'ORÇAMENTO '!#REF!</f>
        <v>#REF!</v>
      </c>
      <c r="G901" s="90" t="e">
        <f>'ORÇAMENTO '!#REF!</f>
        <v>#REF!</v>
      </c>
      <c r="H901" s="92" t="e">
        <f>'ORÇAMENTO '!#REF!</f>
        <v>#REF!</v>
      </c>
      <c r="I901" s="90" t="e">
        <f>'ORÇAMENTO '!#REF!</f>
        <v>#REF!</v>
      </c>
      <c r="J901" s="90" t="e">
        <f>'ORÇAMENTO '!#REF!</f>
        <v>#REF!</v>
      </c>
      <c r="K901" s="90" t="e">
        <f>'ORÇAMENTO '!#REF!</f>
        <v>#REF!</v>
      </c>
      <c r="L901" s="92" t="e">
        <f>'ORÇAMENTO '!#REF!</f>
        <v>#REF!</v>
      </c>
      <c r="M901" s="92" t="e">
        <f>'ORÇAMENTO '!#REF!</f>
        <v>#REF!</v>
      </c>
      <c r="N901" s="95" t="e">
        <f>'ORÇAMENTO '!#REF!</f>
        <v>#REF!</v>
      </c>
      <c r="R901" s="96" t="e">
        <f t="shared" si="308"/>
        <v>#REF!</v>
      </c>
      <c r="S901" s="96" t="e">
        <f t="shared" si="309"/>
        <v>#REF!</v>
      </c>
      <c r="T901" s="89" t="e">
        <f t="shared" si="310"/>
        <v>#REF!</v>
      </c>
      <c r="U901" s="96" t="e">
        <f t="shared" si="288"/>
        <v>#REF!</v>
      </c>
      <c r="V901" s="100" t="e">
        <f t="shared" si="311"/>
        <v>#REF!</v>
      </c>
      <c r="W901" s="103" t="e">
        <f t="shared" si="312"/>
        <v>#REF!</v>
      </c>
    </row>
    <row r="902" spans="3:23">
      <c r="C902" s="84" t="e">
        <f>'ORÇAMENTO '!#REF!</f>
        <v>#REF!</v>
      </c>
      <c r="D902" s="88" t="e">
        <f>'ORÇAMENTO '!#REF!</f>
        <v>#REF!</v>
      </c>
      <c r="E902" s="88" t="e">
        <f>'ORÇAMENTO '!#REF!</f>
        <v>#REF!</v>
      </c>
      <c r="F902" s="88" t="e">
        <f>'ORÇAMENTO '!#REF!</f>
        <v>#REF!</v>
      </c>
      <c r="G902" s="90" t="e">
        <f>'ORÇAMENTO '!#REF!</f>
        <v>#REF!</v>
      </c>
      <c r="H902" s="92" t="e">
        <f>'ORÇAMENTO '!#REF!</f>
        <v>#REF!</v>
      </c>
      <c r="I902" s="90" t="e">
        <f>'ORÇAMENTO '!#REF!</f>
        <v>#REF!</v>
      </c>
      <c r="J902" s="90" t="e">
        <f>'ORÇAMENTO '!#REF!</f>
        <v>#REF!</v>
      </c>
      <c r="K902" s="90" t="e">
        <f>'ORÇAMENTO '!#REF!</f>
        <v>#REF!</v>
      </c>
      <c r="L902" s="92" t="e">
        <f>'ORÇAMENTO '!#REF!</f>
        <v>#REF!</v>
      </c>
      <c r="M902" s="92" t="e">
        <f>'ORÇAMENTO '!#REF!</f>
        <v>#REF!</v>
      </c>
      <c r="N902" s="95" t="e">
        <f>'ORÇAMENTO '!#REF!</f>
        <v>#REF!</v>
      </c>
      <c r="R902" s="96" t="e">
        <f t="shared" si="308"/>
        <v>#REF!</v>
      </c>
      <c r="S902" s="96" t="e">
        <f t="shared" si="309"/>
        <v>#REF!</v>
      </c>
      <c r="T902" s="89" t="e">
        <f t="shared" si="310"/>
        <v>#REF!</v>
      </c>
      <c r="U902" s="96" t="e">
        <f t="shared" ref="U902:U965" si="313">IF(F902=F901,0,SUMIF(F$6:F$1627,F902,M$6:M$1627))</f>
        <v>#REF!</v>
      </c>
      <c r="V902" s="100" t="e">
        <f t="shared" si="311"/>
        <v>#REF!</v>
      </c>
      <c r="W902" s="103" t="e">
        <f t="shared" si="312"/>
        <v>#REF!</v>
      </c>
    </row>
    <row r="903" spans="3:23">
      <c r="C903" s="84" t="e">
        <f>'ORÇAMENTO '!#REF!</f>
        <v>#REF!</v>
      </c>
      <c r="D903" s="88" t="e">
        <f>'ORÇAMENTO '!#REF!</f>
        <v>#REF!</v>
      </c>
      <c r="E903" s="88" t="e">
        <f>'ORÇAMENTO '!#REF!</f>
        <v>#REF!</v>
      </c>
      <c r="F903" s="88" t="e">
        <f>'ORÇAMENTO '!#REF!</f>
        <v>#REF!</v>
      </c>
      <c r="G903" s="90" t="e">
        <f>'ORÇAMENTO '!#REF!</f>
        <v>#REF!</v>
      </c>
      <c r="H903" s="92" t="e">
        <f>'ORÇAMENTO '!#REF!</f>
        <v>#REF!</v>
      </c>
      <c r="I903" s="90" t="e">
        <f>'ORÇAMENTO '!#REF!</f>
        <v>#REF!</v>
      </c>
      <c r="J903" s="90" t="e">
        <f>'ORÇAMENTO '!#REF!</f>
        <v>#REF!</v>
      </c>
      <c r="K903" s="90" t="e">
        <f>'ORÇAMENTO '!#REF!</f>
        <v>#REF!</v>
      </c>
      <c r="L903" s="92" t="e">
        <f>'ORÇAMENTO '!#REF!</f>
        <v>#REF!</v>
      </c>
      <c r="M903" s="92" t="e">
        <f>'ORÇAMENTO '!#REF!</f>
        <v>#REF!</v>
      </c>
      <c r="N903" s="95" t="e">
        <f>'ORÇAMENTO '!#REF!</f>
        <v>#REF!</v>
      </c>
      <c r="R903" s="96" t="e">
        <f t="shared" si="308"/>
        <v>#REF!</v>
      </c>
      <c r="S903" s="96" t="e">
        <f t="shared" si="309"/>
        <v>#REF!</v>
      </c>
      <c r="T903" s="89" t="e">
        <f t="shared" si="310"/>
        <v>#REF!</v>
      </c>
      <c r="U903" s="96" t="e">
        <f t="shared" si="313"/>
        <v>#REF!</v>
      </c>
      <c r="V903" s="100" t="e">
        <f t="shared" si="311"/>
        <v>#REF!</v>
      </c>
      <c r="W903" s="103" t="e">
        <f t="shared" si="312"/>
        <v>#REF!</v>
      </c>
    </row>
    <row r="904" spans="3:23">
      <c r="C904" s="84" t="e">
        <f>'ORÇAMENTO '!#REF!</f>
        <v>#REF!</v>
      </c>
      <c r="D904" s="88" t="e">
        <f>'ORÇAMENTO '!#REF!</f>
        <v>#REF!</v>
      </c>
      <c r="E904" s="88" t="e">
        <f>'ORÇAMENTO '!#REF!</f>
        <v>#REF!</v>
      </c>
      <c r="F904" s="88" t="e">
        <f>'ORÇAMENTO '!#REF!</f>
        <v>#REF!</v>
      </c>
      <c r="G904" s="90" t="e">
        <f>'ORÇAMENTO '!#REF!</f>
        <v>#REF!</v>
      </c>
      <c r="H904" s="92" t="e">
        <f>'ORÇAMENTO '!#REF!</f>
        <v>#REF!</v>
      </c>
      <c r="I904" s="90" t="e">
        <f>'ORÇAMENTO '!#REF!</f>
        <v>#REF!</v>
      </c>
      <c r="J904" s="90" t="e">
        <f>'ORÇAMENTO '!#REF!</f>
        <v>#REF!</v>
      </c>
      <c r="K904" s="90" t="e">
        <f>'ORÇAMENTO '!#REF!</f>
        <v>#REF!</v>
      </c>
      <c r="L904" s="92" t="e">
        <f>'ORÇAMENTO '!#REF!</f>
        <v>#REF!</v>
      </c>
      <c r="M904" s="92" t="e">
        <f>'ORÇAMENTO '!#REF!</f>
        <v>#REF!</v>
      </c>
      <c r="N904" s="95" t="e">
        <f>'ORÇAMENTO '!#REF!</f>
        <v>#REF!</v>
      </c>
      <c r="R904" s="96" t="e">
        <f t="shared" si="308"/>
        <v>#REF!</v>
      </c>
      <c r="S904" s="96" t="e">
        <f t="shared" si="309"/>
        <v>#REF!</v>
      </c>
      <c r="T904" s="89" t="e">
        <f t="shared" si="310"/>
        <v>#REF!</v>
      </c>
      <c r="U904" s="96" t="e">
        <f t="shared" si="313"/>
        <v>#REF!</v>
      </c>
      <c r="V904" s="100" t="e">
        <f t="shared" si="311"/>
        <v>#REF!</v>
      </c>
      <c r="W904" s="103" t="e">
        <f t="shared" si="312"/>
        <v>#REF!</v>
      </c>
    </row>
    <row r="905" spans="3:23">
      <c r="C905" s="84" t="e">
        <f>'ORÇAMENTO '!#REF!</f>
        <v>#REF!</v>
      </c>
      <c r="D905" s="88" t="e">
        <f>'ORÇAMENTO '!#REF!</f>
        <v>#REF!</v>
      </c>
      <c r="E905" s="88" t="e">
        <f>'ORÇAMENTO '!#REF!</f>
        <v>#REF!</v>
      </c>
      <c r="F905" s="88" t="e">
        <f>'ORÇAMENTO '!#REF!</f>
        <v>#REF!</v>
      </c>
      <c r="G905" s="90" t="e">
        <f>'ORÇAMENTO '!#REF!</f>
        <v>#REF!</v>
      </c>
      <c r="H905" s="92" t="e">
        <f>'ORÇAMENTO '!#REF!</f>
        <v>#REF!</v>
      </c>
      <c r="I905" s="90" t="e">
        <f>'ORÇAMENTO '!#REF!</f>
        <v>#REF!</v>
      </c>
      <c r="J905" s="90" t="e">
        <f>'ORÇAMENTO '!#REF!</f>
        <v>#REF!</v>
      </c>
      <c r="K905" s="90" t="e">
        <f>'ORÇAMENTO '!#REF!</f>
        <v>#REF!</v>
      </c>
      <c r="L905" s="92" t="e">
        <f>'ORÇAMENTO '!#REF!</f>
        <v>#REF!</v>
      </c>
      <c r="M905" s="92" t="e">
        <f>'ORÇAMENTO '!#REF!</f>
        <v>#REF!</v>
      </c>
      <c r="N905" s="95" t="e">
        <f>'ORÇAMENTO '!#REF!</f>
        <v>#REF!</v>
      </c>
      <c r="R905" s="96" t="e">
        <f t="shared" si="308"/>
        <v>#REF!</v>
      </c>
      <c r="S905" s="96" t="e">
        <f t="shared" si="309"/>
        <v>#REF!</v>
      </c>
      <c r="T905" s="89" t="e">
        <f t="shared" si="310"/>
        <v>#REF!</v>
      </c>
      <c r="U905" s="96" t="e">
        <f t="shared" si="313"/>
        <v>#REF!</v>
      </c>
      <c r="V905" s="100" t="e">
        <f t="shared" si="311"/>
        <v>#REF!</v>
      </c>
      <c r="W905" s="103" t="e">
        <f t="shared" si="312"/>
        <v>#REF!</v>
      </c>
    </row>
    <row r="906" spans="3:23">
      <c r="C906" s="84" t="e">
        <f>'ORÇAMENTO '!#REF!</f>
        <v>#REF!</v>
      </c>
      <c r="D906" s="88" t="e">
        <f>'ORÇAMENTO '!#REF!</f>
        <v>#REF!</v>
      </c>
      <c r="E906" s="88" t="e">
        <f>'ORÇAMENTO '!#REF!</f>
        <v>#REF!</v>
      </c>
      <c r="F906" s="88" t="e">
        <f>'ORÇAMENTO '!#REF!</f>
        <v>#REF!</v>
      </c>
      <c r="G906" s="90" t="e">
        <f>'ORÇAMENTO '!#REF!</f>
        <v>#REF!</v>
      </c>
      <c r="H906" s="92" t="e">
        <f>'ORÇAMENTO '!#REF!</f>
        <v>#REF!</v>
      </c>
      <c r="I906" s="90" t="e">
        <f>'ORÇAMENTO '!#REF!</f>
        <v>#REF!</v>
      </c>
      <c r="J906" s="90" t="e">
        <f>'ORÇAMENTO '!#REF!</f>
        <v>#REF!</v>
      </c>
      <c r="K906" s="90" t="e">
        <f>'ORÇAMENTO '!#REF!</f>
        <v>#REF!</v>
      </c>
      <c r="L906" s="92" t="e">
        <f>'ORÇAMENTO '!#REF!</f>
        <v>#REF!</v>
      </c>
      <c r="M906" s="92" t="e">
        <f>'ORÇAMENTO '!#REF!</f>
        <v>#REF!</v>
      </c>
      <c r="N906" s="95" t="e">
        <f>'ORÇAMENTO '!#REF!</f>
        <v>#REF!</v>
      </c>
      <c r="R906" s="96" t="e">
        <f t="shared" si="308"/>
        <v>#REF!</v>
      </c>
      <c r="S906" s="96" t="e">
        <f t="shared" si="309"/>
        <v>#REF!</v>
      </c>
      <c r="T906" s="89" t="e">
        <f t="shared" si="310"/>
        <v>#REF!</v>
      </c>
      <c r="U906" s="96" t="e">
        <f t="shared" si="313"/>
        <v>#REF!</v>
      </c>
      <c r="V906" s="100" t="e">
        <f t="shared" si="311"/>
        <v>#REF!</v>
      </c>
      <c r="W906" s="103" t="e">
        <f t="shared" si="312"/>
        <v>#REF!</v>
      </c>
    </row>
    <row r="907" spans="3:23" ht="22.5" hidden="1">
      <c r="C907" s="84" t="str">
        <f>'ORÇAMENTO '!A76</f>
        <v>04.02.03</v>
      </c>
      <c r="D907" s="88" t="str">
        <f>'ORÇAMENTO '!B76</f>
        <v>SINAPI</v>
      </c>
      <c r="E907" s="88" t="str">
        <f>'ORÇAMENTO '!C76</f>
        <v>73631</v>
      </c>
      <c r="F907" s="88" t="str">
        <f>'ORÇAMENTO '!D76</f>
        <v>Guarda-corpo aço galvanizado cor grafite h92cm</v>
      </c>
      <c r="G907" s="90" t="str">
        <f>'ORÇAMENTO '!E76</f>
        <v>ml</v>
      </c>
      <c r="H907" s="92">
        <f>'ORÇAMENTO '!F76</f>
        <v>19.53</v>
      </c>
      <c r="I907" s="90">
        <f>'ORÇAMENTO '!G76</f>
        <v>160.35999999999999</v>
      </c>
      <c r="J907" s="90">
        <f>'ORÇAMENTO '!H76</f>
        <v>143.29</v>
      </c>
      <c r="K907" s="90">
        <f>'ORÇAMENTO '!K76</f>
        <v>5930.28</v>
      </c>
      <c r="L907" s="92">
        <f>'ORÇAMENTO '!O76</f>
        <v>3588.73</v>
      </c>
      <c r="M907" s="92">
        <f>'ORÇAMENTO '!P76</f>
        <v>7223.83</v>
      </c>
      <c r="N907" s="95">
        <f>'ORÇAMENTO '!Q76</f>
        <v>9.1496694426805702E-3</v>
      </c>
      <c r="R907" s="96" t="e">
        <f>IF(F907=F906,0,SUMIF(F$6:F$1627,F907,H$6:H$1627))</f>
        <v>#REF!</v>
      </c>
      <c r="S907" s="96" t="e">
        <f>IF(F907=F906,0,SUMIF(F$6:F$1627,F907,I$6:I$1627))</f>
        <v>#REF!</v>
      </c>
      <c r="T907" s="89" t="e">
        <f>IF(F907=F906,0,SUMIF(F$6:F$1627,F907,L$6:L$1627))</f>
        <v>#REF!</v>
      </c>
      <c r="U907" s="96" t="e">
        <f t="shared" si="313"/>
        <v>#REF!</v>
      </c>
      <c r="V907" s="100" t="e">
        <f>IF(F907=F906,0,SUMIF(F$6:F$1627,F907,N$6:N$1627))</f>
        <v>#REF!</v>
      </c>
    </row>
    <row r="908" spans="3:23" hidden="1">
      <c r="C908" s="84" t="e">
        <f>'ORÇAMENTO '!#REF!</f>
        <v>#REF!</v>
      </c>
      <c r="D908" s="88" t="e">
        <f>'ORÇAMENTO '!#REF!</f>
        <v>#REF!</v>
      </c>
      <c r="E908" s="88" t="e">
        <f>'ORÇAMENTO '!#REF!</f>
        <v>#REF!</v>
      </c>
      <c r="F908" s="88" t="e">
        <f>'ORÇAMENTO '!#REF!</f>
        <v>#REF!</v>
      </c>
      <c r="G908" s="90" t="e">
        <f>'ORÇAMENTO '!#REF!</f>
        <v>#REF!</v>
      </c>
      <c r="H908" s="92" t="e">
        <f>'ORÇAMENTO '!#REF!</f>
        <v>#REF!</v>
      </c>
      <c r="I908" s="90" t="e">
        <f>'ORÇAMENTO '!#REF!</f>
        <v>#REF!</v>
      </c>
      <c r="J908" s="90" t="e">
        <f>'ORÇAMENTO '!#REF!</f>
        <v>#REF!</v>
      </c>
      <c r="K908" s="90" t="e">
        <f>'ORÇAMENTO '!#REF!</f>
        <v>#REF!</v>
      </c>
      <c r="L908" s="92" t="e">
        <f>'ORÇAMENTO '!#REF!</f>
        <v>#REF!</v>
      </c>
      <c r="M908" s="92" t="e">
        <f>'ORÇAMENTO '!#REF!</f>
        <v>#REF!</v>
      </c>
      <c r="N908" s="95" t="e">
        <f>'ORÇAMENTO '!#REF!</f>
        <v>#REF!</v>
      </c>
      <c r="R908" s="96" t="e">
        <f>IF(F908=F907,0,SUMIF(F$6:F$1627,F908,H$6:H$1627))</f>
        <v>#REF!</v>
      </c>
      <c r="S908" s="96" t="e">
        <f>IF(F908=F907,0,SUMIF(F$6:F$1627,F908,I$6:I$1627))</f>
        <v>#REF!</v>
      </c>
      <c r="T908" s="89" t="e">
        <f>IF(F908=F907,0,SUMIF(F$6:F$1627,F908,L$6:L$1627))</f>
        <v>#REF!</v>
      </c>
      <c r="U908" s="96" t="e">
        <f t="shared" si="313"/>
        <v>#REF!</v>
      </c>
      <c r="V908" s="100" t="e">
        <f>IF(F908=F907,0,SUMIF(F$6:F$1627,F908,N$6:N$1627))</f>
        <v>#REF!</v>
      </c>
    </row>
    <row r="909" spans="3:23" hidden="1">
      <c r="C909" s="84" t="e">
        <f>'ORÇAMENTO '!#REF!</f>
        <v>#REF!</v>
      </c>
      <c r="D909" s="88" t="e">
        <f>'ORÇAMENTO '!#REF!</f>
        <v>#REF!</v>
      </c>
      <c r="E909" s="88" t="e">
        <f>'ORÇAMENTO '!#REF!</f>
        <v>#REF!</v>
      </c>
      <c r="F909" s="88" t="e">
        <f>'ORÇAMENTO '!#REF!</f>
        <v>#REF!</v>
      </c>
      <c r="G909" s="90" t="e">
        <f>'ORÇAMENTO '!#REF!</f>
        <v>#REF!</v>
      </c>
      <c r="H909" s="92" t="e">
        <f>'ORÇAMENTO '!#REF!</f>
        <v>#REF!</v>
      </c>
      <c r="I909" s="90" t="e">
        <f>'ORÇAMENTO '!#REF!</f>
        <v>#REF!</v>
      </c>
      <c r="J909" s="90" t="e">
        <f>'ORÇAMENTO '!#REF!</f>
        <v>#REF!</v>
      </c>
      <c r="K909" s="90" t="e">
        <f>'ORÇAMENTO '!#REF!</f>
        <v>#REF!</v>
      </c>
      <c r="L909" s="92" t="e">
        <f>'ORÇAMENTO '!#REF!</f>
        <v>#REF!</v>
      </c>
      <c r="M909" s="92" t="e">
        <f>'ORÇAMENTO '!#REF!</f>
        <v>#REF!</v>
      </c>
      <c r="N909" s="95" t="e">
        <f>'ORÇAMENTO '!#REF!</f>
        <v>#REF!</v>
      </c>
      <c r="R909" s="96" t="e">
        <f>IF(F909=F908,0,SUMIF(F$6:F$1627,F909,H$6:H$1627))</f>
        <v>#REF!</v>
      </c>
      <c r="S909" s="96" t="e">
        <f>IF(F909=F908,0,SUMIF(F$6:F$1627,F909,I$6:I$1627))</f>
        <v>#REF!</v>
      </c>
      <c r="T909" s="89" t="e">
        <f>IF(F909=F908,0,SUMIF(F$6:F$1627,F909,L$6:L$1627))</f>
        <v>#REF!</v>
      </c>
      <c r="U909" s="96" t="e">
        <f t="shared" si="313"/>
        <v>#REF!</v>
      </c>
      <c r="V909" s="100" t="e">
        <f>IF(F909=F908,0,SUMIF(F$6:F$1627,F909,N$6:N$1627))</f>
        <v>#REF!</v>
      </c>
    </row>
    <row r="910" spans="3:23">
      <c r="C910" s="84" t="e">
        <f>'ORÇAMENTO '!#REF!</f>
        <v>#REF!</v>
      </c>
      <c r="D910" s="88" t="e">
        <f>'ORÇAMENTO '!#REF!</f>
        <v>#REF!</v>
      </c>
      <c r="E910" s="88" t="e">
        <f>'ORÇAMENTO '!#REF!</f>
        <v>#REF!</v>
      </c>
      <c r="F910" s="88" t="e">
        <f>'ORÇAMENTO '!#REF!</f>
        <v>#REF!</v>
      </c>
      <c r="G910" s="90" t="e">
        <f>'ORÇAMENTO '!#REF!</f>
        <v>#REF!</v>
      </c>
      <c r="H910" s="92" t="e">
        <f>'ORÇAMENTO '!#REF!</f>
        <v>#REF!</v>
      </c>
      <c r="I910" s="90" t="e">
        <f>'ORÇAMENTO '!#REF!</f>
        <v>#REF!</v>
      </c>
      <c r="J910" s="90" t="e">
        <f>'ORÇAMENTO '!#REF!</f>
        <v>#REF!</v>
      </c>
      <c r="K910" s="90" t="e">
        <f>'ORÇAMENTO '!#REF!</f>
        <v>#REF!</v>
      </c>
      <c r="L910" s="92" t="e">
        <f>'ORÇAMENTO '!#REF!</f>
        <v>#REF!</v>
      </c>
      <c r="M910" s="92" t="e">
        <f>'ORÇAMENTO '!#REF!</f>
        <v>#REF!</v>
      </c>
      <c r="N910" s="95" t="e">
        <f>'ORÇAMENTO '!#REF!</f>
        <v>#REF!</v>
      </c>
      <c r="R910" s="96" t="e">
        <f>IF(F910=F909,0,SUMIF($F$6:$F$1627,F910,$H$6:$H$1627))</f>
        <v>#REF!</v>
      </c>
      <c r="S910" s="96" t="e">
        <f>IF(F910=F909,0,SUMIF($F$6:$F$1627,F910,$I$6:$I$1627))</f>
        <v>#REF!</v>
      </c>
      <c r="T910" s="89" t="e">
        <f>IF(F910=F909,0,SUMIF($F$6:$F$1627,F910,$L$6:$L$1627))</f>
        <v>#REF!</v>
      </c>
      <c r="U910" s="96" t="e">
        <f t="shared" si="313"/>
        <v>#REF!</v>
      </c>
      <c r="V910" s="100" t="e">
        <f>IF(F910=F909,0,SUMIF($F$6:$F$1627,F910,$N$6:$N$1627))</f>
        <v>#REF!</v>
      </c>
      <c r="W910" s="103" t="e">
        <f>V910+W909</f>
        <v>#REF!</v>
      </c>
    </row>
    <row r="911" spans="3:23" hidden="1">
      <c r="C911" s="84" t="e">
        <f>'ORÇAMENTO '!#REF!</f>
        <v>#REF!</v>
      </c>
      <c r="D911" s="88" t="e">
        <f>'ORÇAMENTO '!#REF!</f>
        <v>#REF!</v>
      </c>
      <c r="E911" s="88" t="e">
        <f>'ORÇAMENTO '!#REF!</f>
        <v>#REF!</v>
      </c>
      <c r="F911" s="88" t="e">
        <f>'ORÇAMENTO '!#REF!</f>
        <v>#REF!</v>
      </c>
      <c r="G911" s="90" t="e">
        <f>'ORÇAMENTO '!#REF!</f>
        <v>#REF!</v>
      </c>
      <c r="H911" s="92" t="e">
        <f>'ORÇAMENTO '!#REF!</f>
        <v>#REF!</v>
      </c>
      <c r="I911" s="90" t="e">
        <f>'ORÇAMENTO '!#REF!</f>
        <v>#REF!</v>
      </c>
      <c r="J911" s="90" t="e">
        <f>'ORÇAMENTO '!#REF!</f>
        <v>#REF!</v>
      </c>
      <c r="K911" s="90" t="e">
        <f>'ORÇAMENTO '!#REF!</f>
        <v>#REF!</v>
      </c>
      <c r="L911" s="92" t="e">
        <f>'ORÇAMENTO '!#REF!</f>
        <v>#REF!</v>
      </c>
      <c r="M911" s="92" t="e">
        <f>'ORÇAMENTO '!#REF!</f>
        <v>#REF!</v>
      </c>
      <c r="N911" s="95" t="e">
        <f>'ORÇAMENTO '!#REF!</f>
        <v>#REF!</v>
      </c>
      <c r="R911" s="96" t="e">
        <f t="shared" ref="R911:R919" si="314">IF(F911=F910,0,SUMIF(F$6:F$1627,F911,H$6:H$1627))</f>
        <v>#REF!</v>
      </c>
      <c r="S911" s="96" t="e">
        <f t="shared" ref="S911:S919" si="315">IF(F911=F910,0,SUMIF(F$6:F$1627,F911,I$6:I$1627))</f>
        <v>#REF!</v>
      </c>
      <c r="T911" s="89" t="e">
        <f t="shared" ref="T911:T919" si="316">IF(F911=F910,0,SUMIF(F$6:F$1627,F911,L$6:L$1627))</f>
        <v>#REF!</v>
      </c>
      <c r="U911" s="96" t="e">
        <f t="shared" si="313"/>
        <v>#REF!</v>
      </c>
      <c r="V911" s="100" t="e">
        <f t="shared" ref="V911:V919" si="317">IF(F911=F910,0,SUMIF(F$6:F$1627,F911,N$6:N$1627))</f>
        <v>#REF!</v>
      </c>
    </row>
    <row r="912" spans="3:23" hidden="1">
      <c r="C912" s="84" t="e">
        <f>'ORÇAMENTO '!#REF!</f>
        <v>#REF!</v>
      </c>
      <c r="D912" s="88" t="e">
        <f>'ORÇAMENTO '!#REF!</f>
        <v>#REF!</v>
      </c>
      <c r="E912" s="88" t="e">
        <f>'ORÇAMENTO '!#REF!</f>
        <v>#REF!</v>
      </c>
      <c r="F912" s="88" t="e">
        <f>'ORÇAMENTO '!#REF!</f>
        <v>#REF!</v>
      </c>
      <c r="G912" s="90" t="e">
        <f>'ORÇAMENTO '!#REF!</f>
        <v>#REF!</v>
      </c>
      <c r="H912" s="92" t="e">
        <f>'ORÇAMENTO '!#REF!</f>
        <v>#REF!</v>
      </c>
      <c r="I912" s="90" t="e">
        <f>'ORÇAMENTO '!#REF!</f>
        <v>#REF!</v>
      </c>
      <c r="J912" s="90" t="e">
        <f>'ORÇAMENTO '!#REF!</f>
        <v>#REF!</v>
      </c>
      <c r="K912" s="90" t="e">
        <f>'ORÇAMENTO '!#REF!</f>
        <v>#REF!</v>
      </c>
      <c r="L912" s="92" t="e">
        <f>'ORÇAMENTO '!#REF!</f>
        <v>#REF!</v>
      </c>
      <c r="M912" s="92" t="e">
        <f>'ORÇAMENTO '!#REF!</f>
        <v>#REF!</v>
      </c>
      <c r="N912" s="95" t="e">
        <f>'ORÇAMENTO '!#REF!</f>
        <v>#REF!</v>
      </c>
      <c r="R912" s="96" t="e">
        <f t="shared" si="314"/>
        <v>#REF!</v>
      </c>
      <c r="S912" s="96" t="e">
        <f t="shared" si="315"/>
        <v>#REF!</v>
      </c>
      <c r="T912" s="89" t="e">
        <f t="shared" si="316"/>
        <v>#REF!</v>
      </c>
      <c r="U912" s="96" t="e">
        <f t="shared" si="313"/>
        <v>#REF!</v>
      </c>
      <c r="V912" s="100" t="e">
        <f t="shared" si="317"/>
        <v>#REF!</v>
      </c>
    </row>
    <row r="913" spans="3:23" hidden="1">
      <c r="C913" s="84" t="e">
        <f>'ORÇAMENTO '!#REF!</f>
        <v>#REF!</v>
      </c>
      <c r="D913" s="88" t="e">
        <f>'ORÇAMENTO '!#REF!</f>
        <v>#REF!</v>
      </c>
      <c r="E913" s="88" t="e">
        <f>'ORÇAMENTO '!#REF!</f>
        <v>#REF!</v>
      </c>
      <c r="F913" s="88" t="e">
        <f>'ORÇAMENTO '!#REF!</f>
        <v>#REF!</v>
      </c>
      <c r="G913" s="90" t="e">
        <f>'ORÇAMENTO '!#REF!</f>
        <v>#REF!</v>
      </c>
      <c r="H913" s="92" t="e">
        <f>'ORÇAMENTO '!#REF!</f>
        <v>#REF!</v>
      </c>
      <c r="I913" s="90" t="e">
        <f>'ORÇAMENTO '!#REF!</f>
        <v>#REF!</v>
      </c>
      <c r="J913" s="90" t="e">
        <f>'ORÇAMENTO '!#REF!</f>
        <v>#REF!</v>
      </c>
      <c r="K913" s="90" t="e">
        <f>'ORÇAMENTO '!#REF!</f>
        <v>#REF!</v>
      </c>
      <c r="L913" s="92" t="e">
        <f>'ORÇAMENTO '!#REF!</f>
        <v>#REF!</v>
      </c>
      <c r="M913" s="92" t="e">
        <f>'ORÇAMENTO '!#REF!</f>
        <v>#REF!</v>
      </c>
      <c r="N913" s="95" t="e">
        <f>'ORÇAMENTO '!#REF!</f>
        <v>#REF!</v>
      </c>
      <c r="R913" s="96" t="e">
        <f t="shared" si="314"/>
        <v>#REF!</v>
      </c>
      <c r="S913" s="96" t="e">
        <f t="shared" si="315"/>
        <v>#REF!</v>
      </c>
      <c r="T913" s="89" t="e">
        <f t="shared" si="316"/>
        <v>#REF!</v>
      </c>
      <c r="U913" s="96" t="e">
        <f t="shared" si="313"/>
        <v>#REF!</v>
      </c>
      <c r="V913" s="100" t="e">
        <f t="shared" si="317"/>
        <v>#REF!</v>
      </c>
    </row>
    <row r="914" spans="3:23" hidden="1">
      <c r="C914" s="84" t="e">
        <f>'ORÇAMENTO '!#REF!</f>
        <v>#REF!</v>
      </c>
      <c r="D914" s="88" t="e">
        <f>'ORÇAMENTO '!#REF!</f>
        <v>#REF!</v>
      </c>
      <c r="E914" s="88" t="e">
        <f>'ORÇAMENTO '!#REF!</f>
        <v>#REF!</v>
      </c>
      <c r="F914" s="88" t="e">
        <f>'ORÇAMENTO '!#REF!</f>
        <v>#REF!</v>
      </c>
      <c r="G914" s="90" t="e">
        <f>'ORÇAMENTO '!#REF!</f>
        <v>#REF!</v>
      </c>
      <c r="H914" s="92" t="e">
        <f>'ORÇAMENTO '!#REF!</f>
        <v>#REF!</v>
      </c>
      <c r="I914" s="90" t="e">
        <f>'ORÇAMENTO '!#REF!</f>
        <v>#REF!</v>
      </c>
      <c r="J914" s="90" t="e">
        <f>'ORÇAMENTO '!#REF!</f>
        <v>#REF!</v>
      </c>
      <c r="K914" s="90" t="e">
        <f>'ORÇAMENTO '!#REF!</f>
        <v>#REF!</v>
      </c>
      <c r="L914" s="92" t="e">
        <f>'ORÇAMENTO '!#REF!</f>
        <v>#REF!</v>
      </c>
      <c r="M914" s="92" t="e">
        <f>'ORÇAMENTO '!#REF!</f>
        <v>#REF!</v>
      </c>
      <c r="N914" s="95" t="e">
        <f>'ORÇAMENTO '!#REF!</f>
        <v>#REF!</v>
      </c>
      <c r="R914" s="96" t="e">
        <f t="shared" si="314"/>
        <v>#REF!</v>
      </c>
      <c r="S914" s="96" t="e">
        <f t="shared" si="315"/>
        <v>#REF!</v>
      </c>
      <c r="T914" s="89" t="e">
        <f t="shared" si="316"/>
        <v>#REF!</v>
      </c>
      <c r="U914" s="96" t="e">
        <f t="shared" si="313"/>
        <v>#REF!</v>
      </c>
      <c r="V914" s="100" t="e">
        <f t="shared" si="317"/>
        <v>#REF!</v>
      </c>
    </row>
    <row r="915" spans="3:23" hidden="1">
      <c r="C915" s="84" t="e">
        <f>'ORÇAMENTO '!#REF!</f>
        <v>#REF!</v>
      </c>
      <c r="D915" s="88" t="e">
        <f>'ORÇAMENTO '!#REF!</f>
        <v>#REF!</v>
      </c>
      <c r="E915" s="88" t="e">
        <f>'ORÇAMENTO '!#REF!</f>
        <v>#REF!</v>
      </c>
      <c r="F915" s="88" t="e">
        <f>'ORÇAMENTO '!#REF!</f>
        <v>#REF!</v>
      </c>
      <c r="G915" s="90" t="e">
        <f>'ORÇAMENTO '!#REF!</f>
        <v>#REF!</v>
      </c>
      <c r="H915" s="92" t="e">
        <f>'ORÇAMENTO '!#REF!</f>
        <v>#REF!</v>
      </c>
      <c r="I915" s="90" t="e">
        <f>'ORÇAMENTO '!#REF!</f>
        <v>#REF!</v>
      </c>
      <c r="J915" s="90" t="e">
        <f>'ORÇAMENTO '!#REF!</f>
        <v>#REF!</v>
      </c>
      <c r="K915" s="90" t="e">
        <f>'ORÇAMENTO '!#REF!</f>
        <v>#REF!</v>
      </c>
      <c r="L915" s="92" t="e">
        <f>'ORÇAMENTO '!#REF!</f>
        <v>#REF!</v>
      </c>
      <c r="M915" s="92" t="e">
        <f>'ORÇAMENTO '!#REF!</f>
        <v>#REF!</v>
      </c>
      <c r="N915" s="95" t="e">
        <f>'ORÇAMENTO '!#REF!</f>
        <v>#REF!</v>
      </c>
      <c r="R915" s="96" t="e">
        <f t="shared" si="314"/>
        <v>#REF!</v>
      </c>
      <c r="S915" s="96" t="e">
        <f t="shared" si="315"/>
        <v>#REF!</v>
      </c>
      <c r="T915" s="89" t="e">
        <f t="shared" si="316"/>
        <v>#REF!</v>
      </c>
      <c r="U915" s="96" t="e">
        <f t="shared" si="313"/>
        <v>#REF!</v>
      </c>
      <c r="V915" s="100" t="e">
        <f t="shared" si="317"/>
        <v>#REF!</v>
      </c>
    </row>
    <row r="916" spans="3:23" hidden="1">
      <c r="C916" s="84" t="e">
        <f>'ORÇAMENTO '!#REF!</f>
        <v>#REF!</v>
      </c>
      <c r="D916" s="88" t="e">
        <f>'ORÇAMENTO '!#REF!</f>
        <v>#REF!</v>
      </c>
      <c r="E916" s="88" t="e">
        <f>'ORÇAMENTO '!#REF!</f>
        <v>#REF!</v>
      </c>
      <c r="F916" s="88" t="e">
        <f>'ORÇAMENTO '!#REF!</f>
        <v>#REF!</v>
      </c>
      <c r="G916" s="90" t="e">
        <f>'ORÇAMENTO '!#REF!</f>
        <v>#REF!</v>
      </c>
      <c r="H916" s="92" t="e">
        <f>'ORÇAMENTO '!#REF!</f>
        <v>#REF!</v>
      </c>
      <c r="I916" s="90" t="e">
        <f>'ORÇAMENTO '!#REF!</f>
        <v>#REF!</v>
      </c>
      <c r="J916" s="90" t="e">
        <f>'ORÇAMENTO '!#REF!</f>
        <v>#REF!</v>
      </c>
      <c r="K916" s="90" t="e">
        <f>'ORÇAMENTO '!#REF!</f>
        <v>#REF!</v>
      </c>
      <c r="L916" s="92" t="e">
        <f>'ORÇAMENTO '!#REF!</f>
        <v>#REF!</v>
      </c>
      <c r="M916" s="92" t="e">
        <f>'ORÇAMENTO '!#REF!</f>
        <v>#REF!</v>
      </c>
      <c r="N916" s="95" t="e">
        <f>'ORÇAMENTO '!#REF!</f>
        <v>#REF!</v>
      </c>
      <c r="R916" s="96" t="e">
        <f t="shared" si="314"/>
        <v>#REF!</v>
      </c>
      <c r="S916" s="96" t="e">
        <f t="shared" si="315"/>
        <v>#REF!</v>
      </c>
      <c r="T916" s="89" t="e">
        <f t="shared" si="316"/>
        <v>#REF!</v>
      </c>
      <c r="U916" s="96" t="e">
        <f t="shared" si="313"/>
        <v>#REF!</v>
      </c>
      <c r="V916" s="100" t="e">
        <f t="shared" si="317"/>
        <v>#REF!</v>
      </c>
    </row>
    <row r="917" spans="3:23" hidden="1">
      <c r="C917" s="84" t="e">
        <f>'ORÇAMENTO '!#REF!</f>
        <v>#REF!</v>
      </c>
      <c r="D917" s="88" t="e">
        <f>'ORÇAMENTO '!#REF!</f>
        <v>#REF!</v>
      </c>
      <c r="E917" s="88" t="e">
        <f>'ORÇAMENTO '!#REF!</f>
        <v>#REF!</v>
      </c>
      <c r="F917" s="88" t="e">
        <f>'ORÇAMENTO '!#REF!</f>
        <v>#REF!</v>
      </c>
      <c r="G917" s="90" t="e">
        <f>'ORÇAMENTO '!#REF!</f>
        <v>#REF!</v>
      </c>
      <c r="H917" s="92" t="e">
        <f>'ORÇAMENTO '!#REF!</f>
        <v>#REF!</v>
      </c>
      <c r="I917" s="90" t="e">
        <f>'ORÇAMENTO '!#REF!</f>
        <v>#REF!</v>
      </c>
      <c r="J917" s="90" t="e">
        <f>'ORÇAMENTO '!#REF!</f>
        <v>#REF!</v>
      </c>
      <c r="K917" s="90" t="e">
        <f>'ORÇAMENTO '!#REF!</f>
        <v>#REF!</v>
      </c>
      <c r="L917" s="92" t="e">
        <f>'ORÇAMENTO '!#REF!</f>
        <v>#REF!</v>
      </c>
      <c r="M917" s="92" t="e">
        <f>'ORÇAMENTO '!#REF!</f>
        <v>#REF!</v>
      </c>
      <c r="N917" s="95" t="e">
        <f>'ORÇAMENTO '!#REF!</f>
        <v>#REF!</v>
      </c>
      <c r="R917" s="96" t="e">
        <f t="shared" si="314"/>
        <v>#REF!</v>
      </c>
      <c r="S917" s="96" t="e">
        <f t="shared" si="315"/>
        <v>#REF!</v>
      </c>
      <c r="T917" s="89" t="e">
        <f t="shared" si="316"/>
        <v>#REF!</v>
      </c>
      <c r="U917" s="96" t="e">
        <f t="shared" si="313"/>
        <v>#REF!</v>
      </c>
      <c r="V917" s="100" t="e">
        <f t="shared" si="317"/>
        <v>#REF!</v>
      </c>
    </row>
    <row r="918" spans="3:23" hidden="1">
      <c r="C918" s="84" t="e">
        <f>'ORÇAMENTO '!#REF!</f>
        <v>#REF!</v>
      </c>
      <c r="D918" s="88" t="e">
        <f>'ORÇAMENTO '!#REF!</f>
        <v>#REF!</v>
      </c>
      <c r="E918" s="88" t="e">
        <f>'ORÇAMENTO '!#REF!</f>
        <v>#REF!</v>
      </c>
      <c r="F918" s="88" t="e">
        <f>'ORÇAMENTO '!#REF!</f>
        <v>#REF!</v>
      </c>
      <c r="G918" s="90" t="e">
        <f>'ORÇAMENTO '!#REF!</f>
        <v>#REF!</v>
      </c>
      <c r="H918" s="92" t="e">
        <f>'ORÇAMENTO '!#REF!</f>
        <v>#REF!</v>
      </c>
      <c r="I918" s="90" t="e">
        <f>'ORÇAMENTO '!#REF!</f>
        <v>#REF!</v>
      </c>
      <c r="J918" s="90" t="e">
        <f>'ORÇAMENTO '!#REF!</f>
        <v>#REF!</v>
      </c>
      <c r="K918" s="90" t="e">
        <f>'ORÇAMENTO '!#REF!</f>
        <v>#REF!</v>
      </c>
      <c r="L918" s="92" t="e">
        <f>'ORÇAMENTO '!#REF!</f>
        <v>#REF!</v>
      </c>
      <c r="M918" s="92" t="e">
        <f>'ORÇAMENTO '!#REF!</f>
        <v>#REF!</v>
      </c>
      <c r="N918" s="95" t="e">
        <f>'ORÇAMENTO '!#REF!</f>
        <v>#REF!</v>
      </c>
      <c r="R918" s="96" t="e">
        <f t="shared" si="314"/>
        <v>#REF!</v>
      </c>
      <c r="S918" s="96" t="e">
        <f t="shared" si="315"/>
        <v>#REF!</v>
      </c>
      <c r="T918" s="89" t="e">
        <f t="shared" si="316"/>
        <v>#REF!</v>
      </c>
      <c r="U918" s="96" t="e">
        <f t="shared" si="313"/>
        <v>#REF!</v>
      </c>
      <c r="V918" s="100" t="e">
        <f t="shared" si="317"/>
        <v>#REF!</v>
      </c>
    </row>
    <row r="919" spans="3:23" hidden="1">
      <c r="C919" s="84" t="e">
        <f>'ORÇAMENTO '!#REF!</f>
        <v>#REF!</v>
      </c>
      <c r="D919" s="88" t="e">
        <f>'ORÇAMENTO '!#REF!</f>
        <v>#REF!</v>
      </c>
      <c r="E919" s="88" t="e">
        <f>'ORÇAMENTO '!#REF!</f>
        <v>#REF!</v>
      </c>
      <c r="F919" s="88" t="e">
        <f>'ORÇAMENTO '!#REF!</f>
        <v>#REF!</v>
      </c>
      <c r="G919" s="90" t="e">
        <f>'ORÇAMENTO '!#REF!</f>
        <v>#REF!</v>
      </c>
      <c r="H919" s="92" t="e">
        <f>'ORÇAMENTO '!#REF!</f>
        <v>#REF!</v>
      </c>
      <c r="I919" s="90" t="e">
        <f>'ORÇAMENTO '!#REF!</f>
        <v>#REF!</v>
      </c>
      <c r="J919" s="90" t="e">
        <f>'ORÇAMENTO '!#REF!</f>
        <v>#REF!</v>
      </c>
      <c r="K919" s="90" t="e">
        <f>'ORÇAMENTO '!#REF!</f>
        <v>#REF!</v>
      </c>
      <c r="L919" s="92" t="e">
        <f>'ORÇAMENTO '!#REF!</f>
        <v>#REF!</v>
      </c>
      <c r="M919" s="92" t="e">
        <f>'ORÇAMENTO '!#REF!</f>
        <v>#REF!</v>
      </c>
      <c r="N919" s="95" t="e">
        <f>'ORÇAMENTO '!#REF!</f>
        <v>#REF!</v>
      </c>
      <c r="R919" s="96" t="e">
        <f t="shared" si="314"/>
        <v>#REF!</v>
      </c>
      <c r="S919" s="96" t="e">
        <f t="shared" si="315"/>
        <v>#REF!</v>
      </c>
      <c r="T919" s="89" t="e">
        <f t="shared" si="316"/>
        <v>#REF!</v>
      </c>
      <c r="U919" s="96" t="e">
        <f t="shared" si="313"/>
        <v>#REF!</v>
      </c>
      <c r="V919" s="100" t="e">
        <f t="shared" si="317"/>
        <v>#REF!</v>
      </c>
    </row>
    <row r="920" spans="3:23">
      <c r="C920" s="84" t="e">
        <f>'ORÇAMENTO '!#REF!</f>
        <v>#REF!</v>
      </c>
      <c r="D920" s="88" t="e">
        <f>'ORÇAMENTO '!#REF!</f>
        <v>#REF!</v>
      </c>
      <c r="E920" s="88" t="e">
        <f>'ORÇAMENTO '!#REF!</f>
        <v>#REF!</v>
      </c>
      <c r="F920" s="88" t="e">
        <f>'ORÇAMENTO '!#REF!</f>
        <v>#REF!</v>
      </c>
      <c r="G920" s="90" t="e">
        <f>'ORÇAMENTO '!#REF!</f>
        <v>#REF!</v>
      </c>
      <c r="H920" s="92" t="e">
        <f>'ORÇAMENTO '!#REF!</f>
        <v>#REF!</v>
      </c>
      <c r="I920" s="90" t="e">
        <f>'ORÇAMENTO '!#REF!</f>
        <v>#REF!</v>
      </c>
      <c r="J920" s="90" t="e">
        <f>'ORÇAMENTO '!#REF!</f>
        <v>#REF!</v>
      </c>
      <c r="K920" s="90" t="e">
        <f>'ORÇAMENTO '!#REF!</f>
        <v>#REF!</v>
      </c>
      <c r="L920" s="92" t="e">
        <f>'ORÇAMENTO '!#REF!</f>
        <v>#REF!</v>
      </c>
      <c r="M920" s="92" t="e">
        <f>'ORÇAMENTO '!#REF!</f>
        <v>#REF!</v>
      </c>
      <c r="N920" s="95" t="e">
        <f>'ORÇAMENTO '!#REF!</f>
        <v>#REF!</v>
      </c>
      <c r="R920" s="96" t="e">
        <f t="shared" ref="R920:R961" si="318">IF(F920=F919,0,SUMIF($F$6:$F$1627,F920,$H$6:$H$1627))</f>
        <v>#REF!</v>
      </c>
      <c r="S920" s="96" t="e">
        <f t="shared" ref="S920:S961" si="319">IF(F920=F919,0,SUMIF($F$6:$F$1627,F920,$I$6:$I$1627))</f>
        <v>#REF!</v>
      </c>
      <c r="T920" s="89" t="e">
        <f t="shared" ref="T920:T961" si="320">IF(F920=F919,0,SUMIF($F$6:$F$1627,F920,$L$6:$L$1627))</f>
        <v>#REF!</v>
      </c>
      <c r="U920" s="96" t="e">
        <f t="shared" si="313"/>
        <v>#REF!</v>
      </c>
      <c r="V920" s="100" t="e">
        <f t="shared" ref="V920:V961" si="321">IF(F920=F919,0,SUMIF($F$6:$F$1627,F920,$N$6:$N$1627))</f>
        <v>#REF!</v>
      </c>
      <c r="W920" s="103" t="e">
        <f t="shared" ref="W920:W961" si="322">V920+W919</f>
        <v>#REF!</v>
      </c>
    </row>
    <row r="921" spans="3:23">
      <c r="C921" s="84" t="e">
        <f>'ORÇAMENTO '!#REF!</f>
        <v>#REF!</v>
      </c>
      <c r="D921" s="88" t="e">
        <f>'ORÇAMENTO '!#REF!</f>
        <v>#REF!</v>
      </c>
      <c r="E921" s="88" t="e">
        <f>'ORÇAMENTO '!#REF!</f>
        <v>#REF!</v>
      </c>
      <c r="F921" s="88" t="e">
        <f>'ORÇAMENTO '!#REF!</f>
        <v>#REF!</v>
      </c>
      <c r="G921" s="90" t="e">
        <f>'ORÇAMENTO '!#REF!</f>
        <v>#REF!</v>
      </c>
      <c r="H921" s="92" t="e">
        <f>'ORÇAMENTO '!#REF!</f>
        <v>#REF!</v>
      </c>
      <c r="I921" s="90" t="e">
        <f>'ORÇAMENTO '!#REF!</f>
        <v>#REF!</v>
      </c>
      <c r="J921" s="90" t="e">
        <f>'ORÇAMENTO '!#REF!</f>
        <v>#REF!</v>
      </c>
      <c r="K921" s="90" t="e">
        <f>'ORÇAMENTO '!#REF!</f>
        <v>#REF!</v>
      </c>
      <c r="L921" s="92" t="e">
        <f>'ORÇAMENTO '!#REF!</f>
        <v>#REF!</v>
      </c>
      <c r="M921" s="92" t="e">
        <f>'ORÇAMENTO '!#REF!</f>
        <v>#REF!</v>
      </c>
      <c r="N921" s="95" t="e">
        <f>'ORÇAMENTO '!#REF!</f>
        <v>#REF!</v>
      </c>
      <c r="R921" s="96" t="e">
        <f t="shared" si="318"/>
        <v>#REF!</v>
      </c>
      <c r="S921" s="96" t="e">
        <f t="shared" si="319"/>
        <v>#REF!</v>
      </c>
      <c r="T921" s="89" t="e">
        <f t="shared" si="320"/>
        <v>#REF!</v>
      </c>
      <c r="U921" s="96" t="e">
        <f t="shared" si="313"/>
        <v>#REF!</v>
      </c>
      <c r="V921" s="100" t="e">
        <f t="shared" si="321"/>
        <v>#REF!</v>
      </c>
      <c r="W921" s="103" t="e">
        <f t="shared" si="322"/>
        <v>#REF!</v>
      </c>
    </row>
    <row r="922" spans="3:23">
      <c r="C922" s="84" t="e">
        <f>'ORÇAMENTO '!#REF!</f>
        <v>#REF!</v>
      </c>
      <c r="D922" s="88" t="e">
        <f>'ORÇAMENTO '!#REF!</f>
        <v>#REF!</v>
      </c>
      <c r="E922" s="88" t="e">
        <f>'ORÇAMENTO '!#REF!</f>
        <v>#REF!</v>
      </c>
      <c r="F922" s="88" t="e">
        <f>'ORÇAMENTO '!#REF!</f>
        <v>#REF!</v>
      </c>
      <c r="G922" s="90" t="e">
        <f>'ORÇAMENTO '!#REF!</f>
        <v>#REF!</v>
      </c>
      <c r="H922" s="92" t="e">
        <f>'ORÇAMENTO '!#REF!</f>
        <v>#REF!</v>
      </c>
      <c r="I922" s="90" t="e">
        <f>'ORÇAMENTO '!#REF!</f>
        <v>#REF!</v>
      </c>
      <c r="J922" s="90" t="e">
        <f>'ORÇAMENTO '!#REF!</f>
        <v>#REF!</v>
      </c>
      <c r="K922" s="90" t="e">
        <f>'ORÇAMENTO '!#REF!</f>
        <v>#REF!</v>
      </c>
      <c r="L922" s="92" t="e">
        <f>'ORÇAMENTO '!#REF!</f>
        <v>#REF!</v>
      </c>
      <c r="M922" s="92" t="e">
        <f>'ORÇAMENTO '!#REF!</f>
        <v>#REF!</v>
      </c>
      <c r="N922" s="95" t="e">
        <f>'ORÇAMENTO '!#REF!</f>
        <v>#REF!</v>
      </c>
      <c r="R922" s="96" t="e">
        <f t="shared" si="318"/>
        <v>#REF!</v>
      </c>
      <c r="S922" s="96" t="e">
        <f t="shared" si="319"/>
        <v>#REF!</v>
      </c>
      <c r="T922" s="89" t="e">
        <f t="shared" si="320"/>
        <v>#REF!</v>
      </c>
      <c r="U922" s="96" t="e">
        <f t="shared" si="313"/>
        <v>#REF!</v>
      </c>
      <c r="V922" s="100" t="e">
        <f t="shared" si="321"/>
        <v>#REF!</v>
      </c>
      <c r="W922" s="103" t="e">
        <f t="shared" si="322"/>
        <v>#REF!</v>
      </c>
    </row>
    <row r="923" spans="3:23">
      <c r="C923" s="84" t="e">
        <f>'ORÇAMENTO '!#REF!</f>
        <v>#REF!</v>
      </c>
      <c r="D923" s="88" t="e">
        <f>'ORÇAMENTO '!#REF!</f>
        <v>#REF!</v>
      </c>
      <c r="E923" s="88" t="e">
        <f>'ORÇAMENTO '!#REF!</f>
        <v>#REF!</v>
      </c>
      <c r="F923" s="88" t="e">
        <f>'ORÇAMENTO '!#REF!</f>
        <v>#REF!</v>
      </c>
      <c r="G923" s="90" t="e">
        <f>'ORÇAMENTO '!#REF!</f>
        <v>#REF!</v>
      </c>
      <c r="H923" s="92" t="e">
        <f>'ORÇAMENTO '!#REF!</f>
        <v>#REF!</v>
      </c>
      <c r="I923" s="90" t="e">
        <f>'ORÇAMENTO '!#REF!</f>
        <v>#REF!</v>
      </c>
      <c r="J923" s="90" t="e">
        <f>'ORÇAMENTO '!#REF!</f>
        <v>#REF!</v>
      </c>
      <c r="K923" s="90" t="e">
        <f>'ORÇAMENTO '!#REF!</f>
        <v>#REF!</v>
      </c>
      <c r="L923" s="92" t="e">
        <f>'ORÇAMENTO '!#REF!</f>
        <v>#REF!</v>
      </c>
      <c r="M923" s="92" t="e">
        <f>'ORÇAMENTO '!#REF!</f>
        <v>#REF!</v>
      </c>
      <c r="N923" s="95" t="e">
        <f>'ORÇAMENTO '!#REF!</f>
        <v>#REF!</v>
      </c>
      <c r="R923" s="96" t="e">
        <f t="shared" si="318"/>
        <v>#REF!</v>
      </c>
      <c r="S923" s="96" t="e">
        <f t="shared" si="319"/>
        <v>#REF!</v>
      </c>
      <c r="T923" s="89" t="e">
        <f t="shared" si="320"/>
        <v>#REF!</v>
      </c>
      <c r="U923" s="96" t="e">
        <f t="shared" si="313"/>
        <v>#REF!</v>
      </c>
      <c r="V923" s="100" t="e">
        <f t="shared" si="321"/>
        <v>#REF!</v>
      </c>
      <c r="W923" s="103" t="e">
        <f t="shared" si="322"/>
        <v>#REF!</v>
      </c>
    </row>
    <row r="924" spans="3:23">
      <c r="C924" s="84" t="e">
        <f>'ORÇAMENTO '!#REF!</f>
        <v>#REF!</v>
      </c>
      <c r="D924" s="88" t="e">
        <f>'ORÇAMENTO '!#REF!</f>
        <v>#REF!</v>
      </c>
      <c r="E924" s="88" t="e">
        <f>'ORÇAMENTO '!#REF!</f>
        <v>#REF!</v>
      </c>
      <c r="F924" s="88" t="e">
        <f>'ORÇAMENTO '!#REF!</f>
        <v>#REF!</v>
      </c>
      <c r="G924" s="90" t="e">
        <f>'ORÇAMENTO '!#REF!</f>
        <v>#REF!</v>
      </c>
      <c r="H924" s="92" t="e">
        <f>'ORÇAMENTO '!#REF!</f>
        <v>#REF!</v>
      </c>
      <c r="I924" s="90" t="e">
        <f>'ORÇAMENTO '!#REF!</f>
        <v>#REF!</v>
      </c>
      <c r="J924" s="90" t="e">
        <f>'ORÇAMENTO '!#REF!</f>
        <v>#REF!</v>
      </c>
      <c r="K924" s="90" t="e">
        <f>'ORÇAMENTO '!#REF!</f>
        <v>#REF!</v>
      </c>
      <c r="L924" s="92" t="e">
        <f>'ORÇAMENTO '!#REF!</f>
        <v>#REF!</v>
      </c>
      <c r="M924" s="92" t="e">
        <f>'ORÇAMENTO '!#REF!</f>
        <v>#REF!</v>
      </c>
      <c r="N924" s="95" t="e">
        <f>'ORÇAMENTO '!#REF!</f>
        <v>#REF!</v>
      </c>
      <c r="R924" s="96" t="e">
        <f t="shared" si="318"/>
        <v>#REF!</v>
      </c>
      <c r="S924" s="96" t="e">
        <f t="shared" si="319"/>
        <v>#REF!</v>
      </c>
      <c r="T924" s="89" t="e">
        <f t="shared" si="320"/>
        <v>#REF!</v>
      </c>
      <c r="U924" s="96" t="e">
        <f t="shared" si="313"/>
        <v>#REF!</v>
      </c>
      <c r="V924" s="100" t="e">
        <f t="shared" si="321"/>
        <v>#REF!</v>
      </c>
      <c r="W924" s="103" t="e">
        <f t="shared" si="322"/>
        <v>#REF!</v>
      </c>
    </row>
    <row r="925" spans="3:23">
      <c r="C925" s="84" t="e">
        <f>'ORÇAMENTO '!#REF!</f>
        <v>#REF!</v>
      </c>
      <c r="D925" s="88" t="e">
        <f>'ORÇAMENTO '!#REF!</f>
        <v>#REF!</v>
      </c>
      <c r="E925" s="88" t="e">
        <f>'ORÇAMENTO '!#REF!</f>
        <v>#REF!</v>
      </c>
      <c r="F925" s="88" t="e">
        <f>'ORÇAMENTO '!#REF!</f>
        <v>#REF!</v>
      </c>
      <c r="G925" s="90" t="e">
        <f>'ORÇAMENTO '!#REF!</f>
        <v>#REF!</v>
      </c>
      <c r="H925" s="92" t="e">
        <f>'ORÇAMENTO '!#REF!</f>
        <v>#REF!</v>
      </c>
      <c r="I925" s="90" t="e">
        <f>'ORÇAMENTO '!#REF!</f>
        <v>#REF!</v>
      </c>
      <c r="J925" s="90" t="e">
        <f>'ORÇAMENTO '!#REF!</f>
        <v>#REF!</v>
      </c>
      <c r="K925" s="90" t="e">
        <f>'ORÇAMENTO '!#REF!</f>
        <v>#REF!</v>
      </c>
      <c r="L925" s="92" t="e">
        <f>'ORÇAMENTO '!#REF!</f>
        <v>#REF!</v>
      </c>
      <c r="M925" s="92" t="e">
        <f>'ORÇAMENTO '!#REF!</f>
        <v>#REF!</v>
      </c>
      <c r="N925" s="95" t="e">
        <f>'ORÇAMENTO '!#REF!</f>
        <v>#REF!</v>
      </c>
      <c r="R925" s="96" t="e">
        <f t="shared" si="318"/>
        <v>#REF!</v>
      </c>
      <c r="S925" s="96" t="e">
        <f t="shared" si="319"/>
        <v>#REF!</v>
      </c>
      <c r="T925" s="89" t="e">
        <f t="shared" si="320"/>
        <v>#REF!</v>
      </c>
      <c r="U925" s="96" t="e">
        <f t="shared" si="313"/>
        <v>#REF!</v>
      </c>
      <c r="V925" s="100" t="e">
        <f t="shared" si="321"/>
        <v>#REF!</v>
      </c>
      <c r="W925" s="103" t="e">
        <f t="shared" si="322"/>
        <v>#REF!</v>
      </c>
    </row>
    <row r="926" spans="3:23">
      <c r="C926" s="84" t="e">
        <f>'ORÇAMENTO '!#REF!</f>
        <v>#REF!</v>
      </c>
      <c r="D926" s="88" t="e">
        <f>'ORÇAMENTO '!#REF!</f>
        <v>#REF!</v>
      </c>
      <c r="E926" s="88" t="e">
        <f>'ORÇAMENTO '!#REF!</f>
        <v>#REF!</v>
      </c>
      <c r="F926" s="88" t="e">
        <f>'ORÇAMENTO '!#REF!</f>
        <v>#REF!</v>
      </c>
      <c r="G926" s="90" t="e">
        <f>'ORÇAMENTO '!#REF!</f>
        <v>#REF!</v>
      </c>
      <c r="H926" s="92" t="e">
        <f>'ORÇAMENTO '!#REF!</f>
        <v>#REF!</v>
      </c>
      <c r="I926" s="90" t="e">
        <f>'ORÇAMENTO '!#REF!</f>
        <v>#REF!</v>
      </c>
      <c r="J926" s="90" t="e">
        <f>'ORÇAMENTO '!#REF!</f>
        <v>#REF!</v>
      </c>
      <c r="K926" s="90" t="e">
        <f>'ORÇAMENTO '!#REF!</f>
        <v>#REF!</v>
      </c>
      <c r="L926" s="92" t="e">
        <f>'ORÇAMENTO '!#REF!</f>
        <v>#REF!</v>
      </c>
      <c r="M926" s="92" t="e">
        <f>'ORÇAMENTO '!#REF!</f>
        <v>#REF!</v>
      </c>
      <c r="N926" s="95" t="e">
        <f>'ORÇAMENTO '!#REF!</f>
        <v>#REF!</v>
      </c>
      <c r="R926" s="96" t="e">
        <f t="shared" si="318"/>
        <v>#REF!</v>
      </c>
      <c r="S926" s="96" t="e">
        <f t="shared" si="319"/>
        <v>#REF!</v>
      </c>
      <c r="T926" s="89" t="e">
        <f t="shared" si="320"/>
        <v>#REF!</v>
      </c>
      <c r="U926" s="96" t="e">
        <f t="shared" si="313"/>
        <v>#REF!</v>
      </c>
      <c r="V926" s="100" t="e">
        <f t="shared" si="321"/>
        <v>#REF!</v>
      </c>
      <c r="W926" s="103" t="e">
        <f t="shared" si="322"/>
        <v>#REF!</v>
      </c>
    </row>
    <row r="927" spans="3:23">
      <c r="C927" s="84" t="e">
        <f>'ORÇAMENTO '!#REF!</f>
        <v>#REF!</v>
      </c>
      <c r="D927" s="88" t="e">
        <f>'ORÇAMENTO '!#REF!</f>
        <v>#REF!</v>
      </c>
      <c r="E927" s="88" t="e">
        <f>'ORÇAMENTO '!#REF!</f>
        <v>#REF!</v>
      </c>
      <c r="F927" s="88" t="e">
        <f>'ORÇAMENTO '!#REF!</f>
        <v>#REF!</v>
      </c>
      <c r="G927" s="90" t="e">
        <f>'ORÇAMENTO '!#REF!</f>
        <v>#REF!</v>
      </c>
      <c r="H927" s="92" t="e">
        <f>'ORÇAMENTO '!#REF!</f>
        <v>#REF!</v>
      </c>
      <c r="I927" s="90" t="e">
        <f>'ORÇAMENTO '!#REF!</f>
        <v>#REF!</v>
      </c>
      <c r="J927" s="90" t="e">
        <f>'ORÇAMENTO '!#REF!</f>
        <v>#REF!</v>
      </c>
      <c r="K927" s="90" t="e">
        <f>'ORÇAMENTO '!#REF!</f>
        <v>#REF!</v>
      </c>
      <c r="L927" s="92" t="e">
        <f>'ORÇAMENTO '!#REF!</f>
        <v>#REF!</v>
      </c>
      <c r="M927" s="92" t="e">
        <f>'ORÇAMENTO '!#REF!</f>
        <v>#REF!</v>
      </c>
      <c r="N927" s="95" t="e">
        <f>'ORÇAMENTO '!#REF!</f>
        <v>#REF!</v>
      </c>
      <c r="R927" s="96" t="e">
        <f t="shared" si="318"/>
        <v>#REF!</v>
      </c>
      <c r="S927" s="96" t="e">
        <f t="shared" si="319"/>
        <v>#REF!</v>
      </c>
      <c r="T927" s="89" t="e">
        <f t="shared" si="320"/>
        <v>#REF!</v>
      </c>
      <c r="U927" s="96" t="e">
        <f t="shared" si="313"/>
        <v>#REF!</v>
      </c>
      <c r="V927" s="100" t="e">
        <f t="shared" si="321"/>
        <v>#REF!</v>
      </c>
      <c r="W927" s="103" t="e">
        <f t="shared" si="322"/>
        <v>#REF!</v>
      </c>
    </row>
    <row r="928" spans="3:23">
      <c r="C928" s="84" t="e">
        <f>'ORÇAMENTO '!#REF!</f>
        <v>#REF!</v>
      </c>
      <c r="D928" s="88" t="e">
        <f>'ORÇAMENTO '!#REF!</f>
        <v>#REF!</v>
      </c>
      <c r="E928" s="88" t="e">
        <f>'ORÇAMENTO '!#REF!</f>
        <v>#REF!</v>
      </c>
      <c r="F928" s="88" t="e">
        <f>'ORÇAMENTO '!#REF!</f>
        <v>#REF!</v>
      </c>
      <c r="G928" s="90" t="e">
        <f>'ORÇAMENTO '!#REF!</f>
        <v>#REF!</v>
      </c>
      <c r="H928" s="92" t="e">
        <f>'ORÇAMENTO '!#REF!</f>
        <v>#REF!</v>
      </c>
      <c r="I928" s="90" t="e">
        <f>'ORÇAMENTO '!#REF!</f>
        <v>#REF!</v>
      </c>
      <c r="J928" s="90" t="e">
        <f>'ORÇAMENTO '!#REF!</f>
        <v>#REF!</v>
      </c>
      <c r="K928" s="90" t="e">
        <f>'ORÇAMENTO '!#REF!</f>
        <v>#REF!</v>
      </c>
      <c r="L928" s="92" t="e">
        <f>'ORÇAMENTO '!#REF!</f>
        <v>#REF!</v>
      </c>
      <c r="M928" s="92" t="e">
        <f>'ORÇAMENTO '!#REF!</f>
        <v>#REF!</v>
      </c>
      <c r="N928" s="95" t="e">
        <f>'ORÇAMENTO '!#REF!</f>
        <v>#REF!</v>
      </c>
      <c r="R928" s="96" t="e">
        <f t="shared" si="318"/>
        <v>#REF!</v>
      </c>
      <c r="S928" s="96" t="e">
        <f t="shared" si="319"/>
        <v>#REF!</v>
      </c>
      <c r="T928" s="89" t="e">
        <f t="shared" si="320"/>
        <v>#REF!</v>
      </c>
      <c r="U928" s="96" t="e">
        <f t="shared" si="313"/>
        <v>#REF!</v>
      </c>
      <c r="V928" s="100" t="e">
        <f t="shared" si="321"/>
        <v>#REF!</v>
      </c>
      <c r="W928" s="103" t="e">
        <f t="shared" si="322"/>
        <v>#REF!</v>
      </c>
    </row>
    <row r="929" spans="3:23">
      <c r="C929" s="84" t="e">
        <f>'ORÇAMENTO '!#REF!</f>
        <v>#REF!</v>
      </c>
      <c r="D929" s="88" t="e">
        <f>'ORÇAMENTO '!#REF!</f>
        <v>#REF!</v>
      </c>
      <c r="E929" s="88" t="e">
        <f>'ORÇAMENTO '!#REF!</f>
        <v>#REF!</v>
      </c>
      <c r="F929" s="88" t="e">
        <f>'ORÇAMENTO '!#REF!</f>
        <v>#REF!</v>
      </c>
      <c r="G929" s="90" t="e">
        <f>'ORÇAMENTO '!#REF!</f>
        <v>#REF!</v>
      </c>
      <c r="H929" s="92" t="e">
        <f>'ORÇAMENTO '!#REF!</f>
        <v>#REF!</v>
      </c>
      <c r="I929" s="90" t="e">
        <f>'ORÇAMENTO '!#REF!</f>
        <v>#REF!</v>
      </c>
      <c r="J929" s="90" t="e">
        <f>'ORÇAMENTO '!#REF!</f>
        <v>#REF!</v>
      </c>
      <c r="K929" s="90" t="e">
        <f>'ORÇAMENTO '!#REF!</f>
        <v>#REF!</v>
      </c>
      <c r="L929" s="92" t="e">
        <f>'ORÇAMENTO '!#REF!</f>
        <v>#REF!</v>
      </c>
      <c r="M929" s="92" t="e">
        <f>'ORÇAMENTO '!#REF!</f>
        <v>#REF!</v>
      </c>
      <c r="N929" s="95" t="e">
        <f>'ORÇAMENTO '!#REF!</f>
        <v>#REF!</v>
      </c>
      <c r="R929" s="96" t="e">
        <f t="shared" si="318"/>
        <v>#REF!</v>
      </c>
      <c r="S929" s="96" t="e">
        <f t="shared" si="319"/>
        <v>#REF!</v>
      </c>
      <c r="T929" s="89" t="e">
        <f t="shared" si="320"/>
        <v>#REF!</v>
      </c>
      <c r="U929" s="96" t="e">
        <f t="shared" si="313"/>
        <v>#REF!</v>
      </c>
      <c r="V929" s="100" t="e">
        <f t="shared" si="321"/>
        <v>#REF!</v>
      </c>
      <c r="W929" s="103" t="e">
        <f t="shared" si="322"/>
        <v>#REF!</v>
      </c>
    </row>
    <row r="930" spans="3:23">
      <c r="C930" s="84" t="e">
        <f>'ORÇAMENTO '!#REF!</f>
        <v>#REF!</v>
      </c>
      <c r="D930" s="88" t="e">
        <f>'ORÇAMENTO '!#REF!</f>
        <v>#REF!</v>
      </c>
      <c r="E930" s="88" t="e">
        <f>'ORÇAMENTO '!#REF!</f>
        <v>#REF!</v>
      </c>
      <c r="F930" s="88" t="e">
        <f>'ORÇAMENTO '!#REF!</f>
        <v>#REF!</v>
      </c>
      <c r="G930" s="90" t="e">
        <f>'ORÇAMENTO '!#REF!</f>
        <v>#REF!</v>
      </c>
      <c r="H930" s="92" t="e">
        <f>'ORÇAMENTO '!#REF!</f>
        <v>#REF!</v>
      </c>
      <c r="I930" s="90" t="e">
        <f>'ORÇAMENTO '!#REF!</f>
        <v>#REF!</v>
      </c>
      <c r="J930" s="90" t="e">
        <f>'ORÇAMENTO '!#REF!</f>
        <v>#REF!</v>
      </c>
      <c r="K930" s="90" t="e">
        <f>'ORÇAMENTO '!#REF!</f>
        <v>#REF!</v>
      </c>
      <c r="L930" s="92" t="e">
        <f>'ORÇAMENTO '!#REF!</f>
        <v>#REF!</v>
      </c>
      <c r="M930" s="92" t="e">
        <f>'ORÇAMENTO '!#REF!</f>
        <v>#REF!</v>
      </c>
      <c r="N930" s="95" t="e">
        <f>'ORÇAMENTO '!#REF!</f>
        <v>#REF!</v>
      </c>
      <c r="R930" s="96" t="e">
        <f t="shared" si="318"/>
        <v>#REF!</v>
      </c>
      <c r="S930" s="96" t="e">
        <f t="shared" si="319"/>
        <v>#REF!</v>
      </c>
      <c r="T930" s="89" t="e">
        <f t="shared" si="320"/>
        <v>#REF!</v>
      </c>
      <c r="U930" s="96" t="e">
        <f t="shared" si="313"/>
        <v>#REF!</v>
      </c>
      <c r="V930" s="100" t="e">
        <f t="shared" si="321"/>
        <v>#REF!</v>
      </c>
      <c r="W930" s="103" t="e">
        <f t="shared" si="322"/>
        <v>#REF!</v>
      </c>
    </row>
    <row r="931" spans="3:23">
      <c r="C931" s="84" t="e">
        <f>'ORÇAMENTO '!#REF!</f>
        <v>#REF!</v>
      </c>
      <c r="D931" s="88" t="e">
        <f>'ORÇAMENTO '!#REF!</f>
        <v>#REF!</v>
      </c>
      <c r="E931" s="88" t="e">
        <f>'ORÇAMENTO '!#REF!</f>
        <v>#REF!</v>
      </c>
      <c r="F931" s="88" t="e">
        <f>'ORÇAMENTO '!#REF!</f>
        <v>#REF!</v>
      </c>
      <c r="G931" s="90" t="e">
        <f>'ORÇAMENTO '!#REF!</f>
        <v>#REF!</v>
      </c>
      <c r="H931" s="92" t="e">
        <f>'ORÇAMENTO '!#REF!</f>
        <v>#REF!</v>
      </c>
      <c r="I931" s="90" t="e">
        <f>'ORÇAMENTO '!#REF!</f>
        <v>#REF!</v>
      </c>
      <c r="J931" s="90" t="e">
        <f>'ORÇAMENTO '!#REF!</f>
        <v>#REF!</v>
      </c>
      <c r="K931" s="90" t="e">
        <f>'ORÇAMENTO '!#REF!</f>
        <v>#REF!</v>
      </c>
      <c r="L931" s="92" t="e">
        <f>'ORÇAMENTO '!#REF!</f>
        <v>#REF!</v>
      </c>
      <c r="M931" s="92" t="e">
        <f>'ORÇAMENTO '!#REF!</f>
        <v>#REF!</v>
      </c>
      <c r="N931" s="95" t="e">
        <f>'ORÇAMENTO '!#REF!</f>
        <v>#REF!</v>
      </c>
      <c r="R931" s="96" t="e">
        <f t="shared" si="318"/>
        <v>#REF!</v>
      </c>
      <c r="S931" s="96" t="e">
        <f t="shared" si="319"/>
        <v>#REF!</v>
      </c>
      <c r="T931" s="89" t="e">
        <f t="shared" si="320"/>
        <v>#REF!</v>
      </c>
      <c r="U931" s="96" t="e">
        <f t="shared" si="313"/>
        <v>#REF!</v>
      </c>
      <c r="V931" s="100" t="e">
        <f t="shared" si="321"/>
        <v>#REF!</v>
      </c>
      <c r="W931" s="103" t="e">
        <f t="shared" si="322"/>
        <v>#REF!</v>
      </c>
    </row>
    <row r="932" spans="3:23">
      <c r="C932" s="84" t="e">
        <f>'ORÇAMENTO '!#REF!</f>
        <v>#REF!</v>
      </c>
      <c r="D932" s="88" t="e">
        <f>'ORÇAMENTO '!#REF!</f>
        <v>#REF!</v>
      </c>
      <c r="E932" s="88" t="e">
        <f>'ORÇAMENTO '!#REF!</f>
        <v>#REF!</v>
      </c>
      <c r="F932" s="88" t="e">
        <f>'ORÇAMENTO '!#REF!</f>
        <v>#REF!</v>
      </c>
      <c r="G932" s="90" t="e">
        <f>'ORÇAMENTO '!#REF!</f>
        <v>#REF!</v>
      </c>
      <c r="H932" s="92" t="e">
        <f>'ORÇAMENTO '!#REF!</f>
        <v>#REF!</v>
      </c>
      <c r="I932" s="90" t="e">
        <f>'ORÇAMENTO '!#REF!</f>
        <v>#REF!</v>
      </c>
      <c r="J932" s="90" t="e">
        <f>'ORÇAMENTO '!#REF!</f>
        <v>#REF!</v>
      </c>
      <c r="K932" s="90" t="e">
        <f>'ORÇAMENTO '!#REF!</f>
        <v>#REF!</v>
      </c>
      <c r="L932" s="92" t="e">
        <f>'ORÇAMENTO '!#REF!</f>
        <v>#REF!</v>
      </c>
      <c r="M932" s="92" t="e">
        <f>'ORÇAMENTO '!#REF!</f>
        <v>#REF!</v>
      </c>
      <c r="N932" s="95" t="e">
        <f>'ORÇAMENTO '!#REF!</f>
        <v>#REF!</v>
      </c>
      <c r="R932" s="96" t="e">
        <f t="shared" si="318"/>
        <v>#REF!</v>
      </c>
      <c r="S932" s="96" t="e">
        <f t="shared" si="319"/>
        <v>#REF!</v>
      </c>
      <c r="T932" s="89" t="e">
        <f t="shared" si="320"/>
        <v>#REF!</v>
      </c>
      <c r="U932" s="96" t="e">
        <f t="shared" si="313"/>
        <v>#REF!</v>
      </c>
      <c r="V932" s="100" t="e">
        <f t="shared" si="321"/>
        <v>#REF!</v>
      </c>
      <c r="W932" s="103" t="e">
        <f t="shared" si="322"/>
        <v>#REF!</v>
      </c>
    </row>
    <row r="933" spans="3:23">
      <c r="C933" s="84" t="e">
        <f>'ORÇAMENTO '!#REF!</f>
        <v>#REF!</v>
      </c>
      <c r="D933" s="88" t="e">
        <f>'ORÇAMENTO '!#REF!</f>
        <v>#REF!</v>
      </c>
      <c r="E933" s="88" t="e">
        <f>'ORÇAMENTO '!#REF!</f>
        <v>#REF!</v>
      </c>
      <c r="F933" s="88" t="e">
        <f>'ORÇAMENTO '!#REF!</f>
        <v>#REF!</v>
      </c>
      <c r="G933" s="90" t="e">
        <f>'ORÇAMENTO '!#REF!</f>
        <v>#REF!</v>
      </c>
      <c r="H933" s="92" t="e">
        <f>'ORÇAMENTO '!#REF!</f>
        <v>#REF!</v>
      </c>
      <c r="I933" s="90" t="e">
        <f>'ORÇAMENTO '!#REF!</f>
        <v>#REF!</v>
      </c>
      <c r="J933" s="90" t="e">
        <f>'ORÇAMENTO '!#REF!</f>
        <v>#REF!</v>
      </c>
      <c r="K933" s="90" t="e">
        <f>'ORÇAMENTO '!#REF!</f>
        <v>#REF!</v>
      </c>
      <c r="L933" s="92" t="e">
        <f>'ORÇAMENTO '!#REF!</f>
        <v>#REF!</v>
      </c>
      <c r="M933" s="92" t="e">
        <f>'ORÇAMENTO '!#REF!</f>
        <v>#REF!</v>
      </c>
      <c r="N933" s="95" t="e">
        <f>'ORÇAMENTO '!#REF!</f>
        <v>#REF!</v>
      </c>
      <c r="R933" s="96" t="e">
        <f t="shared" si="318"/>
        <v>#REF!</v>
      </c>
      <c r="S933" s="96" t="e">
        <f t="shared" si="319"/>
        <v>#REF!</v>
      </c>
      <c r="T933" s="89" t="e">
        <f t="shared" si="320"/>
        <v>#REF!</v>
      </c>
      <c r="U933" s="96" t="e">
        <f t="shared" si="313"/>
        <v>#REF!</v>
      </c>
      <c r="V933" s="100" t="e">
        <f t="shared" si="321"/>
        <v>#REF!</v>
      </c>
      <c r="W933" s="103" t="e">
        <f t="shared" si="322"/>
        <v>#REF!</v>
      </c>
    </row>
    <row r="934" spans="3:23">
      <c r="C934" s="84" t="e">
        <f>'ORÇAMENTO '!#REF!</f>
        <v>#REF!</v>
      </c>
      <c r="D934" s="88" t="e">
        <f>'ORÇAMENTO '!#REF!</f>
        <v>#REF!</v>
      </c>
      <c r="E934" s="88" t="e">
        <f>'ORÇAMENTO '!#REF!</f>
        <v>#REF!</v>
      </c>
      <c r="F934" s="88" t="e">
        <f>'ORÇAMENTO '!#REF!</f>
        <v>#REF!</v>
      </c>
      <c r="G934" s="90" t="e">
        <f>'ORÇAMENTO '!#REF!</f>
        <v>#REF!</v>
      </c>
      <c r="H934" s="92" t="e">
        <f>'ORÇAMENTO '!#REF!</f>
        <v>#REF!</v>
      </c>
      <c r="I934" s="90" t="e">
        <f>'ORÇAMENTO '!#REF!</f>
        <v>#REF!</v>
      </c>
      <c r="J934" s="90" t="e">
        <f>'ORÇAMENTO '!#REF!</f>
        <v>#REF!</v>
      </c>
      <c r="K934" s="90" t="e">
        <f>'ORÇAMENTO '!#REF!</f>
        <v>#REF!</v>
      </c>
      <c r="L934" s="92" t="e">
        <f>'ORÇAMENTO '!#REF!</f>
        <v>#REF!</v>
      </c>
      <c r="M934" s="92" t="e">
        <f>'ORÇAMENTO '!#REF!</f>
        <v>#REF!</v>
      </c>
      <c r="N934" s="95" t="e">
        <f>'ORÇAMENTO '!#REF!</f>
        <v>#REF!</v>
      </c>
      <c r="R934" s="96" t="e">
        <f t="shared" si="318"/>
        <v>#REF!</v>
      </c>
      <c r="S934" s="96" t="e">
        <f t="shared" si="319"/>
        <v>#REF!</v>
      </c>
      <c r="T934" s="89" t="e">
        <f t="shared" si="320"/>
        <v>#REF!</v>
      </c>
      <c r="U934" s="96" t="e">
        <f t="shared" si="313"/>
        <v>#REF!</v>
      </c>
      <c r="V934" s="100" t="e">
        <f t="shared" si="321"/>
        <v>#REF!</v>
      </c>
      <c r="W934" s="103" t="e">
        <f t="shared" si="322"/>
        <v>#REF!</v>
      </c>
    </row>
    <row r="935" spans="3:23">
      <c r="C935" s="84" t="e">
        <f>'ORÇAMENTO '!#REF!</f>
        <v>#REF!</v>
      </c>
      <c r="D935" s="88" t="e">
        <f>'ORÇAMENTO '!#REF!</f>
        <v>#REF!</v>
      </c>
      <c r="E935" s="88" t="e">
        <f>'ORÇAMENTO '!#REF!</f>
        <v>#REF!</v>
      </c>
      <c r="F935" s="88" t="e">
        <f>'ORÇAMENTO '!#REF!</f>
        <v>#REF!</v>
      </c>
      <c r="G935" s="90" t="e">
        <f>'ORÇAMENTO '!#REF!</f>
        <v>#REF!</v>
      </c>
      <c r="H935" s="92" t="e">
        <f>'ORÇAMENTO '!#REF!</f>
        <v>#REF!</v>
      </c>
      <c r="I935" s="90" t="e">
        <f>'ORÇAMENTO '!#REF!</f>
        <v>#REF!</v>
      </c>
      <c r="J935" s="90" t="e">
        <f>'ORÇAMENTO '!#REF!</f>
        <v>#REF!</v>
      </c>
      <c r="K935" s="90" t="e">
        <f>'ORÇAMENTO '!#REF!</f>
        <v>#REF!</v>
      </c>
      <c r="L935" s="92" t="e">
        <f>'ORÇAMENTO '!#REF!</f>
        <v>#REF!</v>
      </c>
      <c r="M935" s="92" t="e">
        <f>'ORÇAMENTO '!#REF!</f>
        <v>#REF!</v>
      </c>
      <c r="N935" s="95" t="e">
        <f>'ORÇAMENTO '!#REF!</f>
        <v>#REF!</v>
      </c>
      <c r="R935" s="96" t="e">
        <f t="shared" si="318"/>
        <v>#REF!</v>
      </c>
      <c r="S935" s="96" t="e">
        <f t="shared" si="319"/>
        <v>#REF!</v>
      </c>
      <c r="T935" s="89" t="e">
        <f t="shared" si="320"/>
        <v>#REF!</v>
      </c>
      <c r="U935" s="96" t="e">
        <f t="shared" si="313"/>
        <v>#REF!</v>
      </c>
      <c r="V935" s="100" t="e">
        <f t="shared" si="321"/>
        <v>#REF!</v>
      </c>
      <c r="W935" s="103" t="e">
        <f t="shared" si="322"/>
        <v>#REF!</v>
      </c>
    </row>
    <row r="936" spans="3:23">
      <c r="C936" s="84" t="e">
        <f>'ORÇAMENTO '!#REF!</f>
        <v>#REF!</v>
      </c>
      <c r="D936" s="88" t="e">
        <f>'ORÇAMENTO '!#REF!</f>
        <v>#REF!</v>
      </c>
      <c r="E936" s="88" t="e">
        <f>'ORÇAMENTO '!#REF!</f>
        <v>#REF!</v>
      </c>
      <c r="F936" s="88" t="e">
        <f>'ORÇAMENTO '!#REF!</f>
        <v>#REF!</v>
      </c>
      <c r="G936" s="90" t="e">
        <f>'ORÇAMENTO '!#REF!</f>
        <v>#REF!</v>
      </c>
      <c r="H936" s="92" t="e">
        <f>'ORÇAMENTO '!#REF!</f>
        <v>#REF!</v>
      </c>
      <c r="I936" s="90" t="e">
        <f>'ORÇAMENTO '!#REF!</f>
        <v>#REF!</v>
      </c>
      <c r="J936" s="90" t="e">
        <f>'ORÇAMENTO '!#REF!</f>
        <v>#REF!</v>
      </c>
      <c r="K936" s="90" t="e">
        <f>'ORÇAMENTO '!#REF!</f>
        <v>#REF!</v>
      </c>
      <c r="L936" s="92" t="e">
        <f>'ORÇAMENTO '!#REF!</f>
        <v>#REF!</v>
      </c>
      <c r="M936" s="92" t="e">
        <f>'ORÇAMENTO '!#REF!</f>
        <v>#REF!</v>
      </c>
      <c r="N936" s="95" t="e">
        <f>'ORÇAMENTO '!#REF!</f>
        <v>#REF!</v>
      </c>
      <c r="R936" s="96" t="e">
        <f t="shared" si="318"/>
        <v>#REF!</v>
      </c>
      <c r="S936" s="96" t="e">
        <f t="shared" si="319"/>
        <v>#REF!</v>
      </c>
      <c r="T936" s="89" t="e">
        <f t="shared" si="320"/>
        <v>#REF!</v>
      </c>
      <c r="U936" s="96" t="e">
        <f t="shared" si="313"/>
        <v>#REF!</v>
      </c>
      <c r="V936" s="100" t="e">
        <f t="shared" si="321"/>
        <v>#REF!</v>
      </c>
      <c r="W936" s="103" t="e">
        <f t="shared" si="322"/>
        <v>#REF!</v>
      </c>
    </row>
    <row r="937" spans="3:23">
      <c r="C937" s="84" t="e">
        <f>'ORÇAMENTO '!#REF!</f>
        <v>#REF!</v>
      </c>
      <c r="D937" s="88" t="e">
        <f>'ORÇAMENTO '!#REF!</f>
        <v>#REF!</v>
      </c>
      <c r="E937" s="88" t="e">
        <f>'ORÇAMENTO '!#REF!</f>
        <v>#REF!</v>
      </c>
      <c r="F937" s="88" t="e">
        <f>'ORÇAMENTO '!#REF!</f>
        <v>#REF!</v>
      </c>
      <c r="G937" s="90" t="e">
        <f>'ORÇAMENTO '!#REF!</f>
        <v>#REF!</v>
      </c>
      <c r="H937" s="92" t="e">
        <f>'ORÇAMENTO '!#REF!</f>
        <v>#REF!</v>
      </c>
      <c r="I937" s="90" t="e">
        <f>'ORÇAMENTO '!#REF!</f>
        <v>#REF!</v>
      </c>
      <c r="J937" s="90" t="e">
        <f>'ORÇAMENTO '!#REF!</f>
        <v>#REF!</v>
      </c>
      <c r="K937" s="90" t="e">
        <f>'ORÇAMENTO '!#REF!</f>
        <v>#REF!</v>
      </c>
      <c r="L937" s="92" t="e">
        <f>'ORÇAMENTO '!#REF!</f>
        <v>#REF!</v>
      </c>
      <c r="M937" s="92" t="e">
        <f>'ORÇAMENTO '!#REF!</f>
        <v>#REF!</v>
      </c>
      <c r="N937" s="95" t="e">
        <f>'ORÇAMENTO '!#REF!</f>
        <v>#REF!</v>
      </c>
      <c r="R937" s="96" t="e">
        <f t="shared" si="318"/>
        <v>#REF!</v>
      </c>
      <c r="S937" s="96" t="e">
        <f t="shared" si="319"/>
        <v>#REF!</v>
      </c>
      <c r="T937" s="89" t="e">
        <f t="shared" si="320"/>
        <v>#REF!</v>
      </c>
      <c r="U937" s="96" t="e">
        <f t="shared" si="313"/>
        <v>#REF!</v>
      </c>
      <c r="V937" s="100" t="e">
        <f t="shared" si="321"/>
        <v>#REF!</v>
      </c>
      <c r="W937" s="103" t="e">
        <f t="shared" si="322"/>
        <v>#REF!</v>
      </c>
    </row>
    <row r="938" spans="3:23">
      <c r="C938" s="84" t="e">
        <f>'ORÇAMENTO '!#REF!</f>
        <v>#REF!</v>
      </c>
      <c r="D938" s="88" t="e">
        <f>'ORÇAMENTO '!#REF!</f>
        <v>#REF!</v>
      </c>
      <c r="E938" s="88" t="e">
        <f>'ORÇAMENTO '!#REF!</f>
        <v>#REF!</v>
      </c>
      <c r="F938" s="88" t="e">
        <f>'ORÇAMENTO '!#REF!</f>
        <v>#REF!</v>
      </c>
      <c r="G938" s="90" t="e">
        <f>'ORÇAMENTO '!#REF!</f>
        <v>#REF!</v>
      </c>
      <c r="H938" s="92" t="e">
        <f>'ORÇAMENTO '!#REF!</f>
        <v>#REF!</v>
      </c>
      <c r="I938" s="90" t="e">
        <f>'ORÇAMENTO '!#REF!</f>
        <v>#REF!</v>
      </c>
      <c r="J938" s="90" t="e">
        <f>'ORÇAMENTO '!#REF!</f>
        <v>#REF!</v>
      </c>
      <c r="K938" s="90" t="e">
        <f>'ORÇAMENTO '!#REF!</f>
        <v>#REF!</v>
      </c>
      <c r="L938" s="92" t="e">
        <f>'ORÇAMENTO '!#REF!</f>
        <v>#REF!</v>
      </c>
      <c r="M938" s="92" t="e">
        <f>'ORÇAMENTO '!#REF!</f>
        <v>#REF!</v>
      </c>
      <c r="N938" s="95" t="e">
        <f>'ORÇAMENTO '!#REF!</f>
        <v>#REF!</v>
      </c>
      <c r="R938" s="96" t="e">
        <f t="shared" si="318"/>
        <v>#REF!</v>
      </c>
      <c r="S938" s="96" t="e">
        <f t="shared" si="319"/>
        <v>#REF!</v>
      </c>
      <c r="T938" s="89" t="e">
        <f t="shared" si="320"/>
        <v>#REF!</v>
      </c>
      <c r="U938" s="96" t="e">
        <f t="shared" si="313"/>
        <v>#REF!</v>
      </c>
      <c r="V938" s="100" t="e">
        <f t="shared" si="321"/>
        <v>#REF!</v>
      </c>
      <c r="W938" s="103" t="e">
        <f t="shared" si="322"/>
        <v>#REF!</v>
      </c>
    </row>
    <row r="939" spans="3:23">
      <c r="C939" s="84" t="e">
        <f>'ORÇAMENTO '!#REF!</f>
        <v>#REF!</v>
      </c>
      <c r="D939" s="88" t="e">
        <f>'ORÇAMENTO '!#REF!</f>
        <v>#REF!</v>
      </c>
      <c r="E939" s="88" t="e">
        <f>'ORÇAMENTO '!#REF!</f>
        <v>#REF!</v>
      </c>
      <c r="F939" s="88" t="e">
        <f>'ORÇAMENTO '!#REF!</f>
        <v>#REF!</v>
      </c>
      <c r="G939" s="90" t="e">
        <f>'ORÇAMENTO '!#REF!</f>
        <v>#REF!</v>
      </c>
      <c r="H939" s="92" t="e">
        <f>'ORÇAMENTO '!#REF!</f>
        <v>#REF!</v>
      </c>
      <c r="I939" s="90" t="e">
        <f>'ORÇAMENTO '!#REF!</f>
        <v>#REF!</v>
      </c>
      <c r="J939" s="90" t="e">
        <f>'ORÇAMENTO '!#REF!</f>
        <v>#REF!</v>
      </c>
      <c r="K939" s="90" t="e">
        <f>'ORÇAMENTO '!#REF!</f>
        <v>#REF!</v>
      </c>
      <c r="L939" s="92" t="e">
        <f>'ORÇAMENTO '!#REF!</f>
        <v>#REF!</v>
      </c>
      <c r="M939" s="92" t="e">
        <f>'ORÇAMENTO '!#REF!</f>
        <v>#REF!</v>
      </c>
      <c r="N939" s="95" t="e">
        <f>'ORÇAMENTO '!#REF!</f>
        <v>#REF!</v>
      </c>
      <c r="R939" s="96" t="e">
        <f t="shared" si="318"/>
        <v>#REF!</v>
      </c>
      <c r="S939" s="96" t="e">
        <f t="shared" si="319"/>
        <v>#REF!</v>
      </c>
      <c r="T939" s="89" t="e">
        <f t="shared" si="320"/>
        <v>#REF!</v>
      </c>
      <c r="U939" s="96" t="e">
        <f t="shared" si="313"/>
        <v>#REF!</v>
      </c>
      <c r="V939" s="100" t="e">
        <f t="shared" si="321"/>
        <v>#REF!</v>
      </c>
      <c r="W939" s="103" t="e">
        <f t="shared" si="322"/>
        <v>#REF!</v>
      </c>
    </row>
    <row r="940" spans="3:23">
      <c r="C940" s="84" t="e">
        <f>'ORÇAMENTO '!#REF!</f>
        <v>#REF!</v>
      </c>
      <c r="D940" s="88" t="e">
        <f>'ORÇAMENTO '!#REF!</f>
        <v>#REF!</v>
      </c>
      <c r="E940" s="88" t="e">
        <f>'ORÇAMENTO '!#REF!</f>
        <v>#REF!</v>
      </c>
      <c r="F940" s="88" t="e">
        <f>'ORÇAMENTO '!#REF!</f>
        <v>#REF!</v>
      </c>
      <c r="G940" s="90" t="e">
        <f>'ORÇAMENTO '!#REF!</f>
        <v>#REF!</v>
      </c>
      <c r="H940" s="92" t="e">
        <f>'ORÇAMENTO '!#REF!</f>
        <v>#REF!</v>
      </c>
      <c r="I940" s="90" t="e">
        <f>'ORÇAMENTO '!#REF!</f>
        <v>#REF!</v>
      </c>
      <c r="J940" s="90" t="e">
        <f>'ORÇAMENTO '!#REF!</f>
        <v>#REF!</v>
      </c>
      <c r="K940" s="90" t="e">
        <f>'ORÇAMENTO '!#REF!</f>
        <v>#REF!</v>
      </c>
      <c r="L940" s="92" t="e">
        <f>'ORÇAMENTO '!#REF!</f>
        <v>#REF!</v>
      </c>
      <c r="M940" s="92" t="e">
        <f>'ORÇAMENTO '!#REF!</f>
        <v>#REF!</v>
      </c>
      <c r="N940" s="95" t="e">
        <f>'ORÇAMENTO '!#REF!</f>
        <v>#REF!</v>
      </c>
      <c r="R940" s="96" t="e">
        <f t="shared" si="318"/>
        <v>#REF!</v>
      </c>
      <c r="S940" s="96" t="e">
        <f t="shared" si="319"/>
        <v>#REF!</v>
      </c>
      <c r="T940" s="89" t="e">
        <f t="shared" si="320"/>
        <v>#REF!</v>
      </c>
      <c r="U940" s="96" t="e">
        <f t="shared" si="313"/>
        <v>#REF!</v>
      </c>
      <c r="V940" s="100" t="e">
        <f t="shared" si="321"/>
        <v>#REF!</v>
      </c>
      <c r="W940" s="103" t="e">
        <f t="shared" si="322"/>
        <v>#REF!</v>
      </c>
    </row>
    <row r="941" spans="3:23">
      <c r="C941" s="84" t="e">
        <f>'ORÇAMENTO '!#REF!</f>
        <v>#REF!</v>
      </c>
      <c r="D941" s="88" t="e">
        <f>'ORÇAMENTO '!#REF!</f>
        <v>#REF!</v>
      </c>
      <c r="E941" s="88" t="e">
        <f>'ORÇAMENTO '!#REF!</f>
        <v>#REF!</v>
      </c>
      <c r="F941" s="88" t="e">
        <f>'ORÇAMENTO '!#REF!</f>
        <v>#REF!</v>
      </c>
      <c r="G941" s="90" t="e">
        <f>'ORÇAMENTO '!#REF!</f>
        <v>#REF!</v>
      </c>
      <c r="H941" s="92" t="e">
        <f>'ORÇAMENTO '!#REF!</f>
        <v>#REF!</v>
      </c>
      <c r="I941" s="90" t="e">
        <f>'ORÇAMENTO '!#REF!</f>
        <v>#REF!</v>
      </c>
      <c r="J941" s="90" t="e">
        <f>'ORÇAMENTO '!#REF!</f>
        <v>#REF!</v>
      </c>
      <c r="K941" s="90" t="e">
        <f>'ORÇAMENTO '!#REF!</f>
        <v>#REF!</v>
      </c>
      <c r="L941" s="92" t="e">
        <f>'ORÇAMENTO '!#REF!</f>
        <v>#REF!</v>
      </c>
      <c r="M941" s="92" t="e">
        <f>'ORÇAMENTO '!#REF!</f>
        <v>#REF!</v>
      </c>
      <c r="N941" s="95" t="e">
        <f>'ORÇAMENTO '!#REF!</f>
        <v>#REF!</v>
      </c>
      <c r="R941" s="96" t="e">
        <f t="shared" si="318"/>
        <v>#REF!</v>
      </c>
      <c r="S941" s="96" t="e">
        <f t="shared" si="319"/>
        <v>#REF!</v>
      </c>
      <c r="T941" s="89" t="e">
        <f t="shared" si="320"/>
        <v>#REF!</v>
      </c>
      <c r="U941" s="96" t="e">
        <f t="shared" si="313"/>
        <v>#REF!</v>
      </c>
      <c r="V941" s="100" t="e">
        <f t="shared" si="321"/>
        <v>#REF!</v>
      </c>
      <c r="W941" s="103" t="e">
        <f t="shared" si="322"/>
        <v>#REF!</v>
      </c>
    </row>
    <row r="942" spans="3:23">
      <c r="C942" s="84" t="e">
        <f>'ORÇAMENTO '!#REF!</f>
        <v>#REF!</v>
      </c>
      <c r="D942" s="88" t="e">
        <f>'ORÇAMENTO '!#REF!</f>
        <v>#REF!</v>
      </c>
      <c r="E942" s="88" t="e">
        <f>'ORÇAMENTO '!#REF!</f>
        <v>#REF!</v>
      </c>
      <c r="F942" s="88" t="e">
        <f>'ORÇAMENTO '!#REF!</f>
        <v>#REF!</v>
      </c>
      <c r="G942" s="90" t="e">
        <f>'ORÇAMENTO '!#REF!</f>
        <v>#REF!</v>
      </c>
      <c r="H942" s="92" t="e">
        <f>'ORÇAMENTO '!#REF!</f>
        <v>#REF!</v>
      </c>
      <c r="I942" s="90" t="e">
        <f>'ORÇAMENTO '!#REF!</f>
        <v>#REF!</v>
      </c>
      <c r="J942" s="90" t="e">
        <f>'ORÇAMENTO '!#REF!</f>
        <v>#REF!</v>
      </c>
      <c r="K942" s="90" t="e">
        <f>'ORÇAMENTO '!#REF!</f>
        <v>#REF!</v>
      </c>
      <c r="L942" s="92" t="e">
        <f>'ORÇAMENTO '!#REF!</f>
        <v>#REF!</v>
      </c>
      <c r="M942" s="92" t="e">
        <f>'ORÇAMENTO '!#REF!</f>
        <v>#REF!</v>
      </c>
      <c r="N942" s="95" t="e">
        <f>'ORÇAMENTO '!#REF!</f>
        <v>#REF!</v>
      </c>
      <c r="R942" s="96" t="e">
        <f t="shared" si="318"/>
        <v>#REF!</v>
      </c>
      <c r="S942" s="96" t="e">
        <f t="shared" si="319"/>
        <v>#REF!</v>
      </c>
      <c r="T942" s="89" t="e">
        <f t="shared" si="320"/>
        <v>#REF!</v>
      </c>
      <c r="U942" s="96" t="e">
        <f t="shared" si="313"/>
        <v>#REF!</v>
      </c>
      <c r="V942" s="100" t="e">
        <f t="shared" si="321"/>
        <v>#REF!</v>
      </c>
      <c r="W942" s="103" t="e">
        <f t="shared" si="322"/>
        <v>#REF!</v>
      </c>
    </row>
    <row r="943" spans="3:23">
      <c r="C943" s="84" t="e">
        <f>'ORÇAMENTO '!#REF!</f>
        <v>#REF!</v>
      </c>
      <c r="D943" s="88" t="e">
        <f>'ORÇAMENTO '!#REF!</f>
        <v>#REF!</v>
      </c>
      <c r="E943" s="88" t="e">
        <f>'ORÇAMENTO '!#REF!</f>
        <v>#REF!</v>
      </c>
      <c r="F943" s="88" t="e">
        <f>'ORÇAMENTO '!#REF!</f>
        <v>#REF!</v>
      </c>
      <c r="G943" s="90" t="e">
        <f>'ORÇAMENTO '!#REF!</f>
        <v>#REF!</v>
      </c>
      <c r="H943" s="92" t="e">
        <f>'ORÇAMENTO '!#REF!</f>
        <v>#REF!</v>
      </c>
      <c r="I943" s="90" t="e">
        <f>'ORÇAMENTO '!#REF!</f>
        <v>#REF!</v>
      </c>
      <c r="J943" s="90" t="e">
        <f>'ORÇAMENTO '!#REF!</f>
        <v>#REF!</v>
      </c>
      <c r="K943" s="90" t="e">
        <f>'ORÇAMENTO '!#REF!</f>
        <v>#REF!</v>
      </c>
      <c r="L943" s="92" t="e">
        <f>'ORÇAMENTO '!#REF!</f>
        <v>#REF!</v>
      </c>
      <c r="M943" s="92" t="e">
        <f>'ORÇAMENTO '!#REF!</f>
        <v>#REF!</v>
      </c>
      <c r="N943" s="95" t="e">
        <f>'ORÇAMENTO '!#REF!</f>
        <v>#REF!</v>
      </c>
      <c r="R943" s="96" t="e">
        <f t="shared" si="318"/>
        <v>#REF!</v>
      </c>
      <c r="S943" s="96" t="e">
        <f t="shared" si="319"/>
        <v>#REF!</v>
      </c>
      <c r="T943" s="89" t="e">
        <f t="shared" si="320"/>
        <v>#REF!</v>
      </c>
      <c r="U943" s="96" t="e">
        <f t="shared" si="313"/>
        <v>#REF!</v>
      </c>
      <c r="V943" s="100" t="e">
        <f t="shared" si="321"/>
        <v>#REF!</v>
      </c>
      <c r="W943" s="103" t="e">
        <f t="shared" si="322"/>
        <v>#REF!</v>
      </c>
    </row>
    <row r="944" spans="3:23">
      <c r="C944" s="84" t="e">
        <f>'ORÇAMENTO '!#REF!</f>
        <v>#REF!</v>
      </c>
      <c r="D944" s="88" t="e">
        <f>'ORÇAMENTO '!#REF!</f>
        <v>#REF!</v>
      </c>
      <c r="E944" s="88" t="e">
        <f>'ORÇAMENTO '!#REF!</f>
        <v>#REF!</v>
      </c>
      <c r="F944" s="88" t="e">
        <f>'ORÇAMENTO '!#REF!</f>
        <v>#REF!</v>
      </c>
      <c r="G944" s="90" t="e">
        <f>'ORÇAMENTO '!#REF!</f>
        <v>#REF!</v>
      </c>
      <c r="H944" s="92" t="e">
        <f>'ORÇAMENTO '!#REF!</f>
        <v>#REF!</v>
      </c>
      <c r="I944" s="90" t="e">
        <f>'ORÇAMENTO '!#REF!</f>
        <v>#REF!</v>
      </c>
      <c r="J944" s="90" t="e">
        <f>'ORÇAMENTO '!#REF!</f>
        <v>#REF!</v>
      </c>
      <c r="K944" s="90" t="e">
        <f>'ORÇAMENTO '!#REF!</f>
        <v>#REF!</v>
      </c>
      <c r="L944" s="92" t="e">
        <f>'ORÇAMENTO '!#REF!</f>
        <v>#REF!</v>
      </c>
      <c r="M944" s="92" t="e">
        <f>'ORÇAMENTO '!#REF!</f>
        <v>#REF!</v>
      </c>
      <c r="N944" s="95" t="e">
        <f>'ORÇAMENTO '!#REF!</f>
        <v>#REF!</v>
      </c>
      <c r="R944" s="96" t="e">
        <f t="shared" si="318"/>
        <v>#REF!</v>
      </c>
      <c r="S944" s="96" t="e">
        <f t="shared" si="319"/>
        <v>#REF!</v>
      </c>
      <c r="T944" s="89" t="e">
        <f t="shared" si="320"/>
        <v>#REF!</v>
      </c>
      <c r="U944" s="96" t="e">
        <f t="shared" si="313"/>
        <v>#REF!</v>
      </c>
      <c r="V944" s="100" t="e">
        <f t="shared" si="321"/>
        <v>#REF!</v>
      </c>
      <c r="W944" s="103" t="e">
        <f t="shared" si="322"/>
        <v>#REF!</v>
      </c>
    </row>
    <row r="945" spans="3:23">
      <c r="C945" s="84" t="e">
        <f>'ORÇAMENTO '!#REF!</f>
        <v>#REF!</v>
      </c>
      <c r="D945" s="88" t="e">
        <f>'ORÇAMENTO '!#REF!</f>
        <v>#REF!</v>
      </c>
      <c r="E945" s="88" t="e">
        <f>'ORÇAMENTO '!#REF!</f>
        <v>#REF!</v>
      </c>
      <c r="F945" s="88" t="e">
        <f>'ORÇAMENTO '!#REF!</f>
        <v>#REF!</v>
      </c>
      <c r="G945" s="90" t="e">
        <f>'ORÇAMENTO '!#REF!</f>
        <v>#REF!</v>
      </c>
      <c r="H945" s="92" t="e">
        <f>'ORÇAMENTO '!#REF!</f>
        <v>#REF!</v>
      </c>
      <c r="I945" s="90" t="e">
        <f>'ORÇAMENTO '!#REF!</f>
        <v>#REF!</v>
      </c>
      <c r="J945" s="90" t="e">
        <f>'ORÇAMENTO '!#REF!</f>
        <v>#REF!</v>
      </c>
      <c r="K945" s="90" t="e">
        <f>'ORÇAMENTO '!#REF!</f>
        <v>#REF!</v>
      </c>
      <c r="L945" s="92" t="e">
        <f>'ORÇAMENTO '!#REF!</f>
        <v>#REF!</v>
      </c>
      <c r="M945" s="92" t="e">
        <f>'ORÇAMENTO '!#REF!</f>
        <v>#REF!</v>
      </c>
      <c r="N945" s="95" t="e">
        <f>'ORÇAMENTO '!#REF!</f>
        <v>#REF!</v>
      </c>
      <c r="R945" s="96" t="e">
        <f t="shared" si="318"/>
        <v>#REF!</v>
      </c>
      <c r="S945" s="96" t="e">
        <f t="shared" si="319"/>
        <v>#REF!</v>
      </c>
      <c r="T945" s="89" t="e">
        <f t="shared" si="320"/>
        <v>#REF!</v>
      </c>
      <c r="U945" s="96" t="e">
        <f t="shared" si="313"/>
        <v>#REF!</v>
      </c>
      <c r="V945" s="100" t="e">
        <f t="shared" si="321"/>
        <v>#REF!</v>
      </c>
      <c r="W945" s="103" t="e">
        <f t="shared" si="322"/>
        <v>#REF!</v>
      </c>
    </row>
    <row r="946" spans="3:23">
      <c r="C946" s="84" t="e">
        <f>'ORÇAMENTO '!#REF!</f>
        <v>#REF!</v>
      </c>
      <c r="D946" s="88" t="e">
        <f>'ORÇAMENTO '!#REF!</f>
        <v>#REF!</v>
      </c>
      <c r="E946" s="88" t="e">
        <f>'ORÇAMENTO '!#REF!</f>
        <v>#REF!</v>
      </c>
      <c r="F946" s="88" t="e">
        <f>'ORÇAMENTO '!#REF!</f>
        <v>#REF!</v>
      </c>
      <c r="G946" s="90" t="e">
        <f>'ORÇAMENTO '!#REF!</f>
        <v>#REF!</v>
      </c>
      <c r="H946" s="92" t="e">
        <f>'ORÇAMENTO '!#REF!</f>
        <v>#REF!</v>
      </c>
      <c r="I946" s="90" t="e">
        <f>'ORÇAMENTO '!#REF!</f>
        <v>#REF!</v>
      </c>
      <c r="J946" s="90" t="e">
        <f>'ORÇAMENTO '!#REF!</f>
        <v>#REF!</v>
      </c>
      <c r="K946" s="90" t="e">
        <f>'ORÇAMENTO '!#REF!</f>
        <v>#REF!</v>
      </c>
      <c r="L946" s="92" t="e">
        <f>'ORÇAMENTO '!#REF!</f>
        <v>#REF!</v>
      </c>
      <c r="M946" s="92" t="e">
        <f>'ORÇAMENTO '!#REF!</f>
        <v>#REF!</v>
      </c>
      <c r="N946" s="95" t="e">
        <f>'ORÇAMENTO '!#REF!</f>
        <v>#REF!</v>
      </c>
      <c r="R946" s="96" t="e">
        <f t="shared" si="318"/>
        <v>#REF!</v>
      </c>
      <c r="S946" s="96" t="e">
        <f t="shared" si="319"/>
        <v>#REF!</v>
      </c>
      <c r="T946" s="89" t="e">
        <f t="shared" si="320"/>
        <v>#REF!</v>
      </c>
      <c r="U946" s="96" t="e">
        <f t="shared" si="313"/>
        <v>#REF!</v>
      </c>
      <c r="V946" s="100" t="e">
        <f t="shared" si="321"/>
        <v>#REF!</v>
      </c>
      <c r="W946" s="103" t="e">
        <f t="shared" si="322"/>
        <v>#REF!</v>
      </c>
    </row>
    <row r="947" spans="3:23">
      <c r="C947" s="84" t="e">
        <f>'ORÇAMENTO '!#REF!</f>
        <v>#REF!</v>
      </c>
      <c r="D947" s="88" t="e">
        <f>'ORÇAMENTO '!#REF!</f>
        <v>#REF!</v>
      </c>
      <c r="E947" s="88" t="e">
        <f>'ORÇAMENTO '!#REF!</f>
        <v>#REF!</v>
      </c>
      <c r="F947" s="88" t="e">
        <f>'ORÇAMENTO '!#REF!</f>
        <v>#REF!</v>
      </c>
      <c r="G947" s="90" t="e">
        <f>'ORÇAMENTO '!#REF!</f>
        <v>#REF!</v>
      </c>
      <c r="H947" s="92" t="e">
        <f>'ORÇAMENTO '!#REF!</f>
        <v>#REF!</v>
      </c>
      <c r="I947" s="90" t="e">
        <f>'ORÇAMENTO '!#REF!</f>
        <v>#REF!</v>
      </c>
      <c r="J947" s="90" t="e">
        <f>'ORÇAMENTO '!#REF!</f>
        <v>#REF!</v>
      </c>
      <c r="K947" s="90" t="e">
        <f>'ORÇAMENTO '!#REF!</f>
        <v>#REF!</v>
      </c>
      <c r="L947" s="92" t="e">
        <f>'ORÇAMENTO '!#REF!</f>
        <v>#REF!</v>
      </c>
      <c r="M947" s="92" t="e">
        <f>'ORÇAMENTO '!#REF!</f>
        <v>#REF!</v>
      </c>
      <c r="N947" s="95" t="e">
        <f>'ORÇAMENTO '!#REF!</f>
        <v>#REF!</v>
      </c>
      <c r="R947" s="96" t="e">
        <f t="shared" si="318"/>
        <v>#REF!</v>
      </c>
      <c r="S947" s="96" t="e">
        <f t="shared" si="319"/>
        <v>#REF!</v>
      </c>
      <c r="T947" s="89" t="e">
        <f t="shared" si="320"/>
        <v>#REF!</v>
      </c>
      <c r="U947" s="96" t="e">
        <f t="shared" si="313"/>
        <v>#REF!</v>
      </c>
      <c r="V947" s="100" t="e">
        <f t="shared" si="321"/>
        <v>#REF!</v>
      </c>
      <c r="W947" s="103" t="e">
        <f t="shared" si="322"/>
        <v>#REF!</v>
      </c>
    </row>
    <row r="948" spans="3:23">
      <c r="C948" s="84" t="e">
        <f>'ORÇAMENTO '!#REF!</f>
        <v>#REF!</v>
      </c>
      <c r="D948" s="88" t="e">
        <f>'ORÇAMENTO '!#REF!</f>
        <v>#REF!</v>
      </c>
      <c r="E948" s="88" t="e">
        <f>'ORÇAMENTO '!#REF!</f>
        <v>#REF!</v>
      </c>
      <c r="F948" s="88" t="e">
        <f>'ORÇAMENTO '!#REF!</f>
        <v>#REF!</v>
      </c>
      <c r="G948" s="90" t="e">
        <f>'ORÇAMENTO '!#REF!</f>
        <v>#REF!</v>
      </c>
      <c r="H948" s="92" t="e">
        <f>'ORÇAMENTO '!#REF!</f>
        <v>#REF!</v>
      </c>
      <c r="I948" s="90" t="e">
        <f>'ORÇAMENTO '!#REF!</f>
        <v>#REF!</v>
      </c>
      <c r="J948" s="90" t="e">
        <f>'ORÇAMENTO '!#REF!</f>
        <v>#REF!</v>
      </c>
      <c r="K948" s="90" t="e">
        <f>'ORÇAMENTO '!#REF!</f>
        <v>#REF!</v>
      </c>
      <c r="L948" s="92" t="e">
        <f>'ORÇAMENTO '!#REF!</f>
        <v>#REF!</v>
      </c>
      <c r="M948" s="92" t="e">
        <f>'ORÇAMENTO '!#REF!</f>
        <v>#REF!</v>
      </c>
      <c r="N948" s="95" t="e">
        <f>'ORÇAMENTO '!#REF!</f>
        <v>#REF!</v>
      </c>
      <c r="R948" s="96" t="e">
        <f t="shared" si="318"/>
        <v>#REF!</v>
      </c>
      <c r="S948" s="96" t="e">
        <f t="shared" si="319"/>
        <v>#REF!</v>
      </c>
      <c r="T948" s="89" t="e">
        <f t="shared" si="320"/>
        <v>#REF!</v>
      </c>
      <c r="U948" s="96" t="e">
        <f t="shared" si="313"/>
        <v>#REF!</v>
      </c>
      <c r="V948" s="100" t="e">
        <f t="shared" si="321"/>
        <v>#REF!</v>
      </c>
      <c r="W948" s="103" t="e">
        <f t="shared" si="322"/>
        <v>#REF!</v>
      </c>
    </row>
    <row r="949" spans="3:23">
      <c r="C949" s="84" t="e">
        <f>'ORÇAMENTO '!#REF!</f>
        <v>#REF!</v>
      </c>
      <c r="D949" s="88" t="e">
        <f>'ORÇAMENTO '!#REF!</f>
        <v>#REF!</v>
      </c>
      <c r="E949" s="88" t="e">
        <f>'ORÇAMENTO '!#REF!</f>
        <v>#REF!</v>
      </c>
      <c r="F949" s="88" t="e">
        <f>'ORÇAMENTO '!#REF!</f>
        <v>#REF!</v>
      </c>
      <c r="G949" s="90" t="e">
        <f>'ORÇAMENTO '!#REF!</f>
        <v>#REF!</v>
      </c>
      <c r="H949" s="92" t="e">
        <f>'ORÇAMENTO '!#REF!</f>
        <v>#REF!</v>
      </c>
      <c r="I949" s="90" t="e">
        <f>'ORÇAMENTO '!#REF!</f>
        <v>#REF!</v>
      </c>
      <c r="J949" s="90" t="e">
        <f>'ORÇAMENTO '!#REF!</f>
        <v>#REF!</v>
      </c>
      <c r="K949" s="90" t="e">
        <f>'ORÇAMENTO '!#REF!</f>
        <v>#REF!</v>
      </c>
      <c r="L949" s="92" t="e">
        <f>'ORÇAMENTO '!#REF!</f>
        <v>#REF!</v>
      </c>
      <c r="M949" s="92" t="e">
        <f>'ORÇAMENTO '!#REF!</f>
        <v>#REF!</v>
      </c>
      <c r="N949" s="95" t="e">
        <f>'ORÇAMENTO '!#REF!</f>
        <v>#REF!</v>
      </c>
      <c r="R949" s="96" t="e">
        <f t="shared" si="318"/>
        <v>#REF!</v>
      </c>
      <c r="S949" s="96" t="e">
        <f t="shared" si="319"/>
        <v>#REF!</v>
      </c>
      <c r="T949" s="89" t="e">
        <f t="shared" si="320"/>
        <v>#REF!</v>
      </c>
      <c r="U949" s="96" t="e">
        <f t="shared" si="313"/>
        <v>#REF!</v>
      </c>
      <c r="V949" s="100" t="e">
        <f t="shared" si="321"/>
        <v>#REF!</v>
      </c>
      <c r="W949" s="103" t="e">
        <f t="shared" si="322"/>
        <v>#REF!</v>
      </c>
    </row>
    <row r="950" spans="3:23">
      <c r="C950" s="84" t="e">
        <f>'ORÇAMENTO '!#REF!</f>
        <v>#REF!</v>
      </c>
      <c r="D950" s="88" t="e">
        <f>'ORÇAMENTO '!#REF!</f>
        <v>#REF!</v>
      </c>
      <c r="E950" s="88" t="e">
        <f>'ORÇAMENTO '!#REF!</f>
        <v>#REF!</v>
      </c>
      <c r="F950" s="88" t="e">
        <f>'ORÇAMENTO '!#REF!</f>
        <v>#REF!</v>
      </c>
      <c r="G950" s="90" t="e">
        <f>'ORÇAMENTO '!#REF!</f>
        <v>#REF!</v>
      </c>
      <c r="H950" s="92" t="e">
        <f>'ORÇAMENTO '!#REF!</f>
        <v>#REF!</v>
      </c>
      <c r="I950" s="90" t="e">
        <f>'ORÇAMENTO '!#REF!</f>
        <v>#REF!</v>
      </c>
      <c r="J950" s="90" t="e">
        <f>'ORÇAMENTO '!#REF!</f>
        <v>#REF!</v>
      </c>
      <c r="K950" s="90" t="e">
        <f>'ORÇAMENTO '!#REF!</f>
        <v>#REF!</v>
      </c>
      <c r="L950" s="92" t="e">
        <f>'ORÇAMENTO '!#REF!</f>
        <v>#REF!</v>
      </c>
      <c r="M950" s="92" t="e">
        <f>'ORÇAMENTO '!#REF!</f>
        <v>#REF!</v>
      </c>
      <c r="N950" s="95" t="e">
        <f>'ORÇAMENTO '!#REF!</f>
        <v>#REF!</v>
      </c>
      <c r="R950" s="96" t="e">
        <f t="shared" si="318"/>
        <v>#REF!</v>
      </c>
      <c r="S950" s="96" t="e">
        <f t="shared" si="319"/>
        <v>#REF!</v>
      </c>
      <c r="T950" s="89" t="e">
        <f t="shared" si="320"/>
        <v>#REF!</v>
      </c>
      <c r="U950" s="96" t="e">
        <f t="shared" si="313"/>
        <v>#REF!</v>
      </c>
      <c r="V950" s="100" t="e">
        <f t="shared" si="321"/>
        <v>#REF!</v>
      </c>
      <c r="W950" s="103" t="e">
        <f t="shared" si="322"/>
        <v>#REF!</v>
      </c>
    </row>
    <row r="951" spans="3:23">
      <c r="C951" s="84" t="e">
        <f>'ORÇAMENTO '!#REF!</f>
        <v>#REF!</v>
      </c>
      <c r="D951" s="88" t="e">
        <f>'ORÇAMENTO '!#REF!</f>
        <v>#REF!</v>
      </c>
      <c r="E951" s="88" t="e">
        <f>'ORÇAMENTO '!#REF!</f>
        <v>#REF!</v>
      </c>
      <c r="F951" s="88" t="e">
        <f>'ORÇAMENTO '!#REF!</f>
        <v>#REF!</v>
      </c>
      <c r="G951" s="90" t="e">
        <f>'ORÇAMENTO '!#REF!</f>
        <v>#REF!</v>
      </c>
      <c r="H951" s="92" t="e">
        <f>'ORÇAMENTO '!#REF!</f>
        <v>#REF!</v>
      </c>
      <c r="I951" s="90" t="e">
        <f>'ORÇAMENTO '!#REF!</f>
        <v>#REF!</v>
      </c>
      <c r="J951" s="90" t="e">
        <f>'ORÇAMENTO '!#REF!</f>
        <v>#REF!</v>
      </c>
      <c r="K951" s="90" t="e">
        <f>'ORÇAMENTO '!#REF!</f>
        <v>#REF!</v>
      </c>
      <c r="L951" s="92" t="e">
        <f>'ORÇAMENTO '!#REF!</f>
        <v>#REF!</v>
      </c>
      <c r="M951" s="92" t="e">
        <f>'ORÇAMENTO '!#REF!</f>
        <v>#REF!</v>
      </c>
      <c r="N951" s="95" t="e">
        <f>'ORÇAMENTO '!#REF!</f>
        <v>#REF!</v>
      </c>
      <c r="R951" s="96" t="e">
        <f t="shared" si="318"/>
        <v>#REF!</v>
      </c>
      <c r="S951" s="96" t="e">
        <f t="shared" si="319"/>
        <v>#REF!</v>
      </c>
      <c r="T951" s="89" t="e">
        <f t="shared" si="320"/>
        <v>#REF!</v>
      </c>
      <c r="U951" s="96" t="e">
        <f t="shared" si="313"/>
        <v>#REF!</v>
      </c>
      <c r="V951" s="100" t="e">
        <f t="shared" si="321"/>
        <v>#REF!</v>
      </c>
      <c r="W951" s="103" t="e">
        <f t="shared" si="322"/>
        <v>#REF!</v>
      </c>
    </row>
    <row r="952" spans="3:23">
      <c r="C952" s="84" t="e">
        <f>'ORÇAMENTO '!#REF!</f>
        <v>#REF!</v>
      </c>
      <c r="D952" s="88" t="e">
        <f>'ORÇAMENTO '!#REF!</f>
        <v>#REF!</v>
      </c>
      <c r="E952" s="88" t="e">
        <f>'ORÇAMENTO '!#REF!</f>
        <v>#REF!</v>
      </c>
      <c r="F952" s="88" t="e">
        <f>'ORÇAMENTO '!#REF!</f>
        <v>#REF!</v>
      </c>
      <c r="G952" s="90" t="e">
        <f>'ORÇAMENTO '!#REF!</f>
        <v>#REF!</v>
      </c>
      <c r="H952" s="92" t="e">
        <f>'ORÇAMENTO '!#REF!</f>
        <v>#REF!</v>
      </c>
      <c r="I952" s="90" t="e">
        <f>'ORÇAMENTO '!#REF!</f>
        <v>#REF!</v>
      </c>
      <c r="J952" s="90" t="e">
        <f>'ORÇAMENTO '!#REF!</f>
        <v>#REF!</v>
      </c>
      <c r="K952" s="90" t="e">
        <f>'ORÇAMENTO '!#REF!</f>
        <v>#REF!</v>
      </c>
      <c r="L952" s="92" t="e">
        <f>'ORÇAMENTO '!#REF!</f>
        <v>#REF!</v>
      </c>
      <c r="M952" s="92" t="e">
        <f>'ORÇAMENTO '!#REF!</f>
        <v>#REF!</v>
      </c>
      <c r="N952" s="95" t="e">
        <f>'ORÇAMENTO '!#REF!</f>
        <v>#REF!</v>
      </c>
      <c r="R952" s="96" t="e">
        <f t="shared" si="318"/>
        <v>#REF!</v>
      </c>
      <c r="S952" s="96" t="e">
        <f t="shared" si="319"/>
        <v>#REF!</v>
      </c>
      <c r="T952" s="89" t="e">
        <f t="shared" si="320"/>
        <v>#REF!</v>
      </c>
      <c r="U952" s="96" t="e">
        <f t="shared" si="313"/>
        <v>#REF!</v>
      </c>
      <c r="V952" s="100" t="e">
        <f t="shared" si="321"/>
        <v>#REF!</v>
      </c>
      <c r="W952" s="103" t="e">
        <f t="shared" si="322"/>
        <v>#REF!</v>
      </c>
    </row>
    <row r="953" spans="3:23">
      <c r="C953" s="84" t="e">
        <f>'ORÇAMENTO '!#REF!</f>
        <v>#REF!</v>
      </c>
      <c r="D953" s="88" t="e">
        <f>'ORÇAMENTO '!#REF!</f>
        <v>#REF!</v>
      </c>
      <c r="E953" s="88" t="e">
        <f>'ORÇAMENTO '!#REF!</f>
        <v>#REF!</v>
      </c>
      <c r="F953" s="88" t="e">
        <f>'ORÇAMENTO '!#REF!</f>
        <v>#REF!</v>
      </c>
      <c r="G953" s="90" t="e">
        <f>'ORÇAMENTO '!#REF!</f>
        <v>#REF!</v>
      </c>
      <c r="H953" s="92" t="e">
        <f>'ORÇAMENTO '!#REF!</f>
        <v>#REF!</v>
      </c>
      <c r="I953" s="90" t="e">
        <f>'ORÇAMENTO '!#REF!</f>
        <v>#REF!</v>
      </c>
      <c r="J953" s="90" t="e">
        <f>'ORÇAMENTO '!#REF!</f>
        <v>#REF!</v>
      </c>
      <c r="K953" s="90" t="e">
        <f>'ORÇAMENTO '!#REF!</f>
        <v>#REF!</v>
      </c>
      <c r="L953" s="92" t="e">
        <f>'ORÇAMENTO '!#REF!</f>
        <v>#REF!</v>
      </c>
      <c r="M953" s="92" t="e">
        <f>'ORÇAMENTO '!#REF!</f>
        <v>#REF!</v>
      </c>
      <c r="N953" s="95" t="e">
        <f>'ORÇAMENTO '!#REF!</f>
        <v>#REF!</v>
      </c>
      <c r="R953" s="96" t="e">
        <f t="shared" si="318"/>
        <v>#REF!</v>
      </c>
      <c r="S953" s="96" t="e">
        <f t="shared" si="319"/>
        <v>#REF!</v>
      </c>
      <c r="T953" s="89" t="e">
        <f t="shared" si="320"/>
        <v>#REF!</v>
      </c>
      <c r="U953" s="96" t="e">
        <f t="shared" si="313"/>
        <v>#REF!</v>
      </c>
      <c r="V953" s="100" t="e">
        <f t="shared" si="321"/>
        <v>#REF!</v>
      </c>
      <c r="W953" s="103" t="e">
        <f t="shared" si="322"/>
        <v>#REF!</v>
      </c>
    </row>
    <row r="954" spans="3:23">
      <c r="C954" s="84" t="e">
        <f>'ORÇAMENTO '!#REF!</f>
        <v>#REF!</v>
      </c>
      <c r="D954" s="88" t="e">
        <f>'ORÇAMENTO '!#REF!</f>
        <v>#REF!</v>
      </c>
      <c r="E954" s="88" t="e">
        <f>'ORÇAMENTO '!#REF!</f>
        <v>#REF!</v>
      </c>
      <c r="F954" s="88" t="e">
        <f>'ORÇAMENTO '!#REF!</f>
        <v>#REF!</v>
      </c>
      <c r="G954" s="90" t="e">
        <f>'ORÇAMENTO '!#REF!</f>
        <v>#REF!</v>
      </c>
      <c r="H954" s="92" t="e">
        <f>'ORÇAMENTO '!#REF!</f>
        <v>#REF!</v>
      </c>
      <c r="I954" s="90" t="e">
        <f>'ORÇAMENTO '!#REF!</f>
        <v>#REF!</v>
      </c>
      <c r="J954" s="90" t="e">
        <f>'ORÇAMENTO '!#REF!</f>
        <v>#REF!</v>
      </c>
      <c r="K954" s="90" t="e">
        <f>'ORÇAMENTO '!#REF!</f>
        <v>#REF!</v>
      </c>
      <c r="L954" s="92" t="e">
        <f>'ORÇAMENTO '!#REF!</f>
        <v>#REF!</v>
      </c>
      <c r="M954" s="92" t="e">
        <f>'ORÇAMENTO '!#REF!</f>
        <v>#REF!</v>
      </c>
      <c r="N954" s="95" t="e">
        <f>'ORÇAMENTO '!#REF!</f>
        <v>#REF!</v>
      </c>
      <c r="R954" s="96" t="e">
        <f t="shared" si="318"/>
        <v>#REF!</v>
      </c>
      <c r="S954" s="96" t="e">
        <f t="shared" si="319"/>
        <v>#REF!</v>
      </c>
      <c r="T954" s="89" t="e">
        <f t="shared" si="320"/>
        <v>#REF!</v>
      </c>
      <c r="U954" s="96" t="e">
        <f t="shared" si="313"/>
        <v>#REF!</v>
      </c>
      <c r="V954" s="100" t="e">
        <f t="shared" si="321"/>
        <v>#REF!</v>
      </c>
      <c r="W954" s="103" t="e">
        <f t="shared" si="322"/>
        <v>#REF!</v>
      </c>
    </row>
    <row r="955" spans="3:23">
      <c r="C955" s="84" t="e">
        <f>'ORÇAMENTO '!#REF!</f>
        <v>#REF!</v>
      </c>
      <c r="D955" s="88" t="e">
        <f>'ORÇAMENTO '!#REF!</f>
        <v>#REF!</v>
      </c>
      <c r="E955" s="88" t="e">
        <f>'ORÇAMENTO '!#REF!</f>
        <v>#REF!</v>
      </c>
      <c r="F955" s="88" t="e">
        <f>'ORÇAMENTO '!#REF!</f>
        <v>#REF!</v>
      </c>
      <c r="G955" s="90" t="e">
        <f>'ORÇAMENTO '!#REF!</f>
        <v>#REF!</v>
      </c>
      <c r="H955" s="92" t="e">
        <f>'ORÇAMENTO '!#REF!</f>
        <v>#REF!</v>
      </c>
      <c r="I955" s="90" t="e">
        <f>'ORÇAMENTO '!#REF!</f>
        <v>#REF!</v>
      </c>
      <c r="J955" s="90" t="e">
        <f>'ORÇAMENTO '!#REF!</f>
        <v>#REF!</v>
      </c>
      <c r="K955" s="90" t="e">
        <f>'ORÇAMENTO '!#REF!</f>
        <v>#REF!</v>
      </c>
      <c r="L955" s="92" t="e">
        <f>'ORÇAMENTO '!#REF!</f>
        <v>#REF!</v>
      </c>
      <c r="M955" s="92" t="e">
        <f>'ORÇAMENTO '!#REF!</f>
        <v>#REF!</v>
      </c>
      <c r="N955" s="95" t="e">
        <f>'ORÇAMENTO '!#REF!</f>
        <v>#REF!</v>
      </c>
      <c r="R955" s="96" t="e">
        <f t="shared" si="318"/>
        <v>#REF!</v>
      </c>
      <c r="S955" s="96" t="e">
        <f t="shared" si="319"/>
        <v>#REF!</v>
      </c>
      <c r="T955" s="89" t="e">
        <f t="shared" si="320"/>
        <v>#REF!</v>
      </c>
      <c r="U955" s="96" t="e">
        <f t="shared" si="313"/>
        <v>#REF!</v>
      </c>
      <c r="V955" s="100" t="e">
        <f t="shared" si="321"/>
        <v>#REF!</v>
      </c>
      <c r="W955" s="103" t="e">
        <f t="shared" si="322"/>
        <v>#REF!</v>
      </c>
    </row>
    <row r="956" spans="3:23">
      <c r="C956" s="84" t="e">
        <f>'ORÇAMENTO '!#REF!</f>
        <v>#REF!</v>
      </c>
      <c r="D956" s="88" t="e">
        <f>'ORÇAMENTO '!#REF!</f>
        <v>#REF!</v>
      </c>
      <c r="E956" s="88" t="e">
        <f>'ORÇAMENTO '!#REF!</f>
        <v>#REF!</v>
      </c>
      <c r="F956" s="88" t="e">
        <f>'ORÇAMENTO '!#REF!</f>
        <v>#REF!</v>
      </c>
      <c r="G956" s="90" t="e">
        <f>'ORÇAMENTO '!#REF!</f>
        <v>#REF!</v>
      </c>
      <c r="H956" s="92" t="e">
        <f>'ORÇAMENTO '!#REF!</f>
        <v>#REF!</v>
      </c>
      <c r="I956" s="90" t="e">
        <f>'ORÇAMENTO '!#REF!</f>
        <v>#REF!</v>
      </c>
      <c r="J956" s="90" t="e">
        <f>'ORÇAMENTO '!#REF!</f>
        <v>#REF!</v>
      </c>
      <c r="K956" s="90" t="e">
        <f>'ORÇAMENTO '!#REF!</f>
        <v>#REF!</v>
      </c>
      <c r="L956" s="92" t="e">
        <f>'ORÇAMENTO '!#REF!</f>
        <v>#REF!</v>
      </c>
      <c r="M956" s="92" t="e">
        <f>'ORÇAMENTO '!#REF!</f>
        <v>#REF!</v>
      </c>
      <c r="N956" s="95" t="e">
        <f>'ORÇAMENTO '!#REF!</f>
        <v>#REF!</v>
      </c>
      <c r="R956" s="96" t="e">
        <f t="shared" si="318"/>
        <v>#REF!</v>
      </c>
      <c r="S956" s="96" t="e">
        <f t="shared" si="319"/>
        <v>#REF!</v>
      </c>
      <c r="T956" s="89" t="e">
        <f t="shared" si="320"/>
        <v>#REF!</v>
      </c>
      <c r="U956" s="96" t="e">
        <f t="shared" si="313"/>
        <v>#REF!</v>
      </c>
      <c r="V956" s="100" t="e">
        <f t="shared" si="321"/>
        <v>#REF!</v>
      </c>
      <c r="W956" s="103" t="e">
        <f t="shared" si="322"/>
        <v>#REF!</v>
      </c>
    </row>
    <row r="957" spans="3:23">
      <c r="C957" s="84" t="e">
        <f>'ORÇAMENTO '!#REF!</f>
        <v>#REF!</v>
      </c>
      <c r="D957" s="88" t="e">
        <f>'ORÇAMENTO '!#REF!</f>
        <v>#REF!</v>
      </c>
      <c r="E957" s="88" t="e">
        <f>'ORÇAMENTO '!#REF!</f>
        <v>#REF!</v>
      </c>
      <c r="F957" s="88" t="e">
        <f>'ORÇAMENTO '!#REF!</f>
        <v>#REF!</v>
      </c>
      <c r="G957" s="90" t="e">
        <f>'ORÇAMENTO '!#REF!</f>
        <v>#REF!</v>
      </c>
      <c r="H957" s="92" t="e">
        <f>'ORÇAMENTO '!#REF!</f>
        <v>#REF!</v>
      </c>
      <c r="I957" s="90" t="e">
        <f>'ORÇAMENTO '!#REF!</f>
        <v>#REF!</v>
      </c>
      <c r="J957" s="90" t="e">
        <f>'ORÇAMENTO '!#REF!</f>
        <v>#REF!</v>
      </c>
      <c r="K957" s="90" t="e">
        <f>'ORÇAMENTO '!#REF!</f>
        <v>#REF!</v>
      </c>
      <c r="L957" s="92" t="e">
        <f>'ORÇAMENTO '!#REF!</f>
        <v>#REF!</v>
      </c>
      <c r="M957" s="92" t="e">
        <f>'ORÇAMENTO '!#REF!</f>
        <v>#REF!</v>
      </c>
      <c r="N957" s="95" t="e">
        <f>'ORÇAMENTO '!#REF!</f>
        <v>#REF!</v>
      </c>
      <c r="R957" s="96" t="e">
        <f t="shared" si="318"/>
        <v>#REF!</v>
      </c>
      <c r="S957" s="96" t="e">
        <f t="shared" si="319"/>
        <v>#REF!</v>
      </c>
      <c r="T957" s="89" t="e">
        <f t="shared" si="320"/>
        <v>#REF!</v>
      </c>
      <c r="U957" s="96" t="e">
        <f t="shared" si="313"/>
        <v>#REF!</v>
      </c>
      <c r="V957" s="100" t="e">
        <f t="shared" si="321"/>
        <v>#REF!</v>
      </c>
      <c r="W957" s="103" t="e">
        <f t="shared" si="322"/>
        <v>#REF!</v>
      </c>
    </row>
    <row r="958" spans="3:23">
      <c r="C958" s="84" t="e">
        <f>'ORÇAMENTO '!#REF!</f>
        <v>#REF!</v>
      </c>
      <c r="D958" s="88" t="e">
        <f>'ORÇAMENTO '!#REF!</f>
        <v>#REF!</v>
      </c>
      <c r="E958" s="88" t="e">
        <f>'ORÇAMENTO '!#REF!</f>
        <v>#REF!</v>
      </c>
      <c r="F958" s="88" t="e">
        <f>'ORÇAMENTO '!#REF!</f>
        <v>#REF!</v>
      </c>
      <c r="G958" s="90" t="e">
        <f>'ORÇAMENTO '!#REF!</f>
        <v>#REF!</v>
      </c>
      <c r="H958" s="92" t="e">
        <f>'ORÇAMENTO '!#REF!</f>
        <v>#REF!</v>
      </c>
      <c r="I958" s="90" t="e">
        <f>'ORÇAMENTO '!#REF!</f>
        <v>#REF!</v>
      </c>
      <c r="J958" s="90" t="e">
        <f>'ORÇAMENTO '!#REF!</f>
        <v>#REF!</v>
      </c>
      <c r="K958" s="90" t="e">
        <f>'ORÇAMENTO '!#REF!</f>
        <v>#REF!</v>
      </c>
      <c r="L958" s="92" t="e">
        <f>'ORÇAMENTO '!#REF!</f>
        <v>#REF!</v>
      </c>
      <c r="M958" s="92" t="e">
        <f>'ORÇAMENTO '!#REF!</f>
        <v>#REF!</v>
      </c>
      <c r="N958" s="95" t="e">
        <f>'ORÇAMENTO '!#REF!</f>
        <v>#REF!</v>
      </c>
      <c r="R958" s="96" t="e">
        <f t="shared" si="318"/>
        <v>#REF!</v>
      </c>
      <c r="S958" s="96" t="e">
        <f t="shared" si="319"/>
        <v>#REF!</v>
      </c>
      <c r="T958" s="89" t="e">
        <f t="shared" si="320"/>
        <v>#REF!</v>
      </c>
      <c r="U958" s="96" t="e">
        <f t="shared" si="313"/>
        <v>#REF!</v>
      </c>
      <c r="V958" s="100" t="e">
        <f t="shared" si="321"/>
        <v>#REF!</v>
      </c>
      <c r="W958" s="103" t="e">
        <f t="shared" si="322"/>
        <v>#REF!</v>
      </c>
    </row>
    <row r="959" spans="3:23">
      <c r="C959" s="84" t="e">
        <f>'ORÇAMENTO '!#REF!</f>
        <v>#REF!</v>
      </c>
      <c r="D959" s="88" t="e">
        <f>'ORÇAMENTO '!#REF!</f>
        <v>#REF!</v>
      </c>
      <c r="E959" s="88" t="e">
        <f>'ORÇAMENTO '!#REF!</f>
        <v>#REF!</v>
      </c>
      <c r="F959" s="88" t="e">
        <f>'ORÇAMENTO '!#REF!</f>
        <v>#REF!</v>
      </c>
      <c r="G959" s="90" t="e">
        <f>'ORÇAMENTO '!#REF!</f>
        <v>#REF!</v>
      </c>
      <c r="H959" s="92" t="e">
        <f>'ORÇAMENTO '!#REF!</f>
        <v>#REF!</v>
      </c>
      <c r="I959" s="90" t="e">
        <f>'ORÇAMENTO '!#REF!</f>
        <v>#REF!</v>
      </c>
      <c r="J959" s="90" t="e">
        <f>'ORÇAMENTO '!#REF!</f>
        <v>#REF!</v>
      </c>
      <c r="K959" s="90" t="e">
        <f>'ORÇAMENTO '!#REF!</f>
        <v>#REF!</v>
      </c>
      <c r="L959" s="92" t="e">
        <f>'ORÇAMENTO '!#REF!</f>
        <v>#REF!</v>
      </c>
      <c r="M959" s="92" t="e">
        <f>'ORÇAMENTO '!#REF!</f>
        <v>#REF!</v>
      </c>
      <c r="N959" s="95" t="e">
        <f>'ORÇAMENTO '!#REF!</f>
        <v>#REF!</v>
      </c>
      <c r="R959" s="96" t="e">
        <f t="shared" si="318"/>
        <v>#REF!</v>
      </c>
      <c r="S959" s="96" t="e">
        <f t="shared" si="319"/>
        <v>#REF!</v>
      </c>
      <c r="T959" s="89" t="e">
        <f t="shared" si="320"/>
        <v>#REF!</v>
      </c>
      <c r="U959" s="96" t="e">
        <f t="shared" si="313"/>
        <v>#REF!</v>
      </c>
      <c r="V959" s="100" t="e">
        <f t="shared" si="321"/>
        <v>#REF!</v>
      </c>
      <c r="W959" s="103" t="e">
        <f t="shared" si="322"/>
        <v>#REF!</v>
      </c>
    </row>
    <row r="960" spans="3:23">
      <c r="C960" s="84" t="e">
        <f>'ORÇAMENTO '!#REF!</f>
        <v>#REF!</v>
      </c>
      <c r="D960" s="88" t="e">
        <f>'ORÇAMENTO '!#REF!</f>
        <v>#REF!</v>
      </c>
      <c r="E960" s="88" t="e">
        <f>'ORÇAMENTO '!#REF!</f>
        <v>#REF!</v>
      </c>
      <c r="F960" s="88" t="e">
        <f>'ORÇAMENTO '!#REF!</f>
        <v>#REF!</v>
      </c>
      <c r="G960" s="90" t="e">
        <f>'ORÇAMENTO '!#REF!</f>
        <v>#REF!</v>
      </c>
      <c r="H960" s="92" t="e">
        <f>'ORÇAMENTO '!#REF!</f>
        <v>#REF!</v>
      </c>
      <c r="I960" s="90" t="e">
        <f>'ORÇAMENTO '!#REF!</f>
        <v>#REF!</v>
      </c>
      <c r="J960" s="90" t="e">
        <f>'ORÇAMENTO '!#REF!</f>
        <v>#REF!</v>
      </c>
      <c r="K960" s="90" t="e">
        <f>'ORÇAMENTO '!#REF!</f>
        <v>#REF!</v>
      </c>
      <c r="L960" s="92" t="e">
        <f>'ORÇAMENTO '!#REF!</f>
        <v>#REF!</v>
      </c>
      <c r="M960" s="92" t="e">
        <f>'ORÇAMENTO '!#REF!</f>
        <v>#REF!</v>
      </c>
      <c r="N960" s="95" t="e">
        <f>'ORÇAMENTO '!#REF!</f>
        <v>#REF!</v>
      </c>
      <c r="R960" s="96" t="e">
        <f t="shared" si="318"/>
        <v>#REF!</v>
      </c>
      <c r="S960" s="96" t="e">
        <f t="shared" si="319"/>
        <v>#REF!</v>
      </c>
      <c r="T960" s="89" t="e">
        <f t="shared" si="320"/>
        <v>#REF!</v>
      </c>
      <c r="U960" s="96" t="e">
        <f t="shared" si="313"/>
        <v>#REF!</v>
      </c>
      <c r="V960" s="100" t="e">
        <f t="shared" si="321"/>
        <v>#REF!</v>
      </c>
      <c r="W960" s="103" t="e">
        <f t="shared" si="322"/>
        <v>#REF!</v>
      </c>
    </row>
    <row r="961" spans="3:23">
      <c r="C961" s="84" t="e">
        <f>'ORÇAMENTO '!#REF!</f>
        <v>#REF!</v>
      </c>
      <c r="D961" s="88" t="e">
        <f>'ORÇAMENTO '!#REF!</f>
        <v>#REF!</v>
      </c>
      <c r="E961" s="88" t="e">
        <f>'ORÇAMENTO '!#REF!</f>
        <v>#REF!</v>
      </c>
      <c r="F961" s="88" t="e">
        <f>'ORÇAMENTO '!#REF!</f>
        <v>#REF!</v>
      </c>
      <c r="G961" s="90" t="e">
        <f>'ORÇAMENTO '!#REF!</f>
        <v>#REF!</v>
      </c>
      <c r="H961" s="92" t="e">
        <f>'ORÇAMENTO '!#REF!</f>
        <v>#REF!</v>
      </c>
      <c r="I961" s="90" t="e">
        <f>'ORÇAMENTO '!#REF!</f>
        <v>#REF!</v>
      </c>
      <c r="J961" s="90" t="e">
        <f>'ORÇAMENTO '!#REF!</f>
        <v>#REF!</v>
      </c>
      <c r="K961" s="90" t="e">
        <f>'ORÇAMENTO '!#REF!</f>
        <v>#REF!</v>
      </c>
      <c r="L961" s="92" t="e">
        <f>'ORÇAMENTO '!#REF!</f>
        <v>#REF!</v>
      </c>
      <c r="M961" s="92" t="e">
        <f>'ORÇAMENTO '!#REF!</f>
        <v>#REF!</v>
      </c>
      <c r="N961" s="95" t="e">
        <f>'ORÇAMENTO '!#REF!</f>
        <v>#REF!</v>
      </c>
      <c r="R961" s="96" t="e">
        <f t="shared" si="318"/>
        <v>#REF!</v>
      </c>
      <c r="S961" s="96" t="e">
        <f t="shared" si="319"/>
        <v>#REF!</v>
      </c>
      <c r="T961" s="89" t="e">
        <f t="shared" si="320"/>
        <v>#REF!</v>
      </c>
      <c r="U961" s="96" t="e">
        <f t="shared" si="313"/>
        <v>#REF!</v>
      </c>
      <c r="V961" s="100" t="e">
        <f t="shared" si="321"/>
        <v>#REF!</v>
      </c>
      <c r="W961" s="103" t="e">
        <f t="shared" si="322"/>
        <v>#REF!</v>
      </c>
    </row>
    <row r="962" spans="3:23" hidden="1">
      <c r="C962" s="84" t="e">
        <f>'ORÇAMENTO '!#REF!</f>
        <v>#REF!</v>
      </c>
      <c r="D962" s="88" t="e">
        <f>'ORÇAMENTO '!#REF!</f>
        <v>#REF!</v>
      </c>
      <c r="E962" s="88" t="e">
        <f>'ORÇAMENTO '!#REF!</f>
        <v>#REF!</v>
      </c>
      <c r="F962" s="88" t="e">
        <f>'ORÇAMENTO '!#REF!</f>
        <v>#REF!</v>
      </c>
      <c r="G962" s="90" t="e">
        <f>'ORÇAMENTO '!#REF!</f>
        <v>#REF!</v>
      </c>
      <c r="H962" s="92" t="e">
        <f>'ORÇAMENTO '!#REF!</f>
        <v>#REF!</v>
      </c>
      <c r="I962" s="90" t="e">
        <f>'ORÇAMENTO '!#REF!</f>
        <v>#REF!</v>
      </c>
      <c r="J962" s="90" t="e">
        <f>'ORÇAMENTO '!#REF!</f>
        <v>#REF!</v>
      </c>
      <c r="K962" s="90" t="e">
        <f>'ORÇAMENTO '!#REF!</f>
        <v>#REF!</v>
      </c>
      <c r="L962" s="92" t="e">
        <f>'ORÇAMENTO '!#REF!</f>
        <v>#REF!</v>
      </c>
      <c r="M962" s="92" t="e">
        <f>'ORÇAMENTO '!#REF!</f>
        <v>#REF!</v>
      </c>
      <c r="N962" s="95" t="e">
        <f>'ORÇAMENTO '!#REF!</f>
        <v>#REF!</v>
      </c>
      <c r="R962" s="96" t="e">
        <f>IF(F962=F961,0,SUMIF(F$6:F$1627,F962,H$6:H$1627))</f>
        <v>#REF!</v>
      </c>
      <c r="S962" s="96" t="e">
        <f>IF(F962=F961,0,SUMIF(F$6:F$1627,F962,I$6:I$1627))</f>
        <v>#REF!</v>
      </c>
      <c r="T962" s="89" t="e">
        <f>IF(F962=F961,0,SUMIF(F$6:F$1627,F962,L$6:L$1627))</f>
        <v>#REF!</v>
      </c>
      <c r="U962" s="96" t="e">
        <f t="shared" si="313"/>
        <v>#REF!</v>
      </c>
      <c r="V962" s="100" t="e">
        <f>IF(F962=F961,0,SUMIF(F$6:F$1627,F962,N$6:N$1627))</f>
        <v>#REF!</v>
      </c>
    </row>
    <row r="963" spans="3:23" hidden="1">
      <c r="C963" s="84" t="e">
        <f>'ORÇAMENTO '!#REF!</f>
        <v>#REF!</v>
      </c>
      <c r="D963" s="88" t="e">
        <f>'ORÇAMENTO '!#REF!</f>
        <v>#REF!</v>
      </c>
      <c r="E963" s="88" t="e">
        <f>'ORÇAMENTO '!#REF!</f>
        <v>#REF!</v>
      </c>
      <c r="F963" s="88" t="e">
        <f>'ORÇAMENTO '!#REF!</f>
        <v>#REF!</v>
      </c>
      <c r="G963" s="90" t="e">
        <f>'ORÇAMENTO '!#REF!</f>
        <v>#REF!</v>
      </c>
      <c r="H963" s="92" t="e">
        <f>'ORÇAMENTO '!#REF!</f>
        <v>#REF!</v>
      </c>
      <c r="I963" s="90" t="e">
        <f>'ORÇAMENTO '!#REF!</f>
        <v>#REF!</v>
      </c>
      <c r="J963" s="90" t="e">
        <f>'ORÇAMENTO '!#REF!</f>
        <v>#REF!</v>
      </c>
      <c r="K963" s="90" t="e">
        <f>'ORÇAMENTO '!#REF!</f>
        <v>#REF!</v>
      </c>
      <c r="L963" s="92" t="e">
        <f>'ORÇAMENTO '!#REF!</f>
        <v>#REF!</v>
      </c>
      <c r="M963" s="92" t="e">
        <f>'ORÇAMENTO '!#REF!</f>
        <v>#REF!</v>
      </c>
      <c r="N963" s="95" t="e">
        <f>'ORÇAMENTO '!#REF!</f>
        <v>#REF!</v>
      </c>
      <c r="R963" s="96" t="e">
        <f>IF(F963=F962,0,SUMIF(F$6:F$1627,F963,H$6:H$1627))</f>
        <v>#REF!</v>
      </c>
      <c r="S963" s="96" t="e">
        <f>IF(F963=F962,0,SUMIF(F$6:F$1627,F963,I$6:I$1627))</f>
        <v>#REF!</v>
      </c>
      <c r="T963" s="89" t="e">
        <f>IF(F963=F962,0,SUMIF(F$6:F$1627,F963,L$6:L$1627))</f>
        <v>#REF!</v>
      </c>
      <c r="U963" s="96" t="e">
        <f t="shared" si="313"/>
        <v>#REF!</v>
      </c>
      <c r="V963" s="100" t="e">
        <f>IF(F963=F962,0,SUMIF(F$6:F$1627,F963,N$6:N$1627))</f>
        <v>#REF!</v>
      </c>
    </row>
    <row r="964" spans="3:23">
      <c r="C964" s="84" t="e">
        <f>'ORÇAMENTO '!#REF!</f>
        <v>#REF!</v>
      </c>
      <c r="D964" s="88" t="e">
        <f>'ORÇAMENTO '!#REF!</f>
        <v>#REF!</v>
      </c>
      <c r="E964" s="88" t="e">
        <f>'ORÇAMENTO '!#REF!</f>
        <v>#REF!</v>
      </c>
      <c r="F964" s="88" t="e">
        <f>'ORÇAMENTO '!#REF!</f>
        <v>#REF!</v>
      </c>
      <c r="G964" s="90" t="e">
        <f>'ORÇAMENTO '!#REF!</f>
        <v>#REF!</v>
      </c>
      <c r="H964" s="92" t="e">
        <f>'ORÇAMENTO '!#REF!</f>
        <v>#REF!</v>
      </c>
      <c r="I964" s="90" t="e">
        <f>'ORÇAMENTO '!#REF!</f>
        <v>#REF!</v>
      </c>
      <c r="J964" s="90" t="e">
        <f>'ORÇAMENTO '!#REF!</f>
        <v>#REF!</v>
      </c>
      <c r="K964" s="90" t="e">
        <f>'ORÇAMENTO '!#REF!</f>
        <v>#REF!</v>
      </c>
      <c r="L964" s="92" t="e">
        <f>'ORÇAMENTO '!#REF!</f>
        <v>#REF!</v>
      </c>
      <c r="M964" s="92" t="e">
        <f>'ORÇAMENTO '!#REF!</f>
        <v>#REF!</v>
      </c>
      <c r="N964" s="95" t="e">
        <f>'ORÇAMENTO '!#REF!</f>
        <v>#REF!</v>
      </c>
      <c r="R964" s="96" t="e">
        <f>IF(F964=F963,0,SUMIF($F$6:$F$1627,F964,$H$6:$H$1627))</f>
        <v>#REF!</v>
      </c>
      <c r="S964" s="96" t="e">
        <f>IF(F964=F963,0,SUMIF($F$6:$F$1627,F964,$I$6:$I$1627))</f>
        <v>#REF!</v>
      </c>
      <c r="T964" s="89" t="e">
        <f>IF(F964=F963,0,SUMIF($F$6:$F$1627,F964,$L$6:$L$1627))</f>
        <v>#REF!</v>
      </c>
      <c r="U964" s="96" t="e">
        <f t="shared" si="313"/>
        <v>#REF!</v>
      </c>
      <c r="V964" s="100" t="e">
        <f>IF(F964=F963,0,SUMIF($F$6:$F$1627,F964,$N$6:$N$1627))</f>
        <v>#REF!</v>
      </c>
      <c r="W964" s="103" t="e">
        <f>V964+W963</f>
        <v>#REF!</v>
      </c>
    </row>
    <row r="965" spans="3:23">
      <c r="C965" s="84" t="e">
        <f>'ORÇAMENTO '!#REF!</f>
        <v>#REF!</v>
      </c>
      <c r="D965" s="88" t="e">
        <f>'ORÇAMENTO '!#REF!</f>
        <v>#REF!</v>
      </c>
      <c r="E965" s="88" t="e">
        <f>'ORÇAMENTO '!#REF!</f>
        <v>#REF!</v>
      </c>
      <c r="F965" s="88" t="e">
        <f>'ORÇAMENTO '!#REF!</f>
        <v>#REF!</v>
      </c>
      <c r="G965" s="90" t="e">
        <f>'ORÇAMENTO '!#REF!</f>
        <v>#REF!</v>
      </c>
      <c r="H965" s="92" t="e">
        <f>'ORÇAMENTO '!#REF!</f>
        <v>#REF!</v>
      </c>
      <c r="I965" s="90" t="e">
        <f>'ORÇAMENTO '!#REF!</f>
        <v>#REF!</v>
      </c>
      <c r="J965" s="90" t="e">
        <f>'ORÇAMENTO '!#REF!</f>
        <v>#REF!</v>
      </c>
      <c r="K965" s="90" t="e">
        <f>'ORÇAMENTO '!#REF!</f>
        <v>#REF!</v>
      </c>
      <c r="L965" s="92" t="e">
        <f>'ORÇAMENTO '!#REF!</f>
        <v>#REF!</v>
      </c>
      <c r="M965" s="92" t="e">
        <f>'ORÇAMENTO '!#REF!</f>
        <v>#REF!</v>
      </c>
      <c r="N965" s="95" t="e">
        <f>'ORÇAMENTO '!#REF!</f>
        <v>#REF!</v>
      </c>
      <c r="R965" s="96" t="e">
        <f>IF(F965=F964,0,SUMIF($F$6:$F$1627,F965,$H$6:$H$1627))</f>
        <v>#REF!</v>
      </c>
      <c r="S965" s="96" t="e">
        <f>IF(F965=F964,0,SUMIF($F$6:$F$1627,F965,$I$6:$I$1627))</f>
        <v>#REF!</v>
      </c>
      <c r="T965" s="89" t="e">
        <f>IF(F965=F964,0,SUMIF($F$6:$F$1627,F965,$L$6:$L$1627))</f>
        <v>#REF!</v>
      </c>
      <c r="U965" s="96" t="e">
        <f t="shared" si="313"/>
        <v>#REF!</v>
      </c>
      <c r="V965" s="100" t="e">
        <f>IF(F965=F964,0,SUMIF($F$6:$F$1627,F965,$N$6:$N$1627))</f>
        <v>#REF!</v>
      </c>
      <c r="W965" s="103" t="e">
        <f>V965+W964</f>
        <v>#REF!</v>
      </c>
    </row>
    <row r="966" spans="3:23">
      <c r="C966" s="84" t="e">
        <f>'ORÇAMENTO '!#REF!</f>
        <v>#REF!</v>
      </c>
      <c r="D966" s="88" t="e">
        <f>'ORÇAMENTO '!#REF!</f>
        <v>#REF!</v>
      </c>
      <c r="E966" s="88" t="e">
        <f>'ORÇAMENTO '!#REF!</f>
        <v>#REF!</v>
      </c>
      <c r="F966" s="88" t="e">
        <f>'ORÇAMENTO '!#REF!</f>
        <v>#REF!</v>
      </c>
      <c r="G966" s="90" t="e">
        <f>'ORÇAMENTO '!#REF!</f>
        <v>#REF!</v>
      </c>
      <c r="H966" s="92" t="e">
        <f>'ORÇAMENTO '!#REF!</f>
        <v>#REF!</v>
      </c>
      <c r="I966" s="90" t="e">
        <f>'ORÇAMENTO '!#REF!</f>
        <v>#REF!</v>
      </c>
      <c r="J966" s="90" t="e">
        <f>'ORÇAMENTO '!#REF!</f>
        <v>#REF!</v>
      </c>
      <c r="K966" s="90" t="e">
        <f>'ORÇAMENTO '!#REF!</f>
        <v>#REF!</v>
      </c>
      <c r="L966" s="92" t="e">
        <f>'ORÇAMENTO '!#REF!</f>
        <v>#REF!</v>
      </c>
      <c r="M966" s="92" t="e">
        <f>'ORÇAMENTO '!#REF!</f>
        <v>#REF!</v>
      </c>
      <c r="N966" s="95" t="e">
        <f>'ORÇAMENTO '!#REF!</f>
        <v>#REF!</v>
      </c>
      <c r="R966" s="96" t="e">
        <f>IF(F966=F965,0,SUMIF($F$6:$F$1627,F966,$H$6:$H$1627))</f>
        <v>#REF!</v>
      </c>
      <c r="S966" s="96" t="e">
        <f>IF(F966=F965,0,SUMIF($F$6:$F$1627,F966,$I$6:$I$1627))</f>
        <v>#REF!</v>
      </c>
      <c r="T966" s="89" t="e">
        <f>IF(F966=F965,0,SUMIF($F$6:$F$1627,F966,$L$6:$L$1627))</f>
        <v>#REF!</v>
      </c>
      <c r="U966" s="96" t="e">
        <f t="shared" ref="U966:U1029" si="323">IF(F966=F965,0,SUMIF(F$6:F$1627,F966,M$6:M$1627))</f>
        <v>#REF!</v>
      </c>
      <c r="V966" s="100" t="e">
        <f>IF(F966=F965,0,SUMIF($F$6:$F$1627,F966,$N$6:$N$1627))</f>
        <v>#REF!</v>
      </c>
      <c r="W966" s="103" t="e">
        <f>V966+W965</f>
        <v>#REF!</v>
      </c>
    </row>
    <row r="967" spans="3:23">
      <c r="C967" s="84" t="e">
        <f>'ORÇAMENTO '!#REF!</f>
        <v>#REF!</v>
      </c>
      <c r="D967" s="88" t="e">
        <f>'ORÇAMENTO '!#REF!</f>
        <v>#REF!</v>
      </c>
      <c r="E967" s="88" t="e">
        <f>'ORÇAMENTO '!#REF!</f>
        <v>#REF!</v>
      </c>
      <c r="F967" s="88" t="e">
        <f>'ORÇAMENTO '!#REF!</f>
        <v>#REF!</v>
      </c>
      <c r="G967" s="90" t="e">
        <f>'ORÇAMENTO '!#REF!</f>
        <v>#REF!</v>
      </c>
      <c r="H967" s="92" t="e">
        <f>'ORÇAMENTO '!#REF!</f>
        <v>#REF!</v>
      </c>
      <c r="I967" s="90" t="e">
        <f>'ORÇAMENTO '!#REF!</f>
        <v>#REF!</v>
      </c>
      <c r="J967" s="90" t="e">
        <f>'ORÇAMENTO '!#REF!</f>
        <v>#REF!</v>
      </c>
      <c r="K967" s="90" t="e">
        <f>'ORÇAMENTO '!#REF!</f>
        <v>#REF!</v>
      </c>
      <c r="L967" s="92" t="e">
        <f>'ORÇAMENTO '!#REF!</f>
        <v>#REF!</v>
      </c>
      <c r="M967" s="92" t="e">
        <f>'ORÇAMENTO '!#REF!</f>
        <v>#REF!</v>
      </c>
      <c r="N967" s="95" t="e">
        <f>'ORÇAMENTO '!#REF!</f>
        <v>#REF!</v>
      </c>
      <c r="R967" s="96" t="e">
        <f>IF(F967=F966,0,SUMIF($F$6:$F$1627,F967,$H$6:$H$1627))</f>
        <v>#REF!</v>
      </c>
      <c r="S967" s="96" t="e">
        <f>IF(F967=F966,0,SUMIF($F$6:$F$1627,F967,$I$6:$I$1627))</f>
        <v>#REF!</v>
      </c>
      <c r="T967" s="89" t="e">
        <f>IF(F967=F966,0,SUMIF($F$6:$F$1627,F967,$L$6:$L$1627))</f>
        <v>#REF!</v>
      </c>
      <c r="U967" s="96" t="e">
        <f t="shared" si="323"/>
        <v>#REF!</v>
      </c>
      <c r="V967" s="100" t="e">
        <f>IF(F967=F966,0,SUMIF($F$6:$F$1627,F967,$N$6:$N$1627))</f>
        <v>#REF!</v>
      </c>
      <c r="W967" s="103" t="e">
        <f>V967+W966</f>
        <v>#REF!</v>
      </c>
    </row>
    <row r="968" spans="3:23" hidden="1">
      <c r="C968" s="84" t="e">
        <f>'ORÇAMENTO '!#REF!</f>
        <v>#REF!</v>
      </c>
      <c r="D968" s="88" t="e">
        <f>'ORÇAMENTO '!#REF!</f>
        <v>#REF!</v>
      </c>
      <c r="E968" s="88" t="e">
        <f>'ORÇAMENTO '!#REF!</f>
        <v>#REF!</v>
      </c>
      <c r="F968" s="88" t="e">
        <f>'ORÇAMENTO '!#REF!</f>
        <v>#REF!</v>
      </c>
      <c r="G968" s="90" t="e">
        <f>'ORÇAMENTO '!#REF!</f>
        <v>#REF!</v>
      </c>
      <c r="H968" s="92" t="e">
        <f>'ORÇAMENTO '!#REF!</f>
        <v>#REF!</v>
      </c>
      <c r="I968" s="90" t="e">
        <f>'ORÇAMENTO '!#REF!</f>
        <v>#REF!</v>
      </c>
      <c r="J968" s="90" t="e">
        <f>'ORÇAMENTO '!#REF!</f>
        <v>#REF!</v>
      </c>
      <c r="K968" s="90" t="e">
        <f>'ORÇAMENTO '!#REF!</f>
        <v>#REF!</v>
      </c>
      <c r="L968" s="92" t="e">
        <f>'ORÇAMENTO '!#REF!</f>
        <v>#REF!</v>
      </c>
      <c r="M968" s="92" t="e">
        <f>'ORÇAMENTO '!#REF!</f>
        <v>#REF!</v>
      </c>
      <c r="N968" s="95" t="e">
        <f>'ORÇAMENTO '!#REF!</f>
        <v>#REF!</v>
      </c>
      <c r="R968" s="96" t="e">
        <f>IF(F968=F967,0,SUMIF(F$6:F$1627,F968,H$6:H$1627))</f>
        <v>#REF!</v>
      </c>
      <c r="S968" s="96" t="e">
        <f>IF(F968=F967,0,SUMIF(F$6:F$1627,F968,I$6:I$1627))</f>
        <v>#REF!</v>
      </c>
      <c r="T968" s="89" t="e">
        <f>IF(F968=F967,0,SUMIF(F$6:F$1627,F968,L$6:L$1627))</f>
        <v>#REF!</v>
      </c>
      <c r="U968" s="96" t="e">
        <f t="shared" si="323"/>
        <v>#REF!</v>
      </c>
      <c r="V968" s="100" t="e">
        <f>IF(F968=F967,0,SUMIF(F$6:F$1627,F968,N$6:N$1627))</f>
        <v>#REF!</v>
      </c>
    </row>
    <row r="969" spans="3:23" hidden="1">
      <c r="C969" s="84" t="e">
        <f>'ORÇAMENTO '!#REF!</f>
        <v>#REF!</v>
      </c>
      <c r="D969" s="88" t="e">
        <f>'ORÇAMENTO '!#REF!</f>
        <v>#REF!</v>
      </c>
      <c r="E969" s="88" t="e">
        <f>'ORÇAMENTO '!#REF!</f>
        <v>#REF!</v>
      </c>
      <c r="F969" s="88" t="e">
        <f>'ORÇAMENTO '!#REF!</f>
        <v>#REF!</v>
      </c>
      <c r="G969" s="90" t="e">
        <f>'ORÇAMENTO '!#REF!</f>
        <v>#REF!</v>
      </c>
      <c r="H969" s="92" t="e">
        <f>'ORÇAMENTO '!#REF!</f>
        <v>#REF!</v>
      </c>
      <c r="I969" s="90" t="e">
        <f>'ORÇAMENTO '!#REF!</f>
        <v>#REF!</v>
      </c>
      <c r="J969" s="90" t="e">
        <f>'ORÇAMENTO '!#REF!</f>
        <v>#REF!</v>
      </c>
      <c r="K969" s="90" t="e">
        <f>'ORÇAMENTO '!#REF!</f>
        <v>#REF!</v>
      </c>
      <c r="L969" s="92" t="e">
        <f>'ORÇAMENTO '!#REF!</f>
        <v>#REF!</v>
      </c>
      <c r="M969" s="92" t="e">
        <f>'ORÇAMENTO '!#REF!</f>
        <v>#REF!</v>
      </c>
      <c r="N969" s="95" t="e">
        <f>'ORÇAMENTO '!#REF!</f>
        <v>#REF!</v>
      </c>
      <c r="R969" s="96" t="e">
        <f>IF(F969=F968,0,SUMIF(F$6:F$1627,F969,H$6:H$1627))</f>
        <v>#REF!</v>
      </c>
      <c r="S969" s="96" t="e">
        <f>IF(F969=F968,0,SUMIF(F$6:F$1627,F969,I$6:I$1627))</f>
        <v>#REF!</v>
      </c>
      <c r="T969" s="89" t="e">
        <f>IF(F969=F968,0,SUMIF(F$6:F$1627,F969,L$6:L$1627))</f>
        <v>#REF!</v>
      </c>
      <c r="U969" s="96" t="e">
        <f t="shared" si="323"/>
        <v>#REF!</v>
      </c>
      <c r="V969" s="100" t="e">
        <f>IF(F969=F968,0,SUMIF(F$6:F$1627,F969,N$6:N$1627))</f>
        <v>#REF!</v>
      </c>
    </row>
    <row r="970" spans="3:23" hidden="1">
      <c r="C970" s="84" t="e">
        <f>'ORÇAMENTO '!#REF!</f>
        <v>#REF!</v>
      </c>
      <c r="D970" s="88" t="e">
        <f>'ORÇAMENTO '!#REF!</f>
        <v>#REF!</v>
      </c>
      <c r="E970" s="88" t="e">
        <f>'ORÇAMENTO '!#REF!</f>
        <v>#REF!</v>
      </c>
      <c r="F970" s="88" t="e">
        <f>'ORÇAMENTO '!#REF!</f>
        <v>#REF!</v>
      </c>
      <c r="G970" s="90" t="e">
        <f>'ORÇAMENTO '!#REF!</f>
        <v>#REF!</v>
      </c>
      <c r="H970" s="92" t="e">
        <f>'ORÇAMENTO '!#REF!</f>
        <v>#REF!</v>
      </c>
      <c r="I970" s="90" t="e">
        <f>'ORÇAMENTO '!#REF!</f>
        <v>#REF!</v>
      </c>
      <c r="J970" s="90" t="e">
        <f>'ORÇAMENTO '!#REF!</f>
        <v>#REF!</v>
      </c>
      <c r="K970" s="90" t="e">
        <f>'ORÇAMENTO '!#REF!</f>
        <v>#REF!</v>
      </c>
      <c r="L970" s="92" t="e">
        <f>'ORÇAMENTO '!#REF!</f>
        <v>#REF!</v>
      </c>
      <c r="M970" s="92" t="e">
        <f>'ORÇAMENTO '!#REF!</f>
        <v>#REF!</v>
      </c>
      <c r="N970" s="95" t="e">
        <f>'ORÇAMENTO '!#REF!</f>
        <v>#REF!</v>
      </c>
      <c r="R970" s="96" t="e">
        <f>IF(F970=F969,0,SUMIF(F$6:F$1627,F970,H$6:H$1627))</f>
        <v>#REF!</v>
      </c>
      <c r="S970" s="96" t="e">
        <f>IF(F970=F969,0,SUMIF(F$6:F$1627,F970,I$6:I$1627))</f>
        <v>#REF!</v>
      </c>
      <c r="T970" s="89" t="e">
        <f>IF(F970=F969,0,SUMIF(F$6:F$1627,F970,L$6:L$1627))</f>
        <v>#REF!</v>
      </c>
      <c r="U970" s="96" t="e">
        <f t="shared" si="323"/>
        <v>#REF!</v>
      </c>
      <c r="V970" s="100" t="e">
        <f>IF(F970=F969,0,SUMIF(F$6:F$1627,F970,N$6:N$1627))</f>
        <v>#REF!</v>
      </c>
    </row>
    <row r="971" spans="3:23">
      <c r="C971" s="84" t="e">
        <f>'ORÇAMENTO '!#REF!</f>
        <v>#REF!</v>
      </c>
      <c r="D971" s="88" t="e">
        <f>'ORÇAMENTO '!#REF!</f>
        <v>#REF!</v>
      </c>
      <c r="E971" s="88" t="e">
        <f>'ORÇAMENTO '!#REF!</f>
        <v>#REF!</v>
      </c>
      <c r="F971" s="88" t="e">
        <f>'ORÇAMENTO '!#REF!</f>
        <v>#REF!</v>
      </c>
      <c r="G971" s="90" t="e">
        <f>'ORÇAMENTO '!#REF!</f>
        <v>#REF!</v>
      </c>
      <c r="H971" s="92" t="e">
        <f>'ORÇAMENTO '!#REF!</f>
        <v>#REF!</v>
      </c>
      <c r="I971" s="90" t="e">
        <f>'ORÇAMENTO '!#REF!</f>
        <v>#REF!</v>
      </c>
      <c r="J971" s="90" t="e">
        <f>'ORÇAMENTO '!#REF!</f>
        <v>#REF!</v>
      </c>
      <c r="K971" s="90" t="e">
        <f>'ORÇAMENTO '!#REF!</f>
        <v>#REF!</v>
      </c>
      <c r="L971" s="92" t="e">
        <f>'ORÇAMENTO '!#REF!</f>
        <v>#REF!</v>
      </c>
      <c r="M971" s="92" t="e">
        <f>'ORÇAMENTO '!#REF!</f>
        <v>#REF!</v>
      </c>
      <c r="N971" s="95" t="e">
        <f>'ORÇAMENTO '!#REF!</f>
        <v>#REF!</v>
      </c>
      <c r="R971" s="96" t="e">
        <f>IF(F971=F970,0,SUMIF($F$6:$F$1627,F971,$H$6:$H$1627))</f>
        <v>#REF!</v>
      </c>
      <c r="S971" s="96" t="e">
        <f>IF(F971=F970,0,SUMIF($F$6:$F$1627,F971,$I$6:$I$1627))</f>
        <v>#REF!</v>
      </c>
      <c r="T971" s="89" t="e">
        <f>IF(F971=F970,0,SUMIF($F$6:$F$1627,F971,$L$6:$L$1627))</f>
        <v>#REF!</v>
      </c>
      <c r="U971" s="96" t="e">
        <f t="shared" si="323"/>
        <v>#REF!</v>
      </c>
      <c r="V971" s="100" t="e">
        <f>IF(F971=F970,0,SUMIF($F$6:$F$1627,F971,$N$6:$N$1627))</f>
        <v>#REF!</v>
      </c>
      <c r="W971" s="103" t="e">
        <f>V971+W970</f>
        <v>#REF!</v>
      </c>
    </row>
    <row r="972" spans="3:23" hidden="1">
      <c r="C972" s="84" t="e">
        <f>'ORÇAMENTO '!#REF!</f>
        <v>#REF!</v>
      </c>
      <c r="D972" s="88" t="e">
        <f>'ORÇAMENTO '!#REF!</f>
        <v>#REF!</v>
      </c>
      <c r="E972" s="88" t="e">
        <f>'ORÇAMENTO '!#REF!</f>
        <v>#REF!</v>
      </c>
      <c r="F972" s="88" t="e">
        <f>'ORÇAMENTO '!#REF!</f>
        <v>#REF!</v>
      </c>
      <c r="G972" s="90" t="e">
        <f>'ORÇAMENTO '!#REF!</f>
        <v>#REF!</v>
      </c>
      <c r="H972" s="92" t="e">
        <f>'ORÇAMENTO '!#REF!</f>
        <v>#REF!</v>
      </c>
      <c r="I972" s="90" t="e">
        <f>'ORÇAMENTO '!#REF!</f>
        <v>#REF!</v>
      </c>
      <c r="J972" s="90" t="e">
        <f>'ORÇAMENTO '!#REF!</f>
        <v>#REF!</v>
      </c>
      <c r="K972" s="90" t="e">
        <f>'ORÇAMENTO '!#REF!</f>
        <v>#REF!</v>
      </c>
      <c r="L972" s="92" t="e">
        <f>'ORÇAMENTO '!#REF!</f>
        <v>#REF!</v>
      </c>
      <c r="M972" s="92" t="e">
        <f>'ORÇAMENTO '!#REF!</f>
        <v>#REF!</v>
      </c>
      <c r="N972" s="95" t="e">
        <f>'ORÇAMENTO '!#REF!</f>
        <v>#REF!</v>
      </c>
      <c r="R972" s="96" t="e">
        <f>IF(F972=F971,0,SUMIF(F$6:F$1627,F972,H$6:H$1627))</f>
        <v>#REF!</v>
      </c>
      <c r="S972" s="96" t="e">
        <f>IF(F972=F971,0,SUMIF(F$6:F$1627,F972,I$6:I$1627))</f>
        <v>#REF!</v>
      </c>
      <c r="T972" s="89" t="e">
        <f>IF(F972=F971,0,SUMIF(F$6:F$1627,F972,L$6:L$1627))</f>
        <v>#REF!</v>
      </c>
      <c r="U972" s="96" t="e">
        <f t="shared" si="323"/>
        <v>#REF!</v>
      </c>
      <c r="V972" s="100" t="e">
        <f>IF(F972=F971,0,SUMIF(F$6:F$1627,F972,N$6:N$1627))</f>
        <v>#REF!</v>
      </c>
    </row>
    <row r="973" spans="3:23">
      <c r="C973" s="84" t="e">
        <f>'ORÇAMENTO '!#REF!</f>
        <v>#REF!</v>
      </c>
      <c r="D973" s="88" t="e">
        <f>'ORÇAMENTO '!#REF!</f>
        <v>#REF!</v>
      </c>
      <c r="E973" s="88" t="e">
        <f>'ORÇAMENTO '!#REF!</f>
        <v>#REF!</v>
      </c>
      <c r="F973" s="88" t="e">
        <f>'ORÇAMENTO '!#REF!</f>
        <v>#REF!</v>
      </c>
      <c r="G973" s="90" t="e">
        <f>'ORÇAMENTO '!#REF!</f>
        <v>#REF!</v>
      </c>
      <c r="H973" s="92" t="e">
        <f>'ORÇAMENTO '!#REF!</f>
        <v>#REF!</v>
      </c>
      <c r="I973" s="90" t="e">
        <f>'ORÇAMENTO '!#REF!</f>
        <v>#REF!</v>
      </c>
      <c r="J973" s="90" t="e">
        <f>'ORÇAMENTO '!#REF!</f>
        <v>#REF!</v>
      </c>
      <c r="K973" s="90" t="e">
        <f>'ORÇAMENTO '!#REF!</f>
        <v>#REF!</v>
      </c>
      <c r="L973" s="92" t="e">
        <f>'ORÇAMENTO '!#REF!</f>
        <v>#REF!</v>
      </c>
      <c r="M973" s="92" t="e">
        <f>'ORÇAMENTO '!#REF!</f>
        <v>#REF!</v>
      </c>
      <c r="N973" s="95" t="e">
        <f>'ORÇAMENTO '!#REF!</f>
        <v>#REF!</v>
      </c>
      <c r="R973" s="96" t="e">
        <f>IF(F973=F972,0,SUMIF($F$6:$F$1627,F973,$H$6:$H$1627))</f>
        <v>#REF!</v>
      </c>
      <c r="S973" s="96" t="e">
        <f>IF(F973=F972,0,SUMIF($F$6:$F$1627,F973,$I$6:$I$1627))</f>
        <v>#REF!</v>
      </c>
      <c r="T973" s="89" t="e">
        <f>IF(F973=F972,0,SUMIF($F$6:$F$1627,F973,$L$6:$L$1627))</f>
        <v>#REF!</v>
      </c>
      <c r="U973" s="96" t="e">
        <f t="shared" si="323"/>
        <v>#REF!</v>
      </c>
      <c r="V973" s="100" t="e">
        <f>IF(F973=F972,0,SUMIF($F$6:$F$1627,F973,$N$6:$N$1627))</f>
        <v>#REF!</v>
      </c>
      <c r="W973" s="103" t="e">
        <f>V973+W972</f>
        <v>#REF!</v>
      </c>
    </row>
    <row r="974" spans="3:23" hidden="1">
      <c r="C974" s="84" t="e">
        <f>'ORÇAMENTO '!#REF!</f>
        <v>#REF!</v>
      </c>
      <c r="D974" s="88" t="e">
        <f>'ORÇAMENTO '!#REF!</f>
        <v>#REF!</v>
      </c>
      <c r="E974" s="88" t="e">
        <f>'ORÇAMENTO '!#REF!</f>
        <v>#REF!</v>
      </c>
      <c r="F974" s="88" t="e">
        <f>'ORÇAMENTO '!#REF!</f>
        <v>#REF!</v>
      </c>
      <c r="G974" s="90" t="e">
        <f>'ORÇAMENTO '!#REF!</f>
        <v>#REF!</v>
      </c>
      <c r="H974" s="92" t="e">
        <f>'ORÇAMENTO '!#REF!</f>
        <v>#REF!</v>
      </c>
      <c r="I974" s="90" t="e">
        <f>'ORÇAMENTO '!#REF!</f>
        <v>#REF!</v>
      </c>
      <c r="J974" s="90" t="e">
        <f>'ORÇAMENTO '!#REF!</f>
        <v>#REF!</v>
      </c>
      <c r="K974" s="90" t="e">
        <f>'ORÇAMENTO '!#REF!</f>
        <v>#REF!</v>
      </c>
      <c r="L974" s="92" t="e">
        <f>'ORÇAMENTO '!#REF!</f>
        <v>#REF!</v>
      </c>
      <c r="M974" s="92" t="e">
        <f>'ORÇAMENTO '!#REF!</f>
        <v>#REF!</v>
      </c>
      <c r="N974" s="95" t="e">
        <f>'ORÇAMENTO '!#REF!</f>
        <v>#REF!</v>
      </c>
      <c r="R974" s="96" t="e">
        <f t="shared" ref="R974:R979" si="324">IF(F974=F973,0,SUMIF(F$6:F$1627,F974,H$6:H$1627))</f>
        <v>#REF!</v>
      </c>
      <c r="S974" s="96" t="e">
        <f t="shared" ref="S974:S979" si="325">IF(F974=F973,0,SUMIF(F$6:F$1627,F974,I$6:I$1627))</f>
        <v>#REF!</v>
      </c>
      <c r="T974" s="89" t="e">
        <f t="shared" ref="T974:T979" si="326">IF(F974=F973,0,SUMIF(F$6:F$1627,F974,L$6:L$1627))</f>
        <v>#REF!</v>
      </c>
      <c r="U974" s="96" t="e">
        <f t="shared" si="323"/>
        <v>#REF!</v>
      </c>
      <c r="V974" s="100" t="e">
        <f t="shared" ref="V974:V979" si="327">IF(F974=F973,0,SUMIF(F$6:F$1627,F974,N$6:N$1627))</f>
        <v>#REF!</v>
      </c>
    </row>
    <row r="975" spans="3:23" hidden="1">
      <c r="C975" s="84" t="e">
        <f>'ORÇAMENTO '!#REF!</f>
        <v>#REF!</v>
      </c>
      <c r="D975" s="88" t="e">
        <f>'ORÇAMENTO '!#REF!</f>
        <v>#REF!</v>
      </c>
      <c r="E975" s="88" t="e">
        <f>'ORÇAMENTO '!#REF!</f>
        <v>#REF!</v>
      </c>
      <c r="F975" s="88" t="e">
        <f>'ORÇAMENTO '!#REF!</f>
        <v>#REF!</v>
      </c>
      <c r="G975" s="90" t="e">
        <f>'ORÇAMENTO '!#REF!</f>
        <v>#REF!</v>
      </c>
      <c r="H975" s="92" t="e">
        <f>'ORÇAMENTO '!#REF!</f>
        <v>#REF!</v>
      </c>
      <c r="I975" s="90" t="e">
        <f>'ORÇAMENTO '!#REF!</f>
        <v>#REF!</v>
      </c>
      <c r="J975" s="90" t="e">
        <f>'ORÇAMENTO '!#REF!</f>
        <v>#REF!</v>
      </c>
      <c r="K975" s="90" t="e">
        <f>'ORÇAMENTO '!#REF!</f>
        <v>#REF!</v>
      </c>
      <c r="L975" s="92" t="e">
        <f>'ORÇAMENTO '!#REF!</f>
        <v>#REF!</v>
      </c>
      <c r="M975" s="92" t="e">
        <f>'ORÇAMENTO '!#REF!</f>
        <v>#REF!</v>
      </c>
      <c r="N975" s="95" t="e">
        <f>'ORÇAMENTO '!#REF!</f>
        <v>#REF!</v>
      </c>
      <c r="R975" s="96" t="e">
        <f t="shared" si="324"/>
        <v>#REF!</v>
      </c>
      <c r="S975" s="96" t="e">
        <f t="shared" si="325"/>
        <v>#REF!</v>
      </c>
      <c r="T975" s="89" t="e">
        <f t="shared" si="326"/>
        <v>#REF!</v>
      </c>
      <c r="U975" s="96" t="e">
        <f t="shared" si="323"/>
        <v>#REF!</v>
      </c>
      <c r="V975" s="100" t="e">
        <f t="shared" si="327"/>
        <v>#REF!</v>
      </c>
    </row>
    <row r="976" spans="3:23" hidden="1">
      <c r="C976" s="84" t="e">
        <f>'ORÇAMENTO '!#REF!</f>
        <v>#REF!</v>
      </c>
      <c r="D976" s="88" t="e">
        <f>'ORÇAMENTO '!#REF!</f>
        <v>#REF!</v>
      </c>
      <c r="E976" s="88" t="e">
        <f>'ORÇAMENTO '!#REF!</f>
        <v>#REF!</v>
      </c>
      <c r="F976" s="88" t="e">
        <f>'ORÇAMENTO '!#REF!</f>
        <v>#REF!</v>
      </c>
      <c r="G976" s="90" t="e">
        <f>'ORÇAMENTO '!#REF!</f>
        <v>#REF!</v>
      </c>
      <c r="H976" s="92" t="e">
        <f>'ORÇAMENTO '!#REF!</f>
        <v>#REF!</v>
      </c>
      <c r="I976" s="90" t="e">
        <f>'ORÇAMENTO '!#REF!</f>
        <v>#REF!</v>
      </c>
      <c r="J976" s="90" t="e">
        <f>'ORÇAMENTO '!#REF!</f>
        <v>#REF!</v>
      </c>
      <c r="K976" s="90" t="e">
        <f>'ORÇAMENTO '!#REF!</f>
        <v>#REF!</v>
      </c>
      <c r="L976" s="92" t="e">
        <f>'ORÇAMENTO '!#REF!</f>
        <v>#REF!</v>
      </c>
      <c r="M976" s="92" t="e">
        <f>'ORÇAMENTO '!#REF!</f>
        <v>#REF!</v>
      </c>
      <c r="N976" s="95" t="e">
        <f>'ORÇAMENTO '!#REF!</f>
        <v>#REF!</v>
      </c>
      <c r="R976" s="96" t="e">
        <f t="shared" si="324"/>
        <v>#REF!</v>
      </c>
      <c r="S976" s="96" t="e">
        <f t="shared" si="325"/>
        <v>#REF!</v>
      </c>
      <c r="T976" s="89" t="e">
        <f t="shared" si="326"/>
        <v>#REF!</v>
      </c>
      <c r="U976" s="96" t="e">
        <f t="shared" si="323"/>
        <v>#REF!</v>
      </c>
      <c r="V976" s="100" t="e">
        <f t="shared" si="327"/>
        <v>#REF!</v>
      </c>
    </row>
    <row r="977" spans="3:23" hidden="1">
      <c r="C977" s="84" t="e">
        <f>'ORÇAMENTO '!#REF!</f>
        <v>#REF!</v>
      </c>
      <c r="D977" s="88" t="e">
        <f>'ORÇAMENTO '!#REF!</f>
        <v>#REF!</v>
      </c>
      <c r="E977" s="88" t="e">
        <f>'ORÇAMENTO '!#REF!</f>
        <v>#REF!</v>
      </c>
      <c r="F977" s="88" t="e">
        <f>'ORÇAMENTO '!#REF!</f>
        <v>#REF!</v>
      </c>
      <c r="G977" s="90" t="e">
        <f>'ORÇAMENTO '!#REF!</f>
        <v>#REF!</v>
      </c>
      <c r="H977" s="92" t="e">
        <f>'ORÇAMENTO '!#REF!</f>
        <v>#REF!</v>
      </c>
      <c r="I977" s="90" t="e">
        <f>'ORÇAMENTO '!#REF!</f>
        <v>#REF!</v>
      </c>
      <c r="J977" s="90" t="e">
        <f>'ORÇAMENTO '!#REF!</f>
        <v>#REF!</v>
      </c>
      <c r="K977" s="90" t="e">
        <f>'ORÇAMENTO '!#REF!</f>
        <v>#REF!</v>
      </c>
      <c r="L977" s="92" t="e">
        <f>'ORÇAMENTO '!#REF!</f>
        <v>#REF!</v>
      </c>
      <c r="M977" s="92" t="e">
        <f>'ORÇAMENTO '!#REF!</f>
        <v>#REF!</v>
      </c>
      <c r="N977" s="95" t="e">
        <f>'ORÇAMENTO '!#REF!</f>
        <v>#REF!</v>
      </c>
      <c r="R977" s="96" t="e">
        <f t="shared" si="324"/>
        <v>#REF!</v>
      </c>
      <c r="S977" s="96" t="e">
        <f t="shared" si="325"/>
        <v>#REF!</v>
      </c>
      <c r="T977" s="89" t="e">
        <f t="shared" si="326"/>
        <v>#REF!</v>
      </c>
      <c r="U977" s="96" t="e">
        <f t="shared" si="323"/>
        <v>#REF!</v>
      </c>
      <c r="V977" s="100" t="e">
        <f t="shared" si="327"/>
        <v>#REF!</v>
      </c>
    </row>
    <row r="978" spans="3:23" hidden="1">
      <c r="C978" s="84" t="e">
        <f>'ORÇAMENTO '!#REF!</f>
        <v>#REF!</v>
      </c>
      <c r="D978" s="88" t="e">
        <f>'ORÇAMENTO '!#REF!</f>
        <v>#REF!</v>
      </c>
      <c r="E978" s="88" t="e">
        <f>'ORÇAMENTO '!#REF!</f>
        <v>#REF!</v>
      </c>
      <c r="F978" s="88" t="e">
        <f>'ORÇAMENTO '!#REF!</f>
        <v>#REF!</v>
      </c>
      <c r="G978" s="90" t="e">
        <f>'ORÇAMENTO '!#REF!</f>
        <v>#REF!</v>
      </c>
      <c r="H978" s="92" t="e">
        <f>'ORÇAMENTO '!#REF!</f>
        <v>#REF!</v>
      </c>
      <c r="I978" s="90" t="e">
        <f>'ORÇAMENTO '!#REF!</f>
        <v>#REF!</v>
      </c>
      <c r="J978" s="90" t="e">
        <f>'ORÇAMENTO '!#REF!</f>
        <v>#REF!</v>
      </c>
      <c r="K978" s="90" t="e">
        <f>'ORÇAMENTO '!#REF!</f>
        <v>#REF!</v>
      </c>
      <c r="L978" s="92" t="e">
        <f>'ORÇAMENTO '!#REF!</f>
        <v>#REF!</v>
      </c>
      <c r="M978" s="92" t="e">
        <f>'ORÇAMENTO '!#REF!</f>
        <v>#REF!</v>
      </c>
      <c r="N978" s="95" t="e">
        <f>'ORÇAMENTO '!#REF!</f>
        <v>#REF!</v>
      </c>
      <c r="R978" s="96" t="e">
        <f t="shared" si="324"/>
        <v>#REF!</v>
      </c>
      <c r="S978" s="96" t="e">
        <f t="shared" si="325"/>
        <v>#REF!</v>
      </c>
      <c r="T978" s="89" t="e">
        <f t="shared" si="326"/>
        <v>#REF!</v>
      </c>
      <c r="U978" s="96" t="e">
        <f t="shared" si="323"/>
        <v>#REF!</v>
      </c>
      <c r="V978" s="100" t="e">
        <f t="shared" si="327"/>
        <v>#REF!</v>
      </c>
    </row>
    <row r="979" spans="3:23" hidden="1">
      <c r="C979" s="84" t="e">
        <f>'ORÇAMENTO '!#REF!</f>
        <v>#REF!</v>
      </c>
      <c r="D979" s="88" t="e">
        <f>'ORÇAMENTO '!#REF!</f>
        <v>#REF!</v>
      </c>
      <c r="E979" s="88" t="e">
        <f>'ORÇAMENTO '!#REF!</f>
        <v>#REF!</v>
      </c>
      <c r="F979" s="88" t="e">
        <f>'ORÇAMENTO '!#REF!</f>
        <v>#REF!</v>
      </c>
      <c r="G979" s="90" t="e">
        <f>'ORÇAMENTO '!#REF!</f>
        <v>#REF!</v>
      </c>
      <c r="H979" s="92" t="e">
        <f>'ORÇAMENTO '!#REF!</f>
        <v>#REF!</v>
      </c>
      <c r="I979" s="90" t="e">
        <f>'ORÇAMENTO '!#REF!</f>
        <v>#REF!</v>
      </c>
      <c r="J979" s="90" t="e">
        <f>'ORÇAMENTO '!#REF!</f>
        <v>#REF!</v>
      </c>
      <c r="K979" s="90" t="e">
        <f>'ORÇAMENTO '!#REF!</f>
        <v>#REF!</v>
      </c>
      <c r="L979" s="92" t="e">
        <f>'ORÇAMENTO '!#REF!</f>
        <v>#REF!</v>
      </c>
      <c r="M979" s="92" t="e">
        <f>'ORÇAMENTO '!#REF!</f>
        <v>#REF!</v>
      </c>
      <c r="N979" s="95" t="e">
        <f>'ORÇAMENTO '!#REF!</f>
        <v>#REF!</v>
      </c>
      <c r="R979" s="96" t="e">
        <f t="shared" si="324"/>
        <v>#REF!</v>
      </c>
      <c r="S979" s="96" t="e">
        <f t="shared" si="325"/>
        <v>#REF!</v>
      </c>
      <c r="T979" s="89" t="e">
        <f t="shared" si="326"/>
        <v>#REF!</v>
      </c>
      <c r="U979" s="96" t="e">
        <f t="shared" si="323"/>
        <v>#REF!</v>
      </c>
      <c r="V979" s="100" t="e">
        <f t="shared" si="327"/>
        <v>#REF!</v>
      </c>
    </row>
    <row r="980" spans="3:23">
      <c r="C980" s="84" t="e">
        <f>'ORÇAMENTO '!#REF!</f>
        <v>#REF!</v>
      </c>
      <c r="D980" s="88" t="e">
        <f>'ORÇAMENTO '!#REF!</f>
        <v>#REF!</v>
      </c>
      <c r="E980" s="88" t="e">
        <f>'ORÇAMENTO '!#REF!</f>
        <v>#REF!</v>
      </c>
      <c r="F980" s="88" t="e">
        <f>'ORÇAMENTO '!#REF!</f>
        <v>#REF!</v>
      </c>
      <c r="G980" s="90" t="e">
        <f>'ORÇAMENTO '!#REF!</f>
        <v>#REF!</v>
      </c>
      <c r="H980" s="92" t="e">
        <f>'ORÇAMENTO '!#REF!</f>
        <v>#REF!</v>
      </c>
      <c r="I980" s="90" t="e">
        <f>'ORÇAMENTO '!#REF!</f>
        <v>#REF!</v>
      </c>
      <c r="J980" s="90" t="e">
        <f>'ORÇAMENTO '!#REF!</f>
        <v>#REF!</v>
      </c>
      <c r="K980" s="90" t="e">
        <f>'ORÇAMENTO '!#REF!</f>
        <v>#REF!</v>
      </c>
      <c r="L980" s="92" t="e">
        <f>'ORÇAMENTO '!#REF!</f>
        <v>#REF!</v>
      </c>
      <c r="M980" s="92" t="e">
        <f>'ORÇAMENTO '!#REF!</f>
        <v>#REF!</v>
      </c>
      <c r="N980" s="95" t="e">
        <f>'ORÇAMENTO '!#REF!</f>
        <v>#REF!</v>
      </c>
      <c r="R980" s="96" t="e">
        <f>IF(F980=F979,0,SUMIF($F$6:$F$1627,F980,$H$6:$H$1627))</f>
        <v>#REF!</v>
      </c>
      <c r="S980" s="96" t="e">
        <f>IF(F980=F979,0,SUMIF($F$6:$F$1627,F980,$I$6:$I$1627))</f>
        <v>#REF!</v>
      </c>
      <c r="T980" s="89" t="e">
        <f>IF(F980=F979,0,SUMIF($F$6:$F$1627,F980,$L$6:$L$1627))</f>
        <v>#REF!</v>
      </c>
      <c r="U980" s="96" t="e">
        <f t="shared" si="323"/>
        <v>#REF!</v>
      </c>
      <c r="V980" s="100" t="e">
        <f>IF(F980=F979,0,SUMIF($F$6:$F$1627,F980,$N$6:$N$1627))</f>
        <v>#REF!</v>
      </c>
      <c r="W980" s="103" t="e">
        <f>V980+W979</f>
        <v>#REF!</v>
      </c>
    </row>
    <row r="981" spans="3:23" hidden="1">
      <c r="C981" s="84" t="e">
        <f>'ORÇAMENTO '!#REF!</f>
        <v>#REF!</v>
      </c>
      <c r="D981" s="88" t="e">
        <f>'ORÇAMENTO '!#REF!</f>
        <v>#REF!</v>
      </c>
      <c r="E981" s="88" t="e">
        <f>'ORÇAMENTO '!#REF!</f>
        <v>#REF!</v>
      </c>
      <c r="F981" s="88" t="e">
        <f>'ORÇAMENTO '!#REF!</f>
        <v>#REF!</v>
      </c>
      <c r="G981" s="90" t="e">
        <f>'ORÇAMENTO '!#REF!</f>
        <v>#REF!</v>
      </c>
      <c r="H981" s="92" t="e">
        <f>'ORÇAMENTO '!#REF!</f>
        <v>#REF!</v>
      </c>
      <c r="I981" s="90" t="e">
        <f>'ORÇAMENTO '!#REF!</f>
        <v>#REF!</v>
      </c>
      <c r="J981" s="90" t="e">
        <f>'ORÇAMENTO '!#REF!</f>
        <v>#REF!</v>
      </c>
      <c r="K981" s="90" t="e">
        <f>'ORÇAMENTO '!#REF!</f>
        <v>#REF!</v>
      </c>
      <c r="L981" s="92" t="e">
        <f>'ORÇAMENTO '!#REF!</f>
        <v>#REF!</v>
      </c>
      <c r="M981" s="92" t="e">
        <f>'ORÇAMENTO '!#REF!</f>
        <v>#REF!</v>
      </c>
      <c r="N981" s="95" t="e">
        <f>'ORÇAMENTO '!#REF!</f>
        <v>#REF!</v>
      </c>
      <c r="R981" s="96" t="e">
        <f t="shared" ref="R981:R986" si="328">IF(F981=F980,0,SUMIF(F$6:F$1627,F981,H$6:H$1627))</f>
        <v>#REF!</v>
      </c>
      <c r="S981" s="96" t="e">
        <f t="shared" ref="S981:S986" si="329">IF(F981=F980,0,SUMIF(F$6:F$1627,F981,I$6:I$1627))</f>
        <v>#REF!</v>
      </c>
      <c r="T981" s="89" t="e">
        <f t="shared" ref="T981:T986" si="330">IF(F981=F980,0,SUMIF(F$6:F$1627,F981,L$6:L$1627))</f>
        <v>#REF!</v>
      </c>
      <c r="U981" s="96" t="e">
        <f t="shared" si="323"/>
        <v>#REF!</v>
      </c>
      <c r="V981" s="100" t="e">
        <f t="shared" ref="V981:V986" si="331">IF(F981=F980,0,SUMIF(F$6:F$1627,F981,N$6:N$1627))</f>
        <v>#REF!</v>
      </c>
    </row>
    <row r="982" spans="3:23" hidden="1">
      <c r="C982" s="84" t="e">
        <f>'ORÇAMENTO '!#REF!</f>
        <v>#REF!</v>
      </c>
      <c r="D982" s="88" t="e">
        <f>'ORÇAMENTO '!#REF!</f>
        <v>#REF!</v>
      </c>
      <c r="E982" s="88" t="e">
        <f>'ORÇAMENTO '!#REF!</f>
        <v>#REF!</v>
      </c>
      <c r="F982" s="88" t="e">
        <f>'ORÇAMENTO '!#REF!</f>
        <v>#REF!</v>
      </c>
      <c r="G982" s="90" t="e">
        <f>'ORÇAMENTO '!#REF!</f>
        <v>#REF!</v>
      </c>
      <c r="H982" s="92" t="e">
        <f>'ORÇAMENTO '!#REF!</f>
        <v>#REF!</v>
      </c>
      <c r="I982" s="90" t="e">
        <f>'ORÇAMENTO '!#REF!</f>
        <v>#REF!</v>
      </c>
      <c r="J982" s="90" t="e">
        <f>'ORÇAMENTO '!#REF!</f>
        <v>#REF!</v>
      </c>
      <c r="K982" s="90" t="e">
        <f>'ORÇAMENTO '!#REF!</f>
        <v>#REF!</v>
      </c>
      <c r="L982" s="92" t="e">
        <f>'ORÇAMENTO '!#REF!</f>
        <v>#REF!</v>
      </c>
      <c r="M982" s="92" t="e">
        <f>'ORÇAMENTO '!#REF!</f>
        <v>#REF!</v>
      </c>
      <c r="N982" s="95" t="e">
        <f>'ORÇAMENTO '!#REF!</f>
        <v>#REF!</v>
      </c>
      <c r="R982" s="96" t="e">
        <f t="shared" si="328"/>
        <v>#REF!</v>
      </c>
      <c r="S982" s="96" t="e">
        <f t="shared" si="329"/>
        <v>#REF!</v>
      </c>
      <c r="T982" s="89" t="e">
        <f t="shared" si="330"/>
        <v>#REF!</v>
      </c>
      <c r="U982" s="96" t="e">
        <f t="shared" si="323"/>
        <v>#REF!</v>
      </c>
      <c r="V982" s="100" t="e">
        <f t="shared" si="331"/>
        <v>#REF!</v>
      </c>
    </row>
    <row r="983" spans="3:23" hidden="1">
      <c r="C983" s="84" t="e">
        <f>'ORÇAMENTO '!#REF!</f>
        <v>#REF!</v>
      </c>
      <c r="D983" s="88" t="e">
        <f>'ORÇAMENTO '!#REF!</f>
        <v>#REF!</v>
      </c>
      <c r="E983" s="88" t="e">
        <f>'ORÇAMENTO '!#REF!</f>
        <v>#REF!</v>
      </c>
      <c r="F983" s="88" t="e">
        <f>'ORÇAMENTO '!#REF!</f>
        <v>#REF!</v>
      </c>
      <c r="G983" s="90" t="e">
        <f>'ORÇAMENTO '!#REF!</f>
        <v>#REF!</v>
      </c>
      <c r="H983" s="92" t="e">
        <f>'ORÇAMENTO '!#REF!</f>
        <v>#REF!</v>
      </c>
      <c r="I983" s="90" t="e">
        <f>'ORÇAMENTO '!#REF!</f>
        <v>#REF!</v>
      </c>
      <c r="J983" s="90" t="e">
        <f>'ORÇAMENTO '!#REF!</f>
        <v>#REF!</v>
      </c>
      <c r="K983" s="90" t="e">
        <f>'ORÇAMENTO '!#REF!</f>
        <v>#REF!</v>
      </c>
      <c r="L983" s="92" t="e">
        <f>'ORÇAMENTO '!#REF!</f>
        <v>#REF!</v>
      </c>
      <c r="M983" s="92" t="e">
        <f>'ORÇAMENTO '!#REF!</f>
        <v>#REF!</v>
      </c>
      <c r="N983" s="95" t="e">
        <f>'ORÇAMENTO '!#REF!</f>
        <v>#REF!</v>
      </c>
      <c r="R983" s="96" t="e">
        <f t="shared" si="328"/>
        <v>#REF!</v>
      </c>
      <c r="S983" s="96" t="e">
        <f t="shared" si="329"/>
        <v>#REF!</v>
      </c>
      <c r="T983" s="89" t="e">
        <f t="shared" si="330"/>
        <v>#REF!</v>
      </c>
      <c r="U983" s="96" t="e">
        <f t="shared" si="323"/>
        <v>#REF!</v>
      </c>
      <c r="V983" s="100" t="e">
        <f t="shared" si="331"/>
        <v>#REF!</v>
      </c>
    </row>
    <row r="984" spans="3:23" hidden="1">
      <c r="C984" s="84" t="e">
        <f>'ORÇAMENTO '!#REF!</f>
        <v>#REF!</v>
      </c>
      <c r="D984" s="88" t="e">
        <f>'ORÇAMENTO '!#REF!</f>
        <v>#REF!</v>
      </c>
      <c r="E984" s="88" t="e">
        <f>'ORÇAMENTO '!#REF!</f>
        <v>#REF!</v>
      </c>
      <c r="F984" s="88" t="e">
        <f>'ORÇAMENTO '!#REF!</f>
        <v>#REF!</v>
      </c>
      <c r="G984" s="90" t="e">
        <f>'ORÇAMENTO '!#REF!</f>
        <v>#REF!</v>
      </c>
      <c r="H984" s="92" t="e">
        <f>'ORÇAMENTO '!#REF!</f>
        <v>#REF!</v>
      </c>
      <c r="I984" s="90" t="e">
        <f>'ORÇAMENTO '!#REF!</f>
        <v>#REF!</v>
      </c>
      <c r="J984" s="90" t="e">
        <f>'ORÇAMENTO '!#REF!</f>
        <v>#REF!</v>
      </c>
      <c r="K984" s="90" t="e">
        <f>'ORÇAMENTO '!#REF!</f>
        <v>#REF!</v>
      </c>
      <c r="L984" s="92" t="e">
        <f>'ORÇAMENTO '!#REF!</f>
        <v>#REF!</v>
      </c>
      <c r="M984" s="92" t="e">
        <f>'ORÇAMENTO '!#REF!</f>
        <v>#REF!</v>
      </c>
      <c r="N984" s="95" t="e">
        <f>'ORÇAMENTO '!#REF!</f>
        <v>#REF!</v>
      </c>
      <c r="R984" s="96" t="e">
        <f t="shared" si="328"/>
        <v>#REF!</v>
      </c>
      <c r="S984" s="96" t="e">
        <f t="shared" si="329"/>
        <v>#REF!</v>
      </c>
      <c r="T984" s="89" t="e">
        <f t="shared" si="330"/>
        <v>#REF!</v>
      </c>
      <c r="U984" s="96" t="e">
        <f t="shared" si="323"/>
        <v>#REF!</v>
      </c>
      <c r="V984" s="100" t="e">
        <f t="shared" si="331"/>
        <v>#REF!</v>
      </c>
    </row>
    <row r="985" spans="3:23" hidden="1">
      <c r="C985" s="84" t="e">
        <f>'ORÇAMENTO '!#REF!</f>
        <v>#REF!</v>
      </c>
      <c r="D985" s="88" t="e">
        <f>'ORÇAMENTO '!#REF!</f>
        <v>#REF!</v>
      </c>
      <c r="E985" s="88" t="e">
        <f>'ORÇAMENTO '!#REF!</f>
        <v>#REF!</v>
      </c>
      <c r="F985" s="88" t="e">
        <f>'ORÇAMENTO '!#REF!</f>
        <v>#REF!</v>
      </c>
      <c r="G985" s="90" t="e">
        <f>'ORÇAMENTO '!#REF!</f>
        <v>#REF!</v>
      </c>
      <c r="H985" s="92" t="e">
        <f>'ORÇAMENTO '!#REF!</f>
        <v>#REF!</v>
      </c>
      <c r="I985" s="90" t="e">
        <f>'ORÇAMENTO '!#REF!</f>
        <v>#REF!</v>
      </c>
      <c r="J985" s="90" t="e">
        <f>'ORÇAMENTO '!#REF!</f>
        <v>#REF!</v>
      </c>
      <c r="K985" s="90" t="e">
        <f>'ORÇAMENTO '!#REF!</f>
        <v>#REF!</v>
      </c>
      <c r="L985" s="92" t="e">
        <f>'ORÇAMENTO '!#REF!</f>
        <v>#REF!</v>
      </c>
      <c r="M985" s="92" t="e">
        <f>'ORÇAMENTO '!#REF!</f>
        <v>#REF!</v>
      </c>
      <c r="N985" s="95" t="e">
        <f>'ORÇAMENTO '!#REF!</f>
        <v>#REF!</v>
      </c>
      <c r="R985" s="96" t="e">
        <f t="shared" si="328"/>
        <v>#REF!</v>
      </c>
      <c r="S985" s="96" t="e">
        <f t="shared" si="329"/>
        <v>#REF!</v>
      </c>
      <c r="T985" s="89" t="e">
        <f t="shared" si="330"/>
        <v>#REF!</v>
      </c>
      <c r="U985" s="96" t="e">
        <f t="shared" si="323"/>
        <v>#REF!</v>
      </c>
      <c r="V985" s="100" t="e">
        <f t="shared" si="331"/>
        <v>#REF!</v>
      </c>
    </row>
    <row r="986" spans="3:23" hidden="1">
      <c r="C986" s="84" t="e">
        <f>'ORÇAMENTO '!#REF!</f>
        <v>#REF!</v>
      </c>
      <c r="D986" s="88" t="e">
        <f>'ORÇAMENTO '!#REF!</f>
        <v>#REF!</v>
      </c>
      <c r="E986" s="88" t="e">
        <f>'ORÇAMENTO '!#REF!</f>
        <v>#REF!</v>
      </c>
      <c r="F986" s="88" t="e">
        <f>'ORÇAMENTO '!#REF!</f>
        <v>#REF!</v>
      </c>
      <c r="G986" s="90" t="e">
        <f>'ORÇAMENTO '!#REF!</f>
        <v>#REF!</v>
      </c>
      <c r="H986" s="92" t="e">
        <f>'ORÇAMENTO '!#REF!</f>
        <v>#REF!</v>
      </c>
      <c r="I986" s="90" t="e">
        <f>'ORÇAMENTO '!#REF!</f>
        <v>#REF!</v>
      </c>
      <c r="J986" s="90" t="e">
        <f>'ORÇAMENTO '!#REF!</f>
        <v>#REF!</v>
      </c>
      <c r="K986" s="90" t="e">
        <f>'ORÇAMENTO '!#REF!</f>
        <v>#REF!</v>
      </c>
      <c r="L986" s="92" t="e">
        <f>'ORÇAMENTO '!#REF!</f>
        <v>#REF!</v>
      </c>
      <c r="M986" s="92" t="e">
        <f>'ORÇAMENTO '!#REF!</f>
        <v>#REF!</v>
      </c>
      <c r="N986" s="95" t="e">
        <f>'ORÇAMENTO '!#REF!</f>
        <v>#REF!</v>
      </c>
      <c r="R986" s="96" t="e">
        <f t="shared" si="328"/>
        <v>#REF!</v>
      </c>
      <c r="S986" s="96" t="e">
        <f t="shared" si="329"/>
        <v>#REF!</v>
      </c>
      <c r="T986" s="89" t="e">
        <f t="shared" si="330"/>
        <v>#REF!</v>
      </c>
      <c r="U986" s="96" t="e">
        <f t="shared" si="323"/>
        <v>#REF!</v>
      </c>
      <c r="V986" s="100" t="e">
        <f t="shared" si="331"/>
        <v>#REF!</v>
      </c>
    </row>
    <row r="987" spans="3:23">
      <c r="C987" s="84" t="str">
        <f>'ORÇAMENTO '!A217</f>
        <v>09.01.01</v>
      </c>
      <c r="D987" s="88" t="str">
        <f>'ORÇAMENTO '!B217</f>
        <v>SINAPI</v>
      </c>
      <c r="E987" s="88" t="str">
        <f>'ORÇAMENTO '!C217</f>
        <v>9537</v>
      </c>
      <c r="F987" s="88" t="str">
        <f>'ORÇAMENTO '!D217</f>
        <v>LIMPEZA FINAL DA OBRA</v>
      </c>
      <c r="G987" s="90" t="str">
        <f>'ORÇAMENTO '!E217</f>
        <v>m²</v>
      </c>
      <c r="H987" s="92">
        <f>'ORÇAMENTO '!F217</f>
        <v>517.67999999999995</v>
      </c>
      <c r="I987" s="90">
        <f>'ORÇAMENTO '!G217</f>
        <v>0.65000000000000013</v>
      </c>
      <c r="J987" s="90">
        <f>'ORÇAMENTO '!H217</f>
        <v>1.64</v>
      </c>
      <c r="K987" s="90">
        <f>'ORÇAMENTO '!K217</f>
        <v>1185.48</v>
      </c>
      <c r="L987" s="92">
        <f>'ORÇAMENTO '!O217</f>
        <v>1088.74</v>
      </c>
      <c r="M987" s="92">
        <f>'ORÇAMENTO '!P217</f>
        <v>1479.3</v>
      </c>
      <c r="N987" s="95">
        <f>'ORÇAMENTO '!Q217</f>
        <v>1.8736744921402312E-3</v>
      </c>
      <c r="R987" s="96" t="e">
        <f t="shared" ref="R987:R995" si="332">IF(F987=F986,0,SUMIF($F$6:$F$1627,F987,$H$6:$H$1627))</f>
        <v>#REF!</v>
      </c>
      <c r="S987" s="96" t="e">
        <f t="shared" ref="S987:S995" si="333">IF(F987=F986,0,SUMIF($F$6:$F$1627,F987,$I$6:$I$1627))</f>
        <v>#REF!</v>
      </c>
      <c r="T987" s="89" t="e">
        <f t="shared" ref="T987:T995" si="334">IF(F987=F986,0,SUMIF($F$6:$F$1627,F987,$L$6:$L$1627))</f>
        <v>#REF!</v>
      </c>
      <c r="U987" s="96" t="e">
        <f t="shared" si="323"/>
        <v>#REF!</v>
      </c>
      <c r="V987" s="100" t="e">
        <f t="shared" ref="V987:V995" si="335">IF(F987=F986,0,SUMIF($F$6:$F$1627,F987,$N$6:$N$1627))</f>
        <v>#REF!</v>
      </c>
      <c r="W987" s="103" t="e">
        <f t="shared" ref="W987:W995" si="336">V987+W986</f>
        <v>#REF!</v>
      </c>
    </row>
    <row r="988" spans="3:23">
      <c r="C988" s="84" t="e">
        <f>'ORÇAMENTO '!#REF!</f>
        <v>#REF!</v>
      </c>
      <c r="D988" s="88" t="e">
        <f>'ORÇAMENTO '!#REF!</f>
        <v>#REF!</v>
      </c>
      <c r="E988" s="88" t="e">
        <f>'ORÇAMENTO '!#REF!</f>
        <v>#REF!</v>
      </c>
      <c r="F988" s="88" t="e">
        <f>'ORÇAMENTO '!#REF!</f>
        <v>#REF!</v>
      </c>
      <c r="G988" s="90" t="e">
        <f>'ORÇAMENTO '!#REF!</f>
        <v>#REF!</v>
      </c>
      <c r="H988" s="92" t="e">
        <f>'ORÇAMENTO '!#REF!</f>
        <v>#REF!</v>
      </c>
      <c r="I988" s="90" t="e">
        <f>'ORÇAMENTO '!#REF!</f>
        <v>#REF!</v>
      </c>
      <c r="J988" s="90" t="e">
        <f>'ORÇAMENTO '!#REF!</f>
        <v>#REF!</v>
      </c>
      <c r="K988" s="90" t="e">
        <f>'ORÇAMENTO '!#REF!</f>
        <v>#REF!</v>
      </c>
      <c r="L988" s="92" t="e">
        <f>'ORÇAMENTO '!#REF!</f>
        <v>#REF!</v>
      </c>
      <c r="M988" s="92" t="e">
        <f>'ORÇAMENTO '!#REF!</f>
        <v>#REF!</v>
      </c>
      <c r="N988" s="95" t="e">
        <f>'ORÇAMENTO '!#REF!</f>
        <v>#REF!</v>
      </c>
      <c r="R988" s="96" t="e">
        <f t="shared" si="332"/>
        <v>#REF!</v>
      </c>
      <c r="S988" s="96" t="e">
        <f t="shared" si="333"/>
        <v>#REF!</v>
      </c>
      <c r="T988" s="89" t="e">
        <f t="shared" si="334"/>
        <v>#REF!</v>
      </c>
      <c r="U988" s="96" t="e">
        <f t="shared" si="323"/>
        <v>#REF!</v>
      </c>
      <c r="V988" s="100" t="e">
        <f t="shared" si="335"/>
        <v>#REF!</v>
      </c>
      <c r="W988" s="103" t="e">
        <f t="shared" si="336"/>
        <v>#REF!</v>
      </c>
    </row>
    <row r="989" spans="3:23">
      <c r="C989" s="84" t="e">
        <f>'ORÇAMENTO '!#REF!</f>
        <v>#REF!</v>
      </c>
      <c r="D989" s="88" t="e">
        <f>'ORÇAMENTO '!#REF!</f>
        <v>#REF!</v>
      </c>
      <c r="E989" s="88" t="e">
        <f>'ORÇAMENTO '!#REF!</f>
        <v>#REF!</v>
      </c>
      <c r="F989" s="88" t="e">
        <f>'ORÇAMENTO '!#REF!</f>
        <v>#REF!</v>
      </c>
      <c r="G989" s="90" t="e">
        <f>'ORÇAMENTO '!#REF!</f>
        <v>#REF!</v>
      </c>
      <c r="H989" s="92" t="e">
        <f>'ORÇAMENTO '!#REF!</f>
        <v>#REF!</v>
      </c>
      <c r="I989" s="90" t="e">
        <f>'ORÇAMENTO '!#REF!</f>
        <v>#REF!</v>
      </c>
      <c r="J989" s="90" t="e">
        <f>'ORÇAMENTO '!#REF!</f>
        <v>#REF!</v>
      </c>
      <c r="K989" s="90" t="e">
        <f>'ORÇAMENTO '!#REF!</f>
        <v>#REF!</v>
      </c>
      <c r="L989" s="92" t="e">
        <f>'ORÇAMENTO '!#REF!</f>
        <v>#REF!</v>
      </c>
      <c r="M989" s="92" t="e">
        <f>'ORÇAMENTO '!#REF!</f>
        <v>#REF!</v>
      </c>
      <c r="N989" s="95" t="e">
        <f>'ORÇAMENTO '!#REF!</f>
        <v>#REF!</v>
      </c>
      <c r="R989" s="96" t="e">
        <f t="shared" si="332"/>
        <v>#REF!</v>
      </c>
      <c r="S989" s="96" t="e">
        <f t="shared" si="333"/>
        <v>#REF!</v>
      </c>
      <c r="T989" s="89" t="e">
        <f t="shared" si="334"/>
        <v>#REF!</v>
      </c>
      <c r="U989" s="96" t="e">
        <f t="shared" si="323"/>
        <v>#REF!</v>
      </c>
      <c r="V989" s="100" t="e">
        <f t="shared" si="335"/>
        <v>#REF!</v>
      </c>
      <c r="W989" s="103" t="e">
        <f t="shared" si="336"/>
        <v>#REF!</v>
      </c>
    </row>
    <row r="990" spans="3:23">
      <c r="C990" s="84" t="e">
        <f>'ORÇAMENTO '!#REF!</f>
        <v>#REF!</v>
      </c>
      <c r="D990" s="88" t="e">
        <f>'ORÇAMENTO '!#REF!</f>
        <v>#REF!</v>
      </c>
      <c r="E990" s="88" t="e">
        <f>'ORÇAMENTO '!#REF!</f>
        <v>#REF!</v>
      </c>
      <c r="F990" s="88" t="e">
        <f>'ORÇAMENTO '!#REF!</f>
        <v>#REF!</v>
      </c>
      <c r="G990" s="90" t="e">
        <f>'ORÇAMENTO '!#REF!</f>
        <v>#REF!</v>
      </c>
      <c r="H990" s="92" t="e">
        <f>'ORÇAMENTO '!#REF!</f>
        <v>#REF!</v>
      </c>
      <c r="I990" s="90" t="e">
        <f>'ORÇAMENTO '!#REF!</f>
        <v>#REF!</v>
      </c>
      <c r="J990" s="90" t="e">
        <f>'ORÇAMENTO '!#REF!</f>
        <v>#REF!</v>
      </c>
      <c r="K990" s="90" t="e">
        <f>'ORÇAMENTO '!#REF!</f>
        <v>#REF!</v>
      </c>
      <c r="L990" s="92" t="e">
        <f>'ORÇAMENTO '!#REF!</f>
        <v>#REF!</v>
      </c>
      <c r="M990" s="92" t="e">
        <f>'ORÇAMENTO '!#REF!</f>
        <v>#REF!</v>
      </c>
      <c r="N990" s="95" t="e">
        <f>'ORÇAMENTO '!#REF!</f>
        <v>#REF!</v>
      </c>
      <c r="R990" s="96" t="e">
        <f t="shared" si="332"/>
        <v>#REF!</v>
      </c>
      <c r="S990" s="96" t="e">
        <f t="shared" si="333"/>
        <v>#REF!</v>
      </c>
      <c r="T990" s="89" t="e">
        <f t="shared" si="334"/>
        <v>#REF!</v>
      </c>
      <c r="U990" s="96" t="e">
        <f t="shared" si="323"/>
        <v>#REF!</v>
      </c>
      <c r="V990" s="100" t="e">
        <f t="shared" si="335"/>
        <v>#REF!</v>
      </c>
      <c r="W990" s="103" t="e">
        <f t="shared" si="336"/>
        <v>#REF!</v>
      </c>
    </row>
    <row r="991" spans="3:23">
      <c r="C991" s="84" t="e">
        <f>'ORÇAMENTO '!#REF!</f>
        <v>#REF!</v>
      </c>
      <c r="D991" s="88" t="e">
        <f>'ORÇAMENTO '!#REF!</f>
        <v>#REF!</v>
      </c>
      <c r="E991" s="88" t="e">
        <f>'ORÇAMENTO '!#REF!</f>
        <v>#REF!</v>
      </c>
      <c r="F991" s="88" t="e">
        <f>'ORÇAMENTO '!#REF!</f>
        <v>#REF!</v>
      </c>
      <c r="G991" s="90" t="e">
        <f>'ORÇAMENTO '!#REF!</f>
        <v>#REF!</v>
      </c>
      <c r="H991" s="92" t="e">
        <f>'ORÇAMENTO '!#REF!</f>
        <v>#REF!</v>
      </c>
      <c r="I991" s="90" t="e">
        <f>'ORÇAMENTO '!#REF!</f>
        <v>#REF!</v>
      </c>
      <c r="J991" s="90" t="e">
        <f>'ORÇAMENTO '!#REF!</f>
        <v>#REF!</v>
      </c>
      <c r="K991" s="90" t="e">
        <f>'ORÇAMENTO '!#REF!</f>
        <v>#REF!</v>
      </c>
      <c r="L991" s="92" t="e">
        <f>'ORÇAMENTO '!#REF!</f>
        <v>#REF!</v>
      </c>
      <c r="M991" s="92" t="e">
        <f>'ORÇAMENTO '!#REF!</f>
        <v>#REF!</v>
      </c>
      <c r="N991" s="95" t="e">
        <f>'ORÇAMENTO '!#REF!</f>
        <v>#REF!</v>
      </c>
      <c r="R991" s="96" t="e">
        <f t="shared" si="332"/>
        <v>#REF!</v>
      </c>
      <c r="S991" s="96" t="e">
        <f t="shared" si="333"/>
        <v>#REF!</v>
      </c>
      <c r="T991" s="89" t="e">
        <f t="shared" si="334"/>
        <v>#REF!</v>
      </c>
      <c r="U991" s="96" t="e">
        <f t="shared" si="323"/>
        <v>#REF!</v>
      </c>
      <c r="V991" s="100" t="e">
        <f t="shared" si="335"/>
        <v>#REF!</v>
      </c>
      <c r="W991" s="103" t="e">
        <f t="shared" si="336"/>
        <v>#REF!</v>
      </c>
    </row>
    <row r="992" spans="3:23" ht="56.25">
      <c r="C992" s="84" t="str">
        <f>'ORÇAMENTO '!A27</f>
        <v>01.02.02</v>
      </c>
      <c r="D992" s="88" t="str">
        <f>'ORÇAMENTO '!B27</f>
        <v>SINAPI</v>
      </c>
      <c r="E992" s="88">
        <f>'ORÇAMENTO '!C27</f>
        <v>84112</v>
      </c>
      <c r="F992" s="88" t="str">
        <f>'ORÇAMENTO '!D27</f>
        <v>ANDAIME TABUADO SOBRE CAVALETES (INCLUSO CAVALETE) EM MADEIRA DE 1ª UTIL 20X INCL MOVIMENTACAO P/ PE-DIREITO 4,00M</v>
      </c>
      <c r="G992" s="90" t="str">
        <f>'ORÇAMENTO '!E27</f>
        <v>m²</v>
      </c>
      <c r="H992" s="92">
        <f>'ORÇAMENTO '!F27</f>
        <v>24</v>
      </c>
      <c r="I992" s="90">
        <f>'ORÇAMENTO '!G27</f>
        <v>6.77</v>
      </c>
      <c r="J992" s="90">
        <f>'ORÇAMENTO '!H27</f>
        <v>2.75</v>
      </c>
      <c r="K992" s="90">
        <f>'ORÇAMENTO '!K27</f>
        <v>228.48</v>
      </c>
      <c r="L992" s="92">
        <f>'ORÇAMENTO '!O27</f>
        <v>84.63</v>
      </c>
      <c r="M992" s="92">
        <f>'ORÇAMENTO '!P27</f>
        <v>273.22000000000003</v>
      </c>
      <c r="N992" s="95">
        <f>'ORÇAMENTO '!Q27</f>
        <v>3.4605917984354361E-4</v>
      </c>
      <c r="R992" s="96" t="e">
        <f t="shared" si="332"/>
        <v>#REF!</v>
      </c>
      <c r="S992" s="96" t="e">
        <f t="shared" si="333"/>
        <v>#REF!</v>
      </c>
      <c r="T992" s="89" t="e">
        <f t="shared" si="334"/>
        <v>#REF!</v>
      </c>
      <c r="U992" s="96" t="e">
        <f t="shared" si="323"/>
        <v>#REF!</v>
      </c>
      <c r="V992" s="100" t="e">
        <f t="shared" si="335"/>
        <v>#REF!</v>
      </c>
      <c r="W992" s="103" t="e">
        <f t="shared" si="336"/>
        <v>#REF!</v>
      </c>
    </row>
    <row r="993" spans="3:23">
      <c r="C993" s="84" t="e">
        <f>'ORÇAMENTO '!#REF!</f>
        <v>#REF!</v>
      </c>
      <c r="D993" s="88" t="e">
        <f>'ORÇAMENTO '!#REF!</f>
        <v>#REF!</v>
      </c>
      <c r="E993" s="88" t="e">
        <f>'ORÇAMENTO '!#REF!</f>
        <v>#REF!</v>
      </c>
      <c r="F993" s="88" t="e">
        <f>'ORÇAMENTO '!#REF!</f>
        <v>#REF!</v>
      </c>
      <c r="G993" s="90" t="e">
        <f>'ORÇAMENTO '!#REF!</f>
        <v>#REF!</v>
      </c>
      <c r="H993" s="92" t="e">
        <f>'ORÇAMENTO '!#REF!</f>
        <v>#REF!</v>
      </c>
      <c r="I993" s="90" t="e">
        <f>'ORÇAMENTO '!#REF!</f>
        <v>#REF!</v>
      </c>
      <c r="J993" s="90" t="e">
        <f>'ORÇAMENTO '!#REF!</f>
        <v>#REF!</v>
      </c>
      <c r="K993" s="90" t="e">
        <f>'ORÇAMENTO '!#REF!</f>
        <v>#REF!</v>
      </c>
      <c r="L993" s="92" t="e">
        <f>'ORÇAMENTO '!#REF!</f>
        <v>#REF!</v>
      </c>
      <c r="M993" s="92" t="e">
        <f>'ORÇAMENTO '!#REF!</f>
        <v>#REF!</v>
      </c>
      <c r="N993" s="95" t="e">
        <f>'ORÇAMENTO '!#REF!</f>
        <v>#REF!</v>
      </c>
      <c r="R993" s="96" t="e">
        <f t="shared" si="332"/>
        <v>#REF!</v>
      </c>
      <c r="S993" s="96" t="e">
        <f t="shared" si="333"/>
        <v>#REF!</v>
      </c>
      <c r="T993" s="89" t="e">
        <f t="shared" si="334"/>
        <v>#REF!</v>
      </c>
      <c r="U993" s="96" t="e">
        <f t="shared" si="323"/>
        <v>#REF!</v>
      </c>
      <c r="V993" s="100" t="e">
        <f t="shared" si="335"/>
        <v>#REF!</v>
      </c>
      <c r="W993" s="103" t="e">
        <f t="shared" si="336"/>
        <v>#REF!</v>
      </c>
    </row>
    <row r="994" spans="3:23">
      <c r="C994" s="84" t="e">
        <f>'ORÇAMENTO '!#REF!</f>
        <v>#REF!</v>
      </c>
      <c r="D994" s="88" t="e">
        <f>'ORÇAMENTO '!#REF!</f>
        <v>#REF!</v>
      </c>
      <c r="E994" s="88" t="e">
        <f>'ORÇAMENTO '!#REF!</f>
        <v>#REF!</v>
      </c>
      <c r="F994" s="88" t="e">
        <f>'ORÇAMENTO '!#REF!</f>
        <v>#REF!</v>
      </c>
      <c r="G994" s="90" t="e">
        <f>'ORÇAMENTO '!#REF!</f>
        <v>#REF!</v>
      </c>
      <c r="H994" s="92" t="e">
        <f>'ORÇAMENTO '!#REF!</f>
        <v>#REF!</v>
      </c>
      <c r="I994" s="90" t="e">
        <f>'ORÇAMENTO '!#REF!</f>
        <v>#REF!</v>
      </c>
      <c r="J994" s="90" t="e">
        <f>'ORÇAMENTO '!#REF!</f>
        <v>#REF!</v>
      </c>
      <c r="K994" s="90" t="e">
        <f>'ORÇAMENTO '!#REF!</f>
        <v>#REF!</v>
      </c>
      <c r="L994" s="92" t="e">
        <f>'ORÇAMENTO '!#REF!</f>
        <v>#REF!</v>
      </c>
      <c r="M994" s="92" t="e">
        <f>'ORÇAMENTO '!#REF!</f>
        <v>#REF!</v>
      </c>
      <c r="N994" s="95" t="e">
        <f>'ORÇAMENTO '!#REF!</f>
        <v>#REF!</v>
      </c>
      <c r="R994" s="96" t="e">
        <f t="shared" si="332"/>
        <v>#REF!</v>
      </c>
      <c r="S994" s="96" t="e">
        <f t="shared" si="333"/>
        <v>#REF!</v>
      </c>
      <c r="T994" s="89" t="e">
        <f t="shared" si="334"/>
        <v>#REF!</v>
      </c>
      <c r="U994" s="96" t="e">
        <f t="shared" si="323"/>
        <v>#REF!</v>
      </c>
      <c r="V994" s="100" t="e">
        <f t="shared" si="335"/>
        <v>#REF!</v>
      </c>
      <c r="W994" s="103" t="e">
        <f t="shared" si="336"/>
        <v>#REF!</v>
      </c>
    </row>
    <row r="995" spans="3:23">
      <c r="C995" s="84" t="e">
        <f>'ORÇAMENTO '!#REF!</f>
        <v>#REF!</v>
      </c>
      <c r="D995" s="88" t="e">
        <f>'ORÇAMENTO '!#REF!</f>
        <v>#REF!</v>
      </c>
      <c r="E995" s="88" t="e">
        <f>'ORÇAMENTO '!#REF!</f>
        <v>#REF!</v>
      </c>
      <c r="F995" s="88" t="e">
        <f>'ORÇAMENTO '!#REF!</f>
        <v>#REF!</v>
      </c>
      <c r="G995" s="90" t="e">
        <f>'ORÇAMENTO '!#REF!</f>
        <v>#REF!</v>
      </c>
      <c r="H995" s="92" t="e">
        <f>'ORÇAMENTO '!#REF!</f>
        <v>#REF!</v>
      </c>
      <c r="I995" s="90" t="e">
        <f>'ORÇAMENTO '!#REF!</f>
        <v>#REF!</v>
      </c>
      <c r="J995" s="90" t="e">
        <f>'ORÇAMENTO '!#REF!</f>
        <v>#REF!</v>
      </c>
      <c r="K995" s="90" t="e">
        <f>'ORÇAMENTO '!#REF!</f>
        <v>#REF!</v>
      </c>
      <c r="L995" s="92" t="e">
        <f>'ORÇAMENTO '!#REF!</f>
        <v>#REF!</v>
      </c>
      <c r="M995" s="92" t="e">
        <f>'ORÇAMENTO '!#REF!</f>
        <v>#REF!</v>
      </c>
      <c r="N995" s="95" t="e">
        <f>'ORÇAMENTO '!#REF!</f>
        <v>#REF!</v>
      </c>
      <c r="R995" s="96" t="e">
        <f t="shared" si="332"/>
        <v>#REF!</v>
      </c>
      <c r="S995" s="96" t="e">
        <f t="shared" si="333"/>
        <v>#REF!</v>
      </c>
      <c r="T995" s="89" t="e">
        <f t="shared" si="334"/>
        <v>#REF!</v>
      </c>
      <c r="U995" s="96" t="e">
        <f t="shared" si="323"/>
        <v>#REF!</v>
      </c>
      <c r="V995" s="100" t="e">
        <f t="shared" si="335"/>
        <v>#REF!</v>
      </c>
      <c r="W995" s="103" t="e">
        <f t="shared" si="336"/>
        <v>#REF!</v>
      </c>
    </row>
    <row r="996" spans="3:23" hidden="1">
      <c r="C996" s="84" t="e">
        <f>'ORÇAMENTO '!#REF!</f>
        <v>#REF!</v>
      </c>
      <c r="D996" s="88" t="e">
        <f>'ORÇAMENTO '!#REF!</f>
        <v>#REF!</v>
      </c>
      <c r="E996" s="88" t="e">
        <f>'ORÇAMENTO '!#REF!</f>
        <v>#REF!</v>
      </c>
      <c r="F996" s="88" t="e">
        <f>'ORÇAMENTO '!#REF!</f>
        <v>#REF!</v>
      </c>
      <c r="G996" s="90" t="e">
        <f>'ORÇAMENTO '!#REF!</f>
        <v>#REF!</v>
      </c>
      <c r="H996" s="92" t="e">
        <f>'ORÇAMENTO '!#REF!</f>
        <v>#REF!</v>
      </c>
      <c r="I996" s="90" t="e">
        <f>'ORÇAMENTO '!#REF!</f>
        <v>#REF!</v>
      </c>
      <c r="J996" s="90" t="e">
        <f>'ORÇAMENTO '!#REF!</f>
        <v>#REF!</v>
      </c>
      <c r="K996" s="90" t="e">
        <f>'ORÇAMENTO '!#REF!</f>
        <v>#REF!</v>
      </c>
      <c r="L996" s="92" t="e">
        <f>'ORÇAMENTO '!#REF!</f>
        <v>#REF!</v>
      </c>
      <c r="M996" s="92" t="e">
        <f>'ORÇAMENTO '!#REF!</f>
        <v>#REF!</v>
      </c>
      <c r="N996" s="95" t="e">
        <f>'ORÇAMENTO '!#REF!</f>
        <v>#REF!</v>
      </c>
      <c r="R996" s="96" t="e">
        <f>IF(F996=F995,0,SUMIF(F$6:F$1627,F996,H$6:H$1627))</f>
        <v>#REF!</v>
      </c>
      <c r="S996" s="96" t="e">
        <f>IF(F996=F995,0,SUMIF(F$6:F$1627,F996,I$6:I$1627))</f>
        <v>#REF!</v>
      </c>
      <c r="T996" s="89" t="e">
        <f>IF(F996=F995,0,SUMIF(F$6:F$1627,F996,L$6:L$1627))</f>
        <v>#REF!</v>
      </c>
      <c r="U996" s="96" t="e">
        <f t="shared" si="323"/>
        <v>#REF!</v>
      </c>
      <c r="V996" s="100" t="e">
        <f>IF(F996=F995,0,SUMIF(F$6:F$1627,F996,N$6:N$1627))</f>
        <v>#REF!</v>
      </c>
    </row>
    <row r="997" spans="3:23" hidden="1">
      <c r="C997" s="84" t="e">
        <f>'ORÇAMENTO '!#REF!</f>
        <v>#REF!</v>
      </c>
      <c r="D997" s="88" t="e">
        <f>'ORÇAMENTO '!#REF!</f>
        <v>#REF!</v>
      </c>
      <c r="E997" s="88" t="e">
        <f>'ORÇAMENTO '!#REF!</f>
        <v>#REF!</v>
      </c>
      <c r="F997" s="88" t="e">
        <f>'ORÇAMENTO '!#REF!</f>
        <v>#REF!</v>
      </c>
      <c r="G997" s="90" t="e">
        <f>'ORÇAMENTO '!#REF!</f>
        <v>#REF!</v>
      </c>
      <c r="H997" s="92" t="e">
        <f>'ORÇAMENTO '!#REF!</f>
        <v>#REF!</v>
      </c>
      <c r="I997" s="90" t="e">
        <f>'ORÇAMENTO '!#REF!</f>
        <v>#REF!</v>
      </c>
      <c r="J997" s="90" t="e">
        <f>'ORÇAMENTO '!#REF!</f>
        <v>#REF!</v>
      </c>
      <c r="K997" s="90" t="e">
        <f>'ORÇAMENTO '!#REF!</f>
        <v>#REF!</v>
      </c>
      <c r="L997" s="92" t="e">
        <f>'ORÇAMENTO '!#REF!</f>
        <v>#REF!</v>
      </c>
      <c r="M997" s="92" t="e">
        <f>'ORÇAMENTO '!#REF!</f>
        <v>#REF!</v>
      </c>
      <c r="N997" s="95" t="e">
        <f>'ORÇAMENTO '!#REF!</f>
        <v>#REF!</v>
      </c>
      <c r="R997" s="96" t="e">
        <f>IF(F997=F996,0,SUMIF(F$6:F$1627,F997,H$6:H$1627))</f>
        <v>#REF!</v>
      </c>
      <c r="S997" s="96" t="e">
        <f>IF(F997=F996,0,SUMIF(F$6:F$1627,F997,I$6:I$1627))</f>
        <v>#REF!</v>
      </c>
      <c r="T997" s="89" t="e">
        <f>IF(F997=F996,0,SUMIF(F$6:F$1627,F997,L$6:L$1627))</f>
        <v>#REF!</v>
      </c>
      <c r="U997" s="96" t="e">
        <f t="shared" si="323"/>
        <v>#REF!</v>
      </c>
      <c r="V997" s="100" t="e">
        <f>IF(F997=F996,0,SUMIF(F$6:F$1627,F997,N$6:N$1627))</f>
        <v>#REF!</v>
      </c>
    </row>
    <row r="998" spans="3:23" hidden="1">
      <c r="C998" s="84" t="e">
        <f>'ORÇAMENTO '!#REF!</f>
        <v>#REF!</v>
      </c>
      <c r="D998" s="88" t="e">
        <f>'ORÇAMENTO '!#REF!</f>
        <v>#REF!</v>
      </c>
      <c r="E998" s="88" t="e">
        <f>'ORÇAMENTO '!#REF!</f>
        <v>#REF!</v>
      </c>
      <c r="F998" s="88" t="e">
        <f>'ORÇAMENTO '!#REF!</f>
        <v>#REF!</v>
      </c>
      <c r="G998" s="90" t="e">
        <f>'ORÇAMENTO '!#REF!</f>
        <v>#REF!</v>
      </c>
      <c r="H998" s="92" t="e">
        <f>'ORÇAMENTO '!#REF!</f>
        <v>#REF!</v>
      </c>
      <c r="I998" s="90" t="e">
        <f>'ORÇAMENTO '!#REF!</f>
        <v>#REF!</v>
      </c>
      <c r="J998" s="90" t="e">
        <f>'ORÇAMENTO '!#REF!</f>
        <v>#REF!</v>
      </c>
      <c r="K998" s="90" t="e">
        <f>'ORÇAMENTO '!#REF!</f>
        <v>#REF!</v>
      </c>
      <c r="L998" s="92" t="e">
        <f>'ORÇAMENTO '!#REF!</f>
        <v>#REF!</v>
      </c>
      <c r="M998" s="92" t="e">
        <f>'ORÇAMENTO '!#REF!</f>
        <v>#REF!</v>
      </c>
      <c r="N998" s="95" t="e">
        <f>'ORÇAMENTO '!#REF!</f>
        <v>#REF!</v>
      </c>
      <c r="R998" s="96" t="e">
        <f>IF(F998=F997,0,SUMIF(F$6:F$1627,F998,H$6:H$1627))</f>
        <v>#REF!</v>
      </c>
      <c r="S998" s="96" t="e">
        <f>IF(F998=F997,0,SUMIF(F$6:F$1627,F998,I$6:I$1627))</f>
        <v>#REF!</v>
      </c>
      <c r="T998" s="89" t="e">
        <f>IF(F998=F997,0,SUMIF(F$6:F$1627,F998,L$6:L$1627))</f>
        <v>#REF!</v>
      </c>
      <c r="U998" s="96" t="e">
        <f t="shared" si="323"/>
        <v>#REF!</v>
      </c>
      <c r="V998" s="100" t="e">
        <f>IF(F998=F997,0,SUMIF(F$6:F$1627,F998,N$6:N$1627))</f>
        <v>#REF!</v>
      </c>
    </row>
    <row r="999" spans="3:23" hidden="1">
      <c r="C999" s="84" t="e">
        <f>'ORÇAMENTO '!#REF!</f>
        <v>#REF!</v>
      </c>
      <c r="D999" s="88" t="e">
        <f>'ORÇAMENTO '!#REF!</f>
        <v>#REF!</v>
      </c>
      <c r="E999" s="88" t="e">
        <f>'ORÇAMENTO '!#REF!</f>
        <v>#REF!</v>
      </c>
      <c r="F999" s="88" t="e">
        <f>'ORÇAMENTO '!#REF!</f>
        <v>#REF!</v>
      </c>
      <c r="G999" s="90" t="e">
        <f>'ORÇAMENTO '!#REF!</f>
        <v>#REF!</v>
      </c>
      <c r="H999" s="92" t="e">
        <f>'ORÇAMENTO '!#REF!</f>
        <v>#REF!</v>
      </c>
      <c r="I999" s="90" t="e">
        <f>'ORÇAMENTO '!#REF!</f>
        <v>#REF!</v>
      </c>
      <c r="J999" s="90" t="e">
        <f>'ORÇAMENTO '!#REF!</f>
        <v>#REF!</v>
      </c>
      <c r="K999" s="90" t="e">
        <f>'ORÇAMENTO '!#REF!</f>
        <v>#REF!</v>
      </c>
      <c r="L999" s="92" t="e">
        <f>'ORÇAMENTO '!#REF!</f>
        <v>#REF!</v>
      </c>
      <c r="M999" s="92" t="e">
        <f>'ORÇAMENTO '!#REF!</f>
        <v>#REF!</v>
      </c>
      <c r="N999" s="95" t="e">
        <f>'ORÇAMENTO '!#REF!</f>
        <v>#REF!</v>
      </c>
      <c r="R999" s="96" t="e">
        <f>IF(F999=F998,0,SUMIF(F$6:F$1627,F999,H$6:H$1627))</f>
        <v>#REF!</v>
      </c>
      <c r="S999" s="96" t="e">
        <f>IF(F999=F998,0,SUMIF(F$6:F$1627,F999,I$6:I$1627))</f>
        <v>#REF!</v>
      </c>
      <c r="T999" s="89" t="e">
        <f>IF(F999=F998,0,SUMIF(F$6:F$1627,F999,L$6:L$1627))</f>
        <v>#REF!</v>
      </c>
      <c r="U999" s="96" t="e">
        <f t="shared" si="323"/>
        <v>#REF!</v>
      </c>
      <c r="V999" s="100" t="e">
        <f>IF(F999=F998,0,SUMIF(F$6:F$1627,F999,N$6:N$1627))</f>
        <v>#REF!</v>
      </c>
    </row>
    <row r="1000" spans="3:23" hidden="1">
      <c r="C1000" s="84" t="e">
        <f>'ORÇAMENTO '!#REF!</f>
        <v>#REF!</v>
      </c>
      <c r="D1000" s="88" t="e">
        <f>'ORÇAMENTO '!#REF!</f>
        <v>#REF!</v>
      </c>
      <c r="E1000" s="88" t="e">
        <f>'ORÇAMENTO '!#REF!</f>
        <v>#REF!</v>
      </c>
      <c r="F1000" s="88" t="e">
        <f>'ORÇAMENTO '!#REF!</f>
        <v>#REF!</v>
      </c>
      <c r="G1000" s="90" t="e">
        <f>'ORÇAMENTO '!#REF!</f>
        <v>#REF!</v>
      </c>
      <c r="H1000" s="92" t="e">
        <f>'ORÇAMENTO '!#REF!</f>
        <v>#REF!</v>
      </c>
      <c r="I1000" s="90" t="e">
        <f>'ORÇAMENTO '!#REF!</f>
        <v>#REF!</v>
      </c>
      <c r="J1000" s="90" t="e">
        <f>'ORÇAMENTO '!#REF!</f>
        <v>#REF!</v>
      </c>
      <c r="K1000" s="90" t="e">
        <f>'ORÇAMENTO '!#REF!</f>
        <v>#REF!</v>
      </c>
      <c r="L1000" s="92" t="e">
        <f>'ORÇAMENTO '!#REF!</f>
        <v>#REF!</v>
      </c>
      <c r="M1000" s="92" t="e">
        <f>'ORÇAMENTO '!#REF!</f>
        <v>#REF!</v>
      </c>
      <c r="N1000" s="95" t="e">
        <f>'ORÇAMENTO '!#REF!</f>
        <v>#REF!</v>
      </c>
      <c r="R1000" s="96" t="e">
        <f>IF(F1000=F999,0,SUMIF(F$6:F$1627,F1000,H$6:H$1627))</f>
        <v>#REF!</v>
      </c>
      <c r="S1000" s="96" t="e">
        <f>IF(F1000=F999,0,SUMIF(F$6:F$1627,F1000,I$6:I$1627))</f>
        <v>#REF!</v>
      </c>
      <c r="T1000" s="89" t="e">
        <f>IF(F1000=F999,0,SUMIF(F$6:F$1627,F1000,L$6:L$1627))</f>
        <v>#REF!</v>
      </c>
      <c r="U1000" s="96" t="e">
        <f t="shared" si="323"/>
        <v>#REF!</v>
      </c>
      <c r="V1000" s="100" t="e">
        <f>IF(F1000=F999,0,SUMIF(F$6:F$1627,F1000,N$6:N$1627))</f>
        <v>#REF!</v>
      </c>
    </row>
    <row r="1001" spans="3:23">
      <c r="C1001" s="84" t="e">
        <f>'ORÇAMENTO '!#REF!</f>
        <v>#REF!</v>
      </c>
      <c r="D1001" s="88" t="e">
        <f>'ORÇAMENTO '!#REF!</f>
        <v>#REF!</v>
      </c>
      <c r="E1001" s="88" t="e">
        <f>'ORÇAMENTO '!#REF!</f>
        <v>#REF!</v>
      </c>
      <c r="F1001" s="88" t="e">
        <f>'ORÇAMENTO '!#REF!</f>
        <v>#REF!</v>
      </c>
      <c r="G1001" s="90" t="e">
        <f>'ORÇAMENTO '!#REF!</f>
        <v>#REF!</v>
      </c>
      <c r="H1001" s="92" t="e">
        <f>'ORÇAMENTO '!#REF!</f>
        <v>#REF!</v>
      </c>
      <c r="I1001" s="90" t="e">
        <f>'ORÇAMENTO '!#REF!</f>
        <v>#REF!</v>
      </c>
      <c r="J1001" s="90" t="e">
        <f>'ORÇAMENTO '!#REF!</f>
        <v>#REF!</v>
      </c>
      <c r="K1001" s="90" t="e">
        <f>'ORÇAMENTO '!#REF!</f>
        <v>#REF!</v>
      </c>
      <c r="L1001" s="92" t="e">
        <f>'ORÇAMENTO '!#REF!</f>
        <v>#REF!</v>
      </c>
      <c r="M1001" s="92" t="e">
        <f>'ORÇAMENTO '!#REF!</f>
        <v>#REF!</v>
      </c>
      <c r="N1001" s="95" t="e">
        <f>'ORÇAMENTO '!#REF!</f>
        <v>#REF!</v>
      </c>
      <c r="R1001" s="96" t="e">
        <f>IF(F1001=F1000,0,SUMIF($F$6:$F$1627,F1001,$H$6:$H$1627))</f>
        <v>#REF!</v>
      </c>
      <c r="S1001" s="96" t="e">
        <f>IF(F1001=F1000,0,SUMIF($F$6:$F$1627,F1001,$I$6:$I$1627))</f>
        <v>#REF!</v>
      </c>
      <c r="T1001" s="89" t="e">
        <f>IF(F1001=F1000,0,SUMIF($F$6:$F$1627,F1001,$L$6:$L$1627))</f>
        <v>#REF!</v>
      </c>
      <c r="U1001" s="96" t="e">
        <f t="shared" si="323"/>
        <v>#REF!</v>
      </c>
      <c r="V1001" s="100" t="e">
        <f>IF(F1001=F1000,0,SUMIF($F$6:$F$1627,F1001,$N$6:$N$1627))</f>
        <v>#REF!</v>
      </c>
      <c r="W1001" s="103" t="e">
        <f>V1001+W1000</f>
        <v>#REF!</v>
      </c>
    </row>
    <row r="1002" spans="3:23">
      <c r="C1002" s="84" t="e">
        <f>'ORÇAMENTO '!#REF!</f>
        <v>#REF!</v>
      </c>
      <c r="D1002" s="88" t="e">
        <f>'ORÇAMENTO '!#REF!</f>
        <v>#REF!</v>
      </c>
      <c r="E1002" s="88" t="e">
        <f>'ORÇAMENTO '!#REF!</f>
        <v>#REF!</v>
      </c>
      <c r="F1002" s="88" t="e">
        <f>'ORÇAMENTO '!#REF!</f>
        <v>#REF!</v>
      </c>
      <c r="G1002" s="90" t="e">
        <f>'ORÇAMENTO '!#REF!</f>
        <v>#REF!</v>
      </c>
      <c r="H1002" s="92" t="e">
        <f>'ORÇAMENTO '!#REF!</f>
        <v>#REF!</v>
      </c>
      <c r="I1002" s="90" t="e">
        <f>'ORÇAMENTO '!#REF!</f>
        <v>#REF!</v>
      </c>
      <c r="J1002" s="90" t="e">
        <f>'ORÇAMENTO '!#REF!</f>
        <v>#REF!</v>
      </c>
      <c r="K1002" s="90" t="e">
        <f>'ORÇAMENTO '!#REF!</f>
        <v>#REF!</v>
      </c>
      <c r="L1002" s="92" t="e">
        <f>'ORÇAMENTO '!#REF!</f>
        <v>#REF!</v>
      </c>
      <c r="M1002" s="92" t="e">
        <f>'ORÇAMENTO '!#REF!</f>
        <v>#REF!</v>
      </c>
      <c r="N1002" s="95" t="e">
        <f>'ORÇAMENTO '!#REF!</f>
        <v>#REF!</v>
      </c>
      <c r="R1002" s="96" t="e">
        <f>IF(F1002=F1001,0,SUMIF($F$6:$F$1627,F1002,$H$6:$H$1627))</f>
        <v>#REF!</v>
      </c>
      <c r="S1002" s="96" t="e">
        <f>IF(F1002=F1001,0,SUMIF($F$6:$F$1627,F1002,$I$6:$I$1627))</f>
        <v>#REF!</v>
      </c>
      <c r="T1002" s="89" t="e">
        <f>IF(F1002=F1001,0,SUMIF($F$6:$F$1627,F1002,$L$6:$L$1627))</f>
        <v>#REF!</v>
      </c>
      <c r="U1002" s="96" t="e">
        <f t="shared" si="323"/>
        <v>#REF!</v>
      </c>
      <c r="V1002" s="100" t="e">
        <f>IF(F1002=F1001,0,SUMIF($F$6:$F$1627,F1002,$N$6:$N$1627))</f>
        <v>#REF!</v>
      </c>
      <c r="W1002" s="103" t="e">
        <f>V1002+W1001</f>
        <v>#REF!</v>
      </c>
    </row>
    <row r="1003" spans="3:23">
      <c r="C1003" s="84" t="e">
        <f>'ORÇAMENTO '!#REF!</f>
        <v>#REF!</v>
      </c>
      <c r="D1003" s="88" t="e">
        <f>'ORÇAMENTO '!#REF!</f>
        <v>#REF!</v>
      </c>
      <c r="E1003" s="88" t="e">
        <f>'ORÇAMENTO '!#REF!</f>
        <v>#REF!</v>
      </c>
      <c r="F1003" s="88" t="e">
        <f>'ORÇAMENTO '!#REF!</f>
        <v>#REF!</v>
      </c>
      <c r="G1003" s="90" t="e">
        <f>'ORÇAMENTO '!#REF!</f>
        <v>#REF!</v>
      </c>
      <c r="H1003" s="92" t="e">
        <f>'ORÇAMENTO '!#REF!</f>
        <v>#REF!</v>
      </c>
      <c r="I1003" s="90" t="e">
        <f>'ORÇAMENTO '!#REF!</f>
        <v>#REF!</v>
      </c>
      <c r="J1003" s="90" t="e">
        <f>'ORÇAMENTO '!#REF!</f>
        <v>#REF!</v>
      </c>
      <c r="K1003" s="90" t="e">
        <f>'ORÇAMENTO '!#REF!</f>
        <v>#REF!</v>
      </c>
      <c r="L1003" s="92" t="e">
        <f>'ORÇAMENTO '!#REF!</f>
        <v>#REF!</v>
      </c>
      <c r="M1003" s="92" t="e">
        <f>'ORÇAMENTO '!#REF!</f>
        <v>#REF!</v>
      </c>
      <c r="N1003" s="95" t="e">
        <f>'ORÇAMENTO '!#REF!</f>
        <v>#REF!</v>
      </c>
      <c r="R1003" s="96" t="e">
        <f>IF(F1003=F1002,0,SUMIF($F$6:$F$1627,F1003,$H$6:$H$1627))</f>
        <v>#REF!</v>
      </c>
      <c r="S1003" s="96" t="e">
        <f>IF(F1003=F1002,0,SUMIF($F$6:$F$1627,F1003,$I$6:$I$1627))</f>
        <v>#REF!</v>
      </c>
      <c r="T1003" s="89" t="e">
        <f>IF(F1003=F1002,0,SUMIF($F$6:$F$1627,F1003,$L$6:$L$1627))</f>
        <v>#REF!</v>
      </c>
      <c r="U1003" s="96" t="e">
        <f t="shared" si="323"/>
        <v>#REF!</v>
      </c>
      <c r="V1003" s="100" t="e">
        <f>IF(F1003=F1002,0,SUMIF($F$6:$F$1627,F1003,$N$6:$N$1627))</f>
        <v>#REF!</v>
      </c>
      <c r="W1003" s="103" t="e">
        <f>V1003+W1002</f>
        <v>#REF!</v>
      </c>
    </row>
    <row r="1004" spans="3:23">
      <c r="C1004" s="84" t="e">
        <f>'ORÇAMENTO '!#REF!</f>
        <v>#REF!</v>
      </c>
      <c r="D1004" s="88" t="e">
        <f>'ORÇAMENTO '!#REF!</f>
        <v>#REF!</v>
      </c>
      <c r="E1004" s="88" t="e">
        <f>'ORÇAMENTO '!#REF!</f>
        <v>#REF!</v>
      </c>
      <c r="F1004" s="88" t="e">
        <f>'ORÇAMENTO '!#REF!</f>
        <v>#REF!</v>
      </c>
      <c r="G1004" s="90" t="e">
        <f>'ORÇAMENTO '!#REF!</f>
        <v>#REF!</v>
      </c>
      <c r="H1004" s="92" t="e">
        <f>'ORÇAMENTO '!#REF!</f>
        <v>#REF!</v>
      </c>
      <c r="I1004" s="90" t="e">
        <f>'ORÇAMENTO '!#REF!</f>
        <v>#REF!</v>
      </c>
      <c r="J1004" s="90" t="e">
        <f>'ORÇAMENTO '!#REF!</f>
        <v>#REF!</v>
      </c>
      <c r="K1004" s="90" t="e">
        <f>'ORÇAMENTO '!#REF!</f>
        <v>#REF!</v>
      </c>
      <c r="L1004" s="92" t="e">
        <f>'ORÇAMENTO '!#REF!</f>
        <v>#REF!</v>
      </c>
      <c r="M1004" s="92" t="e">
        <f>'ORÇAMENTO '!#REF!</f>
        <v>#REF!</v>
      </c>
      <c r="N1004" s="95" t="e">
        <f>'ORÇAMENTO '!#REF!</f>
        <v>#REF!</v>
      </c>
      <c r="R1004" s="96" t="e">
        <f>IF(F1004=F1003,0,SUMIF($F$6:$F$1627,F1004,$H$6:$H$1627))</f>
        <v>#REF!</v>
      </c>
      <c r="S1004" s="96" t="e">
        <f>IF(F1004=F1003,0,SUMIF($F$6:$F$1627,F1004,$I$6:$I$1627))</f>
        <v>#REF!</v>
      </c>
      <c r="T1004" s="89" t="e">
        <f>IF(F1004=F1003,0,SUMIF($F$6:$F$1627,F1004,$L$6:$L$1627))</f>
        <v>#REF!</v>
      </c>
      <c r="U1004" s="96" t="e">
        <f t="shared" si="323"/>
        <v>#REF!</v>
      </c>
      <c r="V1004" s="100" t="e">
        <f>IF(F1004=F1003,0,SUMIF($F$6:$F$1627,F1004,$N$6:$N$1627))</f>
        <v>#REF!</v>
      </c>
      <c r="W1004" s="103" t="e">
        <f>V1004+W1003</f>
        <v>#REF!</v>
      </c>
    </row>
    <row r="1005" spans="3:23" hidden="1">
      <c r="C1005" s="84" t="e">
        <f>'ORÇAMENTO '!#REF!</f>
        <v>#REF!</v>
      </c>
      <c r="D1005" s="88" t="e">
        <f>'ORÇAMENTO '!#REF!</f>
        <v>#REF!</v>
      </c>
      <c r="E1005" s="88" t="e">
        <f>'ORÇAMENTO '!#REF!</f>
        <v>#REF!</v>
      </c>
      <c r="F1005" s="88" t="e">
        <f>'ORÇAMENTO '!#REF!</f>
        <v>#REF!</v>
      </c>
      <c r="G1005" s="90" t="e">
        <f>'ORÇAMENTO '!#REF!</f>
        <v>#REF!</v>
      </c>
      <c r="H1005" s="92" t="e">
        <f>'ORÇAMENTO '!#REF!</f>
        <v>#REF!</v>
      </c>
      <c r="I1005" s="90" t="e">
        <f>'ORÇAMENTO '!#REF!</f>
        <v>#REF!</v>
      </c>
      <c r="J1005" s="90" t="e">
        <f>'ORÇAMENTO '!#REF!</f>
        <v>#REF!</v>
      </c>
      <c r="K1005" s="90" t="e">
        <f>'ORÇAMENTO '!#REF!</f>
        <v>#REF!</v>
      </c>
      <c r="L1005" s="92" t="e">
        <f>'ORÇAMENTO '!#REF!</f>
        <v>#REF!</v>
      </c>
      <c r="M1005" s="92" t="e">
        <f>'ORÇAMENTO '!#REF!</f>
        <v>#REF!</v>
      </c>
      <c r="N1005" s="95" t="e">
        <f>'ORÇAMENTO '!#REF!</f>
        <v>#REF!</v>
      </c>
      <c r="R1005" s="96" t="e">
        <f>IF(F1005=F1004,0,SUMIF(F$6:F$1627,F1005,H$6:H$1627))</f>
        <v>#REF!</v>
      </c>
      <c r="S1005" s="96" t="e">
        <f>IF(F1005=F1004,0,SUMIF(F$6:F$1627,F1005,I$6:I$1627))</f>
        <v>#REF!</v>
      </c>
      <c r="T1005" s="89" t="e">
        <f>IF(F1005=F1004,0,SUMIF(F$6:F$1627,F1005,L$6:L$1627))</f>
        <v>#REF!</v>
      </c>
      <c r="U1005" s="96" t="e">
        <f t="shared" si="323"/>
        <v>#REF!</v>
      </c>
      <c r="V1005" s="100" t="e">
        <f>IF(F1005=F1004,0,SUMIF(F$6:F$1627,F1005,N$6:N$1627))</f>
        <v>#REF!</v>
      </c>
    </row>
    <row r="1006" spans="3:23">
      <c r="C1006" s="84" t="e">
        <f>'ORÇAMENTO '!#REF!</f>
        <v>#REF!</v>
      </c>
      <c r="D1006" s="88" t="e">
        <f>'ORÇAMENTO '!#REF!</f>
        <v>#REF!</v>
      </c>
      <c r="E1006" s="88" t="e">
        <f>'ORÇAMENTO '!#REF!</f>
        <v>#REF!</v>
      </c>
      <c r="F1006" s="88" t="e">
        <f>'ORÇAMENTO '!#REF!</f>
        <v>#REF!</v>
      </c>
      <c r="G1006" s="90" t="e">
        <f>'ORÇAMENTO '!#REF!</f>
        <v>#REF!</v>
      </c>
      <c r="H1006" s="92" t="e">
        <f>'ORÇAMENTO '!#REF!</f>
        <v>#REF!</v>
      </c>
      <c r="I1006" s="90" t="e">
        <f>'ORÇAMENTO '!#REF!</f>
        <v>#REF!</v>
      </c>
      <c r="J1006" s="90" t="e">
        <f>'ORÇAMENTO '!#REF!</f>
        <v>#REF!</v>
      </c>
      <c r="K1006" s="90" t="e">
        <f>'ORÇAMENTO '!#REF!</f>
        <v>#REF!</v>
      </c>
      <c r="L1006" s="92" t="e">
        <f>'ORÇAMENTO '!#REF!</f>
        <v>#REF!</v>
      </c>
      <c r="M1006" s="92" t="e">
        <f>'ORÇAMENTO '!#REF!</f>
        <v>#REF!</v>
      </c>
      <c r="N1006" s="95" t="e">
        <f>'ORÇAMENTO '!#REF!</f>
        <v>#REF!</v>
      </c>
      <c r="R1006" s="96" t="e">
        <f>IF(F1006=F1005,0,SUMIF($F$6:$F$1627,F1006,$H$6:$H$1627))</f>
        <v>#REF!</v>
      </c>
      <c r="S1006" s="96" t="e">
        <f>IF(F1006=F1005,0,SUMIF($F$6:$F$1627,F1006,$I$6:$I$1627))</f>
        <v>#REF!</v>
      </c>
      <c r="T1006" s="89" t="e">
        <f>IF(F1006=F1005,0,SUMIF($F$6:$F$1627,F1006,$L$6:$L$1627))</f>
        <v>#REF!</v>
      </c>
      <c r="U1006" s="96" t="e">
        <f t="shared" si="323"/>
        <v>#REF!</v>
      </c>
      <c r="V1006" s="100" t="e">
        <f>IF(F1006=F1005,0,SUMIF($F$6:$F$1627,F1006,$N$6:$N$1627))</f>
        <v>#REF!</v>
      </c>
      <c r="W1006" s="103" t="e">
        <f>V1006+W1005</f>
        <v>#REF!</v>
      </c>
    </row>
    <row r="1007" spans="3:23" hidden="1">
      <c r="C1007" s="84" t="e">
        <f>'ORÇAMENTO '!#REF!</f>
        <v>#REF!</v>
      </c>
      <c r="D1007" s="88" t="e">
        <f>'ORÇAMENTO '!#REF!</f>
        <v>#REF!</v>
      </c>
      <c r="E1007" s="88" t="e">
        <f>'ORÇAMENTO '!#REF!</f>
        <v>#REF!</v>
      </c>
      <c r="F1007" s="88" t="e">
        <f>'ORÇAMENTO '!#REF!</f>
        <v>#REF!</v>
      </c>
      <c r="G1007" s="90" t="e">
        <f>'ORÇAMENTO '!#REF!</f>
        <v>#REF!</v>
      </c>
      <c r="H1007" s="92" t="e">
        <f>'ORÇAMENTO '!#REF!</f>
        <v>#REF!</v>
      </c>
      <c r="I1007" s="90" t="e">
        <f>'ORÇAMENTO '!#REF!</f>
        <v>#REF!</v>
      </c>
      <c r="J1007" s="90" t="e">
        <f>'ORÇAMENTO '!#REF!</f>
        <v>#REF!</v>
      </c>
      <c r="K1007" s="90" t="e">
        <f>'ORÇAMENTO '!#REF!</f>
        <v>#REF!</v>
      </c>
      <c r="L1007" s="92" t="e">
        <f>'ORÇAMENTO '!#REF!</f>
        <v>#REF!</v>
      </c>
      <c r="M1007" s="92" t="e">
        <f>'ORÇAMENTO '!#REF!</f>
        <v>#REF!</v>
      </c>
      <c r="N1007" s="95" t="e">
        <f>'ORÇAMENTO '!#REF!</f>
        <v>#REF!</v>
      </c>
      <c r="R1007" s="96" t="e">
        <f>IF(F1007=F1006,0,SUMIF(F$6:F$1627,F1007,H$6:H$1627))</f>
        <v>#REF!</v>
      </c>
      <c r="S1007" s="96" t="e">
        <f>IF(F1007=F1006,0,SUMIF(F$6:F$1627,F1007,I$6:I$1627))</f>
        <v>#REF!</v>
      </c>
      <c r="T1007" s="89" t="e">
        <f>IF(F1007=F1006,0,SUMIF(F$6:F$1627,F1007,L$6:L$1627))</f>
        <v>#REF!</v>
      </c>
      <c r="U1007" s="96" t="e">
        <f t="shared" si="323"/>
        <v>#REF!</v>
      </c>
      <c r="V1007" s="100" t="e">
        <f>IF(F1007=F1006,0,SUMIF(F$6:F$1627,F1007,N$6:N$1627))</f>
        <v>#REF!</v>
      </c>
    </row>
    <row r="1008" spans="3:23" hidden="1">
      <c r="C1008" s="84" t="e">
        <f>'ORÇAMENTO '!#REF!</f>
        <v>#REF!</v>
      </c>
      <c r="D1008" s="88" t="e">
        <f>'ORÇAMENTO '!#REF!</f>
        <v>#REF!</v>
      </c>
      <c r="E1008" s="88" t="e">
        <f>'ORÇAMENTO '!#REF!</f>
        <v>#REF!</v>
      </c>
      <c r="F1008" s="88" t="e">
        <f>'ORÇAMENTO '!#REF!</f>
        <v>#REF!</v>
      </c>
      <c r="G1008" s="90" t="e">
        <f>'ORÇAMENTO '!#REF!</f>
        <v>#REF!</v>
      </c>
      <c r="H1008" s="92" t="e">
        <f>'ORÇAMENTO '!#REF!</f>
        <v>#REF!</v>
      </c>
      <c r="I1008" s="90" t="e">
        <f>'ORÇAMENTO '!#REF!</f>
        <v>#REF!</v>
      </c>
      <c r="J1008" s="90" t="e">
        <f>'ORÇAMENTO '!#REF!</f>
        <v>#REF!</v>
      </c>
      <c r="K1008" s="90" t="e">
        <f>'ORÇAMENTO '!#REF!</f>
        <v>#REF!</v>
      </c>
      <c r="L1008" s="92" t="e">
        <f>'ORÇAMENTO '!#REF!</f>
        <v>#REF!</v>
      </c>
      <c r="M1008" s="92" t="e">
        <f>'ORÇAMENTO '!#REF!</f>
        <v>#REF!</v>
      </c>
      <c r="N1008" s="95" t="e">
        <f>'ORÇAMENTO '!#REF!</f>
        <v>#REF!</v>
      </c>
      <c r="R1008" s="96" t="e">
        <f>IF(F1008=F1007,0,SUMIF(F$6:F$1627,F1008,H$6:H$1627))</f>
        <v>#REF!</v>
      </c>
      <c r="S1008" s="96" t="e">
        <f>IF(F1008=F1007,0,SUMIF(F$6:F$1627,F1008,I$6:I$1627))</f>
        <v>#REF!</v>
      </c>
      <c r="T1008" s="89" t="e">
        <f>IF(F1008=F1007,0,SUMIF(F$6:F$1627,F1008,L$6:L$1627))</f>
        <v>#REF!</v>
      </c>
      <c r="U1008" s="96" t="e">
        <f t="shared" si="323"/>
        <v>#REF!</v>
      </c>
      <c r="V1008" s="100" t="e">
        <f>IF(F1008=F1007,0,SUMIF(F$6:F$1627,F1008,N$6:N$1627))</f>
        <v>#REF!</v>
      </c>
    </row>
    <row r="1009" spans="3:23" hidden="1">
      <c r="C1009" s="84" t="e">
        <f>'ORÇAMENTO '!#REF!</f>
        <v>#REF!</v>
      </c>
      <c r="D1009" s="88" t="e">
        <f>'ORÇAMENTO '!#REF!</f>
        <v>#REF!</v>
      </c>
      <c r="E1009" s="88" t="e">
        <f>'ORÇAMENTO '!#REF!</f>
        <v>#REF!</v>
      </c>
      <c r="F1009" s="88" t="e">
        <f>'ORÇAMENTO '!#REF!</f>
        <v>#REF!</v>
      </c>
      <c r="G1009" s="90" t="e">
        <f>'ORÇAMENTO '!#REF!</f>
        <v>#REF!</v>
      </c>
      <c r="H1009" s="92" t="e">
        <f>'ORÇAMENTO '!#REF!</f>
        <v>#REF!</v>
      </c>
      <c r="I1009" s="90" t="e">
        <f>'ORÇAMENTO '!#REF!</f>
        <v>#REF!</v>
      </c>
      <c r="J1009" s="90" t="e">
        <f>'ORÇAMENTO '!#REF!</f>
        <v>#REF!</v>
      </c>
      <c r="K1009" s="90" t="e">
        <f>'ORÇAMENTO '!#REF!</f>
        <v>#REF!</v>
      </c>
      <c r="L1009" s="92" t="e">
        <f>'ORÇAMENTO '!#REF!</f>
        <v>#REF!</v>
      </c>
      <c r="M1009" s="92" t="e">
        <f>'ORÇAMENTO '!#REF!</f>
        <v>#REF!</v>
      </c>
      <c r="N1009" s="95" t="e">
        <f>'ORÇAMENTO '!#REF!</f>
        <v>#REF!</v>
      </c>
      <c r="R1009" s="96" t="e">
        <f>IF(F1009=F1008,0,SUMIF(F$6:F$1627,F1009,H$6:H$1627))</f>
        <v>#REF!</v>
      </c>
      <c r="S1009" s="96" t="e">
        <f>IF(F1009=F1008,0,SUMIF(F$6:F$1627,F1009,I$6:I$1627))</f>
        <v>#REF!</v>
      </c>
      <c r="T1009" s="89" t="e">
        <f>IF(F1009=F1008,0,SUMIF(F$6:F$1627,F1009,L$6:L$1627))</f>
        <v>#REF!</v>
      </c>
      <c r="U1009" s="96" t="e">
        <f t="shared" si="323"/>
        <v>#REF!</v>
      </c>
      <c r="V1009" s="100" t="e">
        <f>IF(F1009=F1008,0,SUMIF(F$6:F$1627,F1009,N$6:N$1627))</f>
        <v>#REF!</v>
      </c>
    </row>
    <row r="1010" spans="3:23" hidden="1">
      <c r="C1010" s="84" t="e">
        <f>'ORÇAMENTO '!#REF!</f>
        <v>#REF!</v>
      </c>
      <c r="D1010" s="88" t="e">
        <f>'ORÇAMENTO '!#REF!</f>
        <v>#REF!</v>
      </c>
      <c r="E1010" s="88" t="e">
        <f>'ORÇAMENTO '!#REF!</f>
        <v>#REF!</v>
      </c>
      <c r="F1010" s="88" t="e">
        <f>'ORÇAMENTO '!#REF!</f>
        <v>#REF!</v>
      </c>
      <c r="G1010" s="90" t="e">
        <f>'ORÇAMENTO '!#REF!</f>
        <v>#REF!</v>
      </c>
      <c r="H1010" s="92" t="e">
        <f>'ORÇAMENTO '!#REF!</f>
        <v>#REF!</v>
      </c>
      <c r="I1010" s="90" t="e">
        <f>'ORÇAMENTO '!#REF!</f>
        <v>#REF!</v>
      </c>
      <c r="J1010" s="90" t="e">
        <f>'ORÇAMENTO '!#REF!</f>
        <v>#REF!</v>
      </c>
      <c r="K1010" s="90" t="e">
        <f>'ORÇAMENTO '!#REF!</f>
        <v>#REF!</v>
      </c>
      <c r="L1010" s="92" t="e">
        <f>'ORÇAMENTO '!#REF!</f>
        <v>#REF!</v>
      </c>
      <c r="M1010" s="92" t="e">
        <f>'ORÇAMENTO '!#REF!</f>
        <v>#REF!</v>
      </c>
      <c r="N1010" s="95" t="e">
        <f>'ORÇAMENTO '!#REF!</f>
        <v>#REF!</v>
      </c>
      <c r="R1010" s="96" t="e">
        <f>IF(F1010=F1009,0,SUMIF(F$6:F$1627,F1010,H$6:H$1627))</f>
        <v>#REF!</v>
      </c>
      <c r="S1010" s="96" t="e">
        <f>IF(F1010=F1009,0,SUMIF(F$6:F$1627,F1010,I$6:I$1627))</f>
        <v>#REF!</v>
      </c>
      <c r="T1010" s="89" t="e">
        <f>IF(F1010=F1009,0,SUMIF(F$6:F$1627,F1010,L$6:L$1627))</f>
        <v>#REF!</v>
      </c>
      <c r="U1010" s="96" t="e">
        <f t="shared" si="323"/>
        <v>#REF!</v>
      </c>
      <c r="V1010" s="100" t="e">
        <f>IF(F1010=F1009,0,SUMIF(F$6:F$1627,F1010,N$6:N$1627))</f>
        <v>#REF!</v>
      </c>
    </row>
    <row r="1011" spans="3:23" hidden="1">
      <c r="C1011" s="84" t="e">
        <f>'ORÇAMENTO '!#REF!</f>
        <v>#REF!</v>
      </c>
      <c r="D1011" s="88" t="e">
        <f>'ORÇAMENTO '!#REF!</f>
        <v>#REF!</v>
      </c>
      <c r="E1011" s="88" t="e">
        <f>'ORÇAMENTO '!#REF!</f>
        <v>#REF!</v>
      </c>
      <c r="F1011" s="88" t="e">
        <f>'ORÇAMENTO '!#REF!</f>
        <v>#REF!</v>
      </c>
      <c r="G1011" s="90" t="e">
        <f>'ORÇAMENTO '!#REF!</f>
        <v>#REF!</v>
      </c>
      <c r="H1011" s="92" t="e">
        <f>'ORÇAMENTO '!#REF!</f>
        <v>#REF!</v>
      </c>
      <c r="I1011" s="90" t="e">
        <f>'ORÇAMENTO '!#REF!</f>
        <v>#REF!</v>
      </c>
      <c r="J1011" s="90" t="e">
        <f>'ORÇAMENTO '!#REF!</f>
        <v>#REF!</v>
      </c>
      <c r="K1011" s="90" t="e">
        <f>'ORÇAMENTO '!#REF!</f>
        <v>#REF!</v>
      </c>
      <c r="L1011" s="92" t="e">
        <f>'ORÇAMENTO '!#REF!</f>
        <v>#REF!</v>
      </c>
      <c r="M1011" s="92" t="e">
        <f>'ORÇAMENTO '!#REF!</f>
        <v>#REF!</v>
      </c>
      <c r="N1011" s="95" t="e">
        <f>'ORÇAMENTO '!#REF!</f>
        <v>#REF!</v>
      </c>
      <c r="R1011" s="96" t="e">
        <f>IF(F1011=F1010,0,SUMIF(F$6:F$1627,F1011,H$6:H$1627))</f>
        <v>#REF!</v>
      </c>
      <c r="S1011" s="96" t="e">
        <f>IF(F1011=F1010,0,SUMIF(F$6:F$1627,F1011,I$6:I$1627))</f>
        <v>#REF!</v>
      </c>
      <c r="T1011" s="89" t="e">
        <f>IF(F1011=F1010,0,SUMIF(F$6:F$1627,F1011,L$6:L$1627))</f>
        <v>#REF!</v>
      </c>
      <c r="U1011" s="96" t="e">
        <f t="shared" si="323"/>
        <v>#REF!</v>
      </c>
      <c r="V1011" s="100" t="e">
        <f>IF(F1011=F1010,0,SUMIF(F$6:F$1627,F1011,N$6:N$1627))</f>
        <v>#REF!</v>
      </c>
    </row>
    <row r="1012" spans="3:23">
      <c r="C1012" s="84" t="e">
        <f>'ORÇAMENTO '!#REF!</f>
        <v>#REF!</v>
      </c>
      <c r="D1012" s="88" t="e">
        <f>'ORÇAMENTO '!#REF!</f>
        <v>#REF!</v>
      </c>
      <c r="E1012" s="88" t="e">
        <f>'ORÇAMENTO '!#REF!</f>
        <v>#REF!</v>
      </c>
      <c r="F1012" s="88" t="e">
        <f>'ORÇAMENTO '!#REF!</f>
        <v>#REF!</v>
      </c>
      <c r="G1012" s="90" t="e">
        <f>'ORÇAMENTO '!#REF!</f>
        <v>#REF!</v>
      </c>
      <c r="H1012" s="92" t="e">
        <f>'ORÇAMENTO '!#REF!</f>
        <v>#REF!</v>
      </c>
      <c r="I1012" s="90" t="e">
        <f>'ORÇAMENTO '!#REF!</f>
        <v>#REF!</v>
      </c>
      <c r="J1012" s="90" t="e">
        <f>'ORÇAMENTO '!#REF!</f>
        <v>#REF!</v>
      </c>
      <c r="K1012" s="90" t="e">
        <f>'ORÇAMENTO '!#REF!</f>
        <v>#REF!</v>
      </c>
      <c r="L1012" s="92" t="e">
        <f>'ORÇAMENTO '!#REF!</f>
        <v>#REF!</v>
      </c>
      <c r="M1012" s="92" t="e">
        <f>'ORÇAMENTO '!#REF!</f>
        <v>#REF!</v>
      </c>
      <c r="N1012" s="95" t="e">
        <f>'ORÇAMENTO '!#REF!</f>
        <v>#REF!</v>
      </c>
      <c r="R1012" s="96" t="e">
        <f>IF(F1012=F1011,0,SUMIF($F$6:$F$1627,F1012,$H$6:$H$1627))</f>
        <v>#REF!</v>
      </c>
      <c r="S1012" s="96" t="e">
        <f>IF(F1012=F1011,0,SUMIF($F$6:$F$1627,F1012,$I$6:$I$1627))</f>
        <v>#REF!</v>
      </c>
      <c r="T1012" s="89" t="e">
        <f>IF(F1012=F1011,0,SUMIF($F$6:$F$1627,F1012,$L$6:$L$1627))</f>
        <v>#REF!</v>
      </c>
      <c r="U1012" s="96" t="e">
        <f t="shared" si="323"/>
        <v>#REF!</v>
      </c>
      <c r="V1012" s="100" t="e">
        <f>IF(F1012=F1011,0,SUMIF($F$6:$F$1627,F1012,$N$6:$N$1627))</f>
        <v>#REF!</v>
      </c>
      <c r="W1012" s="103" t="e">
        <f>V1012+W1011</f>
        <v>#REF!</v>
      </c>
    </row>
    <row r="1013" spans="3:23" hidden="1">
      <c r="C1013" s="84" t="e">
        <f>'ORÇAMENTO '!#REF!</f>
        <v>#REF!</v>
      </c>
      <c r="D1013" s="88" t="e">
        <f>'ORÇAMENTO '!#REF!</f>
        <v>#REF!</v>
      </c>
      <c r="E1013" s="88" t="e">
        <f>'ORÇAMENTO '!#REF!</f>
        <v>#REF!</v>
      </c>
      <c r="F1013" s="88" t="e">
        <f>'ORÇAMENTO '!#REF!</f>
        <v>#REF!</v>
      </c>
      <c r="G1013" s="90" t="e">
        <f>'ORÇAMENTO '!#REF!</f>
        <v>#REF!</v>
      </c>
      <c r="H1013" s="92" t="e">
        <f>'ORÇAMENTO '!#REF!</f>
        <v>#REF!</v>
      </c>
      <c r="I1013" s="90" t="e">
        <f>'ORÇAMENTO '!#REF!</f>
        <v>#REF!</v>
      </c>
      <c r="J1013" s="90" t="e">
        <f>'ORÇAMENTO '!#REF!</f>
        <v>#REF!</v>
      </c>
      <c r="K1013" s="90" t="e">
        <f>'ORÇAMENTO '!#REF!</f>
        <v>#REF!</v>
      </c>
      <c r="L1013" s="92" t="e">
        <f>'ORÇAMENTO '!#REF!</f>
        <v>#REF!</v>
      </c>
      <c r="M1013" s="92" t="e">
        <f>'ORÇAMENTO '!#REF!</f>
        <v>#REF!</v>
      </c>
      <c r="N1013" s="95" t="e">
        <f>'ORÇAMENTO '!#REF!</f>
        <v>#REF!</v>
      </c>
      <c r="R1013" s="96" t="e">
        <f>IF(F1013=F1012,0,SUMIF(F$6:F$1627,F1013,H$6:H$1627))</f>
        <v>#REF!</v>
      </c>
      <c r="S1013" s="96" t="e">
        <f>IF(F1013=F1012,0,SUMIF(F$6:F$1627,F1013,I$6:I$1627))</f>
        <v>#REF!</v>
      </c>
      <c r="T1013" s="89" t="e">
        <f>IF(F1013=F1012,0,SUMIF(F$6:F$1627,F1013,L$6:L$1627))</f>
        <v>#REF!</v>
      </c>
      <c r="U1013" s="96" t="e">
        <f t="shared" si="323"/>
        <v>#REF!</v>
      </c>
      <c r="V1013" s="100" t="e">
        <f>IF(F1013=F1012,0,SUMIF(F$6:F$1627,F1013,N$6:N$1627))</f>
        <v>#REF!</v>
      </c>
    </row>
    <row r="1014" spans="3:23" hidden="1">
      <c r="C1014" s="84" t="e">
        <f>'ORÇAMENTO '!#REF!</f>
        <v>#REF!</v>
      </c>
      <c r="D1014" s="88" t="e">
        <f>'ORÇAMENTO '!#REF!</f>
        <v>#REF!</v>
      </c>
      <c r="E1014" s="88" t="e">
        <f>'ORÇAMENTO '!#REF!</f>
        <v>#REF!</v>
      </c>
      <c r="F1014" s="88" t="e">
        <f>'ORÇAMENTO '!#REF!</f>
        <v>#REF!</v>
      </c>
      <c r="G1014" s="90" t="e">
        <f>'ORÇAMENTO '!#REF!</f>
        <v>#REF!</v>
      </c>
      <c r="H1014" s="92" t="e">
        <f>'ORÇAMENTO '!#REF!</f>
        <v>#REF!</v>
      </c>
      <c r="I1014" s="90" t="e">
        <f>'ORÇAMENTO '!#REF!</f>
        <v>#REF!</v>
      </c>
      <c r="J1014" s="90" t="e">
        <f>'ORÇAMENTO '!#REF!</f>
        <v>#REF!</v>
      </c>
      <c r="K1014" s="90" t="e">
        <f>'ORÇAMENTO '!#REF!</f>
        <v>#REF!</v>
      </c>
      <c r="L1014" s="92" t="e">
        <f>'ORÇAMENTO '!#REF!</f>
        <v>#REF!</v>
      </c>
      <c r="M1014" s="92" t="e">
        <f>'ORÇAMENTO '!#REF!</f>
        <v>#REF!</v>
      </c>
      <c r="N1014" s="95" t="e">
        <f>'ORÇAMENTO '!#REF!</f>
        <v>#REF!</v>
      </c>
      <c r="R1014" s="96" t="e">
        <f>IF(F1014=F1013,0,SUMIF(F$6:F$1627,F1014,H$6:H$1627))</f>
        <v>#REF!</v>
      </c>
      <c r="S1014" s="96" t="e">
        <f>IF(F1014=F1013,0,SUMIF(F$6:F$1627,F1014,I$6:I$1627))</f>
        <v>#REF!</v>
      </c>
      <c r="T1014" s="89" t="e">
        <f>IF(F1014=F1013,0,SUMIF(F$6:F$1627,F1014,L$6:L$1627))</f>
        <v>#REF!</v>
      </c>
      <c r="U1014" s="96" t="e">
        <f t="shared" si="323"/>
        <v>#REF!</v>
      </c>
      <c r="V1014" s="100" t="e">
        <f>IF(F1014=F1013,0,SUMIF(F$6:F$1627,F1014,N$6:N$1627))</f>
        <v>#REF!</v>
      </c>
    </row>
    <row r="1015" spans="3:23" hidden="1">
      <c r="C1015" s="84" t="e">
        <f>'ORÇAMENTO '!#REF!</f>
        <v>#REF!</v>
      </c>
      <c r="D1015" s="88" t="e">
        <f>'ORÇAMENTO '!#REF!</f>
        <v>#REF!</v>
      </c>
      <c r="E1015" s="88" t="e">
        <f>'ORÇAMENTO '!#REF!</f>
        <v>#REF!</v>
      </c>
      <c r="F1015" s="88" t="e">
        <f>'ORÇAMENTO '!#REF!</f>
        <v>#REF!</v>
      </c>
      <c r="G1015" s="90" t="e">
        <f>'ORÇAMENTO '!#REF!</f>
        <v>#REF!</v>
      </c>
      <c r="H1015" s="92" t="e">
        <f>'ORÇAMENTO '!#REF!</f>
        <v>#REF!</v>
      </c>
      <c r="I1015" s="90" t="e">
        <f>'ORÇAMENTO '!#REF!</f>
        <v>#REF!</v>
      </c>
      <c r="J1015" s="90" t="e">
        <f>'ORÇAMENTO '!#REF!</f>
        <v>#REF!</v>
      </c>
      <c r="K1015" s="90" t="e">
        <f>'ORÇAMENTO '!#REF!</f>
        <v>#REF!</v>
      </c>
      <c r="L1015" s="92" t="e">
        <f>'ORÇAMENTO '!#REF!</f>
        <v>#REF!</v>
      </c>
      <c r="M1015" s="92" t="e">
        <f>'ORÇAMENTO '!#REF!</f>
        <v>#REF!</v>
      </c>
      <c r="N1015" s="95" t="e">
        <f>'ORÇAMENTO '!#REF!</f>
        <v>#REF!</v>
      </c>
      <c r="R1015" s="96" t="e">
        <f>IF(F1015=F1014,0,SUMIF(F$6:F$1627,F1015,H$6:H$1627))</f>
        <v>#REF!</v>
      </c>
      <c r="S1015" s="96" t="e">
        <f>IF(F1015=F1014,0,SUMIF(F$6:F$1627,F1015,I$6:I$1627))</f>
        <v>#REF!</v>
      </c>
      <c r="T1015" s="89" t="e">
        <f>IF(F1015=F1014,0,SUMIF(F$6:F$1627,F1015,L$6:L$1627))</f>
        <v>#REF!</v>
      </c>
      <c r="U1015" s="96" t="e">
        <f t="shared" si="323"/>
        <v>#REF!</v>
      </c>
      <c r="V1015" s="100" t="e">
        <f>IF(F1015=F1014,0,SUMIF(F$6:F$1627,F1015,N$6:N$1627))</f>
        <v>#REF!</v>
      </c>
    </row>
    <row r="1016" spans="3:23" hidden="1">
      <c r="C1016" s="84" t="e">
        <f>'ORÇAMENTO '!#REF!</f>
        <v>#REF!</v>
      </c>
      <c r="D1016" s="88" t="e">
        <f>'ORÇAMENTO '!#REF!</f>
        <v>#REF!</v>
      </c>
      <c r="E1016" s="88" t="e">
        <f>'ORÇAMENTO '!#REF!</f>
        <v>#REF!</v>
      </c>
      <c r="F1016" s="88" t="e">
        <f>'ORÇAMENTO '!#REF!</f>
        <v>#REF!</v>
      </c>
      <c r="G1016" s="90" t="e">
        <f>'ORÇAMENTO '!#REF!</f>
        <v>#REF!</v>
      </c>
      <c r="H1016" s="92" t="e">
        <f>'ORÇAMENTO '!#REF!</f>
        <v>#REF!</v>
      </c>
      <c r="I1016" s="90" t="e">
        <f>'ORÇAMENTO '!#REF!</f>
        <v>#REF!</v>
      </c>
      <c r="J1016" s="90" t="e">
        <f>'ORÇAMENTO '!#REF!</f>
        <v>#REF!</v>
      </c>
      <c r="K1016" s="90" t="e">
        <f>'ORÇAMENTO '!#REF!</f>
        <v>#REF!</v>
      </c>
      <c r="L1016" s="92" t="e">
        <f>'ORÇAMENTO '!#REF!</f>
        <v>#REF!</v>
      </c>
      <c r="M1016" s="92" t="e">
        <f>'ORÇAMENTO '!#REF!</f>
        <v>#REF!</v>
      </c>
      <c r="N1016" s="95" t="e">
        <f>'ORÇAMENTO '!#REF!</f>
        <v>#REF!</v>
      </c>
      <c r="R1016" s="96" t="e">
        <f>IF(F1016=F1015,0,SUMIF(F$6:F$1627,F1016,H$6:H$1627))</f>
        <v>#REF!</v>
      </c>
      <c r="S1016" s="96" t="e">
        <f>IF(F1016=F1015,0,SUMIF(F$6:F$1627,F1016,I$6:I$1627))</f>
        <v>#REF!</v>
      </c>
      <c r="T1016" s="89" t="e">
        <f>IF(F1016=F1015,0,SUMIF(F$6:F$1627,F1016,L$6:L$1627))</f>
        <v>#REF!</v>
      </c>
      <c r="U1016" s="96" t="e">
        <f t="shared" si="323"/>
        <v>#REF!</v>
      </c>
      <c r="V1016" s="100" t="e">
        <f>IF(F1016=F1015,0,SUMIF(F$6:F$1627,F1016,N$6:N$1627))</f>
        <v>#REF!</v>
      </c>
    </row>
    <row r="1017" spans="3:23" hidden="1">
      <c r="C1017" s="84" t="e">
        <f>'ORÇAMENTO '!#REF!</f>
        <v>#REF!</v>
      </c>
      <c r="D1017" s="88" t="e">
        <f>'ORÇAMENTO '!#REF!</f>
        <v>#REF!</v>
      </c>
      <c r="E1017" s="88" t="e">
        <f>'ORÇAMENTO '!#REF!</f>
        <v>#REF!</v>
      </c>
      <c r="F1017" s="88" t="e">
        <f>'ORÇAMENTO '!#REF!</f>
        <v>#REF!</v>
      </c>
      <c r="G1017" s="90" t="e">
        <f>'ORÇAMENTO '!#REF!</f>
        <v>#REF!</v>
      </c>
      <c r="H1017" s="92" t="e">
        <f>'ORÇAMENTO '!#REF!</f>
        <v>#REF!</v>
      </c>
      <c r="I1017" s="90" t="e">
        <f>'ORÇAMENTO '!#REF!</f>
        <v>#REF!</v>
      </c>
      <c r="J1017" s="90" t="e">
        <f>'ORÇAMENTO '!#REF!</f>
        <v>#REF!</v>
      </c>
      <c r="K1017" s="90" t="e">
        <f>'ORÇAMENTO '!#REF!</f>
        <v>#REF!</v>
      </c>
      <c r="L1017" s="92" t="e">
        <f>'ORÇAMENTO '!#REF!</f>
        <v>#REF!</v>
      </c>
      <c r="M1017" s="92" t="e">
        <f>'ORÇAMENTO '!#REF!</f>
        <v>#REF!</v>
      </c>
      <c r="N1017" s="95" t="e">
        <f>'ORÇAMENTO '!#REF!</f>
        <v>#REF!</v>
      </c>
      <c r="R1017" s="96" t="e">
        <f>IF(F1017=F1016,0,SUMIF(F$6:F$1627,F1017,H$6:H$1627))</f>
        <v>#REF!</v>
      </c>
      <c r="S1017" s="96" t="e">
        <f>IF(F1017=F1016,0,SUMIF(F$6:F$1627,F1017,I$6:I$1627))</f>
        <v>#REF!</v>
      </c>
      <c r="T1017" s="89" t="e">
        <f>IF(F1017=F1016,0,SUMIF(F$6:F$1627,F1017,L$6:L$1627))</f>
        <v>#REF!</v>
      </c>
      <c r="U1017" s="96" t="e">
        <f t="shared" si="323"/>
        <v>#REF!</v>
      </c>
      <c r="V1017" s="100" t="e">
        <f>IF(F1017=F1016,0,SUMIF(F$6:F$1627,F1017,N$6:N$1627))</f>
        <v>#REF!</v>
      </c>
    </row>
    <row r="1018" spans="3:23">
      <c r="C1018" s="84" t="e">
        <f>'ORÇAMENTO '!#REF!</f>
        <v>#REF!</v>
      </c>
      <c r="D1018" s="88" t="e">
        <f>'ORÇAMENTO '!#REF!</f>
        <v>#REF!</v>
      </c>
      <c r="E1018" s="88" t="e">
        <f>'ORÇAMENTO '!#REF!</f>
        <v>#REF!</v>
      </c>
      <c r="F1018" s="88" t="e">
        <f>'ORÇAMENTO '!#REF!</f>
        <v>#REF!</v>
      </c>
      <c r="G1018" s="90" t="e">
        <f>'ORÇAMENTO '!#REF!</f>
        <v>#REF!</v>
      </c>
      <c r="H1018" s="92" t="e">
        <f>'ORÇAMENTO '!#REF!</f>
        <v>#REF!</v>
      </c>
      <c r="I1018" s="90" t="e">
        <f>'ORÇAMENTO '!#REF!</f>
        <v>#REF!</v>
      </c>
      <c r="J1018" s="90" t="e">
        <f>'ORÇAMENTO '!#REF!</f>
        <v>#REF!</v>
      </c>
      <c r="K1018" s="90" t="e">
        <f>'ORÇAMENTO '!#REF!</f>
        <v>#REF!</v>
      </c>
      <c r="L1018" s="92" t="e">
        <f>'ORÇAMENTO '!#REF!</f>
        <v>#REF!</v>
      </c>
      <c r="M1018" s="92" t="e">
        <f>'ORÇAMENTO '!#REF!</f>
        <v>#REF!</v>
      </c>
      <c r="N1018" s="95" t="e">
        <f>'ORÇAMENTO '!#REF!</f>
        <v>#REF!</v>
      </c>
      <c r="R1018" s="96" t="e">
        <f>IF(F1018=F1017,0,SUMIF($F$6:$F$1627,F1018,$H$6:$H$1627))</f>
        <v>#REF!</v>
      </c>
      <c r="S1018" s="96" t="e">
        <f>IF(F1018=F1017,0,SUMIF($F$6:$F$1627,F1018,$I$6:$I$1627))</f>
        <v>#REF!</v>
      </c>
      <c r="T1018" s="89" t="e">
        <f>IF(F1018=F1017,0,SUMIF($F$6:$F$1627,F1018,$L$6:$L$1627))</f>
        <v>#REF!</v>
      </c>
      <c r="U1018" s="96" t="e">
        <f t="shared" si="323"/>
        <v>#REF!</v>
      </c>
      <c r="V1018" s="100" t="e">
        <f>IF(F1018=F1017,0,SUMIF($F$6:$F$1627,F1018,$N$6:$N$1627))</f>
        <v>#REF!</v>
      </c>
      <c r="W1018" s="103" t="e">
        <f>V1018+W1017</f>
        <v>#REF!</v>
      </c>
    </row>
    <row r="1019" spans="3:23" hidden="1">
      <c r="C1019" s="84" t="e">
        <f>'ORÇAMENTO '!#REF!</f>
        <v>#REF!</v>
      </c>
      <c r="D1019" s="88" t="e">
        <f>'ORÇAMENTO '!#REF!</f>
        <v>#REF!</v>
      </c>
      <c r="E1019" s="88" t="e">
        <f>'ORÇAMENTO '!#REF!</f>
        <v>#REF!</v>
      </c>
      <c r="F1019" s="88" t="e">
        <f>'ORÇAMENTO '!#REF!</f>
        <v>#REF!</v>
      </c>
      <c r="G1019" s="90" t="e">
        <f>'ORÇAMENTO '!#REF!</f>
        <v>#REF!</v>
      </c>
      <c r="H1019" s="92" t="e">
        <f>'ORÇAMENTO '!#REF!</f>
        <v>#REF!</v>
      </c>
      <c r="I1019" s="90" t="e">
        <f>'ORÇAMENTO '!#REF!</f>
        <v>#REF!</v>
      </c>
      <c r="J1019" s="90" t="e">
        <f>'ORÇAMENTO '!#REF!</f>
        <v>#REF!</v>
      </c>
      <c r="K1019" s="90" t="e">
        <f>'ORÇAMENTO '!#REF!</f>
        <v>#REF!</v>
      </c>
      <c r="L1019" s="92" t="e">
        <f>'ORÇAMENTO '!#REF!</f>
        <v>#REF!</v>
      </c>
      <c r="M1019" s="92" t="e">
        <f>'ORÇAMENTO '!#REF!</f>
        <v>#REF!</v>
      </c>
      <c r="N1019" s="95" t="e">
        <f>'ORÇAMENTO '!#REF!</f>
        <v>#REF!</v>
      </c>
      <c r="R1019" s="96" t="e">
        <f t="shared" ref="R1019:R1025" si="337">IF(F1019=F1018,0,SUMIF(F$6:F$1627,F1019,H$6:H$1627))</f>
        <v>#REF!</v>
      </c>
      <c r="S1019" s="96" t="e">
        <f t="shared" ref="S1019:S1025" si="338">IF(F1019=F1018,0,SUMIF(F$6:F$1627,F1019,I$6:I$1627))</f>
        <v>#REF!</v>
      </c>
      <c r="T1019" s="89" t="e">
        <f t="shared" ref="T1019:T1025" si="339">IF(F1019=F1018,0,SUMIF(F$6:F$1627,F1019,L$6:L$1627))</f>
        <v>#REF!</v>
      </c>
      <c r="U1019" s="96" t="e">
        <f t="shared" si="323"/>
        <v>#REF!</v>
      </c>
      <c r="V1019" s="100" t="e">
        <f t="shared" ref="V1019:V1025" si="340">IF(F1019=F1018,0,SUMIF(F$6:F$1627,F1019,N$6:N$1627))</f>
        <v>#REF!</v>
      </c>
    </row>
    <row r="1020" spans="3:23" hidden="1">
      <c r="C1020" s="84" t="e">
        <f>'ORÇAMENTO '!#REF!</f>
        <v>#REF!</v>
      </c>
      <c r="D1020" s="88" t="e">
        <f>'ORÇAMENTO '!#REF!</f>
        <v>#REF!</v>
      </c>
      <c r="E1020" s="88" t="e">
        <f>'ORÇAMENTO '!#REF!</f>
        <v>#REF!</v>
      </c>
      <c r="F1020" s="88" t="e">
        <f>'ORÇAMENTO '!#REF!</f>
        <v>#REF!</v>
      </c>
      <c r="G1020" s="90" t="e">
        <f>'ORÇAMENTO '!#REF!</f>
        <v>#REF!</v>
      </c>
      <c r="H1020" s="92" t="e">
        <f>'ORÇAMENTO '!#REF!</f>
        <v>#REF!</v>
      </c>
      <c r="I1020" s="90" t="e">
        <f>'ORÇAMENTO '!#REF!</f>
        <v>#REF!</v>
      </c>
      <c r="J1020" s="90" t="e">
        <f>'ORÇAMENTO '!#REF!</f>
        <v>#REF!</v>
      </c>
      <c r="K1020" s="90" t="e">
        <f>'ORÇAMENTO '!#REF!</f>
        <v>#REF!</v>
      </c>
      <c r="L1020" s="92" t="e">
        <f>'ORÇAMENTO '!#REF!</f>
        <v>#REF!</v>
      </c>
      <c r="M1020" s="92" t="e">
        <f>'ORÇAMENTO '!#REF!</f>
        <v>#REF!</v>
      </c>
      <c r="N1020" s="95" t="e">
        <f>'ORÇAMENTO '!#REF!</f>
        <v>#REF!</v>
      </c>
      <c r="R1020" s="96" t="e">
        <f t="shared" si="337"/>
        <v>#REF!</v>
      </c>
      <c r="S1020" s="96" t="e">
        <f t="shared" si="338"/>
        <v>#REF!</v>
      </c>
      <c r="T1020" s="89" t="e">
        <f t="shared" si="339"/>
        <v>#REF!</v>
      </c>
      <c r="U1020" s="96" t="e">
        <f t="shared" si="323"/>
        <v>#REF!</v>
      </c>
      <c r="V1020" s="100" t="e">
        <f t="shared" si="340"/>
        <v>#REF!</v>
      </c>
    </row>
    <row r="1021" spans="3:23" hidden="1">
      <c r="C1021" s="84" t="e">
        <f>'ORÇAMENTO '!#REF!</f>
        <v>#REF!</v>
      </c>
      <c r="D1021" s="88" t="e">
        <f>'ORÇAMENTO '!#REF!</f>
        <v>#REF!</v>
      </c>
      <c r="E1021" s="88" t="e">
        <f>'ORÇAMENTO '!#REF!</f>
        <v>#REF!</v>
      </c>
      <c r="F1021" s="88" t="e">
        <f>'ORÇAMENTO '!#REF!</f>
        <v>#REF!</v>
      </c>
      <c r="G1021" s="90" t="e">
        <f>'ORÇAMENTO '!#REF!</f>
        <v>#REF!</v>
      </c>
      <c r="H1021" s="92" t="e">
        <f>'ORÇAMENTO '!#REF!</f>
        <v>#REF!</v>
      </c>
      <c r="I1021" s="90" t="e">
        <f>'ORÇAMENTO '!#REF!</f>
        <v>#REF!</v>
      </c>
      <c r="J1021" s="90" t="e">
        <f>'ORÇAMENTO '!#REF!</f>
        <v>#REF!</v>
      </c>
      <c r="K1021" s="90" t="e">
        <f>'ORÇAMENTO '!#REF!</f>
        <v>#REF!</v>
      </c>
      <c r="L1021" s="92" t="e">
        <f>'ORÇAMENTO '!#REF!</f>
        <v>#REF!</v>
      </c>
      <c r="M1021" s="92" t="e">
        <f>'ORÇAMENTO '!#REF!</f>
        <v>#REF!</v>
      </c>
      <c r="N1021" s="95" t="e">
        <f>'ORÇAMENTO '!#REF!</f>
        <v>#REF!</v>
      </c>
      <c r="R1021" s="96" t="e">
        <f t="shared" si="337"/>
        <v>#REF!</v>
      </c>
      <c r="S1021" s="96" t="e">
        <f t="shared" si="338"/>
        <v>#REF!</v>
      </c>
      <c r="T1021" s="89" t="e">
        <f t="shared" si="339"/>
        <v>#REF!</v>
      </c>
      <c r="U1021" s="96" t="e">
        <f t="shared" si="323"/>
        <v>#REF!</v>
      </c>
      <c r="V1021" s="100" t="e">
        <f t="shared" si="340"/>
        <v>#REF!</v>
      </c>
    </row>
    <row r="1022" spans="3:23" hidden="1">
      <c r="C1022" s="84" t="e">
        <f>'ORÇAMENTO '!#REF!</f>
        <v>#REF!</v>
      </c>
      <c r="D1022" s="88" t="e">
        <f>'ORÇAMENTO '!#REF!</f>
        <v>#REF!</v>
      </c>
      <c r="E1022" s="88" t="e">
        <f>'ORÇAMENTO '!#REF!</f>
        <v>#REF!</v>
      </c>
      <c r="F1022" s="88" t="e">
        <f>'ORÇAMENTO '!#REF!</f>
        <v>#REF!</v>
      </c>
      <c r="G1022" s="90" t="e">
        <f>'ORÇAMENTO '!#REF!</f>
        <v>#REF!</v>
      </c>
      <c r="H1022" s="92" t="e">
        <f>'ORÇAMENTO '!#REF!</f>
        <v>#REF!</v>
      </c>
      <c r="I1022" s="90" t="e">
        <f>'ORÇAMENTO '!#REF!</f>
        <v>#REF!</v>
      </c>
      <c r="J1022" s="90" t="e">
        <f>'ORÇAMENTO '!#REF!</f>
        <v>#REF!</v>
      </c>
      <c r="K1022" s="90" t="e">
        <f>'ORÇAMENTO '!#REF!</f>
        <v>#REF!</v>
      </c>
      <c r="L1022" s="92" t="e">
        <f>'ORÇAMENTO '!#REF!</f>
        <v>#REF!</v>
      </c>
      <c r="M1022" s="92" t="e">
        <f>'ORÇAMENTO '!#REF!</f>
        <v>#REF!</v>
      </c>
      <c r="N1022" s="95" t="e">
        <f>'ORÇAMENTO '!#REF!</f>
        <v>#REF!</v>
      </c>
      <c r="R1022" s="96" t="e">
        <f t="shared" si="337"/>
        <v>#REF!</v>
      </c>
      <c r="S1022" s="96" t="e">
        <f t="shared" si="338"/>
        <v>#REF!</v>
      </c>
      <c r="T1022" s="89" t="e">
        <f t="shared" si="339"/>
        <v>#REF!</v>
      </c>
      <c r="U1022" s="96" t="e">
        <f t="shared" si="323"/>
        <v>#REF!</v>
      </c>
      <c r="V1022" s="100" t="e">
        <f t="shared" si="340"/>
        <v>#REF!</v>
      </c>
    </row>
    <row r="1023" spans="3:23" hidden="1">
      <c r="C1023" s="84" t="e">
        <f>'ORÇAMENTO '!#REF!</f>
        <v>#REF!</v>
      </c>
      <c r="D1023" s="88" t="e">
        <f>'ORÇAMENTO '!#REF!</f>
        <v>#REF!</v>
      </c>
      <c r="E1023" s="88" t="e">
        <f>'ORÇAMENTO '!#REF!</f>
        <v>#REF!</v>
      </c>
      <c r="F1023" s="88" t="e">
        <f>'ORÇAMENTO '!#REF!</f>
        <v>#REF!</v>
      </c>
      <c r="G1023" s="90" t="e">
        <f>'ORÇAMENTO '!#REF!</f>
        <v>#REF!</v>
      </c>
      <c r="H1023" s="92" t="e">
        <f>'ORÇAMENTO '!#REF!</f>
        <v>#REF!</v>
      </c>
      <c r="I1023" s="90" t="e">
        <f>'ORÇAMENTO '!#REF!</f>
        <v>#REF!</v>
      </c>
      <c r="J1023" s="90" t="e">
        <f>'ORÇAMENTO '!#REF!</f>
        <v>#REF!</v>
      </c>
      <c r="K1023" s="90" t="e">
        <f>'ORÇAMENTO '!#REF!</f>
        <v>#REF!</v>
      </c>
      <c r="L1023" s="92" t="e">
        <f>'ORÇAMENTO '!#REF!</f>
        <v>#REF!</v>
      </c>
      <c r="M1023" s="92" t="e">
        <f>'ORÇAMENTO '!#REF!</f>
        <v>#REF!</v>
      </c>
      <c r="N1023" s="95" t="e">
        <f>'ORÇAMENTO '!#REF!</f>
        <v>#REF!</v>
      </c>
      <c r="R1023" s="96" t="e">
        <f t="shared" si="337"/>
        <v>#REF!</v>
      </c>
      <c r="S1023" s="96" t="e">
        <f t="shared" si="338"/>
        <v>#REF!</v>
      </c>
      <c r="T1023" s="89" t="e">
        <f t="shared" si="339"/>
        <v>#REF!</v>
      </c>
      <c r="U1023" s="96" t="e">
        <f t="shared" si="323"/>
        <v>#REF!</v>
      </c>
      <c r="V1023" s="100" t="e">
        <f t="shared" si="340"/>
        <v>#REF!</v>
      </c>
    </row>
    <row r="1024" spans="3:23" hidden="1">
      <c r="C1024" s="84" t="e">
        <f>'ORÇAMENTO '!#REF!</f>
        <v>#REF!</v>
      </c>
      <c r="D1024" s="88" t="e">
        <f>'ORÇAMENTO '!#REF!</f>
        <v>#REF!</v>
      </c>
      <c r="E1024" s="88" t="e">
        <f>'ORÇAMENTO '!#REF!</f>
        <v>#REF!</v>
      </c>
      <c r="F1024" s="88" t="e">
        <f>'ORÇAMENTO '!#REF!</f>
        <v>#REF!</v>
      </c>
      <c r="G1024" s="90" t="e">
        <f>'ORÇAMENTO '!#REF!</f>
        <v>#REF!</v>
      </c>
      <c r="H1024" s="92" t="e">
        <f>'ORÇAMENTO '!#REF!</f>
        <v>#REF!</v>
      </c>
      <c r="I1024" s="90" t="e">
        <f>'ORÇAMENTO '!#REF!</f>
        <v>#REF!</v>
      </c>
      <c r="J1024" s="90" t="e">
        <f>'ORÇAMENTO '!#REF!</f>
        <v>#REF!</v>
      </c>
      <c r="K1024" s="90" t="e">
        <f>'ORÇAMENTO '!#REF!</f>
        <v>#REF!</v>
      </c>
      <c r="L1024" s="92" t="e">
        <f>'ORÇAMENTO '!#REF!</f>
        <v>#REF!</v>
      </c>
      <c r="M1024" s="92" t="e">
        <f>'ORÇAMENTO '!#REF!</f>
        <v>#REF!</v>
      </c>
      <c r="N1024" s="95" t="e">
        <f>'ORÇAMENTO '!#REF!</f>
        <v>#REF!</v>
      </c>
      <c r="R1024" s="96" t="e">
        <f t="shared" si="337"/>
        <v>#REF!</v>
      </c>
      <c r="S1024" s="96" t="e">
        <f t="shared" si="338"/>
        <v>#REF!</v>
      </c>
      <c r="T1024" s="89" t="e">
        <f t="shared" si="339"/>
        <v>#REF!</v>
      </c>
      <c r="U1024" s="96" t="e">
        <f t="shared" si="323"/>
        <v>#REF!</v>
      </c>
      <c r="V1024" s="100" t="e">
        <f t="shared" si="340"/>
        <v>#REF!</v>
      </c>
    </row>
    <row r="1025" spans="3:23" hidden="1">
      <c r="C1025" s="84" t="e">
        <f>'ORÇAMENTO '!#REF!</f>
        <v>#REF!</v>
      </c>
      <c r="D1025" s="88" t="e">
        <f>'ORÇAMENTO '!#REF!</f>
        <v>#REF!</v>
      </c>
      <c r="E1025" s="88" t="e">
        <f>'ORÇAMENTO '!#REF!</f>
        <v>#REF!</v>
      </c>
      <c r="F1025" s="88" t="e">
        <f>'ORÇAMENTO '!#REF!</f>
        <v>#REF!</v>
      </c>
      <c r="G1025" s="90" t="e">
        <f>'ORÇAMENTO '!#REF!</f>
        <v>#REF!</v>
      </c>
      <c r="H1025" s="92" t="e">
        <f>'ORÇAMENTO '!#REF!</f>
        <v>#REF!</v>
      </c>
      <c r="I1025" s="90" t="e">
        <f>'ORÇAMENTO '!#REF!</f>
        <v>#REF!</v>
      </c>
      <c r="J1025" s="90" t="e">
        <f>'ORÇAMENTO '!#REF!</f>
        <v>#REF!</v>
      </c>
      <c r="K1025" s="90" t="e">
        <f>'ORÇAMENTO '!#REF!</f>
        <v>#REF!</v>
      </c>
      <c r="L1025" s="92" t="e">
        <f>'ORÇAMENTO '!#REF!</f>
        <v>#REF!</v>
      </c>
      <c r="M1025" s="92" t="e">
        <f>'ORÇAMENTO '!#REF!</f>
        <v>#REF!</v>
      </c>
      <c r="N1025" s="95" t="e">
        <f>'ORÇAMENTO '!#REF!</f>
        <v>#REF!</v>
      </c>
      <c r="R1025" s="96" t="e">
        <f t="shared" si="337"/>
        <v>#REF!</v>
      </c>
      <c r="S1025" s="96" t="e">
        <f t="shared" si="338"/>
        <v>#REF!</v>
      </c>
      <c r="T1025" s="89" t="e">
        <f t="shared" si="339"/>
        <v>#REF!</v>
      </c>
      <c r="U1025" s="96" t="e">
        <f t="shared" si="323"/>
        <v>#REF!</v>
      </c>
      <c r="V1025" s="100" t="e">
        <f t="shared" si="340"/>
        <v>#REF!</v>
      </c>
    </row>
    <row r="1026" spans="3:23">
      <c r="C1026" s="84" t="e">
        <f>'ORÇAMENTO '!#REF!</f>
        <v>#REF!</v>
      </c>
      <c r="D1026" s="88" t="e">
        <f>'ORÇAMENTO '!#REF!</f>
        <v>#REF!</v>
      </c>
      <c r="E1026" s="88" t="e">
        <f>'ORÇAMENTO '!#REF!</f>
        <v>#REF!</v>
      </c>
      <c r="F1026" s="88" t="e">
        <f>'ORÇAMENTO '!#REF!</f>
        <v>#REF!</v>
      </c>
      <c r="G1026" s="90" t="e">
        <f>'ORÇAMENTO '!#REF!</f>
        <v>#REF!</v>
      </c>
      <c r="H1026" s="92" t="e">
        <f>'ORÇAMENTO '!#REF!</f>
        <v>#REF!</v>
      </c>
      <c r="I1026" s="90" t="e">
        <f>'ORÇAMENTO '!#REF!</f>
        <v>#REF!</v>
      </c>
      <c r="J1026" s="90" t="e">
        <f>'ORÇAMENTO '!#REF!</f>
        <v>#REF!</v>
      </c>
      <c r="K1026" s="90" t="e">
        <f>'ORÇAMENTO '!#REF!</f>
        <v>#REF!</v>
      </c>
      <c r="L1026" s="92" t="e">
        <f>'ORÇAMENTO '!#REF!</f>
        <v>#REF!</v>
      </c>
      <c r="M1026" s="92" t="e">
        <f>'ORÇAMENTO '!#REF!</f>
        <v>#REF!</v>
      </c>
      <c r="N1026" s="95" t="e">
        <f>'ORÇAMENTO '!#REF!</f>
        <v>#REF!</v>
      </c>
      <c r="R1026" s="96" t="e">
        <f>IF(F1026=F1025,0,SUMIF($F$6:$F$1627,F1026,$H$6:$H$1627))</f>
        <v>#REF!</v>
      </c>
      <c r="S1026" s="96" t="e">
        <f>IF(F1026=F1025,0,SUMIF($F$6:$F$1627,F1026,$I$6:$I$1627))</f>
        <v>#REF!</v>
      </c>
      <c r="T1026" s="89" t="e">
        <f>IF(F1026=F1025,0,SUMIF($F$6:$F$1627,F1026,$L$6:$L$1627))</f>
        <v>#REF!</v>
      </c>
      <c r="U1026" s="96" t="e">
        <f t="shared" si="323"/>
        <v>#REF!</v>
      </c>
      <c r="V1026" s="100" t="e">
        <f>IF(F1026=F1025,0,SUMIF($F$6:$F$1627,F1026,$N$6:$N$1627))</f>
        <v>#REF!</v>
      </c>
      <c r="W1026" s="103" t="e">
        <f>V1026+W1025</f>
        <v>#REF!</v>
      </c>
    </row>
    <row r="1027" spans="3:23" hidden="1">
      <c r="C1027" s="84" t="e">
        <f>'ORÇAMENTO '!#REF!</f>
        <v>#REF!</v>
      </c>
      <c r="D1027" s="88" t="e">
        <f>'ORÇAMENTO '!#REF!</f>
        <v>#REF!</v>
      </c>
      <c r="E1027" s="88" t="e">
        <f>'ORÇAMENTO '!#REF!</f>
        <v>#REF!</v>
      </c>
      <c r="F1027" s="88" t="e">
        <f>'ORÇAMENTO '!#REF!</f>
        <v>#REF!</v>
      </c>
      <c r="G1027" s="90" t="e">
        <f>'ORÇAMENTO '!#REF!</f>
        <v>#REF!</v>
      </c>
      <c r="H1027" s="92" t="e">
        <f>'ORÇAMENTO '!#REF!</f>
        <v>#REF!</v>
      </c>
      <c r="I1027" s="90" t="e">
        <f>'ORÇAMENTO '!#REF!</f>
        <v>#REF!</v>
      </c>
      <c r="J1027" s="90" t="e">
        <f>'ORÇAMENTO '!#REF!</f>
        <v>#REF!</v>
      </c>
      <c r="K1027" s="90" t="e">
        <f>'ORÇAMENTO '!#REF!</f>
        <v>#REF!</v>
      </c>
      <c r="L1027" s="92" t="e">
        <f>'ORÇAMENTO '!#REF!</f>
        <v>#REF!</v>
      </c>
      <c r="M1027" s="92" t="e">
        <f>'ORÇAMENTO '!#REF!</f>
        <v>#REF!</v>
      </c>
      <c r="N1027" s="95" t="e">
        <f>'ORÇAMENTO '!#REF!</f>
        <v>#REF!</v>
      </c>
      <c r="R1027" s="96" t="e">
        <f t="shared" ref="R1027:R1032" si="341">IF(F1027=F1026,0,SUMIF(F$6:F$1627,F1027,H$6:H$1627))</f>
        <v>#REF!</v>
      </c>
      <c r="S1027" s="96" t="e">
        <f t="shared" ref="S1027:S1032" si="342">IF(F1027=F1026,0,SUMIF(F$6:F$1627,F1027,I$6:I$1627))</f>
        <v>#REF!</v>
      </c>
      <c r="T1027" s="89" t="e">
        <f t="shared" ref="T1027:T1032" si="343">IF(F1027=F1026,0,SUMIF(F$6:F$1627,F1027,L$6:L$1627))</f>
        <v>#REF!</v>
      </c>
      <c r="U1027" s="96" t="e">
        <f t="shared" si="323"/>
        <v>#REF!</v>
      </c>
      <c r="V1027" s="100" t="e">
        <f t="shared" ref="V1027:V1032" si="344">IF(F1027=F1026,0,SUMIF(F$6:F$1627,F1027,N$6:N$1627))</f>
        <v>#REF!</v>
      </c>
    </row>
    <row r="1028" spans="3:23" hidden="1">
      <c r="C1028" s="84" t="e">
        <f>'ORÇAMENTO '!#REF!</f>
        <v>#REF!</v>
      </c>
      <c r="D1028" s="88" t="e">
        <f>'ORÇAMENTO '!#REF!</f>
        <v>#REF!</v>
      </c>
      <c r="E1028" s="88" t="e">
        <f>'ORÇAMENTO '!#REF!</f>
        <v>#REF!</v>
      </c>
      <c r="F1028" s="88" t="e">
        <f>'ORÇAMENTO '!#REF!</f>
        <v>#REF!</v>
      </c>
      <c r="G1028" s="90" t="e">
        <f>'ORÇAMENTO '!#REF!</f>
        <v>#REF!</v>
      </c>
      <c r="H1028" s="92" t="e">
        <f>'ORÇAMENTO '!#REF!</f>
        <v>#REF!</v>
      </c>
      <c r="I1028" s="90" t="e">
        <f>'ORÇAMENTO '!#REF!</f>
        <v>#REF!</v>
      </c>
      <c r="J1028" s="90" t="e">
        <f>'ORÇAMENTO '!#REF!</f>
        <v>#REF!</v>
      </c>
      <c r="K1028" s="90" t="e">
        <f>'ORÇAMENTO '!#REF!</f>
        <v>#REF!</v>
      </c>
      <c r="L1028" s="92" t="e">
        <f>'ORÇAMENTO '!#REF!</f>
        <v>#REF!</v>
      </c>
      <c r="M1028" s="92" t="e">
        <f>'ORÇAMENTO '!#REF!</f>
        <v>#REF!</v>
      </c>
      <c r="N1028" s="95" t="e">
        <f>'ORÇAMENTO '!#REF!</f>
        <v>#REF!</v>
      </c>
      <c r="R1028" s="96" t="e">
        <f t="shared" si="341"/>
        <v>#REF!</v>
      </c>
      <c r="S1028" s="96" t="e">
        <f t="shared" si="342"/>
        <v>#REF!</v>
      </c>
      <c r="T1028" s="89" t="e">
        <f t="shared" si="343"/>
        <v>#REF!</v>
      </c>
      <c r="U1028" s="96" t="e">
        <f t="shared" si="323"/>
        <v>#REF!</v>
      </c>
      <c r="V1028" s="100" t="e">
        <f t="shared" si="344"/>
        <v>#REF!</v>
      </c>
    </row>
    <row r="1029" spans="3:23" hidden="1">
      <c r="C1029" s="84" t="e">
        <f>'ORÇAMENTO '!#REF!</f>
        <v>#REF!</v>
      </c>
      <c r="D1029" s="88" t="e">
        <f>'ORÇAMENTO '!#REF!</f>
        <v>#REF!</v>
      </c>
      <c r="E1029" s="88" t="e">
        <f>'ORÇAMENTO '!#REF!</f>
        <v>#REF!</v>
      </c>
      <c r="F1029" s="88" t="e">
        <f>'ORÇAMENTO '!#REF!</f>
        <v>#REF!</v>
      </c>
      <c r="G1029" s="90" t="e">
        <f>'ORÇAMENTO '!#REF!</f>
        <v>#REF!</v>
      </c>
      <c r="H1029" s="92" t="e">
        <f>'ORÇAMENTO '!#REF!</f>
        <v>#REF!</v>
      </c>
      <c r="I1029" s="90" t="e">
        <f>'ORÇAMENTO '!#REF!</f>
        <v>#REF!</v>
      </c>
      <c r="J1029" s="90" t="e">
        <f>'ORÇAMENTO '!#REF!</f>
        <v>#REF!</v>
      </c>
      <c r="K1029" s="90" t="e">
        <f>'ORÇAMENTO '!#REF!</f>
        <v>#REF!</v>
      </c>
      <c r="L1029" s="92" t="e">
        <f>'ORÇAMENTO '!#REF!</f>
        <v>#REF!</v>
      </c>
      <c r="M1029" s="92" t="e">
        <f>'ORÇAMENTO '!#REF!</f>
        <v>#REF!</v>
      </c>
      <c r="N1029" s="95" t="e">
        <f>'ORÇAMENTO '!#REF!</f>
        <v>#REF!</v>
      </c>
      <c r="R1029" s="96" t="e">
        <f t="shared" si="341"/>
        <v>#REF!</v>
      </c>
      <c r="S1029" s="96" t="e">
        <f t="shared" si="342"/>
        <v>#REF!</v>
      </c>
      <c r="T1029" s="89" t="e">
        <f t="shared" si="343"/>
        <v>#REF!</v>
      </c>
      <c r="U1029" s="96" t="e">
        <f t="shared" si="323"/>
        <v>#REF!</v>
      </c>
      <c r="V1029" s="100" t="e">
        <f t="shared" si="344"/>
        <v>#REF!</v>
      </c>
    </row>
    <row r="1030" spans="3:23" hidden="1">
      <c r="C1030" s="84" t="e">
        <f>'ORÇAMENTO '!#REF!</f>
        <v>#REF!</v>
      </c>
      <c r="D1030" s="88" t="e">
        <f>'ORÇAMENTO '!#REF!</f>
        <v>#REF!</v>
      </c>
      <c r="E1030" s="88" t="e">
        <f>'ORÇAMENTO '!#REF!</f>
        <v>#REF!</v>
      </c>
      <c r="F1030" s="88" t="e">
        <f>'ORÇAMENTO '!#REF!</f>
        <v>#REF!</v>
      </c>
      <c r="G1030" s="90" t="e">
        <f>'ORÇAMENTO '!#REF!</f>
        <v>#REF!</v>
      </c>
      <c r="H1030" s="92" t="e">
        <f>'ORÇAMENTO '!#REF!</f>
        <v>#REF!</v>
      </c>
      <c r="I1030" s="90" t="e">
        <f>'ORÇAMENTO '!#REF!</f>
        <v>#REF!</v>
      </c>
      <c r="J1030" s="90" t="e">
        <f>'ORÇAMENTO '!#REF!</f>
        <v>#REF!</v>
      </c>
      <c r="K1030" s="90" t="e">
        <f>'ORÇAMENTO '!#REF!</f>
        <v>#REF!</v>
      </c>
      <c r="L1030" s="92" t="e">
        <f>'ORÇAMENTO '!#REF!</f>
        <v>#REF!</v>
      </c>
      <c r="M1030" s="92" t="e">
        <f>'ORÇAMENTO '!#REF!</f>
        <v>#REF!</v>
      </c>
      <c r="N1030" s="95" t="e">
        <f>'ORÇAMENTO '!#REF!</f>
        <v>#REF!</v>
      </c>
      <c r="R1030" s="96" t="e">
        <f t="shared" si="341"/>
        <v>#REF!</v>
      </c>
      <c r="S1030" s="96" t="e">
        <f t="shared" si="342"/>
        <v>#REF!</v>
      </c>
      <c r="T1030" s="89" t="e">
        <f t="shared" si="343"/>
        <v>#REF!</v>
      </c>
      <c r="U1030" s="96" t="e">
        <f t="shared" ref="U1030:U1093" si="345">IF(F1030=F1029,0,SUMIF(F$6:F$1627,F1030,M$6:M$1627))</f>
        <v>#REF!</v>
      </c>
      <c r="V1030" s="100" t="e">
        <f t="shared" si="344"/>
        <v>#REF!</v>
      </c>
    </row>
    <row r="1031" spans="3:23" hidden="1">
      <c r="C1031" s="84" t="e">
        <f>'ORÇAMENTO '!#REF!</f>
        <v>#REF!</v>
      </c>
      <c r="D1031" s="88" t="e">
        <f>'ORÇAMENTO '!#REF!</f>
        <v>#REF!</v>
      </c>
      <c r="E1031" s="88" t="e">
        <f>'ORÇAMENTO '!#REF!</f>
        <v>#REF!</v>
      </c>
      <c r="F1031" s="88" t="e">
        <f>'ORÇAMENTO '!#REF!</f>
        <v>#REF!</v>
      </c>
      <c r="G1031" s="90" t="e">
        <f>'ORÇAMENTO '!#REF!</f>
        <v>#REF!</v>
      </c>
      <c r="H1031" s="92" t="e">
        <f>'ORÇAMENTO '!#REF!</f>
        <v>#REF!</v>
      </c>
      <c r="I1031" s="90" t="e">
        <f>'ORÇAMENTO '!#REF!</f>
        <v>#REF!</v>
      </c>
      <c r="J1031" s="90" t="e">
        <f>'ORÇAMENTO '!#REF!</f>
        <v>#REF!</v>
      </c>
      <c r="K1031" s="90" t="e">
        <f>'ORÇAMENTO '!#REF!</f>
        <v>#REF!</v>
      </c>
      <c r="L1031" s="92" t="e">
        <f>'ORÇAMENTO '!#REF!</f>
        <v>#REF!</v>
      </c>
      <c r="M1031" s="92" t="e">
        <f>'ORÇAMENTO '!#REF!</f>
        <v>#REF!</v>
      </c>
      <c r="N1031" s="95" t="e">
        <f>'ORÇAMENTO '!#REF!</f>
        <v>#REF!</v>
      </c>
      <c r="R1031" s="96" t="e">
        <f t="shared" si="341"/>
        <v>#REF!</v>
      </c>
      <c r="S1031" s="96" t="e">
        <f t="shared" si="342"/>
        <v>#REF!</v>
      </c>
      <c r="T1031" s="89" t="e">
        <f t="shared" si="343"/>
        <v>#REF!</v>
      </c>
      <c r="U1031" s="96" t="e">
        <f t="shared" si="345"/>
        <v>#REF!</v>
      </c>
      <c r="V1031" s="100" t="e">
        <f t="shared" si="344"/>
        <v>#REF!</v>
      </c>
    </row>
    <row r="1032" spans="3:23" hidden="1">
      <c r="C1032" s="84" t="e">
        <f>'ORÇAMENTO '!#REF!</f>
        <v>#REF!</v>
      </c>
      <c r="D1032" s="88" t="e">
        <f>'ORÇAMENTO '!#REF!</f>
        <v>#REF!</v>
      </c>
      <c r="E1032" s="88" t="e">
        <f>'ORÇAMENTO '!#REF!</f>
        <v>#REF!</v>
      </c>
      <c r="F1032" s="88" t="e">
        <f>'ORÇAMENTO '!#REF!</f>
        <v>#REF!</v>
      </c>
      <c r="G1032" s="90" t="e">
        <f>'ORÇAMENTO '!#REF!</f>
        <v>#REF!</v>
      </c>
      <c r="H1032" s="92" t="e">
        <f>'ORÇAMENTO '!#REF!</f>
        <v>#REF!</v>
      </c>
      <c r="I1032" s="90" t="e">
        <f>'ORÇAMENTO '!#REF!</f>
        <v>#REF!</v>
      </c>
      <c r="J1032" s="90" t="e">
        <f>'ORÇAMENTO '!#REF!</f>
        <v>#REF!</v>
      </c>
      <c r="K1032" s="90" t="e">
        <f>'ORÇAMENTO '!#REF!</f>
        <v>#REF!</v>
      </c>
      <c r="L1032" s="92" t="e">
        <f>'ORÇAMENTO '!#REF!</f>
        <v>#REF!</v>
      </c>
      <c r="M1032" s="92" t="e">
        <f>'ORÇAMENTO '!#REF!</f>
        <v>#REF!</v>
      </c>
      <c r="N1032" s="95" t="e">
        <f>'ORÇAMENTO '!#REF!</f>
        <v>#REF!</v>
      </c>
      <c r="R1032" s="96" t="e">
        <f t="shared" si="341"/>
        <v>#REF!</v>
      </c>
      <c r="S1032" s="96" t="e">
        <f t="shared" si="342"/>
        <v>#REF!</v>
      </c>
      <c r="T1032" s="89" t="e">
        <f t="shared" si="343"/>
        <v>#REF!</v>
      </c>
      <c r="U1032" s="96" t="e">
        <f t="shared" si="345"/>
        <v>#REF!</v>
      </c>
      <c r="V1032" s="100" t="e">
        <f t="shared" si="344"/>
        <v>#REF!</v>
      </c>
    </row>
    <row r="1033" spans="3:23">
      <c r="C1033" s="84" t="e">
        <f>'ORÇAMENTO '!#REF!</f>
        <v>#REF!</v>
      </c>
      <c r="D1033" s="88" t="e">
        <f>'ORÇAMENTO '!#REF!</f>
        <v>#REF!</v>
      </c>
      <c r="E1033" s="88" t="e">
        <f>'ORÇAMENTO '!#REF!</f>
        <v>#REF!</v>
      </c>
      <c r="F1033" s="88" t="e">
        <f>'ORÇAMENTO '!#REF!</f>
        <v>#REF!</v>
      </c>
      <c r="G1033" s="90" t="e">
        <f>'ORÇAMENTO '!#REF!</f>
        <v>#REF!</v>
      </c>
      <c r="H1033" s="92" t="e">
        <f>'ORÇAMENTO '!#REF!</f>
        <v>#REF!</v>
      </c>
      <c r="I1033" s="90" t="e">
        <f>'ORÇAMENTO '!#REF!</f>
        <v>#REF!</v>
      </c>
      <c r="J1033" s="90" t="e">
        <f>'ORÇAMENTO '!#REF!</f>
        <v>#REF!</v>
      </c>
      <c r="K1033" s="90" t="e">
        <f>'ORÇAMENTO '!#REF!</f>
        <v>#REF!</v>
      </c>
      <c r="L1033" s="92" t="e">
        <f>'ORÇAMENTO '!#REF!</f>
        <v>#REF!</v>
      </c>
      <c r="M1033" s="92" t="e">
        <f>'ORÇAMENTO '!#REF!</f>
        <v>#REF!</v>
      </c>
      <c r="N1033" s="95" t="e">
        <f>'ORÇAMENTO '!#REF!</f>
        <v>#REF!</v>
      </c>
      <c r="R1033" s="96" t="e">
        <f>IF(F1033=F1032,0,SUMIF($F$6:$F$1627,F1033,$H$6:$H$1627))</f>
        <v>#REF!</v>
      </c>
      <c r="S1033" s="96" t="e">
        <f>IF(F1033=F1032,0,SUMIF($F$6:$F$1627,F1033,$I$6:$I$1627))</f>
        <v>#REF!</v>
      </c>
      <c r="T1033" s="89" t="e">
        <f>IF(F1033=F1032,0,SUMIF($F$6:$F$1627,F1033,$L$6:$L$1627))</f>
        <v>#REF!</v>
      </c>
      <c r="U1033" s="96" t="e">
        <f t="shared" si="345"/>
        <v>#REF!</v>
      </c>
      <c r="V1033" s="100" t="e">
        <f>IF(F1033=F1032,0,SUMIF($F$6:$F$1627,F1033,$N$6:$N$1627))</f>
        <v>#REF!</v>
      </c>
      <c r="W1033" s="103" t="e">
        <f>V1033+W1032</f>
        <v>#REF!</v>
      </c>
    </row>
    <row r="1034" spans="3:23" hidden="1">
      <c r="C1034" s="84" t="e">
        <f>'ORÇAMENTO '!#REF!</f>
        <v>#REF!</v>
      </c>
      <c r="D1034" s="88" t="e">
        <f>'ORÇAMENTO '!#REF!</f>
        <v>#REF!</v>
      </c>
      <c r="E1034" s="88" t="e">
        <f>'ORÇAMENTO '!#REF!</f>
        <v>#REF!</v>
      </c>
      <c r="F1034" s="88" t="e">
        <f>'ORÇAMENTO '!#REF!</f>
        <v>#REF!</v>
      </c>
      <c r="G1034" s="90" t="e">
        <f>'ORÇAMENTO '!#REF!</f>
        <v>#REF!</v>
      </c>
      <c r="H1034" s="92" t="e">
        <f>'ORÇAMENTO '!#REF!</f>
        <v>#REF!</v>
      </c>
      <c r="I1034" s="90" t="e">
        <f>'ORÇAMENTO '!#REF!</f>
        <v>#REF!</v>
      </c>
      <c r="J1034" s="90" t="e">
        <f>'ORÇAMENTO '!#REF!</f>
        <v>#REF!</v>
      </c>
      <c r="K1034" s="90" t="e">
        <f>'ORÇAMENTO '!#REF!</f>
        <v>#REF!</v>
      </c>
      <c r="L1034" s="92" t="e">
        <f>'ORÇAMENTO '!#REF!</f>
        <v>#REF!</v>
      </c>
      <c r="M1034" s="92" t="e">
        <f>'ORÇAMENTO '!#REF!</f>
        <v>#REF!</v>
      </c>
      <c r="N1034" s="95" t="e">
        <f>'ORÇAMENTO '!#REF!</f>
        <v>#REF!</v>
      </c>
      <c r="R1034" s="96" t="e">
        <f>IF(F1034=F1033,0,SUMIF(F$6:F$1627,F1034,H$6:H$1627))</f>
        <v>#REF!</v>
      </c>
      <c r="S1034" s="96" t="e">
        <f>IF(F1034=F1033,0,SUMIF(F$6:F$1627,F1034,I$6:I$1627))</f>
        <v>#REF!</v>
      </c>
      <c r="T1034" s="89" t="e">
        <f>IF(F1034=F1033,0,SUMIF(F$6:F$1627,F1034,L$6:L$1627))</f>
        <v>#REF!</v>
      </c>
      <c r="U1034" s="96" t="e">
        <f t="shared" si="345"/>
        <v>#REF!</v>
      </c>
      <c r="V1034" s="100" t="e">
        <f>IF(F1034=F1033,0,SUMIF(F$6:F$1627,F1034,N$6:N$1627))</f>
        <v>#REF!</v>
      </c>
    </row>
    <row r="1035" spans="3:23">
      <c r="C1035" s="84" t="e">
        <f>'ORÇAMENTO '!#REF!</f>
        <v>#REF!</v>
      </c>
      <c r="D1035" s="88" t="e">
        <f>'ORÇAMENTO '!#REF!</f>
        <v>#REF!</v>
      </c>
      <c r="E1035" s="88" t="e">
        <f>'ORÇAMENTO '!#REF!</f>
        <v>#REF!</v>
      </c>
      <c r="F1035" s="88" t="e">
        <f>'ORÇAMENTO '!#REF!</f>
        <v>#REF!</v>
      </c>
      <c r="G1035" s="90" t="e">
        <f>'ORÇAMENTO '!#REF!</f>
        <v>#REF!</v>
      </c>
      <c r="H1035" s="92" t="e">
        <f>'ORÇAMENTO '!#REF!</f>
        <v>#REF!</v>
      </c>
      <c r="I1035" s="90" t="e">
        <f>'ORÇAMENTO '!#REF!</f>
        <v>#REF!</v>
      </c>
      <c r="J1035" s="90" t="e">
        <f>'ORÇAMENTO '!#REF!</f>
        <v>#REF!</v>
      </c>
      <c r="K1035" s="90" t="e">
        <f>'ORÇAMENTO '!#REF!</f>
        <v>#REF!</v>
      </c>
      <c r="L1035" s="92" t="e">
        <f>'ORÇAMENTO '!#REF!</f>
        <v>#REF!</v>
      </c>
      <c r="M1035" s="92" t="e">
        <f>'ORÇAMENTO '!#REF!</f>
        <v>#REF!</v>
      </c>
      <c r="N1035" s="95" t="e">
        <f>'ORÇAMENTO '!#REF!</f>
        <v>#REF!</v>
      </c>
      <c r="R1035" s="96" t="e">
        <f>IF(F1035=F1034,0,SUMIF($F$6:$F$1627,F1035,$H$6:$H$1627))</f>
        <v>#REF!</v>
      </c>
      <c r="S1035" s="96" t="e">
        <f>IF(F1035=F1034,0,SUMIF($F$6:$F$1627,F1035,$I$6:$I$1627))</f>
        <v>#REF!</v>
      </c>
      <c r="T1035" s="89" t="e">
        <f>IF(F1035=F1034,0,SUMIF($F$6:$F$1627,F1035,$L$6:$L$1627))</f>
        <v>#REF!</v>
      </c>
      <c r="U1035" s="96" t="e">
        <f t="shared" si="345"/>
        <v>#REF!</v>
      </c>
      <c r="V1035" s="100" t="e">
        <f>IF(F1035=F1034,0,SUMIF($F$6:$F$1627,F1035,$N$6:$N$1627))</f>
        <v>#REF!</v>
      </c>
      <c r="W1035" s="103" t="e">
        <f>V1035+W1034</f>
        <v>#REF!</v>
      </c>
    </row>
    <row r="1036" spans="3:23">
      <c r="C1036" s="84" t="e">
        <f>'ORÇAMENTO '!#REF!</f>
        <v>#REF!</v>
      </c>
      <c r="D1036" s="88" t="e">
        <f>'ORÇAMENTO '!#REF!</f>
        <v>#REF!</v>
      </c>
      <c r="E1036" s="88" t="e">
        <f>'ORÇAMENTO '!#REF!</f>
        <v>#REF!</v>
      </c>
      <c r="F1036" s="88" t="e">
        <f>'ORÇAMENTO '!#REF!</f>
        <v>#REF!</v>
      </c>
      <c r="G1036" s="90" t="e">
        <f>'ORÇAMENTO '!#REF!</f>
        <v>#REF!</v>
      </c>
      <c r="H1036" s="92" t="e">
        <f>'ORÇAMENTO '!#REF!</f>
        <v>#REF!</v>
      </c>
      <c r="I1036" s="90" t="e">
        <f>'ORÇAMENTO '!#REF!</f>
        <v>#REF!</v>
      </c>
      <c r="J1036" s="90" t="e">
        <f>'ORÇAMENTO '!#REF!</f>
        <v>#REF!</v>
      </c>
      <c r="K1036" s="90" t="e">
        <f>'ORÇAMENTO '!#REF!</f>
        <v>#REF!</v>
      </c>
      <c r="L1036" s="92" t="e">
        <f>'ORÇAMENTO '!#REF!</f>
        <v>#REF!</v>
      </c>
      <c r="M1036" s="92" t="e">
        <f>'ORÇAMENTO '!#REF!</f>
        <v>#REF!</v>
      </c>
      <c r="N1036" s="95" t="e">
        <f>'ORÇAMENTO '!#REF!</f>
        <v>#REF!</v>
      </c>
      <c r="R1036" s="96" t="e">
        <f>IF(F1036=F1035,0,SUMIF($F$6:$F$1627,F1036,$H$6:$H$1627))</f>
        <v>#REF!</v>
      </c>
      <c r="S1036" s="96" t="e">
        <f>IF(F1036=F1035,0,SUMIF($F$6:$F$1627,F1036,$I$6:$I$1627))</f>
        <v>#REF!</v>
      </c>
      <c r="T1036" s="89" t="e">
        <f>IF(F1036=F1035,0,SUMIF($F$6:$F$1627,F1036,$L$6:$L$1627))</f>
        <v>#REF!</v>
      </c>
      <c r="U1036" s="96" t="e">
        <f t="shared" si="345"/>
        <v>#REF!</v>
      </c>
      <c r="V1036" s="100" t="e">
        <f>IF(F1036=F1035,0,SUMIF($F$6:$F$1627,F1036,$N$6:$N$1627))</f>
        <v>#REF!</v>
      </c>
      <c r="W1036" s="103" t="e">
        <f>V1036+W1035</f>
        <v>#REF!</v>
      </c>
    </row>
    <row r="1037" spans="3:23" hidden="1">
      <c r="C1037" s="84" t="e">
        <f>'ORÇAMENTO '!#REF!</f>
        <v>#REF!</v>
      </c>
      <c r="D1037" s="88" t="e">
        <f>'ORÇAMENTO '!#REF!</f>
        <v>#REF!</v>
      </c>
      <c r="E1037" s="88" t="e">
        <f>'ORÇAMENTO '!#REF!</f>
        <v>#REF!</v>
      </c>
      <c r="F1037" s="88" t="e">
        <f>'ORÇAMENTO '!#REF!</f>
        <v>#REF!</v>
      </c>
      <c r="G1037" s="90" t="e">
        <f>'ORÇAMENTO '!#REF!</f>
        <v>#REF!</v>
      </c>
      <c r="H1037" s="92" t="e">
        <f>'ORÇAMENTO '!#REF!</f>
        <v>#REF!</v>
      </c>
      <c r="I1037" s="90" t="e">
        <f>'ORÇAMENTO '!#REF!</f>
        <v>#REF!</v>
      </c>
      <c r="J1037" s="90" t="e">
        <f>'ORÇAMENTO '!#REF!</f>
        <v>#REF!</v>
      </c>
      <c r="K1037" s="90" t="e">
        <f>'ORÇAMENTO '!#REF!</f>
        <v>#REF!</v>
      </c>
      <c r="L1037" s="92" t="e">
        <f>'ORÇAMENTO '!#REF!</f>
        <v>#REF!</v>
      </c>
      <c r="M1037" s="92" t="e">
        <f>'ORÇAMENTO '!#REF!</f>
        <v>#REF!</v>
      </c>
      <c r="N1037" s="95" t="e">
        <f>'ORÇAMENTO '!#REF!</f>
        <v>#REF!</v>
      </c>
      <c r="R1037" s="96" t="e">
        <f>IF(F1037=F1036,0,SUMIF(F$6:F$1627,F1037,H$6:H$1627))</f>
        <v>#REF!</v>
      </c>
      <c r="S1037" s="96" t="e">
        <f>IF(F1037=F1036,0,SUMIF(F$6:F$1627,F1037,I$6:I$1627))</f>
        <v>#REF!</v>
      </c>
      <c r="T1037" s="89" t="e">
        <f>IF(F1037=F1036,0,SUMIF(F$6:F$1627,F1037,L$6:L$1627))</f>
        <v>#REF!</v>
      </c>
      <c r="U1037" s="96" t="e">
        <f t="shared" si="345"/>
        <v>#REF!</v>
      </c>
      <c r="V1037" s="100" t="e">
        <f>IF(F1037=F1036,0,SUMIF(F$6:F$1627,F1037,N$6:N$1627))</f>
        <v>#REF!</v>
      </c>
    </row>
    <row r="1038" spans="3:23" hidden="1">
      <c r="C1038" s="84" t="e">
        <f>'ORÇAMENTO '!#REF!</f>
        <v>#REF!</v>
      </c>
      <c r="D1038" s="88" t="e">
        <f>'ORÇAMENTO '!#REF!</f>
        <v>#REF!</v>
      </c>
      <c r="E1038" s="88" t="e">
        <f>'ORÇAMENTO '!#REF!</f>
        <v>#REF!</v>
      </c>
      <c r="F1038" s="88" t="e">
        <f>'ORÇAMENTO '!#REF!</f>
        <v>#REF!</v>
      </c>
      <c r="G1038" s="90" t="e">
        <f>'ORÇAMENTO '!#REF!</f>
        <v>#REF!</v>
      </c>
      <c r="H1038" s="92" t="e">
        <f>'ORÇAMENTO '!#REF!</f>
        <v>#REF!</v>
      </c>
      <c r="I1038" s="90" t="e">
        <f>'ORÇAMENTO '!#REF!</f>
        <v>#REF!</v>
      </c>
      <c r="J1038" s="90" t="e">
        <f>'ORÇAMENTO '!#REF!</f>
        <v>#REF!</v>
      </c>
      <c r="K1038" s="90" t="e">
        <f>'ORÇAMENTO '!#REF!</f>
        <v>#REF!</v>
      </c>
      <c r="L1038" s="92" t="e">
        <f>'ORÇAMENTO '!#REF!</f>
        <v>#REF!</v>
      </c>
      <c r="M1038" s="92" t="e">
        <f>'ORÇAMENTO '!#REF!</f>
        <v>#REF!</v>
      </c>
      <c r="N1038" s="95" t="e">
        <f>'ORÇAMENTO '!#REF!</f>
        <v>#REF!</v>
      </c>
      <c r="R1038" s="96" t="e">
        <f>IF(F1038=F1037,0,SUMIF(F$6:F$1627,F1038,H$6:H$1627))</f>
        <v>#REF!</v>
      </c>
      <c r="S1038" s="96" t="e">
        <f>IF(F1038=F1037,0,SUMIF(F$6:F$1627,F1038,I$6:I$1627))</f>
        <v>#REF!</v>
      </c>
      <c r="T1038" s="89" t="e">
        <f>IF(F1038=F1037,0,SUMIF(F$6:F$1627,F1038,L$6:L$1627))</f>
        <v>#REF!</v>
      </c>
      <c r="U1038" s="96" t="e">
        <f t="shared" si="345"/>
        <v>#REF!</v>
      </c>
      <c r="V1038" s="100" t="e">
        <f>IF(F1038=F1037,0,SUMIF(F$6:F$1627,F1038,N$6:N$1627))</f>
        <v>#REF!</v>
      </c>
    </row>
    <row r="1039" spans="3:23" hidden="1">
      <c r="C1039" s="84" t="e">
        <f>'ORÇAMENTO '!#REF!</f>
        <v>#REF!</v>
      </c>
      <c r="D1039" s="88" t="e">
        <f>'ORÇAMENTO '!#REF!</f>
        <v>#REF!</v>
      </c>
      <c r="E1039" s="88" t="e">
        <f>'ORÇAMENTO '!#REF!</f>
        <v>#REF!</v>
      </c>
      <c r="F1039" s="88" t="e">
        <f>'ORÇAMENTO '!#REF!</f>
        <v>#REF!</v>
      </c>
      <c r="G1039" s="90" t="e">
        <f>'ORÇAMENTO '!#REF!</f>
        <v>#REF!</v>
      </c>
      <c r="H1039" s="92" t="e">
        <f>'ORÇAMENTO '!#REF!</f>
        <v>#REF!</v>
      </c>
      <c r="I1039" s="90" t="e">
        <f>'ORÇAMENTO '!#REF!</f>
        <v>#REF!</v>
      </c>
      <c r="J1039" s="90" t="e">
        <f>'ORÇAMENTO '!#REF!</f>
        <v>#REF!</v>
      </c>
      <c r="K1039" s="90" t="e">
        <f>'ORÇAMENTO '!#REF!</f>
        <v>#REF!</v>
      </c>
      <c r="L1039" s="92" t="e">
        <f>'ORÇAMENTO '!#REF!</f>
        <v>#REF!</v>
      </c>
      <c r="M1039" s="92" t="e">
        <f>'ORÇAMENTO '!#REF!</f>
        <v>#REF!</v>
      </c>
      <c r="N1039" s="95" t="e">
        <f>'ORÇAMENTO '!#REF!</f>
        <v>#REF!</v>
      </c>
      <c r="R1039" s="96" t="e">
        <f>IF(F1039=F1038,0,SUMIF(F$6:F$1627,F1039,H$6:H$1627))</f>
        <v>#REF!</v>
      </c>
      <c r="S1039" s="96" t="e">
        <f>IF(F1039=F1038,0,SUMIF(F$6:F$1627,F1039,I$6:I$1627))</f>
        <v>#REF!</v>
      </c>
      <c r="T1039" s="89" t="e">
        <f>IF(F1039=F1038,0,SUMIF(F$6:F$1627,F1039,L$6:L$1627))</f>
        <v>#REF!</v>
      </c>
      <c r="U1039" s="96" t="e">
        <f t="shared" si="345"/>
        <v>#REF!</v>
      </c>
      <c r="V1039" s="100" t="e">
        <f>IF(F1039=F1038,0,SUMIF(F$6:F$1627,F1039,N$6:N$1627))</f>
        <v>#REF!</v>
      </c>
    </row>
    <row r="1040" spans="3:23">
      <c r="C1040" s="84" t="e">
        <f>'ORÇAMENTO '!#REF!</f>
        <v>#REF!</v>
      </c>
      <c r="D1040" s="88" t="e">
        <f>'ORÇAMENTO '!#REF!</f>
        <v>#REF!</v>
      </c>
      <c r="E1040" s="88" t="e">
        <f>'ORÇAMENTO '!#REF!</f>
        <v>#REF!</v>
      </c>
      <c r="F1040" s="88" t="e">
        <f>'ORÇAMENTO '!#REF!</f>
        <v>#REF!</v>
      </c>
      <c r="G1040" s="90" t="e">
        <f>'ORÇAMENTO '!#REF!</f>
        <v>#REF!</v>
      </c>
      <c r="H1040" s="92" t="e">
        <f>'ORÇAMENTO '!#REF!</f>
        <v>#REF!</v>
      </c>
      <c r="I1040" s="90" t="e">
        <f>'ORÇAMENTO '!#REF!</f>
        <v>#REF!</v>
      </c>
      <c r="J1040" s="90" t="e">
        <f>'ORÇAMENTO '!#REF!</f>
        <v>#REF!</v>
      </c>
      <c r="K1040" s="90" t="e">
        <f>'ORÇAMENTO '!#REF!</f>
        <v>#REF!</v>
      </c>
      <c r="L1040" s="92" t="e">
        <f>'ORÇAMENTO '!#REF!</f>
        <v>#REF!</v>
      </c>
      <c r="M1040" s="92" t="e">
        <f>'ORÇAMENTO '!#REF!</f>
        <v>#REF!</v>
      </c>
      <c r="N1040" s="95" t="e">
        <f>'ORÇAMENTO '!#REF!</f>
        <v>#REF!</v>
      </c>
      <c r="R1040" s="96" t="e">
        <f>IF(F1040=F1039,0,SUMIF($F$6:$F$1627,F1040,$H$6:$H$1627))</f>
        <v>#REF!</v>
      </c>
      <c r="S1040" s="96" t="e">
        <f>IF(F1040=F1039,0,SUMIF($F$6:$F$1627,F1040,$I$6:$I$1627))</f>
        <v>#REF!</v>
      </c>
      <c r="T1040" s="89" t="e">
        <f>IF(F1040=F1039,0,SUMIF($F$6:$F$1627,F1040,$L$6:$L$1627))</f>
        <v>#REF!</v>
      </c>
      <c r="U1040" s="96" t="e">
        <f t="shared" si="345"/>
        <v>#REF!</v>
      </c>
      <c r="V1040" s="100" t="e">
        <f>IF(F1040=F1039,0,SUMIF($F$6:$F$1627,F1040,$N$6:$N$1627))</f>
        <v>#REF!</v>
      </c>
      <c r="W1040" s="103" t="e">
        <f>V1040+W1039</f>
        <v>#REF!</v>
      </c>
    </row>
    <row r="1041" spans="3:23">
      <c r="C1041" s="84" t="e">
        <f>'ORÇAMENTO '!#REF!</f>
        <v>#REF!</v>
      </c>
      <c r="D1041" s="88" t="e">
        <f>'ORÇAMENTO '!#REF!</f>
        <v>#REF!</v>
      </c>
      <c r="E1041" s="88" t="e">
        <f>'ORÇAMENTO '!#REF!</f>
        <v>#REF!</v>
      </c>
      <c r="F1041" s="88" t="e">
        <f>'ORÇAMENTO '!#REF!</f>
        <v>#REF!</v>
      </c>
      <c r="G1041" s="90" t="e">
        <f>'ORÇAMENTO '!#REF!</f>
        <v>#REF!</v>
      </c>
      <c r="H1041" s="92" t="e">
        <f>'ORÇAMENTO '!#REF!</f>
        <v>#REF!</v>
      </c>
      <c r="I1041" s="90" t="e">
        <f>'ORÇAMENTO '!#REF!</f>
        <v>#REF!</v>
      </c>
      <c r="J1041" s="90" t="e">
        <f>'ORÇAMENTO '!#REF!</f>
        <v>#REF!</v>
      </c>
      <c r="K1041" s="90" t="e">
        <f>'ORÇAMENTO '!#REF!</f>
        <v>#REF!</v>
      </c>
      <c r="L1041" s="92" t="e">
        <f>'ORÇAMENTO '!#REF!</f>
        <v>#REF!</v>
      </c>
      <c r="M1041" s="92" t="e">
        <f>'ORÇAMENTO '!#REF!</f>
        <v>#REF!</v>
      </c>
      <c r="N1041" s="95" t="e">
        <f>'ORÇAMENTO '!#REF!</f>
        <v>#REF!</v>
      </c>
      <c r="R1041" s="96" t="e">
        <f>IF(F1041=F1040,0,SUMIF($F$6:$F$1627,F1041,$H$6:$H$1627))</f>
        <v>#REF!</v>
      </c>
      <c r="S1041" s="96" t="e">
        <f>IF(F1041=F1040,0,SUMIF($F$6:$F$1627,F1041,$I$6:$I$1627))</f>
        <v>#REF!</v>
      </c>
      <c r="T1041" s="89" t="e">
        <f>IF(F1041=F1040,0,SUMIF($F$6:$F$1627,F1041,$L$6:$L$1627))</f>
        <v>#REF!</v>
      </c>
      <c r="U1041" s="96" t="e">
        <f t="shared" si="345"/>
        <v>#REF!</v>
      </c>
      <c r="V1041" s="100" t="e">
        <f>IF(F1041=F1040,0,SUMIF($F$6:$F$1627,F1041,$N$6:$N$1627))</f>
        <v>#REF!</v>
      </c>
      <c r="W1041" s="103" t="e">
        <f>V1041+W1040</f>
        <v>#REF!</v>
      </c>
    </row>
    <row r="1042" spans="3:23">
      <c r="C1042" s="84" t="e">
        <f>'ORÇAMENTO '!#REF!</f>
        <v>#REF!</v>
      </c>
      <c r="D1042" s="88" t="e">
        <f>'ORÇAMENTO '!#REF!</f>
        <v>#REF!</v>
      </c>
      <c r="E1042" s="88" t="e">
        <f>'ORÇAMENTO '!#REF!</f>
        <v>#REF!</v>
      </c>
      <c r="F1042" s="88" t="e">
        <f>'ORÇAMENTO '!#REF!</f>
        <v>#REF!</v>
      </c>
      <c r="G1042" s="90" t="e">
        <f>'ORÇAMENTO '!#REF!</f>
        <v>#REF!</v>
      </c>
      <c r="H1042" s="92" t="e">
        <f>'ORÇAMENTO '!#REF!</f>
        <v>#REF!</v>
      </c>
      <c r="I1042" s="90" t="e">
        <f>'ORÇAMENTO '!#REF!</f>
        <v>#REF!</v>
      </c>
      <c r="J1042" s="90" t="e">
        <f>'ORÇAMENTO '!#REF!</f>
        <v>#REF!</v>
      </c>
      <c r="K1042" s="90" t="e">
        <f>'ORÇAMENTO '!#REF!</f>
        <v>#REF!</v>
      </c>
      <c r="L1042" s="92" t="e">
        <f>'ORÇAMENTO '!#REF!</f>
        <v>#REF!</v>
      </c>
      <c r="M1042" s="92" t="e">
        <f>'ORÇAMENTO '!#REF!</f>
        <v>#REF!</v>
      </c>
      <c r="N1042" s="95" t="e">
        <f>'ORÇAMENTO '!#REF!</f>
        <v>#REF!</v>
      </c>
      <c r="R1042" s="96" t="e">
        <f>IF(F1042=F1041,0,SUMIF($F$6:$F$1627,F1042,$H$6:$H$1627))</f>
        <v>#REF!</v>
      </c>
      <c r="S1042" s="96" t="e">
        <f>IF(F1042=F1041,0,SUMIF($F$6:$F$1627,F1042,$I$6:$I$1627))</f>
        <v>#REF!</v>
      </c>
      <c r="T1042" s="89" t="e">
        <f>IF(F1042=F1041,0,SUMIF($F$6:$F$1627,F1042,$L$6:$L$1627))</f>
        <v>#REF!</v>
      </c>
      <c r="U1042" s="96" t="e">
        <f t="shared" si="345"/>
        <v>#REF!</v>
      </c>
      <c r="V1042" s="100" t="e">
        <f>IF(F1042=F1041,0,SUMIF($F$6:$F$1627,F1042,$N$6:$N$1627))</f>
        <v>#REF!</v>
      </c>
      <c r="W1042" s="103" t="e">
        <f>V1042+W1041</f>
        <v>#REF!</v>
      </c>
    </row>
    <row r="1043" spans="3:23">
      <c r="C1043" s="84" t="e">
        <f>'ORÇAMENTO '!#REF!</f>
        <v>#REF!</v>
      </c>
      <c r="D1043" s="88" t="e">
        <f>'ORÇAMENTO '!#REF!</f>
        <v>#REF!</v>
      </c>
      <c r="E1043" s="88" t="e">
        <f>'ORÇAMENTO '!#REF!</f>
        <v>#REF!</v>
      </c>
      <c r="F1043" s="88" t="e">
        <f>'ORÇAMENTO '!#REF!</f>
        <v>#REF!</v>
      </c>
      <c r="G1043" s="90" t="e">
        <f>'ORÇAMENTO '!#REF!</f>
        <v>#REF!</v>
      </c>
      <c r="H1043" s="92" t="e">
        <f>'ORÇAMENTO '!#REF!</f>
        <v>#REF!</v>
      </c>
      <c r="I1043" s="90" t="e">
        <f>'ORÇAMENTO '!#REF!</f>
        <v>#REF!</v>
      </c>
      <c r="J1043" s="90" t="e">
        <f>'ORÇAMENTO '!#REF!</f>
        <v>#REF!</v>
      </c>
      <c r="K1043" s="90" t="e">
        <f>'ORÇAMENTO '!#REF!</f>
        <v>#REF!</v>
      </c>
      <c r="L1043" s="92" t="e">
        <f>'ORÇAMENTO '!#REF!</f>
        <v>#REF!</v>
      </c>
      <c r="M1043" s="92" t="e">
        <f>'ORÇAMENTO '!#REF!</f>
        <v>#REF!</v>
      </c>
      <c r="N1043" s="95" t="e">
        <f>'ORÇAMENTO '!#REF!</f>
        <v>#REF!</v>
      </c>
      <c r="R1043" s="96" t="e">
        <f>IF(F1043=F1042,0,SUMIF($F$6:$F$1627,F1043,$H$6:$H$1627))</f>
        <v>#REF!</v>
      </c>
      <c r="S1043" s="96" t="e">
        <f>IF(F1043=F1042,0,SUMIF($F$6:$F$1627,F1043,$I$6:$I$1627))</f>
        <v>#REF!</v>
      </c>
      <c r="T1043" s="89" t="e">
        <f>IF(F1043=F1042,0,SUMIF($F$6:$F$1627,F1043,$L$6:$L$1627))</f>
        <v>#REF!</v>
      </c>
      <c r="U1043" s="96" t="e">
        <f t="shared" si="345"/>
        <v>#REF!</v>
      </c>
      <c r="V1043" s="100" t="e">
        <f>IF(F1043=F1042,0,SUMIF($F$6:$F$1627,F1043,$N$6:$N$1627))</f>
        <v>#REF!</v>
      </c>
      <c r="W1043" s="103" t="e">
        <f>V1043+W1042</f>
        <v>#REF!</v>
      </c>
    </row>
    <row r="1044" spans="3:23">
      <c r="C1044" s="84" t="e">
        <f>'ORÇAMENTO '!#REF!</f>
        <v>#REF!</v>
      </c>
      <c r="D1044" s="88" t="e">
        <f>'ORÇAMENTO '!#REF!</f>
        <v>#REF!</v>
      </c>
      <c r="E1044" s="88" t="e">
        <f>'ORÇAMENTO '!#REF!</f>
        <v>#REF!</v>
      </c>
      <c r="F1044" s="88" t="e">
        <f>'ORÇAMENTO '!#REF!</f>
        <v>#REF!</v>
      </c>
      <c r="G1044" s="90" t="e">
        <f>'ORÇAMENTO '!#REF!</f>
        <v>#REF!</v>
      </c>
      <c r="H1044" s="92" t="e">
        <f>'ORÇAMENTO '!#REF!</f>
        <v>#REF!</v>
      </c>
      <c r="I1044" s="90" t="e">
        <f>'ORÇAMENTO '!#REF!</f>
        <v>#REF!</v>
      </c>
      <c r="J1044" s="90" t="e">
        <f>'ORÇAMENTO '!#REF!</f>
        <v>#REF!</v>
      </c>
      <c r="K1044" s="90" t="e">
        <f>'ORÇAMENTO '!#REF!</f>
        <v>#REF!</v>
      </c>
      <c r="L1044" s="92" t="e">
        <f>'ORÇAMENTO '!#REF!</f>
        <v>#REF!</v>
      </c>
      <c r="M1044" s="92" t="e">
        <f>'ORÇAMENTO '!#REF!</f>
        <v>#REF!</v>
      </c>
      <c r="N1044" s="95" t="e">
        <f>'ORÇAMENTO '!#REF!</f>
        <v>#REF!</v>
      </c>
      <c r="R1044" s="96" t="e">
        <f>IF(F1044=F1043,0,SUMIF($F$6:$F$1627,F1044,$H$6:$H$1627))</f>
        <v>#REF!</v>
      </c>
      <c r="S1044" s="96" t="e">
        <f>IF(F1044=F1043,0,SUMIF($F$6:$F$1627,F1044,$I$6:$I$1627))</f>
        <v>#REF!</v>
      </c>
      <c r="T1044" s="89" t="e">
        <f>IF(F1044=F1043,0,SUMIF($F$6:$F$1627,F1044,$L$6:$L$1627))</f>
        <v>#REF!</v>
      </c>
      <c r="U1044" s="96" t="e">
        <f t="shared" si="345"/>
        <v>#REF!</v>
      </c>
      <c r="V1044" s="100" t="e">
        <f>IF(F1044=F1043,0,SUMIF($F$6:$F$1627,F1044,$N$6:$N$1627))</f>
        <v>#REF!</v>
      </c>
      <c r="W1044" s="103" t="e">
        <f>V1044+W1043</f>
        <v>#REF!</v>
      </c>
    </row>
    <row r="1045" spans="3:23" hidden="1">
      <c r="C1045" s="84" t="e">
        <f>'ORÇAMENTO '!#REF!</f>
        <v>#REF!</v>
      </c>
      <c r="D1045" s="88" t="e">
        <f>'ORÇAMENTO '!#REF!</f>
        <v>#REF!</v>
      </c>
      <c r="E1045" s="88" t="e">
        <f>'ORÇAMENTO '!#REF!</f>
        <v>#REF!</v>
      </c>
      <c r="F1045" s="88" t="e">
        <f>'ORÇAMENTO '!#REF!</f>
        <v>#REF!</v>
      </c>
      <c r="G1045" s="90" t="e">
        <f>'ORÇAMENTO '!#REF!</f>
        <v>#REF!</v>
      </c>
      <c r="H1045" s="92" t="e">
        <f>'ORÇAMENTO '!#REF!</f>
        <v>#REF!</v>
      </c>
      <c r="I1045" s="90" t="e">
        <f>'ORÇAMENTO '!#REF!</f>
        <v>#REF!</v>
      </c>
      <c r="J1045" s="90" t="e">
        <f>'ORÇAMENTO '!#REF!</f>
        <v>#REF!</v>
      </c>
      <c r="K1045" s="90" t="e">
        <f>'ORÇAMENTO '!#REF!</f>
        <v>#REF!</v>
      </c>
      <c r="L1045" s="92" t="e">
        <f>'ORÇAMENTO '!#REF!</f>
        <v>#REF!</v>
      </c>
      <c r="M1045" s="92" t="e">
        <f>'ORÇAMENTO '!#REF!</f>
        <v>#REF!</v>
      </c>
      <c r="N1045" s="95" t="e">
        <f>'ORÇAMENTO '!#REF!</f>
        <v>#REF!</v>
      </c>
      <c r="R1045" s="96" t="e">
        <f t="shared" ref="R1045:R1050" si="346">IF(F1045=F1044,0,SUMIF(F$6:F$1627,F1045,H$6:H$1627))</f>
        <v>#REF!</v>
      </c>
      <c r="S1045" s="96" t="e">
        <f t="shared" ref="S1045:S1050" si="347">IF(F1045=F1044,0,SUMIF(F$6:F$1627,F1045,I$6:I$1627))</f>
        <v>#REF!</v>
      </c>
      <c r="T1045" s="89" t="e">
        <f t="shared" ref="T1045:T1050" si="348">IF(F1045=F1044,0,SUMIF(F$6:F$1627,F1045,L$6:L$1627))</f>
        <v>#REF!</v>
      </c>
      <c r="U1045" s="96" t="e">
        <f t="shared" si="345"/>
        <v>#REF!</v>
      </c>
      <c r="V1045" s="100" t="e">
        <f t="shared" ref="V1045:V1050" si="349">IF(F1045=F1044,0,SUMIF(F$6:F$1627,F1045,N$6:N$1627))</f>
        <v>#REF!</v>
      </c>
    </row>
    <row r="1046" spans="3:23" hidden="1">
      <c r="C1046" s="84" t="e">
        <f>'ORÇAMENTO '!#REF!</f>
        <v>#REF!</v>
      </c>
      <c r="D1046" s="88" t="e">
        <f>'ORÇAMENTO '!#REF!</f>
        <v>#REF!</v>
      </c>
      <c r="E1046" s="88" t="e">
        <f>'ORÇAMENTO '!#REF!</f>
        <v>#REF!</v>
      </c>
      <c r="F1046" s="88" t="e">
        <f>'ORÇAMENTO '!#REF!</f>
        <v>#REF!</v>
      </c>
      <c r="G1046" s="90" t="e">
        <f>'ORÇAMENTO '!#REF!</f>
        <v>#REF!</v>
      </c>
      <c r="H1046" s="92" t="e">
        <f>'ORÇAMENTO '!#REF!</f>
        <v>#REF!</v>
      </c>
      <c r="I1046" s="90" t="e">
        <f>'ORÇAMENTO '!#REF!</f>
        <v>#REF!</v>
      </c>
      <c r="J1046" s="90" t="e">
        <f>'ORÇAMENTO '!#REF!</f>
        <v>#REF!</v>
      </c>
      <c r="K1046" s="90" t="e">
        <f>'ORÇAMENTO '!#REF!</f>
        <v>#REF!</v>
      </c>
      <c r="L1046" s="92" t="e">
        <f>'ORÇAMENTO '!#REF!</f>
        <v>#REF!</v>
      </c>
      <c r="M1046" s="92" t="e">
        <f>'ORÇAMENTO '!#REF!</f>
        <v>#REF!</v>
      </c>
      <c r="N1046" s="95" t="e">
        <f>'ORÇAMENTO '!#REF!</f>
        <v>#REF!</v>
      </c>
      <c r="R1046" s="96" t="e">
        <f t="shared" si="346"/>
        <v>#REF!</v>
      </c>
      <c r="S1046" s="96" t="e">
        <f t="shared" si="347"/>
        <v>#REF!</v>
      </c>
      <c r="T1046" s="89" t="e">
        <f t="shared" si="348"/>
        <v>#REF!</v>
      </c>
      <c r="U1046" s="96" t="e">
        <f t="shared" si="345"/>
        <v>#REF!</v>
      </c>
      <c r="V1046" s="100" t="e">
        <f t="shared" si="349"/>
        <v>#REF!</v>
      </c>
    </row>
    <row r="1047" spans="3:23" hidden="1">
      <c r="C1047" s="84" t="e">
        <f>'ORÇAMENTO '!#REF!</f>
        <v>#REF!</v>
      </c>
      <c r="D1047" s="88" t="e">
        <f>'ORÇAMENTO '!#REF!</f>
        <v>#REF!</v>
      </c>
      <c r="E1047" s="88" t="e">
        <f>'ORÇAMENTO '!#REF!</f>
        <v>#REF!</v>
      </c>
      <c r="F1047" s="88" t="e">
        <f>'ORÇAMENTO '!#REF!</f>
        <v>#REF!</v>
      </c>
      <c r="G1047" s="90" t="e">
        <f>'ORÇAMENTO '!#REF!</f>
        <v>#REF!</v>
      </c>
      <c r="H1047" s="92" t="e">
        <f>'ORÇAMENTO '!#REF!</f>
        <v>#REF!</v>
      </c>
      <c r="I1047" s="90" t="e">
        <f>'ORÇAMENTO '!#REF!</f>
        <v>#REF!</v>
      </c>
      <c r="J1047" s="90" t="e">
        <f>'ORÇAMENTO '!#REF!</f>
        <v>#REF!</v>
      </c>
      <c r="K1047" s="90" t="e">
        <f>'ORÇAMENTO '!#REF!</f>
        <v>#REF!</v>
      </c>
      <c r="L1047" s="92" t="e">
        <f>'ORÇAMENTO '!#REF!</f>
        <v>#REF!</v>
      </c>
      <c r="M1047" s="92" t="e">
        <f>'ORÇAMENTO '!#REF!</f>
        <v>#REF!</v>
      </c>
      <c r="N1047" s="95" t="e">
        <f>'ORÇAMENTO '!#REF!</f>
        <v>#REF!</v>
      </c>
      <c r="R1047" s="96" t="e">
        <f t="shared" si="346"/>
        <v>#REF!</v>
      </c>
      <c r="S1047" s="96" t="e">
        <f t="shared" si="347"/>
        <v>#REF!</v>
      </c>
      <c r="T1047" s="89" t="e">
        <f t="shared" si="348"/>
        <v>#REF!</v>
      </c>
      <c r="U1047" s="96" t="e">
        <f t="shared" si="345"/>
        <v>#REF!</v>
      </c>
      <c r="V1047" s="100" t="e">
        <f t="shared" si="349"/>
        <v>#REF!</v>
      </c>
    </row>
    <row r="1048" spans="3:23" hidden="1">
      <c r="C1048" s="84" t="e">
        <f>'ORÇAMENTO '!#REF!</f>
        <v>#REF!</v>
      </c>
      <c r="D1048" s="88" t="e">
        <f>'ORÇAMENTO '!#REF!</f>
        <v>#REF!</v>
      </c>
      <c r="E1048" s="88" t="e">
        <f>'ORÇAMENTO '!#REF!</f>
        <v>#REF!</v>
      </c>
      <c r="F1048" s="88" t="e">
        <f>'ORÇAMENTO '!#REF!</f>
        <v>#REF!</v>
      </c>
      <c r="G1048" s="90" t="e">
        <f>'ORÇAMENTO '!#REF!</f>
        <v>#REF!</v>
      </c>
      <c r="H1048" s="92" t="e">
        <f>'ORÇAMENTO '!#REF!</f>
        <v>#REF!</v>
      </c>
      <c r="I1048" s="90" t="e">
        <f>'ORÇAMENTO '!#REF!</f>
        <v>#REF!</v>
      </c>
      <c r="J1048" s="90" t="e">
        <f>'ORÇAMENTO '!#REF!</f>
        <v>#REF!</v>
      </c>
      <c r="K1048" s="90" t="e">
        <f>'ORÇAMENTO '!#REF!</f>
        <v>#REF!</v>
      </c>
      <c r="L1048" s="92" t="e">
        <f>'ORÇAMENTO '!#REF!</f>
        <v>#REF!</v>
      </c>
      <c r="M1048" s="92" t="e">
        <f>'ORÇAMENTO '!#REF!</f>
        <v>#REF!</v>
      </c>
      <c r="N1048" s="95" t="e">
        <f>'ORÇAMENTO '!#REF!</f>
        <v>#REF!</v>
      </c>
      <c r="R1048" s="96" t="e">
        <f t="shared" si="346"/>
        <v>#REF!</v>
      </c>
      <c r="S1048" s="96" t="e">
        <f t="shared" si="347"/>
        <v>#REF!</v>
      </c>
      <c r="T1048" s="89" t="e">
        <f t="shared" si="348"/>
        <v>#REF!</v>
      </c>
      <c r="U1048" s="96" t="e">
        <f t="shared" si="345"/>
        <v>#REF!</v>
      </c>
      <c r="V1048" s="100" t="e">
        <f t="shared" si="349"/>
        <v>#REF!</v>
      </c>
    </row>
    <row r="1049" spans="3:23" hidden="1">
      <c r="C1049" s="84" t="e">
        <f>'ORÇAMENTO '!#REF!</f>
        <v>#REF!</v>
      </c>
      <c r="D1049" s="88" t="e">
        <f>'ORÇAMENTO '!#REF!</f>
        <v>#REF!</v>
      </c>
      <c r="E1049" s="88" t="e">
        <f>'ORÇAMENTO '!#REF!</f>
        <v>#REF!</v>
      </c>
      <c r="F1049" s="88" t="e">
        <f>'ORÇAMENTO '!#REF!</f>
        <v>#REF!</v>
      </c>
      <c r="G1049" s="90" t="e">
        <f>'ORÇAMENTO '!#REF!</f>
        <v>#REF!</v>
      </c>
      <c r="H1049" s="92" t="e">
        <f>'ORÇAMENTO '!#REF!</f>
        <v>#REF!</v>
      </c>
      <c r="I1049" s="90" t="e">
        <f>'ORÇAMENTO '!#REF!</f>
        <v>#REF!</v>
      </c>
      <c r="J1049" s="90" t="e">
        <f>'ORÇAMENTO '!#REF!</f>
        <v>#REF!</v>
      </c>
      <c r="K1049" s="90" t="e">
        <f>'ORÇAMENTO '!#REF!</f>
        <v>#REF!</v>
      </c>
      <c r="L1049" s="92" t="e">
        <f>'ORÇAMENTO '!#REF!</f>
        <v>#REF!</v>
      </c>
      <c r="M1049" s="92" t="e">
        <f>'ORÇAMENTO '!#REF!</f>
        <v>#REF!</v>
      </c>
      <c r="N1049" s="95" t="e">
        <f>'ORÇAMENTO '!#REF!</f>
        <v>#REF!</v>
      </c>
      <c r="R1049" s="96" t="e">
        <f t="shared" si="346"/>
        <v>#REF!</v>
      </c>
      <c r="S1049" s="96" t="e">
        <f t="shared" si="347"/>
        <v>#REF!</v>
      </c>
      <c r="T1049" s="89" t="e">
        <f t="shared" si="348"/>
        <v>#REF!</v>
      </c>
      <c r="U1049" s="96" t="e">
        <f t="shared" si="345"/>
        <v>#REF!</v>
      </c>
      <c r="V1049" s="100" t="e">
        <f t="shared" si="349"/>
        <v>#REF!</v>
      </c>
    </row>
    <row r="1050" spans="3:23" hidden="1">
      <c r="C1050" s="84" t="e">
        <f>'ORÇAMENTO '!#REF!</f>
        <v>#REF!</v>
      </c>
      <c r="D1050" s="88" t="e">
        <f>'ORÇAMENTO '!#REF!</f>
        <v>#REF!</v>
      </c>
      <c r="E1050" s="88" t="e">
        <f>'ORÇAMENTO '!#REF!</f>
        <v>#REF!</v>
      </c>
      <c r="F1050" s="88" t="e">
        <f>'ORÇAMENTO '!#REF!</f>
        <v>#REF!</v>
      </c>
      <c r="G1050" s="90" t="e">
        <f>'ORÇAMENTO '!#REF!</f>
        <v>#REF!</v>
      </c>
      <c r="H1050" s="92" t="e">
        <f>'ORÇAMENTO '!#REF!</f>
        <v>#REF!</v>
      </c>
      <c r="I1050" s="90" t="e">
        <f>'ORÇAMENTO '!#REF!</f>
        <v>#REF!</v>
      </c>
      <c r="J1050" s="90" t="e">
        <f>'ORÇAMENTO '!#REF!</f>
        <v>#REF!</v>
      </c>
      <c r="K1050" s="90" t="e">
        <f>'ORÇAMENTO '!#REF!</f>
        <v>#REF!</v>
      </c>
      <c r="L1050" s="92" t="e">
        <f>'ORÇAMENTO '!#REF!</f>
        <v>#REF!</v>
      </c>
      <c r="M1050" s="92" t="e">
        <f>'ORÇAMENTO '!#REF!</f>
        <v>#REF!</v>
      </c>
      <c r="N1050" s="95" t="e">
        <f>'ORÇAMENTO '!#REF!</f>
        <v>#REF!</v>
      </c>
      <c r="R1050" s="96" t="e">
        <f t="shared" si="346"/>
        <v>#REF!</v>
      </c>
      <c r="S1050" s="96" t="e">
        <f t="shared" si="347"/>
        <v>#REF!</v>
      </c>
      <c r="T1050" s="89" t="e">
        <f t="shared" si="348"/>
        <v>#REF!</v>
      </c>
      <c r="U1050" s="96" t="e">
        <f t="shared" si="345"/>
        <v>#REF!</v>
      </c>
      <c r="V1050" s="100" t="e">
        <f t="shared" si="349"/>
        <v>#REF!</v>
      </c>
    </row>
    <row r="1051" spans="3:23">
      <c r="C1051" s="84" t="e">
        <f>'ORÇAMENTO '!#REF!</f>
        <v>#REF!</v>
      </c>
      <c r="D1051" s="88" t="e">
        <f>'ORÇAMENTO '!#REF!</f>
        <v>#REF!</v>
      </c>
      <c r="E1051" s="88" t="e">
        <f>'ORÇAMENTO '!#REF!</f>
        <v>#REF!</v>
      </c>
      <c r="F1051" s="88" t="e">
        <f>'ORÇAMENTO '!#REF!</f>
        <v>#REF!</v>
      </c>
      <c r="G1051" s="90" t="e">
        <f>'ORÇAMENTO '!#REF!</f>
        <v>#REF!</v>
      </c>
      <c r="H1051" s="92" t="e">
        <f>'ORÇAMENTO '!#REF!</f>
        <v>#REF!</v>
      </c>
      <c r="I1051" s="90" t="e">
        <f>'ORÇAMENTO '!#REF!</f>
        <v>#REF!</v>
      </c>
      <c r="J1051" s="90" t="e">
        <f>'ORÇAMENTO '!#REF!</f>
        <v>#REF!</v>
      </c>
      <c r="K1051" s="90" t="e">
        <f>'ORÇAMENTO '!#REF!</f>
        <v>#REF!</v>
      </c>
      <c r="L1051" s="92" t="e">
        <f>'ORÇAMENTO '!#REF!</f>
        <v>#REF!</v>
      </c>
      <c r="M1051" s="92" t="e">
        <f>'ORÇAMENTO '!#REF!</f>
        <v>#REF!</v>
      </c>
      <c r="N1051" s="95" t="e">
        <f>'ORÇAMENTO '!#REF!</f>
        <v>#REF!</v>
      </c>
      <c r="R1051" s="96" t="e">
        <f>IF(F1051=F1050,0,SUMIF($F$6:$F$1627,F1051,$H$6:$H$1627))</f>
        <v>#REF!</v>
      </c>
      <c r="S1051" s="96" t="e">
        <f>IF(F1051=F1050,0,SUMIF($F$6:$F$1627,F1051,$I$6:$I$1627))</f>
        <v>#REF!</v>
      </c>
      <c r="T1051" s="89" t="e">
        <f>IF(F1051=F1050,0,SUMIF($F$6:$F$1627,F1051,$L$6:$L$1627))</f>
        <v>#REF!</v>
      </c>
      <c r="U1051" s="96" t="e">
        <f t="shared" si="345"/>
        <v>#REF!</v>
      </c>
      <c r="V1051" s="100" t="e">
        <f>IF(F1051=F1050,0,SUMIF($F$6:$F$1627,F1051,$N$6:$N$1627))</f>
        <v>#REF!</v>
      </c>
      <c r="W1051" s="103" t="e">
        <f>V1051+W1050</f>
        <v>#REF!</v>
      </c>
    </row>
    <row r="1052" spans="3:23">
      <c r="C1052" s="84" t="e">
        <f>'ORÇAMENTO '!#REF!</f>
        <v>#REF!</v>
      </c>
      <c r="D1052" s="88" t="e">
        <f>'ORÇAMENTO '!#REF!</f>
        <v>#REF!</v>
      </c>
      <c r="E1052" s="88" t="e">
        <f>'ORÇAMENTO '!#REF!</f>
        <v>#REF!</v>
      </c>
      <c r="F1052" s="88" t="e">
        <f>'ORÇAMENTO '!#REF!</f>
        <v>#REF!</v>
      </c>
      <c r="G1052" s="90" t="e">
        <f>'ORÇAMENTO '!#REF!</f>
        <v>#REF!</v>
      </c>
      <c r="H1052" s="92" t="e">
        <f>'ORÇAMENTO '!#REF!</f>
        <v>#REF!</v>
      </c>
      <c r="I1052" s="90" t="e">
        <f>'ORÇAMENTO '!#REF!</f>
        <v>#REF!</v>
      </c>
      <c r="J1052" s="90" t="e">
        <f>'ORÇAMENTO '!#REF!</f>
        <v>#REF!</v>
      </c>
      <c r="K1052" s="90" t="e">
        <f>'ORÇAMENTO '!#REF!</f>
        <v>#REF!</v>
      </c>
      <c r="L1052" s="92" t="e">
        <f>'ORÇAMENTO '!#REF!</f>
        <v>#REF!</v>
      </c>
      <c r="M1052" s="92" t="e">
        <f>'ORÇAMENTO '!#REF!</f>
        <v>#REF!</v>
      </c>
      <c r="N1052" s="95" t="e">
        <f>'ORÇAMENTO '!#REF!</f>
        <v>#REF!</v>
      </c>
      <c r="R1052" s="96" t="e">
        <f>IF(F1052=F1051,0,SUMIF($F$6:$F$1627,F1052,$H$6:$H$1627))</f>
        <v>#REF!</v>
      </c>
      <c r="S1052" s="96" t="e">
        <f>IF(F1052=F1051,0,SUMIF($F$6:$F$1627,F1052,$I$6:$I$1627))</f>
        <v>#REF!</v>
      </c>
      <c r="T1052" s="89" t="e">
        <f>IF(F1052=F1051,0,SUMIF($F$6:$F$1627,F1052,$L$6:$L$1627))</f>
        <v>#REF!</v>
      </c>
      <c r="U1052" s="96" t="e">
        <f t="shared" si="345"/>
        <v>#REF!</v>
      </c>
      <c r="V1052" s="100" t="e">
        <f>IF(F1052=F1051,0,SUMIF($F$6:$F$1627,F1052,$N$6:$N$1627))</f>
        <v>#REF!</v>
      </c>
      <c r="W1052" s="103" t="e">
        <f>V1052+W1051</f>
        <v>#REF!</v>
      </c>
    </row>
    <row r="1053" spans="3:23" hidden="1">
      <c r="C1053" s="84" t="e">
        <f>'ORÇAMENTO '!#REF!</f>
        <v>#REF!</v>
      </c>
      <c r="D1053" s="88" t="e">
        <f>'ORÇAMENTO '!#REF!</f>
        <v>#REF!</v>
      </c>
      <c r="E1053" s="88" t="e">
        <f>'ORÇAMENTO '!#REF!</f>
        <v>#REF!</v>
      </c>
      <c r="F1053" s="88" t="e">
        <f>'ORÇAMENTO '!#REF!</f>
        <v>#REF!</v>
      </c>
      <c r="G1053" s="90" t="e">
        <f>'ORÇAMENTO '!#REF!</f>
        <v>#REF!</v>
      </c>
      <c r="H1053" s="92" t="e">
        <f>'ORÇAMENTO '!#REF!</f>
        <v>#REF!</v>
      </c>
      <c r="I1053" s="90" t="e">
        <f>'ORÇAMENTO '!#REF!</f>
        <v>#REF!</v>
      </c>
      <c r="J1053" s="90" t="e">
        <f>'ORÇAMENTO '!#REF!</f>
        <v>#REF!</v>
      </c>
      <c r="K1053" s="90" t="e">
        <f>'ORÇAMENTO '!#REF!</f>
        <v>#REF!</v>
      </c>
      <c r="L1053" s="92" t="e">
        <f>'ORÇAMENTO '!#REF!</f>
        <v>#REF!</v>
      </c>
      <c r="M1053" s="92" t="e">
        <f>'ORÇAMENTO '!#REF!</f>
        <v>#REF!</v>
      </c>
      <c r="N1053" s="95" t="e">
        <f>'ORÇAMENTO '!#REF!</f>
        <v>#REF!</v>
      </c>
      <c r="R1053" s="96" t="e">
        <f t="shared" ref="R1053:R1058" si="350">IF(F1053=F1052,0,SUMIF(F$6:F$1627,F1053,H$6:H$1627))</f>
        <v>#REF!</v>
      </c>
      <c r="S1053" s="96" t="e">
        <f t="shared" ref="S1053:S1058" si="351">IF(F1053=F1052,0,SUMIF(F$6:F$1627,F1053,I$6:I$1627))</f>
        <v>#REF!</v>
      </c>
      <c r="T1053" s="89" t="e">
        <f t="shared" ref="T1053:T1058" si="352">IF(F1053=F1052,0,SUMIF(F$6:F$1627,F1053,L$6:L$1627))</f>
        <v>#REF!</v>
      </c>
      <c r="U1053" s="96" t="e">
        <f t="shared" si="345"/>
        <v>#REF!</v>
      </c>
      <c r="V1053" s="100" t="e">
        <f t="shared" ref="V1053:V1058" si="353">IF(F1053=F1052,0,SUMIF(F$6:F$1627,F1053,N$6:N$1627))</f>
        <v>#REF!</v>
      </c>
    </row>
    <row r="1054" spans="3:23" hidden="1">
      <c r="C1054" s="84" t="e">
        <f>'ORÇAMENTO '!#REF!</f>
        <v>#REF!</v>
      </c>
      <c r="D1054" s="88" t="e">
        <f>'ORÇAMENTO '!#REF!</f>
        <v>#REF!</v>
      </c>
      <c r="E1054" s="88" t="e">
        <f>'ORÇAMENTO '!#REF!</f>
        <v>#REF!</v>
      </c>
      <c r="F1054" s="88" t="e">
        <f>'ORÇAMENTO '!#REF!</f>
        <v>#REF!</v>
      </c>
      <c r="G1054" s="90" t="e">
        <f>'ORÇAMENTO '!#REF!</f>
        <v>#REF!</v>
      </c>
      <c r="H1054" s="92" t="e">
        <f>'ORÇAMENTO '!#REF!</f>
        <v>#REF!</v>
      </c>
      <c r="I1054" s="90" t="e">
        <f>'ORÇAMENTO '!#REF!</f>
        <v>#REF!</v>
      </c>
      <c r="J1054" s="90" t="e">
        <f>'ORÇAMENTO '!#REF!</f>
        <v>#REF!</v>
      </c>
      <c r="K1054" s="90" t="e">
        <f>'ORÇAMENTO '!#REF!</f>
        <v>#REF!</v>
      </c>
      <c r="L1054" s="92" t="e">
        <f>'ORÇAMENTO '!#REF!</f>
        <v>#REF!</v>
      </c>
      <c r="M1054" s="92" t="e">
        <f>'ORÇAMENTO '!#REF!</f>
        <v>#REF!</v>
      </c>
      <c r="N1054" s="95" t="e">
        <f>'ORÇAMENTO '!#REF!</f>
        <v>#REF!</v>
      </c>
      <c r="R1054" s="96" t="e">
        <f t="shared" si="350"/>
        <v>#REF!</v>
      </c>
      <c r="S1054" s="96" t="e">
        <f t="shared" si="351"/>
        <v>#REF!</v>
      </c>
      <c r="T1054" s="89" t="e">
        <f t="shared" si="352"/>
        <v>#REF!</v>
      </c>
      <c r="U1054" s="96" t="e">
        <f t="shared" si="345"/>
        <v>#REF!</v>
      </c>
      <c r="V1054" s="100" t="e">
        <f t="shared" si="353"/>
        <v>#REF!</v>
      </c>
    </row>
    <row r="1055" spans="3:23" hidden="1">
      <c r="C1055" s="84" t="e">
        <f>'ORÇAMENTO '!#REF!</f>
        <v>#REF!</v>
      </c>
      <c r="D1055" s="88" t="e">
        <f>'ORÇAMENTO '!#REF!</f>
        <v>#REF!</v>
      </c>
      <c r="E1055" s="88" t="e">
        <f>'ORÇAMENTO '!#REF!</f>
        <v>#REF!</v>
      </c>
      <c r="F1055" s="88" t="e">
        <f>'ORÇAMENTO '!#REF!</f>
        <v>#REF!</v>
      </c>
      <c r="G1055" s="90" t="e">
        <f>'ORÇAMENTO '!#REF!</f>
        <v>#REF!</v>
      </c>
      <c r="H1055" s="92" t="e">
        <f>'ORÇAMENTO '!#REF!</f>
        <v>#REF!</v>
      </c>
      <c r="I1055" s="90" t="e">
        <f>'ORÇAMENTO '!#REF!</f>
        <v>#REF!</v>
      </c>
      <c r="J1055" s="90" t="e">
        <f>'ORÇAMENTO '!#REF!</f>
        <v>#REF!</v>
      </c>
      <c r="K1055" s="90" t="e">
        <f>'ORÇAMENTO '!#REF!</f>
        <v>#REF!</v>
      </c>
      <c r="L1055" s="92" t="e">
        <f>'ORÇAMENTO '!#REF!</f>
        <v>#REF!</v>
      </c>
      <c r="M1055" s="92" t="e">
        <f>'ORÇAMENTO '!#REF!</f>
        <v>#REF!</v>
      </c>
      <c r="N1055" s="95" t="e">
        <f>'ORÇAMENTO '!#REF!</f>
        <v>#REF!</v>
      </c>
      <c r="R1055" s="96" t="e">
        <f t="shared" si="350"/>
        <v>#REF!</v>
      </c>
      <c r="S1055" s="96" t="e">
        <f t="shared" si="351"/>
        <v>#REF!</v>
      </c>
      <c r="T1055" s="89" t="e">
        <f t="shared" si="352"/>
        <v>#REF!</v>
      </c>
      <c r="U1055" s="96" t="e">
        <f t="shared" si="345"/>
        <v>#REF!</v>
      </c>
      <c r="V1055" s="100" t="e">
        <f t="shared" si="353"/>
        <v>#REF!</v>
      </c>
    </row>
    <row r="1056" spans="3:23" hidden="1">
      <c r="C1056" s="84" t="e">
        <f>'ORÇAMENTO '!#REF!</f>
        <v>#REF!</v>
      </c>
      <c r="D1056" s="88" t="e">
        <f>'ORÇAMENTO '!#REF!</f>
        <v>#REF!</v>
      </c>
      <c r="E1056" s="88" t="e">
        <f>'ORÇAMENTO '!#REF!</f>
        <v>#REF!</v>
      </c>
      <c r="F1056" s="88" t="e">
        <f>'ORÇAMENTO '!#REF!</f>
        <v>#REF!</v>
      </c>
      <c r="G1056" s="90" t="e">
        <f>'ORÇAMENTO '!#REF!</f>
        <v>#REF!</v>
      </c>
      <c r="H1056" s="92" t="e">
        <f>'ORÇAMENTO '!#REF!</f>
        <v>#REF!</v>
      </c>
      <c r="I1056" s="90" t="e">
        <f>'ORÇAMENTO '!#REF!</f>
        <v>#REF!</v>
      </c>
      <c r="J1056" s="90" t="e">
        <f>'ORÇAMENTO '!#REF!</f>
        <v>#REF!</v>
      </c>
      <c r="K1056" s="90" t="e">
        <f>'ORÇAMENTO '!#REF!</f>
        <v>#REF!</v>
      </c>
      <c r="L1056" s="92" t="e">
        <f>'ORÇAMENTO '!#REF!</f>
        <v>#REF!</v>
      </c>
      <c r="M1056" s="92" t="e">
        <f>'ORÇAMENTO '!#REF!</f>
        <v>#REF!</v>
      </c>
      <c r="N1056" s="95" t="e">
        <f>'ORÇAMENTO '!#REF!</f>
        <v>#REF!</v>
      </c>
      <c r="R1056" s="96" t="e">
        <f t="shared" si="350"/>
        <v>#REF!</v>
      </c>
      <c r="S1056" s="96" t="e">
        <f t="shared" si="351"/>
        <v>#REF!</v>
      </c>
      <c r="T1056" s="89" t="e">
        <f t="shared" si="352"/>
        <v>#REF!</v>
      </c>
      <c r="U1056" s="96" t="e">
        <f t="shared" si="345"/>
        <v>#REF!</v>
      </c>
      <c r="V1056" s="100" t="e">
        <f t="shared" si="353"/>
        <v>#REF!</v>
      </c>
    </row>
    <row r="1057" spans="3:23" hidden="1">
      <c r="C1057" s="84" t="e">
        <f>'ORÇAMENTO '!#REF!</f>
        <v>#REF!</v>
      </c>
      <c r="D1057" s="88" t="e">
        <f>'ORÇAMENTO '!#REF!</f>
        <v>#REF!</v>
      </c>
      <c r="E1057" s="88" t="e">
        <f>'ORÇAMENTO '!#REF!</f>
        <v>#REF!</v>
      </c>
      <c r="F1057" s="88" t="e">
        <f>'ORÇAMENTO '!#REF!</f>
        <v>#REF!</v>
      </c>
      <c r="G1057" s="90" t="e">
        <f>'ORÇAMENTO '!#REF!</f>
        <v>#REF!</v>
      </c>
      <c r="H1057" s="92" t="e">
        <f>'ORÇAMENTO '!#REF!</f>
        <v>#REF!</v>
      </c>
      <c r="I1057" s="90" t="e">
        <f>'ORÇAMENTO '!#REF!</f>
        <v>#REF!</v>
      </c>
      <c r="J1057" s="90" t="e">
        <f>'ORÇAMENTO '!#REF!</f>
        <v>#REF!</v>
      </c>
      <c r="K1057" s="90" t="e">
        <f>'ORÇAMENTO '!#REF!</f>
        <v>#REF!</v>
      </c>
      <c r="L1057" s="92" t="e">
        <f>'ORÇAMENTO '!#REF!</f>
        <v>#REF!</v>
      </c>
      <c r="M1057" s="92" t="e">
        <f>'ORÇAMENTO '!#REF!</f>
        <v>#REF!</v>
      </c>
      <c r="N1057" s="95" t="e">
        <f>'ORÇAMENTO '!#REF!</f>
        <v>#REF!</v>
      </c>
      <c r="R1057" s="96" t="e">
        <f t="shared" si="350"/>
        <v>#REF!</v>
      </c>
      <c r="S1057" s="96" t="e">
        <f t="shared" si="351"/>
        <v>#REF!</v>
      </c>
      <c r="T1057" s="89" t="e">
        <f t="shared" si="352"/>
        <v>#REF!</v>
      </c>
      <c r="U1057" s="96" t="e">
        <f t="shared" si="345"/>
        <v>#REF!</v>
      </c>
      <c r="V1057" s="100" t="e">
        <f t="shared" si="353"/>
        <v>#REF!</v>
      </c>
    </row>
    <row r="1058" spans="3:23" hidden="1">
      <c r="C1058" s="84" t="e">
        <f>'ORÇAMENTO '!#REF!</f>
        <v>#REF!</v>
      </c>
      <c r="D1058" s="88" t="e">
        <f>'ORÇAMENTO '!#REF!</f>
        <v>#REF!</v>
      </c>
      <c r="E1058" s="88" t="e">
        <f>'ORÇAMENTO '!#REF!</f>
        <v>#REF!</v>
      </c>
      <c r="F1058" s="88" t="e">
        <f>'ORÇAMENTO '!#REF!</f>
        <v>#REF!</v>
      </c>
      <c r="G1058" s="90" t="e">
        <f>'ORÇAMENTO '!#REF!</f>
        <v>#REF!</v>
      </c>
      <c r="H1058" s="92" t="e">
        <f>'ORÇAMENTO '!#REF!</f>
        <v>#REF!</v>
      </c>
      <c r="I1058" s="90" t="e">
        <f>'ORÇAMENTO '!#REF!</f>
        <v>#REF!</v>
      </c>
      <c r="J1058" s="90" t="e">
        <f>'ORÇAMENTO '!#REF!</f>
        <v>#REF!</v>
      </c>
      <c r="K1058" s="90" t="e">
        <f>'ORÇAMENTO '!#REF!</f>
        <v>#REF!</v>
      </c>
      <c r="L1058" s="92" t="e">
        <f>'ORÇAMENTO '!#REF!</f>
        <v>#REF!</v>
      </c>
      <c r="M1058" s="92" t="e">
        <f>'ORÇAMENTO '!#REF!</f>
        <v>#REF!</v>
      </c>
      <c r="N1058" s="95" t="e">
        <f>'ORÇAMENTO '!#REF!</f>
        <v>#REF!</v>
      </c>
      <c r="R1058" s="96" t="e">
        <f t="shared" si="350"/>
        <v>#REF!</v>
      </c>
      <c r="S1058" s="96" t="e">
        <f t="shared" si="351"/>
        <v>#REF!</v>
      </c>
      <c r="T1058" s="89" t="e">
        <f t="shared" si="352"/>
        <v>#REF!</v>
      </c>
      <c r="U1058" s="96" t="e">
        <f t="shared" si="345"/>
        <v>#REF!</v>
      </c>
      <c r="V1058" s="100" t="e">
        <f t="shared" si="353"/>
        <v>#REF!</v>
      </c>
    </row>
    <row r="1059" spans="3:23">
      <c r="C1059" s="84" t="e">
        <f>'ORÇAMENTO '!#REF!</f>
        <v>#REF!</v>
      </c>
      <c r="D1059" s="88" t="e">
        <f>'ORÇAMENTO '!#REF!</f>
        <v>#REF!</v>
      </c>
      <c r="E1059" s="88" t="e">
        <f>'ORÇAMENTO '!#REF!</f>
        <v>#REF!</v>
      </c>
      <c r="F1059" s="88" t="e">
        <f>'ORÇAMENTO '!#REF!</f>
        <v>#REF!</v>
      </c>
      <c r="G1059" s="90" t="e">
        <f>'ORÇAMENTO '!#REF!</f>
        <v>#REF!</v>
      </c>
      <c r="H1059" s="92" t="e">
        <f>'ORÇAMENTO '!#REF!</f>
        <v>#REF!</v>
      </c>
      <c r="I1059" s="90" t="e">
        <f>'ORÇAMENTO '!#REF!</f>
        <v>#REF!</v>
      </c>
      <c r="J1059" s="90" t="e">
        <f>'ORÇAMENTO '!#REF!</f>
        <v>#REF!</v>
      </c>
      <c r="K1059" s="90" t="e">
        <f>'ORÇAMENTO '!#REF!</f>
        <v>#REF!</v>
      </c>
      <c r="L1059" s="92" t="e">
        <f>'ORÇAMENTO '!#REF!</f>
        <v>#REF!</v>
      </c>
      <c r="M1059" s="92" t="e">
        <f>'ORÇAMENTO '!#REF!</f>
        <v>#REF!</v>
      </c>
      <c r="N1059" s="95" t="e">
        <f>'ORÇAMENTO '!#REF!</f>
        <v>#REF!</v>
      </c>
      <c r="R1059" s="96" t="e">
        <f>IF(F1059=F1058,0,SUMIF($F$6:$F$1627,F1059,$H$6:$H$1627))</f>
        <v>#REF!</v>
      </c>
      <c r="S1059" s="96" t="e">
        <f>IF(F1059=F1058,0,SUMIF($F$6:$F$1627,F1059,$I$6:$I$1627))</f>
        <v>#REF!</v>
      </c>
      <c r="T1059" s="89" t="e">
        <f>IF(F1059=F1058,0,SUMIF($F$6:$F$1627,F1059,$L$6:$L$1627))</f>
        <v>#REF!</v>
      </c>
      <c r="U1059" s="96" t="e">
        <f t="shared" si="345"/>
        <v>#REF!</v>
      </c>
      <c r="V1059" s="100" t="e">
        <f>IF(F1059=F1058,0,SUMIF($F$6:$F$1627,F1059,$N$6:$N$1627))</f>
        <v>#REF!</v>
      </c>
      <c r="W1059" s="103" t="e">
        <f>V1059+W1058</f>
        <v>#REF!</v>
      </c>
    </row>
    <row r="1060" spans="3:23" hidden="1">
      <c r="C1060" s="84" t="e">
        <f>'ORÇAMENTO '!#REF!</f>
        <v>#REF!</v>
      </c>
      <c r="D1060" s="88" t="e">
        <f>'ORÇAMENTO '!#REF!</f>
        <v>#REF!</v>
      </c>
      <c r="E1060" s="88" t="e">
        <f>'ORÇAMENTO '!#REF!</f>
        <v>#REF!</v>
      </c>
      <c r="F1060" s="88" t="e">
        <f>'ORÇAMENTO '!#REF!</f>
        <v>#REF!</v>
      </c>
      <c r="G1060" s="90" t="e">
        <f>'ORÇAMENTO '!#REF!</f>
        <v>#REF!</v>
      </c>
      <c r="H1060" s="92" t="e">
        <f>'ORÇAMENTO '!#REF!</f>
        <v>#REF!</v>
      </c>
      <c r="I1060" s="90" t="e">
        <f>'ORÇAMENTO '!#REF!</f>
        <v>#REF!</v>
      </c>
      <c r="J1060" s="90" t="e">
        <f>'ORÇAMENTO '!#REF!</f>
        <v>#REF!</v>
      </c>
      <c r="K1060" s="90" t="e">
        <f>'ORÇAMENTO '!#REF!</f>
        <v>#REF!</v>
      </c>
      <c r="L1060" s="92" t="e">
        <f>'ORÇAMENTO '!#REF!</f>
        <v>#REF!</v>
      </c>
      <c r="M1060" s="92" t="e">
        <f>'ORÇAMENTO '!#REF!</f>
        <v>#REF!</v>
      </c>
      <c r="N1060" s="95" t="e">
        <f>'ORÇAMENTO '!#REF!</f>
        <v>#REF!</v>
      </c>
      <c r="R1060" s="96" t="e">
        <f>IF(F1060=F1059,0,SUMIF(F$6:F$1627,F1060,H$6:H$1627))</f>
        <v>#REF!</v>
      </c>
      <c r="S1060" s="96" t="e">
        <f>IF(F1060=F1059,0,SUMIF(F$6:F$1627,F1060,I$6:I$1627))</f>
        <v>#REF!</v>
      </c>
      <c r="T1060" s="89" t="e">
        <f>IF(F1060=F1059,0,SUMIF(F$6:F$1627,F1060,L$6:L$1627))</f>
        <v>#REF!</v>
      </c>
      <c r="U1060" s="96" t="e">
        <f t="shared" si="345"/>
        <v>#REF!</v>
      </c>
      <c r="V1060" s="100" t="e">
        <f>IF(F1060=F1059,0,SUMIF(F$6:F$1627,F1060,N$6:N$1627))</f>
        <v>#REF!</v>
      </c>
    </row>
    <row r="1061" spans="3:23" hidden="1">
      <c r="C1061" s="84" t="e">
        <f>'ORÇAMENTO '!#REF!</f>
        <v>#REF!</v>
      </c>
      <c r="D1061" s="88" t="e">
        <f>'ORÇAMENTO '!#REF!</f>
        <v>#REF!</v>
      </c>
      <c r="E1061" s="88" t="e">
        <f>'ORÇAMENTO '!#REF!</f>
        <v>#REF!</v>
      </c>
      <c r="F1061" s="88" t="e">
        <f>'ORÇAMENTO '!#REF!</f>
        <v>#REF!</v>
      </c>
      <c r="G1061" s="90" t="e">
        <f>'ORÇAMENTO '!#REF!</f>
        <v>#REF!</v>
      </c>
      <c r="H1061" s="92" t="e">
        <f>'ORÇAMENTO '!#REF!</f>
        <v>#REF!</v>
      </c>
      <c r="I1061" s="90" t="e">
        <f>'ORÇAMENTO '!#REF!</f>
        <v>#REF!</v>
      </c>
      <c r="J1061" s="90" t="e">
        <f>'ORÇAMENTO '!#REF!</f>
        <v>#REF!</v>
      </c>
      <c r="K1061" s="90" t="e">
        <f>'ORÇAMENTO '!#REF!</f>
        <v>#REF!</v>
      </c>
      <c r="L1061" s="92" t="e">
        <f>'ORÇAMENTO '!#REF!</f>
        <v>#REF!</v>
      </c>
      <c r="M1061" s="92" t="e">
        <f>'ORÇAMENTO '!#REF!</f>
        <v>#REF!</v>
      </c>
      <c r="N1061" s="95" t="e">
        <f>'ORÇAMENTO '!#REF!</f>
        <v>#REF!</v>
      </c>
      <c r="R1061" s="96" t="e">
        <f>IF(F1061=F1060,0,SUMIF(F$6:F$1627,F1061,H$6:H$1627))</f>
        <v>#REF!</v>
      </c>
      <c r="S1061" s="96" t="e">
        <f>IF(F1061=F1060,0,SUMIF(F$6:F$1627,F1061,I$6:I$1627))</f>
        <v>#REF!</v>
      </c>
      <c r="T1061" s="89" t="e">
        <f>IF(F1061=F1060,0,SUMIF(F$6:F$1627,F1061,L$6:L$1627))</f>
        <v>#REF!</v>
      </c>
      <c r="U1061" s="96" t="e">
        <f t="shared" si="345"/>
        <v>#REF!</v>
      </c>
      <c r="V1061" s="100" t="e">
        <f>IF(F1061=F1060,0,SUMIF(F$6:F$1627,F1061,N$6:N$1627))</f>
        <v>#REF!</v>
      </c>
    </row>
    <row r="1062" spans="3:23">
      <c r="C1062" s="84" t="e">
        <f>'ORÇAMENTO '!#REF!</f>
        <v>#REF!</v>
      </c>
      <c r="D1062" s="88" t="e">
        <f>'ORÇAMENTO '!#REF!</f>
        <v>#REF!</v>
      </c>
      <c r="E1062" s="88" t="e">
        <f>'ORÇAMENTO '!#REF!</f>
        <v>#REF!</v>
      </c>
      <c r="F1062" s="88" t="e">
        <f>'ORÇAMENTO '!#REF!</f>
        <v>#REF!</v>
      </c>
      <c r="G1062" s="90" t="e">
        <f>'ORÇAMENTO '!#REF!</f>
        <v>#REF!</v>
      </c>
      <c r="H1062" s="92" t="e">
        <f>'ORÇAMENTO '!#REF!</f>
        <v>#REF!</v>
      </c>
      <c r="I1062" s="90" t="e">
        <f>'ORÇAMENTO '!#REF!</f>
        <v>#REF!</v>
      </c>
      <c r="J1062" s="90" t="e">
        <f>'ORÇAMENTO '!#REF!</f>
        <v>#REF!</v>
      </c>
      <c r="K1062" s="90" t="e">
        <f>'ORÇAMENTO '!#REF!</f>
        <v>#REF!</v>
      </c>
      <c r="L1062" s="92" t="e">
        <f>'ORÇAMENTO '!#REF!</f>
        <v>#REF!</v>
      </c>
      <c r="M1062" s="92" t="e">
        <f>'ORÇAMENTO '!#REF!</f>
        <v>#REF!</v>
      </c>
      <c r="N1062" s="95" t="e">
        <f>'ORÇAMENTO '!#REF!</f>
        <v>#REF!</v>
      </c>
      <c r="R1062" s="96" t="e">
        <f>IF(F1062=F1061,0,SUMIF($F$6:$F$1627,F1062,$H$6:$H$1627))</f>
        <v>#REF!</v>
      </c>
      <c r="S1062" s="96" t="e">
        <f>IF(F1062=F1061,0,SUMIF($F$6:$F$1627,F1062,$I$6:$I$1627))</f>
        <v>#REF!</v>
      </c>
      <c r="T1062" s="89" t="e">
        <f>IF(F1062=F1061,0,SUMIF($F$6:$F$1627,F1062,$L$6:$L$1627))</f>
        <v>#REF!</v>
      </c>
      <c r="U1062" s="96" t="e">
        <f t="shared" si="345"/>
        <v>#REF!</v>
      </c>
      <c r="V1062" s="100" t="e">
        <f>IF(F1062=F1061,0,SUMIF($F$6:$F$1627,F1062,$N$6:$N$1627))</f>
        <v>#REF!</v>
      </c>
      <c r="W1062" s="103" t="e">
        <f>V1062+W1061</f>
        <v>#REF!</v>
      </c>
    </row>
    <row r="1063" spans="3:23">
      <c r="C1063" s="84" t="e">
        <f>'ORÇAMENTO '!#REF!</f>
        <v>#REF!</v>
      </c>
      <c r="D1063" s="88" t="e">
        <f>'ORÇAMENTO '!#REF!</f>
        <v>#REF!</v>
      </c>
      <c r="E1063" s="88" t="e">
        <f>'ORÇAMENTO '!#REF!</f>
        <v>#REF!</v>
      </c>
      <c r="F1063" s="88" t="e">
        <f>'ORÇAMENTO '!#REF!</f>
        <v>#REF!</v>
      </c>
      <c r="G1063" s="90" t="e">
        <f>'ORÇAMENTO '!#REF!</f>
        <v>#REF!</v>
      </c>
      <c r="H1063" s="92" t="e">
        <f>'ORÇAMENTO '!#REF!</f>
        <v>#REF!</v>
      </c>
      <c r="I1063" s="90" t="e">
        <f>'ORÇAMENTO '!#REF!</f>
        <v>#REF!</v>
      </c>
      <c r="J1063" s="90" t="e">
        <f>'ORÇAMENTO '!#REF!</f>
        <v>#REF!</v>
      </c>
      <c r="K1063" s="90" t="e">
        <f>'ORÇAMENTO '!#REF!</f>
        <v>#REF!</v>
      </c>
      <c r="L1063" s="92" t="e">
        <f>'ORÇAMENTO '!#REF!</f>
        <v>#REF!</v>
      </c>
      <c r="M1063" s="92" t="e">
        <f>'ORÇAMENTO '!#REF!</f>
        <v>#REF!</v>
      </c>
      <c r="N1063" s="95" t="e">
        <f>'ORÇAMENTO '!#REF!</f>
        <v>#REF!</v>
      </c>
      <c r="R1063" s="96" t="e">
        <f>IF(F1063=F1062,0,SUMIF($F$6:$F$1627,F1063,$H$6:$H$1627))</f>
        <v>#REF!</v>
      </c>
      <c r="S1063" s="96" t="e">
        <f>IF(F1063=F1062,0,SUMIF($F$6:$F$1627,F1063,$I$6:$I$1627))</f>
        <v>#REF!</v>
      </c>
      <c r="T1063" s="89" t="e">
        <f>IF(F1063=F1062,0,SUMIF($F$6:$F$1627,F1063,$L$6:$L$1627))</f>
        <v>#REF!</v>
      </c>
      <c r="U1063" s="96" t="e">
        <f t="shared" si="345"/>
        <v>#REF!</v>
      </c>
      <c r="V1063" s="100" t="e">
        <f>IF(F1063=F1062,0,SUMIF($F$6:$F$1627,F1063,$N$6:$N$1627))</f>
        <v>#REF!</v>
      </c>
      <c r="W1063" s="103" t="e">
        <f>V1063+W1062</f>
        <v>#REF!</v>
      </c>
    </row>
    <row r="1064" spans="3:23">
      <c r="C1064" s="84" t="e">
        <f>'ORÇAMENTO '!#REF!</f>
        <v>#REF!</v>
      </c>
      <c r="D1064" s="88" t="e">
        <f>'ORÇAMENTO '!#REF!</f>
        <v>#REF!</v>
      </c>
      <c r="E1064" s="88" t="e">
        <f>'ORÇAMENTO '!#REF!</f>
        <v>#REF!</v>
      </c>
      <c r="F1064" s="88" t="e">
        <f>'ORÇAMENTO '!#REF!</f>
        <v>#REF!</v>
      </c>
      <c r="G1064" s="90" t="e">
        <f>'ORÇAMENTO '!#REF!</f>
        <v>#REF!</v>
      </c>
      <c r="H1064" s="92" t="e">
        <f>'ORÇAMENTO '!#REF!</f>
        <v>#REF!</v>
      </c>
      <c r="I1064" s="90" t="e">
        <f>'ORÇAMENTO '!#REF!</f>
        <v>#REF!</v>
      </c>
      <c r="J1064" s="90" t="e">
        <f>'ORÇAMENTO '!#REF!</f>
        <v>#REF!</v>
      </c>
      <c r="K1064" s="90" t="e">
        <f>'ORÇAMENTO '!#REF!</f>
        <v>#REF!</v>
      </c>
      <c r="L1064" s="92" t="e">
        <f>'ORÇAMENTO '!#REF!</f>
        <v>#REF!</v>
      </c>
      <c r="M1064" s="92" t="e">
        <f>'ORÇAMENTO '!#REF!</f>
        <v>#REF!</v>
      </c>
      <c r="N1064" s="95" t="e">
        <f>'ORÇAMENTO '!#REF!</f>
        <v>#REF!</v>
      </c>
      <c r="R1064" s="96" t="e">
        <f>IF(F1064=F1063,0,SUMIF($F$6:$F$1627,F1064,$H$6:$H$1627))</f>
        <v>#REF!</v>
      </c>
      <c r="S1064" s="96" t="e">
        <f>IF(F1064=F1063,0,SUMIF($F$6:$F$1627,F1064,$I$6:$I$1627))</f>
        <v>#REF!</v>
      </c>
      <c r="T1064" s="89" t="e">
        <f>IF(F1064=F1063,0,SUMIF($F$6:$F$1627,F1064,$L$6:$L$1627))</f>
        <v>#REF!</v>
      </c>
      <c r="U1064" s="96" t="e">
        <f t="shared" si="345"/>
        <v>#REF!</v>
      </c>
      <c r="V1064" s="100" t="e">
        <f>IF(F1064=F1063,0,SUMIF($F$6:$F$1627,F1064,$N$6:$N$1627))</f>
        <v>#REF!</v>
      </c>
      <c r="W1064" s="103" t="e">
        <f>V1064+W1063</f>
        <v>#REF!</v>
      </c>
    </row>
    <row r="1065" spans="3:23" hidden="1">
      <c r="C1065" s="84" t="e">
        <f>'ORÇAMENTO '!#REF!</f>
        <v>#REF!</v>
      </c>
      <c r="D1065" s="88" t="e">
        <f>'ORÇAMENTO '!#REF!</f>
        <v>#REF!</v>
      </c>
      <c r="E1065" s="88" t="e">
        <f>'ORÇAMENTO '!#REF!</f>
        <v>#REF!</v>
      </c>
      <c r="F1065" s="88" t="e">
        <f>'ORÇAMENTO '!#REF!</f>
        <v>#REF!</v>
      </c>
      <c r="G1065" s="90" t="e">
        <f>'ORÇAMENTO '!#REF!</f>
        <v>#REF!</v>
      </c>
      <c r="H1065" s="92" t="e">
        <f>'ORÇAMENTO '!#REF!</f>
        <v>#REF!</v>
      </c>
      <c r="I1065" s="90" t="e">
        <f>'ORÇAMENTO '!#REF!</f>
        <v>#REF!</v>
      </c>
      <c r="J1065" s="90" t="e">
        <f>'ORÇAMENTO '!#REF!</f>
        <v>#REF!</v>
      </c>
      <c r="K1065" s="90" t="e">
        <f>'ORÇAMENTO '!#REF!</f>
        <v>#REF!</v>
      </c>
      <c r="L1065" s="92" t="e">
        <f>'ORÇAMENTO '!#REF!</f>
        <v>#REF!</v>
      </c>
      <c r="M1065" s="92" t="e">
        <f>'ORÇAMENTO '!#REF!</f>
        <v>#REF!</v>
      </c>
      <c r="N1065" s="95" t="e">
        <f>'ORÇAMENTO '!#REF!</f>
        <v>#REF!</v>
      </c>
      <c r="R1065" s="96" t="e">
        <f>IF(F1065=F1064,0,SUMIF(F$6:F$1627,F1065,H$6:H$1627))</f>
        <v>#REF!</v>
      </c>
      <c r="S1065" s="96" t="e">
        <f>IF(F1065=F1064,0,SUMIF(F$6:F$1627,F1065,I$6:I$1627))</f>
        <v>#REF!</v>
      </c>
      <c r="T1065" s="89" t="e">
        <f>IF(F1065=F1064,0,SUMIF(F$6:F$1627,F1065,L$6:L$1627))</f>
        <v>#REF!</v>
      </c>
      <c r="U1065" s="96" t="e">
        <f t="shared" si="345"/>
        <v>#REF!</v>
      </c>
      <c r="V1065" s="100" t="e">
        <f>IF(F1065=F1064,0,SUMIF(F$6:F$1627,F1065,N$6:N$1627))</f>
        <v>#REF!</v>
      </c>
    </row>
    <row r="1066" spans="3:23">
      <c r="C1066" s="84" t="e">
        <f>'ORÇAMENTO '!#REF!</f>
        <v>#REF!</v>
      </c>
      <c r="D1066" s="88" t="e">
        <f>'ORÇAMENTO '!#REF!</f>
        <v>#REF!</v>
      </c>
      <c r="E1066" s="88" t="e">
        <f>'ORÇAMENTO '!#REF!</f>
        <v>#REF!</v>
      </c>
      <c r="F1066" s="88" t="e">
        <f>'ORÇAMENTO '!#REF!</f>
        <v>#REF!</v>
      </c>
      <c r="G1066" s="90" t="e">
        <f>'ORÇAMENTO '!#REF!</f>
        <v>#REF!</v>
      </c>
      <c r="H1066" s="92" t="e">
        <f>'ORÇAMENTO '!#REF!</f>
        <v>#REF!</v>
      </c>
      <c r="I1066" s="90" t="e">
        <f>'ORÇAMENTO '!#REF!</f>
        <v>#REF!</v>
      </c>
      <c r="J1066" s="90" t="e">
        <f>'ORÇAMENTO '!#REF!</f>
        <v>#REF!</v>
      </c>
      <c r="K1066" s="90" t="e">
        <f>'ORÇAMENTO '!#REF!</f>
        <v>#REF!</v>
      </c>
      <c r="L1066" s="92" t="e">
        <f>'ORÇAMENTO '!#REF!</f>
        <v>#REF!</v>
      </c>
      <c r="M1066" s="92" t="e">
        <f>'ORÇAMENTO '!#REF!</f>
        <v>#REF!</v>
      </c>
      <c r="N1066" s="95" t="e">
        <f>'ORÇAMENTO '!#REF!</f>
        <v>#REF!</v>
      </c>
      <c r="R1066" s="96" t="e">
        <f>IF(F1066=F1065,0,SUMIF($F$6:$F$1627,F1066,$H$6:$H$1627))</f>
        <v>#REF!</v>
      </c>
      <c r="S1066" s="96" t="e">
        <f>IF(F1066=F1065,0,SUMIF($F$6:$F$1627,F1066,$I$6:$I$1627))</f>
        <v>#REF!</v>
      </c>
      <c r="T1066" s="89" t="e">
        <f>IF(F1066=F1065,0,SUMIF($F$6:$F$1627,F1066,$L$6:$L$1627))</f>
        <v>#REF!</v>
      </c>
      <c r="U1066" s="96" t="e">
        <f t="shared" si="345"/>
        <v>#REF!</v>
      </c>
      <c r="V1066" s="100" t="e">
        <f>IF(F1066=F1065,0,SUMIF($F$6:$F$1627,F1066,$N$6:$N$1627))</f>
        <v>#REF!</v>
      </c>
      <c r="W1066" s="103" t="e">
        <f>V1066+W1065</f>
        <v>#REF!</v>
      </c>
    </row>
    <row r="1067" spans="3:23" hidden="1">
      <c r="C1067" s="84" t="e">
        <f>'ORÇAMENTO '!#REF!</f>
        <v>#REF!</v>
      </c>
      <c r="D1067" s="88" t="e">
        <f>'ORÇAMENTO '!#REF!</f>
        <v>#REF!</v>
      </c>
      <c r="E1067" s="88" t="e">
        <f>'ORÇAMENTO '!#REF!</f>
        <v>#REF!</v>
      </c>
      <c r="F1067" s="88" t="e">
        <f>'ORÇAMENTO '!#REF!</f>
        <v>#REF!</v>
      </c>
      <c r="G1067" s="90" t="e">
        <f>'ORÇAMENTO '!#REF!</f>
        <v>#REF!</v>
      </c>
      <c r="H1067" s="92" t="e">
        <f>'ORÇAMENTO '!#REF!</f>
        <v>#REF!</v>
      </c>
      <c r="I1067" s="90" t="e">
        <f>'ORÇAMENTO '!#REF!</f>
        <v>#REF!</v>
      </c>
      <c r="J1067" s="90" t="e">
        <f>'ORÇAMENTO '!#REF!</f>
        <v>#REF!</v>
      </c>
      <c r="K1067" s="90" t="e">
        <f>'ORÇAMENTO '!#REF!</f>
        <v>#REF!</v>
      </c>
      <c r="L1067" s="92" t="e">
        <f>'ORÇAMENTO '!#REF!</f>
        <v>#REF!</v>
      </c>
      <c r="M1067" s="92" t="e">
        <f>'ORÇAMENTO '!#REF!</f>
        <v>#REF!</v>
      </c>
      <c r="N1067" s="95" t="e">
        <f>'ORÇAMENTO '!#REF!</f>
        <v>#REF!</v>
      </c>
      <c r="R1067" s="96" t="e">
        <f>IF(F1067=F1066,0,SUMIF(F$6:F$1627,F1067,H$6:H$1627))</f>
        <v>#REF!</v>
      </c>
      <c r="S1067" s="96" t="e">
        <f>IF(F1067=F1066,0,SUMIF(F$6:F$1627,F1067,I$6:I$1627))</f>
        <v>#REF!</v>
      </c>
      <c r="T1067" s="89" t="e">
        <f>IF(F1067=F1066,0,SUMIF(F$6:F$1627,F1067,L$6:L$1627))</f>
        <v>#REF!</v>
      </c>
      <c r="U1067" s="96" t="e">
        <f t="shared" si="345"/>
        <v>#REF!</v>
      </c>
      <c r="V1067" s="100" t="e">
        <f>IF(F1067=F1066,0,SUMIF(F$6:F$1627,F1067,N$6:N$1627))</f>
        <v>#REF!</v>
      </c>
    </row>
    <row r="1068" spans="3:23">
      <c r="C1068" s="84" t="e">
        <f>'ORÇAMENTO '!#REF!</f>
        <v>#REF!</v>
      </c>
      <c r="D1068" s="88" t="e">
        <f>'ORÇAMENTO '!#REF!</f>
        <v>#REF!</v>
      </c>
      <c r="E1068" s="88" t="e">
        <f>'ORÇAMENTO '!#REF!</f>
        <v>#REF!</v>
      </c>
      <c r="F1068" s="88" t="e">
        <f>'ORÇAMENTO '!#REF!</f>
        <v>#REF!</v>
      </c>
      <c r="G1068" s="90" t="e">
        <f>'ORÇAMENTO '!#REF!</f>
        <v>#REF!</v>
      </c>
      <c r="H1068" s="92" t="e">
        <f>'ORÇAMENTO '!#REF!</f>
        <v>#REF!</v>
      </c>
      <c r="I1068" s="90" t="e">
        <f>'ORÇAMENTO '!#REF!</f>
        <v>#REF!</v>
      </c>
      <c r="J1068" s="90" t="e">
        <f>'ORÇAMENTO '!#REF!</f>
        <v>#REF!</v>
      </c>
      <c r="K1068" s="90" t="e">
        <f>'ORÇAMENTO '!#REF!</f>
        <v>#REF!</v>
      </c>
      <c r="L1068" s="92" t="e">
        <f>'ORÇAMENTO '!#REF!</f>
        <v>#REF!</v>
      </c>
      <c r="M1068" s="92" t="e">
        <f>'ORÇAMENTO '!#REF!</f>
        <v>#REF!</v>
      </c>
      <c r="N1068" s="95" t="e">
        <f>'ORÇAMENTO '!#REF!</f>
        <v>#REF!</v>
      </c>
      <c r="R1068" s="96" t="e">
        <f>IF(F1068=F1067,0,SUMIF($F$6:$F$1627,F1068,$H$6:$H$1627))</f>
        <v>#REF!</v>
      </c>
      <c r="S1068" s="96" t="e">
        <f>IF(F1068=F1067,0,SUMIF($F$6:$F$1627,F1068,$I$6:$I$1627))</f>
        <v>#REF!</v>
      </c>
      <c r="T1068" s="89" t="e">
        <f>IF(F1068=F1067,0,SUMIF($F$6:$F$1627,F1068,$L$6:$L$1627))</f>
        <v>#REF!</v>
      </c>
      <c r="U1068" s="96" t="e">
        <f t="shared" si="345"/>
        <v>#REF!</v>
      </c>
      <c r="V1068" s="100" t="e">
        <f>IF(F1068=F1067,0,SUMIF($F$6:$F$1627,F1068,$N$6:$N$1627))</f>
        <v>#REF!</v>
      </c>
      <c r="W1068" s="103" t="e">
        <f>V1068+W1067</f>
        <v>#REF!</v>
      </c>
    </row>
    <row r="1069" spans="3:23">
      <c r="C1069" s="84" t="e">
        <f>'ORÇAMENTO '!#REF!</f>
        <v>#REF!</v>
      </c>
      <c r="D1069" s="88" t="e">
        <f>'ORÇAMENTO '!#REF!</f>
        <v>#REF!</v>
      </c>
      <c r="E1069" s="88" t="e">
        <f>'ORÇAMENTO '!#REF!</f>
        <v>#REF!</v>
      </c>
      <c r="F1069" s="88" t="e">
        <f>'ORÇAMENTO '!#REF!</f>
        <v>#REF!</v>
      </c>
      <c r="G1069" s="90" t="e">
        <f>'ORÇAMENTO '!#REF!</f>
        <v>#REF!</v>
      </c>
      <c r="H1069" s="92" t="e">
        <f>'ORÇAMENTO '!#REF!</f>
        <v>#REF!</v>
      </c>
      <c r="I1069" s="90" t="e">
        <f>'ORÇAMENTO '!#REF!</f>
        <v>#REF!</v>
      </c>
      <c r="J1069" s="90" t="e">
        <f>'ORÇAMENTO '!#REF!</f>
        <v>#REF!</v>
      </c>
      <c r="K1069" s="90" t="e">
        <f>'ORÇAMENTO '!#REF!</f>
        <v>#REF!</v>
      </c>
      <c r="L1069" s="92" t="e">
        <f>'ORÇAMENTO '!#REF!</f>
        <v>#REF!</v>
      </c>
      <c r="M1069" s="92" t="e">
        <f>'ORÇAMENTO '!#REF!</f>
        <v>#REF!</v>
      </c>
      <c r="N1069" s="95" t="e">
        <f>'ORÇAMENTO '!#REF!</f>
        <v>#REF!</v>
      </c>
      <c r="R1069" s="96" t="e">
        <f>IF(F1069=F1068,0,SUMIF($F$6:$F$1627,F1069,$H$6:$H$1627))</f>
        <v>#REF!</v>
      </c>
      <c r="S1069" s="96" t="e">
        <f>IF(F1069=F1068,0,SUMIF($F$6:$F$1627,F1069,$I$6:$I$1627))</f>
        <v>#REF!</v>
      </c>
      <c r="T1069" s="89" t="e">
        <f>IF(F1069=F1068,0,SUMIF($F$6:$F$1627,F1069,$L$6:$L$1627))</f>
        <v>#REF!</v>
      </c>
      <c r="U1069" s="96" t="e">
        <f t="shared" si="345"/>
        <v>#REF!</v>
      </c>
      <c r="V1069" s="100" t="e">
        <f>IF(F1069=F1068,0,SUMIF($F$6:$F$1627,F1069,$N$6:$N$1627))</f>
        <v>#REF!</v>
      </c>
      <c r="W1069" s="103" t="e">
        <f>V1069+W1068</f>
        <v>#REF!</v>
      </c>
    </row>
    <row r="1070" spans="3:23">
      <c r="C1070" s="84" t="e">
        <f>'ORÇAMENTO '!#REF!</f>
        <v>#REF!</v>
      </c>
      <c r="D1070" s="88" t="e">
        <f>'ORÇAMENTO '!#REF!</f>
        <v>#REF!</v>
      </c>
      <c r="E1070" s="88" t="e">
        <f>'ORÇAMENTO '!#REF!</f>
        <v>#REF!</v>
      </c>
      <c r="F1070" s="88" t="e">
        <f>'ORÇAMENTO '!#REF!</f>
        <v>#REF!</v>
      </c>
      <c r="G1070" s="90" t="e">
        <f>'ORÇAMENTO '!#REF!</f>
        <v>#REF!</v>
      </c>
      <c r="H1070" s="92" t="e">
        <f>'ORÇAMENTO '!#REF!</f>
        <v>#REF!</v>
      </c>
      <c r="I1070" s="90" t="e">
        <f>'ORÇAMENTO '!#REF!</f>
        <v>#REF!</v>
      </c>
      <c r="J1070" s="90" t="e">
        <f>'ORÇAMENTO '!#REF!</f>
        <v>#REF!</v>
      </c>
      <c r="K1070" s="90" t="e">
        <f>'ORÇAMENTO '!#REF!</f>
        <v>#REF!</v>
      </c>
      <c r="L1070" s="92" t="e">
        <f>'ORÇAMENTO '!#REF!</f>
        <v>#REF!</v>
      </c>
      <c r="M1070" s="92" t="e">
        <f>'ORÇAMENTO '!#REF!</f>
        <v>#REF!</v>
      </c>
      <c r="N1070" s="95" t="e">
        <f>'ORÇAMENTO '!#REF!</f>
        <v>#REF!</v>
      </c>
      <c r="R1070" s="96" t="e">
        <f>IF(F1070=F1069,0,SUMIF($F$6:$F$1627,F1070,$H$6:$H$1627))</f>
        <v>#REF!</v>
      </c>
      <c r="S1070" s="96" t="e">
        <f>IF(F1070=F1069,0,SUMIF($F$6:$F$1627,F1070,$I$6:$I$1627))</f>
        <v>#REF!</v>
      </c>
      <c r="T1070" s="89" t="e">
        <f>IF(F1070=F1069,0,SUMIF($F$6:$F$1627,F1070,$L$6:$L$1627))</f>
        <v>#REF!</v>
      </c>
      <c r="U1070" s="96" t="e">
        <f t="shared" si="345"/>
        <v>#REF!</v>
      </c>
      <c r="V1070" s="100" t="e">
        <f>IF(F1070=F1069,0,SUMIF($F$6:$F$1627,F1070,$N$6:$N$1627))</f>
        <v>#REF!</v>
      </c>
      <c r="W1070" s="103" t="e">
        <f>V1070+W1069</f>
        <v>#REF!</v>
      </c>
    </row>
    <row r="1071" spans="3:23">
      <c r="C1071" s="84" t="e">
        <f>'ORÇAMENTO '!#REF!</f>
        <v>#REF!</v>
      </c>
      <c r="D1071" s="88" t="e">
        <f>'ORÇAMENTO '!#REF!</f>
        <v>#REF!</v>
      </c>
      <c r="E1071" s="88" t="e">
        <f>'ORÇAMENTO '!#REF!</f>
        <v>#REF!</v>
      </c>
      <c r="F1071" s="88" t="e">
        <f>'ORÇAMENTO '!#REF!</f>
        <v>#REF!</v>
      </c>
      <c r="G1071" s="90" t="e">
        <f>'ORÇAMENTO '!#REF!</f>
        <v>#REF!</v>
      </c>
      <c r="H1071" s="92" t="e">
        <f>'ORÇAMENTO '!#REF!</f>
        <v>#REF!</v>
      </c>
      <c r="I1071" s="90" t="e">
        <f>'ORÇAMENTO '!#REF!</f>
        <v>#REF!</v>
      </c>
      <c r="J1071" s="90" t="e">
        <f>'ORÇAMENTO '!#REF!</f>
        <v>#REF!</v>
      </c>
      <c r="K1071" s="90" t="e">
        <f>'ORÇAMENTO '!#REF!</f>
        <v>#REF!</v>
      </c>
      <c r="L1071" s="92" t="e">
        <f>'ORÇAMENTO '!#REF!</f>
        <v>#REF!</v>
      </c>
      <c r="M1071" s="92" t="e">
        <f>'ORÇAMENTO '!#REF!</f>
        <v>#REF!</v>
      </c>
      <c r="N1071" s="95" t="e">
        <f>'ORÇAMENTO '!#REF!</f>
        <v>#REF!</v>
      </c>
      <c r="R1071" s="96" t="e">
        <f>IF(F1071=F1070,0,SUMIF($F$6:$F$1627,F1071,$H$6:$H$1627))</f>
        <v>#REF!</v>
      </c>
      <c r="S1071" s="96" t="e">
        <f>IF(F1071=F1070,0,SUMIF($F$6:$F$1627,F1071,$I$6:$I$1627))</f>
        <v>#REF!</v>
      </c>
      <c r="T1071" s="89" t="e">
        <f>IF(F1071=F1070,0,SUMIF($F$6:$F$1627,F1071,$L$6:$L$1627))</f>
        <v>#REF!</v>
      </c>
      <c r="U1071" s="96" t="e">
        <f t="shared" si="345"/>
        <v>#REF!</v>
      </c>
      <c r="V1071" s="100" t="e">
        <f>IF(F1071=F1070,0,SUMIF($F$6:$F$1627,F1071,$N$6:$N$1627))</f>
        <v>#REF!</v>
      </c>
      <c r="W1071" s="103" t="e">
        <f>V1071+W1070</f>
        <v>#REF!</v>
      </c>
    </row>
    <row r="1072" spans="3:23" hidden="1">
      <c r="C1072" s="84" t="e">
        <f>'ORÇAMENTO '!#REF!</f>
        <v>#REF!</v>
      </c>
      <c r="D1072" s="88" t="e">
        <f>'ORÇAMENTO '!#REF!</f>
        <v>#REF!</v>
      </c>
      <c r="E1072" s="88" t="e">
        <f>'ORÇAMENTO '!#REF!</f>
        <v>#REF!</v>
      </c>
      <c r="F1072" s="88" t="e">
        <f>'ORÇAMENTO '!#REF!</f>
        <v>#REF!</v>
      </c>
      <c r="G1072" s="90" t="e">
        <f>'ORÇAMENTO '!#REF!</f>
        <v>#REF!</v>
      </c>
      <c r="H1072" s="92" t="e">
        <f>'ORÇAMENTO '!#REF!</f>
        <v>#REF!</v>
      </c>
      <c r="I1072" s="90" t="e">
        <f>'ORÇAMENTO '!#REF!</f>
        <v>#REF!</v>
      </c>
      <c r="J1072" s="90" t="e">
        <f>'ORÇAMENTO '!#REF!</f>
        <v>#REF!</v>
      </c>
      <c r="K1072" s="90" t="e">
        <f>'ORÇAMENTO '!#REF!</f>
        <v>#REF!</v>
      </c>
      <c r="L1072" s="92" t="e">
        <f>'ORÇAMENTO '!#REF!</f>
        <v>#REF!</v>
      </c>
      <c r="M1072" s="92" t="e">
        <f>'ORÇAMENTO '!#REF!</f>
        <v>#REF!</v>
      </c>
      <c r="N1072" s="95" t="e">
        <f>'ORÇAMENTO '!#REF!</f>
        <v>#REF!</v>
      </c>
      <c r="R1072" s="96" t="e">
        <f t="shared" ref="R1072:R1080" si="354">IF(F1072=F1071,0,SUMIF(F$6:F$1627,F1072,H$6:H$1627))</f>
        <v>#REF!</v>
      </c>
      <c r="S1072" s="96" t="e">
        <f t="shared" ref="S1072:S1080" si="355">IF(F1072=F1071,0,SUMIF(F$6:F$1627,F1072,I$6:I$1627))</f>
        <v>#REF!</v>
      </c>
      <c r="T1072" s="89" t="e">
        <f t="shared" ref="T1072:T1080" si="356">IF(F1072=F1071,0,SUMIF(F$6:F$1627,F1072,L$6:L$1627))</f>
        <v>#REF!</v>
      </c>
      <c r="U1072" s="96" t="e">
        <f t="shared" si="345"/>
        <v>#REF!</v>
      </c>
      <c r="V1072" s="100" t="e">
        <f t="shared" ref="V1072:V1080" si="357">IF(F1072=F1071,0,SUMIF(F$6:F$1627,F1072,N$6:N$1627))</f>
        <v>#REF!</v>
      </c>
    </row>
    <row r="1073" spans="3:23" hidden="1">
      <c r="C1073" s="84" t="e">
        <f>'ORÇAMENTO '!#REF!</f>
        <v>#REF!</v>
      </c>
      <c r="D1073" s="88" t="e">
        <f>'ORÇAMENTO '!#REF!</f>
        <v>#REF!</v>
      </c>
      <c r="E1073" s="88" t="e">
        <f>'ORÇAMENTO '!#REF!</f>
        <v>#REF!</v>
      </c>
      <c r="F1073" s="88" t="e">
        <f>'ORÇAMENTO '!#REF!</f>
        <v>#REF!</v>
      </c>
      <c r="G1073" s="90" t="e">
        <f>'ORÇAMENTO '!#REF!</f>
        <v>#REF!</v>
      </c>
      <c r="H1073" s="92" t="e">
        <f>'ORÇAMENTO '!#REF!</f>
        <v>#REF!</v>
      </c>
      <c r="I1073" s="90" t="e">
        <f>'ORÇAMENTO '!#REF!</f>
        <v>#REF!</v>
      </c>
      <c r="J1073" s="90" t="e">
        <f>'ORÇAMENTO '!#REF!</f>
        <v>#REF!</v>
      </c>
      <c r="K1073" s="90" t="e">
        <f>'ORÇAMENTO '!#REF!</f>
        <v>#REF!</v>
      </c>
      <c r="L1073" s="92" t="e">
        <f>'ORÇAMENTO '!#REF!</f>
        <v>#REF!</v>
      </c>
      <c r="M1073" s="92" t="e">
        <f>'ORÇAMENTO '!#REF!</f>
        <v>#REF!</v>
      </c>
      <c r="N1073" s="95" t="e">
        <f>'ORÇAMENTO '!#REF!</f>
        <v>#REF!</v>
      </c>
      <c r="R1073" s="96" t="e">
        <f t="shared" si="354"/>
        <v>#REF!</v>
      </c>
      <c r="S1073" s="96" t="e">
        <f t="shared" si="355"/>
        <v>#REF!</v>
      </c>
      <c r="T1073" s="89" t="e">
        <f t="shared" si="356"/>
        <v>#REF!</v>
      </c>
      <c r="U1073" s="96" t="e">
        <f t="shared" si="345"/>
        <v>#REF!</v>
      </c>
      <c r="V1073" s="100" t="e">
        <f t="shared" si="357"/>
        <v>#REF!</v>
      </c>
    </row>
    <row r="1074" spans="3:23" hidden="1">
      <c r="C1074" s="84" t="e">
        <f>'ORÇAMENTO '!#REF!</f>
        <v>#REF!</v>
      </c>
      <c r="D1074" s="88" t="e">
        <f>'ORÇAMENTO '!#REF!</f>
        <v>#REF!</v>
      </c>
      <c r="E1074" s="88" t="e">
        <f>'ORÇAMENTO '!#REF!</f>
        <v>#REF!</v>
      </c>
      <c r="F1074" s="88" t="e">
        <f>'ORÇAMENTO '!#REF!</f>
        <v>#REF!</v>
      </c>
      <c r="G1074" s="90" t="e">
        <f>'ORÇAMENTO '!#REF!</f>
        <v>#REF!</v>
      </c>
      <c r="H1074" s="92" t="e">
        <f>'ORÇAMENTO '!#REF!</f>
        <v>#REF!</v>
      </c>
      <c r="I1074" s="90" t="e">
        <f>'ORÇAMENTO '!#REF!</f>
        <v>#REF!</v>
      </c>
      <c r="J1074" s="90" t="e">
        <f>'ORÇAMENTO '!#REF!</f>
        <v>#REF!</v>
      </c>
      <c r="K1074" s="90" t="e">
        <f>'ORÇAMENTO '!#REF!</f>
        <v>#REF!</v>
      </c>
      <c r="L1074" s="92" t="e">
        <f>'ORÇAMENTO '!#REF!</f>
        <v>#REF!</v>
      </c>
      <c r="M1074" s="92" t="e">
        <f>'ORÇAMENTO '!#REF!</f>
        <v>#REF!</v>
      </c>
      <c r="N1074" s="95" t="e">
        <f>'ORÇAMENTO '!#REF!</f>
        <v>#REF!</v>
      </c>
      <c r="R1074" s="96" t="e">
        <f t="shared" si="354"/>
        <v>#REF!</v>
      </c>
      <c r="S1074" s="96" t="e">
        <f t="shared" si="355"/>
        <v>#REF!</v>
      </c>
      <c r="T1074" s="89" t="e">
        <f t="shared" si="356"/>
        <v>#REF!</v>
      </c>
      <c r="U1074" s="96" t="e">
        <f t="shared" si="345"/>
        <v>#REF!</v>
      </c>
      <c r="V1074" s="100" t="e">
        <f t="shared" si="357"/>
        <v>#REF!</v>
      </c>
    </row>
    <row r="1075" spans="3:23" hidden="1">
      <c r="C1075" s="84" t="e">
        <f>'ORÇAMENTO '!#REF!</f>
        <v>#REF!</v>
      </c>
      <c r="D1075" s="88" t="e">
        <f>'ORÇAMENTO '!#REF!</f>
        <v>#REF!</v>
      </c>
      <c r="E1075" s="88" t="e">
        <f>'ORÇAMENTO '!#REF!</f>
        <v>#REF!</v>
      </c>
      <c r="F1075" s="88" t="e">
        <f>'ORÇAMENTO '!#REF!</f>
        <v>#REF!</v>
      </c>
      <c r="G1075" s="90" t="e">
        <f>'ORÇAMENTO '!#REF!</f>
        <v>#REF!</v>
      </c>
      <c r="H1075" s="92" t="e">
        <f>'ORÇAMENTO '!#REF!</f>
        <v>#REF!</v>
      </c>
      <c r="I1075" s="90" t="e">
        <f>'ORÇAMENTO '!#REF!</f>
        <v>#REF!</v>
      </c>
      <c r="J1075" s="90" t="e">
        <f>'ORÇAMENTO '!#REF!</f>
        <v>#REF!</v>
      </c>
      <c r="K1075" s="90" t="e">
        <f>'ORÇAMENTO '!#REF!</f>
        <v>#REF!</v>
      </c>
      <c r="L1075" s="92" t="e">
        <f>'ORÇAMENTO '!#REF!</f>
        <v>#REF!</v>
      </c>
      <c r="M1075" s="92" t="e">
        <f>'ORÇAMENTO '!#REF!</f>
        <v>#REF!</v>
      </c>
      <c r="N1075" s="95" t="e">
        <f>'ORÇAMENTO '!#REF!</f>
        <v>#REF!</v>
      </c>
      <c r="R1075" s="96" t="e">
        <f t="shared" si="354"/>
        <v>#REF!</v>
      </c>
      <c r="S1075" s="96" t="e">
        <f t="shared" si="355"/>
        <v>#REF!</v>
      </c>
      <c r="T1075" s="89" t="e">
        <f t="shared" si="356"/>
        <v>#REF!</v>
      </c>
      <c r="U1075" s="96" t="e">
        <f t="shared" si="345"/>
        <v>#REF!</v>
      </c>
      <c r="V1075" s="100" t="e">
        <f t="shared" si="357"/>
        <v>#REF!</v>
      </c>
    </row>
    <row r="1076" spans="3:23" hidden="1">
      <c r="C1076" s="84" t="e">
        <f>'ORÇAMENTO '!#REF!</f>
        <v>#REF!</v>
      </c>
      <c r="D1076" s="88" t="e">
        <f>'ORÇAMENTO '!#REF!</f>
        <v>#REF!</v>
      </c>
      <c r="E1076" s="88" t="e">
        <f>'ORÇAMENTO '!#REF!</f>
        <v>#REF!</v>
      </c>
      <c r="F1076" s="88" t="e">
        <f>'ORÇAMENTO '!#REF!</f>
        <v>#REF!</v>
      </c>
      <c r="G1076" s="90" t="e">
        <f>'ORÇAMENTO '!#REF!</f>
        <v>#REF!</v>
      </c>
      <c r="H1076" s="92" t="e">
        <f>'ORÇAMENTO '!#REF!</f>
        <v>#REF!</v>
      </c>
      <c r="I1076" s="90" t="e">
        <f>'ORÇAMENTO '!#REF!</f>
        <v>#REF!</v>
      </c>
      <c r="J1076" s="90" t="e">
        <f>'ORÇAMENTO '!#REF!</f>
        <v>#REF!</v>
      </c>
      <c r="K1076" s="90" t="e">
        <f>'ORÇAMENTO '!#REF!</f>
        <v>#REF!</v>
      </c>
      <c r="L1076" s="92" t="e">
        <f>'ORÇAMENTO '!#REF!</f>
        <v>#REF!</v>
      </c>
      <c r="M1076" s="92" t="e">
        <f>'ORÇAMENTO '!#REF!</f>
        <v>#REF!</v>
      </c>
      <c r="N1076" s="95" t="e">
        <f>'ORÇAMENTO '!#REF!</f>
        <v>#REF!</v>
      </c>
      <c r="R1076" s="96" t="e">
        <f t="shared" si="354"/>
        <v>#REF!</v>
      </c>
      <c r="S1076" s="96" t="e">
        <f t="shared" si="355"/>
        <v>#REF!</v>
      </c>
      <c r="T1076" s="89" t="e">
        <f t="shared" si="356"/>
        <v>#REF!</v>
      </c>
      <c r="U1076" s="96" t="e">
        <f t="shared" si="345"/>
        <v>#REF!</v>
      </c>
      <c r="V1076" s="100" t="e">
        <f t="shared" si="357"/>
        <v>#REF!</v>
      </c>
    </row>
    <row r="1077" spans="3:23" hidden="1">
      <c r="C1077" s="84" t="e">
        <f>'ORÇAMENTO '!#REF!</f>
        <v>#REF!</v>
      </c>
      <c r="D1077" s="88" t="e">
        <f>'ORÇAMENTO '!#REF!</f>
        <v>#REF!</v>
      </c>
      <c r="E1077" s="88" t="e">
        <f>'ORÇAMENTO '!#REF!</f>
        <v>#REF!</v>
      </c>
      <c r="F1077" s="88" t="e">
        <f>'ORÇAMENTO '!#REF!</f>
        <v>#REF!</v>
      </c>
      <c r="G1077" s="90" t="e">
        <f>'ORÇAMENTO '!#REF!</f>
        <v>#REF!</v>
      </c>
      <c r="H1077" s="92" t="e">
        <f>'ORÇAMENTO '!#REF!</f>
        <v>#REF!</v>
      </c>
      <c r="I1077" s="90" t="e">
        <f>'ORÇAMENTO '!#REF!</f>
        <v>#REF!</v>
      </c>
      <c r="J1077" s="90" t="e">
        <f>'ORÇAMENTO '!#REF!</f>
        <v>#REF!</v>
      </c>
      <c r="K1077" s="90" t="e">
        <f>'ORÇAMENTO '!#REF!</f>
        <v>#REF!</v>
      </c>
      <c r="L1077" s="92" t="e">
        <f>'ORÇAMENTO '!#REF!</f>
        <v>#REF!</v>
      </c>
      <c r="M1077" s="92" t="e">
        <f>'ORÇAMENTO '!#REF!</f>
        <v>#REF!</v>
      </c>
      <c r="N1077" s="95" t="e">
        <f>'ORÇAMENTO '!#REF!</f>
        <v>#REF!</v>
      </c>
      <c r="R1077" s="96" t="e">
        <f t="shared" si="354"/>
        <v>#REF!</v>
      </c>
      <c r="S1077" s="96" t="e">
        <f t="shared" si="355"/>
        <v>#REF!</v>
      </c>
      <c r="T1077" s="89" t="e">
        <f t="shared" si="356"/>
        <v>#REF!</v>
      </c>
      <c r="U1077" s="96" t="e">
        <f t="shared" si="345"/>
        <v>#REF!</v>
      </c>
      <c r="V1077" s="100" t="e">
        <f t="shared" si="357"/>
        <v>#REF!</v>
      </c>
    </row>
    <row r="1078" spans="3:23" hidden="1">
      <c r="C1078" s="84" t="e">
        <f>'ORÇAMENTO '!#REF!</f>
        <v>#REF!</v>
      </c>
      <c r="D1078" s="88" t="e">
        <f>'ORÇAMENTO '!#REF!</f>
        <v>#REF!</v>
      </c>
      <c r="E1078" s="88" t="e">
        <f>'ORÇAMENTO '!#REF!</f>
        <v>#REF!</v>
      </c>
      <c r="F1078" s="88" t="e">
        <f>'ORÇAMENTO '!#REF!</f>
        <v>#REF!</v>
      </c>
      <c r="G1078" s="90" t="e">
        <f>'ORÇAMENTO '!#REF!</f>
        <v>#REF!</v>
      </c>
      <c r="H1078" s="92" t="e">
        <f>'ORÇAMENTO '!#REF!</f>
        <v>#REF!</v>
      </c>
      <c r="I1078" s="90" t="e">
        <f>'ORÇAMENTO '!#REF!</f>
        <v>#REF!</v>
      </c>
      <c r="J1078" s="90" t="e">
        <f>'ORÇAMENTO '!#REF!</f>
        <v>#REF!</v>
      </c>
      <c r="K1078" s="90" t="e">
        <f>'ORÇAMENTO '!#REF!</f>
        <v>#REF!</v>
      </c>
      <c r="L1078" s="92" t="e">
        <f>'ORÇAMENTO '!#REF!</f>
        <v>#REF!</v>
      </c>
      <c r="M1078" s="92" t="e">
        <f>'ORÇAMENTO '!#REF!</f>
        <v>#REF!</v>
      </c>
      <c r="N1078" s="95" t="e">
        <f>'ORÇAMENTO '!#REF!</f>
        <v>#REF!</v>
      </c>
      <c r="R1078" s="96" t="e">
        <f t="shared" si="354"/>
        <v>#REF!</v>
      </c>
      <c r="S1078" s="96" t="e">
        <f t="shared" si="355"/>
        <v>#REF!</v>
      </c>
      <c r="T1078" s="89" t="e">
        <f t="shared" si="356"/>
        <v>#REF!</v>
      </c>
      <c r="U1078" s="96" t="e">
        <f t="shared" si="345"/>
        <v>#REF!</v>
      </c>
      <c r="V1078" s="100" t="e">
        <f t="shared" si="357"/>
        <v>#REF!</v>
      </c>
    </row>
    <row r="1079" spans="3:23" hidden="1">
      <c r="C1079" s="84" t="e">
        <f>'ORÇAMENTO '!#REF!</f>
        <v>#REF!</v>
      </c>
      <c r="D1079" s="88" t="e">
        <f>'ORÇAMENTO '!#REF!</f>
        <v>#REF!</v>
      </c>
      <c r="E1079" s="88" t="e">
        <f>'ORÇAMENTO '!#REF!</f>
        <v>#REF!</v>
      </c>
      <c r="F1079" s="88" t="e">
        <f>'ORÇAMENTO '!#REF!</f>
        <v>#REF!</v>
      </c>
      <c r="G1079" s="90" t="e">
        <f>'ORÇAMENTO '!#REF!</f>
        <v>#REF!</v>
      </c>
      <c r="H1079" s="92" t="e">
        <f>'ORÇAMENTO '!#REF!</f>
        <v>#REF!</v>
      </c>
      <c r="I1079" s="90" t="e">
        <f>'ORÇAMENTO '!#REF!</f>
        <v>#REF!</v>
      </c>
      <c r="J1079" s="90" t="e">
        <f>'ORÇAMENTO '!#REF!</f>
        <v>#REF!</v>
      </c>
      <c r="K1079" s="90" t="e">
        <f>'ORÇAMENTO '!#REF!</f>
        <v>#REF!</v>
      </c>
      <c r="L1079" s="92" t="e">
        <f>'ORÇAMENTO '!#REF!</f>
        <v>#REF!</v>
      </c>
      <c r="M1079" s="92" t="e">
        <f>'ORÇAMENTO '!#REF!</f>
        <v>#REF!</v>
      </c>
      <c r="N1079" s="95" t="e">
        <f>'ORÇAMENTO '!#REF!</f>
        <v>#REF!</v>
      </c>
      <c r="R1079" s="96" t="e">
        <f t="shared" si="354"/>
        <v>#REF!</v>
      </c>
      <c r="S1079" s="96" t="e">
        <f t="shared" si="355"/>
        <v>#REF!</v>
      </c>
      <c r="T1079" s="89" t="e">
        <f t="shared" si="356"/>
        <v>#REF!</v>
      </c>
      <c r="U1079" s="96" t="e">
        <f t="shared" si="345"/>
        <v>#REF!</v>
      </c>
      <c r="V1079" s="100" t="e">
        <f t="shared" si="357"/>
        <v>#REF!</v>
      </c>
    </row>
    <row r="1080" spans="3:23" hidden="1">
      <c r="C1080" s="84" t="e">
        <f>'ORÇAMENTO '!#REF!</f>
        <v>#REF!</v>
      </c>
      <c r="D1080" s="88" t="e">
        <f>'ORÇAMENTO '!#REF!</f>
        <v>#REF!</v>
      </c>
      <c r="E1080" s="88" t="e">
        <f>'ORÇAMENTO '!#REF!</f>
        <v>#REF!</v>
      </c>
      <c r="F1080" s="88" t="e">
        <f>'ORÇAMENTO '!#REF!</f>
        <v>#REF!</v>
      </c>
      <c r="G1080" s="90" t="e">
        <f>'ORÇAMENTO '!#REF!</f>
        <v>#REF!</v>
      </c>
      <c r="H1080" s="92" t="e">
        <f>'ORÇAMENTO '!#REF!</f>
        <v>#REF!</v>
      </c>
      <c r="I1080" s="90" t="e">
        <f>'ORÇAMENTO '!#REF!</f>
        <v>#REF!</v>
      </c>
      <c r="J1080" s="90" t="e">
        <f>'ORÇAMENTO '!#REF!</f>
        <v>#REF!</v>
      </c>
      <c r="K1080" s="90" t="e">
        <f>'ORÇAMENTO '!#REF!</f>
        <v>#REF!</v>
      </c>
      <c r="L1080" s="92" t="e">
        <f>'ORÇAMENTO '!#REF!</f>
        <v>#REF!</v>
      </c>
      <c r="M1080" s="92" t="e">
        <f>'ORÇAMENTO '!#REF!</f>
        <v>#REF!</v>
      </c>
      <c r="N1080" s="95" t="e">
        <f>'ORÇAMENTO '!#REF!</f>
        <v>#REF!</v>
      </c>
      <c r="R1080" s="96" t="e">
        <f t="shared" si="354"/>
        <v>#REF!</v>
      </c>
      <c r="S1080" s="96" t="e">
        <f t="shared" si="355"/>
        <v>#REF!</v>
      </c>
      <c r="T1080" s="89" t="e">
        <f t="shared" si="356"/>
        <v>#REF!</v>
      </c>
      <c r="U1080" s="96" t="e">
        <f t="shared" si="345"/>
        <v>#REF!</v>
      </c>
      <c r="V1080" s="100" t="e">
        <f t="shared" si="357"/>
        <v>#REF!</v>
      </c>
    </row>
    <row r="1081" spans="3:23">
      <c r="C1081" s="84" t="e">
        <f>'ORÇAMENTO '!#REF!</f>
        <v>#REF!</v>
      </c>
      <c r="D1081" s="88" t="e">
        <f>'ORÇAMENTO '!#REF!</f>
        <v>#REF!</v>
      </c>
      <c r="E1081" s="88" t="e">
        <f>'ORÇAMENTO '!#REF!</f>
        <v>#REF!</v>
      </c>
      <c r="F1081" s="88" t="e">
        <f>'ORÇAMENTO '!#REF!</f>
        <v>#REF!</v>
      </c>
      <c r="G1081" s="90" t="e">
        <f>'ORÇAMENTO '!#REF!</f>
        <v>#REF!</v>
      </c>
      <c r="H1081" s="92" t="e">
        <f>'ORÇAMENTO '!#REF!</f>
        <v>#REF!</v>
      </c>
      <c r="I1081" s="90" t="e">
        <f>'ORÇAMENTO '!#REF!</f>
        <v>#REF!</v>
      </c>
      <c r="J1081" s="90" t="e">
        <f>'ORÇAMENTO '!#REF!</f>
        <v>#REF!</v>
      </c>
      <c r="K1081" s="90" t="e">
        <f>'ORÇAMENTO '!#REF!</f>
        <v>#REF!</v>
      </c>
      <c r="L1081" s="92" t="e">
        <f>'ORÇAMENTO '!#REF!</f>
        <v>#REF!</v>
      </c>
      <c r="M1081" s="92" t="e">
        <f>'ORÇAMENTO '!#REF!</f>
        <v>#REF!</v>
      </c>
      <c r="N1081" s="95" t="e">
        <f>'ORÇAMENTO '!#REF!</f>
        <v>#REF!</v>
      </c>
      <c r="R1081" s="96" t="e">
        <f t="shared" ref="R1081:R1090" si="358">IF(F1081=F1080,0,SUMIF($F$6:$F$1627,F1081,$H$6:$H$1627))</f>
        <v>#REF!</v>
      </c>
      <c r="S1081" s="96" t="e">
        <f t="shared" ref="S1081:S1090" si="359">IF(F1081=F1080,0,SUMIF($F$6:$F$1627,F1081,$I$6:$I$1627))</f>
        <v>#REF!</v>
      </c>
      <c r="T1081" s="89" t="e">
        <f t="shared" ref="T1081:T1090" si="360">IF(F1081=F1080,0,SUMIF($F$6:$F$1627,F1081,$L$6:$L$1627))</f>
        <v>#REF!</v>
      </c>
      <c r="U1081" s="96" t="e">
        <f t="shared" si="345"/>
        <v>#REF!</v>
      </c>
      <c r="V1081" s="100" t="e">
        <f t="shared" ref="V1081:V1090" si="361">IF(F1081=F1080,0,SUMIF($F$6:$F$1627,F1081,$N$6:$N$1627))</f>
        <v>#REF!</v>
      </c>
      <c r="W1081" s="103" t="e">
        <f t="shared" ref="W1081:W1090" si="362">V1081+W1080</f>
        <v>#REF!</v>
      </c>
    </row>
    <row r="1082" spans="3:23">
      <c r="C1082" s="84" t="e">
        <f>'ORÇAMENTO '!#REF!</f>
        <v>#REF!</v>
      </c>
      <c r="D1082" s="88" t="e">
        <f>'ORÇAMENTO '!#REF!</f>
        <v>#REF!</v>
      </c>
      <c r="E1082" s="88" t="e">
        <f>'ORÇAMENTO '!#REF!</f>
        <v>#REF!</v>
      </c>
      <c r="F1082" s="88" t="e">
        <f>'ORÇAMENTO '!#REF!</f>
        <v>#REF!</v>
      </c>
      <c r="G1082" s="90" t="e">
        <f>'ORÇAMENTO '!#REF!</f>
        <v>#REF!</v>
      </c>
      <c r="H1082" s="92" t="e">
        <f>'ORÇAMENTO '!#REF!</f>
        <v>#REF!</v>
      </c>
      <c r="I1082" s="90" t="e">
        <f>'ORÇAMENTO '!#REF!</f>
        <v>#REF!</v>
      </c>
      <c r="J1082" s="90" t="e">
        <f>'ORÇAMENTO '!#REF!</f>
        <v>#REF!</v>
      </c>
      <c r="K1082" s="90" t="e">
        <f>'ORÇAMENTO '!#REF!</f>
        <v>#REF!</v>
      </c>
      <c r="L1082" s="92" t="e">
        <f>'ORÇAMENTO '!#REF!</f>
        <v>#REF!</v>
      </c>
      <c r="M1082" s="92" t="e">
        <f>'ORÇAMENTO '!#REF!</f>
        <v>#REF!</v>
      </c>
      <c r="N1082" s="95" t="e">
        <f>'ORÇAMENTO '!#REF!</f>
        <v>#REF!</v>
      </c>
      <c r="R1082" s="96" t="e">
        <f t="shared" si="358"/>
        <v>#REF!</v>
      </c>
      <c r="S1082" s="96" t="e">
        <f t="shared" si="359"/>
        <v>#REF!</v>
      </c>
      <c r="T1082" s="89" t="e">
        <f t="shared" si="360"/>
        <v>#REF!</v>
      </c>
      <c r="U1082" s="96" t="e">
        <f t="shared" si="345"/>
        <v>#REF!</v>
      </c>
      <c r="V1082" s="100" t="e">
        <f t="shared" si="361"/>
        <v>#REF!</v>
      </c>
      <c r="W1082" s="103" t="e">
        <f t="shared" si="362"/>
        <v>#REF!</v>
      </c>
    </row>
    <row r="1083" spans="3:23">
      <c r="C1083" s="84" t="e">
        <f>'ORÇAMENTO '!#REF!</f>
        <v>#REF!</v>
      </c>
      <c r="D1083" s="88" t="e">
        <f>'ORÇAMENTO '!#REF!</f>
        <v>#REF!</v>
      </c>
      <c r="E1083" s="88" t="e">
        <f>'ORÇAMENTO '!#REF!</f>
        <v>#REF!</v>
      </c>
      <c r="F1083" s="88" t="e">
        <f>'ORÇAMENTO '!#REF!</f>
        <v>#REF!</v>
      </c>
      <c r="G1083" s="90" t="e">
        <f>'ORÇAMENTO '!#REF!</f>
        <v>#REF!</v>
      </c>
      <c r="H1083" s="92" t="e">
        <f>'ORÇAMENTO '!#REF!</f>
        <v>#REF!</v>
      </c>
      <c r="I1083" s="90" t="e">
        <f>'ORÇAMENTO '!#REF!</f>
        <v>#REF!</v>
      </c>
      <c r="J1083" s="90" t="e">
        <f>'ORÇAMENTO '!#REF!</f>
        <v>#REF!</v>
      </c>
      <c r="K1083" s="90" t="e">
        <f>'ORÇAMENTO '!#REF!</f>
        <v>#REF!</v>
      </c>
      <c r="L1083" s="92" t="e">
        <f>'ORÇAMENTO '!#REF!</f>
        <v>#REF!</v>
      </c>
      <c r="M1083" s="92" t="e">
        <f>'ORÇAMENTO '!#REF!</f>
        <v>#REF!</v>
      </c>
      <c r="N1083" s="95" t="e">
        <f>'ORÇAMENTO '!#REF!</f>
        <v>#REF!</v>
      </c>
      <c r="R1083" s="96" t="e">
        <f t="shared" si="358"/>
        <v>#REF!</v>
      </c>
      <c r="S1083" s="96" t="e">
        <f t="shared" si="359"/>
        <v>#REF!</v>
      </c>
      <c r="T1083" s="89" t="e">
        <f t="shared" si="360"/>
        <v>#REF!</v>
      </c>
      <c r="U1083" s="96" t="e">
        <f t="shared" si="345"/>
        <v>#REF!</v>
      </c>
      <c r="V1083" s="100" t="e">
        <f t="shared" si="361"/>
        <v>#REF!</v>
      </c>
      <c r="W1083" s="103" t="e">
        <f t="shared" si="362"/>
        <v>#REF!</v>
      </c>
    </row>
    <row r="1084" spans="3:23">
      <c r="C1084" s="84" t="e">
        <f>'ORÇAMENTO '!#REF!</f>
        <v>#REF!</v>
      </c>
      <c r="D1084" s="88" t="e">
        <f>'ORÇAMENTO '!#REF!</f>
        <v>#REF!</v>
      </c>
      <c r="E1084" s="88" t="e">
        <f>'ORÇAMENTO '!#REF!</f>
        <v>#REF!</v>
      </c>
      <c r="F1084" s="88" t="e">
        <f>'ORÇAMENTO '!#REF!</f>
        <v>#REF!</v>
      </c>
      <c r="G1084" s="90" t="e">
        <f>'ORÇAMENTO '!#REF!</f>
        <v>#REF!</v>
      </c>
      <c r="H1084" s="92" t="e">
        <f>'ORÇAMENTO '!#REF!</f>
        <v>#REF!</v>
      </c>
      <c r="I1084" s="90" t="e">
        <f>'ORÇAMENTO '!#REF!</f>
        <v>#REF!</v>
      </c>
      <c r="J1084" s="90" t="e">
        <f>'ORÇAMENTO '!#REF!</f>
        <v>#REF!</v>
      </c>
      <c r="K1084" s="90" t="e">
        <f>'ORÇAMENTO '!#REF!</f>
        <v>#REF!</v>
      </c>
      <c r="L1084" s="92" t="e">
        <f>'ORÇAMENTO '!#REF!</f>
        <v>#REF!</v>
      </c>
      <c r="M1084" s="92" t="e">
        <f>'ORÇAMENTO '!#REF!</f>
        <v>#REF!</v>
      </c>
      <c r="N1084" s="95" t="e">
        <f>'ORÇAMENTO '!#REF!</f>
        <v>#REF!</v>
      </c>
      <c r="R1084" s="96" t="e">
        <f t="shared" si="358"/>
        <v>#REF!</v>
      </c>
      <c r="S1084" s="96" t="e">
        <f t="shared" si="359"/>
        <v>#REF!</v>
      </c>
      <c r="T1084" s="89" t="e">
        <f t="shared" si="360"/>
        <v>#REF!</v>
      </c>
      <c r="U1084" s="96" t="e">
        <f t="shared" si="345"/>
        <v>#REF!</v>
      </c>
      <c r="V1084" s="100" t="e">
        <f t="shared" si="361"/>
        <v>#REF!</v>
      </c>
      <c r="W1084" s="103" t="e">
        <f t="shared" si="362"/>
        <v>#REF!</v>
      </c>
    </row>
    <row r="1085" spans="3:23">
      <c r="C1085" s="84" t="e">
        <f>'ORÇAMENTO '!#REF!</f>
        <v>#REF!</v>
      </c>
      <c r="D1085" s="88" t="e">
        <f>'ORÇAMENTO '!#REF!</f>
        <v>#REF!</v>
      </c>
      <c r="E1085" s="88" t="e">
        <f>'ORÇAMENTO '!#REF!</f>
        <v>#REF!</v>
      </c>
      <c r="F1085" s="88" t="e">
        <f>'ORÇAMENTO '!#REF!</f>
        <v>#REF!</v>
      </c>
      <c r="G1085" s="90" t="e">
        <f>'ORÇAMENTO '!#REF!</f>
        <v>#REF!</v>
      </c>
      <c r="H1085" s="92" t="e">
        <f>'ORÇAMENTO '!#REF!</f>
        <v>#REF!</v>
      </c>
      <c r="I1085" s="90" t="e">
        <f>'ORÇAMENTO '!#REF!</f>
        <v>#REF!</v>
      </c>
      <c r="J1085" s="90" t="e">
        <f>'ORÇAMENTO '!#REF!</f>
        <v>#REF!</v>
      </c>
      <c r="K1085" s="90" t="e">
        <f>'ORÇAMENTO '!#REF!</f>
        <v>#REF!</v>
      </c>
      <c r="L1085" s="92" t="e">
        <f>'ORÇAMENTO '!#REF!</f>
        <v>#REF!</v>
      </c>
      <c r="M1085" s="92" t="e">
        <f>'ORÇAMENTO '!#REF!</f>
        <v>#REF!</v>
      </c>
      <c r="N1085" s="95" t="e">
        <f>'ORÇAMENTO '!#REF!</f>
        <v>#REF!</v>
      </c>
      <c r="R1085" s="96" t="e">
        <f t="shared" si="358"/>
        <v>#REF!</v>
      </c>
      <c r="S1085" s="96" t="e">
        <f t="shared" si="359"/>
        <v>#REF!</v>
      </c>
      <c r="T1085" s="89" t="e">
        <f t="shared" si="360"/>
        <v>#REF!</v>
      </c>
      <c r="U1085" s="96" t="e">
        <f t="shared" si="345"/>
        <v>#REF!</v>
      </c>
      <c r="V1085" s="100" t="e">
        <f t="shared" si="361"/>
        <v>#REF!</v>
      </c>
      <c r="W1085" s="103" t="e">
        <f t="shared" si="362"/>
        <v>#REF!</v>
      </c>
    </row>
    <row r="1086" spans="3:23">
      <c r="C1086" s="84" t="e">
        <f>'ORÇAMENTO '!#REF!</f>
        <v>#REF!</v>
      </c>
      <c r="D1086" s="88" t="e">
        <f>'ORÇAMENTO '!#REF!</f>
        <v>#REF!</v>
      </c>
      <c r="E1086" s="88" t="e">
        <f>'ORÇAMENTO '!#REF!</f>
        <v>#REF!</v>
      </c>
      <c r="F1086" s="88" t="e">
        <f>'ORÇAMENTO '!#REF!</f>
        <v>#REF!</v>
      </c>
      <c r="G1086" s="90" t="e">
        <f>'ORÇAMENTO '!#REF!</f>
        <v>#REF!</v>
      </c>
      <c r="H1086" s="92" t="e">
        <f>'ORÇAMENTO '!#REF!</f>
        <v>#REF!</v>
      </c>
      <c r="I1086" s="90" t="e">
        <f>'ORÇAMENTO '!#REF!</f>
        <v>#REF!</v>
      </c>
      <c r="J1086" s="90" t="e">
        <f>'ORÇAMENTO '!#REF!</f>
        <v>#REF!</v>
      </c>
      <c r="K1086" s="90" t="e">
        <f>'ORÇAMENTO '!#REF!</f>
        <v>#REF!</v>
      </c>
      <c r="L1086" s="92" t="e">
        <f>'ORÇAMENTO '!#REF!</f>
        <v>#REF!</v>
      </c>
      <c r="M1086" s="92" t="e">
        <f>'ORÇAMENTO '!#REF!</f>
        <v>#REF!</v>
      </c>
      <c r="N1086" s="95" t="e">
        <f>'ORÇAMENTO '!#REF!</f>
        <v>#REF!</v>
      </c>
      <c r="R1086" s="96" t="e">
        <f t="shared" si="358"/>
        <v>#REF!</v>
      </c>
      <c r="S1086" s="96" t="e">
        <f t="shared" si="359"/>
        <v>#REF!</v>
      </c>
      <c r="T1086" s="89" t="e">
        <f t="shared" si="360"/>
        <v>#REF!</v>
      </c>
      <c r="U1086" s="96" t="e">
        <f t="shared" si="345"/>
        <v>#REF!</v>
      </c>
      <c r="V1086" s="100" t="e">
        <f t="shared" si="361"/>
        <v>#REF!</v>
      </c>
      <c r="W1086" s="103" t="e">
        <f t="shared" si="362"/>
        <v>#REF!</v>
      </c>
    </row>
    <row r="1087" spans="3:23">
      <c r="C1087" s="84" t="e">
        <f>'ORÇAMENTO '!#REF!</f>
        <v>#REF!</v>
      </c>
      <c r="D1087" s="88" t="e">
        <f>'ORÇAMENTO '!#REF!</f>
        <v>#REF!</v>
      </c>
      <c r="E1087" s="88" t="e">
        <f>'ORÇAMENTO '!#REF!</f>
        <v>#REF!</v>
      </c>
      <c r="F1087" s="88" t="e">
        <f>'ORÇAMENTO '!#REF!</f>
        <v>#REF!</v>
      </c>
      <c r="G1087" s="90" t="e">
        <f>'ORÇAMENTO '!#REF!</f>
        <v>#REF!</v>
      </c>
      <c r="H1087" s="92" t="e">
        <f>'ORÇAMENTO '!#REF!</f>
        <v>#REF!</v>
      </c>
      <c r="I1087" s="90" t="e">
        <f>'ORÇAMENTO '!#REF!</f>
        <v>#REF!</v>
      </c>
      <c r="J1087" s="90" t="e">
        <f>'ORÇAMENTO '!#REF!</f>
        <v>#REF!</v>
      </c>
      <c r="K1087" s="90" t="e">
        <f>'ORÇAMENTO '!#REF!</f>
        <v>#REF!</v>
      </c>
      <c r="L1087" s="92" t="e">
        <f>'ORÇAMENTO '!#REF!</f>
        <v>#REF!</v>
      </c>
      <c r="M1087" s="92" t="e">
        <f>'ORÇAMENTO '!#REF!</f>
        <v>#REF!</v>
      </c>
      <c r="N1087" s="95" t="e">
        <f>'ORÇAMENTO '!#REF!</f>
        <v>#REF!</v>
      </c>
      <c r="R1087" s="96" t="e">
        <f t="shared" si="358"/>
        <v>#REF!</v>
      </c>
      <c r="S1087" s="96" t="e">
        <f t="shared" si="359"/>
        <v>#REF!</v>
      </c>
      <c r="T1087" s="89" t="e">
        <f t="shared" si="360"/>
        <v>#REF!</v>
      </c>
      <c r="U1087" s="96" t="e">
        <f t="shared" si="345"/>
        <v>#REF!</v>
      </c>
      <c r="V1087" s="100" t="e">
        <f t="shared" si="361"/>
        <v>#REF!</v>
      </c>
      <c r="W1087" s="103" t="e">
        <f t="shared" si="362"/>
        <v>#REF!</v>
      </c>
    </row>
    <row r="1088" spans="3:23">
      <c r="C1088" s="84" t="e">
        <f>'ORÇAMENTO '!#REF!</f>
        <v>#REF!</v>
      </c>
      <c r="D1088" s="88" t="e">
        <f>'ORÇAMENTO '!#REF!</f>
        <v>#REF!</v>
      </c>
      <c r="E1088" s="88" t="e">
        <f>'ORÇAMENTO '!#REF!</f>
        <v>#REF!</v>
      </c>
      <c r="F1088" s="88" t="e">
        <f>'ORÇAMENTO '!#REF!</f>
        <v>#REF!</v>
      </c>
      <c r="G1088" s="90" t="e">
        <f>'ORÇAMENTO '!#REF!</f>
        <v>#REF!</v>
      </c>
      <c r="H1088" s="92" t="e">
        <f>'ORÇAMENTO '!#REF!</f>
        <v>#REF!</v>
      </c>
      <c r="I1088" s="90" t="e">
        <f>'ORÇAMENTO '!#REF!</f>
        <v>#REF!</v>
      </c>
      <c r="J1088" s="90" t="e">
        <f>'ORÇAMENTO '!#REF!</f>
        <v>#REF!</v>
      </c>
      <c r="K1088" s="90" t="e">
        <f>'ORÇAMENTO '!#REF!</f>
        <v>#REF!</v>
      </c>
      <c r="L1088" s="92" t="e">
        <f>'ORÇAMENTO '!#REF!</f>
        <v>#REF!</v>
      </c>
      <c r="M1088" s="92" t="e">
        <f>'ORÇAMENTO '!#REF!</f>
        <v>#REF!</v>
      </c>
      <c r="N1088" s="95" t="e">
        <f>'ORÇAMENTO '!#REF!</f>
        <v>#REF!</v>
      </c>
      <c r="R1088" s="96" t="e">
        <f t="shared" si="358"/>
        <v>#REF!</v>
      </c>
      <c r="S1088" s="96" t="e">
        <f t="shared" si="359"/>
        <v>#REF!</v>
      </c>
      <c r="T1088" s="89" t="e">
        <f t="shared" si="360"/>
        <v>#REF!</v>
      </c>
      <c r="U1088" s="96" t="e">
        <f t="shared" si="345"/>
        <v>#REF!</v>
      </c>
      <c r="V1088" s="100" t="e">
        <f t="shared" si="361"/>
        <v>#REF!</v>
      </c>
      <c r="W1088" s="103" t="e">
        <f t="shared" si="362"/>
        <v>#REF!</v>
      </c>
    </row>
    <row r="1089" spans="3:23">
      <c r="C1089" s="84" t="e">
        <f>'ORÇAMENTO '!#REF!</f>
        <v>#REF!</v>
      </c>
      <c r="D1089" s="88" t="e">
        <f>'ORÇAMENTO '!#REF!</f>
        <v>#REF!</v>
      </c>
      <c r="E1089" s="88" t="e">
        <f>'ORÇAMENTO '!#REF!</f>
        <v>#REF!</v>
      </c>
      <c r="F1089" s="88" t="e">
        <f>'ORÇAMENTO '!#REF!</f>
        <v>#REF!</v>
      </c>
      <c r="G1089" s="90" t="e">
        <f>'ORÇAMENTO '!#REF!</f>
        <v>#REF!</v>
      </c>
      <c r="H1089" s="92" t="e">
        <f>'ORÇAMENTO '!#REF!</f>
        <v>#REF!</v>
      </c>
      <c r="I1089" s="90" t="e">
        <f>'ORÇAMENTO '!#REF!</f>
        <v>#REF!</v>
      </c>
      <c r="J1089" s="90" t="e">
        <f>'ORÇAMENTO '!#REF!</f>
        <v>#REF!</v>
      </c>
      <c r="K1089" s="90" t="e">
        <f>'ORÇAMENTO '!#REF!</f>
        <v>#REF!</v>
      </c>
      <c r="L1089" s="92" t="e">
        <f>'ORÇAMENTO '!#REF!</f>
        <v>#REF!</v>
      </c>
      <c r="M1089" s="92" t="e">
        <f>'ORÇAMENTO '!#REF!</f>
        <v>#REF!</v>
      </c>
      <c r="N1089" s="95" t="e">
        <f>'ORÇAMENTO '!#REF!</f>
        <v>#REF!</v>
      </c>
      <c r="R1089" s="96" t="e">
        <f t="shared" si="358"/>
        <v>#REF!</v>
      </c>
      <c r="S1089" s="96" t="e">
        <f t="shared" si="359"/>
        <v>#REF!</v>
      </c>
      <c r="T1089" s="89" t="e">
        <f t="shared" si="360"/>
        <v>#REF!</v>
      </c>
      <c r="U1089" s="96" t="e">
        <f t="shared" si="345"/>
        <v>#REF!</v>
      </c>
      <c r="V1089" s="100" t="e">
        <f t="shared" si="361"/>
        <v>#REF!</v>
      </c>
      <c r="W1089" s="103" t="e">
        <f t="shared" si="362"/>
        <v>#REF!</v>
      </c>
    </row>
    <row r="1090" spans="3:23">
      <c r="C1090" s="84" t="e">
        <f>'ORÇAMENTO '!#REF!</f>
        <v>#REF!</v>
      </c>
      <c r="D1090" s="88" t="e">
        <f>'ORÇAMENTO '!#REF!</f>
        <v>#REF!</v>
      </c>
      <c r="E1090" s="88" t="e">
        <f>'ORÇAMENTO '!#REF!</f>
        <v>#REF!</v>
      </c>
      <c r="F1090" s="88" t="e">
        <f>'ORÇAMENTO '!#REF!</f>
        <v>#REF!</v>
      </c>
      <c r="G1090" s="90" t="e">
        <f>'ORÇAMENTO '!#REF!</f>
        <v>#REF!</v>
      </c>
      <c r="H1090" s="92" t="e">
        <f>'ORÇAMENTO '!#REF!</f>
        <v>#REF!</v>
      </c>
      <c r="I1090" s="90" t="e">
        <f>'ORÇAMENTO '!#REF!</f>
        <v>#REF!</v>
      </c>
      <c r="J1090" s="90" t="e">
        <f>'ORÇAMENTO '!#REF!</f>
        <v>#REF!</v>
      </c>
      <c r="K1090" s="90" t="e">
        <f>'ORÇAMENTO '!#REF!</f>
        <v>#REF!</v>
      </c>
      <c r="L1090" s="92" t="e">
        <f>'ORÇAMENTO '!#REF!</f>
        <v>#REF!</v>
      </c>
      <c r="M1090" s="92" t="e">
        <f>'ORÇAMENTO '!#REF!</f>
        <v>#REF!</v>
      </c>
      <c r="N1090" s="95" t="e">
        <f>'ORÇAMENTO '!#REF!</f>
        <v>#REF!</v>
      </c>
      <c r="R1090" s="96" t="e">
        <f t="shared" si="358"/>
        <v>#REF!</v>
      </c>
      <c r="S1090" s="96" t="e">
        <f t="shared" si="359"/>
        <v>#REF!</v>
      </c>
      <c r="T1090" s="89" t="e">
        <f t="shared" si="360"/>
        <v>#REF!</v>
      </c>
      <c r="U1090" s="96" t="e">
        <f t="shared" si="345"/>
        <v>#REF!</v>
      </c>
      <c r="V1090" s="100" t="e">
        <f t="shared" si="361"/>
        <v>#REF!</v>
      </c>
      <c r="W1090" s="103" t="e">
        <f t="shared" si="362"/>
        <v>#REF!</v>
      </c>
    </row>
    <row r="1091" spans="3:23" hidden="1">
      <c r="C1091" s="84" t="e">
        <f>'ORÇAMENTO '!#REF!</f>
        <v>#REF!</v>
      </c>
      <c r="D1091" s="88" t="e">
        <f>'ORÇAMENTO '!#REF!</f>
        <v>#REF!</v>
      </c>
      <c r="E1091" s="88" t="e">
        <f>'ORÇAMENTO '!#REF!</f>
        <v>#REF!</v>
      </c>
      <c r="F1091" s="88" t="e">
        <f>'ORÇAMENTO '!#REF!</f>
        <v>#REF!</v>
      </c>
      <c r="G1091" s="90" t="e">
        <f>'ORÇAMENTO '!#REF!</f>
        <v>#REF!</v>
      </c>
      <c r="H1091" s="92" t="e">
        <f>'ORÇAMENTO '!#REF!</f>
        <v>#REF!</v>
      </c>
      <c r="I1091" s="90" t="e">
        <f>'ORÇAMENTO '!#REF!</f>
        <v>#REF!</v>
      </c>
      <c r="J1091" s="90" t="e">
        <f>'ORÇAMENTO '!#REF!</f>
        <v>#REF!</v>
      </c>
      <c r="K1091" s="90" t="e">
        <f>'ORÇAMENTO '!#REF!</f>
        <v>#REF!</v>
      </c>
      <c r="L1091" s="92" t="e">
        <f>'ORÇAMENTO '!#REF!</f>
        <v>#REF!</v>
      </c>
      <c r="M1091" s="92" t="e">
        <f>'ORÇAMENTO '!#REF!</f>
        <v>#REF!</v>
      </c>
      <c r="N1091" s="95" t="e">
        <f>'ORÇAMENTO '!#REF!</f>
        <v>#REF!</v>
      </c>
      <c r="R1091" s="96" t="e">
        <f t="shared" ref="R1091:R1098" si="363">IF(F1091=F1090,0,SUMIF(F$6:F$1627,F1091,H$6:H$1627))</f>
        <v>#REF!</v>
      </c>
      <c r="S1091" s="96" t="e">
        <f t="shared" ref="S1091:S1098" si="364">IF(F1091=F1090,0,SUMIF(F$6:F$1627,F1091,I$6:I$1627))</f>
        <v>#REF!</v>
      </c>
      <c r="T1091" s="89" t="e">
        <f t="shared" ref="T1091:T1098" si="365">IF(F1091=F1090,0,SUMIF(F$6:F$1627,F1091,L$6:L$1627))</f>
        <v>#REF!</v>
      </c>
      <c r="U1091" s="96" t="e">
        <f t="shared" si="345"/>
        <v>#REF!</v>
      </c>
      <c r="V1091" s="100" t="e">
        <f t="shared" ref="V1091:V1098" si="366">IF(F1091=F1090,0,SUMIF(F$6:F$1627,F1091,N$6:N$1627))</f>
        <v>#REF!</v>
      </c>
    </row>
    <row r="1092" spans="3:23" hidden="1">
      <c r="C1092" s="84" t="e">
        <f>'ORÇAMENTO '!#REF!</f>
        <v>#REF!</v>
      </c>
      <c r="D1092" s="88" t="e">
        <f>'ORÇAMENTO '!#REF!</f>
        <v>#REF!</v>
      </c>
      <c r="E1092" s="88" t="e">
        <f>'ORÇAMENTO '!#REF!</f>
        <v>#REF!</v>
      </c>
      <c r="F1092" s="88" t="e">
        <f>'ORÇAMENTO '!#REF!</f>
        <v>#REF!</v>
      </c>
      <c r="G1092" s="90" t="e">
        <f>'ORÇAMENTO '!#REF!</f>
        <v>#REF!</v>
      </c>
      <c r="H1092" s="92" t="e">
        <f>'ORÇAMENTO '!#REF!</f>
        <v>#REF!</v>
      </c>
      <c r="I1092" s="90" t="e">
        <f>'ORÇAMENTO '!#REF!</f>
        <v>#REF!</v>
      </c>
      <c r="J1092" s="90" t="e">
        <f>'ORÇAMENTO '!#REF!</f>
        <v>#REF!</v>
      </c>
      <c r="K1092" s="90" t="e">
        <f>'ORÇAMENTO '!#REF!</f>
        <v>#REF!</v>
      </c>
      <c r="L1092" s="92" t="e">
        <f>'ORÇAMENTO '!#REF!</f>
        <v>#REF!</v>
      </c>
      <c r="M1092" s="92" t="e">
        <f>'ORÇAMENTO '!#REF!</f>
        <v>#REF!</v>
      </c>
      <c r="N1092" s="95" t="e">
        <f>'ORÇAMENTO '!#REF!</f>
        <v>#REF!</v>
      </c>
      <c r="R1092" s="96" t="e">
        <f t="shared" si="363"/>
        <v>#REF!</v>
      </c>
      <c r="S1092" s="96" t="e">
        <f t="shared" si="364"/>
        <v>#REF!</v>
      </c>
      <c r="T1092" s="89" t="e">
        <f t="shared" si="365"/>
        <v>#REF!</v>
      </c>
      <c r="U1092" s="96" t="e">
        <f t="shared" si="345"/>
        <v>#REF!</v>
      </c>
      <c r="V1092" s="100" t="e">
        <f t="shared" si="366"/>
        <v>#REF!</v>
      </c>
    </row>
    <row r="1093" spans="3:23" hidden="1">
      <c r="C1093" s="84" t="e">
        <f>'ORÇAMENTO '!#REF!</f>
        <v>#REF!</v>
      </c>
      <c r="D1093" s="88" t="e">
        <f>'ORÇAMENTO '!#REF!</f>
        <v>#REF!</v>
      </c>
      <c r="E1093" s="88" t="e">
        <f>'ORÇAMENTO '!#REF!</f>
        <v>#REF!</v>
      </c>
      <c r="F1093" s="88" t="e">
        <f>'ORÇAMENTO '!#REF!</f>
        <v>#REF!</v>
      </c>
      <c r="G1093" s="90" t="e">
        <f>'ORÇAMENTO '!#REF!</f>
        <v>#REF!</v>
      </c>
      <c r="H1093" s="92" t="e">
        <f>'ORÇAMENTO '!#REF!</f>
        <v>#REF!</v>
      </c>
      <c r="I1093" s="90" t="e">
        <f>'ORÇAMENTO '!#REF!</f>
        <v>#REF!</v>
      </c>
      <c r="J1093" s="90" t="e">
        <f>'ORÇAMENTO '!#REF!</f>
        <v>#REF!</v>
      </c>
      <c r="K1093" s="90" t="e">
        <f>'ORÇAMENTO '!#REF!</f>
        <v>#REF!</v>
      </c>
      <c r="L1093" s="92" t="e">
        <f>'ORÇAMENTO '!#REF!</f>
        <v>#REF!</v>
      </c>
      <c r="M1093" s="92" t="e">
        <f>'ORÇAMENTO '!#REF!</f>
        <v>#REF!</v>
      </c>
      <c r="N1093" s="95" t="e">
        <f>'ORÇAMENTO '!#REF!</f>
        <v>#REF!</v>
      </c>
      <c r="R1093" s="96" t="e">
        <f t="shared" si="363"/>
        <v>#REF!</v>
      </c>
      <c r="S1093" s="96" t="e">
        <f t="shared" si="364"/>
        <v>#REF!</v>
      </c>
      <c r="T1093" s="89" t="e">
        <f t="shared" si="365"/>
        <v>#REF!</v>
      </c>
      <c r="U1093" s="96" t="e">
        <f t="shared" si="345"/>
        <v>#REF!</v>
      </c>
      <c r="V1093" s="100" t="e">
        <f t="shared" si="366"/>
        <v>#REF!</v>
      </c>
    </row>
    <row r="1094" spans="3:23" hidden="1">
      <c r="C1094" s="84" t="e">
        <f>'ORÇAMENTO '!#REF!</f>
        <v>#REF!</v>
      </c>
      <c r="D1094" s="88" t="e">
        <f>'ORÇAMENTO '!#REF!</f>
        <v>#REF!</v>
      </c>
      <c r="E1094" s="88" t="e">
        <f>'ORÇAMENTO '!#REF!</f>
        <v>#REF!</v>
      </c>
      <c r="F1094" s="88" t="e">
        <f>'ORÇAMENTO '!#REF!</f>
        <v>#REF!</v>
      </c>
      <c r="G1094" s="90" t="e">
        <f>'ORÇAMENTO '!#REF!</f>
        <v>#REF!</v>
      </c>
      <c r="H1094" s="92" t="e">
        <f>'ORÇAMENTO '!#REF!</f>
        <v>#REF!</v>
      </c>
      <c r="I1094" s="90" t="e">
        <f>'ORÇAMENTO '!#REF!</f>
        <v>#REF!</v>
      </c>
      <c r="J1094" s="90" t="e">
        <f>'ORÇAMENTO '!#REF!</f>
        <v>#REF!</v>
      </c>
      <c r="K1094" s="90" t="e">
        <f>'ORÇAMENTO '!#REF!</f>
        <v>#REF!</v>
      </c>
      <c r="L1094" s="92" t="e">
        <f>'ORÇAMENTO '!#REF!</f>
        <v>#REF!</v>
      </c>
      <c r="M1094" s="92" t="e">
        <f>'ORÇAMENTO '!#REF!</f>
        <v>#REF!</v>
      </c>
      <c r="N1094" s="95" t="e">
        <f>'ORÇAMENTO '!#REF!</f>
        <v>#REF!</v>
      </c>
      <c r="R1094" s="96" t="e">
        <f t="shared" si="363"/>
        <v>#REF!</v>
      </c>
      <c r="S1094" s="96" t="e">
        <f t="shared" si="364"/>
        <v>#REF!</v>
      </c>
      <c r="T1094" s="89" t="e">
        <f t="shared" si="365"/>
        <v>#REF!</v>
      </c>
      <c r="U1094" s="96" t="e">
        <f t="shared" ref="U1094:U1157" si="367">IF(F1094=F1093,0,SUMIF(F$6:F$1627,F1094,M$6:M$1627))</f>
        <v>#REF!</v>
      </c>
      <c r="V1094" s="100" t="e">
        <f t="shared" si="366"/>
        <v>#REF!</v>
      </c>
    </row>
    <row r="1095" spans="3:23" hidden="1">
      <c r="C1095" s="84" t="e">
        <f>'ORÇAMENTO '!#REF!</f>
        <v>#REF!</v>
      </c>
      <c r="D1095" s="88" t="e">
        <f>'ORÇAMENTO '!#REF!</f>
        <v>#REF!</v>
      </c>
      <c r="E1095" s="88" t="e">
        <f>'ORÇAMENTO '!#REF!</f>
        <v>#REF!</v>
      </c>
      <c r="F1095" s="88" t="e">
        <f>'ORÇAMENTO '!#REF!</f>
        <v>#REF!</v>
      </c>
      <c r="G1095" s="90" t="e">
        <f>'ORÇAMENTO '!#REF!</f>
        <v>#REF!</v>
      </c>
      <c r="H1095" s="92" t="e">
        <f>'ORÇAMENTO '!#REF!</f>
        <v>#REF!</v>
      </c>
      <c r="I1095" s="90" t="e">
        <f>'ORÇAMENTO '!#REF!</f>
        <v>#REF!</v>
      </c>
      <c r="J1095" s="90" t="e">
        <f>'ORÇAMENTO '!#REF!</f>
        <v>#REF!</v>
      </c>
      <c r="K1095" s="90" t="e">
        <f>'ORÇAMENTO '!#REF!</f>
        <v>#REF!</v>
      </c>
      <c r="L1095" s="92" t="e">
        <f>'ORÇAMENTO '!#REF!</f>
        <v>#REF!</v>
      </c>
      <c r="M1095" s="92" t="e">
        <f>'ORÇAMENTO '!#REF!</f>
        <v>#REF!</v>
      </c>
      <c r="N1095" s="95" t="e">
        <f>'ORÇAMENTO '!#REF!</f>
        <v>#REF!</v>
      </c>
      <c r="R1095" s="96" t="e">
        <f t="shared" si="363"/>
        <v>#REF!</v>
      </c>
      <c r="S1095" s="96" t="e">
        <f t="shared" si="364"/>
        <v>#REF!</v>
      </c>
      <c r="T1095" s="89" t="e">
        <f t="shared" si="365"/>
        <v>#REF!</v>
      </c>
      <c r="U1095" s="96" t="e">
        <f t="shared" si="367"/>
        <v>#REF!</v>
      </c>
      <c r="V1095" s="100" t="e">
        <f t="shared" si="366"/>
        <v>#REF!</v>
      </c>
    </row>
    <row r="1096" spans="3:23" hidden="1">
      <c r="C1096" s="84" t="e">
        <f>'ORÇAMENTO '!#REF!</f>
        <v>#REF!</v>
      </c>
      <c r="D1096" s="88" t="e">
        <f>'ORÇAMENTO '!#REF!</f>
        <v>#REF!</v>
      </c>
      <c r="E1096" s="88" t="e">
        <f>'ORÇAMENTO '!#REF!</f>
        <v>#REF!</v>
      </c>
      <c r="F1096" s="88" t="e">
        <f>'ORÇAMENTO '!#REF!</f>
        <v>#REF!</v>
      </c>
      <c r="G1096" s="90" t="e">
        <f>'ORÇAMENTO '!#REF!</f>
        <v>#REF!</v>
      </c>
      <c r="H1096" s="92" t="e">
        <f>'ORÇAMENTO '!#REF!</f>
        <v>#REF!</v>
      </c>
      <c r="I1096" s="90" t="e">
        <f>'ORÇAMENTO '!#REF!</f>
        <v>#REF!</v>
      </c>
      <c r="J1096" s="90" t="e">
        <f>'ORÇAMENTO '!#REF!</f>
        <v>#REF!</v>
      </c>
      <c r="K1096" s="90" t="e">
        <f>'ORÇAMENTO '!#REF!</f>
        <v>#REF!</v>
      </c>
      <c r="L1096" s="92" t="e">
        <f>'ORÇAMENTO '!#REF!</f>
        <v>#REF!</v>
      </c>
      <c r="M1096" s="92" t="e">
        <f>'ORÇAMENTO '!#REF!</f>
        <v>#REF!</v>
      </c>
      <c r="N1096" s="95" t="e">
        <f>'ORÇAMENTO '!#REF!</f>
        <v>#REF!</v>
      </c>
      <c r="R1096" s="96" t="e">
        <f t="shared" si="363"/>
        <v>#REF!</v>
      </c>
      <c r="S1096" s="96" t="e">
        <f t="shared" si="364"/>
        <v>#REF!</v>
      </c>
      <c r="T1096" s="89" t="e">
        <f t="shared" si="365"/>
        <v>#REF!</v>
      </c>
      <c r="U1096" s="96" t="e">
        <f t="shared" si="367"/>
        <v>#REF!</v>
      </c>
      <c r="V1096" s="100" t="e">
        <f t="shared" si="366"/>
        <v>#REF!</v>
      </c>
    </row>
    <row r="1097" spans="3:23" hidden="1">
      <c r="C1097" s="84" t="e">
        <f>'ORÇAMENTO '!#REF!</f>
        <v>#REF!</v>
      </c>
      <c r="D1097" s="88" t="e">
        <f>'ORÇAMENTO '!#REF!</f>
        <v>#REF!</v>
      </c>
      <c r="E1097" s="88" t="e">
        <f>'ORÇAMENTO '!#REF!</f>
        <v>#REF!</v>
      </c>
      <c r="F1097" s="88" t="e">
        <f>'ORÇAMENTO '!#REF!</f>
        <v>#REF!</v>
      </c>
      <c r="G1097" s="90" t="e">
        <f>'ORÇAMENTO '!#REF!</f>
        <v>#REF!</v>
      </c>
      <c r="H1097" s="92" t="e">
        <f>'ORÇAMENTO '!#REF!</f>
        <v>#REF!</v>
      </c>
      <c r="I1097" s="90" t="e">
        <f>'ORÇAMENTO '!#REF!</f>
        <v>#REF!</v>
      </c>
      <c r="J1097" s="90" t="e">
        <f>'ORÇAMENTO '!#REF!</f>
        <v>#REF!</v>
      </c>
      <c r="K1097" s="90" t="e">
        <f>'ORÇAMENTO '!#REF!</f>
        <v>#REF!</v>
      </c>
      <c r="L1097" s="92" t="e">
        <f>'ORÇAMENTO '!#REF!</f>
        <v>#REF!</v>
      </c>
      <c r="M1097" s="92" t="e">
        <f>'ORÇAMENTO '!#REF!</f>
        <v>#REF!</v>
      </c>
      <c r="N1097" s="95" t="e">
        <f>'ORÇAMENTO '!#REF!</f>
        <v>#REF!</v>
      </c>
      <c r="R1097" s="96" t="e">
        <f t="shared" si="363"/>
        <v>#REF!</v>
      </c>
      <c r="S1097" s="96" t="e">
        <f t="shared" si="364"/>
        <v>#REF!</v>
      </c>
      <c r="T1097" s="89" t="e">
        <f t="shared" si="365"/>
        <v>#REF!</v>
      </c>
      <c r="U1097" s="96" t="e">
        <f t="shared" si="367"/>
        <v>#REF!</v>
      </c>
      <c r="V1097" s="100" t="e">
        <f t="shared" si="366"/>
        <v>#REF!</v>
      </c>
    </row>
    <row r="1098" spans="3:23" hidden="1">
      <c r="C1098" s="84" t="e">
        <f>'ORÇAMENTO '!#REF!</f>
        <v>#REF!</v>
      </c>
      <c r="D1098" s="88" t="e">
        <f>'ORÇAMENTO '!#REF!</f>
        <v>#REF!</v>
      </c>
      <c r="E1098" s="88" t="e">
        <f>'ORÇAMENTO '!#REF!</f>
        <v>#REF!</v>
      </c>
      <c r="F1098" s="88" t="e">
        <f>'ORÇAMENTO '!#REF!</f>
        <v>#REF!</v>
      </c>
      <c r="G1098" s="90" t="e">
        <f>'ORÇAMENTO '!#REF!</f>
        <v>#REF!</v>
      </c>
      <c r="H1098" s="92" t="e">
        <f>'ORÇAMENTO '!#REF!</f>
        <v>#REF!</v>
      </c>
      <c r="I1098" s="90" t="e">
        <f>'ORÇAMENTO '!#REF!</f>
        <v>#REF!</v>
      </c>
      <c r="J1098" s="90" t="e">
        <f>'ORÇAMENTO '!#REF!</f>
        <v>#REF!</v>
      </c>
      <c r="K1098" s="90" t="e">
        <f>'ORÇAMENTO '!#REF!</f>
        <v>#REF!</v>
      </c>
      <c r="L1098" s="92" t="e">
        <f>'ORÇAMENTO '!#REF!</f>
        <v>#REF!</v>
      </c>
      <c r="M1098" s="92" t="e">
        <f>'ORÇAMENTO '!#REF!</f>
        <v>#REF!</v>
      </c>
      <c r="N1098" s="95" t="e">
        <f>'ORÇAMENTO '!#REF!</f>
        <v>#REF!</v>
      </c>
      <c r="R1098" s="96" t="e">
        <f t="shared" si="363"/>
        <v>#REF!</v>
      </c>
      <c r="S1098" s="96" t="e">
        <f t="shared" si="364"/>
        <v>#REF!</v>
      </c>
      <c r="T1098" s="89" t="e">
        <f t="shared" si="365"/>
        <v>#REF!</v>
      </c>
      <c r="U1098" s="96" t="e">
        <f t="shared" si="367"/>
        <v>#REF!</v>
      </c>
      <c r="V1098" s="100" t="e">
        <f t="shared" si="366"/>
        <v>#REF!</v>
      </c>
    </row>
    <row r="1099" spans="3:23">
      <c r="C1099" s="84" t="e">
        <f>'ORÇAMENTO '!#REF!</f>
        <v>#REF!</v>
      </c>
      <c r="D1099" s="88" t="e">
        <f>'ORÇAMENTO '!#REF!</f>
        <v>#REF!</v>
      </c>
      <c r="E1099" s="88" t="e">
        <f>'ORÇAMENTO '!#REF!</f>
        <v>#REF!</v>
      </c>
      <c r="F1099" s="88" t="e">
        <f>'ORÇAMENTO '!#REF!</f>
        <v>#REF!</v>
      </c>
      <c r="G1099" s="90" t="e">
        <f>'ORÇAMENTO '!#REF!</f>
        <v>#REF!</v>
      </c>
      <c r="H1099" s="92" t="e">
        <f>'ORÇAMENTO '!#REF!</f>
        <v>#REF!</v>
      </c>
      <c r="I1099" s="90" t="e">
        <f>'ORÇAMENTO '!#REF!</f>
        <v>#REF!</v>
      </c>
      <c r="J1099" s="90" t="e">
        <f>'ORÇAMENTO '!#REF!</f>
        <v>#REF!</v>
      </c>
      <c r="K1099" s="90" t="e">
        <f>'ORÇAMENTO '!#REF!</f>
        <v>#REF!</v>
      </c>
      <c r="L1099" s="92" t="e">
        <f>'ORÇAMENTO '!#REF!</f>
        <v>#REF!</v>
      </c>
      <c r="M1099" s="92" t="e">
        <f>'ORÇAMENTO '!#REF!</f>
        <v>#REF!</v>
      </c>
      <c r="N1099" s="95" t="e">
        <f>'ORÇAMENTO '!#REF!</f>
        <v>#REF!</v>
      </c>
      <c r="R1099" s="96" t="e">
        <f>IF(F1099=F1098,0,SUMIF($F$6:$F$1627,F1099,$H$6:$H$1627))</f>
        <v>#REF!</v>
      </c>
      <c r="S1099" s="96" t="e">
        <f>IF(F1099=F1098,0,SUMIF($F$6:$F$1627,F1099,$I$6:$I$1627))</f>
        <v>#REF!</v>
      </c>
      <c r="T1099" s="89" t="e">
        <f>IF(F1099=F1098,0,SUMIF($F$6:$F$1627,F1099,$L$6:$L$1627))</f>
        <v>#REF!</v>
      </c>
      <c r="U1099" s="96" t="e">
        <f t="shared" si="367"/>
        <v>#REF!</v>
      </c>
      <c r="V1099" s="100" t="e">
        <f>IF(F1099=F1098,0,SUMIF($F$6:$F$1627,F1099,$N$6:$N$1627))</f>
        <v>#REF!</v>
      </c>
      <c r="W1099" s="103" t="e">
        <f>V1099+W1098</f>
        <v>#REF!</v>
      </c>
    </row>
    <row r="1100" spans="3:23" hidden="1">
      <c r="C1100" s="84" t="e">
        <f>'ORÇAMENTO '!#REF!</f>
        <v>#REF!</v>
      </c>
      <c r="D1100" s="88" t="e">
        <f>'ORÇAMENTO '!#REF!</f>
        <v>#REF!</v>
      </c>
      <c r="E1100" s="88" t="e">
        <f>'ORÇAMENTO '!#REF!</f>
        <v>#REF!</v>
      </c>
      <c r="F1100" s="88" t="e">
        <f>'ORÇAMENTO '!#REF!</f>
        <v>#REF!</v>
      </c>
      <c r="G1100" s="90" t="e">
        <f>'ORÇAMENTO '!#REF!</f>
        <v>#REF!</v>
      </c>
      <c r="H1100" s="92" t="e">
        <f>'ORÇAMENTO '!#REF!</f>
        <v>#REF!</v>
      </c>
      <c r="I1100" s="90" t="e">
        <f>'ORÇAMENTO '!#REF!</f>
        <v>#REF!</v>
      </c>
      <c r="J1100" s="90" t="e">
        <f>'ORÇAMENTO '!#REF!</f>
        <v>#REF!</v>
      </c>
      <c r="K1100" s="90" t="e">
        <f>'ORÇAMENTO '!#REF!</f>
        <v>#REF!</v>
      </c>
      <c r="L1100" s="92" t="e">
        <f>'ORÇAMENTO '!#REF!</f>
        <v>#REF!</v>
      </c>
      <c r="M1100" s="92" t="e">
        <f>'ORÇAMENTO '!#REF!</f>
        <v>#REF!</v>
      </c>
      <c r="N1100" s="95" t="e">
        <f>'ORÇAMENTO '!#REF!</f>
        <v>#REF!</v>
      </c>
      <c r="R1100" s="96" t="e">
        <f>IF(F1100=F1099,0,SUMIF(F$6:F$1627,F1100,H$6:H$1627))</f>
        <v>#REF!</v>
      </c>
      <c r="S1100" s="96" t="e">
        <f>IF(F1100=F1099,0,SUMIF(F$6:F$1627,F1100,I$6:I$1627))</f>
        <v>#REF!</v>
      </c>
      <c r="T1100" s="89" t="e">
        <f>IF(F1100=F1099,0,SUMIF(F$6:F$1627,F1100,L$6:L$1627))</f>
        <v>#REF!</v>
      </c>
      <c r="U1100" s="96" t="e">
        <f t="shared" si="367"/>
        <v>#REF!</v>
      </c>
      <c r="V1100" s="100" t="e">
        <f>IF(F1100=F1099,0,SUMIF(F$6:F$1627,F1100,N$6:N$1627))</f>
        <v>#REF!</v>
      </c>
    </row>
    <row r="1101" spans="3:23">
      <c r="C1101" s="84" t="e">
        <f>'ORÇAMENTO '!#REF!</f>
        <v>#REF!</v>
      </c>
      <c r="D1101" s="88" t="e">
        <f>'ORÇAMENTO '!#REF!</f>
        <v>#REF!</v>
      </c>
      <c r="E1101" s="88" t="e">
        <f>'ORÇAMENTO '!#REF!</f>
        <v>#REF!</v>
      </c>
      <c r="F1101" s="88" t="e">
        <f>'ORÇAMENTO '!#REF!</f>
        <v>#REF!</v>
      </c>
      <c r="G1101" s="90" t="e">
        <f>'ORÇAMENTO '!#REF!</f>
        <v>#REF!</v>
      </c>
      <c r="H1101" s="92" t="e">
        <f>'ORÇAMENTO '!#REF!</f>
        <v>#REF!</v>
      </c>
      <c r="I1101" s="90" t="e">
        <f>'ORÇAMENTO '!#REF!</f>
        <v>#REF!</v>
      </c>
      <c r="J1101" s="90" t="e">
        <f>'ORÇAMENTO '!#REF!</f>
        <v>#REF!</v>
      </c>
      <c r="K1101" s="90" t="e">
        <f>'ORÇAMENTO '!#REF!</f>
        <v>#REF!</v>
      </c>
      <c r="L1101" s="92" t="e">
        <f>'ORÇAMENTO '!#REF!</f>
        <v>#REF!</v>
      </c>
      <c r="M1101" s="92" t="e">
        <f>'ORÇAMENTO '!#REF!</f>
        <v>#REF!</v>
      </c>
      <c r="N1101" s="95" t="e">
        <f>'ORÇAMENTO '!#REF!</f>
        <v>#REF!</v>
      </c>
      <c r="R1101" s="96" t="e">
        <f>IF(F1101=F1100,0,SUMIF($F$6:$F$1627,F1101,$H$6:$H$1627))</f>
        <v>#REF!</v>
      </c>
      <c r="S1101" s="96" t="e">
        <f>IF(F1101=F1100,0,SUMIF($F$6:$F$1627,F1101,$I$6:$I$1627))</f>
        <v>#REF!</v>
      </c>
      <c r="T1101" s="89" t="e">
        <f>IF(F1101=F1100,0,SUMIF($F$6:$F$1627,F1101,$L$6:$L$1627))</f>
        <v>#REF!</v>
      </c>
      <c r="U1101" s="96" t="e">
        <f t="shared" si="367"/>
        <v>#REF!</v>
      </c>
      <c r="V1101" s="100" t="e">
        <f>IF(F1101=F1100,0,SUMIF($F$6:$F$1627,F1101,$N$6:$N$1627))</f>
        <v>#REF!</v>
      </c>
      <c r="W1101" s="103" t="e">
        <f>V1101+W1100</f>
        <v>#REF!</v>
      </c>
    </row>
    <row r="1102" spans="3:23" hidden="1">
      <c r="C1102" s="84" t="e">
        <f>'ORÇAMENTO '!#REF!</f>
        <v>#REF!</v>
      </c>
      <c r="D1102" s="88" t="e">
        <f>'ORÇAMENTO '!#REF!</f>
        <v>#REF!</v>
      </c>
      <c r="E1102" s="88" t="e">
        <f>'ORÇAMENTO '!#REF!</f>
        <v>#REF!</v>
      </c>
      <c r="F1102" s="88" t="e">
        <f>'ORÇAMENTO '!#REF!</f>
        <v>#REF!</v>
      </c>
      <c r="G1102" s="90" t="e">
        <f>'ORÇAMENTO '!#REF!</f>
        <v>#REF!</v>
      </c>
      <c r="H1102" s="92" t="e">
        <f>'ORÇAMENTO '!#REF!</f>
        <v>#REF!</v>
      </c>
      <c r="I1102" s="90" t="e">
        <f>'ORÇAMENTO '!#REF!</f>
        <v>#REF!</v>
      </c>
      <c r="J1102" s="90" t="e">
        <f>'ORÇAMENTO '!#REF!</f>
        <v>#REF!</v>
      </c>
      <c r="K1102" s="90" t="e">
        <f>'ORÇAMENTO '!#REF!</f>
        <v>#REF!</v>
      </c>
      <c r="L1102" s="92" t="e">
        <f>'ORÇAMENTO '!#REF!</f>
        <v>#REF!</v>
      </c>
      <c r="M1102" s="92" t="e">
        <f>'ORÇAMENTO '!#REF!</f>
        <v>#REF!</v>
      </c>
      <c r="N1102" s="95" t="e">
        <f>'ORÇAMENTO '!#REF!</f>
        <v>#REF!</v>
      </c>
      <c r="R1102" s="96" t="e">
        <f>IF(F1102=F1101,0,SUMIF(F$6:F$1627,F1102,H$6:H$1627))</f>
        <v>#REF!</v>
      </c>
      <c r="S1102" s="96" t="e">
        <f>IF(F1102=F1101,0,SUMIF(F$6:F$1627,F1102,I$6:I$1627))</f>
        <v>#REF!</v>
      </c>
      <c r="T1102" s="89" t="e">
        <f>IF(F1102=F1101,0,SUMIF(F$6:F$1627,F1102,L$6:L$1627))</f>
        <v>#REF!</v>
      </c>
      <c r="U1102" s="96" t="e">
        <f t="shared" si="367"/>
        <v>#REF!</v>
      </c>
      <c r="V1102" s="100" t="e">
        <f>IF(F1102=F1101,0,SUMIF(F$6:F$1627,F1102,N$6:N$1627))</f>
        <v>#REF!</v>
      </c>
    </row>
    <row r="1103" spans="3:23">
      <c r="C1103" s="84" t="e">
        <f>'ORÇAMENTO '!#REF!</f>
        <v>#REF!</v>
      </c>
      <c r="D1103" s="88" t="e">
        <f>'ORÇAMENTO '!#REF!</f>
        <v>#REF!</v>
      </c>
      <c r="E1103" s="88" t="e">
        <f>'ORÇAMENTO '!#REF!</f>
        <v>#REF!</v>
      </c>
      <c r="F1103" s="88" t="e">
        <f>'ORÇAMENTO '!#REF!</f>
        <v>#REF!</v>
      </c>
      <c r="G1103" s="90" t="e">
        <f>'ORÇAMENTO '!#REF!</f>
        <v>#REF!</v>
      </c>
      <c r="H1103" s="92" t="e">
        <f>'ORÇAMENTO '!#REF!</f>
        <v>#REF!</v>
      </c>
      <c r="I1103" s="90" t="e">
        <f>'ORÇAMENTO '!#REF!</f>
        <v>#REF!</v>
      </c>
      <c r="J1103" s="90" t="e">
        <f>'ORÇAMENTO '!#REF!</f>
        <v>#REF!</v>
      </c>
      <c r="K1103" s="90" t="e">
        <f>'ORÇAMENTO '!#REF!</f>
        <v>#REF!</v>
      </c>
      <c r="L1103" s="92" t="e">
        <f>'ORÇAMENTO '!#REF!</f>
        <v>#REF!</v>
      </c>
      <c r="M1103" s="92" t="e">
        <f>'ORÇAMENTO '!#REF!</f>
        <v>#REF!</v>
      </c>
      <c r="N1103" s="95" t="e">
        <f>'ORÇAMENTO '!#REF!</f>
        <v>#REF!</v>
      </c>
      <c r="R1103" s="96" t="e">
        <f>IF(F1103=F1102,0,SUMIF($F$6:$F$1627,F1103,$H$6:$H$1627))</f>
        <v>#REF!</v>
      </c>
      <c r="S1103" s="96" t="e">
        <f>IF(F1103=F1102,0,SUMIF($F$6:$F$1627,F1103,$I$6:$I$1627))</f>
        <v>#REF!</v>
      </c>
      <c r="T1103" s="89" t="e">
        <f>IF(F1103=F1102,0,SUMIF($F$6:$F$1627,F1103,$L$6:$L$1627))</f>
        <v>#REF!</v>
      </c>
      <c r="U1103" s="96" t="e">
        <f t="shared" si="367"/>
        <v>#REF!</v>
      </c>
      <c r="V1103" s="100" t="e">
        <f>IF(F1103=F1102,0,SUMIF($F$6:$F$1627,F1103,$N$6:$N$1627))</f>
        <v>#REF!</v>
      </c>
      <c r="W1103" s="103" t="e">
        <f>V1103+W1102</f>
        <v>#REF!</v>
      </c>
    </row>
    <row r="1104" spans="3:23">
      <c r="C1104" s="84" t="e">
        <f>'ORÇAMENTO '!#REF!</f>
        <v>#REF!</v>
      </c>
      <c r="D1104" s="88" t="e">
        <f>'ORÇAMENTO '!#REF!</f>
        <v>#REF!</v>
      </c>
      <c r="E1104" s="88" t="e">
        <f>'ORÇAMENTO '!#REF!</f>
        <v>#REF!</v>
      </c>
      <c r="F1104" s="88" t="e">
        <f>'ORÇAMENTO '!#REF!</f>
        <v>#REF!</v>
      </c>
      <c r="G1104" s="90" t="e">
        <f>'ORÇAMENTO '!#REF!</f>
        <v>#REF!</v>
      </c>
      <c r="H1104" s="92" t="e">
        <f>'ORÇAMENTO '!#REF!</f>
        <v>#REF!</v>
      </c>
      <c r="I1104" s="90" t="e">
        <f>'ORÇAMENTO '!#REF!</f>
        <v>#REF!</v>
      </c>
      <c r="J1104" s="90" t="e">
        <f>'ORÇAMENTO '!#REF!</f>
        <v>#REF!</v>
      </c>
      <c r="K1104" s="90" t="e">
        <f>'ORÇAMENTO '!#REF!</f>
        <v>#REF!</v>
      </c>
      <c r="L1104" s="92" t="e">
        <f>'ORÇAMENTO '!#REF!</f>
        <v>#REF!</v>
      </c>
      <c r="M1104" s="92" t="e">
        <f>'ORÇAMENTO '!#REF!</f>
        <v>#REF!</v>
      </c>
      <c r="N1104" s="95" t="e">
        <f>'ORÇAMENTO '!#REF!</f>
        <v>#REF!</v>
      </c>
      <c r="R1104" s="96" t="e">
        <f>IF(F1104=F1103,0,SUMIF($F$6:$F$1627,F1104,$H$6:$H$1627))</f>
        <v>#REF!</v>
      </c>
      <c r="S1104" s="96" t="e">
        <f>IF(F1104=F1103,0,SUMIF($F$6:$F$1627,F1104,$I$6:$I$1627))</f>
        <v>#REF!</v>
      </c>
      <c r="T1104" s="89" t="e">
        <f>IF(F1104=F1103,0,SUMIF($F$6:$F$1627,F1104,$L$6:$L$1627))</f>
        <v>#REF!</v>
      </c>
      <c r="U1104" s="96" t="e">
        <f t="shared" si="367"/>
        <v>#REF!</v>
      </c>
      <c r="V1104" s="100" t="e">
        <f>IF(F1104=F1103,0,SUMIF($F$6:$F$1627,F1104,$N$6:$N$1627))</f>
        <v>#REF!</v>
      </c>
      <c r="W1104" s="103" t="e">
        <f>V1104+W1103</f>
        <v>#REF!</v>
      </c>
    </row>
    <row r="1105" spans="3:23">
      <c r="C1105" s="84" t="e">
        <f>'ORÇAMENTO '!#REF!</f>
        <v>#REF!</v>
      </c>
      <c r="D1105" s="88" t="e">
        <f>'ORÇAMENTO '!#REF!</f>
        <v>#REF!</v>
      </c>
      <c r="E1105" s="88" t="e">
        <f>'ORÇAMENTO '!#REF!</f>
        <v>#REF!</v>
      </c>
      <c r="F1105" s="88" t="e">
        <f>'ORÇAMENTO '!#REF!</f>
        <v>#REF!</v>
      </c>
      <c r="G1105" s="90" t="e">
        <f>'ORÇAMENTO '!#REF!</f>
        <v>#REF!</v>
      </c>
      <c r="H1105" s="92" t="e">
        <f>'ORÇAMENTO '!#REF!</f>
        <v>#REF!</v>
      </c>
      <c r="I1105" s="90" t="e">
        <f>'ORÇAMENTO '!#REF!</f>
        <v>#REF!</v>
      </c>
      <c r="J1105" s="90" t="e">
        <f>'ORÇAMENTO '!#REF!</f>
        <v>#REF!</v>
      </c>
      <c r="K1105" s="90" t="e">
        <f>'ORÇAMENTO '!#REF!</f>
        <v>#REF!</v>
      </c>
      <c r="L1105" s="92" t="e">
        <f>'ORÇAMENTO '!#REF!</f>
        <v>#REF!</v>
      </c>
      <c r="M1105" s="92" t="e">
        <f>'ORÇAMENTO '!#REF!</f>
        <v>#REF!</v>
      </c>
      <c r="N1105" s="95" t="e">
        <f>'ORÇAMENTO '!#REF!</f>
        <v>#REF!</v>
      </c>
      <c r="R1105" s="96" t="e">
        <f>IF(F1105=F1104,0,SUMIF($F$6:$F$1627,F1105,$H$6:$H$1627))</f>
        <v>#REF!</v>
      </c>
      <c r="S1105" s="96" t="e">
        <f>IF(F1105=F1104,0,SUMIF($F$6:$F$1627,F1105,$I$6:$I$1627))</f>
        <v>#REF!</v>
      </c>
      <c r="T1105" s="89" t="e">
        <f>IF(F1105=F1104,0,SUMIF($F$6:$F$1627,F1105,$L$6:$L$1627))</f>
        <v>#REF!</v>
      </c>
      <c r="U1105" s="96" t="e">
        <f t="shared" si="367"/>
        <v>#REF!</v>
      </c>
      <c r="V1105" s="100" t="e">
        <f>IF(F1105=F1104,0,SUMIF($F$6:$F$1627,F1105,$N$6:$N$1627))</f>
        <v>#REF!</v>
      </c>
      <c r="W1105" s="103" t="e">
        <f>V1105+W1104</f>
        <v>#REF!</v>
      </c>
    </row>
    <row r="1106" spans="3:23" hidden="1">
      <c r="C1106" s="84" t="e">
        <f>'ORÇAMENTO '!#REF!</f>
        <v>#REF!</v>
      </c>
      <c r="D1106" s="88" t="e">
        <f>'ORÇAMENTO '!#REF!</f>
        <v>#REF!</v>
      </c>
      <c r="E1106" s="88" t="e">
        <f>'ORÇAMENTO '!#REF!</f>
        <v>#REF!</v>
      </c>
      <c r="F1106" s="88" t="e">
        <f>'ORÇAMENTO '!#REF!</f>
        <v>#REF!</v>
      </c>
      <c r="G1106" s="90" t="e">
        <f>'ORÇAMENTO '!#REF!</f>
        <v>#REF!</v>
      </c>
      <c r="H1106" s="92" t="e">
        <f>'ORÇAMENTO '!#REF!</f>
        <v>#REF!</v>
      </c>
      <c r="I1106" s="90" t="e">
        <f>'ORÇAMENTO '!#REF!</f>
        <v>#REF!</v>
      </c>
      <c r="J1106" s="90" t="e">
        <f>'ORÇAMENTO '!#REF!</f>
        <v>#REF!</v>
      </c>
      <c r="K1106" s="90" t="e">
        <f>'ORÇAMENTO '!#REF!</f>
        <v>#REF!</v>
      </c>
      <c r="L1106" s="92" t="e">
        <f>'ORÇAMENTO '!#REF!</f>
        <v>#REF!</v>
      </c>
      <c r="M1106" s="92" t="e">
        <f>'ORÇAMENTO '!#REF!</f>
        <v>#REF!</v>
      </c>
      <c r="N1106" s="95" t="e">
        <f>'ORÇAMENTO '!#REF!</f>
        <v>#REF!</v>
      </c>
      <c r="R1106" s="96" t="e">
        <f>IF(F1106=F1105,0,SUMIF(F$6:F$1627,F1106,H$6:H$1627))</f>
        <v>#REF!</v>
      </c>
      <c r="S1106" s="96" t="e">
        <f>IF(F1106=F1105,0,SUMIF(F$6:F$1627,F1106,I$6:I$1627))</f>
        <v>#REF!</v>
      </c>
      <c r="T1106" s="89" t="e">
        <f>IF(F1106=F1105,0,SUMIF(F$6:F$1627,F1106,L$6:L$1627))</f>
        <v>#REF!</v>
      </c>
      <c r="U1106" s="96" t="e">
        <f t="shared" si="367"/>
        <v>#REF!</v>
      </c>
      <c r="V1106" s="100" t="e">
        <f>IF(F1106=F1105,0,SUMIF(F$6:F$1627,F1106,N$6:N$1627))</f>
        <v>#REF!</v>
      </c>
    </row>
    <row r="1107" spans="3:23">
      <c r="C1107" s="84" t="e">
        <f>'ORÇAMENTO '!#REF!</f>
        <v>#REF!</v>
      </c>
      <c r="D1107" s="88" t="e">
        <f>'ORÇAMENTO '!#REF!</f>
        <v>#REF!</v>
      </c>
      <c r="E1107" s="88" t="e">
        <f>'ORÇAMENTO '!#REF!</f>
        <v>#REF!</v>
      </c>
      <c r="F1107" s="88" t="e">
        <f>'ORÇAMENTO '!#REF!</f>
        <v>#REF!</v>
      </c>
      <c r="G1107" s="90" t="e">
        <f>'ORÇAMENTO '!#REF!</f>
        <v>#REF!</v>
      </c>
      <c r="H1107" s="92" t="e">
        <f>'ORÇAMENTO '!#REF!</f>
        <v>#REF!</v>
      </c>
      <c r="I1107" s="90" t="e">
        <f>'ORÇAMENTO '!#REF!</f>
        <v>#REF!</v>
      </c>
      <c r="J1107" s="90" t="e">
        <f>'ORÇAMENTO '!#REF!</f>
        <v>#REF!</v>
      </c>
      <c r="K1107" s="90" t="e">
        <f>'ORÇAMENTO '!#REF!</f>
        <v>#REF!</v>
      </c>
      <c r="L1107" s="92" t="e">
        <f>'ORÇAMENTO '!#REF!</f>
        <v>#REF!</v>
      </c>
      <c r="M1107" s="92" t="e">
        <f>'ORÇAMENTO '!#REF!</f>
        <v>#REF!</v>
      </c>
      <c r="N1107" s="95" t="e">
        <f>'ORÇAMENTO '!#REF!</f>
        <v>#REF!</v>
      </c>
      <c r="R1107" s="96" t="e">
        <f>IF(F1107=F1106,0,SUMIF($F$6:$F$1627,F1107,$H$6:$H$1627))</f>
        <v>#REF!</v>
      </c>
      <c r="S1107" s="96" t="e">
        <f>IF(F1107=F1106,0,SUMIF($F$6:$F$1627,F1107,$I$6:$I$1627))</f>
        <v>#REF!</v>
      </c>
      <c r="T1107" s="89" t="e">
        <f>IF(F1107=F1106,0,SUMIF($F$6:$F$1627,F1107,$L$6:$L$1627))</f>
        <v>#REF!</v>
      </c>
      <c r="U1107" s="96" t="e">
        <f t="shared" si="367"/>
        <v>#REF!</v>
      </c>
      <c r="V1107" s="100" t="e">
        <f>IF(F1107=F1106,0,SUMIF($F$6:$F$1627,F1107,$N$6:$N$1627))</f>
        <v>#REF!</v>
      </c>
      <c r="W1107" s="103" t="e">
        <f>V1107+W1106</f>
        <v>#REF!</v>
      </c>
    </row>
    <row r="1108" spans="3:23">
      <c r="C1108" s="84" t="e">
        <f>'ORÇAMENTO '!#REF!</f>
        <v>#REF!</v>
      </c>
      <c r="D1108" s="88" t="e">
        <f>'ORÇAMENTO '!#REF!</f>
        <v>#REF!</v>
      </c>
      <c r="E1108" s="88" t="e">
        <f>'ORÇAMENTO '!#REF!</f>
        <v>#REF!</v>
      </c>
      <c r="F1108" s="88" t="e">
        <f>'ORÇAMENTO '!#REF!</f>
        <v>#REF!</v>
      </c>
      <c r="G1108" s="90" t="e">
        <f>'ORÇAMENTO '!#REF!</f>
        <v>#REF!</v>
      </c>
      <c r="H1108" s="92" t="e">
        <f>'ORÇAMENTO '!#REF!</f>
        <v>#REF!</v>
      </c>
      <c r="I1108" s="90" t="e">
        <f>'ORÇAMENTO '!#REF!</f>
        <v>#REF!</v>
      </c>
      <c r="J1108" s="90" t="e">
        <f>'ORÇAMENTO '!#REF!</f>
        <v>#REF!</v>
      </c>
      <c r="K1108" s="90" t="e">
        <f>'ORÇAMENTO '!#REF!</f>
        <v>#REF!</v>
      </c>
      <c r="L1108" s="92" t="e">
        <f>'ORÇAMENTO '!#REF!</f>
        <v>#REF!</v>
      </c>
      <c r="M1108" s="92" t="e">
        <f>'ORÇAMENTO '!#REF!</f>
        <v>#REF!</v>
      </c>
      <c r="N1108" s="95" t="e">
        <f>'ORÇAMENTO '!#REF!</f>
        <v>#REF!</v>
      </c>
      <c r="R1108" s="96" t="e">
        <f>IF(F1108=F1107,0,SUMIF($F$6:$F$1627,F1108,$H$6:$H$1627))</f>
        <v>#REF!</v>
      </c>
      <c r="S1108" s="96" t="e">
        <f>IF(F1108=F1107,0,SUMIF($F$6:$F$1627,F1108,$I$6:$I$1627))</f>
        <v>#REF!</v>
      </c>
      <c r="T1108" s="89" t="e">
        <f>IF(F1108=F1107,0,SUMIF($F$6:$F$1627,F1108,$L$6:$L$1627))</f>
        <v>#REF!</v>
      </c>
      <c r="U1108" s="96" t="e">
        <f t="shared" si="367"/>
        <v>#REF!</v>
      </c>
      <c r="V1108" s="100" t="e">
        <f>IF(F1108=F1107,0,SUMIF($F$6:$F$1627,F1108,$N$6:$N$1627))</f>
        <v>#REF!</v>
      </c>
      <c r="W1108" s="103" t="e">
        <f>V1108+W1107</f>
        <v>#REF!</v>
      </c>
    </row>
    <row r="1109" spans="3:23">
      <c r="C1109" s="84" t="e">
        <f>'ORÇAMENTO '!#REF!</f>
        <v>#REF!</v>
      </c>
      <c r="D1109" s="88" t="e">
        <f>'ORÇAMENTO '!#REF!</f>
        <v>#REF!</v>
      </c>
      <c r="E1109" s="88" t="e">
        <f>'ORÇAMENTO '!#REF!</f>
        <v>#REF!</v>
      </c>
      <c r="F1109" s="88" t="e">
        <f>'ORÇAMENTO '!#REF!</f>
        <v>#REF!</v>
      </c>
      <c r="G1109" s="90" t="e">
        <f>'ORÇAMENTO '!#REF!</f>
        <v>#REF!</v>
      </c>
      <c r="H1109" s="92" t="e">
        <f>'ORÇAMENTO '!#REF!</f>
        <v>#REF!</v>
      </c>
      <c r="I1109" s="90" t="e">
        <f>'ORÇAMENTO '!#REF!</f>
        <v>#REF!</v>
      </c>
      <c r="J1109" s="90" t="e">
        <f>'ORÇAMENTO '!#REF!</f>
        <v>#REF!</v>
      </c>
      <c r="K1109" s="90" t="e">
        <f>'ORÇAMENTO '!#REF!</f>
        <v>#REF!</v>
      </c>
      <c r="L1109" s="92" t="e">
        <f>'ORÇAMENTO '!#REF!</f>
        <v>#REF!</v>
      </c>
      <c r="M1109" s="92" t="e">
        <f>'ORÇAMENTO '!#REF!</f>
        <v>#REF!</v>
      </c>
      <c r="N1109" s="95" t="e">
        <f>'ORÇAMENTO '!#REF!</f>
        <v>#REF!</v>
      </c>
      <c r="R1109" s="96" t="e">
        <f>IF(F1109=F1108,0,SUMIF($F$6:$F$1627,F1109,$H$6:$H$1627))</f>
        <v>#REF!</v>
      </c>
      <c r="S1109" s="96" t="e">
        <f>IF(F1109=F1108,0,SUMIF($F$6:$F$1627,F1109,$I$6:$I$1627))</f>
        <v>#REF!</v>
      </c>
      <c r="T1109" s="89" t="e">
        <f>IF(F1109=F1108,0,SUMIF($F$6:$F$1627,F1109,$L$6:$L$1627))</f>
        <v>#REF!</v>
      </c>
      <c r="U1109" s="96" t="e">
        <f t="shared" si="367"/>
        <v>#REF!</v>
      </c>
      <c r="V1109" s="100" t="e">
        <f>IF(F1109=F1108,0,SUMIF($F$6:$F$1627,F1109,$N$6:$N$1627))</f>
        <v>#REF!</v>
      </c>
      <c r="W1109" s="103" t="e">
        <f>V1109+W1108</f>
        <v>#REF!</v>
      </c>
    </row>
    <row r="1110" spans="3:23">
      <c r="C1110" s="84" t="e">
        <f>'ORÇAMENTO '!#REF!</f>
        <v>#REF!</v>
      </c>
      <c r="D1110" s="88" t="e">
        <f>'ORÇAMENTO '!#REF!</f>
        <v>#REF!</v>
      </c>
      <c r="E1110" s="88" t="e">
        <f>'ORÇAMENTO '!#REF!</f>
        <v>#REF!</v>
      </c>
      <c r="F1110" s="88" t="e">
        <f>'ORÇAMENTO '!#REF!</f>
        <v>#REF!</v>
      </c>
      <c r="G1110" s="90" t="e">
        <f>'ORÇAMENTO '!#REF!</f>
        <v>#REF!</v>
      </c>
      <c r="H1110" s="92" t="e">
        <f>'ORÇAMENTO '!#REF!</f>
        <v>#REF!</v>
      </c>
      <c r="I1110" s="90" t="e">
        <f>'ORÇAMENTO '!#REF!</f>
        <v>#REF!</v>
      </c>
      <c r="J1110" s="90" t="e">
        <f>'ORÇAMENTO '!#REF!</f>
        <v>#REF!</v>
      </c>
      <c r="K1110" s="90" t="e">
        <f>'ORÇAMENTO '!#REF!</f>
        <v>#REF!</v>
      </c>
      <c r="L1110" s="92" t="e">
        <f>'ORÇAMENTO '!#REF!</f>
        <v>#REF!</v>
      </c>
      <c r="M1110" s="92" t="e">
        <f>'ORÇAMENTO '!#REF!</f>
        <v>#REF!</v>
      </c>
      <c r="N1110" s="95" t="e">
        <f>'ORÇAMENTO '!#REF!</f>
        <v>#REF!</v>
      </c>
      <c r="R1110" s="96" t="e">
        <f>IF(F1110=F1109,0,SUMIF($F$6:$F$1627,F1110,$H$6:$H$1627))</f>
        <v>#REF!</v>
      </c>
      <c r="S1110" s="96" t="e">
        <f>IF(F1110=F1109,0,SUMIF($F$6:$F$1627,F1110,$I$6:$I$1627))</f>
        <v>#REF!</v>
      </c>
      <c r="T1110" s="89" t="e">
        <f>IF(F1110=F1109,0,SUMIF($F$6:$F$1627,F1110,$L$6:$L$1627))</f>
        <v>#REF!</v>
      </c>
      <c r="U1110" s="96" t="e">
        <f t="shared" si="367"/>
        <v>#REF!</v>
      </c>
      <c r="V1110" s="100" t="e">
        <f>IF(F1110=F1109,0,SUMIF($F$6:$F$1627,F1110,$N$6:$N$1627))</f>
        <v>#REF!</v>
      </c>
      <c r="W1110" s="103" t="e">
        <f>V1110+W1109</f>
        <v>#REF!</v>
      </c>
    </row>
    <row r="1111" spans="3:23" ht="101.25">
      <c r="C1111" s="84" t="str">
        <f>'ORÇAMENTO '!A48</f>
        <v>02.01.00</v>
      </c>
      <c r="D1111" s="88" t="str">
        <f>'ORÇAMENTO '!B48</f>
        <v>SINAPI</v>
      </c>
      <c r="E1111" s="88" t="str">
        <f>'ORÇAMENTO '!C48</f>
        <v>87525</v>
      </c>
      <c r="F1111" s="88" t="str">
        <f>'ORÇAMENTO '!D48</f>
        <v>ALVENARIA DE VEDAÇÃO DE BLOCOS CERÂMICOS FURADOS NA HORIZONTAL DE 14X9X19CM (ESPESSURA 14CM) DE PAREDES COM ÁREA LÍQUIDA MAIOR OU IGUAL A 6M² COM VÃOS E ARGAMASSA DE ASSENTAMENTO COM PREPARO EM BETONEIRA] AF_06/2014</v>
      </c>
      <c r="G1111" s="90" t="str">
        <f>'ORÇAMENTO '!E48</f>
        <v>m²</v>
      </c>
      <c r="H1111" s="92">
        <f>'ORÇAMENTO '!F48</f>
        <v>146.24</v>
      </c>
      <c r="I1111" s="90">
        <f>'ORÇAMENTO '!G48</f>
        <v>41.21</v>
      </c>
      <c r="J1111" s="90">
        <f>'ORÇAMENTO '!H48</f>
        <v>57.7</v>
      </c>
      <c r="K1111" s="90">
        <f>'ORÇAMENTO '!K48</f>
        <v>14464.59</v>
      </c>
      <c r="L1111" s="92">
        <f>'ORÇAMENTO '!O48</f>
        <v>10820.94</v>
      </c>
      <c r="M1111" s="92">
        <f>'ORÇAMENTO '!P48</f>
        <v>17815.940000000002</v>
      </c>
      <c r="N1111" s="95">
        <f>'ORÇAMENTO '!Q48</f>
        <v>2.2565586650105343E-2</v>
      </c>
      <c r="R1111" s="96" t="e">
        <f>IF(F1111=F1110,0,SUMIF($F$6:$F$1627,F1111,$H$6:$H$1627))</f>
        <v>#REF!</v>
      </c>
      <c r="S1111" s="96" t="e">
        <f>IF(F1111=F1110,0,SUMIF($F$6:$F$1627,F1111,$I$6:$I$1627))</f>
        <v>#REF!</v>
      </c>
      <c r="T1111" s="89" t="e">
        <f>IF(F1111=F1110,0,SUMIF($F$6:$F$1627,F1111,$L$6:$L$1627))</f>
        <v>#REF!</v>
      </c>
      <c r="U1111" s="96" t="e">
        <f t="shared" si="367"/>
        <v>#REF!</v>
      </c>
      <c r="V1111" s="100" t="e">
        <f>IF(F1111=F1110,0,SUMIF($F$6:$F$1627,F1111,$N$6:$N$1627))</f>
        <v>#REF!</v>
      </c>
      <c r="W1111" s="103" t="e">
        <f>V1111+W1110</f>
        <v>#REF!</v>
      </c>
    </row>
    <row r="1112" spans="3:23" hidden="1">
      <c r="C1112" s="84" t="e">
        <f>'ORÇAMENTO '!#REF!</f>
        <v>#REF!</v>
      </c>
      <c r="D1112" s="88" t="e">
        <f>'ORÇAMENTO '!#REF!</f>
        <v>#REF!</v>
      </c>
      <c r="E1112" s="88" t="e">
        <f>'ORÇAMENTO '!#REF!</f>
        <v>#REF!</v>
      </c>
      <c r="F1112" s="88" t="e">
        <f>'ORÇAMENTO '!#REF!</f>
        <v>#REF!</v>
      </c>
      <c r="G1112" s="90" t="e">
        <f>'ORÇAMENTO '!#REF!</f>
        <v>#REF!</v>
      </c>
      <c r="H1112" s="92" t="e">
        <f>'ORÇAMENTO '!#REF!</f>
        <v>#REF!</v>
      </c>
      <c r="I1112" s="90" t="e">
        <f>'ORÇAMENTO '!#REF!</f>
        <v>#REF!</v>
      </c>
      <c r="J1112" s="90" t="e">
        <f>'ORÇAMENTO '!#REF!</f>
        <v>#REF!</v>
      </c>
      <c r="K1112" s="90" t="e">
        <f>'ORÇAMENTO '!#REF!</f>
        <v>#REF!</v>
      </c>
      <c r="L1112" s="92" t="e">
        <f>'ORÇAMENTO '!#REF!</f>
        <v>#REF!</v>
      </c>
      <c r="M1112" s="92" t="e">
        <f>'ORÇAMENTO '!#REF!</f>
        <v>#REF!</v>
      </c>
      <c r="N1112" s="95" t="e">
        <f>'ORÇAMENTO '!#REF!</f>
        <v>#REF!</v>
      </c>
      <c r="R1112" s="96" t="e">
        <f>IF(F1112=F1111,0,SUMIF(F$6:F$1627,F1112,H$6:H$1627))</f>
        <v>#REF!</v>
      </c>
      <c r="S1112" s="96" t="e">
        <f>IF(F1112=F1111,0,SUMIF(F$6:F$1627,F1112,I$6:I$1627))</f>
        <v>#REF!</v>
      </c>
      <c r="T1112" s="89" t="e">
        <f>IF(F1112=F1111,0,SUMIF(F$6:F$1627,F1112,L$6:L$1627))</f>
        <v>#REF!</v>
      </c>
      <c r="U1112" s="96" t="e">
        <f t="shared" si="367"/>
        <v>#REF!</v>
      </c>
      <c r="V1112" s="100" t="e">
        <f>IF(F1112=F1111,0,SUMIF(F$6:F$1627,F1112,N$6:N$1627))</f>
        <v>#REF!</v>
      </c>
    </row>
    <row r="1113" spans="3:23" hidden="1">
      <c r="C1113" s="84" t="e">
        <f>'ORÇAMENTO '!#REF!</f>
        <v>#REF!</v>
      </c>
      <c r="D1113" s="88" t="e">
        <f>'ORÇAMENTO '!#REF!</f>
        <v>#REF!</v>
      </c>
      <c r="E1113" s="88" t="e">
        <f>'ORÇAMENTO '!#REF!</f>
        <v>#REF!</v>
      </c>
      <c r="F1113" s="88" t="e">
        <f>'ORÇAMENTO '!#REF!</f>
        <v>#REF!</v>
      </c>
      <c r="G1113" s="90" t="e">
        <f>'ORÇAMENTO '!#REF!</f>
        <v>#REF!</v>
      </c>
      <c r="H1113" s="92" t="e">
        <f>'ORÇAMENTO '!#REF!</f>
        <v>#REF!</v>
      </c>
      <c r="I1113" s="90" t="e">
        <f>'ORÇAMENTO '!#REF!</f>
        <v>#REF!</v>
      </c>
      <c r="J1113" s="90" t="e">
        <f>'ORÇAMENTO '!#REF!</f>
        <v>#REF!</v>
      </c>
      <c r="K1113" s="90" t="e">
        <f>'ORÇAMENTO '!#REF!</f>
        <v>#REF!</v>
      </c>
      <c r="L1113" s="92" t="e">
        <f>'ORÇAMENTO '!#REF!</f>
        <v>#REF!</v>
      </c>
      <c r="M1113" s="92" t="e">
        <f>'ORÇAMENTO '!#REF!</f>
        <v>#REF!</v>
      </c>
      <c r="N1113" s="95" t="e">
        <f>'ORÇAMENTO '!#REF!</f>
        <v>#REF!</v>
      </c>
      <c r="R1113" s="96" t="e">
        <f>IF(F1113=F1112,0,SUMIF(F$6:F$1627,F1113,H$6:H$1627))</f>
        <v>#REF!</v>
      </c>
      <c r="S1113" s="96" t="e">
        <f>IF(F1113=F1112,0,SUMIF(F$6:F$1627,F1113,I$6:I$1627))</f>
        <v>#REF!</v>
      </c>
      <c r="T1113" s="89" t="e">
        <f>IF(F1113=F1112,0,SUMIF(F$6:F$1627,F1113,L$6:L$1627))</f>
        <v>#REF!</v>
      </c>
      <c r="U1113" s="96" t="e">
        <f t="shared" si="367"/>
        <v>#REF!</v>
      </c>
      <c r="V1113" s="100" t="e">
        <f>IF(F1113=F1112,0,SUMIF(F$6:F$1627,F1113,N$6:N$1627))</f>
        <v>#REF!</v>
      </c>
    </row>
    <row r="1114" spans="3:23">
      <c r="C1114" s="84" t="e">
        <f>'ORÇAMENTO '!#REF!</f>
        <v>#REF!</v>
      </c>
      <c r="D1114" s="88" t="e">
        <f>'ORÇAMENTO '!#REF!</f>
        <v>#REF!</v>
      </c>
      <c r="E1114" s="88" t="e">
        <f>'ORÇAMENTO '!#REF!</f>
        <v>#REF!</v>
      </c>
      <c r="F1114" s="88" t="e">
        <f>'ORÇAMENTO '!#REF!</f>
        <v>#REF!</v>
      </c>
      <c r="G1114" s="90" t="e">
        <f>'ORÇAMENTO '!#REF!</f>
        <v>#REF!</v>
      </c>
      <c r="H1114" s="92" t="e">
        <f>'ORÇAMENTO '!#REF!</f>
        <v>#REF!</v>
      </c>
      <c r="I1114" s="90" t="e">
        <f>'ORÇAMENTO '!#REF!</f>
        <v>#REF!</v>
      </c>
      <c r="J1114" s="90" t="e">
        <f>'ORÇAMENTO '!#REF!</f>
        <v>#REF!</v>
      </c>
      <c r="K1114" s="90" t="e">
        <f>'ORÇAMENTO '!#REF!</f>
        <v>#REF!</v>
      </c>
      <c r="L1114" s="92" t="e">
        <f>'ORÇAMENTO '!#REF!</f>
        <v>#REF!</v>
      </c>
      <c r="M1114" s="92" t="e">
        <f>'ORÇAMENTO '!#REF!</f>
        <v>#REF!</v>
      </c>
      <c r="N1114" s="95" t="e">
        <f>'ORÇAMENTO '!#REF!</f>
        <v>#REF!</v>
      </c>
      <c r="R1114" s="96" t="e">
        <f>IF(F1114=F1113,0,SUMIF($F$6:$F$1627,F1114,$H$6:$H$1627))</f>
        <v>#REF!</v>
      </c>
      <c r="S1114" s="96" t="e">
        <f>IF(F1114=F1113,0,SUMIF($F$6:$F$1627,F1114,$I$6:$I$1627))</f>
        <v>#REF!</v>
      </c>
      <c r="T1114" s="89" t="e">
        <f>IF(F1114=F1113,0,SUMIF($F$6:$F$1627,F1114,$L$6:$L$1627))</f>
        <v>#REF!</v>
      </c>
      <c r="U1114" s="96" t="e">
        <f t="shared" si="367"/>
        <v>#REF!</v>
      </c>
      <c r="V1114" s="100" t="e">
        <f>IF(F1114=F1113,0,SUMIF($F$6:$F$1627,F1114,$N$6:$N$1627))</f>
        <v>#REF!</v>
      </c>
      <c r="W1114" s="103" t="e">
        <f>V1114+W1113</f>
        <v>#REF!</v>
      </c>
    </row>
    <row r="1115" spans="3:23">
      <c r="C1115" s="84" t="e">
        <f>'ORÇAMENTO '!#REF!</f>
        <v>#REF!</v>
      </c>
      <c r="D1115" s="88" t="e">
        <f>'ORÇAMENTO '!#REF!</f>
        <v>#REF!</v>
      </c>
      <c r="E1115" s="88" t="e">
        <f>'ORÇAMENTO '!#REF!</f>
        <v>#REF!</v>
      </c>
      <c r="F1115" s="88" t="e">
        <f>'ORÇAMENTO '!#REF!</f>
        <v>#REF!</v>
      </c>
      <c r="G1115" s="90" t="e">
        <f>'ORÇAMENTO '!#REF!</f>
        <v>#REF!</v>
      </c>
      <c r="H1115" s="92" t="e">
        <f>'ORÇAMENTO '!#REF!</f>
        <v>#REF!</v>
      </c>
      <c r="I1115" s="90" t="e">
        <f>'ORÇAMENTO '!#REF!</f>
        <v>#REF!</v>
      </c>
      <c r="J1115" s="90" t="e">
        <f>'ORÇAMENTO '!#REF!</f>
        <v>#REF!</v>
      </c>
      <c r="K1115" s="90" t="e">
        <f>'ORÇAMENTO '!#REF!</f>
        <v>#REF!</v>
      </c>
      <c r="L1115" s="92" t="e">
        <f>'ORÇAMENTO '!#REF!</f>
        <v>#REF!</v>
      </c>
      <c r="M1115" s="92" t="e">
        <f>'ORÇAMENTO '!#REF!</f>
        <v>#REF!</v>
      </c>
      <c r="N1115" s="95" t="e">
        <f>'ORÇAMENTO '!#REF!</f>
        <v>#REF!</v>
      </c>
      <c r="R1115" s="96" t="e">
        <f>IF(F1115=F1114,0,SUMIF($F$6:$F$1627,F1115,$H$6:$H$1627))</f>
        <v>#REF!</v>
      </c>
      <c r="S1115" s="96" t="e">
        <f>IF(F1115=F1114,0,SUMIF($F$6:$F$1627,F1115,$I$6:$I$1627))</f>
        <v>#REF!</v>
      </c>
      <c r="T1115" s="89" t="e">
        <f>IF(F1115=F1114,0,SUMIF($F$6:$F$1627,F1115,$L$6:$L$1627))</f>
        <v>#REF!</v>
      </c>
      <c r="U1115" s="96" t="e">
        <f t="shared" si="367"/>
        <v>#REF!</v>
      </c>
      <c r="V1115" s="100" t="e">
        <f>IF(F1115=F1114,0,SUMIF($F$6:$F$1627,F1115,$N$6:$N$1627))</f>
        <v>#REF!</v>
      </c>
      <c r="W1115" s="103" t="e">
        <f>V1115+W1114</f>
        <v>#REF!</v>
      </c>
    </row>
    <row r="1116" spans="3:23">
      <c r="C1116" s="84" t="e">
        <f>'ORÇAMENTO '!#REF!</f>
        <v>#REF!</v>
      </c>
      <c r="D1116" s="88" t="e">
        <f>'ORÇAMENTO '!#REF!</f>
        <v>#REF!</v>
      </c>
      <c r="E1116" s="88" t="e">
        <f>'ORÇAMENTO '!#REF!</f>
        <v>#REF!</v>
      </c>
      <c r="F1116" s="88" t="e">
        <f>'ORÇAMENTO '!#REF!</f>
        <v>#REF!</v>
      </c>
      <c r="G1116" s="90" t="e">
        <f>'ORÇAMENTO '!#REF!</f>
        <v>#REF!</v>
      </c>
      <c r="H1116" s="92" t="e">
        <f>'ORÇAMENTO '!#REF!</f>
        <v>#REF!</v>
      </c>
      <c r="I1116" s="90" t="e">
        <f>'ORÇAMENTO '!#REF!</f>
        <v>#REF!</v>
      </c>
      <c r="J1116" s="90" t="e">
        <f>'ORÇAMENTO '!#REF!</f>
        <v>#REF!</v>
      </c>
      <c r="K1116" s="90" t="e">
        <f>'ORÇAMENTO '!#REF!</f>
        <v>#REF!</v>
      </c>
      <c r="L1116" s="92" t="e">
        <f>'ORÇAMENTO '!#REF!</f>
        <v>#REF!</v>
      </c>
      <c r="M1116" s="92" t="e">
        <f>'ORÇAMENTO '!#REF!</f>
        <v>#REF!</v>
      </c>
      <c r="N1116" s="95" t="e">
        <f>'ORÇAMENTO '!#REF!</f>
        <v>#REF!</v>
      </c>
      <c r="R1116" s="96" t="e">
        <f>IF(F1116=F1115,0,SUMIF($F$6:$F$1627,F1116,$H$6:$H$1627))</f>
        <v>#REF!</v>
      </c>
      <c r="S1116" s="96" t="e">
        <f>IF(F1116=F1115,0,SUMIF($F$6:$F$1627,F1116,$I$6:$I$1627))</f>
        <v>#REF!</v>
      </c>
      <c r="T1116" s="89" t="e">
        <f>IF(F1116=F1115,0,SUMIF($F$6:$F$1627,F1116,$L$6:$L$1627))</f>
        <v>#REF!</v>
      </c>
      <c r="U1116" s="96" t="e">
        <f t="shared" si="367"/>
        <v>#REF!</v>
      </c>
      <c r="V1116" s="100" t="e">
        <f>IF(F1116=F1115,0,SUMIF($F$6:$F$1627,F1116,$N$6:$N$1627))</f>
        <v>#REF!</v>
      </c>
      <c r="W1116" s="103" t="e">
        <f>V1116+W1115</f>
        <v>#REF!</v>
      </c>
    </row>
    <row r="1117" spans="3:23">
      <c r="C1117" s="84" t="e">
        <f>'ORÇAMENTO '!#REF!</f>
        <v>#REF!</v>
      </c>
      <c r="D1117" s="88" t="e">
        <f>'ORÇAMENTO '!#REF!</f>
        <v>#REF!</v>
      </c>
      <c r="E1117" s="88" t="e">
        <f>'ORÇAMENTO '!#REF!</f>
        <v>#REF!</v>
      </c>
      <c r="F1117" s="88" t="e">
        <f>'ORÇAMENTO '!#REF!</f>
        <v>#REF!</v>
      </c>
      <c r="G1117" s="90" t="e">
        <f>'ORÇAMENTO '!#REF!</f>
        <v>#REF!</v>
      </c>
      <c r="H1117" s="92" t="e">
        <f>'ORÇAMENTO '!#REF!</f>
        <v>#REF!</v>
      </c>
      <c r="I1117" s="90" t="e">
        <f>'ORÇAMENTO '!#REF!</f>
        <v>#REF!</v>
      </c>
      <c r="J1117" s="90" t="e">
        <f>'ORÇAMENTO '!#REF!</f>
        <v>#REF!</v>
      </c>
      <c r="K1117" s="90" t="e">
        <f>'ORÇAMENTO '!#REF!</f>
        <v>#REF!</v>
      </c>
      <c r="L1117" s="92" t="e">
        <f>'ORÇAMENTO '!#REF!</f>
        <v>#REF!</v>
      </c>
      <c r="M1117" s="92" t="e">
        <f>'ORÇAMENTO '!#REF!</f>
        <v>#REF!</v>
      </c>
      <c r="N1117" s="95" t="e">
        <f>'ORÇAMENTO '!#REF!</f>
        <v>#REF!</v>
      </c>
      <c r="R1117" s="96" t="e">
        <f>IF(F1117=F1116,0,SUMIF($F$6:$F$1627,F1117,$H$6:$H$1627))</f>
        <v>#REF!</v>
      </c>
      <c r="S1117" s="96" t="e">
        <f>IF(F1117=F1116,0,SUMIF($F$6:$F$1627,F1117,$I$6:$I$1627))</f>
        <v>#REF!</v>
      </c>
      <c r="T1117" s="89" t="e">
        <f>IF(F1117=F1116,0,SUMIF($F$6:$F$1627,F1117,$L$6:$L$1627))</f>
        <v>#REF!</v>
      </c>
      <c r="U1117" s="96" t="e">
        <f t="shared" si="367"/>
        <v>#REF!</v>
      </c>
      <c r="V1117" s="100" t="e">
        <f>IF(F1117=F1116,0,SUMIF($F$6:$F$1627,F1117,$N$6:$N$1627))</f>
        <v>#REF!</v>
      </c>
      <c r="W1117" s="103" t="e">
        <f>V1117+W1116</f>
        <v>#REF!</v>
      </c>
    </row>
    <row r="1118" spans="3:23" hidden="1">
      <c r="C1118" s="84" t="e">
        <f>'ORÇAMENTO '!#REF!</f>
        <v>#REF!</v>
      </c>
      <c r="D1118" s="88" t="e">
        <f>'ORÇAMENTO '!#REF!</f>
        <v>#REF!</v>
      </c>
      <c r="E1118" s="88" t="e">
        <f>'ORÇAMENTO '!#REF!</f>
        <v>#REF!</v>
      </c>
      <c r="F1118" s="88" t="e">
        <f>'ORÇAMENTO '!#REF!</f>
        <v>#REF!</v>
      </c>
      <c r="G1118" s="90" t="e">
        <f>'ORÇAMENTO '!#REF!</f>
        <v>#REF!</v>
      </c>
      <c r="H1118" s="92" t="e">
        <f>'ORÇAMENTO '!#REF!</f>
        <v>#REF!</v>
      </c>
      <c r="I1118" s="90" t="e">
        <f>'ORÇAMENTO '!#REF!</f>
        <v>#REF!</v>
      </c>
      <c r="J1118" s="90" t="e">
        <f>'ORÇAMENTO '!#REF!</f>
        <v>#REF!</v>
      </c>
      <c r="K1118" s="90" t="e">
        <f>'ORÇAMENTO '!#REF!</f>
        <v>#REF!</v>
      </c>
      <c r="L1118" s="92" t="e">
        <f>'ORÇAMENTO '!#REF!</f>
        <v>#REF!</v>
      </c>
      <c r="M1118" s="92" t="e">
        <f>'ORÇAMENTO '!#REF!</f>
        <v>#REF!</v>
      </c>
      <c r="N1118" s="95" t="e">
        <f>'ORÇAMENTO '!#REF!</f>
        <v>#REF!</v>
      </c>
      <c r="R1118" s="96" t="e">
        <f t="shared" ref="R1118:R1126" si="368">IF(F1118=F1117,0,SUMIF(F$6:F$1627,F1118,H$6:H$1627))</f>
        <v>#REF!</v>
      </c>
      <c r="S1118" s="96" t="e">
        <f t="shared" ref="S1118:S1126" si="369">IF(F1118=F1117,0,SUMIF(F$6:F$1627,F1118,I$6:I$1627))</f>
        <v>#REF!</v>
      </c>
      <c r="T1118" s="89" t="e">
        <f t="shared" ref="T1118:T1126" si="370">IF(F1118=F1117,0,SUMIF(F$6:F$1627,F1118,L$6:L$1627))</f>
        <v>#REF!</v>
      </c>
      <c r="U1118" s="96" t="e">
        <f t="shared" si="367"/>
        <v>#REF!</v>
      </c>
      <c r="V1118" s="100" t="e">
        <f t="shared" ref="V1118:V1126" si="371">IF(F1118=F1117,0,SUMIF(F$6:F$1627,F1118,N$6:N$1627))</f>
        <v>#REF!</v>
      </c>
    </row>
    <row r="1119" spans="3:23" hidden="1">
      <c r="C1119" s="84" t="e">
        <f>'ORÇAMENTO '!#REF!</f>
        <v>#REF!</v>
      </c>
      <c r="D1119" s="88" t="e">
        <f>'ORÇAMENTO '!#REF!</f>
        <v>#REF!</v>
      </c>
      <c r="E1119" s="88" t="e">
        <f>'ORÇAMENTO '!#REF!</f>
        <v>#REF!</v>
      </c>
      <c r="F1119" s="88" t="e">
        <f>'ORÇAMENTO '!#REF!</f>
        <v>#REF!</v>
      </c>
      <c r="G1119" s="90" t="e">
        <f>'ORÇAMENTO '!#REF!</f>
        <v>#REF!</v>
      </c>
      <c r="H1119" s="92" t="e">
        <f>'ORÇAMENTO '!#REF!</f>
        <v>#REF!</v>
      </c>
      <c r="I1119" s="90" t="e">
        <f>'ORÇAMENTO '!#REF!</f>
        <v>#REF!</v>
      </c>
      <c r="J1119" s="90" t="e">
        <f>'ORÇAMENTO '!#REF!</f>
        <v>#REF!</v>
      </c>
      <c r="K1119" s="90" t="e">
        <f>'ORÇAMENTO '!#REF!</f>
        <v>#REF!</v>
      </c>
      <c r="L1119" s="92" t="e">
        <f>'ORÇAMENTO '!#REF!</f>
        <v>#REF!</v>
      </c>
      <c r="M1119" s="92" t="e">
        <f>'ORÇAMENTO '!#REF!</f>
        <v>#REF!</v>
      </c>
      <c r="N1119" s="95" t="e">
        <f>'ORÇAMENTO '!#REF!</f>
        <v>#REF!</v>
      </c>
      <c r="R1119" s="96" t="e">
        <f t="shared" si="368"/>
        <v>#REF!</v>
      </c>
      <c r="S1119" s="96" t="e">
        <f t="shared" si="369"/>
        <v>#REF!</v>
      </c>
      <c r="T1119" s="89" t="e">
        <f t="shared" si="370"/>
        <v>#REF!</v>
      </c>
      <c r="U1119" s="96" t="e">
        <f t="shared" si="367"/>
        <v>#REF!</v>
      </c>
      <c r="V1119" s="100" t="e">
        <f t="shared" si="371"/>
        <v>#REF!</v>
      </c>
    </row>
    <row r="1120" spans="3:23" hidden="1">
      <c r="C1120" s="84" t="e">
        <f>'ORÇAMENTO '!#REF!</f>
        <v>#REF!</v>
      </c>
      <c r="D1120" s="88" t="e">
        <f>'ORÇAMENTO '!#REF!</f>
        <v>#REF!</v>
      </c>
      <c r="E1120" s="88" t="e">
        <f>'ORÇAMENTO '!#REF!</f>
        <v>#REF!</v>
      </c>
      <c r="F1120" s="88" t="e">
        <f>'ORÇAMENTO '!#REF!</f>
        <v>#REF!</v>
      </c>
      <c r="G1120" s="90" t="e">
        <f>'ORÇAMENTO '!#REF!</f>
        <v>#REF!</v>
      </c>
      <c r="H1120" s="92" t="e">
        <f>'ORÇAMENTO '!#REF!</f>
        <v>#REF!</v>
      </c>
      <c r="I1120" s="90" t="e">
        <f>'ORÇAMENTO '!#REF!</f>
        <v>#REF!</v>
      </c>
      <c r="J1120" s="90" t="e">
        <f>'ORÇAMENTO '!#REF!</f>
        <v>#REF!</v>
      </c>
      <c r="K1120" s="90" t="e">
        <f>'ORÇAMENTO '!#REF!</f>
        <v>#REF!</v>
      </c>
      <c r="L1120" s="92" t="e">
        <f>'ORÇAMENTO '!#REF!</f>
        <v>#REF!</v>
      </c>
      <c r="M1120" s="92" t="e">
        <f>'ORÇAMENTO '!#REF!</f>
        <v>#REF!</v>
      </c>
      <c r="N1120" s="95" t="e">
        <f>'ORÇAMENTO '!#REF!</f>
        <v>#REF!</v>
      </c>
      <c r="R1120" s="96" t="e">
        <f t="shared" si="368"/>
        <v>#REF!</v>
      </c>
      <c r="S1120" s="96" t="e">
        <f t="shared" si="369"/>
        <v>#REF!</v>
      </c>
      <c r="T1120" s="89" t="e">
        <f t="shared" si="370"/>
        <v>#REF!</v>
      </c>
      <c r="U1120" s="96" t="e">
        <f t="shared" si="367"/>
        <v>#REF!</v>
      </c>
      <c r="V1120" s="100" t="e">
        <f t="shared" si="371"/>
        <v>#REF!</v>
      </c>
    </row>
    <row r="1121" spans="3:23" hidden="1">
      <c r="C1121" s="84" t="e">
        <f>'ORÇAMENTO '!#REF!</f>
        <v>#REF!</v>
      </c>
      <c r="D1121" s="88" t="e">
        <f>'ORÇAMENTO '!#REF!</f>
        <v>#REF!</v>
      </c>
      <c r="E1121" s="88" t="e">
        <f>'ORÇAMENTO '!#REF!</f>
        <v>#REF!</v>
      </c>
      <c r="F1121" s="88" t="e">
        <f>'ORÇAMENTO '!#REF!</f>
        <v>#REF!</v>
      </c>
      <c r="G1121" s="90" t="e">
        <f>'ORÇAMENTO '!#REF!</f>
        <v>#REF!</v>
      </c>
      <c r="H1121" s="92" t="e">
        <f>'ORÇAMENTO '!#REF!</f>
        <v>#REF!</v>
      </c>
      <c r="I1121" s="90" t="e">
        <f>'ORÇAMENTO '!#REF!</f>
        <v>#REF!</v>
      </c>
      <c r="J1121" s="90" t="e">
        <f>'ORÇAMENTO '!#REF!</f>
        <v>#REF!</v>
      </c>
      <c r="K1121" s="90" t="e">
        <f>'ORÇAMENTO '!#REF!</f>
        <v>#REF!</v>
      </c>
      <c r="L1121" s="92" t="e">
        <f>'ORÇAMENTO '!#REF!</f>
        <v>#REF!</v>
      </c>
      <c r="M1121" s="92" t="e">
        <f>'ORÇAMENTO '!#REF!</f>
        <v>#REF!</v>
      </c>
      <c r="N1121" s="95" t="e">
        <f>'ORÇAMENTO '!#REF!</f>
        <v>#REF!</v>
      </c>
      <c r="R1121" s="96" t="e">
        <f t="shared" si="368"/>
        <v>#REF!</v>
      </c>
      <c r="S1121" s="96" t="e">
        <f t="shared" si="369"/>
        <v>#REF!</v>
      </c>
      <c r="T1121" s="89" t="e">
        <f t="shared" si="370"/>
        <v>#REF!</v>
      </c>
      <c r="U1121" s="96" t="e">
        <f t="shared" si="367"/>
        <v>#REF!</v>
      </c>
      <c r="V1121" s="100" t="e">
        <f t="shared" si="371"/>
        <v>#REF!</v>
      </c>
    </row>
    <row r="1122" spans="3:23" hidden="1">
      <c r="C1122" s="84" t="e">
        <f>'ORÇAMENTO '!#REF!</f>
        <v>#REF!</v>
      </c>
      <c r="D1122" s="88" t="e">
        <f>'ORÇAMENTO '!#REF!</f>
        <v>#REF!</v>
      </c>
      <c r="E1122" s="88" t="e">
        <f>'ORÇAMENTO '!#REF!</f>
        <v>#REF!</v>
      </c>
      <c r="F1122" s="88" t="e">
        <f>'ORÇAMENTO '!#REF!</f>
        <v>#REF!</v>
      </c>
      <c r="G1122" s="90" t="e">
        <f>'ORÇAMENTO '!#REF!</f>
        <v>#REF!</v>
      </c>
      <c r="H1122" s="92" t="e">
        <f>'ORÇAMENTO '!#REF!</f>
        <v>#REF!</v>
      </c>
      <c r="I1122" s="90" t="e">
        <f>'ORÇAMENTO '!#REF!</f>
        <v>#REF!</v>
      </c>
      <c r="J1122" s="90" t="e">
        <f>'ORÇAMENTO '!#REF!</f>
        <v>#REF!</v>
      </c>
      <c r="K1122" s="90" t="e">
        <f>'ORÇAMENTO '!#REF!</f>
        <v>#REF!</v>
      </c>
      <c r="L1122" s="92" t="e">
        <f>'ORÇAMENTO '!#REF!</f>
        <v>#REF!</v>
      </c>
      <c r="M1122" s="92" t="e">
        <f>'ORÇAMENTO '!#REF!</f>
        <v>#REF!</v>
      </c>
      <c r="N1122" s="95" t="e">
        <f>'ORÇAMENTO '!#REF!</f>
        <v>#REF!</v>
      </c>
      <c r="R1122" s="96" t="e">
        <f t="shared" si="368"/>
        <v>#REF!</v>
      </c>
      <c r="S1122" s="96" t="e">
        <f t="shared" si="369"/>
        <v>#REF!</v>
      </c>
      <c r="T1122" s="89" t="e">
        <f t="shared" si="370"/>
        <v>#REF!</v>
      </c>
      <c r="U1122" s="96" t="e">
        <f t="shared" si="367"/>
        <v>#REF!</v>
      </c>
      <c r="V1122" s="100" t="e">
        <f t="shared" si="371"/>
        <v>#REF!</v>
      </c>
    </row>
    <row r="1123" spans="3:23" hidden="1">
      <c r="C1123" s="84" t="e">
        <f>'ORÇAMENTO '!#REF!</f>
        <v>#REF!</v>
      </c>
      <c r="D1123" s="88" t="e">
        <f>'ORÇAMENTO '!#REF!</f>
        <v>#REF!</v>
      </c>
      <c r="E1123" s="88" t="e">
        <f>'ORÇAMENTO '!#REF!</f>
        <v>#REF!</v>
      </c>
      <c r="F1123" s="88" t="e">
        <f>'ORÇAMENTO '!#REF!</f>
        <v>#REF!</v>
      </c>
      <c r="G1123" s="90" t="e">
        <f>'ORÇAMENTO '!#REF!</f>
        <v>#REF!</v>
      </c>
      <c r="H1123" s="92" t="e">
        <f>'ORÇAMENTO '!#REF!</f>
        <v>#REF!</v>
      </c>
      <c r="I1123" s="90" t="e">
        <f>'ORÇAMENTO '!#REF!</f>
        <v>#REF!</v>
      </c>
      <c r="J1123" s="90" t="e">
        <f>'ORÇAMENTO '!#REF!</f>
        <v>#REF!</v>
      </c>
      <c r="K1123" s="90" t="e">
        <f>'ORÇAMENTO '!#REF!</f>
        <v>#REF!</v>
      </c>
      <c r="L1123" s="92" t="e">
        <f>'ORÇAMENTO '!#REF!</f>
        <v>#REF!</v>
      </c>
      <c r="M1123" s="92" t="e">
        <f>'ORÇAMENTO '!#REF!</f>
        <v>#REF!</v>
      </c>
      <c r="N1123" s="95" t="e">
        <f>'ORÇAMENTO '!#REF!</f>
        <v>#REF!</v>
      </c>
      <c r="R1123" s="96" t="e">
        <f t="shared" si="368"/>
        <v>#REF!</v>
      </c>
      <c r="S1123" s="96" t="e">
        <f t="shared" si="369"/>
        <v>#REF!</v>
      </c>
      <c r="T1123" s="89" t="e">
        <f t="shared" si="370"/>
        <v>#REF!</v>
      </c>
      <c r="U1123" s="96" t="e">
        <f t="shared" si="367"/>
        <v>#REF!</v>
      </c>
      <c r="V1123" s="100" t="e">
        <f t="shared" si="371"/>
        <v>#REF!</v>
      </c>
    </row>
    <row r="1124" spans="3:23" hidden="1">
      <c r="C1124" s="84" t="e">
        <f>'ORÇAMENTO '!#REF!</f>
        <v>#REF!</v>
      </c>
      <c r="D1124" s="88" t="e">
        <f>'ORÇAMENTO '!#REF!</f>
        <v>#REF!</v>
      </c>
      <c r="E1124" s="88" t="e">
        <f>'ORÇAMENTO '!#REF!</f>
        <v>#REF!</v>
      </c>
      <c r="F1124" s="88" t="e">
        <f>'ORÇAMENTO '!#REF!</f>
        <v>#REF!</v>
      </c>
      <c r="G1124" s="90" t="e">
        <f>'ORÇAMENTO '!#REF!</f>
        <v>#REF!</v>
      </c>
      <c r="H1124" s="92" t="e">
        <f>'ORÇAMENTO '!#REF!</f>
        <v>#REF!</v>
      </c>
      <c r="I1124" s="90" t="e">
        <f>'ORÇAMENTO '!#REF!</f>
        <v>#REF!</v>
      </c>
      <c r="J1124" s="90" t="e">
        <f>'ORÇAMENTO '!#REF!</f>
        <v>#REF!</v>
      </c>
      <c r="K1124" s="90" t="e">
        <f>'ORÇAMENTO '!#REF!</f>
        <v>#REF!</v>
      </c>
      <c r="L1124" s="92" t="e">
        <f>'ORÇAMENTO '!#REF!</f>
        <v>#REF!</v>
      </c>
      <c r="M1124" s="92" t="e">
        <f>'ORÇAMENTO '!#REF!</f>
        <v>#REF!</v>
      </c>
      <c r="N1124" s="95" t="e">
        <f>'ORÇAMENTO '!#REF!</f>
        <v>#REF!</v>
      </c>
      <c r="R1124" s="96" t="e">
        <f t="shared" si="368"/>
        <v>#REF!</v>
      </c>
      <c r="S1124" s="96" t="e">
        <f t="shared" si="369"/>
        <v>#REF!</v>
      </c>
      <c r="T1124" s="89" t="e">
        <f t="shared" si="370"/>
        <v>#REF!</v>
      </c>
      <c r="U1124" s="96" t="e">
        <f t="shared" si="367"/>
        <v>#REF!</v>
      </c>
      <c r="V1124" s="100" t="e">
        <f t="shared" si="371"/>
        <v>#REF!</v>
      </c>
    </row>
    <row r="1125" spans="3:23" hidden="1">
      <c r="C1125" s="84" t="e">
        <f>'ORÇAMENTO '!#REF!</f>
        <v>#REF!</v>
      </c>
      <c r="D1125" s="88" t="e">
        <f>'ORÇAMENTO '!#REF!</f>
        <v>#REF!</v>
      </c>
      <c r="E1125" s="88" t="e">
        <f>'ORÇAMENTO '!#REF!</f>
        <v>#REF!</v>
      </c>
      <c r="F1125" s="88" t="e">
        <f>'ORÇAMENTO '!#REF!</f>
        <v>#REF!</v>
      </c>
      <c r="G1125" s="90" t="e">
        <f>'ORÇAMENTO '!#REF!</f>
        <v>#REF!</v>
      </c>
      <c r="H1125" s="92" t="e">
        <f>'ORÇAMENTO '!#REF!</f>
        <v>#REF!</v>
      </c>
      <c r="I1125" s="90" t="e">
        <f>'ORÇAMENTO '!#REF!</f>
        <v>#REF!</v>
      </c>
      <c r="J1125" s="90" t="e">
        <f>'ORÇAMENTO '!#REF!</f>
        <v>#REF!</v>
      </c>
      <c r="K1125" s="90" t="e">
        <f>'ORÇAMENTO '!#REF!</f>
        <v>#REF!</v>
      </c>
      <c r="L1125" s="92" t="e">
        <f>'ORÇAMENTO '!#REF!</f>
        <v>#REF!</v>
      </c>
      <c r="M1125" s="92" t="e">
        <f>'ORÇAMENTO '!#REF!</f>
        <v>#REF!</v>
      </c>
      <c r="N1125" s="95" t="e">
        <f>'ORÇAMENTO '!#REF!</f>
        <v>#REF!</v>
      </c>
      <c r="R1125" s="96" t="e">
        <f t="shared" si="368"/>
        <v>#REF!</v>
      </c>
      <c r="S1125" s="96" t="e">
        <f t="shared" si="369"/>
        <v>#REF!</v>
      </c>
      <c r="T1125" s="89" t="e">
        <f t="shared" si="370"/>
        <v>#REF!</v>
      </c>
      <c r="U1125" s="96" t="e">
        <f t="shared" si="367"/>
        <v>#REF!</v>
      </c>
      <c r="V1125" s="100" t="e">
        <f t="shared" si="371"/>
        <v>#REF!</v>
      </c>
    </row>
    <row r="1126" spans="3:23" hidden="1">
      <c r="C1126" s="84" t="e">
        <f>'ORÇAMENTO '!#REF!</f>
        <v>#REF!</v>
      </c>
      <c r="D1126" s="88" t="e">
        <f>'ORÇAMENTO '!#REF!</f>
        <v>#REF!</v>
      </c>
      <c r="E1126" s="88" t="e">
        <f>'ORÇAMENTO '!#REF!</f>
        <v>#REF!</v>
      </c>
      <c r="F1126" s="88" t="e">
        <f>'ORÇAMENTO '!#REF!</f>
        <v>#REF!</v>
      </c>
      <c r="G1126" s="90" t="e">
        <f>'ORÇAMENTO '!#REF!</f>
        <v>#REF!</v>
      </c>
      <c r="H1126" s="92" t="e">
        <f>'ORÇAMENTO '!#REF!</f>
        <v>#REF!</v>
      </c>
      <c r="I1126" s="90" t="e">
        <f>'ORÇAMENTO '!#REF!</f>
        <v>#REF!</v>
      </c>
      <c r="J1126" s="90" t="e">
        <f>'ORÇAMENTO '!#REF!</f>
        <v>#REF!</v>
      </c>
      <c r="K1126" s="90" t="e">
        <f>'ORÇAMENTO '!#REF!</f>
        <v>#REF!</v>
      </c>
      <c r="L1126" s="92" t="e">
        <f>'ORÇAMENTO '!#REF!</f>
        <v>#REF!</v>
      </c>
      <c r="M1126" s="92" t="e">
        <f>'ORÇAMENTO '!#REF!</f>
        <v>#REF!</v>
      </c>
      <c r="N1126" s="95" t="e">
        <f>'ORÇAMENTO '!#REF!</f>
        <v>#REF!</v>
      </c>
      <c r="R1126" s="96" t="e">
        <f t="shared" si="368"/>
        <v>#REF!</v>
      </c>
      <c r="S1126" s="96" t="e">
        <f t="shared" si="369"/>
        <v>#REF!</v>
      </c>
      <c r="T1126" s="89" t="e">
        <f t="shared" si="370"/>
        <v>#REF!</v>
      </c>
      <c r="U1126" s="96" t="e">
        <f t="shared" si="367"/>
        <v>#REF!</v>
      </c>
      <c r="V1126" s="100" t="e">
        <f t="shared" si="371"/>
        <v>#REF!</v>
      </c>
    </row>
    <row r="1127" spans="3:23">
      <c r="C1127" s="84" t="e">
        <f>'ORÇAMENTO '!#REF!</f>
        <v>#REF!</v>
      </c>
      <c r="D1127" s="88" t="e">
        <f>'ORÇAMENTO '!#REF!</f>
        <v>#REF!</v>
      </c>
      <c r="E1127" s="88" t="e">
        <f>'ORÇAMENTO '!#REF!</f>
        <v>#REF!</v>
      </c>
      <c r="F1127" s="88" t="e">
        <f>'ORÇAMENTO '!#REF!</f>
        <v>#REF!</v>
      </c>
      <c r="G1127" s="90" t="e">
        <f>'ORÇAMENTO '!#REF!</f>
        <v>#REF!</v>
      </c>
      <c r="H1127" s="92" t="e">
        <f>'ORÇAMENTO '!#REF!</f>
        <v>#REF!</v>
      </c>
      <c r="I1127" s="90" t="e">
        <f>'ORÇAMENTO '!#REF!</f>
        <v>#REF!</v>
      </c>
      <c r="J1127" s="90" t="e">
        <f>'ORÇAMENTO '!#REF!</f>
        <v>#REF!</v>
      </c>
      <c r="K1127" s="90" t="e">
        <f>'ORÇAMENTO '!#REF!</f>
        <v>#REF!</v>
      </c>
      <c r="L1127" s="92" t="e">
        <f>'ORÇAMENTO '!#REF!</f>
        <v>#REF!</v>
      </c>
      <c r="M1127" s="92" t="e">
        <f>'ORÇAMENTO '!#REF!</f>
        <v>#REF!</v>
      </c>
      <c r="N1127" s="95" t="e">
        <f>'ORÇAMENTO '!#REF!</f>
        <v>#REF!</v>
      </c>
      <c r="R1127" s="96" t="e">
        <f t="shared" ref="R1127:R1132" si="372">IF(F1127=F1126,0,SUMIF($F$6:$F$1627,F1127,$H$6:$H$1627))</f>
        <v>#REF!</v>
      </c>
      <c r="S1127" s="96" t="e">
        <f t="shared" ref="S1127:S1132" si="373">IF(F1127=F1126,0,SUMIF($F$6:$F$1627,F1127,$I$6:$I$1627))</f>
        <v>#REF!</v>
      </c>
      <c r="T1127" s="89" t="e">
        <f t="shared" ref="T1127:T1132" si="374">IF(F1127=F1126,0,SUMIF($F$6:$F$1627,F1127,$L$6:$L$1627))</f>
        <v>#REF!</v>
      </c>
      <c r="U1127" s="96" t="e">
        <f t="shared" si="367"/>
        <v>#REF!</v>
      </c>
      <c r="V1127" s="100" t="e">
        <f t="shared" ref="V1127:V1132" si="375">IF(F1127=F1126,0,SUMIF($F$6:$F$1627,F1127,$N$6:$N$1627))</f>
        <v>#REF!</v>
      </c>
      <c r="W1127" s="103" t="e">
        <f t="shared" ref="W1127:W1132" si="376">V1127+W1126</f>
        <v>#REF!</v>
      </c>
    </row>
    <row r="1128" spans="3:23">
      <c r="C1128" s="84" t="e">
        <f>'ORÇAMENTO '!#REF!</f>
        <v>#REF!</v>
      </c>
      <c r="D1128" s="88" t="e">
        <f>'ORÇAMENTO '!#REF!</f>
        <v>#REF!</v>
      </c>
      <c r="E1128" s="88" t="e">
        <f>'ORÇAMENTO '!#REF!</f>
        <v>#REF!</v>
      </c>
      <c r="F1128" s="88" t="e">
        <f>'ORÇAMENTO '!#REF!</f>
        <v>#REF!</v>
      </c>
      <c r="G1128" s="90" t="e">
        <f>'ORÇAMENTO '!#REF!</f>
        <v>#REF!</v>
      </c>
      <c r="H1128" s="92" t="e">
        <f>'ORÇAMENTO '!#REF!</f>
        <v>#REF!</v>
      </c>
      <c r="I1128" s="90" t="e">
        <f>'ORÇAMENTO '!#REF!</f>
        <v>#REF!</v>
      </c>
      <c r="J1128" s="90" t="e">
        <f>'ORÇAMENTO '!#REF!</f>
        <v>#REF!</v>
      </c>
      <c r="K1128" s="90" t="e">
        <f>'ORÇAMENTO '!#REF!</f>
        <v>#REF!</v>
      </c>
      <c r="L1128" s="92" t="e">
        <f>'ORÇAMENTO '!#REF!</f>
        <v>#REF!</v>
      </c>
      <c r="M1128" s="92" t="e">
        <f>'ORÇAMENTO '!#REF!</f>
        <v>#REF!</v>
      </c>
      <c r="N1128" s="95" t="e">
        <f>'ORÇAMENTO '!#REF!</f>
        <v>#REF!</v>
      </c>
      <c r="R1128" s="96" t="e">
        <f t="shared" si="372"/>
        <v>#REF!</v>
      </c>
      <c r="S1128" s="96" t="e">
        <f t="shared" si="373"/>
        <v>#REF!</v>
      </c>
      <c r="T1128" s="89" t="e">
        <f t="shared" si="374"/>
        <v>#REF!</v>
      </c>
      <c r="U1128" s="96" t="e">
        <f t="shared" si="367"/>
        <v>#REF!</v>
      </c>
      <c r="V1128" s="100" t="e">
        <f t="shared" si="375"/>
        <v>#REF!</v>
      </c>
      <c r="W1128" s="103" t="e">
        <f t="shared" si="376"/>
        <v>#REF!</v>
      </c>
    </row>
    <row r="1129" spans="3:23">
      <c r="C1129" s="84" t="e">
        <f>'ORÇAMENTO '!#REF!</f>
        <v>#REF!</v>
      </c>
      <c r="D1129" s="88" t="e">
        <f>'ORÇAMENTO '!#REF!</f>
        <v>#REF!</v>
      </c>
      <c r="E1129" s="88" t="e">
        <f>'ORÇAMENTO '!#REF!</f>
        <v>#REF!</v>
      </c>
      <c r="F1129" s="88" t="e">
        <f>'ORÇAMENTO '!#REF!</f>
        <v>#REF!</v>
      </c>
      <c r="G1129" s="90" t="e">
        <f>'ORÇAMENTO '!#REF!</f>
        <v>#REF!</v>
      </c>
      <c r="H1129" s="92" t="e">
        <f>'ORÇAMENTO '!#REF!</f>
        <v>#REF!</v>
      </c>
      <c r="I1129" s="90" t="e">
        <f>'ORÇAMENTO '!#REF!</f>
        <v>#REF!</v>
      </c>
      <c r="J1129" s="90" t="e">
        <f>'ORÇAMENTO '!#REF!</f>
        <v>#REF!</v>
      </c>
      <c r="K1129" s="90" t="e">
        <f>'ORÇAMENTO '!#REF!</f>
        <v>#REF!</v>
      </c>
      <c r="L1129" s="92" t="e">
        <f>'ORÇAMENTO '!#REF!</f>
        <v>#REF!</v>
      </c>
      <c r="M1129" s="92" t="e">
        <f>'ORÇAMENTO '!#REF!</f>
        <v>#REF!</v>
      </c>
      <c r="N1129" s="95" t="e">
        <f>'ORÇAMENTO '!#REF!</f>
        <v>#REF!</v>
      </c>
      <c r="R1129" s="96" t="e">
        <f t="shared" si="372"/>
        <v>#REF!</v>
      </c>
      <c r="S1129" s="96" t="e">
        <f t="shared" si="373"/>
        <v>#REF!</v>
      </c>
      <c r="T1129" s="89" t="e">
        <f t="shared" si="374"/>
        <v>#REF!</v>
      </c>
      <c r="U1129" s="96" t="e">
        <f t="shared" si="367"/>
        <v>#REF!</v>
      </c>
      <c r="V1129" s="100" t="e">
        <f t="shared" si="375"/>
        <v>#REF!</v>
      </c>
      <c r="W1129" s="103" t="e">
        <f t="shared" si="376"/>
        <v>#REF!</v>
      </c>
    </row>
    <row r="1130" spans="3:23" ht="22.5">
      <c r="C1130" s="84" t="str">
        <f>'ORÇAMENTO '!A21</f>
        <v>01.01.01</v>
      </c>
      <c r="D1130" s="88" t="str">
        <f>'ORÇAMENTO '!B21</f>
        <v>COMPOSIÇÃO</v>
      </c>
      <c r="E1130" s="88" t="str">
        <f>'ORÇAMENTO '!C21</f>
        <v>001</v>
      </c>
      <c r="F1130" s="88" t="str">
        <f>'ORÇAMENTO '!D21</f>
        <v>PCMAT/PPRA/Projetos proteções coletivas  - Em atendimento a NR18</v>
      </c>
      <c r="G1130" s="90" t="str">
        <f>'ORÇAMENTO '!E21</f>
        <v>vb</v>
      </c>
      <c r="H1130" s="92">
        <f>'ORÇAMENTO '!F21</f>
        <v>1</v>
      </c>
      <c r="I1130" s="90">
        <f>'ORÇAMENTO '!G21</f>
        <v>0</v>
      </c>
      <c r="J1130" s="90">
        <f>'ORÇAMENTO '!H21</f>
        <v>3282.8854799999999</v>
      </c>
      <c r="K1130" s="90">
        <f>'ORÇAMENTO '!K21</f>
        <v>3282.88</v>
      </c>
      <c r="L1130" s="92">
        <f>'ORÇAMENTO '!O21</f>
        <v>4209.96</v>
      </c>
      <c r="M1130" s="92">
        <f>'ORÇAMENTO '!P21</f>
        <v>4209.96</v>
      </c>
      <c r="N1130" s="95">
        <f>'ORÇAMENTO '!Q21</f>
        <v>5.3323157337461556E-3</v>
      </c>
      <c r="R1130" s="96" t="e">
        <f t="shared" si="372"/>
        <v>#REF!</v>
      </c>
      <c r="S1130" s="96" t="e">
        <f t="shared" si="373"/>
        <v>#REF!</v>
      </c>
      <c r="T1130" s="89" t="e">
        <f t="shared" si="374"/>
        <v>#REF!</v>
      </c>
      <c r="U1130" s="96" t="e">
        <f t="shared" si="367"/>
        <v>#REF!</v>
      </c>
      <c r="V1130" s="100" t="e">
        <f t="shared" si="375"/>
        <v>#REF!</v>
      </c>
      <c r="W1130" s="103" t="e">
        <f t="shared" si="376"/>
        <v>#REF!</v>
      </c>
    </row>
    <row r="1131" spans="3:23">
      <c r="C1131" s="84" t="e">
        <f>'ORÇAMENTO '!#REF!</f>
        <v>#REF!</v>
      </c>
      <c r="D1131" s="88" t="e">
        <f>'ORÇAMENTO '!#REF!</f>
        <v>#REF!</v>
      </c>
      <c r="E1131" s="88" t="e">
        <f>'ORÇAMENTO '!#REF!</f>
        <v>#REF!</v>
      </c>
      <c r="F1131" s="88" t="e">
        <f>'ORÇAMENTO '!#REF!</f>
        <v>#REF!</v>
      </c>
      <c r="G1131" s="90" t="e">
        <f>'ORÇAMENTO '!#REF!</f>
        <v>#REF!</v>
      </c>
      <c r="H1131" s="92" t="e">
        <f>'ORÇAMENTO '!#REF!</f>
        <v>#REF!</v>
      </c>
      <c r="I1131" s="90" t="e">
        <f>'ORÇAMENTO '!#REF!</f>
        <v>#REF!</v>
      </c>
      <c r="J1131" s="90" t="e">
        <f>'ORÇAMENTO '!#REF!</f>
        <v>#REF!</v>
      </c>
      <c r="K1131" s="90" t="e">
        <f>'ORÇAMENTO '!#REF!</f>
        <v>#REF!</v>
      </c>
      <c r="L1131" s="92" t="e">
        <f>'ORÇAMENTO '!#REF!</f>
        <v>#REF!</v>
      </c>
      <c r="M1131" s="92" t="e">
        <f>'ORÇAMENTO '!#REF!</f>
        <v>#REF!</v>
      </c>
      <c r="N1131" s="95" t="e">
        <f>'ORÇAMENTO '!#REF!</f>
        <v>#REF!</v>
      </c>
      <c r="R1131" s="96" t="e">
        <f t="shared" si="372"/>
        <v>#REF!</v>
      </c>
      <c r="S1131" s="96" t="e">
        <f t="shared" si="373"/>
        <v>#REF!</v>
      </c>
      <c r="T1131" s="89" t="e">
        <f t="shared" si="374"/>
        <v>#REF!</v>
      </c>
      <c r="U1131" s="96" t="e">
        <f t="shared" si="367"/>
        <v>#REF!</v>
      </c>
      <c r="V1131" s="100" t="e">
        <f t="shared" si="375"/>
        <v>#REF!</v>
      </c>
      <c r="W1131" s="103" t="e">
        <f t="shared" si="376"/>
        <v>#REF!</v>
      </c>
    </row>
    <row r="1132" spans="3:23">
      <c r="C1132" s="84" t="e">
        <f>'ORÇAMENTO '!#REF!</f>
        <v>#REF!</v>
      </c>
      <c r="D1132" s="88" t="e">
        <f>'ORÇAMENTO '!#REF!</f>
        <v>#REF!</v>
      </c>
      <c r="E1132" s="88" t="e">
        <f>'ORÇAMENTO '!#REF!</f>
        <v>#REF!</v>
      </c>
      <c r="F1132" s="88" t="e">
        <f>'ORÇAMENTO '!#REF!</f>
        <v>#REF!</v>
      </c>
      <c r="G1132" s="90" t="e">
        <f>'ORÇAMENTO '!#REF!</f>
        <v>#REF!</v>
      </c>
      <c r="H1132" s="92" t="e">
        <f>'ORÇAMENTO '!#REF!</f>
        <v>#REF!</v>
      </c>
      <c r="I1132" s="90" t="e">
        <f>'ORÇAMENTO '!#REF!</f>
        <v>#REF!</v>
      </c>
      <c r="J1132" s="90" t="e">
        <f>'ORÇAMENTO '!#REF!</f>
        <v>#REF!</v>
      </c>
      <c r="K1132" s="90" t="e">
        <f>'ORÇAMENTO '!#REF!</f>
        <v>#REF!</v>
      </c>
      <c r="L1132" s="92" t="e">
        <f>'ORÇAMENTO '!#REF!</f>
        <v>#REF!</v>
      </c>
      <c r="M1132" s="92" t="e">
        <f>'ORÇAMENTO '!#REF!</f>
        <v>#REF!</v>
      </c>
      <c r="N1132" s="95" t="e">
        <f>'ORÇAMENTO '!#REF!</f>
        <v>#REF!</v>
      </c>
      <c r="R1132" s="96" t="e">
        <f t="shared" si="372"/>
        <v>#REF!</v>
      </c>
      <c r="S1132" s="96" t="e">
        <f t="shared" si="373"/>
        <v>#REF!</v>
      </c>
      <c r="T1132" s="89" t="e">
        <f t="shared" si="374"/>
        <v>#REF!</v>
      </c>
      <c r="U1132" s="96" t="e">
        <f t="shared" si="367"/>
        <v>#REF!</v>
      </c>
      <c r="V1132" s="100" t="e">
        <f t="shared" si="375"/>
        <v>#REF!</v>
      </c>
      <c r="W1132" s="103" t="e">
        <f t="shared" si="376"/>
        <v>#REF!</v>
      </c>
    </row>
    <row r="1133" spans="3:23" hidden="1">
      <c r="C1133" s="84" t="e">
        <f>'ORÇAMENTO '!#REF!</f>
        <v>#REF!</v>
      </c>
      <c r="D1133" s="88" t="e">
        <f>'ORÇAMENTO '!#REF!</f>
        <v>#REF!</v>
      </c>
      <c r="E1133" s="88" t="e">
        <f>'ORÇAMENTO '!#REF!</f>
        <v>#REF!</v>
      </c>
      <c r="F1133" s="88" t="e">
        <f>'ORÇAMENTO '!#REF!</f>
        <v>#REF!</v>
      </c>
      <c r="G1133" s="90" t="e">
        <f>'ORÇAMENTO '!#REF!</f>
        <v>#REF!</v>
      </c>
      <c r="H1133" s="92" t="e">
        <f>'ORÇAMENTO '!#REF!</f>
        <v>#REF!</v>
      </c>
      <c r="I1133" s="90" t="e">
        <f>'ORÇAMENTO '!#REF!</f>
        <v>#REF!</v>
      </c>
      <c r="J1133" s="90" t="e">
        <f>'ORÇAMENTO '!#REF!</f>
        <v>#REF!</v>
      </c>
      <c r="K1133" s="90" t="e">
        <f>'ORÇAMENTO '!#REF!</f>
        <v>#REF!</v>
      </c>
      <c r="L1133" s="92" t="e">
        <f>'ORÇAMENTO '!#REF!</f>
        <v>#REF!</v>
      </c>
      <c r="M1133" s="92" t="e">
        <f>'ORÇAMENTO '!#REF!</f>
        <v>#REF!</v>
      </c>
      <c r="N1133" s="95" t="e">
        <f>'ORÇAMENTO '!#REF!</f>
        <v>#REF!</v>
      </c>
      <c r="R1133" s="96" t="e">
        <f t="shared" ref="R1133:R1141" si="377">IF(F1133=F1132,0,SUMIF(F$6:F$1627,F1133,H$6:H$1627))</f>
        <v>#REF!</v>
      </c>
      <c r="S1133" s="96" t="e">
        <f t="shared" ref="S1133:S1141" si="378">IF(F1133=F1132,0,SUMIF(F$6:F$1627,F1133,I$6:I$1627))</f>
        <v>#REF!</v>
      </c>
      <c r="T1133" s="89" t="e">
        <f t="shared" ref="T1133:T1141" si="379">IF(F1133=F1132,0,SUMIF(F$6:F$1627,F1133,L$6:L$1627))</f>
        <v>#REF!</v>
      </c>
      <c r="U1133" s="96" t="e">
        <f t="shared" si="367"/>
        <v>#REF!</v>
      </c>
      <c r="V1133" s="100" t="e">
        <f t="shared" ref="V1133:V1141" si="380">IF(F1133=F1132,0,SUMIF(F$6:F$1627,F1133,N$6:N$1627))</f>
        <v>#REF!</v>
      </c>
    </row>
    <row r="1134" spans="3:23" hidden="1">
      <c r="C1134" s="84" t="e">
        <f>'ORÇAMENTO '!#REF!</f>
        <v>#REF!</v>
      </c>
      <c r="D1134" s="88" t="e">
        <f>'ORÇAMENTO '!#REF!</f>
        <v>#REF!</v>
      </c>
      <c r="E1134" s="88" t="e">
        <f>'ORÇAMENTO '!#REF!</f>
        <v>#REF!</v>
      </c>
      <c r="F1134" s="88" t="e">
        <f>'ORÇAMENTO '!#REF!</f>
        <v>#REF!</v>
      </c>
      <c r="G1134" s="90" t="e">
        <f>'ORÇAMENTO '!#REF!</f>
        <v>#REF!</v>
      </c>
      <c r="H1134" s="92" t="e">
        <f>'ORÇAMENTO '!#REF!</f>
        <v>#REF!</v>
      </c>
      <c r="I1134" s="90" t="e">
        <f>'ORÇAMENTO '!#REF!</f>
        <v>#REF!</v>
      </c>
      <c r="J1134" s="90" t="e">
        <f>'ORÇAMENTO '!#REF!</f>
        <v>#REF!</v>
      </c>
      <c r="K1134" s="90" t="e">
        <f>'ORÇAMENTO '!#REF!</f>
        <v>#REF!</v>
      </c>
      <c r="L1134" s="92" t="e">
        <f>'ORÇAMENTO '!#REF!</f>
        <v>#REF!</v>
      </c>
      <c r="M1134" s="92" t="e">
        <f>'ORÇAMENTO '!#REF!</f>
        <v>#REF!</v>
      </c>
      <c r="N1134" s="95" t="e">
        <f>'ORÇAMENTO '!#REF!</f>
        <v>#REF!</v>
      </c>
      <c r="R1134" s="96" t="e">
        <f t="shared" si="377"/>
        <v>#REF!</v>
      </c>
      <c r="S1134" s="96" t="e">
        <f t="shared" si="378"/>
        <v>#REF!</v>
      </c>
      <c r="T1134" s="89" t="e">
        <f t="shared" si="379"/>
        <v>#REF!</v>
      </c>
      <c r="U1134" s="96" t="e">
        <f t="shared" si="367"/>
        <v>#REF!</v>
      </c>
      <c r="V1134" s="100" t="e">
        <f t="shared" si="380"/>
        <v>#REF!</v>
      </c>
    </row>
    <row r="1135" spans="3:23" hidden="1">
      <c r="C1135" s="84" t="e">
        <f>'ORÇAMENTO '!#REF!</f>
        <v>#REF!</v>
      </c>
      <c r="D1135" s="88" t="e">
        <f>'ORÇAMENTO '!#REF!</f>
        <v>#REF!</v>
      </c>
      <c r="E1135" s="88" t="e">
        <f>'ORÇAMENTO '!#REF!</f>
        <v>#REF!</v>
      </c>
      <c r="F1135" s="88" t="e">
        <f>'ORÇAMENTO '!#REF!</f>
        <v>#REF!</v>
      </c>
      <c r="G1135" s="90" t="e">
        <f>'ORÇAMENTO '!#REF!</f>
        <v>#REF!</v>
      </c>
      <c r="H1135" s="92" t="e">
        <f>'ORÇAMENTO '!#REF!</f>
        <v>#REF!</v>
      </c>
      <c r="I1135" s="90" t="e">
        <f>'ORÇAMENTO '!#REF!</f>
        <v>#REF!</v>
      </c>
      <c r="J1135" s="90" t="e">
        <f>'ORÇAMENTO '!#REF!</f>
        <v>#REF!</v>
      </c>
      <c r="K1135" s="90" t="e">
        <f>'ORÇAMENTO '!#REF!</f>
        <v>#REF!</v>
      </c>
      <c r="L1135" s="92" t="e">
        <f>'ORÇAMENTO '!#REF!</f>
        <v>#REF!</v>
      </c>
      <c r="M1135" s="92" t="e">
        <f>'ORÇAMENTO '!#REF!</f>
        <v>#REF!</v>
      </c>
      <c r="N1135" s="95" t="e">
        <f>'ORÇAMENTO '!#REF!</f>
        <v>#REF!</v>
      </c>
      <c r="R1135" s="96" t="e">
        <f t="shared" si="377"/>
        <v>#REF!</v>
      </c>
      <c r="S1135" s="96" t="e">
        <f t="shared" si="378"/>
        <v>#REF!</v>
      </c>
      <c r="T1135" s="89" t="e">
        <f t="shared" si="379"/>
        <v>#REF!</v>
      </c>
      <c r="U1135" s="96" t="e">
        <f t="shared" si="367"/>
        <v>#REF!</v>
      </c>
      <c r="V1135" s="100" t="e">
        <f t="shared" si="380"/>
        <v>#REF!</v>
      </c>
    </row>
    <row r="1136" spans="3:23" hidden="1">
      <c r="C1136" s="84" t="e">
        <f>'ORÇAMENTO '!#REF!</f>
        <v>#REF!</v>
      </c>
      <c r="D1136" s="88" t="e">
        <f>'ORÇAMENTO '!#REF!</f>
        <v>#REF!</v>
      </c>
      <c r="E1136" s="88" t="e">
        <f>'ORÇAMENTO '!#REF!</f>
        <v>#REF!</v>
      </c>
      <c r="F1136" s="88" t="e">
        <f>'ORÇAMENTO '!#REF!</f>
        <v>#REF!</v>
      </c>
      <c r="G1136" s="90" t="e">
        <f>'ORÇAMENTO '!#REF!</f>
        <v>#REF!</v>
      </c>
      <c r="H1136" s="92" t="e">
        <f>'ORÇAMENTO '!#REF!</f>
        <v>#REF!</v>
      </c>
      <c r="I1136" s="90" t="e">
        <f>'ORÇAMENTO '!#REF!</f>
        <v>#REF!</v>
      </c>
      <c r="J1136" s="90" t="e">
        <f>'ORÇAMENTO '!#REF!</f>
        <v>#REF!</v>
      </c>
      <c r="K1136" s="90" t="e">
        <f>'ORÇAMENTO '!#REF!</f>
        <v>#REF!</v>
      </c>
      <c r="L1136" s="92" t="e">
        <f>'ORÇAMENTO '!#REF!</f>
        <v>#REF!</v>
      </c>
      <c r="M1136" s="92" t="e">
        <f>'ORÇAMENTO '!#REF!</f>
        <v>#REF!</v>
      </c>
      <c r="N1136" s="95" t="e">
        <f>'ORÇAMENTO '!#REF!</f>
        <v>#REF!</v>
      </c>
      <c r="R1136" s="96" t="e">
        <f t="shared" si="377"/>
        <v>#REF!</v>
      </c>
      <c r="S1136" s="96" t="e">
        <f t="shared" si="378"/>
        <v>#REF!</v>
      </c>
      <c r="T1136" s="89" t="e">
        <f t="shared" si="379"/>
        <v>#REF!</v>
      </c>
      <c r="U1136" s="96" t="e">
        <f t="shared" si="367"/>
        <v>#REF!</v>
      </c>
      <c r="V1136" s="100" t="e">
        <f t="shared" si="380"/>
        <v>#REF!</v>
      </c>
    </row>
    <row r="1137" spans="3:23" hidden="1">
      <c r="C1137" s="84" t="e">
        <f>'ORÇAMENTO '!#REF!</f>
        <v>#REF!</v>
      </c>
      <c r="D1137" s="88" t="e">
        <f>'ORÇAMENTO '!#REF!</f>
        <v>#REF!</v>
      </c>
      <c r="E1137" s="88" t="e">
        <f>'ORÇAMENTO '!#REF!</f>
        <v>#REF!</v>
      </c>
      <c r="F1137" s="88" t="e">
        <f>'ORÇAMENTO '!#REF!</f>
        <v>#REF!</v>
      </c>
      <c r="G1137" s="90" t="e">
        <f>'ORÇAMENTO '!#REF!</f>
        <v>#REF!</v>
      </c>
      <c r="H1137" s="92" t="e">
        <f>'ORÇAMENTO '!#REF!</f>
        <v>#REF!</v>
      </c>
      <c r="I1137" s="90" t="e">
        <f>'ORÇAMENTO '!#REF!</f>
        <v>#REF!</v>
      </c>
      <c r="J1137" s="90" t="e">
        <f>'ORÇAMENTO '!#REF!</f>
        <v>#REF!</v>
      </c>
      <c r="K1137" s="90" t="e">
        <f>'ORÇAMENTO '!#REF!</f>
        <v>#REF!</v>
      </c>
      <c r="L1137" s="92" t="e">
        <f>'ORÇAMENTO '!#REF!</f>
        <v>#REF!</v>
      </c>
      <c r="M1137" s="92" t="e">
        <f>'ORÇAMENTO '!#REF!</f>
        <v>#REF!</v>
      </c>
      <c r="N1137" s="95" t="e">
        <f>'ORÇAMENTO '!#REF!</f>
        <v>#REF!</v>
      </c>
      <c r="R1137" s="96" t="e">
        <f t="shared" si="377"/>
        <v>#REF!</v>
      </c>
      <c r="S1137" s="96" t="e">
        <f t="shared" si="378"/>
        <v>#REF!</v>
      </c>
      <c r="T1137" s="89" t="e">
        <f t="shared" si="379"/>
        <v>#REF!</v>
      </c>
      <c r="U1137" s="96" t="e">
        <f t="shared" si="367"/>
        <v>#REF!</v>
      </c>
      <c r="V1137" s="100" t="e">
        <f t="shared" si="380"/>
        <v>#REF!</v>
      </c>
    </row>
    <row r="1138" spans="3:23" hidden="1">
      <c r="C1138" s="84" t="e">
        <f>'ORÇAMENTO '!#REF!</f>
        <v>#REF!</v>
      </c>
      <c r="D1138" s="88" t="e">
        <f>'ORÇAMENTO '!#REF!</f>
        <v>#REF!</v>
      </c>
      <c r="E1138" s="88" t="e">
        <f>'ORÇAMENTO '!#REF!</f>
        <v>#REF!</v>
      </c>
      <c r="F1138" s="88" t="e">
        <f>'ORÇAMENTO '!#REF!</f>
        <v>#REF!</v>
      </c>
      <c r="G1138" s="90" t="e">
        <f>'ORÇAMENTO '!#REF!</f>
        <v>#REF!</v>
      </c>
      <c r="H1138" s="92" t="e">
        <f>'ORÇAMENTO '!#REF!</f>
        <v>#REF!</v>
      </c>
      <c r="I1138" s="90" t="e">
        <f>'ORÇAMENTO '!#REF!</f>
        <v>#REF!</v>
      </c>
      <c r="J1138" s="90" t="e">
        <f>'ORÇAMENTO '!#REF!</f>
        <v>#REF!</v>
      </c>
      <c r="K1138" s="90" t="e">
        <f>'ORÇAMENTO '!#REF!</f>
        <v>#REF!</v>
      </c>
      <c r="L1138" s="92" t="e">
        <f>'ORÇAMENTO '!#REF!</f>
        <v>#REF!</v>
      </c>
      <c r="M1138" s="92" t="e">
        <f>'ORÇAMENTO '!#REF!</f>
        <v>#REF!</v>
      </c>
      <c r="N1138" s="95" t="e">
        <f>'ORÇAMENTO '!#REF!</f>
        <v>#REF!</v>
      </c>
      <c r="R1138" s="96" t="e">
        <f t="shared" si="377"/>
        <v>#REF!</v>
      </c>
      <c r="S1138" s="96" t="e">
        <f t="shared" si="378"/>
        <v>#REF!</v>
      </c>
      <c r="T1138" s="89" t="e">
        <f t="shared" si="379"/>
        <v>#REF!</v>
      </c>
      <c r="U1138" s="96" t="e">
        <f t="shared" si="367"/>
        <v>#REF!</v>
      </c>
      <c r="V1138" s="100" t="e">
        <f t="shared" si="380"/>
        <v>#REF!</v>
      </c>
    </row>
    <row r="1139" spans="3:23" hidden="1">
      <c r="C1139" s="84" t="e">
        <f>'ORÇAMENTO '!#REF!</f>
        <v>#REF!</v>
      </c>
      <c r="D1139" s="88" t="e">
        <f>'ORÇAMENTO '!#REF!</f>
        <v>#REF!</v>
      </c>
      <c r="E1139" s="88" t="e">
        <f>'ORÇAMENTO '!#REF!</f>
        <v>#REF!</v>
      </c>
      <c r="F1139" s="88" t="e">
        <f>'ORÇAMENTO '!#REF!</f>
        <v>#REF!</v>
      </c>
      <c r="G1139" s="90" t="e">
        <f>'ORÇAMENTO '!#REF!</f>
        <v>#REF!</v>
      </c>
      <c r="H1139" s="92" t="e">
        <f>'ORÇAMENTO '!#REF!</f>
        <v>#REF!</v>
      </c>
      <c r="I1139" s="90" t="e">
        <f>'ORÇAMENTO '!#REF!</f>
        <v>#REF!</v>
      </c>
      <c r="J1139" s="90" t="e">
        <f>'ORÇAMENTO '!#REF!</f>
        <v>#REF!</v>
      </c>
      <c r="K1139" s="90" t="e">
        <f>'ORÇAMENTO '!#REF!</f>
        <v>#REF!</v>
      </c>
      <c r="L1139" s="92" t="e">
        <f>'ORÇAMENTO '!#REF!</f>
        <v>#REF!</v>
      </c>
      <c r="M1139" s="92" t="e">
        <f>'ORÇAMENTO '!#REF!</f>
        <v>#REF!</v>
      </c>
      <c r="N1139" s="95" t="e">
        <f>'ORÇAMENTO '!#REF!</f>
        <v>#REF!</v>
      </c>
      <c r="R1139" s="96" t="e">
        <f t="shared" si="377"/>
        <v>#REF!</v>
      </c>
      <c r="S1139" s="96" t="e">
        <f t="shared" si="378"/>
        <v>#REF!</v>
      </c>
      <c r="T1139" s="89" t="e">
        <f t="shared" si="379"/>
        <v>#REF!</v>
      </c>
      <c r="U1139" s="96" t="e">
        <f t="shared" si="367"/>
        <v>#REF!</v>
      </c>
      <c r="V1139" s="100" t="e">
        <f t="shared" si="380"/>
        <v>#REF!</v>
      </c>
    </row>
    <row r="1140" spans="3:23" hidden="1">
      <c r="C1140" s="84" t="e">
        <f>'ORÇAMENTO '!#REF!</f>
        <v>#REF!</v>
      </c>
      <c r="D1140" s="88" t="e">
        <f>'ORÇAMENTO '!#REF!</f>
        <v>#REF!</v>
      </c>
      <c r="E1140" s="88" t="e">
        <f>'ORÇAMENTO '!#REF!</f>
        <v>#REF!</v>
      </c>
      <c r="F1140" s="88" t="e">
        <f>'ORÇAMENTO '!#REF!</f>
        <v>#REF!</v>
      </c>
      <c r="G1140" s="90" t="e">
        <f>'ORÇAMENTO '!#REF!</f>
        <v>#REF!</v>
      </c>
      <c r="H1140" s="92" t="e">
        <f>'ORÇAMENTO '!#REF!</f>
        <v>#REF!</v>
      </c>
      <c r="I1140" s="90" t="e">
        <f>'ORÇAMENTO '!#REF!</f>
        <v>#REF!</v>
      </c>
      <c r="J1140" s="90" t="e">
        <f>'ORÇAMENTO '!#REF!</f>
        <v>#REF!</v>
      </c>
      <c r="K1140" s="90" t="e">
        <f>'ORÇAMENTO '!#REF!</f>
        <v>#REF!</v>
      </c>
      <c r="L1140" s="92" t="e">
        <f>'ORÇAMENTO '!#REF!</f>
        <v>#REF!</v>
      </c>
      <c r="M1140" s="92" t="e">
        <f>'ORÇAMENTO '!#REF!</f>
        <v>#REF!</v>
      </c>
      <c r="N1140" s="95" t="e">
        <f>'ORÇAMENTO '!#REF!</f>
        <v>#REF!</v>
      </c>
      <c r="R1140" s="96" t="e">
        <f t="shared" si="377"/>
        <v>#REF!</v>
      </c>
      <c r="S1140" s="96" t="e">
        <f t="shared" si="378"/>
        <v>#REF!</v>
      </c>
      <c r="T1140" s="89" t="e">
        <f t="shared" si="379"/>
        <v>#REF!</v>
      </c>
      <c r="U1140" s="96" t="e">
        <f t="shared" si="367"/>
        <v>#REF!</v>
      </c>
      <c r="V1140" s="100" t="e">
        <f t="shared" si="380"/>
        <v>#REF!</v>
      </c>
    </row>
    <row r="1141" spans="3:23" hidden="1">
      <c r="C1141" s="84" t="e">
        <f>'ORÇAMENTO '!#REF!</f>
        <v>#REF!</v>
      </c>
      <c r="D1141" s="88" t="e">
        <f>'ORÇAMENTO '!#REF!</f>
        <v>#REF!</v>
      </c>
      <c r="E1141" s="88" t="e">
        <f>'ORÇAMENTO '!#REF!</f>
        <v>#REF!</v>
      </c>
      <c r="F1141" s="88" t="e">
        <f>'ORÇAMENTO '!#REF!</f>
        <v>#REF!</v>
      </c>
      <c r="G1141" s="90" t="e">
        <f>'ORÇAMENTO '!#REF!</f>
        <v>#REF!</v>
      </c>
      <c r="H1141" s="92" t="e">
        <f>'ORÇAMENTO '!#REF!</f>
        <v>#REF!</v>
      </c>
      <c r="I1141" s="90" t="e">
        <f>'ORÇAMENTO '!#REF!</f>
        <v>#REF!</v>
      </c>
      <c r="J1141" s="90" t="e">
        <f>'ORÇAMENTO '!#REF!</f>
        <v>#REF!</v>
      </c>
      <c r="K1141" s="90" t="e">
        <f>'ORÇAMENTO '!#REF!</f>
        <v>#REF!</v>
      </c>
      <c r="L1141" s="92" t="e">
        <f>'ORÇAMENTO '!#REF!</f>
        <v>#REF!</v>
      </c>
      <c r="M1141" s="92" t="e">
        <f>'ORÇAMENTO '!#REF!</f>
        <v>#REF!</v>
      </c>
      <c r="N1141" s="95" t="e">
        <f>'ORÇAMENTO '!#REF!</f>
        <v>#REF!</v>
      </c>
      <c r="R1141" s="96" t="e">
        <f t="shared" si="377"/>
        <v>#REF!</v>
      </c>
      <c r="S1141" s="96" t="e">
        <f t="shared" si="378"/>
        <v>#REF!</v>
      </c>
      <c r="T1141" s="89" t="e">
        <f t="shared" si="379"/>
        <v>#REF!</v>
      </c>
      <c r="U1141" s="96" t="e">
        <f t="shared" si="367"/>
        <v>#REF!</v>
      </c>
      <c r="V1141" s="100" t="e">
        <f t="shared" si="380"/>
        <v>#REF!</v>
      </c>
    </row>
    <row r="1142" spans="3:23">
      <c r="C1142" s="84" t="e">
        <f>'ORÇAMENTO '!#REF!</f>
        <v>#REF!</v>
      </c>
      <c r="D1142" s="88" t="e">
        <f>'ORÇAMENTO '!#REF!</f>
        <v>#REF!</v>
      </c>
      <c r="E1142" s="88" t="e">
        <f>'ORÇAMENTO '!#REF!</f>
        <v>#REF!</v>
      </c>
      <c r="F1142" s="88" t="e">
        <f>'ORÇAMENTO '!#REF!</f>
        <v>#REF!</v>
      </c>
      <c r="G1142" s="90" t="e">
        <f>'ORÇAMENTO '!#REF!</f>
        <v>#REF!</v>
      </c>
      <c r="H1142" s="92" t="e">
        <f>'ORÇAMENTO '!#REF!</f>
        <v>#REF!</v>
      </c>
      <c r="I1142" s="90" t="e">
        <f>'ORÇAMENTO '!#REF!</f>
        <v>#REF!</v>
      </c>
      <c r="J1142" s="90" t="e">
        <f>'ORÇAMENTO '!#REF!</f>
        <v>#REF!</v>
      </c>
      <c r="K1142" s="90" t="e">
        <f>'ORÇAMENTO '!#REF!</f>
        <v>#REF!</v>
      </c>
      <c r="L1142" s="92" t="e">
        <f>'ORÇAMENTO '!#REF!</f>
        <v>#REF!</v>
      </c>
      <c r="M1142" s="92" t="e">
        <f>'ORÇAMENTO '!#REF!</f>
        <v>#REF!</v>
      </c>
      <c r="N1142" s="95" t="e">
        <f>'ORÇAMENTO '!#REF!</f>
        <v>#REF!</v>
      </c>
      <c r="R1142" s="96" t="e">
        <f t="shared" ref="R1142:R1159" si="381">IF(F1142=F1141,0,SUMIF($F$6:$F$1627,F1142,$H$6:$H$1627))</f>
        <v>#REF!</v>
      </c>
      <c r="S1142" s="96" t="e">
        <f t="shared" ref="S1142:S1159" si="382">IF(F1142=F1141,0,SUMIF($F$6:$F$1627,F1142,$I$6:$I$1627))</f>
        <v>#REF!</v>
      </c>
      <c r="T1142" s="89" t="e">
        <f t="shared" ref="T1142:T1159" si="383">IF(F1142=F1141,0,SUMIF($F$6:$F$1627,F1142,$L$6:$L$1627))</f>
        <v>#REF!</v>
      </c>
      <c r="U1142" s="96" t="e">
        <f t="shared" si="367"/>
        <v>#REF!</v>
      </c>
      <c r="V1142" s="100" t="e">
        <f t="shared" ref="V1142:V1159" si="384">IF(F1142=F1141,0,SUMIF($F$6:$F$1627,F1142,$N$6:$N$1627))</f>
        <v>#REF!</v>
      </c>
      <c r="W1142" s="103" t="e">
        <f t="shared" ref="W1142:W1159" si="385">V1142+W1141</f>
        <v>#REF!</v>
      </c>
    </row>
    <row r="1143" spans="3:23">
      <c r="C1143" s="84" t="e">
        <f>'ORÇAMENTO '!#REF!</f>
        <v>#REF!</v>
      </c>
      <c r="D1143" s="88" t="e">
        <f>'ORÇAMENTO '!#REF!</f>
        <v>#REF!</v>
      </c>
      <c r="E1143" s="88" t="e">
        <f>'ORÇAMENTO '!#REF!</f>
        <v>#REF!</v>
      </c>
      <c r="F1143" s="88" t="e">
        <f>'ORÇAMENTO '!#REF!</f>
        <v>#REF!</v>
      </c>
      <c r="G1143" s="90" t="e">
        <f>'ORÇAMENTO '!#REF!</f>
        <v>#REF!</v>
      </c>
      <c r="H1143" s="92" t="e">
        <f>'ORÇAMENTO '!#REF!</f>
        <v>#REF!</v>
      </c>
      <c r="I1143" s="90" t="e">
        <f>'ORÇAMENTO '!#REF!</f>
        <v>#REF!</v>
      </c>
      <c r="J1143" s="90" t="e">
        <f>'ORÇAMENTO '!#REF!</f>
        <v>#REF!</v>
      </c>
      <c r="K1143" s="90" t="e">
        <f>'ORÇAMENTO '!#REF!</f>
        <v>#REF!</v>
      </c>
      <c r="L1143" s="92" t="e">
        <f>'ORÇAMENTO '!#REF!</f>
        <v>#REF!</v>
      </c>
      <c r="M1143" s="92" t="e">
        <f>'ORÇAMENTO '!#REF!</f>
        <v>#REF!</v>
      </c>
      <c r="N1143" s="95" t="e">
        <f>'ORÇAMENTO '!#REF!</f>
        <v>#REF!</v>
      </c>
      <c r="R1143" s="96" t="e">
        <f t="shared" si="381"/>
        <v>#REF!</v>
      </c>
      <c r="S1143" s="96" t="e">
        <f t="shared" si="382"/>
        <v>#REF!</v>
      </c>
      <c r="T1143" s="89" t="e">
        <f t="shared" si="383"/>
        <v>#REF!</v>
      </c>
      <c r="U1143" s="96" t="e">
        <f t="shared" si="367"/>
        <v>#REF!</v>
      </c>
      <c r="V1143" s="100" t="e">
        <f t="shared" si="384"/>
        <v>#REF!</v>
      </c>
      <c r="W1143" s="103" t="e">
        <f t="shared" si="385"/>
        <v>#REF!</v>
      </c>
    </row>
    <row r="1144" spans="3:23">
      <c r="C1144" s="84" t="e">
        <f>'ORÇAMENTO '!#REF!</f>
        <v>#REF!</v>
      </c>
      <c r="D1144" s="88" t="e">
        <f>'ORÇAMENTO '!#REF!</f>
        <v>#REF!</v>
      </c>
      <c r="E1144" s="88" t="e">
        <f>'ORÇAMENTO '!#REF!</f>
        <v>#REF!</v>
      </c>
      <c r="F1144" s="88" t="e">
        <f>'ORÇAMENTO '!#REF!</f>
        <v>#REF!</v>
      </c>
      <c r="G1144" s="90" t="e">
        <f>'ORÇAMENTO '!#REF!</f>
        <v>#REF!</v>
      </c>
      <c r="H1144" s="92" t="e">
        <f>'ORÇAMENTO '!#REF!</f>
        <v>#REF!</v>
      </c>
      <c r="I1144" s="90" t="e">
        <f>'ORÇAMENTO '!#REF!</f>
        <v>#REF!</v>
      </c>
      <c r="J1144" s="90" t="e">
        <f>'ORÇAMENTO '!#REF!</f>
        <v>#REF!</v>
      </c>
      <c r="K1144" s="90" t="e">
        <f>'ORÇAMENTO '!#REF!</f>
        <v>#REF!</v>
      </c>
      <c r="L1144" s="92" t="e">
        <f>'ORÇAMENTO '!#REF!</f>
        <v>#REF!</v>
      </c>
      <c r="M1144" s="92" t="e">
        <f>'ORÇAMENTO '!#REF!</f>
        <v>#REF!</v>
      </c>
      <c r="N1144" s="95" t="e">
        <f>'ORÇAMENTO '!#REF!</f>
        <v>#REF!</v>
      </c>
      <c r="R1144" s="96" t="e">
        <f t="shared" si="381"/>
        <v>#REF!</v>
      </c>
      <c r="S1144" s="96" t="e">
        <f t="shared" si="382"/>
        <v>#REF!</v>
      </c>
      <c r="T1144" s="89" t="e">
        <f t="shared" si="383"/>
        <v>#REF!</v>
      </c>
      <c r="U1144" s="96" t="e">
        <f t="shared" si="367"/>
        <v>#REF!</v>
      </c>
      <c r="V1144" s="100" t="e">
        <f t="shared" si="384"/>
        <v>#REF!</v>
      </c>
      <c r="W1144" s="103" t="e">
        <f t="shared" si="385"/>
        <v>#REF!</v>
      </c>
    </row>
    <row r="1145" spans="3:23">
      <c r="C1145" s="84" t="e">
        <f>'ORÇAMENTO '!#REF!</f>
        <v>#REF!</v>
      </c>
      <c r="D1145" s="88" t="e">
        <f>'ORÇAMENTO '!#REF!</f>
        <v>#REF!</v>
      </c>
      <c r="E1145" s="88" t="e">
        <f>'ORÇAMENTO '!#REF!</f>
        <v>#REF!</v>
      </c>
      <c r="F1145" s="88" t="e">
        <f>'ORÇAMENTO '!#REF!</f>
        <v>#REF!</v>
      </c>
      <c r="G1145" s="90" t="e">
        <f>'ORÇAMENTO '!#REF!</f>
        <v>#REF!</v>
      </c>
      <c r="H1145" s="92" t="e">
        <f>'ORÇAMENTO '!#REF!</f>
        <v>#REF!</v>
      </c>
      <c r="I1145" s="90" t="e">
        <f>'ORÇAMENTO '!#REF!</f>
        <v>#REF!</v>
      </c>
      <c r="J1145" s="90" t="e">
        <f>'ORÇAMENTO '!#REF!</f>
        <v>#REF!</v>
      </c>
      <c r="K1145" s="90" t="e">
        <f>'ORÇAMENTO '!#REF!</f>
        <v>#REF!</v>
      </c>
      <c r="L1145" s="92" t="e">
        <f>'ORÇAMENTO '!#REF!</f>
        <v>#REF!</v>
      </c>
      <c r="M1145" s="92" t="e">
        <f>'ORÇAMENTO '!#REF!</f>
        <v>#REF!</v>
      </c>
      <c r="N1145" s="95" t="e">
        <f>'ORÇAMENTO '!#REF!</f>
        <v>#REF!</v>
      </c>
      <c r="R1145" s="96" t="e">
        <f t="shared" si="381"/>
        <v>#REF!</v>
      </c>
      <c r="S1145" s="96" t="e">
        <f t="shared" si="382"/>
        <v>#REF!</v>
      </c>
      <c r="T1145" s="89" t="e">
        <f t="shared" si="383"/>
        <v>#REF!</v>
      </c>
      <c r="U1145" s="96" t="e">
        <f t="shared" si="367"/>
        <v>#REF!</v>
      </c>
      <c r="V1145" s="100" t="e">
        <f t="shared" si="384"/>
        <v>#REF!</v>
      </c>
      <c r="W1145" s="103" t="e">
        <f t="shared" si="385"/>
        <v>#REF!</v>
      </c>
    </row>
    <row r="1146" spans="3:23">
      <c r="C1146" s="84" t="e">
        <f>'ORÇAMENTO '!#REF!</f>
        <v>#REF!</v>
      </c>
      <c r="D1146" s="88" t="e">
        <f>'ORÇAMENTO '!#REF!</f>
        <v>#REF!</v>
      </c>
      <c r="E1146" s="88" t="e">
        <f>'ORÇAMENTO '!#REF!</f>
        <v>#REF!</v>
      </c>
      <c r="F1146" s="88" t="e">
        <f>'ORÇAMENTO '!#REF!</f>
        <v>#REF!</v>
      </c>
      <c r="G1146" s="90" t="e">
        <f>'ORÇAMENTO '!#REF!</f>
        <v>#REF!</v>
      </c>
      <c r="H1146" s="92" t="e">
        <f>'ORÇAMENTO '!#REF!</f>
        <v>#REF!</v>
      </c>
      <c r="I1146" s="90" t="e">
        <f>'ORÇAMENTO '!#REF!</f>
        <v>#REF!</v>
      </c>
      <c r="J1146" s="90" t="e">
        <f>'ORÇAMENTO '!#REF!</f>
        <v>#REF!</v>
      </c>
      <c r="K1146" s="90" t="e">
        <f>'ORÇAMENTO '!#REF!</f>
        <v>#REF!</v>
      </c>
      <c r="L1146" s="92" t="e">
        <f>'ORÇAMENTO '!#REF!</f>
        <v>#REF!</v>
      </c>
      <c r="M1146" s="92" t="e">
        <f>'ORÇAMENTO '!#REF!</f>
        <v>#REF!</v>
      </c>
      <c r="N1146" s="95" t="e">
        <f>'ORÇAMENTO '!#REF!</f>
        <v>#REF!</v>
      </c>
      <c r="R1146" s="96" t="e">
        <f t="shared" si="381"/>
        <v>#REF!</v>
      </c>
      <c r="S1146" s="96" t="e">
        <f t="shared" si="382"/>
        <v>#REF!</v>
      </c>
      <c r="T1146" s="89" t="e">
        <f t="shared" si="383"/>
        <v>#REF!</v>
      </c>
      <c r="U1146" s="96" t="e">
        <f t="shared" si="367"/>
        <v>#REF!</v>
      </c>
      <c r="V1146" s="100" t="e">
        <f t="shared" si="384"/>
        <v>#REF!</v>
      </c>
      <c r="W1146" s="103" t="e">
        <f t="shared" si="385"/>
        <v>#REF!</v>
      </c>
    </row>
    <row r="1147" spans="3:23">
      <c r="C1147" s="84" t="e">
        <f>'ORÇAMENTO '!#REF!</f>
        <v>#REF!</v>
      </c>
      <c r="D1147" s="88" t="e">
        <f>'ORÇAMENTO '!#REF!</f>
        <v>#REF!</v>
      </c>
      <c r="E1147" s="88" t="e">
        <f>'ORÇAMENTO '!#REF!</f>
        <v>#REF!</v>
      </c>
      <c r="F1147" s="88" t="e">
        <f>'ORÇAMENTO '!#REF!</f>
        <v>#REF!</v>
      </c>
      <c r="G1147" s="90" t="e">
        <f>'ORÇAMENTO '!#REF!</f>
        <v>#REF!</v>
      </c>
      <c r="H1147" s="92" t="e">
        <f>'ORÇAMENTO '!#REF!</f>
        <v>#REF!</v>
      </c>
      <c r="I1147" s="90" t="e">
        <f>'ORÇAMENTO '!#REF!</f>
        <v>#REF!</v>
      </c>
      <c r="J1147" s="90" t="e">
        <f>'ORÇAMENTO '!#REF!</f>
        <v>#REF!</v>
      </c>
      <c r="K1147" s="90" t="e">
        <f>'ORÇAMENTO '!#REF!</f>
        <v>#REF!</v>
      </c>
      <c r="L1147" s="92" t="e">
        <f>'ORÇAMENTO '!#REF!</f>
        <v>#REF!</v>
      </c>
      <c r="M1147" s="92" t="e">
        <f>'ORÇAMENTO '!#REF!</f>
        <v>#REF!</v>
      </c>
      <c r="N1147" s="95" t="e">
        <f>'ORÇAMENTO '!#REF!</f>
        <v>#REF!</v>
      </c>
      <c r="R1147" s="96" t="e">
        <f t="shared" si="381"/>
        <v>#REF!</v>
      </c>
      <c r="S1147" s="96" t="e">
        <f t="shared" si="382"/>
        <v>#REF!</v>
      </c>
      <c r="T1147" s="89" t="e">
        <f t="shared" si="383"/>
        <v>#REF!</v>
      </c>
      <c r="U1147" s="96" t="e">
        <f t="shared" si="367"/>
        <v>#REF!</v>
      </c>
      <c r="V1147" s="100" t="e">
        <f t="shared" si="384"/>
        <v>#REF!</v>
      </c>
      <c r="W1147" s="103" t="e">
        <f t="shared" si="385"/>
        <v>#REF!</v>
      </c>
    </row>
    <row r="1148" spans="3:23">
      <c r="C1148" s="84" t="e">
        <f>'ORÇAMENTO '!#REF!</f>
        <v>#REF!</v>
      </c>
      <c r="D1148" s="88" t="e">
        <f>'ORÇAMENTO '!#REF!</f>
        <v>#REF!</v>
      </c>
      <c r="E1148" s="88" t="e">
        <f>'ORÇAMENTO '!#REF!</f>
        <v>#REF!</v>
      </c>
      <c r="F1148" s="88" t="e">
        <f>'ORÇAMENTO '!#REF!</f>
        <v>#REF!</v>
      </c>
      <c r="G1148" s="90" t="e">
        <f>'ORÇAMENTO '!#REF!</f>
        <v>#REF!</v>
      </c>
      <c r="H1148" s="92" t="e">
        <f>'ORÇAMENTO '!#REF!</f>
        <v>#REF!</v>
      </c>
      <c r="I1148" s="90" t="e">
        <f>'ORÇAMENTO '!#REF!</f>
        <v>#REF!</v>
      </c>
      <c r="J1148" s="90" t="e">
        <f>'ORÇAMENTO '!#REF!</f>
        <v>#REF!</v>
      </c>
      <c r="K1148" s="90" t="e">
        <f>'ORÇAMENTO '!#REF!</f>
        <v>#REF!</v>
      </c>
      <c r="L1148" s="92" t="e">
        <f>'ORÇAMENTO '!#REF!</f>
        <v>#REF!</v>
      </c>
      <c r="M1148" s="92" t="e">
        <f>'ORÇAMENTO '!#REF!</f>
        <v>#REF!</v>
      </c>
      <c r="N1148" s="95" t="e">
        <f>'ORÇAMENTO '!#REF!</f>
        <v>#REF!</v>
      </c>
      <c r="R1148" s="96" t="e">
        <f t="shared" si="381"/>
        <v>#REF!</v>
      </c>
      <c r="S1148" s="96" t="e">
        <f t="shared" si="382"/>
        <v>#REF!</v>
      </c>
      <c r="T1148" s="89" t="e">
        <f t="shared" si="383"/>
        <v>#REF!</v>
      </c>
      <c r="U1148" s="96" t="e">
        <f t="shared" si="367"/>
        <v>#REF!</v>
      </c>
      <c r="V1148" s="100" t="e">
        <f t="shared" si="384"/>
        <v>#REF!</v>
      </c>
      <c r="W1148" s="103" t="e">
        <f t="shared" si="385"/>
        <v>#REF!</v>
      </c>
    </row>
    <row r="1149" spans="3:23">
      <c r="C1149" s="84" t="e">
        <f>'ORÇAMENTO '!#REF!</f>
        <v>#REF!</v>
      </c>
      <c r="D1149" s="88" t="e">
        <f>'ORÇAMENTO '!#REF!</f>
        <v>#REF!</v>
      </c>
      <c r="E1149" s="88" t="e">
        <f>'ORÇAMENTO '!#REF!</f>
        <v>#REF!</v>
      </c>
      <c r="F1149" s="88" t="e">
        <f>'ORÇAMENTO '!#REF!</f>
        <v>#REF!</v>
      </c>
      <c r="G1149" s="90" t="e">
        <f>'ORÇAMENTO '!#REF!</f>
        <v>#REF!</v>
      </c>
      <c r="H1149" s="92" t="e">
        <f>'ORÇAMENTO '!#REF!</f>
        <v>#REF!</v>
      </c>
      <c r="I1149" s="90" t="e">
        <f>'ORÇAMENTO '!#REF!</f>
        <v>#REF!</v>
      </c>
      <c r="J1149" s="90" t="e">
        <f>'ORÇAMENTO '!#REF!</f>
        <v>#REF!</v>
      </c>
      <c r="K1149" s="90" t="e">
        <f>'ORÇAMENTO '!#REF!</f>
        <v>#REF!</v>
      </c>
      <c r="L1149" s="92" t="e">
        <f>'ORÇAMENTO '!#REF!</f>
        <v>#REF!</v>
      </c>
      <c r="M1149" s="92" t="e">
        <f>'ORÇAMENTO '!#REF!</f>
        <v>#REF!</v>
      </c>
      <c r="N1149" s="95" t="e">
        <f>'ORÇAMENTO '!#REF!</f>
        <v>#REF!</v>
      </c>
      <c r="R1149" s="96" t="e">
        <f t="shared" si="381"/>
        <v>#REF!</v>
      </c>
      <c r="S1149" s="96" t="e">
        <f t="shared" si="382"/>
        <v>#REF!</v>
      </c>
      <c r="T1149" s="89" t="e">
        <f t="shared" si="383"/>
        <v>#REF!</v>
      </c>
      <c r="U1149" s="96" t="e">
        <f t="shared" si="367"/>
        <v>#REF!</v>
      </c>
      <c r="V1149" s="100" t="e">
        <f t="shared" si="384"/>
        <v>#REF!</v>
      </c>
      <c r="W1149" s="103" t="e">
        <f t="shared" si="385"/>
        <v>#REF!</v>
      </c>
    </row>
    <row r="1150" spans="3:23">
      <c r="C1150" s="84" t="e">
        <f>'ORÇAMENTO '!#REF!</f>
        <v>#REF!</v>
      </c>
      <c r="D1150" s="88" t="e">
        <f>'ORÇAMENTO '!#REF!</f>
        <v>#REF!</v>
      </c>
      <c r="E1150" s="88" t="e">
        <f>'ORÇAMENTO '!#REF!</f>
        <v>#REF!</v>
      </c>
      <c r="F1150" s="88" t="e">
        <f>'ORÇAMENTO '!#REF!</f>
        <v>#REF!</v>
      </c>
      <c r="G1150" s="90" t="e">
        <f>'ORÇAMENTO '!#REF!</f>
        <v>#REF!</v>
      </c>
      <c r="H1150" s="92" t="e">
        <f>'ORÇAMENTO '!#REF!</f>
        <v>#REF!</v>
      </c>
      <c r="I1150" s="90" t="e">
        <f>'ORÇAMENTO '!#REF!</f>
        <v>#REF!</v>
      </c>
      <c r="J1150" s="90" t="e">
        <f>'ORÇAMENTO '!#REF!</f>
        <v>#REF!</v>
      </c>
      <c r="K1150" s="90" t="e">
        <f>'ORÇAMENTO '!#REF!</f>
        <v>#REF!</v>
      </c>
      <c r="L1150" s="92" t="e">
        <f>'ORÇAMENTO '!#REF!</f>
        <v>#REF!</v>
      </c>
      <c r="M1150" s="92" t="e">
        <f>'ORÇAMENTO '!#REF!</f>
        <v>#REF!</v>
      </c>
      <c r="N1150" s="95" t="e">
        <f>'ORÇAMENTO '!#REF!</f>
        <v>#REF!</v>
      </c>
      <c r="R1150" s="96" t="e">
        <f t="shared" si="381"/>
        <v>#REF!</v>
      </c>
      <c r="S1150" s="96" t="e">
        <f t="shared" si="382"/>
        <v>#REF!</v>
      </c>
      <c r="T1150" s="89" t="e">
        <f t="shared" si="383"/>
        <v>#REF!</v>
      </c>
      <c r="U1150" s="96" t="e">
        <f t="shared" si="367"/>
        <v>#REF!</v>
      </c>
      <c r="V1150" s="100" t="e">
        <f t="shared" si="384"/>
        <v>#REF!</v>
      </c>
      <c r="W1150" s="103" t="e">
        <f t="shared" si="385"/>
        <v>#REF!</v>
      </c>
    </row>
    <row r="1151" spans="3:23">
      <c r="C1151" s="84" t="e">
        <f>'ORÇAMENTO '!#REF!</f>
        <v>#REF!</v>
      </c>
      <c r="D1151" s="88" t="e">
        <f>'ORÇAMENTO '!#REF!</f>
        <v>#REF!</v>
      </c>
      <c r="E1151" s="88" t="e">
        <f>'ORÇAMENTO '!#REF!</f>
        <v>#REF!</v>
      </c>
      <c r="F1151" s="88" t="e">
        <f>'ORÇAMENTO '!#REF!</f>
        <v>#REF!</v>
      </c>
      <c r="G1151" s="90" t="e">
        <f>'ORÇAMENTO '!#REF!</f>
        <v>#REF!</v>
      </c>
      <c r="H1151" s="92" t="e">
        <f>'ORÇAMENTO '!#REF!</f>
        <v>#REF!</v>
      </c>
      <c r="I1151" s="90" t="e">
        <f>'ORÇAMENTO '!#REF!</f>
        <v>#REF!</v>
      </c>
      <c r="J1151" s="90" t="e">
        <f>'ORÇAMENTO '!#REF!</f>
        <v>#REF!</v>
      </c>
      <c r="K1151" s="90" t="e">
        <f>'ORÇAMENTO '!#REF!</f>
        <v>#REF!</v>
      </c>
      <c r="L1151" s="92" t="e">
        <f>'ORÇAMENTO '!#REF!</f>
        <v>#REF!</v>
      </c>
      <c r="M1151" s="92" t="e">
        <f>'ORÇAMENTO '!#REF!</f>
        <v>#REF!</v>
      </c>
      <c r="N1151" s="95" t="e">
        <f>'ORÇAMENTO '!#REF!</f>
        <v>#REF!</v>
      </c>
      <c r="R1151" s="96" t="e">
        <f t="shared" si="381"/>
        <v>#REF!</v>
      </c>
      <c r="S1151" s="96" t="e">
        <f t="shared" si="382"/>
        <v>#REF!</v>
      </c>
      <c r="T1151" s="89" t="e">
        <f t="shared" si="383"/>
        <v>#REF!</v>
      </c>
      <c r="U1151" s="96" t="e">
        <f t="shared" si="367"/>
        <v>#REF!</v>
      </c>
      <c r="V1151" s="100" t="e">
        <f t="shared" si="384"/>
        <v>#REF!</v>
      </c>
      <c r="W1151" s="103" t="e">
        <f t="shared" si="385"/>
        <v>#REF!</v>
      </c>
    </row>
    <row r="1152" spans="3:23">
      <c r="C1152" s="84" t="e">
        <f>'ORÇAMENTO '!#REF!</f>
        <v>#REF!</v>
      </c>
      <c r="D1152" s="88" t="e">
        <f>'ORÇAMENTO '!#REF!</f>
        <v>#REF!</v>
      </c>
      <c r="E1152" s="88" t="e">
        <f>'ORÇAMENTO '!#REF!</f>
        <v>#REF!</v>
      </c>
      <c r="F1152" s="88" t="e">
        <f>'ORÇAMENTO '!#REF!</f>
        <v>#REF!</v>
      </c>
      <c r="G1152" s="90" t="e">
        <f>'ORÇAMENTO '!#REF!</f>
        <v>#REF!</v>
      </c>
      <c r="H1152" s="92" t="e">
        <f>'ORÇAMENTO '!#REF!</f>
        <v>#REF!</v>
      </c>
      <c r="I1152" s="90" t="e">
        <f>'ORÇAMENTO '!#REF!</f>
        <v>#REF!</v>
      </c>
      <c r="J1152" s="90" t="e">
        <f>'ORÇAMENTO '!#REF!</f>
        <v>#REF!</v>
      </c>
      <c r="K1152" s="90" t="e">
        <f>'ORÇAMENTO '!#REF!</f>
        <v>#REF!</v>
      </c>
      <c r="L1152" s="92" t="e">
        <f>'ORÇAMENTO '!#REF!</f>
        <v>#REF!</v>
      </c>
      <c r="M1152" s="92" t="e">
        <f>'ORÇAMENTO '!#REF!</f>
        <v>#REF!</v>
      </c>
      <c r="N1152" s="95" t="e">
        <f>'ORÇAMENTO '!#REF!</f>
        <v>#REF!</v>
      </c>
      <c r="R1152" s="96" t="e">
        <f t="shared" si="381"/>
        <v>#REF!</v>
      </c>
      <c r="S1152" s="96" t="e">
        <f t="shared" si="382"/>
        <v>#REF!</v>
      </c>
      <c r="T1152" s="89" t="e">
        <f t="shared" si="383"/>
        <v>#REF!</v>
      </c>
      <c r="U1152" s="96" t="e">
        <f t="shared" si="367"/>
        <v>#REF!</v>
      </c>
      <c r="V1152" s="100" t="e">
        <f t="shared" si="384"/>
        <v>#REF!</v>
      </c>
      <c r="W1152" s="103" t="e">
        <f t="shared" si="385"/>
        <v>#REF!</v>
      </c>
    </row>
    <row r="1153" spans="3:23">
      <c r="C1153" s="84" t="e">
        <f>'ORÇAMENTO '!#REF!</f>
        <v>#REF!</v>
      </c>
      <c r="D1153" s="88" t="e">
        <f>'ORÇAMENTO '!#REF!</f>
        <v>#REF!</v>
      </c>
      <c r="E1153" s="88" t="e">
        <f>'ORÇAMENTO '!#REF!</f>
        <v>#REF!</v>
      </c>
      <c r="F1153" s="88" t="e">
        <f>'ORÇAMENTO '!#REF!</f>
        <v>#REF!</v>
      </c>
      <c r="G1153" s="90" t="e">
        <f>'ORÇAMENTO '!#REF!</f>
        <v>#REF!</v>
      </c>
      <c r="H1153" s="92" t="e">
        <f>'ORÇAMENTO '!#REF!</f>
        <v>#REF!</v>
      </c>
      <c r="I1153" s="90" t="e">
        <f>'ORÇAMENTO '!#REF!</f>
        <v>#REF!</v>
      </c>
      <c r="J1153" s="90" t="e">
        <f>'ORÇAMENTO '!#REF!</f>
        <v>#REF!</v>
      </c>
      <c r="K1153" s="90" t="e">
        <f>'ORÇAMENTO '!#REF!</f>
        <v>#REF!</v>
      </c>
      <c r="L1153" s="92" t="e">
        <f>'ORÇAMENTO '!#REF!</f>
        <v>#REF!</v>
      </c>
      <c r="M1153" s="92" t="e">
        <f>'ORÇAMENTO '!#REF!</f>
        <v>#REF!</v>
      </c>
      <c r="N1153" s="95" t="e">
        <f>'ORÇAMENTO '!#REF!</f>
        <v>#REF!</v>
      </c>
      <c r="R1153" s="96" t="e">
        <f t="shared" si="381"/>
        <v>#REF!</v>
      </c>
      <c r="S1153" s="96" t="e">
        <f t="shared" si="382"/>
        <v>#REF!</v>
      </c>
      <c r="T1153" s="89" t="e">
        <f t="shared" si="383"/>
        <v>#REF!</v>
      </c>
      <c r="U1153" s="96" t="e">
        <f t="shared" si="367"/>
        <v>#REF!</v>
      </c>
      <c r="V1153" s="100" t="e">
        <f t="shared" si="384"/>
        <v>#REF!</v>
      </c>
      <c r="W1153" s="103" t="e">
        <f t="shared" si="385"/>
        <v>#REF!</v>
      </c>
    </row>
    <row r="1154" spans="3:23">
      <c r="C1154" s="84" t="e">
        <f>'ORÇAMENTO '!#REF!</f>
        <v>#REF!</v>
      </c>
      <c r="D1154" s="88" t="e">
        <f>'ORÇAMENTO '!#REF!</f>
        <v>#REF!</v>
      </c>
      <c r="E1154" s="88" t="e">
        <f>'ORÇAMENTO '!#REF!</f>
        <v>#REF!</v>
      </c>
      <c r="F1154" s="88" t="e">
        <f>'ORÇAMENTO '!#REF!</f>
        <v>#REF!</v>
      </c>
      <c r="G1154" s="90" t="e">
        <f>'ORÇAMENTO '!#REF!</f>
        <v>#REF!</v>
      </c>
      <c r="H1154" s="92" t="e">
        <f>'ORÇAMENTO '!#REF!</f>
        <v>#REF!</v>
      </c>
      <c r="I1154" s="90" t="e">
        <f>'ORÇAMENTO '!#REF!</f>
        <v>#REF!</v>
      </c>
      <c r="J1154" s="90" t="e">
        <f>'ORÇAMENTO '!#REF!</f>
        <v>#REF!</v>
      </c>
      <c r="K1154" s="90" t="e">
        <f>'ORÇAMENTO '!#REF!</f>
        <v>#REF!</v>
      </c>
      <c r="L1154" s="92" t="e">
        <f>'ORÇAMENTO '!#REF!</f>
        <v>#REF!</v>
      </c>
      <c r="M1154" s="92" t="e">
        <f>'ORÇAMENTO '!#REF!</f>
        <v>#REF!</v>
      </c>
      <c r="N1154" s="95" t="e">
        <f>'ORÇAMENTO '!#REF!</f>
        <v>#REF!</v>
      </c>
      <c r="R1154" s="96" t="e">
        <f t="shared" si="381"/>
        <v>#REF!</v>
      </c>
      <c r="S1154" s="96" t="e">
        <f t="shared" si="382"/>
        <v>#REF!</v>
      </c>
      <c r="T1154" s="89" t="e">
        <f t="shared" si="383"/>
        <v>#REF!</v>
      </c>
      <c r="U1154" s="96" t="e">
        <f t="shared" si="367"/>
        <v>#REF!</v>
      </c>
      <c r="V1154" s="100" t="e">
        <f t="shared" si="384"/>
        <v>#REF!</v>
      </c>
      <c r="W1154" s="103" t="e">
        <f t="shared" si="385"/>
        <v>#REF!</v>
      </c>
    </row>
    <row r="1155" spans="3:23">
      <c r="C1155" s="84" t="e">
        <f>'ORÇAMENTO '!#REF!</f>
        <v>#REF!</v>
      </c>
      <c r="D1155" s="88" t="e">
        <f>'ORÇAMENTO '!#REF!</f>
        <v>#REF!</v>
      </c>
      <c r="E1155" s="88" t="e">
        <f>'ORÇAMENTO '!#REF!</f>
        <v>#REF!</v>
      </c>
      <c r="F1155" s="88" t="e">
        <f>'ORÇAMENTO '!#REF!</f>
        <v>#REF!</v>
      </c>
      <c r="G1155" s="90" t="e">
        <f>'ORÇAMENTO '!#REF!</f>
        <v>#REF!</v>
      </c>
      <c r="H1155" s="92" t="e">
        <f>'ORÇAMENTO '!#REF!</f>
        <v>#REF!</v>
      </c>
      <c r="I1155" s="90" t="e">
        <f>'ORÇAMENTO '!#REF!</f>
        <v>#REF!</v>
      </c>
      <c r="J1155" s="90" t="e">
        <f>'ORÇAMENTO '!#REF!</f>
        <v>#REF!</v>
      </c>
      <c r="K1155" s="90" t="e">
        <f>'ORÇAMENTO '!#REF!</f>
        <v>#REF!</v>
      </c>
      <c r="L1155" s="92" t="e">
        <f>'ORÇAMENTO '!#REF!</f>
        <v>#REF!</v>
      </c>
      <c r="M1155" s="92" t="e">
        <f>'ORÇAMENTO '!#REF!</f>
        <v>#REF!</v>
      </c>
      <c r="N1155" s="95" t="e">
        <f>'ORÇAMENTO '!#REF!</f>
        <v>#REF!</v>
      </c>
      <c r="R1155" s="96" t="e">
        <f t="shared" si="381"/>
        <v>#REF!</v>
      </c>
      <c r="S1155" s="96" t="e">
        <f t="shared" si="382"/>
        <v>#REF!</v>
      </c>
      <c r="T1155" s="89" t="e">
        <f t="shared" si="383"/>
        <v>#REF!</v>
      </c>
      <c r="U1155" s="96" t="e">
        <f t="shared" si="367"/>
        <v>#REF!</v>
      </c>
      <c r="V1155" s="100" t="e">
        <f t="shared" si="384"/>
        <v>#REF!</v>
      </c>
      <c r="W1155" s="103" t="e">
        <f t="shared" si="385"/>
        <v>#REF!</v>
      </c>
    </row>
    <row r="1156" spans="3:23">
      <c r="C1156" s="84" t="e">
        <f>'ORÇAMENTO '!#REF!</f>
        <v>#REF!</v>
      </c>
      <c r="D1156" s="88" t="e">
        <f>'ORÇAMENTO '!#REF!</f>
        <v>#REF!</v>
      </c>
      <c r="E1156" s="88" t="e">
        <f>'ORÇAMENTO '!#REF!</f>
        <v>#REF!</v>
      </c>
      <c r="F1156" s="88" t="e">
        <f>'ORÇAMENTO '!#REF!</f>
        <v>#REF!</v>
      </c>
      <c r="G1156" s="90" t="e">
        <f>'ORÇAMENTO '!#REF!</f>
        <v>#REF!</v>
      </c>
      <c r="H1156" s="92" t="e">
        <f>'ORÇAMENTO '!#REF!</f>
        <v>#REF!</v>
      </c>
      <c r="I1156" s="90" t="e">
        <f>'ORÇAMENTO '!#REF!</f>
        <v>#REF!</v>
      </c>
      <c r="J1156" s="90" t="e">
        <f>'ORÇAMENTO '!#REF!</f>
        <v>#REF!</v>
      </c>
      <c r="K1156" s="90" t="e">
        <f>'ORÇAMENTO '!#REF!</f>
        <v>#REF!</v>
      </c>
      <c r="L1156" s="92" t="e">
        <f>'ORÇAMENTO '!#REF!</f>
        <v>#REF!</v>
      </c>
      <c r="M1156" s="92" t="e">
        <f>'ORÇAMENTO '!#REF!</f>
        <v>#REF!</v>
      </c>
      <c r="N1156" s="95" t="e">
        <f>'ORÇAMENTO '!#REF!</f>
        <v>#REF!</v>
      </c>
      <c r="R1156" s="96" t="e">
        <f t="shared" si="381"/>
        <v>#REF!</v>
      </c>
      <c r="S1156" s="96" t="e">
        <f t="shared" si="382"/>
        <v>#REF!</v>
      </c>
      <c r="T1156" s="89" t="e">
        <f t="shared" si="383"/>
        <v>#REF!</v>
      </c>
      <c r="U1156" s="96" t="e">
        <f t="shared" si="367"/>
        <v>#REF!</v>
      </c>
      <c r="V1156" s="100" t="e">
        <f t="shared" si="384"/>
        <v>#REF!</v>
      </c>
      <c r="W1156" s="103" t="e">
        <f t="shared" si="385"/>
        <v>#REF!</v>
      </c>
    </row>
    <row r="1157" spans="3:23">
      <c r="C1157" s="84" t="e">
        <f>'ORÇAMENTO '!#REF!</f>
        <v>#REF!</v>
      </c>
      <c r="D1157" s="88" t="e">
        <f>'ORÇAMENTO '!#REF!</f>
        <v>#REF!</v>
      </c>
      <c r="E1157" s="88" t="e">
        <f>'ORÇAMENTO '!#REF!</f>
        <v>#REF!</v>
      </c>
      <c r="F1157" s="88" t="e">
        <f>'ORÇAMENTO '!#REF!</f>
        <v>#REF!</v>
      </c>
      <c r="G1157" s="90" t="e">
        <f>'ORÇAMENTO '!#REF!</f>
        <v>#REF!</v>
      </c>
      <c r="H1157" s="92" t="e">
        <f>'ORÇAMENTO '!#REF!</f>
        <v>#REF!</v>
      </c>
      <c r="I1157" s="90" t="e">
        <f>'ORÇAMENTO '!#REF!</f>
        <v>#REF!</v>
      </c>
      <c r="J1157" s="90" t="e">
        <f>'ORÇAMENTO '!#REF!</f>
        <v>#REF!</v>
      </c>
      <c r="K1157" s="90" t="e">
        <f>'ORÇAMENTO '!#REF!</f>
        <v>#REF!</v>
      </c>
      <c r="L1157" s="92" t="e">
        <f>'ORÇAMENTO '!#REF!</f>
        <v>#REF!</v>
      </c>
      <c r="M1157" s="92" t="e">
        <f>'ORÇAMENTO '!#REF!</f>
        <v>#REF!</v>
      </c>
      <c r="N1157" s="95" t="e">
        <f>'ORÇAMENTO '!#REF!</f>
        <v>#REF!</v>
      </c>
      <c r="R1157" s="96" t="e">
        <f t="shared" si="381"/>
        <v>#REF!</v>
      </c>
      <c r="S1157" s="96" t="e">
        <f t="shared" si="382"/>
        <v>#REF!</v>
      </c>
      <c r="T1157" s="89" t="e">
        <f t="shared" si="383"/>
        <v>#REF!</v>
      </c>
      <c r="U1157" s="96" t="e">
        <f t="shared" si="367"/>
        <v>#REF!</v>
      </c>
      <c r="V1157" s="100" t="e">
        <f t="shared" si="384"/>
        <v>#REF!</v>
      </c>
      <c r="W1157" s="103" t="e">
        <f t="shared" si="385"/>
        <v>#REF!</v>
      </c>
    </row>
    <row r="1158" spans="3:23">
      <c r="C1158" s="84" t="e">
        <f>'ORÇAMENTO '!#REF!</f>
        <v>#REF!</v>
      </c>
      <c r="D1158" s="88" t="e">
        <f>'ORÇAMENTO '!#REF!</f>
        <v>#REF!</v>
      </c>
      <c r="E1158" s="88" t="e">
        <f>'ORÇAMENTO '!#REF!</f>
        <v>#REF!</v>
      </c>
      <c r="F1158" s="88" t="e">
        <f>'ORÇAMENTO '!#REF!</f>
        <v>#REF!</v>
      </c>
      <c r="G1158" s="90" t="e">
        <f>'ORÇAMENTO '!#REF!</f>
        <v>#REF!</v>
      </c>
      <c r="H1158" s="92" t="e">
        <f>'ORÇAMENTO '!#REF!</f>
        <v>#REF!</v>
      </c>
      <c r="I1158" s="90" t="e">
        <f>'ORÇAMENTO '!#REF!</f>
        <v>#REF!</v>
      </c>
      <c r="J1158" s="90" t="e">
        <f>'ORÇAMENTO '!#REF!</f>
        <v>#REF!</v>
      </c>
      <c r="K1158" s="90" t="e">
        <f>'ORÇAMENTO '!#REF!</f>
        <v>#REF!</v>
      </c>
      <c r="L1158" s="92" t="e">
        <f>'ORÇAMENTO '!#REF!</f>
        <v>#REF!</v>
      </c>
      <c r="M1158" s="92" t="e">
        <f>'ORÇAMENTO '!#REF!</f>
        <v>#REF!</v>
      </c>
      <c r="N1158" s="95" t="e">
        <f>'ORÇAMENTO '!#REF!</f>
        <v>#REF!</v>
      </c>
      <c r="R1158" s="96" t="e">
        <f t="shared" si="381"/>
        <v>#REF!</v>
      </c>
      <c r="S1158" s="96" t="e">
        <f t="shared" si="382"/>
        <v>#REF!</v>
      </c>
      <c r="T1158" s="89" t="e">
        <f t="shared" si="383"/>
        <v>#REF!</v>
      </c>
      <c r="U1158" s="96" t="e">
        <f t="shared" ref="U1158:U1221" si="386">IF(F1158=F1157,0,SUMIF(F$6:F$1627,F1158,M$6:M$1627))</f>
        <v>#REF!</v>
      </c>
      <c r="V1158" s="100" t="e">
        <f t="shared" si="384"/>
        <v>#REF!</v>
      </c>
      <c r="W1158" s="103" t="e">
        <f t="shared" si="385"/>
        <v>#REF!</v>
      </c>
    </row>
    <row r="1159" spans="3:23">
      <c r="C1159" s="84" t="e">
        <f>'ORÇAMENTO '!#REF!</f>
        <v>#REF!</v>
      </c>
      <c r="D1159" s="88" t="e">
        <f>'ORÇAMENTO '!#REF!</f>
        <v>#REF!</v>
      </c>
      <c r="E1159" s="88" t="e">
        <f>'ORÇAMENTO '!#REF!</f>
        <v>#REF!</v>
      </c>
      <c r="F1159" s="88" t="e">
        <f>'ORÇAMENTO '!#REF!</f>
        <v>#REF!</v>
      </c>
      <c r="G1159" s="90" t="e">
        <f>'ORÇAMENTO '!#REF!</f>
        <v>#REF!</v>
      </c>
      <c r="H1159" s="92" t="e">
        <f>'ORÇAMENTO '!#REF!</f>
        <v>#REF!</v>
      </c>
      <c r="I1159" s="90" t="e">
        <f>'ORÇAMENTO '!#REF!</f>
        <v>#REF!</v>
      </c>
      <c r="J1159" s="90" t="e">
        <f>'ORÇAMENTO '!#REF!</f>
        <v>#REF!</v>
      </c>
      <c r="K1159" s="90" t="e">
        <f>'ORÇAMENTO '!#REF!</f>
        <v>#REF!</v>
      </c>
      <c r="L1159" s="92" t="e">
        <f>'ORÇAMENTO '!#REF!</f>
        <v>#REF!</v>
      </c>
      <c r="M1159" s="92" t="e">
        <f>'ORÇAMENTO '!#REF!</f>
        <v>#REF!</v>
      </c>
      <c r="N1159" s="95" t="e">
        <f>'ORÇAMENTO '!#REF!</f>
        <v>#REF!</v>
      </c>
      <c r="R1159" s="96" t="e">
        <f t="shared" si="381"/>
        <v>#REF!</v>
      </c>
      <c r="S1159" s="96" t="e">
        <f t="shared" si="382"/>
        <v>#REF!</v>
      </c>
      <c r="T1159" s="89" t="e">
        <f t="shared" si="383"/>
        <v>#REF!</v>
      </c>
      <c r="U1159" s="96" t="e">
        <f t="shared" si="386"/>
        <v>#REF!</v>
      </c>
      <c r="V1159" s="100" t="e">
        <f t="shared" si="384"/>
        <v>#REF!</v>
      </c>
      <c r="W1159" s="103" t="e">
        <f t="shared" si="385"/>
        <v>#REF!</v>
      </c>
    </row>
    <row r="1160" spans="3:23" hidden="1">
      <c r="C1160" s="84" t="e">
        <f>'ORÇAMENTO '!#REF!</f>
        <v>#REF!</v>
      </c>
      <c r="D1160" s="88" t="e">
        <f>'ORÇAMENTO '!#REF!</f>
        <v>#REF!</v>
      </c>
      <c r="E1160" s="88" t="e">
        <f>'ORÇAMENTO '!#REF!</f>
        <v>#REF!</v>
      </c>
      <c r="F1160" s="88" t="e">
        <f>'ORÇAMENTO '!#REF!</f>
        <v>#REF!</v>
      </c>
      <c r="G1160" s="90" t="e">
        <f>'ORÇAMENTO '!#REF!</f>
        <v>#REF!</v>
      </c>
      <c r="H1160" s="92" t="e">
        <f>'ORÇAMENTO '!#REF!</f>
        <v>#REF!</v>
      </c>
      <c r="I1160" s="90" t="e">
        <f>'ORÇAMENTO '!#REF!</f>
        <v>#REF!</v>
      </c>
      <c r="J1160" s="90" t="e">
        <f>'ORÇAMENTO '!#REF!</f>
        <v>#REF!</v>
      </c>
      <c r="K1160" s="90" t="e">
        <f>'ORÇAMENTO '!#REF!</f>
        <v>#REF!</v>
      </c>
      <c r="L1160" s="92" t="e">
        <f>'ORÇAMENTO '!#REF!</f>
        <v>#REF!</v>
      </c>
      <c r="M1160" s="92" t="e">
        <f>'ORÇAMENTO '!#REF!</f>
        <v>#REF!</v>
      </c>
      <c r="N1160" s="95" t="e">
        <f>'ORÇAMENTO '!#REF!</f>
        <v>#REF!</v>
      </c>
      <c r="R1160" s="96" t="e">
        <f>IF(F1160=F1159,0,SUMIF(F$6:F$1627,F1160,H$6:H$1627))</f>
        <v>#REF!</v>
      </c>
      <c r="S1160" s="96" t="e">
        <f>IF(F1160=F1159,0,SUMIF(F$6:F$1627,F1160,I$6:I$1627))</f>
        <v>#REF!</v>
      </c>
      <c r="T1160" s="89" t="e">
        <f>IF(F1160=F1159,0,SUMIF(F$6:F$1627,F1160,L$6:L$1627))</f>
        <v>#REF!</v>
      </c>
      <c r="U1160" s="96" t="e">
        <f t="shared" si="386"/>
        <v>#REF!</v>
      </c>
      <c r="V1160" s="100" t="e">
        <f>IF(F1160=F1159,0,SUMIF(F$6:F$1627,F1160,N$6:N$1627))</f>
        <v>#REF!</v>
      </c>
    </row>
    <row r="1161" spans="3:23">
      <c r="C1161" s="84" t="e">
        <f>'ORÇAMENTO '!#REF!</f>
        <v>#REF!</v>
      </c>
      <c r="D1161" s="88" t="e">
        <f>'ORÇAMENTO '!#REF!</f>
        <v>#REF!</v>
      </c>
      <c r="E1161" s="88" t="e">
        <f>'ORÇAMENTO '!#REF!</f>
        <v>#REF!</v>
      </c>
      <c r="F1161" s="88" t="e">
        <f>'ORÇAMENTO '!#REF!</f>
        <v>#REF!</v>
      </c>
      <c r="G1161" s="90" t="e">
        <f>'ORÇAMENTO '!#REF!</f>
        <v>#REF!</v>
      </c>
      <c r="H1161" s="92" t="e">
        <f>'ORÇAMENTO '!#REF!</f>
        <v>#REF!</v>
      </c>
      <c r="I1161" s="90" t="e">
        <f>'ORÇAMENTO '!#REF!</f>
        <v>#REF!</v>
      </c>
      <c r="J1161" s="90" t="e">
        <f>'ORÇAMENTO '!#REF!</f>
        <v>#REF!</v>
      </c>
      <c r="K1161" s="90" t="e">
        <f>'ORÇAMENTO '!#REF!</f>
        <v>#REF!</v>
      </c>
      <c r="L1161" s="92" t="e">
        <f>'ORÇAMENTO '!#REF!</f>
        <v>#REF!</v>
      </c>
      <c r="M1161" s="92" t="e">
        <f>'ORÇAMENTO '!#REF!</f>
        <v>#REF!</v>
      </c>
      <c r="N1161" s="95" t="e">
        <f>'ORÇAMENTO '!#REF!</f>
        <v>#REF!</v>
      </c>
      <c r="R1161" s="96" t="e">
        <f>IF(F1161=F1160,0,SUMIF($F$6:$F$1627,F1161,$H$6:$H$1627))</f>
        <v>#REF!</v>
      </c>
      <c r="S1161" s="96" t="e">
        <f>IF(F1161=F1160,0,SUMIF($F$6:$F$1627,F1161,$I$6:$I$1627))</f>
        <v>#REF!</v>
      </c>
      <c r="T1161" s="89" t="e">
        <f>IF(F1161=F1160,0,SUMIF($F$6:$F$1627,F1161,$L$6:$L$1627))</f>
        <v>#REF!</v>
      </c>
      <c r="U1161" s="96" t="e">
        <f t="shared" si="386"/>
        <v>#REF!</v>
      </c>
      <c r="V1161" s="100" t="e">
        <f>IF(F1161=F1160,0,SUMIF($F$6:$F$1627,F1161,$N$6:$N$1627))</f>
        <v>#REF!</v>
      </c>
      <c r="W1161" s="103" t="e">
        <f>V1161+W1160</f>
        <v>#REF!</v>
      </c>
    </row>
    <row r="1162" spans="3:23" ht="78.75" hidden="1">
      <c r="C1162" s="84" t="str">
        <f>'ORÇAMENTO '!A79</f>
        <v>04.03.01</v>
      </c>
      <c r="D1162" s="88" t="str">
        <f>'ORÇAMENTO '!B79</f>
        <v>SINAPI</v>
      </c>
      <c r="E1162" s="88">
        <f>'ORÇAMENTO '!C79</f>
        <v>88489</v>
      </c>
      <c r="F1162" s="88" t="str">
        <f>'ORÇAMENTO '!D79</f>
        <v>APLICAÇÃO MANUAL DE PINTURA COM TINTA LÁTEX ACRÍLICA EM PAREDES, DUAS DEMÃOS - COR ELEFANTE REF. SUVINIL OU EQUIVALENTE TÉCNICO. AF_06/2014 - SALÃO, MOP, CENTRAL DE GÁS E LIXO</v>
      </c>
      <c r="G1162" s="90" t="str">
        <f>'ORÇAMENTO '!E79</f>
        <v>m²</v>
      </c>
      <c r="H1162" s="92">
        <f>'ORÇAMENTO '!F79</f>
        <v>135.32</v>
      </c>
      <c r="I1162" s="90">
        <f>'ORÇAMENTO '!G79</f>
        <v>6.89</v>
      </c>
      <c r="J1162" s="90">
        <f>'ORÇAMENTO '!H79</f>
        <v>3.6</v>
      </c>
      <c r="K1162" s="90">
        <f>'ORÇAMENTO '!K79</f>
        <v>1419.5</v>
      </c>
      <c r="L1162" s="92">
        <f>'ORÇAMENTO '!O79</f>
        <v>624.72</v>
      </c>
      <c r="M1162" s="92">
        <f>'ORÇAMENTO '!P79</f>
        <v>1706.89</v>
      </c>
      <c r="N1162" s="95">
        <f>'ORÇAMENTO '!Q79</f>
        <v>2.1619389264444259E-3</v>
      </c>
      <c r="R1162" s="96" t="e">
        <f>IF(F1162=F1161,0,SUMIF(F$6:F$1627,F1162,H$6:H$1627))</f>
        <v>#REF!</v>
      </c>
      <c r="S1162" s="96" t="e">
        <f>IF(F1162=F1161,0,SUMIF(F$6:F$1627,F1162,I$6:I$1627))</f>
        <v>#REF!</v>
      </c>
      <c r="T1162" s="89" t="e">
        <f>IF(F1162=F1161,0,SUMIF(F$6:F$1627,F1162,L$6:L$1627))</f>
        <v>#REF!</v>
      </c>
      <c r="U1162" s="96" t="e">
        <f t="shared" si="386"/>
        <v>#REF!</v>
      </c>
      <c r="V1162" s="100" t="e">
        <f>IF(F1162=F1161,0,SUMIF(F$6:F$1627,F1162,N$6:N$1627))</f>
        <v>#REF!</v>
      </c>
    </row>
    <row r="1163" spans="3:23" hidden="1">
      <c r="C1163" s="84" t="e">
        <f>'ORÇAMENTO '!#REF!</f>
        <v>#REF!</v>
      </c>
      <c r="D1163" s="88" t="e">
        <f>'ORÇAMENTO '!#REF!</f>
        <v>#REF!</v>
      </c>
      <c r="E1163" s="88" t="e">
        <f>'ORÇAMENTO '!#REF!</f>
        <v>#REF!</v>
      </c>
      <c r="F1163" s="88" t="e">
        <f>'ORÇAMENTO '!#REF!</f>
        <v>#REF!</v>
      </c>
      <c r="G1163" s="90" t="e">
        <f>'ORÇAMENTO '!#REF!</f>
        <v>#REF!</v>
      </c>
      <c r="H1163" s="92" t="e">
        <f>'ORÇAMENTO '!#REF!</f>
        <v>#REF!</v>
      </c>
      <c r="I1163" s="90" t="e">
        <f>'ORÇAMENTO '!#REF!</f>
        <v>#REF!</v>
      </c>
      <c r="J1163" s="90" t="e">
        <f>'ORÇAMENTO '!#REF!</f>
        <v>#REF!</v>
      </c>
      <c r="K1163" s="90" t="e">
        <f>'ORÇAMENTO '!#REF!</f>
        <v>#REF!</v>
      </c>
      <c r="L1163" s="92" t="e">
        <f>'ORÇAMENTO '!#REF!</f>
        <v>#REF!</v>
      </c>
      <c r="M1163" s="92" t="e">
        <f>'ORÇAMENTO '!#REF!</f>
        <v>#REF!</v>
      </c>
      <c r="N1163" s="95" t="e">
        <f>'ORÇAMENTO '!#REF!</f>
        <v>#REF!</v>
      </c>
      <c r="R1163" s="96" t="e">
        <f>IF(F1163=F1162,0,SUMIF(F$6:F$1627,F1163,H$6:H$1627))</f>
        <v>#REF!</v>
      </c>
      <c r="S1163" s="96" t="e">
        <f>IF(F1163=F1162,0,SUMIF(F$6:F$1627,F1163,I$6:I$1627))</f>
        <v>#REF!</v>
      </c>
      <c r="T1163" s="89" t="e">
        <f>IF(F1163=F1162,0,SUMIF(F$6:F$1627,F1163,L$6:L$1627))</f>
        <v>#REF!</v>
      </c>
      <c r="U1163" s="96" t="e">
        <f t="shared" si="386"/>
        <v>#REF!</v>
      </c>
      <c r="V1163" s="100" t="e">
        <f>IF(F1163=F1162,0,SUMIF(F$6:F$1627,F1163,N$6:N$1627))</f>
        <v>#REF!</v>
      </c>
    </row>
    <row r="1164" spans="3:23" hidden="1">
      <c r="C1164" s="84" t="e">
        <f>'ORÇAMENTO '!#REF!</f>
        <v>#REF!</v>
      </c>
      <c r="D1164" s="88" t="e">
        <f>'ORÇAMENTO '!#REF!</f>
        <v>#REF!</v>
      </c>
      <c r="E1164" s="88" t="e">
        <f>'ORÇAMENTO '!#REF!</f>
        <v>#REF!</v>
      </c>
      <c r="F1164" s="88" t="e">
        <f>'ORÇAMENTO '!#REF!</f>
        <v>#REF!</v>
      </c>
      <c r="G1164" s="90" t="e">
        <f>'ORÇAMENTO '!#REF!</f>
        <v>#REF!</v>
      </c>
      <c r="H1164" s="92" t="e">
        <f>'ORÇAMENTO '!#REF!</f>
        <v>#REF!</v>
      </c>
      <c r="I1164" s="90" t="e">
        <f>'ORÇAMENTO '!#REF!</f>
        <v>#REF!</v>
      </c>
      <c r="J1164" s="90" t="e">
        <f>'ORÇAMENTO '!#REF!</f>
        <v>#REF!</v>
      </c>
      <c r="K1164" s="90" t="e">
        <f>'ORÇAMENTO '!#REF!</f>
        <v>#REF!</v>
      </c>
      <c r="L1164" s="92" t="e">
        <f>'ORÇAMENTO '!#REF!</f>
        <v>#REF!</v>
      </c>
      <c r="M1164" s="92" t="e">
        <f>'ORÇAMENTO '!#REF!</f>
        <v>#REF!</v>
      </c>
      <c r="N1164" s="95" t="e">
        <f>'ORÇAMENTO '!#REF!</f>
        <v>#REF!</v>
      </c>
      <c r="R1164" s="96" t="e">
        <f>IF(F1164=F1163,0,SUMIF(F$6:F$1627,F1164,H$6:H$1627))</f>
        <v>#REF!</v>
      </c>
      <c r="S1164" s="96" t="e">
        <f>IF(F1164=F1163,0,SUMIF(F$6:F$1627,F1164,I$6:I$1627))</f>
        <v>#REF!</v>
      </c>
      <c r="T1164" s="89" t="e">
        <f>IF(F1164=F1163,0,SUMIF(F$6:F$1627,F1164,L$6:L$1627))</f>
        <v>#REF!</v>
      </c>
      <c r="U1164" s="96" t="e">
        <f t="shared" si="386"/>
        <v>#REF!</v>
      </c>
      <c r="V1164" s="100" t="e">
        <f>IF(F1164=F1163,0,SUMIF(F$6:F$1627,F1164,N$6:N$1627))</f>
        <v>#REF!</v>
      </c>
    </row>
    <row r="1165" spans="3:23" hidden="1">
      <c r="C1165" s="84" t="e">
        <f>'ORÇAMENTO '!#REF!</f>
        <v>#REF!</v>
      </c>
      <c r="D1165" s="88" t="e">
        <f>'ORÇAMENTO '!#REF!</f>
        <v>#REF!</v>
      </c>
      <c r="E1165" s="88" t="e">
        <f>'ORÇAMENTO '!#REF!</f>
        <v>#REF!</v>
      </c>
      <c r="F1165" s="88" t="e">
        <f>'ORÇAMENTO '!#REF!</f>
        <v>#REF!</v>
      </c>
      <c r="G1165" s="90" t="e">
        <f>'ORÇAMENTO '!#REF!</f>
        <v>#REF!</v>
      </c>
      <c r="H1165" s="92" t="e">
        <f>'ORÇAMENTO '!#REF!</f>
        <v>#REF!</v>
      </c>
      <c r="I1165" s="90" t="e">
        <f>'ORÇAMENTO '!#REF!</f>
        <v>#REF!</v>
      </c>
      <c r="J1165" s="90" t="e">
        <f>'ORÇAMENTO '!#REF!</f>
        <v>#REF!</v>
      </c>
      <c r="K1165" s="90" t="e">
        <f>'ORÇAMENTO '!#REF!</f>
        <v>#REF!</v>
      </c>
      <c r="L1165" s="92" t="e">
        <f>'ORÇAMENTO '!#REF!</f>
        <v>#REF!</v>
      </c>
      <c r="M1165" s="92" t="e">
        <f>'ORÇAMENTO '!#REF!</f>
        <v>#REF!</v>
      </c>
      <c r="N1165" s="95" t="e">
        <f>'ORÇAMENTO '!#REF!</f>
        <v>#REF!</v>
      </c>
      <c r="R1165" s="96" t="e">
        <f>IF(F1165=F1164,0,SUMIF(F$6:F$1627,F1165,H$6:H$1627))</f>
        <v>#REF!</v>
      </c>
      <c r="S1165" s="96" t="e">
        <f>IF(F1165=F1164,0,SUMIF(F$6:F$1627,F1165,I$6:I$1627))</f>
        <v>#REF!</v>
      </c>
      <c r="T1165" s="89" t="e">
        <f>IF(F1165=F1164,0,SUMIF(F$6:F$1627,F1165,L$6:L$1627))</f>
        <v>#REF!</v>
      </c>
      <c r="U1165" s="96" t="e">
        <f t="shared" si="386"/>
        <v>#REF!</v>
      </c>
      <c r="V1165" s="100" t="e">
        <f>IF(F1165=F1164,0,SUMIF(F$6:F$1627,F1165,N$6:N$1627))</f>
        <v>#REF!</v>
      </c>
    </row>
    <row r="1166" spans="3:23" hidden="1">
      <c r="C1166" s="84" t="e">
        <f>'ORÇAMENTO '!#REF!</f>
        <v>#REF!</v>
      </c>
      <c r="D1166" s="88" t="e">
        <f>'ORÇAMENTO '!#REF!</f>
        <v>#REF!</v>
      </c>
      <c r="E1166" s="88" t="e">
        <f>'ORÇAMENTO '!#REF!</f>
        <v>#REF!</v>
      </c>
      <c r="F1166" s="88" t="e">
        <f>'ORÇAMENTO '!#REF!</f>
        <v>#REF!</v>
      </c>
      <c r="G1166" s="90" t="e">
        <f>'ORÇAMENTO '!#REF!</f>
        <v>#REF!</v>
      </c>
      <c r="H1166" s="92" t="e">
        <f>'ORÇAMENTO '!#REF!</f>
        <v>#REF!</v>
      </c>
      <c r="I1166" s="90" t="e">
        <f>'ORÇAMENTO '!#REF!</f>
        <v>#REF!</v>
      </c>
      <c r="J1166" s="90" t="e">
        <f>'ORÇAMENTO '!#REF!</f>
        <v>#REF!</v>
      </c>
      <c r="K1166" s="90" t="e">
        <f>'ORÇAMENTO '!#REF!</f>
        <v>#REF!</v>
      </c>
      <c r="L1166" s="92" t="e">
        <f>'ORÇAMENTO '!#REF!</f>
        <v>#REF!</v>
      </c>
      <c r="M1166" s="92" t="e">
        <f>'ORÇAMENTO '!#REF!</f>
        <v>#REF!</v>
      </c>
      <c r="N1166" s="95" t="e">
        <f>'ORÇAMENTO '!#REF!</f>
        <v>#REF!</v>
      </c>
      <c r="R1166" s="96" t="e">
        <f>IF(F1166=F1165,0,SUMIF(F$6:F$1627,F1166,H$6:H$1627))</f>
        <v>#REF!</v>
      </c>
      <c r="S1166" s="96" t="e">
        <f>IF(F1166=F1165,0,SUMIF(F$6:F$1627,F1166,I$6:I$1627))</f>
        <v>#REF!</v>
      </c>
      <c r="T1166" s="89" t="e">
        <f>IF(F1166=F1165,0,SUMIF(F$6:F$1627,F1166,L$6:L$1627))</f>
        <v>#REF!</v>
      </c>
      <c r="U1166" s="96" t="e">
        <f t="shared" si="386"/>
        <v>#REF!</v>
      </c>
      <c r="V1166" s="100" t="e">
        <f>IF(F1166=F1165,0,SUMIF(F$6:F$1627,F1166,N$6:N$1627))</f>
        <v>#REF!</v>
      </c>
    </row>
    <row r="1167" spans="3:23">
      <c r="C1167" s="84" t="e">
        <f>'ORÇAMENTO '!#REF!</f>
        <v>#REF!</v>
      </c>
      <c r="D1167" s="88" t="e">
        <f>'ORÇAMENTO '!#REF!</f>
        <v>#REF!</v>
      </c>
      <c r="E1167" s="88" t="e">
        <f>'ORÇAMENTO '!#REF!</f>
        <v>#REF!</v>
      </c>
      <c r="F1167" s="88" t="e">
        <f>'ORÇAMENTO '!#REF!</f>
        <v>#REF!</v>
      </c>
      <c r="G1167" s="90" t="e">
        <f>'ORÇAMENTO '!#REF!</f>
        <v>#REF!</v>
      </c>
      <c r="H1167" s="92" t="e">
        <f>'ORÇAMENTO '!#REF!</f>
        <v>#REF!</v>
      </c>
      <c r="I1167" s="90" t="e">
        <f>'ORÇAMENTO '!#REF!</f>
        <v>#REF!</v>
      </c>
      <c r="J1167" s="90" t="e">
        <f>'ORÇAMENTO '!#REF!</f>
        <v>#REF!</v>
      </c>
      <c r="K1167" s="90" t="e">
        <f>'ORÇAMENTO '!#REF!</f>
        <v>#REF!</v>
      </c>
      <c r="L1167" s="92" t="e">
        <f>'ORÇAMENTO '!#REF!</f>
        <v>#REF!</v>
      </c>
      <c r="M1167" s="92" t="e">
        <f>'ORÇAMENTO '!#REF!</f>
        <v>#REF!</v>
      </c>
      <c r="N1167" s="95" t="e">
        <f>'ORÇAMENTO '!#REF!</f>
        <v>#REF!</v>
      </c>
      <c r="R1167" s="96" t="e">
        <f>IF(F1167=F1166,0,SUMIF($F$6:$F$1627,F1167,$H$6:$H$1627))</f>
        <v>#REF!</v>
      </c>
      <c r="S1167" s="96" t="e">
        <f>IF(F1167=F1166,0,SUMIF($F$6:$F$1627,F1167,$I$6:$I$1627))</f>
        <v>#REF!</v>
      </c>
      <c r="T1167" s="89" t="e">
        <f>IF(F1167=F1166,0,SUMIF($F$6:$F$1627,F1167,$L$6:$L$1627))</f>
        <v>#REF!</v>
      </c>
      <c r="U1167" s="96" t="e">
        <f t="shared" si="386"/>
        <v>#REF!</v>
      </c>
      <c r="V1167" s="100" t="e">
        <f>IF(F1167=F1166,0,SUMIF($F$6:$F$1627,F1167,$N$6:$N$1627))</f>
        <v>#REF!</v>
      </c>
      <c r="W1167" s="103" t="e">
        <f>V1167+W1166</f>
        <v>#REF!</v>
      </c>
    </row>
    <row r="1168" spans="3:23" hidden="1">
      <c r="C1168" s="84" t="e">
        <f>'ORÇAMENTO '!#REF!</f>
        <v>#REF!</v>
      </c>
      <c r="D1168" s="88" t="e">
        <f>'ORÇAMENTO '!#REF!</f>
        <v>#REF!</v>
      </c>
      <c r="E1168" s="88" t="e">
        <f>'ORÇAMENTO '!#REF!</f>
        <v>#REF!</v>
      </c>
      <c r="F1168" s="88" t="e">
        <f>'ORÇAMENTO '!#REF!</f>
        <v>#REF!</v>
      </c>
      <c r="G1168" s="90" t="e">
        <f>'ORÇAMENTO '!#REF!</f>
        <v>#REF!</v>
      </c>
      <c r="H1168" s="92" t="e">
        <f>'ORÇAMENTO '!#REF!</f>
        <v>#REF!</v>
      </c>
      <c r="I1168" s="90" t="e">
        <f>'ORÇAMENTO '!#REF!</f>
        <v>#REF!</v>
      </c>
      <c r="J1168" s="90" t="e">
        <f>'ORÇAMENTO '!#REF!</f>
        <v>#REF!</v>
      </c>
      <c r="K1168" s="90" t="e">
        <f>'ORÇAMENTO '!#REF!</f>
        <v>#REF!</v>
      </c>
      <c r="L1168" s="92" t="e">
        <f>'ORÇAMENTO '!#REF!</f>
        <v>#REF!</v>
      </c>
      <c r="M1168" s="92" t="e">
        <f>'ORÇAMENTO '!#REF!</f>
        <v>#REF!</v>
      </c>
      <c r="N1168" s="95" t="e">
        <f>'ORÇAMENTO '!#REF!</f>
        <v>#REF!</v>
      </c>
      <c r="R1168" s="96" t="e">
        <f t="shared" ref="R1168:R1173" si="387">IF(F1168=F1167,0,SUMIF(F$6:F$1627,F1168,H$6:H$1627))</f>
        <v>#REF!</v>
      </c>
      <c r="S1168" s="96" t="e">
        <f t="shared" ref="S1168:S1173" si="388">IF(F1168=F1167,0,SUMIF(F$6:F$1627,F1168,I$6:I$1627))</f>
        <v>#REF!</v>
      </c>
      <c r="T1168" s="89" t="e">
        <f t="shared" ref="T1168:T1173" si="389">IF(F1168=F1167,0,SUMIF(F$6:F$1627,F1168,L$6:L$1627))</f>
        <v>#REF!</v>
      </c>
      <c r="U1168" s="96" t="e">
        <f t="shared" si="386"/>
        <v>#REF!</v>
      </c>
      <c r="V1168" s="100" t="e">
        <f t="shared" ref="V1168:V1173" si="390">IF(F1168=F1167,0,SUMIF(F$6:F$1627,F1168,N$6:N$1627))</f>
        <v>#REF!</v>
      </c>
    </row>
    <row r="1169" spans="3:23" hidden="1">
      <c r="C1169" s="84" t="e">
        <f>'ORÇAMENTO '!#REF!</f>
        <v>#REF!</v>
      </c>
      <c r="D1169" s="88" t="e">
        <f>'ORÇAMENTO '!#REF!</f>
        <v>#REF!</v>
      </c>
      <c r="E1169" s="88" t="e">
        <f>'ORÇAMENTO '!#REF!</f>
        <v>#REF!</v>
      </c>
      <c r="F1169" s="88" t="e">
        <f>'ORÇAMENTO '!#REF!</f>
        <v>#REF!</v>
      </c>
      <c r="G1169" s="90" t="e">
        <f>'ORÇAMENTO '!#REF!</f>
        <v>#REF!</v>
      </c>
      <c r="H1169" s="92" t="e">
        <f>'ORÇAMENTO '!#REF!</f>
        <v>#REF!</v>
      </c>
      <c r="I1169" s="90" t="e">
        <f>'ORÇAMENTO '!#REF!</f>
        <v>#REF!</v>
      </c>
      <c r="J1169" s="90" t="e">
        <f>'ORÇAMENTO '!#REF!</f>
        <v>#REF!</v>
      </c>
      <c r="K1169" s="90" t="e">
        <f>'ORÇAMENTO '!#REF!</f>
        <v>#REF!</v>
      </c>
      <c r="L1169" s="92" t="e">
        <f>'ORÇAMENTO '!#REF!</f>
        <v>#REF!</v>
      </c>
      <c r="M1169" s="92" t="e">
        <f>'ORÇAMENTO '!#REF!</f>
        <v>#REF!</v>
      </c>
      <c r="N1169" s="95" t="e">
        <f>'ORÇAMENTO '!#REF!</f>
        <v>#REF!</v>
      </c>
      <c r="R1169" s="96" t="e">
        <f t="shared" si="387"/>
        <v>#REF!</v>
      </c>
      <c r="S1169" s="96" t="e">
        <f t="shared" si="388"/>
        <v>#REF!</v>
      </c>
      <c r="T1169" s="89" t="e">
        <f t="shared" si="389"/>
        <v>#REF!</v>
      </c>
      <c r="U1169" s="96" t="e">
        <f t="shared" si="386"/>
        <v>#REF!</v>
      </c>
      <c r="V1169" s="100" t="e">
        <f t="shared" si="390"/>
        <v>#REF!</v>
      </c>
    </row>
    <row r="1170" spans="3:23" hidden="1">
      <c r="C1170" s="84" t="e">
        <f>'ORÇAMENTO '!#REF!</f>
        <v>#REF!</v>
      </c>
      <c r="D1170" s="88" t="e">
        <f>'ORÇAMENTO '!#REF!</f>
        <v>#REF!</v>
      </c>
      <c r="E1170" s="88" t="e">
        <f>'ORÇAMENTO '!#REF!</f>
        <v>#REF!</v>
      </c>
      <c r="F1170" s="88" t="e">
        <f>'ORÇAMENTO '!#REF!</f>
        <v>#REF!</v>
      </c>
      <c r="G1170" s="90" t="e">
        <f>'ORÇAMENTO '!#REF!</f>
        <v>#REF!</v>
      </c>
      <c r="H1170" s="92" t="e">
        <f>'ORÇAMENTO '!#REF!</f>
        <v>#REF!</v>
      </c>
      <c r="I1170" s="90" t="e">
        <f>'ORÇAMENTO '!#REF!</f>
        <v>#REF!</v>
      </c>
      <c r="J1170" s="90" t="e">
        <f>'ORÇAMENTO '!#REF!</f>
        <v>#REF!</v>
      </c>
      <c r="K1170" s="90" t="e">
        <f>'ORÇAMENTO '!#REF!</f>
        <v>#REF!</v>
      </c>
      <c r="L1170" s="92" t="e">
        <f>'ORÇAMENTO '!#REF!</f>
        <v>#REF!</v>
      </c>
      <c r="M1170" s="92" t="e">
        <f>'ORÇAMENTO '!#REF!</f>
        <v>#REF!</v>
      </c>
      <c r="N1170" s="95" t="e">
        <f>'ORÇAMENTO '!#REF!</f>
        <v>#REF!</v>
      </c>
      <c r="R1170" s="96" t="e">
        <f t="shared" si="387"/>
        <v>#REF!</v>
      </c>
      <c r="S1170" s="96" t="e">
        <f t="shared" si="388"/>
        <v>#REF!</v>
      </c>
      <c r="T1170" s="89" t="e">
        <f t="shared" si="389"/>
        <v>#REF!</v>
      </c>
      <c r="U1170" s="96" t="e">
        <f t="shared" si="386"/>
        <v>#REF!</v>
      </c>
      <c r="V1170" s="100" t="e">
        <f t="shared" si="390"/>
        <v>#REF!</v>
      </c>
    </row>
    <row r="1171" spans="3:23" hidden="1">
      <c r="C1171" s="84" t="e">
        <f>'ORÇAMENTO '!#REF!</f>
        <v>#REF!</v>
      </c>
      <c r="D1171" s="88" t="e">
        <f>'ORÇAMENTO '!#REF!</f>
        <v>#REF!</v>
      </c>
      <c r="E1171" s="88" t="e">
        <f>'ORÇAMENTO '!#REF!</f>
        <v>#REF!</v>
      </c>
      <c r="F1171" s="88" t="e">
        <f>'ORÇAMENTO '!#REF!</f>
        <v>#REF!</v>
      </c>
      <c r="G1171" s="90" t="e">
        <f>'ORÇAMENTO '!#REF!</f>
        <v>#REF!</v>
      </c>
      <c r="H1171" s="92" t="e">
        <f>'ORÇAMENTO '!#REF!</f>
        <v>#REF!</v>
      </c>
      <c r="I1171" s="90" t="e">
        <f>'ORÇAMENTO '!#REF!</f>
        <v>#REF!</v>
      </c>
      <c r="J1171" s="90" t="e">
        <f>'ORÇAMENTO '!#REF!</f>
        <v>#REF!</v>
      </c>
      <c r="K1171" s="90" t="e">
        <f>'ORÇAMENTO '!#REF!</f>
        <v>#REF!</v>
      </c>
      <c r="L1171" s="92" t="e">
        <f>'ORÇAMENTO '!#REF!</f>
        <v>#REF!</v>
      </c>
      <c r="M1171" s="92" t="e">
        <f>'ORÇAMENTO '!#REF!</f>
        <v>#REF!</v>
      </c>
      <c r="N1171" s="95" t="e">
        <f>'ORÇAMENTO '!#REF!</f>
        <v>#REF!</v>
      </c>
      <c r="R1171" s="96" t="e">
        <f t="shared" si="387"/>
        <v>#REF!</v>
      </c>
      <c r="S1171" s="96" t="e">
        <f t="shared" si="388"/>
        <v>#REF!</v>
      </c>
      <c r="T1171" s="89" t="e">
        <f t="shared" si="389"/>
        <v>#REF!</v>
      </c>
      <c r="U1171" s="96" t="e">
        <f t="shared" si="386"/>
        <v>#REF!</v>
      </c>
      <c r="V1171" s="100" t="e">
        <f t="shared" si="390"/>
        <v>#REF!</v>
      </c>
    </row>
    <row r="1172" spans="3:23" hidden="1">
      <c r="C1172" s="84" t="e">
        <f>'ORÇAMENTO '!#REF!</f>
        <v>#REF!</v>
      </c>
      <c r="D1172" s="88" t="e">
        <f>'ORÇAMENTO '!#REF!</f>
        <v>#REF!</v>
      </c>
      <c r="E1172" s="88" t="e">
        <f>'ORÇAMENTO '!#REF!</f>
        <v>#REF!</v>
      </c>
      <c r="F1172" s="88" t="e">
        <f>'ORÇAMENTO '!#REF!</f>
        <v>#REF!</v>
      </c>
      <c r="G1172" s="90" t="e">
        <f>'ORÇAMENTO '!#REF!</f>
        <v>#REF!</v>
      </c>
      <c r="H1172" s="92" t="e">
        <f>'ORÇAMENTO '!#REF!</f>
        <v>#REF!</v>
      </c>
      <c r="I1172" s="90" t="e">
        <f>'ORÇAMENTO '!#REF!</f>
        <v>#REF!</v>
      </c>
      <c r="J1172" s="90" t="e">
        <f>'ORÇAMENTO '!#REF!</f>
        <v>#REF!</v>
      </c>
      <c r="K1172" s="90" t="e">
        <f>'ORÇAMENTO '!#REF!</f>
        <v>#REF!</v>
      </c>
      <c r="L1172" s="92" t="e">
        <f>'ORÇAMENTO '!#REF!</f>
        <v>#REF!</v>
      </c>
      <c r="M1172" s="92" t="e">
        <f>'ORÇAMENTO '!#REF!</f>
        <v>#REF!</v>
      </c>
      <c r="N1172" s="95" t="e">
        <f>'ORÇAMENTO '!#REF!</f>
        <v>#REF!</v>
      </c>
      <c r="R1172" s="96" t="e">
        <f t="shared" si="387"/>
        <v>#REF!</v>
      </c>
      <c r="S1172" s="96" t="e">
        <f t="shared" si="388"/>
        <v>#REF!</v>
      </c>
      <c r="T1172" s="89" t="e">
        <f t="shared" si="389"/>
        <v>#REF!</v>
      </c>
      <c r="U1172" s="96" t="e">
        <f t="shared" si="386"/>
        <v>#REF!</v>
      </c>
      <c r="V1172" s="100" t="e">
        <f t="shared" si="390"/>
        <v>#REF!</v>
      </c>
    </row>
    <row r="1173" spans="3:23" hidden="1">
      <c r="C1173" s="84" t="e">
        <f>'ORÇAMENTO '!#REF!</f>
        <v>#REF!</v>
      </c>
      <c r="D1173" s="88" t="e">
        <f>'ORÇAMENTO '!#REF!</f>
        <v>#REF!</v>
      </c>
      <c r="E1173" s="88" t="e">
        <f>'ORÇAMENTO '!#REF!</f>
        <v>#REF!</v>
      </c>
      <c r="F1173" s="88" t="e">
        <f>'ORÇAMENTO '!#REF!</f>
        <v>#REF!</v>
      </c>
      <c r="G1173" s="90" t="e">
        <f>'ORÇAMENTO '!#REF!</f>
        <v>#REF!</v>
      </c>
      <c r="H1173" s="92" t="e">
        <f>'ORÇAMENTO '!#REF!</f>
        <v>#REF!</v>
      </c>
      <c r="I1173" s="90" t="e">
        <f>'ORÇAMENTO '!#REF!</f>
        <v>#REF!</v>
      </c>
      <c r="J1173" s="90" t="e">
        <f>'ORÇAMENTO '!#REF!</f>
        <v>#REF!</v>
      </c>
      <c r="K1173" s="90" t="e">
        <f>'ORÇAMENTO '!#REF!</f>
        <v>#REF!</v>
      </c>
      <c r="L1173" s="92" t="e">
        <f>'ORÇAMENTO '!#REF!</f>
        <v>#REF!</v>
      </c>
      <c r="M1173" s="92" t="e">
        <f>'ORÇAMENTO '!#REF!</f>
        <v>#REF!</v>
      </c>
      <c r="N1173" s="95" t="e">
        <f>'ORÇAMENTO '!#REF!</f>
        <v>#REF!</v>
      </c>
      <c r="R1173" s="96" t="e">
        <f t="shared" si="387"/>
        <v>#REF!</v>
      </c>
      <c r="S1173" s="96" t="e">
        <f t="shared" si="388"/>
        <v>#REF!</v>
      </c>
      <c r="T1173" s="89" t="e">
        <f t="shared" si="389"/>
        <v>#REF!</v>
      </c>
      <c r="U1173" s="96" t="e">
        <f t="shared" si="386"/>
        <v>#REF!</v>
      </c>
      <c r="V1173" s="100" t="e">
        <f t="shared" si="390"/>
        <v>#REF!</v>
      </c>
    </row>
    <row r="1174" spans="3:23">
      <c r="C1174" s="84" t="e">
        <f>'ORÇAMENTO '!#REF!</f>
        <v>#REF!</v>
      </c>
      <c r="D1174" s="88" t="e">
        <f>'ORÇAMENTO '!#REF!</f>
        <v>#REF!</v>
      </c>
      <c r="E1174" s="88" t="e">
        <f>'ORÇAMENTO '!#REF!</f>
        <v>#REF!</v>
      </c>
      <c r="F1174" s="88" t="e">
        <f>'ORÇAMENTO '!#REF!</f>
        <v>#REF!</v>
      </c>
      <c r="G1174" s="90" t="e">
        <f>'ORÇAMENTO '!#REF!</f>
        <v>#REF!</v>
      </c>
      <c r="H1174" s="92" t="e">
        <f>'ORÇAMENTO '!#REF!</f>
        <v>#REF!</v>
      </c>
      <c r="I1174" s="90" t="e">
        <f>'ORÇAMENTO '!#REF!</f>
        <v>#REF!</v>
      </c>
      <c r="J1174" s="90" t="e">
        <f>'ORÇAMENTO '!#REF!</f>
        <v>#REF!</v>
      </c>
      <c r="K1174" s="90" t="e">
        <f>'ORÇAMENTO '!#REF!</f>
        <v>#REF!</v>
      </c>
      <c r="L1174" s="92" t="e">
        <f>'ORÇAMENTO '!#REF!</f>
        <v>#REF!</v>
      </c>
      <c r="M1174" s="92" t="e">
        <f>'ORÇAMENTO '!#REF!</f>
        <v>#REF!</v>
      </c>
      <c r="N1174" s="95" t="e">
        <f>'ORÇAMENTO '!#REF!</f>
        <v>#REF!</v>
      </c>
      <c r="R1174" s="96" t="e">
        <f>IF(F1174=F1173,0,SUMIF($F$6:$F$1627,F1174,$H$6:$H$1627))</f>
        <v>#REF!</v>
      </c>
      <c r="S1174" s="96" t="e">
        <f>IF(F1174=F1173,0,SUMIF($F$6:$F$1627,F1174,$I$6:$I$1627))</f>
        <v>#REF!</v>
      </c>
      <c r="T1174" s="89" t="e">
        <f>IF(F1174=F1173,0,SUMIF($F$6:$F$1627,F1174,$L$6:$L$1627))</f>
        <v>#REF!</v>
      </c>
      <c r="U1174" s="96" t="e">
        <f t="shared" si="386"/>
        <v>#REF!</v>
      </c>
      <c r="V1174" s="100" t="e">
        <f>IF(F1174=F1173,0,SUMIF($F$6:$F$1627,F1174,$N$6:$N$1627))</f>
        <v>#REF!</v>
      </c>
      <c r="W1174" s="103" t="e">
        <f>V1174+W1173</f>
        <v>#REF!</v>
      </c>
    </row>
    <row r="1175" spans="3:23" hidden="1">
      <c r="C1175" s="84" t="e">
        <f>'ORÇAMENTO '!#REF!</f>
        <v>#REF!</v>
      </c>
      <c r="D1175" s="88" t="e">
        <f>'ORÇAMENTO '!#REF!</f>
        <v>#REF!</v>
      </c>
      <c r="E1175" s="88" t="e">
        <f>'ORÇAMENTO '!#REF!</f>
        <v>#REF!</v>
      </c>
      <c r="F1175" s="88" t="e">
        <f>'ORÇAMENTO '!#REF!</f>
        <v>#REF!</v>
      </c>
      <c r="G1175" s="90" t="e">
        <f>'ORÇAMENTO '!#REF!</f>
        <v>#REF!</v>
      </c>
      <c r="H1175" s="92" t="e">
        <f>'ORÇAMENTO '!#REF!</f>
        <v>#REF!</v>
      </c>
      <c r="I1175" s="90" t="e">
        <f>'ORÇAMENTO '!#REF!</f>
        <v>#REF!</v>
      </c>
      <c r="J1175" s="90" t="e">
        <f>'ORÇAMENTO '!#REF!</f>
        <v>#REF!</v>
      </c>
      <c r="K1175" s="90" t="e">
        <f>'ORÇAMENTO '!#REF!</f>
        <v>#REF!</v>
      </c>
      <c r="L1175" s="92" t="e">
        <f>'ORÇAMENTO '!#REF!</f>
        <v>#REF!</v>
      </c>
      <c r="M1175" s="92" t="e">
        <f>'ORÇAMENTO '!#REF!</f>
        <v>#REF!</v>
      </c>
      <c r="N1175" s="95" t="e">
        <f>'ORÇAMENTO '!#REF!</f>
        <v>#REF!</v>
      </c>
      <c r="R1175" s="96" t="e">
        <f t="shared" ref="R1175:R1180" si="391">IF(F1175=F1174,0,SUMIF(F$6:F$1627,F1175,H$6:H$1627))</f>
        <v>#REF!</v>
      </c>
      <c r="S1175" s="96" t="e">
        <f t="shared" ref="S1175:S1180" si="392">IF(F1175=F1174,0,SUMIF(F$6:F$1627,F1175,I$6:I$1627))</f>
        <v>#REF!</v>
      </c>
      <c r="T1175" s="89" t="e">
        <f t="shared" ref="T1175:T1180" si="393">IF(F1175=F1174,0,SUMIF(F$6:F$1627,F1175,L$6:L$1627))</f>
        <v>#REF!</v>
      </c>
      <c r="U1175" s="96" t="e">
        <f t="shared" si="386"/>
        <v>#REF!</v>
      </c>
      <c r="V1175" s="100" t="e">
        <f t="shared" ref="V1175:V1180" si="394">IF(F1175=F1174,0,SUMIF(F$6:F$1627,F1175,N$6:N$1627))</f>
        <v>#REF!</v>
      </c>
    </row>
    <row r="1176" spans="3:23" hidden="1">
      <c r="C1176" s="84" t="e">
        <f>'ORÇAMENTO '!#REF!</f>
        <v>#REF!</v>
      </c>
      <c r="D1176" s="88" t="e">
        <f>'ORÇAMENTO '!#REF!</f>
        <v>#REF!</v>
      </c>
      <c r="E1176" s="88" t="e">
        <f>'ORÇAMENTO '!#REF!</f>
        <v>#REF!</v>
      </c>
      <c r="F1176" s="88" t="e">
        <f>'ORÇAMENTO '!#REF!</f>
        <v>#REF!</v>
      </c>
      <c r="G1176" s="90" t="e">
        <f>'ORÇAMENTO '!#REF!</f>
        <v>#REF!</v>
      </c>
      <c r="H1176" s="92" t="e">
        <f>'ORÇAMENTO '!#REF!</f>
        <v>#REF!</v>
      </c>
      <c r="I1176" s="90" t="e">
        <f>'ORÇAMENTO '!#REF!</f>
        <v>#REF!</v>
      </c>
      <c r="J1176" s="90" t="e">
        <f>'ORÇAMENTO '!#REF!</f>
        <v>#REF!</v>
      </c>
      <c r="K1176" s="90" t="e">
        <f>'ORÇAMENTO '!#REF!</f>
        <v>#REF!</v>
      </c>
      <c r="L1176" s="92" t="e">
        <f>'ORÇAMENTO '!#REF!</f>
        <v>#REF!</v>
      </c>
      <c r="M1176" s="92" t="e">
        <f>'ORÇAMENTO '!#REF!</f>
        <v>#REF!</v>
      </c>
      <c r="N1176" s="95" t="e">
        <f>'ORÇAMENTO '!#REF!</f>
        <v>#REF!</v>
      </c>
      <c r="R1176" s="96" t="e">
        <f t="shared" si="391"/>
        <v>#REF!</v>
      </c>
      <c r="S1176" s="96" t="e">
        <f t="shared" si="392"/>
        <v>#REF!</v>
      </c>
      <c r="T1176" s="89" t="e">
        <f t="shared" si="393"/>
        <v>#REF!</v>
      </c>
      <c r="U1176" s="96" t="e">
        <f t="shared" si="386"/>
        <v>#REF!</v>
      </c>
      <c r="V1176" s="100" t="e">
        <f t="shared" si="394"/>
        <v>#REF!</v>
      </c>
    </row>
    <row r="1177" spans="3:23" hidden="1">
      <c r="C1177" s="84" t="e">
        <f>'ORÇAMENTO '!#REF!</f>
        <v>#REF!</v>
      </c>
      <c r="D1177" s="88" t="e">
        <f>'ORÇAMENTO '!#REF!</f>
        <v>#REF!</v>
      </c>
      <c r="E1177" s="88" t="e">
        <f>'ORÇAMENTO '!#REF!</f>
        <v>#REF!</v>
      </c>
      <c r="F1177" s="88" t="e">
        <f>'ORÇAMENTO '!#REF!</f>
        <v>#REF!</v>
      </c>
      <c r="G1177" s="90" t="e">
        <f>'ORÇAMENTO '!#REF!</f>
        <v>#REF!</v>
      </c>
      <c r="H1177" s="92" t="e">
        <f>'ORÇAMENTO '!#REF!</f>
        <v>#REF!</v>
      </c>
      <c r="I1177" s="90" t="e">
        <f>'ORÇAMENTO '!#REF!</f>
        <v>#REF!</v>
      </c>
      <c r="J1177" s="90" t="e">
        <f>'ORÇAMENTO '!#REF!</f>
        <v>#REF!</v>
      </c>
      <c r="K1177" s="90" t="e">
        <f>'ORÇAMENTO '!#REF!</f>
        <v>#REF!</v>
      </c>
      <c r="L1177" s="92" t="e">
        <f>'ORÇAMENTO '!#REF!</f>
        <v>#REF!</v>
      </c>
      <c r="M1177" s="92" t="e">
        <f>'ORÇAMENTO '!#REF!</f>
        <v>#REF!</v>
      </c>
      <c r="N1177" s="95" t="e">
        <f>'ORÇAMENTO '!#REF!</f>
        <v>#REF!</v>
      </c>
      <c r="R1177" s="96" t="e">
        <f t="shared" si="391"/>
        <v>#REF!</v>
      </c>
      <c r="S1177" s="96" t="e">
        <f t="shared" si="392"/>
        <v>#REF!</v>
      </c>
      <c r="T1177" s="89" t="e">
        <f t="shared" si="393"/>
        <v>#REF!</v>
      </c>
      <c r="U1177" s="96" t="e">
        <f t="shared" si="386"/>
        <v>#REF!</v>
      </c>
      <c r="V1177" s="100" t="e">
        <f t="shared" si="394"/>
        <v>#REF!</v>
      </c>
    </row>
    <row r="1178" spans="3:23" hidden="1">
      <c r="C1178" s="84" t="e">
        <f>'ORÇAMENTO '!#REF!</f>
        <v>#REF!</v>
      </c>
      <c r="D1178" s="88" t="e">
        <f>'ORÇAMENTO '!#REF!</f>
        <v>#REF!</v>
      </c>
      <c r="E1178" s="88" t="e">
        <f>'ORÇAMENTO '!#REF!</f>
        <v>#REF!</v>
      </c>
      <c r="F1178" s="88" t="e">
        <f>'ORÇAMENTO '!#REF!</f>
        <v>#REF!</v>
      </c>
      <c r="G1178" s="90" t="e">
        <f>'ORÇAMENTO '!#REF!</f>
        <v>#REF!</v>
      </c>
      <c r="H1178" s="92" t="e">
        <f>'ORÇAMENTO '!#REF!</f>
        <v>#REF!</v>
      </c>
      <c r="I1178" s="90" t="e">
        <f>'ORÇAMENTO '!#REF!</f>
        <v>#REF!</v>
      </c>
      <c r="J1178" s="90" t="e">
        <f>'ORÇAMENTO '!#REF!</f>
        <v>#REF!</v>
      </c>
      <c r="K1178" s="90" t="e">
        <f>'ORÇAMENTO '!#REF!</f>
        <v>#REF!</v>
      </c>
      <c r="L1178" s="92" t="e">
        <f>'ORÇAMENTO '!#REF!</f>
        <v>#REF!</v>
      </c>
      <c r="M1178" s="92" t="e">
        <f>'ORÇAMENTO '!#REF!</f>
        <v>#REF!</v>
      </c>
      <c r="N1178" s="95" t="e">
        <f>'ORÇAMENTO '!#REF!</f>
        <v>#REF!</v>
      </c>
      <c r="R1178" s="96" t="e">
        <f t="shared" si="391"/>
        <v>#REF!</v>
      </c>
      <c r="S1178" s="96" t="e">
        <f t="shared" si="392"/>
        <v>#REF!</v>
      </c>
      <c r="T1178" s="89" t="e">
        <f t="shared" si="393"/>
        <v>#REF!</v>
      </c>
      <c r="U1178" s="96" t="e">
        <f t="shared" si="386"/>
        <v>#REF!</v>
      </c>
      <c r="V1178" s="100" t="e">
        <f t="shared" si="394"/>
        <v>#REF!</v>
      </c>
    </row>
    <row r="1179" spans="3:23" hidden="1">
      <c r="C1179" s="84" t="e">
        <f>'ORÇAMENTO '!#REF!</f>
        <v>#REF!</v>
      </c>
      <c r="D1179" s="88" t="e">
        <f>'ORÇAMENTO '!#REF!</f>
        <v>#REF!</v>
      </c>
      <c r="E1179" s="88" t="e">
        <f>'ORÇAMENTO '!#REF!</f>
        <v>#REF!</v>
      </c>
      <c r="F1179" s="88" t="e">
        <f>'ORÇAMENTO '!#REF!</f>
        <v>#REF!</v>
      </c>
      <c r="G1179" s="90" t="e">
        <f>'ORÇAMENTO '!#REF!</f>
        <v>#REF!</v>
      </c>
      <c r="H1179" s="92" t="e">
        <f>'ORÇAMENTO '!#REF!</f>
        <v>#REF!</v>
      </c>
      <c r="I1179" s="90" t="e">
        <f>'ORÇAMENTO '!#REF!</f>
        <v>#REF!</v>
      </c>
      <c r="J1179" s="90" t="e">
        <f>'ORÇAMENTO '!#REF!</f>
        <v>#REF!</v>
      </c>
      <c r="K1179" s="90" t="e">
        <f>'ORÇAMENTO '!#REF!</f>
        <v>#REF!</v>
      </c>
      <c r="L1179" s="92" t="e">
        <f>'ORÇAMENTO '!#REF!</f>
        <v>#REF!</v>
      </c>
      <c r="M1179" s="92" t="e">
        <f>'ORÇAMENTO '!#REF!</f>
        <v>#REF!</v>
      </c>
      <c r="N1179" s="95" t="e">
        <f>'ORÇAMENTO '!#REF!</f>
        <v>#REF!</v>
      </c>
      <c r="R1179" s="96" t="e">
        <f t="shared" si="391"/>
        <v>#REF!</v>
      </c>
      <c r="S1179" s="96" t="e">
        <f t="shared" si="392"/>
        <v>#REF!</v>
      </c>
      <c r="T1179" s="89" t="e">
        <f t="shared" si="393"/>
        <v>#REF!</v>
      </c>
      <c r="U1179" s="96" t="e">
        <f t="shared" si="386"/>
        <v>#REF!</v>
      </c>
      <c r="V1179" s="100" t="e">
        <f t="shared" si="394"/>
        <v>#REF!</v>
      </c>
    </row>
    <row r="1180" spans="3:23" hidden="1">
      <c r="C1180" s="84" t="e">
        <f>'ORÇAMENTO '!#REF!</f>
        <v>#REF!</v>
      </c>
      <c r="D1180" s="88" t="e">
        <f>'ORÇAMENTO '!#REF!</f>
        <v>#REF!</v>
      </c>
      <c r="E1180" s="88" t="e">
        <f>'ORÇAMENTO '!#REF!</f>
        <v>#REF!</v>
      </c>
      <c r="F1180" s="88" t="e">
        <f>'ORÇAMENTO '!#REF!</f>
        <v>#REF!</v>
      </c>
      <c r="G1180" s="90" t="e">
        <f>'ORÇAMENTO '!#REF!</f>
        <v>#REF!</v>
      </c>
      <c r="H1180" s="92" t="e">
        <f>'ORÇAMENTO '!#REF!</f>
        <v>#REF!</v>
      </c>
      <c r="I1180" s="90" t="e">
        <f>'ORÇAMENTO '!#REF!</f>
        <v>#REF!</v>
      </c>
      <c r="J1180" s="90" t="e">
        <f>'ORÇAMENTO '!#REF!</f>
        <v>#REF!</v>
      </c>
      <c r="K1180" s="90" t="e">
        <f>'ORÇAMENTO '!#REF!</f>
        <v>#REF!</v>
      </c>
      <c r="L1180" s="92" t="e">
        <f>'ORÇAMENTO '!#REF!</f>
        <v>#REF!</v>
      </c>
      <c r="M1180" s="92" t="e">
        <f>'ORÇAMENTO '!#REF!</f>
        <v>#REF!</v>
      </c>
      <c r="N1180" s="95" t="e">
        <f>'ORÇAMENTO '!#REF!</f>
        <v>#REF!</v>
      </c>
      <c r="R1180" s="96" t="e">
        <f t="shared" si="391"/>
        <v>#REF!</v>
      </c>
      <c r="S1180" s="96" t="e">
        <f t="shared" si="392"/>
        <v>#REF!</v>
      </c>
      <c r="T1180" s="89" t="e">
        <f t="shared" si="393"/>
        <v>#REF!</v>
      </c>
      <c r="U1180" s="96" t="e">
        <f t="shared" si="386"/>
        <v>#REF!</v>
      </c>
      <c r="V1180" s="100" t="e">
        <f t="shared" si="394"/>
        <v>#REF!</v>
      </c>
    </row>
    <row r="1181" spans="3:23">
      <c r="C1181" s="84" t="e">
        <f>'ORÇAMENTO '!#REF!</f>
        <v>#REF!</v>
      </c>
      <c r="D1181" s="88" t="e">
        <f>'ORÇAMENTO '!#REF!</f>
        <v>#REF!</v>
      </c>
      <c r="E1181" s="88" t="e">
        <f>'ORÇAMENTO '!#REF!</f>
        <v>#REF!</v>
      </c>
      <c r="F1181" s="88" t="e">
        <f>'ORÇAMENTO '!#REF!</f>
        <v>#REF!</v>
      </c>
      <c r="G1181" s="90" t="e">
        <f>'ORÇAMENTO '!#REF!</f>
        <v>#REF!</v>
      </c>
      <c r="H1181" s="92" t="e">
        <f>'ORÇAMENTO '!#REF!</f>
        <v>#REF!</v>
      </c>
      <c r="I1181" s="90" t="e">
        <f>'ORÇAMENTO '!#REF!</f>
        <v>#REF!</v>
      </c>
      <c r="J1181" s="90" t="e">
        <f>'ORÇAMENTO '!#REF!</f>
        <v>#REF!</v>
      </c>
      <c r="K1181" s="90" t="e">
        <f>'ORÇAMENTO '!#REF!</f>
        <v>#REF!</v>
      </c>
      <c r="L1181" s="92" t="e">
        <f>'ORÇAMENTO '!#REF!</f>
        <v>#REF!</v>
      </c>
      <c r="M1181" s="92" t="e">
        <f>'ORÇAMENTO '!#REF!</f>
        <v>#REF!</v>
      </c>
      <c r="N1181" s="95" t="e">
        <f>'ORÇAMENTO '!#REF!</f>
        <v>#REF!</v>
      </c>
      <c r="R1181" s="96" t="e">
        <f>IF(F1181=F1180,0,SUMIF($F$6:$F$1627,F1181,$H$6:$H$1627))</f>
        <v>#REF!</v>
      </c>
      <c r="S1181" s="96" t="e">
        <f>IF(F1181=F1180,0,SUMIF($F$6:$F$1627,F1181,$I$6:$I$1627))</f>
        <v>#REF!</v>
      </c>
      <c r="T1181" s="89" t="e">
        <f>IF(F1181=F1180,0,SUMIF($F$6:$F$1627,F1181,$L$6:$L$1627))</f>
        <v>#REF!</v>
      </c>
      <c r="U1181" s="96" t="e">
        <f t="shared" si="386"/>
        <v>#REF!</v>
      </c>
      <c r="V1181" s="100" t="e">
        <f>IF(F1181=F1180,0,SUMIF($F$6:$F$1627,F1181,$N$6:$N$1627))</f>
        <v>#REF!</v>
      </c>
      <c r="W1181" s="103" t="e">
        <f>V1181+W1180</f>
        <v>#REF!</v>
      </c>
    </row>
    <row r="1182" spans="3:23">
      <c r="C1182" s="84" t="e">
        <f>'ORÇAMENTO '!#REF!</f>
        <v>#REF!</v>
      </c>
      <c r="D1182" s="88" t="e">
        <f>'ORÇAMENTO '!#REF!</f>
        <v>#REF!</v>
      </c>
      <c r="E1182" s="88" t="e">
        <f>'ORÇAMENTO '!#REF!</f>
        <v>#REF!</v>
      </c>
      <c r="F1182" s="88" t="e">
        <f>'ORÇAMENTO '!#REF!</f>
        <v>#REF!</v>
      </c>
      <c r="G1182" s="90" t="e">
        <f>'ORÇAMENTO '!#REF!</f>
        <v>#REF!</v>
      </c>
      <c r="H1182" s="92" t="e">
        <f>'ORÇAMENTO '!#REF!</f>
        <v>#REF!</v>
      </c>
      <c r="I1182" s="90" t="e">
        <f>'ORÇAMENTO '!#REF!</f>
        <v>#REF!</v>
      </c>
      <c r="J1182" s="90" t="e">
        <f>'ORÇAMENTO '!#REF!</f>
        <v>#REF!</v>
      </c>
      <c r="K1182" s="90" t="e">
        <f>'ORÇAMENTO '!#REF!</f>
        <v>#REF!</v>
      </c>
      <c r="L1182" s="92" t="e">
        <f>'ORÇAMENTO '!#REF!</f>
        <v>#REF!</v>
      </c>
      <c r="M1182" s="92" t="e">
        <f>'ORÇAMENTO '!#REF!</f>
        <v>#REF!</v>
      </c>
      <c r="N1182" s="95" t="e">
        <f>'ORÇAMENTO '!#REF!</f>
        <v>#REF!</v>
      </c>
      <c r="R1182" s="96" t="e">
        <f>IF(F1182=F1181,0,SUMIF($F$6:$F$1627,F1182,$H$6:$H$1627))</f>
        <v>#REF!</v>
      </c>
      <c r="S1182" s="96" t="e">
        <f>IF(F1182=F1181,0,SUMIF($F$6:$F$1627,F1182,$I$6:$I$1627))</f>
        <v>#REF!</v>
      </c>
      <c r="T1182" s="89" t="e">
        <f>IF(F1182=F1181,0,SUMIF($F$6:$F$1627,F1182,$L$6:$L$1627))</f>
        <v>#REF!</v>
      </c>
      <c r="U1182" s="96" t="e">
        <f t="shared" si="386"/>
        <v>#REF!</v>
      </c>
      <c r="V1182" s="100" t="e">
        <f>IF(F1182=F1181,0,SUMIF($F$6:$F$1627,F1182,$N$6:$N$1627))</f>
        <v>#REF!</v>
      </c>
      <c r="W1182" s="103" t="e">
        <f>V1182+W1181</f>
        <v>#REF!</v>
      </c>
    </row>
    <row r="1183" spans="3:23">
      <c r="C1183" s="84" t="e">
        <f>'ORÇAMENTO '!#REF!</f>
        <v>#REF!</v>
      </c>
      <c r="D1183" s="88" t="e">
        <f>'ORÇAMENTO '!#REF!</f>
        <v>#REF!</v>
      </c>
      <c r="E1183" s="88" t="e">
        <f>'ORÇAMENTO '!#REF!</f>
        <v>#REF!</v>
      </c>
      <c r="F1183" s="88" t="e">
        <f>'ORÇAMENTO '!#REF!</f>
        <v>#REF!</v>
      </c>
      <c r="G1183" s="90" t="e">
        <f>'ORÇAMENTO '!#REF!</f>
        <v>#REF!</v>
      </c>
      <c r="H1183" s="92" t="e">
        <f>'ORÇAMENTO '!#REF!</f>
        <v>#REF!</v>
      </c>
      <c r="I1183" s="90" t="e">
        <f>'ORÇAMENTO '!#REF!</f>
        <v>#REF!</v>
      </c>
      <c r="J1183" s="90" t="e">
        <f>'ORÇAMENTO '!#REF!</f>
        <v>#REF!</v>
      </c>
      <c r="K1183" s="90" t="e">
        <f>'ORÇAMENTO '!#REF!</f>
        <v>#REF!</v>
      </c>
      <c r="L1183" s="92" t="e">
        <f>'ORÇAMENTO '!#REF!</f>
        <v>#REF!</v>
      </c>
      <c r="M1183" s="92" t="e">
        <f>'ORÇAMENTO '!#REF!</f>
        <v>#REF!</v>
      </c>
      <c r="N1183" s="95" t="e">
        <f>'ORÇAMENTO '!#REF!</f>
        <v>#REF!</v>
      </c>
      <c r="R1183" s="96" t="e">
        <f>IF(F1183=F1182,0,SUMIF($F$6:$F$1627,F1183,$H$6:$H$1627))</f>
        <v>#REF!</v>
      </c>
      <c r="S1183" s="96" t="e">
        <f>IF(F1183=F1182,0,SUMIF($F$6:$F$1627,F1183,$I$6:$I$1627))</f>
        <v>#REF!</v>
      </c>
      <c r="T1183" s="89" t="e">
        <f>IF(F1183=F1182,0,SUMIF($F$6:$F$1627,F1183,$L$6:$L$1627))</f>
        <v>#REF!</v>
      </c>
      <c r="U1183" s="96" t="e">
        <f t="shared" si="386"/>
        <v>#REF!</v>
      </c>
      <c r="V1183" s="100" t="e">
        <f>IF(F1183=F1182,0,SUMIF($F$6:$F$1627,F1183,$N$6:$N$1627))</f>
        <v>#REF!</v>
      </c>
      <c r="W1183" s="103" t="e">
        <f>V1183+W1182</f>
        <v>#REF!</v>
      </c>
    </row>
    <row r="1184" spans="3:23" hidden="1">
      <c r="C1184" s="84" t="e">
        <f>'ORÇAMENTO '!#REF!</f>
        <v>#REF!</v>
      </c>
      <c r="D1184" s="88" t="e">
        <f>'ORÇAMENTO '!#REF!</f>
        <v>#REF!</v>
      </c>
      <c r="E1184" s="88" t="e">
        <f>'ORÇAMENTO '!#REF!</f>
        <v>#REF!</v>
      </c>
      <c r="F1184" s="88" t="e">
        <f>'ORÇAMENTO '!#REF!</f>
        <v>#REF!</v>
      </c>
      <c r="G1184" s="90" t="e">
        <f>'ORÇAMENTO '!#REF!</f>
        <v>#REF!</v>
      </c>
      <c r="H1184" s="92" t="e">
        <f>'ORÇAMENTO '!#REF!</f>
        <v>#REF!</v>
      </c>
      <c r="I1184" s="90" t="e">
        <f>'ORÇAMENTO '!#REF!</f>
        <v>#REF!</v>
      </c>
      <c r="J1184" s="90" t="e">
        <f>'ORÇAMENTO '!#REF!</f>
        <v>#REF!</v>
      </c>
      <c r="K1184" s="90" t="e">
        <f>'ORÇAMENTO '!#REF!</f>
        <v>#REF!</v>
      </c>
      <c r="L1184" s="92" t="e">
        <f>'ORÇAMENTO '!#REF!</f>
        <v>#REF!</v>
      </c>
      <c r="M1184" s="92" t="e">
        <f>'ORÇAMENTO '!#REF!</f>
        <v>#REF!</v>
      </c>
      <c r="N1184" s="95" t="e">
        <f>'ORÇAMENTO '!#REF!</f>
        <v>#REF!</v>
      </c>
      <c r="R1184" s="96" t="e">
        <f>IF(F1184=F1183,0,SUMIF(F$6:F$1627,F1184,H$6:H$1627))</f>
        <v>#REF!</v>
      </c>
      <c r="S1184" s="96" t="e">
        <f>IF(F1184=F1183,0,SUMIF(F$6:F$1627,F1184,I$6:I$1627))</f>
        <v>#REF!</v>
      </c>
      <c r="T1184" s="89" t="e">
        <f>IF(F1184=F1183,0,SUMIF(F$6:F$1627,F1184,L$6:L$1627))</f>
        <v>#REF!</v>
      </c>
      <c r="U1184" s="96" t="e">
        <f t="shared" si="386"/>
        <v>#REF!</v>
      </c>
      <c r="V1184" s="100" t="e">
        <f>IF(F1184=F1183,0,SUMIF(F$6:F$1627,F1184,N$6:N$1627))</f>
        <v>#REF!</v>
      </c>
    </row>
    <row r="1185" spans="3:23">
      <c r="C1185" s="84" t="e">
        <f>'ORÇAMENTO '!#REF!</f>
        <v>#REF!</v>
      </c>
      <c r="D1185" s="88" t="e">
        <f>'ORÇAMENTO '!#REF!</f>
        <v>#REF!</v>
      </c>
      <c r="E1185" s="88" t="e">
        <f>'ORÇAMENTO '!#REF!</f>
        <v>#REF!</v>
      </c>
      <c r="F1185" s="88" t="e">
        <f>'ORÇAMENTO '!#REF!</f>
        <v>#REF!</v>
      </c>
      <c r="G1185" s="90" t="e">
        <f>'ORÇAMENTO '!#REF!</f>
        <v>#REF!</v>
      </c>
      <c r="H1185" s="92" t="e">
        <f>'ORÇAMENTO '!#REF!</f>
        <v>#REF!</v>
      </c>
      <c r="I1185" s="90" t="e">
        <f>'ORÇAMENTO '!#REF!</f>
        <v>#REF!</v>
      </c>
      <c r="J1185" s="90" t="e">
        <f>'ORÇAMENTO '!#REF!</f>
        <v>#REF!</v>
      </c>
      <c r="K1185" s="90" t="e">
        <f>'ORÇAMENTO '!#REF!</f>
        <v>#REF!</v>
      </c>
      <c r="L1185" s="92" t="e">
        <f>'ORÇAMENTO '!#REF!</f>
        <v>#REF!</v>
      </c>
      <c r="M1185" s="92" t="e">
        <f>'ORÇAMENTO '!#REF!</f>
        <v>#REF!</v>
      </c>
      <c r="N1185" s="95" t="e">
        <f>'ORÇAMENTO '!#REF!</f>
        <v>#REF!</v>
      </c>
      <c r="R1185" s="96" t="e">
        <f>IF(F1185=F1184,0,SUMIF($F$6:$F$1627,F1185,$H$6:$H$1627))</f>
        <v>#REF!</v>
      </c>
      <c r="S1185" s="96" t="e">
        <f>IF(F1185=F1184,0,SUMIF($F$6:$F$1627,F1185,$I$6:$I$1627))</f>
        <v>#REF!</v>
      </c>
      <c r="T1185" s="89" t="e">
        <f>IF(F1185=F1184,0,SUMIF($F$6:$F$1627,F1185,$L$6:$L$1627))</f>
        <v>#REF!</v>
      </c>
      <c r="U1185" s="96" t="e">
        <f t="shared" si="386"/>
        <v>#REF!</v>
      </c>
      <c r="V1185" s="100" t="e">
        <f>IF(F1185=F1184,0,SUMIF($F$6:$F$1627,F1185,$N$6:$N$1627))</f>
        <v>#REF!</v>
      </c>
      <c r="W1185" s="103" t="e">
        <f>V1185+W1184</f>
        <v>#REF!</v>
      </c>
    </row>
    <row r="1186" spans="3:23" hidden="1">
      <c r="C1186" s="84" t="e">
        <f>'ORÇAMENTO '!#REF!</f>
        <v>#REF!</v>
      </c>
      <c r="D1186" s="88" t="e">
        <f>'ORÇAMENTO '!#REF!</f>
        <v>#REF!</v>
      </c>
      <c r="E1186" s="88" t="e">
        <f>'ORÇAMENTO '!#REF!</f>
        <v>#REF!</v>
      </c>
      <c r="F1186" s="88" t="e">
        <f>'ORÇAMENTO '!#REF!</f>
        <v>#REF!</v>
      </c>
      <c r="G1186" s="90" t="e">
        <f>'ORÇAMENTO '!#REF!</f>
        <v>#REF!</v>
      </c>
      <c r="H1186" s="92" t="e">
        <f>'ORÇAMENTO '!#REF!</f>
        <v>#REF!</v>
      </c>
      <c r="I1186" s="90" t="e">
        <f>'ORÇAMENTO '!#REF!</f>
        <v>#REF!</v>
      </c>
      <c r="J1186" s="90" t="e">
        <f>'ORÇAMENTO '!#REF!</f>
        <v>#REF!</v>
      </c>
      <c r="K1186" s="90" t="e">
        <f>'ORÇAMENTO '!#REF!</f>
        <v>#REF!</v>
      </c>
      <c r="L1186" s="92" t="e">
        <f>'ORÇAMENTO '!#REF!</f>
        <v>#REF!</v>
      </c>
      <c r="M1186" s="92" t="e">
        <f>'ORÇAMENTO '!#REF!</f>
        <v>#REF!</v>
      </c>
      <c r="N1186" s="95" t="e">
        <f>'ORÇAMENTO '!#REF!</f>
        <v>#REF!</v>
      </c>
      <c r="R1186" s="96" t="e">
        <f>IF(F1186=F1185,0,SUMIF(F$6:F$1627,F1186,H$6:H$1627))</f>
        <v>#REF!</v>
      </c>
      <c r="S1186" s="96" t="e">
        <f>IF(F1186=F1185,0,SUMIF(F$6:F$1627,F1186,I$6:I$1627))</f>
        <v>#REF!</v>
      </c>
      <c r="T1186" s="89" t="e">
        <f>IF(F1186=F1185,0,SUMIF(F$6:F$1627,F1186,L$6:L$1627))</f>
        <v>#REF!</v>
      </c>
      <c r="U1186" s="96" t="e">
        <f t="shared" si="386"/>
        <v>#REF!</v>
      </c>
      <c r="V1186" s="100" t="e">
        <f>IF(F1186=F1185,0,SUMIF(F$6:F$1627,F1186,N$6:N$1627))</f>
        <v>#REF!</v>
      </c>
    </row>
    <row r="1187" spans="3:23" hidden="1">
      <c r="C1187" s="84" t="e">
        <f>'ORÇAMENTO '!#REF!</f>
        <v>#REF!</v>
      </c>
      <c r="D1187" s="88" t="e">
        <f>'ORÇAMENTO '!#REF!</f>
        <v>#REF!</v>
      </c>
      <c r="E1187" s="88" t="e">
        <f>'ORÇAMENTO '!#REF!</f>
        <v>#REF!</v>
      </c>
      <c r="F1187" s="88" t="e">
        <f>'ORÇAMENTO '!#REF!</f>
        <v>#REF!</v>
      </c>
      <c r="G1187" s="90" t="e">
        <f>'ORÇAMENTO '!#REF!</f>
        <v>#REF!</v>
      </c>
      <c r="H1187" s="92" t="e">
        <f>'ORÇAMENTO '!#REF!</f>
        <v>#REF!</v>
      </c>
      <c r="I1187" s="90" t="e">
        <f>'ORÇAMENTO '!#REF!</f>
        <v>#REF!</v>
      </c>
      <c r="J1187" s="90" t="e">
        <f>'ORÇAMENTO '!#REF!</f>
        <v>#REF!</v>
      </c>
      <c r="K1187" s="90" t="e">
        <f>'ORÇAMENTO '!#REF!</f>
        <v>#REF!</v>
      </c>
      <c r="L1187" s="92" t="e">
        <f>'ORÇAMENTO '!#REF!</f>
        <v>#REF!</v>
      </c>
      <c r="M1187" s="92" t="e">
        <f>'ORÇAMENTO '!#REF!</f>
        <v>#REF!</v>
      </c>
      <c r="N1187" s="95" t="e">
        <f>'ORÇAMENTO '!#REF!</f>
        <v>#REF!</v>
      </c>
      <c r="R1187" s="96" t="e">
        <f>IF(F1187=F1186,0,SUMIF(F$6:F$1627,F1187,H$6:H$1627))</f>
        <v>#REF!</v>
      </c>
      <c r="S1187" s="96" t="e">
        <f>IF(F1187=F1186,0,SUMIF(F$6:F$1627,F1187,I$6:I$1627))</f>
        <v>#REF!</v>
      </c>
      <c r="T1187" s="89" t="e">
        <f>IF(F1187=F1186,0,SUMIF(F$6:F$1627,F1187,L$6:L$1627))</f>
        <v>#REF!</v>
      </c>
      <c r="U1187" s="96" t="e">
        <f t="shared" si="386"/>
        <v>#REF!</v>
      </c>
      <c r="V1187" s="100" t="e">
        <f>IF(F1187=F1186,0,SUMIF(F$6:F$1627,F1187,N$6:N$1627))</f>
        <v>#REF!</v>
      </c>
    </row>
    <row r="1188" spans="3:23" hidden="1">
      <c r="C1188" s="84" t="e">
        <f>'ORÇAMENTO '!#REF!</f>
        <v>#REF!</v>
      </c>
      <c r="D1188" s="88" t="e">
        <f>'ORÇAMENTO '!#REF!</f>
        <v>#REF!</v>
      </c>
      <c r="E1188" s="88" t="e">
        <f>'ORÇAMENTO '!#REF!</f>
        <v>#REF!</v>
      </c>
      <c r="F1188" s="88" t="e">
        <f>'ORÇAMENTO '!#REF!</f>
        <v>#REF!</v>
      </c>
      <c r="G1188" s="90" t="e">
        <f>'ORÇAMENTO '!#REF!</f>
        <v>#REF!</v>
      </c>
      <c r="H1188" s="92" t="e">
        <f>'ORÇAMENTO '!#REF!</f>
        <v>#REF!</v>
      </c>
      <c r="I1188" s="90" t="e">
        <f>'ORÇAMENTO '!#REF!</f>
        <v>#REF!</v>
      </c>
      <c r="J1188" s="90" t="e">
        <f>'ORÇAMENTO '!#REF!</f>
        <v>#REF!</v>
      </c>
      <c r="K1188" s="90" t="e">
        <f>'ORÇAMENTO '!#REF!</f>
        <v>#REF!</v>
      </c>
      <c r="L1188" s="92" t="e">
        <f>'ORÇAMENTO '!#REF!</f>
        <v>#REF!</v>
      </c>
      <c r="M1188" s="92" t="e">
        <f>'ORÇAMENTO '!#REF!</f>
        <v>#REF!</v>
      </c>
      <c r="N1188" s="95" t="e">
        <f>'ORÇAMENTO '!#REF!</f>
        <v>#REF!</v>
      </c>
      <c r="R1188" s="96" t="e">
        <f>IF(F1188=F1187,0,SUMIF(F$6:F$1627,F1188,H$6:H$1627))</f>
        <v>#REF!</v>
      </c>
      <c r="S1188" s="96" t="e">
        <f>IF(F1188=F1187,0,SUMIF(F$6:F$1627,F1188,I$6:I$1627))</f>
        <v>#REF!</v>
      </c>
      <c r="T1188" s="89" t="e">
        <f>IF(F1188=F1187,0,SUMIF(F$6:F$1627,F1188,L$6:L$1627))</f>
        <v>#REF!</v>
      </c>
      <c r="U1188" s="96" t="e">
        <f t="shared" si="386"/>
        <v>#REF!</v>
      </c>
      <c r="V1188" s="100" t="e">
        <f>IF(F1188=F1187,0,SUMIF(F$6:F$1627,F1188,N$6:N$1627))</f>
        <v>#REF!</v>
      </c>
    </row>
    <row r="1189" spans="3:23" hidden="1">
      <c r="C1189" s="84" t="e">
        <f>'ORÇAMENTO '!#REF!</f>
        <v>#REF!</v>
      </c>
      <c r="D1189" s="88" t="e">
        <f>'ORÇAMENTO '!#REF!</f>
        <v>#REF!</v>
      </c>
      <c r="E1189" s="88" t="e">
        <f>'ORÇAMENTO '!#REF!</f>
        <v>#REF!</v>
      </c>
      <c r="F1189" s="88" t="e">
        <f>'ORÇAMENTO '!#REF!</f>
        <v>#REF!</v>
      </c>
      <c r="G1189" s="90" t="e">
        <f>'ORÇAMENTO '!#REF!</f>
        <v>#REF!</v>
      </c>
      <c r="H1189" s="92" t="e">
        <f>'ORÇAMENTO '!#REF!</f>
        <v>#REF!</v>
      </c>
      <c r="I1189" s="90" t="e">
        <f>'ORÇAMENTO '!#REF!</f>
        <v>#REF!</v>
      </c>
      <c r="J1189" s="90" t="e">
        <f>'ORÇAMENTO '!#REF!</f>
        <v>#REF!</v>
      </c>
      <c r="K1189" s="90" t="e">
        <f>'ORÇAMENTO '!#REF!</f>
        <v>#REF!</v>
      </c>
      <c r="L1189" s="92" t="e">
        <f>'ORÇAMENTO '!#REF!</f>
        <v>#REF!</v>
      </c>
      <c r="M1189" s="92" t="e">
        <f>'ORÇAMENTO '!#REF!</f>
        <v>#REF!</v>
      </c>
      <c r="N1189" s="95" t="e">
        <f>'ORÇAMENTO '!#REF!</f>
        <v>#REF!</v>
      </c>
      <c r="R1189" s="96" t="e">
        <f>IF(F1189=F1188,0,SUMIF(F$6:F$1627,F1189,H$6:H$1627))</f>
        <v>#REF!</v>
      </c>
      <c r="S1189" s="96" t="e">
        <f>IF(F1189=F1188,0,SUMIF(F$6:F$1627,F1189,I$6:I$1627))</f>
        <v>#REF!</v>
      </c>
      <c r="T1189" s="89" t="e">
        <f>IF(F1189=F1188,0,SUMIF(F$6:F$1627,F1189,L$6:L$1627))</f>
        <v>#REF!</v>
      </c>
      <c r="U1189" s="96" t="e">
        <f t="shared" si="386"/>
        <v>#REF!</v>
      </c>
      <c r="V1189" s="100" t="e">
        <f>IF(F1189=F1188,0,SUMIF(F$6:F$1627,F1189,N$6:N$1627))</f>
        <v>#REF!</v>
      </c>
    </row>
    <row r="1190" spans="3:23">
      <c r="C1190" s="84" t="e">
        <f>'ORÇAMENTO '!#REF!</f>
        <v>#REF!</v>
      </c>
      <c r="D1190" s="88" t="e">
        <f>'ORÇAMENTO '!#REF!</f>
        <v>#REF!</v>
      </c>
      <c r="E1190" s="88" t="e">
        <f>'ORÇAMENTO '!#REF!</f>
        <v>#REF!</v>
      </c>
      <c r="F1190" s="88" t="e">
        <f>'ORÇAMENTO '!#REF!</f>
        <v>#REF!</v>
      </c>
      <c r="G1190" s="90" t="e">
        <f>'ORÇAMENTO '!#REF!</f>
        <v>#REF!</v>
      </c>
      <c r="H1190" s="92" t="e">
        <f>'ORÇAMENTO '!#REF!</f>
        <v>#REF!</v>
      </c>
      <c r="I1190" s="90" t="e">
        <f>'ORÇAMENTO '!#REF!</f>
        <v>#REF!</v>
      </c>
      <c r="J1190" s="90" t="e">
        <f>'ORÇAMENTO '!#REF!</f>
        <v>#REF!</v>
      </c>
      <c r="K1190" s="90" t="e">
        <f>'ORÇAMENTO '!#REF!</f>
        <v>#REF!</v>
      </c>
      <c r="L1190" s="92" t="e">
        <f>'ORÇAMENTO '!#REF!</f>
        <v>#REF!</v>
      </c>
      <c r="M1190" s="92" t="e">
        <f>'ORÇAMENTO '!#REF!</f>
        <v>#REF!</v>
      </c>
      <c r="N1190" s="95" t="e">
        <f>'ORÇAMENTO '!#REF!</f>
        <v>#REF!</v>
      </c>
      <c r="R1190" s="96" t="e">
        <f>IF(F1190=F1189,0,SUMIF($F$6:$F$1627,F1190,$H$6:$H$1627))</f>
        <v>#REF!</v>
      </c>
      <c r="S1190" s="96" t="e">
        <f>IF(F1190=F1189,0,SUMIF($F$6:$F$1627,F1190,$I$6:$I$1627))</f>
        <v>#REF!</v>
      </c>
      <c r="T1190" s="89" t="e">
        <f>IF(F1190=F1189,0,SUMIF($F$6:$F$1627,F1190,$L$6:$L$1627))</f>
        <v>#REF!</v>
      </c>
      <c r="U1190" s="96" t="e">
        <f t="shared" si="386"/>
        <v>#REF!</v>
      </c>
      <c r="V1190" s="100" t="e">
        <f>IF(F1190=F1189,0,SUMIF($F$6:$F$1627,F1190,$N$6:$N$1627))</f>
        <v>#REF!</v>
      </c>
      <c r="W1190" s="103" t="e">
        <f>V1190+W1189</f>
        <v>#REF!</v>
      </c>
    </row>
    <row r="1191" spans="3:23">
      <c r="C1191" s="84" t="e">
        <f>'ORÇAMENTO '!#REF!</f>
        <v>#REF!</v>
      </c>
      <c r="D1191" s="88" t="e">
        <f>'ORÇAMENTO '!#REF!</f>
        <v>#REF!</v>
      </c>
      <c r="E1191" s="88" t="e">
        <f>'ORÇAMENTO '!#REF!</f>
        <v>#REF!</v>
      </c>
      <c r="F1191" s="88" t="e">
        <f>'ORÇAMENTO '!#REF!</f>
        <v>#REF!</v>
      </c>
      <c r="G1191" s="90" t="e">
        <f>'ORÇAMENTO '!#REF!</f>
        <v>#REF!</v>
      </c>
      <c r="H1191" s="92" t="e">
        <f>'ORÇAMENTO '!#REF!</f>
        <v>#REF!</v>
      </c>
      <c r="I1191" s="90" t="e">
        <f>'ORÇAMENTO '!#REF!</f>
        <v>#REF!</v>
      </c>
      <c r="J1191" s="90" t="e">
        <f>'ORÇAMENTO '!#REF!</f>
        <v>#REF!</v>
      </c>
      <c r="K1191" s="90" t="e">
        <f>'ORÇAMENTO '!#REF!</f>
        <v>#REF!</v>
      </c>
      <c r="L1191" s="92" t="e">
        <f>'ORÇAMENTO '!#REF!</f>
        <v>#REF!</v>
      </c>
      <c r="M1191" s="92" t="e">
        <f>'ORÇAMENTO '!#REF!</f>
        <v>#REF!</v>
      </c>
      <c r="N1191" s="95" t="e">
        <f>'ORÇAMENTO '!#REF!</f>
        <v>#REF!</v>
      </c>
      <c r="R1191" s="96" t="e">
        <f>IF(F1191=F1190,0,SUMIF($F$6:$F$1627,F1191,$H$6:$H$1627))</f>
        <v>#REF!</v>
      </c>
      <c r="S1191" s="96" t="e">
        <f>IF(F1191=F1190,0,SUMIF($F$6:$F$1627,F1191,$I$6:$I$1627))</f>
        <v>#REF!</v>
      </c>
      <c r="T1191" s="89" t="e">
        <f>IF(F1191=F1190,0,SUMIF($F$6:$F$1627,F1191,$L$6:$L$1627))</f>
        <v>#REF!</v>
      </c>
      <c r="U1191" s="96" t="e">
        <f t="shared" si="386"/>
        <v>#REF!</v>
      </c>
      <c r="V1191" s="100" t="e">
        <f>IF(F1191=F1190,0,SUMIF($F$6:$F$1627,F1191,$N$6:$N$1627))</f>
        <v>#REF!</v>
      </c>
      <c r="W1191" s="103" t="e">
        <f>V1191+W1190</f>
        <v>#REF!</v>
      </c>
    </row>
    <row r="1192" spans="3:23" hidden="1">
      <c r="C1192" s="84" t="e">
        <f>'ORÇAMENTO '!#REF!</f>
        <v>#REF!</v>
      </c>
      <c r="D1192" s="88" t="e">
        <f>'ORÇAMENTO '!#REF!</f>
        <v>#REF!</v>
      </c>
      <c r="E1192" s="88" t="e">
        <f>'ORÇAMENTO '!#REF!</f>
        <v>#REF!</v>
      </c>
      <c r="F1192" s="88" t="e">
        <f>'ORÇAMENTO '!#REF!</f>
        <v>#REF!</v>
      </c>
      <c r="G1192" s="90" t="e">
        <f>'ORÇAMENTO '!#REF!</f>
        <v>#REF!</v>
      </c>
      <c r="H1192" s="92" t="e">
        <f>'ORÇAMENTO '!#REF!</f>
        <v>#REF!</v>
      </c>
      <c r="I1192" s="90" t="e">
        <f>'ORÇAMENTO '!#REF!</f>
        <v>#REF!</v>
      </c>
      <c r="J1192" s="90" t="e">
        <f>'ORÇAMENTO '!#REF!</f>
        <v>#REF!</v>
      </c>
      <c r="K1192" s="90" t="e">
        <f>'ORÇAMENTO '!#REF!</f>
        <v>#REF!</v>
      </c>
      <c r="L1192" s="92" t="e">
        <f>'ORÇAMENTO '!#REF!</f>
        <v>#REF!</v>
      </c>
      <c r="M1192" s="92" t="e">
        <f>'ORÇAMENTO '!#REF!</f>
        <v>#REF!</v>
      </c>
      <c r="N1192" s="95" t="e">
        <f>'ORÇAMENTO '!#REF!</f>
        <v>#REF!</v>
      </c>
      <c r="R1192" s="96" t="e">
        <f>IF(F1192=F1191,0,SUMIF(F$6:F$1627,F1192,H$6:H$1627))</f>
        <v>#REF!</v>
      </c>
      <c r="S1192" s="96" t="e">
        <f>IF(F1192=F1191,0,SUMIF(F$6:F$1627,F1192,I$6:I$1627))</f>
        <v>#REF!</v>
      </c>
      <c r="T1192" s="89" t="e">
        <f>IF(F1192=F1191,0,SUMIF(F$6:F$1627,F1192,L$6:L$1627))</f>
        <v>#REF!</v>
      </c>
      <c r="U1192" s="96" t="e">
        <f t="shared" si="386"/>
        <v>#REF!</v>
      </c>
      <c r="V1192" s="100" t="e">
        <f>IF(F1192=F1191,0,SUMIF(F$6:F$1627,F1192,N$6:N$1627))</f>
        <v>#REF!</v>
      </c>
    </row>
    <row r="1193" spans="3:23" ht="45" hidden="1">
      <c r="C1193" s="84" t="str">
        <f>'ORÇAMENTO '!A82</f>
        <v>04.03.04</v>
      </c>
      <c r="D1193" s="88" t="str">
        <f>'ORÇAMENTO '!B82</f>
        <v>SINAPI</v>
      </c>
      <c r="E1193" s="88">
        <f>'ORÇAMENTO '!C82</f>
        <v>79460</v>
      </c>
      <c r="F1193" s="88" t="str">
        <f>'ORÇAMENTO '!D82</f>
        <v>PINTURA EPOXI, DUAS DEMAOS , NA COR BRANCO NEVE, REF. SUVINIL OU EQUIV. TÉCNICO - FORRO COZINHA</v>
      </c>
      <c r="G1193" s="90" t="str">
        <f>'ORÇAMENTO '!E82</f>
        <v>m²</v>
      </c>
      <c r="H1193" s="92">
        <f>'ORÇAMENTO '!F82</f>
        <v>185.45</v>
      </c>
      <c r="I1193" s="90">
        <f>'ORÇAMENTO '!G82</f>
        <v>29.11</v>
      </c>
      <c r="J1193" s="90">
        <f>'ORÇAMENTO '!H82</f>
        <v>10.07</v>
      </c>
      <c r="K1193" s="90">
        <f>'ORÇAMENTO '!K82</f>
        <v>7265.92</v>
      </c>
      <c r="L1193" s="92">
        <f>'ORÇAMENTO '!O82</f>
        <v>2394.85</v>
      </c>
      <c r="M1193" s="92">
        <f>'ORÇAMENTO '!P82</f>
        <v>8660.7999999999993</v>
      </c>
      <c r="N1193" s="95">
        <f>'ORÇAMENTO '!Q82</f>
        <v>1.0969728953916118E-2</v>
      </c>
      <c r="R1193" s="96" t="e">
        <f>IF(F1193=F1192,0,SUMIF(F$6:F$1627,F1193,H$6:H$1627))</f>
        <v>#REF!</v>
      </c>
      <c r="S1193" s="96" t="e">
        <f>IF(F1193=F1192,0,SUMIF(F$6:F$1627,F1193,I$6:I$1627))</f>
        <v>#REF!</v>
      </c>
      <c r="T1193" s="89" t="e">
        <f>IF(F1193=F1192,0,SUMIF(F$6:F$1627,F1193,L$6:L$1627))</f>
        <v>#REF!</v>
      </c>
      <c r="U1193" s="96" t="e">
        <f t="shared" si="386"/>
        <v>#REF!</v>
      </c>
      <c r="V1193" s="100" t="e">
        <f>IF(F1193=F1192,0,SUMIF(F$6:F$1627,F1193,N$6:N$1627))</f>
        <v>#REF!</v>
      </c>
    </row>
    <row r="1194" spans="3:23" hidden="1">
      <c r="C1194" s="84" t="e">
        <f>'ORÇAMENTO '!#REF!</f>
        <v>#REF!</v>
      </c>
      <c r="D1194" s="88" t="e">
        <f>'ORÇAMENTO '!#REF!</f>
        <v>#REF!</v>
      </c>
      <c r="E1194" s="88" t="e">
        <f>'ORÇAMENTO '!#REF!</f>
        <v>#REF!</v>
      </c>
      <c r="F1194" s="88" t="e">
        <f>'ORÇAMENTO '!#REF!</f>
        <v>#REF!</v>
      </c>
      <c r="G1194" s="90" t="e">
        <f>'ORÇAMENTO '!#REF!</f>
        <v>#REF!</v>
      </c>
      <c r="H1194" s="92" t="e">
        <f>'ORÇAMENTO '!#REF!</f>
        <v>#REF!</v>
      </c>
      <c r="I1194" s="90" t="e">
        <f>'ORÇAMENTO '!#REF!</f>
        <v>#REF!</v>
      </c>
      <c r="J1194" s="90" t="e">
        <f>'ORÇAMENTO '!#REF!</f>
        <v>#REF!</v>
      </c>
      <c r="K1194" s="90" t="e">
        <f>'ORÇAMENTO '!#REF!</f>
        <v>#REF!</v>
      </c>
      <c r="L1194" s="92" t="e">
        <f>'ORÇAMENTO '!#REF!</f>
        <v>#REF!</v>
      </c>
      <c r="M1194" s="92" t="e">
        <f>'ORÇAMENTO '!#REF!</f>
        <v>#REF!</v>
      </c>
      <c r="N1194" s="95" t="e">
        <f>'ORÇAMENTO '!#REF!</f>
        <v>#REF!</v>
      </c>
      <c r="R1194" s="96" t="e">
        <f>IF(F1194=F1193,0,SUMIF(F$6:F$1627,F1194,H$6:H$1627))</f>
        <v>#REF!</v>
      </c>
      <c r="S1194" s="96" t="e">
        <f>IF(F1194=F1193,0,SUMIF(F$6:F$1627,F1194,I$6:I$1627))</f>
        <v>#REF!</v>
      </c>
      <c r="T1194" s="89" t="e">
        <f>IF(F1194=F1193,0,SUMIF(F$6:F$1627,F1194,L$6:L$1627))</f>
        <v>#REF!</v>
      </c>
      <c r="U1194" s="96" t="e">
        <f t="shared" si="386"/>
        <v>#REF!</v>
      </c>
      <c r="V1194" s="100" t="e">
        <f>IF(F1194=F1193,0,SUMIF(F$6:F$1627,F1194,N$6:N$1627))</f>
        <v>#REF!</v>
      </c>
    </row>
    <row r="1195" spans="3:23" hidden="1">
      <c r="C1195" s="84" t="e">
        <f>'ORÇAMENTO '!#REF!</f>
        <v>#REF!</v>
      </c>
      <c r="D1195" s="88" t="e">
        <f>'ORÇAMENTO '!#REF!</f>
        <v>#REF!</v>
      </c>
      <c r="E1195" s="88" t="e">
        <f>'ORÇAMENTO '!#REF!</f>
        <v>#REF!</v>
      </c>
      <c r="F1195" s="88" t="e">
        <f>'ORÇAMENTO '!#REF!</f>
        <v>#REF!</v>
      </c>
      <c r="G1195" s="90" t="e">
        <f>'ORÇAMENTO '!#REF!</f>
        <v>#REF!</v>
      </c>
      <c r="H1195" s="92" t="e">
        <f>'ORÇAMENTO '!#REF!</f>
        <v>#REF!</v>
      </c>
      <c r="I1195" s="90" t="e">
        <f>'ORÇAMENTO '!#REF!</f>
        <v>#REF!</v>
      </c>
      <c r="J1195" s="90" t="e">
        <f>'ORÇAMENTO '!#REF!</f>
        <v>#REF!</v>
      </c>
      <c r="K1195" s="90" t="e">
        <f>'ORÇAMENTO '!#REF!</f>
        <v>#REF!</v>
      </c>
      <c r="L1195" s="92" t="e">
        <f>'ORÇAMENTO '!#REF!</f>
        <v>#REF!</v>
      </c>
      <c r="M1195" s="92" t="e">
        <f>'ORÇAMENTO '!#REF!</f>
        <v>#REF!</v>
      </c>
      <c r="N1195" s="95" t="e">
        <f>'ORÇAMENTO '!#REF!</f>
        <v>#REF!</v>
      </c>
      <c r="R1195" s="96" t="e">
        <f>IF(F1195=F1194,0,SUMIF(F$6:F$1627,F1195,H$6:H$1627))</f>
        <v>#REF!</v>
      </c>
      <c r="S1195" s="96" t="e">
        <f>IF(F1195=F1194,0,SUMIF(F$6:F$1627,F1195,I$6:I$1627))</f>
        <v>#REF!</v>
      </c>
      <c r="T1195" s="89" t="e">
        <f>IF(F1195=F1194,0,SUMIF(F$6:F$1627,F1195,L$6:L$1627))</f>
        <v>#REF!</v>
      </c>
      <c r="U1195" s="96" t="e">
        <f t="shared" si="386"/>
        <v>#REF!</v>
      </c>
      <c r="V1195" s="100" t="e">
        <f>IF(F1195=F1194,0,SUMIF(F$6:F$1627,F1195,N$6:N$1627))</f>
        <v>#REF!</v>
      </c>
    </row>
    <row r="1196" spans="3:23">
      <c r="C1196" s="84" t="e">
        <f>'ORÇAMENTO '!#REF!</f>
        <v>#REF!</v>
      </c>
      <c r="D1196" s="88" t="e">
        <f>'ORÇAMENTO '!#REF!</f>
        <v>#REF!</v>
      </c>
      <c r="E1196" s="88" t="e">
        <f>'ORÇAMENTO '!#REF!</f>
        <v>#REF!</v>
      </c>
      <c r="F1196" s="88" t="e">
        <f>'ORÇAMENTO '!#REF!</f>
        <v>#REF!</v>
      </c>
      <c r="G1196" s="90" t="e">
        <f>'ORÇAMENTO '!#REF!</f>
        <v>#REF!</v>
      </c>
      <c r="H1196" s="92" t="e">
        <f>'ORÇAMENTO '!#REF!</f>
        <v>#REF!</v>
      </c>
      <c r="I1196" s="90" t="e">
        <f>'ORÇAMENTO '!#REF!</f>
        <v>#REF!</v>
      </c>
      <c r="J1196" s="90" t="e">
        <f>'ORÇAMENTO '!#REF!</f>
        <v>#REF!</v>
      </c>
      <c r="K1196" s="90" t="e">
        <f>'ORÇAMENTO '!#REF!</f>
        <v>#REF!</v>
      </c>
      <c r="L1196" s="92" t="e">
        <f>'ORÇAMENTO '!#REF!</f>
        <v>#REF!</v>
      </c>
      <c r="M1196" s="92" t="e">
        <f>'ORÇAMENTO '!#REF!</f>
        <v>#REF!</v>
      </c>
      <c r="N1196" s="95" t="e">
        <f>'ORÇAMENTO '!#REF!</f>
        <v>#REF!</v>
      </c>
      <c r="R1196" s="96" t="e">
        <f>IF(F1196=F1195,0,SUMIF($F$6:$F$1627,F1196,$H$6:$H$1627))</f>
        <v>#REF!</v>
      </c>
      <c r="S1196" s="96" t="e">
        <f>IF(F1196=F1195,0,SUMIF($F$6:$F$1627,F1196,$I$6:$I$1627))</f>
        <v>#REF!</v>
      </c>
      <c r="T1196" s="89" t="e">
        <f>IF(F1196=F1195,0,SUMIF($F$6:$F$1627,F1196,$L$6:$L$1627))</f>
        <v>#REF!</v>
      </c>
      <c r="U1196" s="96" t="e">
        <f t="shared" si="386"/>
        <v>#REF!</v>
      </c>
      <c r="V1196" s="100" t="e">
        <f>IF(F1196=F1195,0,SUMIF($F$6:$F$1627,F1196,$N$6:$N$1627))</f>
        <v>#REF!</v>
      </c>
      <c r="W1196" s="103" t="e">
        <f>V1196+W1195</f>
        <v>#REF!</v>
      </c>
    </row>
    <row r="1197" spans="3:23">
      <c r="C1197" s="84" t="e">
        <f>'ORÇAMENTO '!#REF!</f>
        <v>#REF!</v>
      </c>
      <c r="D1197" s="88" t="e">
        <f>'ORÇAMENTO '!#REF!</f>
        <v>#REF!</v>
      </c>
      <c r="E1197" s="88" t="e">
        <f>'ORÇAMENTO '!#REF!</f>
        <v>#REF!</v>
      </c>
      <c r="F1197" s="88" t="e">
        <f>'ORÇAMENTO '!#REF!</f>
        <v>#REF!</v>
      </c>
      <c r="G1197" s="90" t="e">
        <f>'ORÇAMENTO '!#REF!</f>
        <v>#REF!</v>
      </c>
      <c r="H1197" s="92" t="e">
        <f>'ORÇAMENTO '!#REF!</f>
        <v>#REF!</v>
      </c>
      <c r="I1197" s="90" t="e">
        <f>'ORÇAMENTO '!#REF!</f>
        <v>#REF!</v>
      </c>
      <c r="J1197" s="90" t="e">
        <f>'ORÇAMENTO '!#REF!</f>
        <v>#REF!</v>
      </c>
      <c r="K1197" s="90" t="e">
        <f>'ORÇAMENTO '!#REF!</f>
        <v>#REF!</v>
      </c>
      <c r="L1197" s="92" t="e">
        <f>'ORÇAMENTO '!#REF!</f>
        <v>#REF!</v>
      </c>
      <c r="M1197" s="92" t="e">
        <f>'ORÇAMENTO '!#REF!</f>
        <v>#REF!</v>
      </c>
      <c r="N1197" s="95" t="e">
        <f>'ORÇAMENTO '!#REF!</f>
        <v>#REF!</v>
      </c>
      <c r="R1197" s="96" t="e">
        <f>IF(F1197=F1196,0,SUMIF($F$6:$F$1627,F1197,$H$6:$H$1627))</f>
        <v>#REF!</v>
      </c>
      <c r="S1197" s="96" t="e">
        <f>IF(F1197=F1196,0,SUMIF($F$6:$F$1627,F1197,$I$6:$I$1627))</f>
        <v>#REF!</v>
      </c>
      <c r="T1197" s="89" t="e">
        <f>IF(F1197=F1196,0,SUMIF($F$6:$F$1627,F1197,$L$6:$L$1627))</f>
        <v>#REF!</v>
      </c>
      <c r="U1197" s="96" t="e">
        <f t="shared" si="386"/>
        <v>#REF!</v>
      </c>
      <c r="V1197" s="100" t="e">
        <f>IF(F1197=F1196,0,SUMIF($F$6:$F$1627,F1197,$N$6:$N$1627))</f>
        <v>#REF!</v>
      </c>
      <c r="W1197" s="103" t="e">
        <f>V1197+W1196</f>
        <v>#REF!</v>
      </c>
    </row>
    <row r="1198" spans="3:23">
      <c r="C1198" s="84" t="e">
        <f>'ORÇAMENTO '!#REF!</f>
        <v>#REF!</v>
      </c>
      <c r="D1198" s="88" t="e">
        <f>'ORÇAMENTO '!#REF!</f>
        <v>#REF!</v>
      </c>
      <c r="E1198" s="88" t="e">
        <f>'ORÇAMENTO '!#REF!</f>
        <v>#REF!</v>
      </c>
      <c r="F1198" s="88" t="e">
        <f>'ORÇAMENTO '!#REF!</f>
        <v>#REF!</v>
      </c>
      <c r="G1198" s="90" t="e">
        <f>'ORÇAMENTO '!#REF!</f>
        <v>#REF!</v>
      </c>
      <c r="H1198" s="92" t="e">
        <f>'ORÇAMENTO '!#REF!</f>
        <v>#REF!</v>
      </c>
      <c r="I1198" s="90" t="e">
        <f>'ORÇAMENTO '!#REF!</f>
        <v>#REF!</v>
      </c>
      <c r="J1198" s="90" t="e">
        <f>'ORÇAMENTO '!#REF!</f>
        <v>#REF!</v>
      </c>
      <c r="K1198" s="90" t="e">
        <f>'ORÇAMENTO '!#REF!</f>
        <v>#REF!</v>
      </c>
      <c r="L1198" s="92" t="e">
        <f>'ORÇAMENTO '!#REF!</f>
        <v>#REF!</v>
      </c>
      <c r="M1198" s="92" t="e">
        <f>'ORÇAMENTO '!#REF!</f>
        <v>#REF!</v>
      </c>
      <c r="N1198" s="95" t="e">
        <f>'ORÇAMENTO '!#REF!</f>
        <v>#REF!</v>
      </c>
      <c r="R1198" s="96" t="e">
        <f>IF(F1198=F1197,0,SUMIF($F$6:$F$1627,F1198,$H$6:$H$1627))</f>
        <v>#REF!</v>
      </c>
      <c r="S1198" s="96" t="e">
        <f>IF(F1198=F1197,0,SUMIF($F$6:$F$1627,F1198,$I$6:$I$1627))</f>
        <v>#REF!</v>
      </c>
      <c r="T1198" s="89" t="e">
        <f>IF(F1198=F1197,0,SUMIF($F$6:$F$1627,F1198,$L$6:$L$1627))</f>
        <v>#REF!</v>
      </c>
      <c r="U1198" s="96" t="e">
        <f t="shared" si="386"/>
        <v>#REF!</v>
      </c>
      <c r="V1198" s="100" t="e">
        <f>IF(F1198=F1197,0,SUMIF($F$6:$F$1627,F1198,$N$6:$N$1627))</f>
        <v>#REF!</v>
      </c>
      <c r="W1198" s="103" t="e">
        <f>V1198+W1197</f>
        <v>#REF!</v>
      </c>
    </row>
    <row r="1199" spans="3:23">
      <c r="C1199" s="84" t="e">
        <f>'ORÇAMENTO '!#REF!</f>
        <v>#REF!</v>
      </c>
      <c r="D1199" s="88" t="e">
        <f>'ORÇAMENTO '!#REF!</f>
        <v>#REF!</v>
      </c>
      <c r="E1199" s="88" t="e">
        <f>'ORÇAMENTO '!#REF!</f>
        <v>#REF!</v>
      </c>
      <c r="F1199" s="88" t="e">
        <f>'ORÇAMENTO '!#REF!</f>
        <v>#REF!</v>
      </c>
      <c r="G1199" s="90" t="e">
        <f>'ORÇAMENTO '!#REF!</f>
        <v>#REF!</v>
      </c>
      <c r="H1199" s="92" t="e">
        <f>'ORÇAMENTO '!#REF!</f>
        <v>#REF!</v>
      </c>
      <c r="I1199" s="90" t="e">
        <f>'ORÇAMENTO '!#REF!</f>
        <v>#REF!</v>
      </c>
      <c r="J1199" s="90" t="e">
        <f>'ORÇAMENTO '!#REF!</f>
        <v>#REF!</v>
      </c>
      <c r="K1199" s="90" t="e">
        <f>'ORÇAMENTO '!#REF!</f>
        <v>#REF!</v>
      </c>
      <c r="L1199" s="92" t="e">
        <f>'ORÇAMENTO '!#REF!</f>
        <v>#REF!</v>
      </c>
      <c r="M1199" s="92" t="e">
        <f>'ORÇAMENTO '!#REF!</f>
        <v>#REF!</v>
      </c>
      <c r="N1199" s="95" t="e">
        <f>'ORÇAMENTO '!#REF!</f>
        <v>#REF!</v>
      </c>
      <c r="R1199" s="96" t="e">
        <f>IF(F1199=F1198,0,SUMIF($F$6:$F$1627,F1199,$H$6:$H$1627))</f>
        <v>#REF!</v>
      </c>
      <c r="S1199" s="96" t="e">
        <f>IF(F1199=F1198,0,SUMIF($F$6:$F$1627,F1199,$I$6:$I$1627))</f>
        <v>#REF!</v>
      </c>
      <c r="T1199" s="89" t="e">
        <f>IF(F1199=F1198,0,SUMIF($F$6:$F$1627,F1199,$L$6:$L$1627))</f>
        <v>#REF!</v>
      </c>
      <c r="U1199" s="96" t="e">
        <f t="shared" si="386"/>
        <v>#REF!</v>
      </c>
      <c r="V1199" s="100" t="e">
        <f>IF(F1199=F1198,0,SUMIF($F$6:$F$1627,F1199,$N$6:$N$1627))</f>
        <v>#REF!</v>
      </c>
      <c r="W1199" s="103" t="e">
        <f>V1199+W1198</f>
        <v>#REF!</v>
      </c>
    </row>
    <row r="1200" spans="3:23">
      <c r="C1200" s="84" t="e">
        <f>'ORÇAMENTO '!#REF!</f>
        <v>#REF!</v>
      </c>
      <c r="D1200" s="88" t="e">
        <f>'ORÇAMENTO '!#REF!</f>
        <v>#REF!</v>
      </c>
      <c r="E1200" s="88" t="e">
        <f>'ORÇAMENTO '!#REF!</f>
        <v>#REF!</v>
      </c>
      <c r="F1200" s="88" t="e">
        <f>'ORÇAMENTO '!#REF!</f>
        <v>#REF!</v>
      </c>
      <c r="G1200" s="90" t="e">
        <f>'ORÇAMENTO '!#REF!</f>
        <v>#REF!</v>
      </c>
      <c r="H1200" s="92" t="e">
        <f>'ORÇAMENTO '!#REF!</f>
        <v>#REF!</v>
      </c>
      <c r="I1200" s="90" t="e">
        <f>'ORÇAMENTO '!#REF!</f>
        <v>#REF!</v>
      </c>
      <c r="J1200" s="90" t="e">
        <f>'ORÇAMENTO '!#REF!</f>
        <v>#REF!</v>
      </c>
      <c r="K1200" s="90" t="e">
        <f>'ORÇAMENTO '!#REF!</f>
        <v>#REF!</v>
      </c>
      <c r="L1200" s="92" t="e">
        <f>'ORÇAMENTO '!#REF!</f>
        <v>#REF!</v>
      </c>
      <c r="M1200" s="92" t="e">
        <f>'ORÇAMENTO '!#REF!</f>
        <v>#REF!</v>
      </c>
      <c r="N1200" s="95" t="e">
        <f>'ORÇAMENTO '!#REF!</f>
        <v>#REF!</v>
      </c>
      <c r="R1200" s="96" t="e">
        <f>IF(F1200=F1199,0,SUMIF($F$6:$F$1627,F1200,$H$6:$H$1627))</f>
        <v>#REF!</v>
      </c>
      <c r="S1200" s="96" t="e">
        <f>IF(F1200=F1199,0,SUMIF($F$6:$F$1627,F1200,$I$6:$I$1627))</f>
        <v>#REF!</v>
      </c>
      <c r="T1200" s="89" t="e">
        <f>IF(F1200=F1199,0,SUMIF($F$6:$F$1627,F1200,$L$6:$L$1627))</f>
        <v>#REF!</v>
      </c>
      <c r="U1200" s="96" t="e">
        <f t="shared" si="386"/>
        <v>#REF!</v>
      </c>
      <c r="V1200" s="100" t="e">
        <f>IF(F1200=F1199,0,SUMIF($F$6:$F$1627,F1200,$N$6:$N$1627))</f>
        <v>#REF!</v>
      </c>
      <c r="W1200" s="103" t="e">
        <f>V1200+W1199</f>
        <v>#REF!</v>
      </c>
    </row>
    <row r="1201" spans="3:23" hidden="1">
      <c r="C1201" s="84" t="e">
        <f>'ORÇAMENTO '!#REF!</f>
        <v>#REF!</v>
      </c>
      <c r="D1201" s="88" t="e">
        <f>'ORÇAMENTO '!#REF!</f>
        <v>#REF!</v>
      </c>
      <c r="E1201" s="88" t="e">
        <f>'ORÇAMENTO '!#REF!</f>
        <v>#REF!</v>
      </c>
      <c r="F1201" s="88" t="e">
        <f>'ORÇAMENTO '!#REF!</f>
        <v>#REF!</v>
      </c>
      <c r="G1201" s="90" t="e">
        <f>'ORÇAMENTO '!#REF!</f>
        <v>#REF!</v>
      </c>
      <c r="H1201" s="92" t="e">
        <f>'ORÇAMENTO '!#REF!</f>
        <v>#REF!</v>
      </c>
      <c r="I1201" s="90" t="e">
        <f>'ORÇAMENTO '!#REF!</f>
        <v>#REF!</v>
      </c>
      <c r="J1201" s="90" t="e">
        <f>'ORÇAMENTO '!#REF!</f>
        <v>#REF!</v>
      </c>
      <c r="K1201" s="90" t="e">
        <f>'ORÇAMENTO '!#REF!</f>
        <v>#REF!</v>
      </c>
      <c r="L1201" s="92" t="e">
        <f>'ORÇAMENTO '!#REF!</f>
        <v>#REF!</v>
      </c>
      <c r="M1201" s="92" t="e">
        <f>'ORÇAMENTO '!#REF!</f>
        <v>#REF!</v>
      </c>
      <c r="N1201" s="95" t="e">
        <f>'ORÇAMENTO '!#REF!</f>
        <v>#REF!</v>
      </c>
      <c r="R1201" s="96" t="e">
        <f>IF(F1201=F1200,0,SUMIF(F$6:F$1627,F1201,H$6:H$1627))</f>
        <v>#REF!</v>
      </c>
      <c r="S1201" s="96" t="e">
        <f>IF(F1201=F1200,0,SUMIF(F$6:F$1627,F1201,I$6:I$1627))</f>
        <v>#REF!</v>
      </c>
      <c r="T1201" s="89" t="e">
        <f>IF(F1201=F1200,0,SUMIF(F$6:F$1627,F1201,L$6:L$1627))</f>
        <v>#REF!</v>
      </c>
      <c r="U1201" s="96" t="e">
        <f t="shared" si="386"/>
        <v>#REF!</v>
      </c>
      <c r="V1201" s="100" t="e">
        <f>IF(F1201=F1200,0,SUMIF(F$6:F$1627,F1201,N$6:N$1627))</f>
        <v>#REF!</v>
      </c>
    </row>
    <row r="1202" spans="3:23">
      <c r="C1202" s="84" t="e">
        <f>'ORÇAMENTO '!#REF!</f>
        <v>#REF!</v>
      </c>
      <c r="D1202" s="88" t="e">
        <f>'ORÇAMENTO '!#REF!</f>
        <v>#REF!</v>
      </c>
      <c r="E1202" s="88" t="e">
        <f>'ORÇAMENTO '!#REF!</f>
        <v>#REF!</v>
      </c>
      <c r="F1202" s="88" t="e">
        <f>'ORÇAMENTO '!#REF!</f>
        <v>#REF!</v>
      </c>
      <c r="G1202" s="90" t="e">
        <f>'ORÇAMENTO '!#REF!</f>
        <v>#REF!</v>
      </c>
      <c r="H1202" s="92" t="e">
        <f>'ORÇAMENTO '!#REF!</f>
        <v>#REF!</v>
      </c>
      <c r="I1202" s="90" t="e">
        <f>'ORÇAMENTO '!#REF!</f>
        <v>#REF!</v>
      </c>
      <c r="J1202" s="90" t="e">
        <f>'ORÇAMENTO '!#REF!</f>
        <v>#REF!</v>
      </c>
      <c r="K1202" s="90" t="e">
        <f>'ORÇAMENTO '!#REF!</f>
        <v>#REF!</v>
      </c>
      <c r="L1202" s="92" t="e">
        <f>'ORÇAMENTO '!#REF!</f>
        <v>#REF!</v>
      </c>
      <c r="M1202" s="92" t="e">
        <f>'ORÇAMENTO '!#REF!</f>
        <v>#REF!</v>
      </c>
      <c r="N1202" s="95" t="e">
        <f>'ORÇAMENTO '!#REF!</f>
        <v>#REF!</v>
      </c>
      <c r="R1202" s="96" t="e">
        <f>IF(F1202=F1201,0,SUMIF($F$6:$F$1627,F1202,$H$6:$H$1627))</f>
        <v>#REF!</v>
      </c>
      <c r="S1202" s="96" t="e">
        <f>IF(F1202=F1201,0,SUMIF($F$6:$F$1627,F1202,$I$6:$I$1627))</f>
        <v>#REF!</v>
      </c>
      <c r="T1202" s="89" t="e">
        <f>IF(F1202=F1201,0,SUMIF($F$6:$F$1627,F1202,$L$6:$L$1627))</f>
        <v>#REF!</v>
      </c>
      <c r="U1202" s="96" t="e">
        <f t="shared" si="386"/>
        <v>#REF!</v>
      </c>
      <c r="V1202" s="100" t="e">
        <f>IF(F1202=F1201,0,SUMIF($F$6:$F$1627,F1202,$N$6:$N$1627))</f>
        <v>#REF!</v>
      </c>
      <c r="W1202" s="103" t="e">
        <f>V1202+W1201</f>
        <v>#REF!</v>
      </c>
    </row>
    <row r="1203" spans="3:23">
      <c r="C1203" s="84" t="e">
        <f>'ORÇAMENTO '!#REF!</f>
        <v>#REF!</v>
      </c>
      <c r="D1203" s="88" t="e">
        <f>'ORÇAMENTO '!#REF!</f>
        <v>#REF!</v>
      </c>
      <c r="E1203" s="88" t="e">
        <f>'ORÇAMENTO '!#REF!</f>
        <v>#REF!</v>
      </c>
      <c r="F1203" s="88" t="e">
        <f>'ORÇAMENTO '!#REF!</f>
        <v>#REF!</v>
      </c>
      <c r="G1203" s="90" t="e">
        <f>'ORÇAMENTO '!#REF!</f>
        <v>#REF!</v>
      </c>
      <c r="H1203" s="92" t="e">
        <f>'ORÇAMENTO '!#REF!</f>
        <v>#REF!</v>
      </c>
      <c r="I1203" s="90" t="e">
        <f>'ORÇAMENTO '!#REF!</f>
        <v>#REF!</v>
      </c>
      <c r="J1203" s="90" t="e">
        <f>'ORÇAMENTO '!#REF!</f>
        <v>#REF!</v>
      </c>
      <c r="K1203" s="90" t="e">
        <f>'ORÇAMENTO '!#REF!</f>
        <v>#REF!</v>
      </c>
      <c r="L1203" s="92" t="e">
        <f>'ORÇAMENTO '!#REF!</f>
        <v>#REF!</v>
      </c>
      <c r="M1203" s="92" t="e">
        <f>'ORÇAMENTO '!#REF!</f>
        <v>#REF!</v>
      </c>
      <c r="N1203" s="95" t="e">
        <f>'ORÇAMENTO '!#REF!</f>
        <v>#REF!</v>
      </c>
      <c r="R1203" s="96" t="e">
        <f>IF(F1203=F1202,0,SUMIF($F$6:$F$1627,F1203,$H$6:$H$1627))</f>
        <v>#REF!</v>
      </c>
      <c r="S1203" s="96" t="e">
        <f>IF(F1203=F1202,0,SUMIF($F$6:$F$1627,F1203,$I$6:$I$1627))</f>
        <v>#REF!</v>
      </c>
      <c r="T1203" s="89" t="e">
        <f>IF(F1203=F1202,0,SUMIF($F$6:$F$1627,F1203,$L$6:$L$1627))</f>
        <v>#REF!</v>
      </c>
      <c r="U1203" s="96" t="e">
        <f t="shared" si="386"/>
        <v>#REF!</v>
      </c>
      <c r="V1203" s="100" t="e">
        <f>IF(F1203=F1202,0,SUMIF($F$6:$F$1627,F1203,$N$6:$N$1627))</f>
        <v>#REF!</v>
      </c>
      <c r="W1203" s="103" t="e">
        <f>V1203+W1202</f>
        <v>#REF!</v>
      </c>
    </row>
    <row r="1204" spans="3:23" hidden="1">
      <c r="C1204" s="84" t="e">
        <f>'ORÇAMENTO '!#REF!</f>
        <v>#REF!</v>
      </c>
      <c r="D1204" s="88" t="e">
        <f>'ORÇAMENTO '!#REF!</f>
        <v>#REF!</v>
      </c>
      <c r="E1204" s="88" t="e">
        <f>'ORÇAMENTO '!#REF!</f>
        <v>#REF!</v>
      </c>
      <c r="F1204" s="88" t="e">
        <f>'ORÇAMENTO '!#REF!</f>
        <v>#REF!</v>
      </c>
      <c r="G1204" s="90" t="e">
        <f>'ORÇAMENTO '!#REF!</f>
        <v>#REF!</v>
      </c>
      <c r="H1204" s="92" t="e">
        <f>'ORÇAMENTO '!#REF!</f>
        <v>#REF!</v>
      </c>
      <c r="I1204" s="90" t="e">
        <f>'ORÇAMENTO '!#REF!</f>
        <v>#REF!</v>
      </c>
      <c r="J1204" s="90" t="e">
        <f>'ORÇAMENTO '!#REF!</f>
        <v>#REF!</v>
      </c>
      <c r="K1204" s="90" t="e">
        <f>'ORÇAMENTO '!#REF!</f>
        <v>#REF!</v>
      </c>
      <c r="L1204" s="92" t="e">
        <f>'ORÇAMENTO '!#REF!</f>
        <v>#REF!</v>
      </c>
      <c r="M1204" s="92" t="e">
        <f>'ORÇAMENTO '!#REF!</f>
        <v>#REF!</v>
      </c>
      <c r="N1204" s="95" t="e">
        <f>'ORÇAMENTO '!#REF!</f>
        <v>#REF!</v>
      </c>
      <c r="R1204" s="96" t="e">
        <f>IF(F1204=F1203,0,SUMIF(F$6:F$1627,F1204,H$6:H$1627))</f>
        <v>#REF!</v>
      </c>
      <c r="S1204" s="96" t="e">
        <f>IF(F1204=F1203,0,SUMIF(F$6:F$1627,F1204,I$6:I$1627))</f>
        <v>#REF!</v>
      </c>
      <c r="T1204" s="89" t="e">
        <f>IF(F1204=F1203,0,SUMIF(F$6:F$1627,F1204,L$6:L$1627))</f>
        <v>#REF!</v>
      </c>
      <c r="U1204" s="96" t="e">
        <f t="shared" si="386"/>
        <v>#REF!</v>
      </c>
      <c r="V1204" s="100" t="e">
        <f>IF(F1204=F1203,0,SUMIF(F$6:F$1627,F1204,N$6:N$1627))</f>
        <v>#REF!</v>
      </c>
    </row>
    <row r="1205" spans="3:23" hidden="1">
      <c r="C1205" s="84" t="e">
        <f>'ORÇAMENTO '!#REF!</f>
        <v>#REF!</v>
      </c>
      <c r="D1205" s="88" t="e">
        <f>'ORÇAMENTO '!#REF!</f>
        <v>#REF!</v>
      </c>
      <c r="E1205" s="88" t="e">
        <f>'ORÇAMENTO '!#REF!</f>
        <v>#REF!</v>
      </c>
      <c r="F1205" s="88" t="e">
        <f>'ORÇAMENTO '!#REF!</f>
        <v>#REF!</v>
      </c>
      <c r="G1205" s="90" t="e">
        <f>'ORÇAMENTO '!#REF!</f>
        <v>#REF!</v>
      </c>
      <c r="H1205" s="92" t="e">
        <f>'ORÇAMENTO '!#REF!</f>
        <v>#REF!</v>
      </c>
      <c r="I1205" s="90" t="e">
        <f>'ORÇAMENTO '!#REF!</f>
        <v>#REF!</v>
      </c>
      <c r="J1205" s="90" t="e">
        <f>'ORÇAMENTO '!#REF!</f>
        <v>#REF!</v>
      </c>
      <c r="K1205" s="90" t="e">
        <f>'ORÇAMENTO '!#REF!</f>
        <v>#REF!</v>
      </c>
      <c r="L1205" s="92" t="e">
        <f>'ORÇAMENTO '!#REF!</f>
        <v>#REF!</v>
      </c>
      <c r="M1205" s="92" t="e">
        <f>'ORÇAMENTO '!#REF!</f>
        <v>#REF!</v>
      </c>
      <c r="N1205" s="95" t="e">
        <f>'ORÇAMENTO '!#REF!</f>
        <v>#REF!</v>
      </c>
      <c r="R1205" s="96" t="e">
        <f>IF(F1205=F1204,0,SUMIF(F$6:F$1627,F1205,H$6:H$1627))</f>
        <v>#REF!</v>
      </c>
      <c r="S1205" s="96" t="e">
        <f>IF(F1205=F1204,0,SUMIF(F$6:F$1627,F1205,I$6:I$1627))</f>
        <v>#REF!</v>
      </c>
      <c r="T1205" s="89" t="e">
        <f>IF(F1205=F1204,0,SUMIF(F$6:F$1627,F1205,L$6:L$1627))</f>
        <v>#REF!</v>
      </c>
      <c r="U1205" s="96" t="e">
        <f t="shared" si="386"/>
        <v>#REF!</v>
      </c>
      <c r="V1205" s="100" t="e">
        <f>IF(F1205=F1204,0,SUMIF(F$6:F$1627,F1205,N$6:N$1627))</f>
        <v>#REF!</v>
      </c>
    </row>
    <row r="1206" spans="3:23" hidden="1">
      <c r="C1206" s="84" t="e">
        <f>'ORÇAMENTO '!#REF!</f>
        <v>#REF!</v>
      </c>
      <c r="D1206" s="88" t="e">
        <f>'ORÇAMENTO '!#REF!</f>
        <v>#REF!</v>
      </c>
      <c r="E1206" s="88" t="e">
        <f>'ORÇAMENTO '!#REF!</f>
        <v>#REF!</v>
      </c>
      <c r="F1206" s="88" t="e">
        <f>'ORÇAMENTO '!#REF!</f>
        <v>#REF!</v>
      </c>
      <c r="G1206" s="90" t="e">
        <f>'ORÇAMENTO '!#REF!</f>
        <v>#REF!</v>
      </c>
      <c r="H1206" s="92" t="e">
        <f>'ORÇAMENTO '!#REF!</f>
        <v>#REF!</v>
      </c>
      <c r="I1206" s="90" t="e">
        <f>'ORÇAMENTO '!#REF!</f>
        <v>#REF!</v>
      </c>
      <c r="J1206" s="90" t="e">
        <f>'ORÇAMENTO '!#REF!</f>
        <v>#REF!</v>
      </c>
      <c r="K1206" s="90" t="e">
        <f>'ORÇAMENTO '!#REF!</f>
        <v>#REF!</v>
      </c>
      <c r="L1206" s="92" t="e">
        <f>'ORÇAMENTO '!#REF!</f>
        <v>#REF!</v>
      </c>
      <c r="M1206" s="92" t="e">
        <f>'ORÇAMENTO '!#REF!</f>
        <v>#REF!</v>
      </c>
      <c r="N1206" s="95" t="e">
        <f>'ORÇAMENTO '!#REF!</f>
        <v>#REF!</v>
      </c>
      <c r="R1206" s="96" t="e">
        <f>IF(F1206=F1205,0,SUMIF(F$6:F$1627,F1206,H$6:H$1627))</f>
        <v>#REF!</v>
      </c>
      <c r="S1206" s="96" t="e">
        <f>IF(F1206=F1205,0,SUMIF(F$6:F$1627,F1206,I$6:I$1627))</f>
        <v>#REF!</v>
      </c>
      <c r="T1206" s="89" t="e">
        <f>IF(F1206=F1205,0,SUMIF(F$6:F$1627,F1206,L$6:L$1627))</f>
        <v>#REF!</v>
      </c>
      <c r="U1206" s="96" t="e">
        <f t="shared" si="386"/>
        <v>#REF!</v>
      </c>
      <c r="V1206" s="100" t="e">
        <f>IF(F1206=F1205,0,SUMIF(F$6:F$1627,F1206,N$6:N$1627))</f>
        <v>#REF!</v>
      </c>
    </row>
    <row r="1207" spans="3:23">
      <c r="C1207" s="84" t="e">
        <f>'ORÇAMENTO '!#REF!</f>
        <v>#REF!</v>
      </c>
      <c r="D1207" s="88" t="e">
        <f>'ORÇAMENTO '!#REF!</f>
        <v>#REF!</v>
      </c>
      <c r="E1207" s="88" t="e">
        <f>'ORÇAMENTO '!#REF!</f>
        <v>#REF!</v>
      </c>
      <c r="F1207" s="88" t="e">
        <f>'ORÇAMENTO '!#REF!</f>
        <v>#REF!</v>
      </c>
      <c r="G1207" s="90" t="e">
        <f>'ORÇAMENTO '!#REF!</f>
        <v>#REF!</v>
      </c>
      <c r="H1207" s="92" t="e">
        <f>'ORÇAMENTO '!#REF!</f>
        <v>#REF!</v>
      </c>
      <c r="I1207" s="90" t="e">
        <f>'ORÇAMENTO '!#REF!</f>
        <v>#REF!</v>
      </c>
      <c r="J1207" s="90" t="e">
        <f>'ORÇAMENTO '!#REF!</f>
        <v>#REF!</v>
      </c>
      <c r="K1207" s="90" t="e">
        <f>'ORÇAMENTO '!#REF!</f>
        <v>#REF!</v>
      </c>
      <c r="L1207" s="92" t="e">
        <f>'ORÇAMENTO '!#REF!</f>
        <v>#REF!</v>
      </c>
      <c r="M1207" s="92" t="e">
        <f>'ORÇAMENTO '!#REF!</f>
        <v>#REF!</v>
      </c>
      <c r="N1207" s="95" t="e">
        <f>'ORÇAMENTO '!#REF!</f>
        <v>#REF!</v>
      </c>
      <c r="R1207" s="96" t="e">
        <f>IF(F1207=F1206,0,SUMIF($F$6:$F$1627,F1207,$H$6:$H$1627))</f>
        <v>#REF!</v>
      </c>
      <c r="S1207" s="96" t="e">
        <f>IF(F1207=F1206,0,SUMIF($F$6:$F$1627,F1207,$I$6:$I$1627))</f>
        <v>#REF!</v>
      </c>
      <c r="T1207" s="89" t="e">
        <f>IF(F1207=F1206,0,SUMIF($F$6:$F$1627,F1207,$L$6:$L$1627))</f>
        <v>#REF!</v>
      </c>
      <c r="U1207" s="96" t="e">
        <f t="shared" si="386"/>
        <v>#REF!</v>
      </c>
      <c r="V1207" s="100" t="e">
        <f>IF(F1207=F1206,0,SUMIF($F$6:$F$1627,F1207,$N$6:$N$1627))</f>
        <v>#REF!</v>
      </c>
      <c r="W1207" s="103" t="e">
        <f>V1207+W1206</f>
        <v>#REF!</v>
      </c>
    </row>
    <row r="1208" spans="3:23">
      <c r="C1208" s="84" t="e">
        <f>'ORÇAMENTO '!#REF!</f>
        <v>#REF!</v>
      </c>
      <c r="D1208" s="88" t="e">
        <f>'ORÇAMENTO '!#REF!</f>
        <v>#REF!</v>
      </c>
      <c r="E1208" s="88" t="e">
        <f>'ORÇAMENTO '!#REF!</f>
        <v>#REF!</v>
      </c>
      <c r="F1208" s="88" t="e">
        <f>'ORÇAMENTO '!#REF!</f>
        <v>#REF!</v>
      </c>
      <c r="G1208" s="90" t="e">
        <f>'ORÇAMENTO '!#REF!</f>
        <v>#REF!</v>
      </c>
      <c r="H1208" s="92" t="e">
        <f>'ORÇAMENTO '!#REF!</f>
        <v>#REF!</v>
      </c>
      <c r="I1208" s="90" t="e">
        <f>'ORÇAMENTO '!#REF!</f>
        <v>#REF!</v>
      </c>
      <c r="J1208" s="90" t="e">
        <f>'ORÇAMENTO '!#REF!</f>
        <v>#REF!</v>
      </c>
      <c r="K1208" s="90" t="e">
        <f>'ORÇAMENTO '!#REF!</f>
        <v>#REF!</v>
      </c>
      <c r="L1208" s="92" t="e">
        <f>'ORÇAMENTO '!#REF!</f>
        <v>#REF!</v>
      </c>
      <c r="M1208" s="92" t="e">
        <f>'ORÇAMENTO '!#REF!</f>
        <v>#REF!</v>
      </c>
      <c r="N1208" s="95" t="e">
        <f>'ORÇAMENTO '!#REF!</f>
        <v>#REF!</v>
      </c>
      <c r="R1208" s="96" t="e">
        <f>IF(F1208=F1207,0,SUMIF($F$6:$F$1627,F1208,$H$6:$H$1627))</f>
        <v>#REF!</v>
      </c>
      <c r="S1208" s="96" t="e">
        <f>IF(F1208=F1207,0,SUMIF($F$6:$F$1627,F1208,$I$6:$I$1627))</f>
        <v>#REF!</v>
      </c>
      <c r="T1208" s="89" t="e">
        <f>IF(F1208=F1207,0,SUMIF($F$6:$F$1627,F1208,$L$6:$L$1627))</f>
        <v>#REF!</v>
      </c>
      <c r="U1208" s="96" t="e">
        <f t="shared" si="386"/>
        <v>#REF!</v>
      </c>
      <c r="V1208" s="100" t="e">
        <f>IF(F1208=F1207,0,SUMIF($F$6:$F$1627,F1208,$N$6:$N$1627))</f>
        <v>#REF!</v>
      </c>
      <c r="W1208" s="103" t="e">
        <f>V1208+W1207</f>
        <v>#REF!</v>
      </c>
    </row>
    <row r="1209" spans="3:23" hidden="1">
      <c r="C1209" s="84" t="e">
        <f>'ORÇAMENTO '!#REF!</f>
        <v>#REF!</v>
      </c>
      <c r="D1209" s="88" t="e">
        <f>'ORÇAMENTO '!#REF!</f>
        <v>#REF!</v>
      </c>
      <c r="E1209" s="88" t="e">
        <f>'ORÇAMENTO '!#REF!</f>
        <v>#REF!</v>
      </c>
      <c r="F1209" s="88" t="e">
        <f>'ORÇAMENTO '!#REF!</f>
        <v>#REF!</v>
      </c>
      <c r="G1209" s="90" t="e">
        <f>'ORÇAMENTO '!#REF!</f>
        <v>#REF!</v>
      </c>
      <c r="H1209" s="92" t="e">
        <f>'ORÇAMENTO '!#REF!</f>
        <v>#REF!</v>
      </c>
      <c r="I1209" s="90" t="e">
        <f>'ORÇAMENTO '!#REF!</f>
        <v>#REF!</v>
      </c>
      <c r="J1209" s="90" t="e">
        <f>'ORÇAMENTO '!#REF!</f>
        <v>#REF!</v>
      </c>
      <c r="K1209" s="90" t="e">
        <f>'ORÇAMENTO '!#REF!</f>
        <v>#REF!</v>
      </c>
      <c r="L1209" s="92" t="e">
        <f>'ORÇAMENTO '!#REF!</f>
        <v>#REF!</v>
      </c>
      <c r="M1209" s="92" t="e">
        <f>'ORÇAMENTO '!#REF!</f>
        <v>#REF!</v>
      </c>
      <c r="N1209" s="95" t="e">
        <f>'ORÇAMENTO '!#REF!</f>
        <v>#REF!</v>
      </c>
      <c r="R1209" s="96" t="e">
        <f>IF(F1209=F1208,0,SUMIF(F$6:F$1627,F1209,H$6:H$1627))</f>
        <v>#REF!</v>
      </c>
      <c r="S1209" s="96" t="e">
        <f>IF(F1209=F1208,0,SUMIF(F$6:F$1627,F1209,I$6:I$1627))</f>
        <v>#REF!</v>
      </c>
      <c r="T1209" s="89" t="e">
        <f>IF(F1209=F1208,0,SUMIF(F$6:F$1627,F1209,L$6:L$1627))</f>
        <v>#REF!</v>
      </c>
      <c r="U1209" s="96" t="e">
        <f t="shared" si="386"/>
        <v>#REF!</v>
      </c>
      <c r="V1209" s="100" t="e">
        <f>IF(F1209=F1208,0,SUMIF(F$6:F$1627,F1209,N$6:N$1627))</f>
        <v>#REF!</v>
      </c>
    </row>
    <row r="1210" spans="3:23" hidden="1">
      <c r="C1210" s="84" t="e">
        <f>'ORÇAMENTO '!#REF!</f>
        <v>#REF!</v>
      </c>
      <c r="D1210" s="88" t="e">
        <f>'ORÇAMENTO '!#REF!</f>
        <v>#REF!</v>
      </c>
      <c r="E1210" s="88" t="e">
        <f>'ORÇAMENTO '!#REF!</f>
        <v>#REF!</v>
      </c>
      <c r="F1210" s="88" t="e">
        <f>'ORÇAMENTO '!#REF!</f>
        <v>#REF!</v>
      </c>
      <c r="G1210" s="90" t="e">
        <f>'ORÇAMENTO '!#REF!</f>
        <v>#REF!</v>
      </c>
      <c r="H1210" s="92" t="e">
        <f>'ORÇAMENTO '!#REF!</f>
        <v>#REF!</v>
      </c>
      <c r="I1210" s="90" t="e">
        <f>'ORÇAMENTO '!#REF!</f>
        <v>#REF!</v>
      </c>
      <c r="J1210" s="90" t="e">
        <f>'ORÇAMENTO '!#REF!</f>
        <v>#REF!</v>
      </c>
      <c r="K1210" s="90" t="e">
        <f>'ORÇAMENTO '!#REF!</f>
        <v>#REF!</v>
      </c>
      <c r="L1210" s="92" t="e">
        <f>'ORÇAMENTO '!#REF!</f>
        <v>#REF!</v>
      </c>
      <c r="M1210" s="92" t="e">
        <f>'ORÇAMENTO '!#REF!</f>
        <v>#REF!</v>
      </c>
      <c r="N1210" s="95" t="e">
        <f>'ORÇAMENTO '!#REF!</f>
        <v>#REF!</v>
      </c>
      <c r="R1210" s="96" t="e">
        <f>IF(F1210=F1209,0,SUMIF(F$6:F$1627,F1210,H$6:H$1627))</f>
        <v>#REF!</v>
      </c>
      <c r="S1210" s="96" t="e">
        <f>IF(F1210=F1209,0,SUMIF(F$6:F$1627,F1210,I$6:I$1627))</f>
        <v>#REF!</v>
      </c>
      <c r="T1210" s="89" t="e">
        <f>IF(F1210=F1209,0,SUMIF(F$6:F$1627,F1210,L$6:L$1627))</f>
        <v>#REF!</v>
      </c>
      <c r="U1210" s="96" t="e">
        <f t="shared" si="386"/>
        <v>#REF!</v>
      </c>
      <c r="V1210" s="100" t="e">
        <f>IF(F1210=F1209,0,SUMIF(F$6:F$1627,F1210,N$6:N$1627))</f>
        <v>#REF!</v>
      </c>
    </row>
    <row r="1211" spans="3:23" hidden="1">
      <c r="C1211" s="84" t="e">
        <f>'ORÇAMENTO '!#REF!</f>
        <v>#REF!</v>
      </c>
      <c r="D1211" s="88" t="e">
        <f>'ORÇAMENTO '!#REF!</f>
        <v>#REF!</v>
      </c>
      <c r="E1211" s="88" t="e">
        <f>'ORÇAMENTO '!#REF!</f>
        <v>#REF!</v>
      </c>
      <c r="F1211" s="88" t="e">
        <f>'ORÇAMENTO '!#REF!</f>
        <v>#REF!</v>
      </c>
      <c r="G1211" s="90" t="e">
        <f>'ORÇAMENTO '!#REF!</f>
        <v>#REF!</v>
      </c>
      <c r="H1211" s="92" t="e">
        <f>'ORÇAMENTO '!#REF!</f>
        <v>#REF!</v>
      </c>
      <c r="I1211" s="90" t="e">
        <f>'ORÇAMENTO '!#REF!</f>
        <v>#REF!</v>
      </c>
      <c r="J1211" s="90" t="e">
        <f>'ORÇAMENTO '!#REF!</f>
        <v>#REF!</v>
      </c>
      <c r="K1211" s="90" t="e">
        <f>'ORÇAMENTO '!#REF!</f>
        <v>#REF!</v>
      </c>
      <c r="L1211" s="92" t="e">
        <f>'ORÇAMENTO '!#REF!</f>
        <v>#REF!</v>
      </c>
      <c r="M1211" s="92" t="e">
        <f>'ORÇAMENTO '!#REF!</f>
        <v>#REF!</v>
      </c>
      <c r="N1211" s="95" t="e">
        <f>'ORÇAMENTO '!#REF!</f>
        <v>#REF!</v>
      </c>
      <c r="R1211" s="96" t="e">
        <f>IF(F1211=F1210,0,SUMIF(F$6:F$1627,F1211,H$6:H$1627))</f>
        <v>#REF!</v>
      </c>
      <c r="S1211" s="96" t="e">
        <f>IF(F1211=F1210,0,SUMIF(F$6:F$1627,F1211,I$6:I$1627))</f>
        <v>#REF!</v>
      </c>
      <c r="T1211" s="89" t="e">
        <f>IF(F1211=F1210,0,SUMIF(F$6:F$1627,F1211,L$6:L$1627))</f>
        <v>#REF!</v>
      </c>
      <c r="U1211" s="96" t="e">
        <f t="shared" si="386"/>
        <v>#REF!</v>
      </c>
      <c r="V1211" s="100" t="e">
        <f>IF(F1211=F1210,0,SUMIF(F$6:F$1627,F1211,N$6:N$1627))</f>
        <v>#REF!</v>
      </c>
    </row>
    <row r="1212" spans="3:23">
      <c r="C1212" s="84" t="e">
        <f>'ORÇAMENTO '!#REF!</f>
        <v>#REF!</v>
      </c>
      <c r="D1212" s="88" t="e">
        <f>'ORÇAMENTO '!#REF!</f>
        <v>#REF!</v>
      </c>
      <c r="E1212" s="88" t="e">
        <f>'ORÇAMENTO '!#REF!</f>
        <v>#REF!</v>
      </c>
      <c r="F1212" s="88" t="e">
        <f>'ORÇAMENTO '!#REF!</f>
        <v>#REF!</v>
      </c>
      <c r="G1212" s="90" t="e">
        <f>'ORÇAMENTO '!#REF!</f>
        <v>#REF!</v>
      </c>
      <c r="H1212" s="92" t="e">
        <f>'ORÇAMENTO '!#REF!</f>
        <v>#REF!</v>
      </c>
      <c r="I1212" s="90" t="e">
        <f>'ORÇAMENTO '!#REF!</f>
        <v>#REF!</v>
      </c>
      <c r="J1212" s="90" t="e">
        <f>'ORÇAMENTO '!#REF!</f>
        <v>#REF!</v>
      </c>
      <c r="K1212" s="90" t="e">
        <f>'ORÇAMENTO '!#REF!</f>
        <v>#REF!</v>
      </c>
      <c r="L1212" s="92" t="e">
        <f>'ORÇAMENTO '!#REF!</f>
        <v>#REF!</v>
      </c>
      <c r="M1212" s="92" t="e">
        <f>'ORÇAMENTO '!#REF!</f>
        <v>#REF!</v>
      </c>
      <c r="N1212" s="95" t="e">
        <f>'ORÇAMENTO '!#REF!</f>
        <v>#REF!</v>
      </c>
      <c r="R1212" s="96" t="e">
        <f t="shared" ref="R1212:R1231" si="395">IF(F1212=F1211,0,SUMIF($F$6:$F$1627,F1212,$H$6:$H$1627))</f>
        <v>#REF!</v>
      </c>
      <c r="S1212" s="96" t="e">
        <f t="shared" ref="S1212:S1231" si="396">IF(F1212=F1211,0,SUMIF($F$6:$F$1627,F1212,$I$6:$I$1627))</f>
        <v>#REF!</v>
      </c>
      <c r="T1212" s="89" t="e">
        <f t="shared" ref="T1212:T1231" si="397">IF(F1212=F1211,0,SUMIF($F$6:$F$1627,F1212,$L$6:$L$1627))</f>
        <v>#REF!</v>
      </c>
      <c r="U1212" s="96" t="e">
        <f t="shared" si="386"/>
        <v>#REF!</v>
      </c>
      <c r="V1212" s="100" t="e">
        <f t="shared" ref="V1212:V1231" si="398">IF(F1212=F1211,0,SUMIF($F$6:$F$1627,F1212,$N$6:$N$1627))</f>
        <v>#REF!</v>
      </c>
      <c r="W1212" s="103" t="e">
        <f t="shared" ref="W1212:W1231" si="399">V1212+W1211</f>
        <v>#REF!</v>
      </c>
    </row>
    <row r="1213" spans="3:23">
      <c r="C1213" s="84" t="e">
        <f>'ORÇAMENTO '!#REF!</f>
        <v>#REF!</v>
      </c>
      <c r="D1213" s="88" t="e">
        <f>'ORÇAMENTO '!#REF!</f>
        <v>#REF!</v>
      </c>
      <c r="E1213" s="88" t="e">
        <f>'ORÇAMENTO '!#REF!</f>
        <v>#REF!</v>
      </c>
      <c r="F1213" s="88" t="e">
        <f>'ORÇAMENTO '!#REF!</f>
        <v>#REF!</v>
      </c>
      <c r="G1213" s="90" t="e">
        <f>'ORÇAMENTO '!#REF!</f>
        <v>#REF!</v>
      </c>
      <c r="H1213" s="92" t="e">
        <f>'ORÇAMENTO '!#REF!</f>
        <v>#REF!</v>
      </c>
      <c r="I1213" s="90" t="e">
        <f>'ORÇAMENTO '!#REF!</f>
        <v>#REF!</v>
      </c>
      <c r="J1213" s="90" t="e">
        <f>'ORÇAMENTO '!#REF!</f>
        <v>#REF!</v>
      </c>
      <c r="K1213" s="90" t="e">
        <f>'ORÇAMENTO '!#REF!</f>
        <v>#REF!</v>
      </c>
      <c r="L1213" s="92" t="e">
        <f>'ORÇAMENTO '!#REF!</f>
        <v>#REF!</v>
      </c>
      <c r="M1213" s="92" t="e">
        <f>'ORÇAMENTO '!#REF!</f>
        <v>#REF!</v>
      </c>
      <c r="N1213" s="95" t="e">
        <f>'ORÇAMENTO '!#REF!</f>
        <v>#REF!</v>
      </c>
      <c r="R1213" s="96" t="e">
        <f t="shared" si="395"/>
        <v>#REF!</v>
      </c>
      <c r="S1213" s="96" t="e">
        <f t="shared" si="396"/>
        <v>#REF!</v>
      </c>
      <c r="T1213" s="89" t="e">
        <f t="shared" si="397"/>
        <v>#REF!</v>
      </c>
      <c r="U1213" s="96" t="e">
        <f t="shared" si="386"/>
        <v>#REF!</v>
      </c>
      <c r="V1213" s="100" t="e">
        <f t="shared" si="398"/>
        <v>#REF!</v>
      </c>
      <c r="W1213" s="103" t="e">
        <f t="shared" si="399"/>
        <v>#REF!</v>
      </c>
    </row>
    <row r="1214" spans="3:23">
      <c r="C1214" s="84" t="e">
        <f>'ORÇAMENTO '!#REF!</f>
        <v>#REF!</v>
      </c>
      <c r="D1214" s="88" t="e">
        <f>'ORÇAMENTO '!#REF!</f>
        <v>#REF!</v>
      </c>
      <c r="E1214" s="88" t="e">
        <f>'ORÇAMENTO '!#REF!</f>
        <v>#REF!</v>
      </c>
      <c r="F1214" s="88" t="e">
        <f>'ORÇAMENTO '!#REF!</f>
        <v>#REF!</v>
      </c>
      <c r="G1214" s="90" t="e">
        <f>'ORÇAMENTO '!#REF!</f>
        <v>#REF!</v>
      </c>
      <c r="H1214" s="92" t="e">
        <f>'ORÇAMENTO '!#REF!</f>
        <v>#REF!</v>
      </c>
      <c r="I1214" s="90" t="e">
        <f>'ORÇAMENTO '!#REF!</f>
        <v>#REF!</v>
      </c>
      <c r="J1214" s="90" t="e">
        <f>'ORÇAMENTO '!#REF!</f>
        <v>#REF!</v>
      </c>
      <c r="K1214" s="90" t="e">
        <f>'ORÇAMENTO '!#REF!</f>
        <v>#REF!</v>
      </c>
      <c r="L1214" s="92" t="e">
        <f>'ORÇAMENTO '!#REF!</f>
        <v>#REF!</v>
      </c>
      <c r="M1214" s="92" t="e">
        <f>'ORÇAMENTO '!#REF!</f>
        <v>#REF!</v>
      </c>
      <c r="N1214" s="95" t="e">
        <f>'ORÇAMENTO '!#REF!</f>
        <v>#REF!</v>
      </c>
      <c r="R1214" s="96" t="e">
        <f t="shared" si="395"/>
        <v>#REF!</v>
      </c>
      <c r="S1214" s="96" t="e">
        <f t="shared" si="396"/>
        <v>#REF!</v>
      </c>
      <c r="T1214" s="89" t="e">
        <f t="shared" si="397"/>
        <v>#REF!</v>
      </c>
      <c r="U1214" s="96" t="e">
        <f t="shared" si="386"/>
        <v>#REF!</v>
      </c>
      <c r="V1214" s="100" t="e">
        <f t="shared" si="398"/>
        <v>#REF!</v>
      </c>
      <c r="W1214" s="103" t="e">
        <f t="shared" si="399"/>
        <v>#REF!</v>
      </c>
    </row>
    <row r="1215" spans="3:23">
      <c r="C1215" s="84" t="e">
        <f>'ORÇAMENTO '!#REF!</f>
        <v>#REF!</v>
      </c>
      <c r="D1215" s="88" t="e">
        <f>'ORÇAMENTO '!#REF!</f>
        <v>#REF!</v>
      </c>
      <c r="E1215" s="88" t="e">
        <f>'ORÇAMENTO '!#REF!</f>
        <v>#REF!</v>
      </c>
      <c r="F1215" s="88" t="e">
        <f>'ORÇAMENTO '!#REF!</f>
        <v>#REF!</v>
      </c>
      <c r="G1215" s="90" t="e">
        <f>'ORÇAMENTO '!#REF!</f>
        <v>#REF!</v>
      </c>
      <c r="H1215" s="92" t="e">
        <f>'ORÇAMENTO '!#REF!</f>
        <v>#REF!</v>
      </c>
      <c r="I1215" s="90" t="e">
        <f>'ORÇAMENTO '!#REF!</f>
        <v>#REF!</v>
      </c>
      <c r="J1215" s="90" t="e">
        <f>'ORÇAMENTO '!#REF!</f>
        <v>#REF!</v>
      </c>
      <c r="K1215" s="90" t="e">
        <f>'ORÇAMENTO '!#REF!</f>
        <v>#REF!</v>
      </c>
      <c r="L1215" s="92" t="e">
        <f>'ORÇAMENTO '!#REF!</f>
        <v>#REF!</v>
      </c>
      <c r="M1215" s="92" t="e">
        <f>'ORÇAMENTO '!#REF!</f>
        <v>#REF!</v>
      </c>
      <c r="N1215" s="95" t="e">
        <f>'ORÇAMENTO '!#REF!</f>
        <v>#REF!</v>
      </c>
      <c r="R1215" s="96" t="e">
        <f t="shared" si="395"/>
        <v>#REF!</v>
      </c>
      <c r="S1215" s="96" t="e">
        <f t="shared" si="396"/>
        <v>#REF!</v>
      </c>
      <c r="T1215" s="89" t="e">
        <f t="shared" si="397"/>
        <v>#REF!</v>
      </c>
      <c r="U1215" s="96" t="e">
        <f t="shared" si="386"/>
        <v>#REF!</v>
      </c>
      <c r="V1215" s="100" t="e">
        <f t="shared" si="398"/>
        <v>#REF!</v>
      </c>
      <c r="W1215" s="103" t="e">
        <f t="shared" si="399"/>
        <v>#REF!</v>
      </c>
    </row>
    <row r="1216" spans="3:23">
      <c r="C1216" s="84" t="e">
        <f>'ORÇAMENTO '!#REF!</f>
        <v>#REF!</v>
      </c>
      <c r="D1216" s="88" t="e">
        <f>'ORÇAMENTO '!#REF!</f>
        <v>#REF!</v>
      </c>
      <c r="E1216" s="88" t="e">
        <f>'ORÇAMENTO '!#REF!</f>
        <v>#REF!</v>
      </c>
      <c r="F1216" s="88" t="e">
        <f>'ORÇAMENTO '!#REF!</f>
        <v>#REF!</v>
      </c>
      <c r="G1216" s="90" t="e">
        <f>'ORÇAMENTO '!#REF!</f>
        <v>#REF!</v>
      </c>
      <c r="H1216" s="92" t="e">
        <f>'ORÇAMENTO '!#REF!</f>
        <v>#REF!</v>
      </c>
      <c r="I1216" s="90" t="e">
        <f>'ORÇAMENTO '!#REF!</f>
        <v>#REF!</v>
      </c>
      <c r="J1216" s="90" t="e">
        <f>'ORÇAMENTO '!#REF!</f>
        <v>#REF!</v>
      </c>
      <c r="K1216" s="90" t="e">
        <f>'ORÇAMENTO '!#REF!</f>
        <v>#REF!</v>
      </c>
      <c r="L1216" s="92" t="e">
        <f>'ORÇAMENTO '!#REF!</f>
        <v>#REF!</v>
      </c>
      <c r="M1216" s="92" t="e">
        <f>'ORÇAMENTO '!#REF!</f>
        <v>#REF!</v>
      </c>
      <c r="N1216" s="95" t="e">
        <f>'ORÇAMENTO '!#REF!</f>
        <v>#REF!</v>
      </c>
      <c r="R1216" s="96" t="e">
        <f t="shared" si="395"/>
        <v>#REF!</v>
      </c>
      <c r="S1216" s="96" t="e">
        <f t="shared" si="396"/>
        <v>#REF!</v>
      </c>
      <c r="T1216" s="89" t="e">
        <f t="shared" si="397"/>
        <v>#REF!</v>
      </c>
      <c r="U1216" s="96" t="e">
        <f t="shared" si="386"/>
        <v>#REF!</v>
      </c>
      <c r="V1216" s="100" t="e">
        <f t="shared" si="398"/>
        <v>#REF!</v>
      </c>
      <c r="W1216" s="103" t="e">
        <f t="shared" si="399"/>
        <v>#REF!</v>
      </c>
    </row>
    <row r="1217" spans="3:23">
      <c r="C1217" s="84" t="e">
        <f>'ORÇAMENTO '!#REF!</f>
        <v>#REF!</v>
      </c>
      <c r="D1217" s="88" t="e">
        <f>'ORÇAMENTO '!#REF!</f>
        <v>#REF!</v>
      </c>
      <c r="E1217" s="88" t="e">
        <f>'ORÇAMENTO '!#REF!</f>
        <v>#REF!</v>
      </c>
      <c r="F1217" s="88" t="e">
        <f>'ORÇAMENTO '!#REF!</f>
        <v>#REF!</v>
      </c>
      <c r="G1217" s="90" t="e">
        <f>'ORÇAMENTO '!#REF!</f>
        <v>#REF!</v>
      </c>
      <c r="H1217" s="92" t="e">
        <f>'ORÇAMENTO '!#REF!</f>
        <v>#REF!</v>
      </c>
      <c r="I1217" s="90" t="e">
        <f>'ORÇAMENTO '!#REF!</f>
        <v>#REF!</v>
      </c>
      <c r="J1217" s="90" t="e">
        <f>'ORÇAMENTO '!#REF!</f>
        <v>#REF!</v>
      </c>
      <c r="K1217" s="90" t="e">
        <f>'ORÇAMENTO '!#REF!</f>
        <v>#REF!</v>
      </c>
      <c r="L1217" s="92" t="e">
        <f>'ORÇAMENTO '!#REF!</f>
        <v>#REF!</v>
      </c>
      <c r="M1217" s="92" t="e">
        <f>'ORÇAMENTO '!#REF!</f>
        <v>#REF!</v>
      </c>
      <c r="N1217" s="95" t="e">
        <f>'ORÇAMENTO '!#REF!</f>
        <v>#REF!</v>
      </c>
      <c r="R1217" s="96" t="e">
        <f t="shared" si="395"/>
        <v>#REF!</v>
      </c>
      <c r="S1217" s="96" t="e">
        <f t="shared" si="396"/>
        <v>#REF!</v>
      </c>
      <c r="T1217" s="89" t="e">
        <f t="shared" si="397"/>
        <v>#REF!</v>
      </c>
      <c r="U1217" s="96" t="e">
        <f t="shared" si="386"/>
        <v>#REF!</v>
      </c>
      <c r="V1217" s="100" t="e">
        <f t="shared" si="398"/>
        <v>#REF!</v>
      </c>
      <c r="W1217" s="103" t="e">
        <f t="shared" si="399"/>
        <v>#REF!</v>
      </c>
    </row>
    <row r="1218" spans="3:23">
      <c r="C1218" s="84" t="e">
        <f>'ORÇAMENTO '!#REF!</f>
        <v>#REF!</v>
      </c>
      <c r="D1218" s="88" t="e">
        <f>'ORÇAMENTO '!#REF!</f>
        <v>#REF!</v>
      </c>
      <c r="E1218" s="88" t="e">
        <f>'ORÇAMENTO '!#REF!</f>
        <v>#REF!</v>
      </c>
      <c r="F1218" s="88" t="e">
        <f>'ORÇAMENTO '!#REF!</f>
        <v>#REF!</v>
      </c>
      <c r="G1218" s="90" t="e">
        <f>'ORÇAMENTO '!#REF!</f>
        <v>#REF!</v>
      </c>
      <c r="H1218" s="92" t="e">
        <f>'ORÇAMENTO '!#REF!</f>
        <v>#REF!</v>
      </c>
      <c r="I1218" s="90" t="e">
        <f>'ORÇAMENTO '!#REF!</f>
        <v>#REF!</v>
      </c>
      <c r="J1218" s="90" t="e">
        <f>'ORÇAMENTO '!#REF!</f>
        <v>#REF!</v>
      </c>
      <c r="K1218" s="90" t="e">
        <f>'ORÇAMENTO '!#REF!</f>
        <v>#REF!</v>
      </c>
      <c r="L1218" s="92" t="e">
        <f>'ORÇAMENTO '!#REF!</f>
        <v>#REF!</v>
      </c>
      <c r="M1218" s="92" t="e">
        <f>'ORÇAMENTO '!#REF!</f>
        <v>#REF!</v>
      </c>
      <c r="N1218" s="95" t="e">
        <f>'ORÇAMENTO '!#REF!</f>
        <v>#REF!</v>
      </c>
      <c r="R1218" s="96" t="e">
        <f t="shared" si="395"/>
        <v>#REF!</v>
      </c>
      <c r="S1218" s="96" t="e">
        <f t="shared" si="396"/>
        <v>#REF!</v>
      </c>
      <c r="T1218" s="89" t="e">
        <f t="shared" si="397"/>
        <v>#REF!</v>
      </c>
      <c r="U1218" s="96" t="e">
        <f t="shared" si="386"/>
        <v>#REF!</v>
      </c>
      <c r="V1218" s="100" t="e">
        <f t="shared" si="398"/>
        <v>#REF!</v>
      </c>
      <c r="W1218" s="103" t="e">
        <f t="shared" si="399"/>
        <v>#REF!</v>
      </c>
    </row>
    <row r="1219" spans="3:23">
      <c r="C1219" s="84" t="e">
        <f>'ORÇAMENTO '!#REF!</f>
        <v>#REF!</v>
      </c>
      <c r="D1219" s="88" t="e">
        <f>'ORÇAMENTO '!#REF!</f>
        <v>#REF!</v>
      </c>
      <c r="E1219" s="88" t="e">
        <f>'ORÇAMENTO '!#REF!</f>
        <v>#REF!</v>
      </c>
      <c r="F1219" s="88" t="e">
        <f>'ORÇAMENTO '!#REF!</f>
        <v>#REF!</v>
      </c>
      <c r="G1219" s="90" t="e">
        <f>'ORÇAMENTO '!#REF!</f>
        <v>#REF!</v>
      </c>
      <c r="H1219" s="92" t="e">
        <f>'ORÇAMENTO '!#REF!</f>
        <v>#REF!</v>
      </c>
      <c r="I1219" s="90" t="e">
        <f>'ORÇAMENTO '!#REF!</f>
        <v>#REF!</v>
      </c>
      <c r="J1219" s="90" t="e">
        <f>'ORÇAMENTO '!#REF!</f>
        <v>#REF!</v>
      </c>
      <c r="K1219" s="90" t="e">
        <f>'ORÇAMENTO '!#REF!</f>
        <v>#REF!</v>
      </c>
      <c r="L1219" s="92" t="e">
        <f>'ORÇAMENTO '!#REF!</f>
        <v>#REF!</v>
      </c>
      <c r="M1219" s="92" t="e">
        <f>'ORÇAMENTO '!#REF!</f>
        <v>#REF!</v>
      </c>
      <c r="N1219" s="95" t="e">
        <f>'ORÇAMENTO '!#REF!</f>
        <v>#REF!</v>
      </c>
      <c r="R1219" s="96" t="e">
        <f t="shared" si="395"/>
        <v>#REF!</v>
      </c>
      <c r="S1219" s="96" t="e">
        <f t="shared" si="396"/>
        <v>#REF!</v>
      </c>
      <c r="T1219" s="89" t="e">
        <f t="shared" si="397"/>
        <v>#REF!</v>
      </c>
      <c r="U1219" s="96" t="e">
        <f t="shared" si="386"/>
        <v>#REF!</v>
      </c>
      <c r="V1219" s="100" t="e">
        <f t="shared" si="398"/>
        <v>#REF!</v>
      </c>
      <c r="W1219" s="103" t="e">
        <f t="shared" si="399"/>
        <v>#REF!</v>
      </c>
    </row>
    <row r="1220" spans="3:23">
      <c r="C1220" s="84" t="e">
        <f>'ORÇAMENTO '!#REF!</f>
        <v>#REF!</v>
      </c>
      <c r="D1220" s="88" t="e">
        <f>'ORÇAMENTO '!#REF!</f>
        <v>#REF!</v>
      </c>
      <c r="E1220" s="88" t="e">
        <f>'ORÇAMENTO '!#REF!</f>
        <v>#REF!</v>
      </c>
      <c r="F1220" s="88" t="e">
        <f>'ORÇAMENTO '!#REF!</f>
        <v>#REF!</v>
      </c>
      <c r="G1220" s="90" t="e">
        <f>'ORÇAMENTO '!#REF!</f>
        <v>#REF!</v>
      </c>
      <c r="H1220" s="92" t="e">
        <f>'ORÇAMENTO '!#REF!</f>
        <v>#REF!</v>
      </c>
      <c r="I1220" s="90" t="e">
        <f>'ORÇAMENTO '!#REF!</f>
        <v>#REF!</v>
      </c>
      <c r="J1220" s="90" t="e">
        <f>'ORÇAMENTO '!#REF!</f>
        <v>#REF!</v>
      </c>
      <c r="K1220" s="90" t="e">
        <f>'ORÇAMENTO '!#REF!</f>
        <v>#REF!</v>
      </c>
      <c r="L1220" s="92" t="e">
        <f>'ORÇAMENTO '!#REF!</f>
        <v>#REF!</v>
      </c>
      <c r="M1220" s="92" t="e">
        <f>'ORÇAMENTO '!#REF!</f>
        <v>#REF!</v>
      </c>
      <c r="N1220" s="95" t="e">
        <f>'ORÇAMENTO '!#REF!</f>
        <v>#REF!</v>
      </c>
      <c r="R1220" s="96" t="e">
        <f t="shared" si="395"/>
        <v>#REF!</v>
      </c>
      <c r="S1220" s="96" t="e">
        <f t="shared" si="396"/>
        <v>#REF!</v>
      </c>
      <c r="T1220" s="89" t="e">
        <f t="shared" si="397"/>
        <v>#REF!</v>
      </c>
      <c r="U1220" s="96" t="e">
        <f t="shared" si="386"/>
        <v>#REF!</v>
      </c>
      <c r="V1220" s="100" t="e">
        <f t="shared" si="398"/>
        <v>#REF!</v>
      </c>
      <c r="W1220" s="103" t="e">
        <f t="shared" si="399"/>
        <v>#REF!</v>
      </c>
    </row>
    <row r="1221" spans="3:23">
      <c r="C1221" s="84" t="e">
        <f>'ORÇAMENTO '!#REF!</f>
        <v>#REF!</v>
      </c>
      <c r="D1221" s="88" t="e">
        <f>'ORÇAMENTO '!#REF!</f>
        <v>#REF!</v>
      </c>
      <c r="E1221" s="88" t="e">
        <f>'ORÇAMENTO '!#REF!</f>
        <v>#REF!</v>
      </c>
      <c r="F1221" s="88" t="e">
        <f>'ORÇAMENTO '!#REF!</f>
        <v>#REF!</v>
      </c>
      <c r="G1221" s="90" t="e">
        <f>'ORÇAMENTO '!#REF!</f>
        <v>#REF!</v>
      </c>
      <c r="H1221" s="92" t="e">
        <f>'ORÇAMENTO '!#REF!</f>
        <v>#REF!</v>
      </c>
      <c r="I1221" s="90" t="e">
        <f>'ORÇAMENTO '!#REF!</f>
        <v>#REF!</v>
      </c>
      <c r="J1221" s="90" t="e">
        <f>'ORÇAMENTO '!#REF!</f>
        <v>#REF!</v>
      </c>
      <c r="K1221" s="90" t="e">
        <f>'ORÇAMENTO '!#REF!</f>
        <v>#REF!</v>
      </c>
      <c r="L1221" s="92" t="e">
        <f>'ORÇAMENTO '!#REF!</f>
        <v>#REF!</v>
      </c>
      <c r="M1221" s="92" t="e">
        <f>'ORÇAMENTO '!#REF!</f>
        <v>#REF!</v>
      </c>
      <c r="N1221" s="95" t="e">
        <f>'ORÇAMENTO '!#REF!</f>
        <v>#REF!</v>
      </c>
      <c r="R1221" s="96" t="e">
        <f t="shared" si="395"/>
        <v>#REF!</v>
      </c>
      <c r="S1221" s="96" t="e">
        <f t="shared" si="396"/>
        <v>#REF!</v>
      </c>
      <c r="T1221" s="89" t="e">
        <f t="shared" si="397"/>
        <v>#REF!</v>
      </c>
      <c r="U1221" s="96" t="e">
        <f t="shared" si="386"/>
        <v>#REF!</v>
      </c>
      <c r="V1221" s="100" t="e">
        <f t="shared" si="398"/>
        <v>#REF!</v>
      </c>
      <c r="W1221" s="103" t="e">
        <f t="shared" si="399"/>
        <v>#REF!</v>
      </c>
    </row>
    <row r="1222" spans="3:23">
      <c r="C1222" s="84" t="e">
        <f>'ORÇAMENTO '!#REF!</f>
        <v>#REF!</v>
      </c>
      <c r="D1222" s="88" t="e">
        <f>'ORÇAMENTO '!#REF!</f>
        <v>#REF!</v>
      </c>
      <c r="E1222" s="88" t="e">
        <f>'ORÇAMENTO '!#REF!</f>
        <v>#REF!</v>
      </c>
      <c r="F1222" s="88" t="e">
        <f>'ORÇAMENTO '!#REF!</f>
        <v>#REF!</v>
      </c>
      <c r="G1222" s="90" t="e">
        <f>'ORÇAMENTO '!#REF!</f>
        <v>#REF!</v>
      </c>
      <c r="H1222" s="92" t="e">
        <f>'ORÇAMENTO '!#REF!</f>
        <v>#REF!</v>
      </c>
      <c r="I1222" s="90" t="e">
        <f>'ORÇAMENTO '!#REF!</f>
        <v>#REF!</v>
      </c>
      <c r="J1222" s="90" t="e">
        <f>'ORÇAMENTO '!#REF!</f>
        <v>#REF!</v>
      </c>
      <c r="K1222" s="90" t="e">
        <f>'ORÇAMENTO '!#REF!</f>
        <v>#REF!</v>
      </c>
      <c r="L1222" s="92" t="e">
        <f>'ORÇAMENTO '!#REF!</f>
        <v>#REF!</v>
      </c>
      <c r="M1222" s="92" t="e">
        <f>'ORÇAMENTO '!#REF!</f>
        <v>#REF!</v>
      </c>
      <c r="N1222" s="95" t="e">
        <f>'ORÇAMENTO '!#REF!</f>
        <v>#REF!</v>
      </c>
      <c r="R1222" s="96" t="e">
        <f t="shared" si="395"/>
        <v>#REF!</v>
      </c>
      <c r="S1222" s="96" t="e">
        <f t="shared" si="396"/>
        <v>#REF!</v>
      </c>
      <c r="T1222" s="89" t="e">
        <f t="shared" si="397"/>
        <v>#REF!</v>
      </c>
      <c r="U1222" s="96" t="e">
        <f t="shared" ref="U1222:U1285" si="400">IF(F1222=F1221,0,SUMIF(F$6:F$1627,F1222,M$6:M$1627))</f>
        <v>#REF!</v>
      </c>
      <c r="V1222" s="100" t="e">
        <f t="shared" si="398"/>
        <v>#REF!</v>
      </c>
      <c r="W1222" s="103" t="e">
        <f t="shared" si="399"/>
        <v>#REF!</v>
      </c>
    </row>
    <row r="1223" spans="3:23">
      <c r="C1223" s="84" t="e">
        <f>'ORÇAMENTO '!#REF!</f>
        <v>#REF!</v>
      </c>
      <c r="D1223" s="88" t="e">
        <f>'ORÇAMENTO '!#REF!</f>
        <v>#REF!</v>
      </c>
      <c r="E1223" s="88" t="e">
        <f>'ORÇAMENTO '!#REF!</f>
        <v>#REF!</v>
      </c>
      <c r="F1223" s="88" t="e">
        <f>'ORÇAMENTO '!#REF!</f>
        <v>#REF!</v>
      </c>
      <c r="G1223" s="90" t="e">
        <f>'ORÇAMENTO '!#REF!</f>
        <v>#REF!</v>
      </c>
      <c r="H1223" s="92" t="e">
        <f>'ORÇAMENTO '!#REF!</f>
        <v>#REF!</v>
      </c>
      <c r="I1223" s="90" t="e">
        <f>'ORÇAMENTO '!#REF!</f>
        <v>#REF!</v>
      </c>
      <c r="J1223" s="90" t="e">
        <f>'ORÇAMENTO '!#REF!</f>
        <v>#REF!</v>
      </c>
      <c r="K1223" s="90" t="e">
        <f>'ORÇAMENTO '!#REF!</f>
        <v>#REF!</v>
      </c>
      <c r="L1223" s="92" t="e">
        <f>'ORÇAMENTO '!#REF!</f>
        <v>#REF!</v>
      </c>
      <c r="M1223" s="92" t="e">
        <f>'ORÇAMENTO '!#REF!</f>
        <v>#REF!</v>
      </c>
      <c r="N1223" s="95" t="e">
        <f>'ORÇAMENTO '!#REF!</f>
        <v>#REF!</v>
      </c>
      <c r="R1223" s="96" t="e">
        <f t="shared" si="395"/>
        <v>#REF!</v>
      </c>
      <c r="S1223" s="96" t="e">
        <f t="shared" si="396"/>
        <v>#REF!</v>
      </c>
      <c r="T1223" s="89" t="e">
        <f t="shared" si="397"/>
        <v>#REF!</v>
      </c>
      <c r="U1223" s="96" t="e">
        <f t="shared" si="400"/>
        <v>#REF!</v>
      </c>
      <c r="V1223" s="100" t="e">
        <f t="shared" si="398"/>
        <v>#REF!</v>
      </c>
      <c r="W1223" s="103" t="e">
        <f t="shared" si="399"/>
        <v>#REF!</v>
      </c>
    </row>
    <row r="1224" spans="3:23">
      <c r="C1224" s="84" t="e">
        <f>'ORÇAMENTO '!#REF!</f>
        <v>#REF!</v>
      </c>
      <c r="D1224" s="88" t="e">
        <f>'ORÇAMENTO '!#REF!</f>
        <v>#REF!</v>
      </c>
      <c r="E1224" s="88" t="e">
        <f>'ORÇAMENTO '!#REF!</f>
        <v>#REF!</v>
      </c>
      <c r="F1224" s="88" t="e">
        <f>'ORÇAMENTO '!#REF!</f>
        <v>#REF!</v>
      </c>
      <c r="G1224" s="90" t="e">
        <f>'ORÇAMENTO '!#REF!</f>
        <v>#REF!</v>
      </c>
      <c r="H1224" s="92" t="e">
        <f>'ORÇAMENTO '!#REF!</f>
        <v>#REF!</v>
      </c>
      <c r="I1224" s="90" t="e">
        <f>'ORÇAMENTO '!#REF!</f>
        <v>#REF!</v>
      </c>
      <c r="J1224" s="90" t="e">
        <f>'ORÇAMENTO '!#REF!</f>
        <v>#REF!</v>
      </c>
      <c r="K1224" s="90" t="e">
        <f>'ORÇAMENTO '!#REF!</f>
        <v>#REF!</v>
      </c>
      <c r="L1224" s="92" t="e">
        <f>'ORÇAMENTO '!#REF!</f>
        <v>#REF!</v>
      </c>
      <c r="M1224" s="92" t="e">
        <f>'ORÇAMENTO '!#REF!</f>
        <v>#REF!</v>
      </c>
      <c r="N1224" s="95" t="e">
        <f>'ORÇAMENTO '!#REF!</f>
        <v>#REF!</v>
      </c>
      <c r="R1224" s="96" t="e">
        <f t="shared" si="395"/>
        <v>#REF!</v>
      </c>
      <c r="S1224" s="96" t="e">
        <f t="shared" si="396"/>
        <v>#REF!</v>
      </c>
      <c r="T1224" s="89" t="e">
        <f t="shared" si="397"/>
        <v>#REF!</v>
      </c>
      <c r="U1224" s="96" t="e">
        <f t="shared" si="400"/>
        <v>#REF!</v>
      </c>
      <c r="V1224" s="100" t="e">
        <f t="shared" si="398"/>
        <v>#REF!</v>
      </c>
      <c r="W1224" s="103" t="e">
        <f t="shared" si="399"/>
        <v>#REF!</v>
      </c>
    </row>
    <row r="1225" spans="3:23">
      <c r="C1225" s="84" t="e">
        <f>'ORÇAMENTO '!#REF!</f>
        <v>#REF!</v>
      </c>
      <c r="D1225" s="88" t="e">
        <f>'ORÇAMENTO '!#REF!</f>
        <v>#REF!</v>
      </c>
      <c r="E1225" s="88" t="e">
        <f>'ORÇAMENTO '!#REF!</f>
        <v>#REF!</v>
      </c>
      <c r="F1225" s="88" t="e">
        <f>'ORÇAMENTO '!#REF!</f>
        <v>#REF!</v>
      </c>
      <c r="G1225" s="90" t="e">
        <f>'ORÇAMENTO '!#REF!</f>
        <v>#REF!</v>
      </c>
      <c r="H1225" s="92" t="e">
        <f>'ORÇAMENTO '!#REF!</f>
        <v>#REF!</v>
      </c>
      <c r="I1225" s="90" t="e">
        <f>'ORÇAMENTO '!#REF!</f>
        <v>#REF!</v>
      </c>
      <c r="J1225" s="90" t="e">
        <f>'ORÇAMENTO '!#REF!</f>
        <v>#REF!</v>
      </c>
      <c r="K1225" s="90" t="e">
        <f>'ORÇAMENTO '!#REF!</f>
        <v>#REF!</v>
      </c>
      <c r="L1225" s="92" t="e">
        <f>'ORÇAMENTO '!#REF!</f>
        <v>#REF!</v>
      </c>
      <c r="M1225" s="92" t="e">
        <f>'ORÇAMENTO '!#REF!</f>
        <v>#REF!</v>
      </c>
      <c r="N1225" s="95" t="e">
        <f>'ORÇAMENTO '!#REF!</f>
        <v>#REF!</v>
      </c>
      <c r="R1225" s="96" t="e">
        <f t="shared" si="395"/>
        <v>#REF!</v>
      </c>
      <c r="S1225" s="96" t="e">
        <f t="shared" si="396"/>
        <v>#REF!</v>
      </c>
      <c r="T1225" s="89" t="e">
        <f t="shared" si="397"/>
        <v>#REF!</v>
      </c>
      <c r="U1225" s="96" t="e">
        <f t="shared" si="400"/>
        <v>#REF!</v>
      </c>
      <c r="V1225" s="100" t="e">
        <f t="shared" si="398"/>
        <v>#REF!</v>
      </c>
      <c r="W1225" s="103" t="e">
        <f t="shared" si="399"/>
        <v>#REF!</v>
      </c>
    </row>
    <row r="1226" spans="3:23">
      <c r="C1226" s="84" t="e">
        <f>'ORÇAMENTO '!#REF!</f>
        <v>#REF!</v>
      </c>
      <c r="D1226" s="88" t="e">
        <f>'ORÇAMENTO '!#REF!</f>
        <v>#REF!</v>
      </c>
      <c r="E1226" s="88" t="e">
        <f>'ORÇAMENTO '!#REF!</f>
        <v>#REF!</v>
      </c>
      <c r="F1226" s="88" t="e">
        <f>'ORÇAMENTO '!#REF!</f>
        <v>#REF!</v>
      </c>
      <c r="G1226" s="90" t="e">
        <f>'ORÇAMENTO '!#REF!</f>
        <v>#REF!</v>
      </c>
      <c r="H1226" s="92" t="e">
        <f>'ORÇAMENTO '!#REF!</f>
        <v>#REF!</v>
      </c>
      <c r="I1226" s="90" t="e">
        <f>'ORÇAMENTO '!#REF!</f>
        <v>#REF!</v>
      </c>
      <c r="J1226" s="90" t="e">
        <f>'ORÇAMENTO '!#REF!</f>
        <v>#REF!</v>
      </c>
      <c r="K1226" s="90" t="e">
        <f>'ORÇAMENTO '!#REF!</f>
        <v>#REF!</v>
      </c>
      <c r="L1226" s="92" t="e">
        <f>'ORÇAMENTO '!#REF!</f>
        <v>#REF!</v>
      </c>
      <c r="M1226" s="92" t="e">
        <f>'ORÇAMENTO '!#REF!</f>
        <v>#REF!</v>
      </c>
      <c r="N1226" s="95" t="e">
        <f>'ORÇAMENTO '!#REF!</f>
        <v>#REF!</v>
      </c>
      <c r="R1226" s="96" t="e">
        <f t="shared" si="395"/>
        <v>#REF!</v>
      </c>
      <c r="S1226" s="96" t="e">
        <f t="shared" si="396"/>
        <v>#REF!</v>
      </c>
      <c r="T1226" s="89" t="e">
        <f t="shared" si="397"/>
        <v>#REF!</v>
      </c>
      <c r="U1226" s="96" t="e">
        <f t="shared" si="400"/>
        <v>#REF!</v>
      </c>
      <c r="V1226" s="100" t="e">
        <f t="shared" si="398"/>
        <v>#REF!</v>
      </c>
      <c r="W1226" s="103" t="e">
        <f t="shared" si="399"/>
        <v>#REF!</v>
      </c>
    </row>
    <row r="1227" spans="3:23">
      <c r="C1227" s="84" t="e">
        <f>'ORÇAMENTO '!#REF!</f>
        <v>#REF!</v>
      </c>
      <c r="D1227" s="88" t="e">
        <f>'ORÇAMENTO '!#REF!</f>
        <v>#REF!</v>
      </c>
      <c r="E1227" s="88" t="e">
        <f>'ORÇAMENTO '!#REF!</f>
        <v>#REF!</v>
      </c>
      <c r="F1227" s="88" t="e">
        <f>'ORÇAMENTO '!#REF!</f>
        <v>#REF!</v>
      </c>
      <c r="G1227" s="90" t="e">
        <f>'ORÇAMENTO '!#REF!</f>
        <v>#REF!</v>
      </c>
      <c r="H1227" s="92" t="e">
        <f>'ORÇAMENTO '!#REF!</f>
        <v>#REF!</v>
      </c>
      <c r="I1227" s="90" t="e">
        <f>'ORÇAMENTO '!#REF!</f>
        <v>#REF!</v>
      </c>
      <c r="J1227" s="90" t="e">
        <f>'ORÇAMENTO '!#REF!</f>
        <v>#REF!</v>
      </c>
      <c r="K1227" s="90" t="e">
        <f>'ORÇAMENTO '!#REF!</f>
        <v>#REF!</v>
      </c>
      <c r="L1227" s="92" t="e">
        <f>'ORÇAMENTO '!#REF!</f>
        <v>#REF!</v>
      </c>
      <c r="M1227" s="92" t="e">
        <f>'ORÇAMENTO '!#REF!</f>
        <v>#REF!</v>
      </c>
      <c r="N1227" s="95" t="e">
        <f>'ORÇAMENTO '!#REF!</f>
        <v>#REF!</v>
      </c>
      <c r="R1227" s="96" t="e">
        <f t="shared" si="395"/>
        <v>#REF!</v>
      </c>
      <c r="S1227" s="96" t="e">
        <f t="shared" si="396"/>
        <v>#REF!</v>
      </c>
      <c r="T1227" s="89" t="e">
        <f t="shared" si="397"/>
        <v>#REF!</v>
      </c>
      <c r="U1227" s="96" t="e">
        <f t="shared" si="400"/>
        <v>#REF!</v>
      </c>
      <c r="V1227" s="100" t="e">
        <f t="shared" si="398"/>
        <v>#REF!</v>
      </c>
      <c r="W1227" s="103" t="e">
        <f t="shared" si="399"/>
        <v>#REF!</v>
      </c>
    </row>
    <row r="1228" spans="3:23">
      <c r="C1228" s="84" t="e">
        <f>'ORÇAMENTO '!#REF!</f>
        <v>#REF!</v>
      </c>
      <c r="D1228" s="88" t="e">
        <f>'ORÇAMENTO '!#REF!</f>
        <v>#REF!</v>
      </c>
      <c r="E1228" s="88" t="e">
        <f>'ORÇAMENTO '!#REF!</f>
        <v>#REF!</v>
      </c>
      <c r="F1228" s="88" t="e">
        <f>'ORÇAMENTO '!#REF!</f>
        <v>#REF!</v>
      </c>
      <c r="G1228" s="90" t="e">
        <f>'ORÇAMENTO '!#REF!</f>
        <v>#REF!</v>
      </c>
      <c r="H1228" s="92" t="e">
        <f>'ORÇAMENTO '!#REF!</f>
        <v>#REF!</v>
      </c>
      <c r="I1228" s="90" t="e">
        <f>'ORÇAMENTO '!#REF!</f>
        <v>#REF!</v>
      </c>
      <c r="J1228" s="90" t="e">
        <f>'ORÇAMENTO '!#REF!</f>
        <v>#REF!</v>
      </c>
      <c r="K1228" s="90" t="e">
        <f>'ORÇAMENTO '!#REF!</f>
        <v>#REF!</v>
      </c>
      <c r="L1228" s="92" t="e">
        <f>'ORÇAMENTO '!#REF!</f>
        <v>#REF!</v>
      </c>
      <c r="M1228" s="92" t="e">
        <f>'ORÇAMENTO '!#REF!</f>
        <v>#REF!</v>
      </c>
      <c r="N1228" s="95" t="e">
        <f>'ORÇAMENTO '!#REF!</f>
        <v>#REF!</v>
      </c>
      <c r="R1228" s="96" t="e">
        <f t="shared" si="395"/>
        <v>#REF!</v>
      </c>
      <c r="S1228" s="96" t="e">
        <f t="shared" si="396"/>
        <v>#REF!</v>
      </c>
      <c r="T1228" s="89" t="e">
        <f t="shared" si="397"/>
        <v>#REF!</v>
      </c>
      <c r="U1228" s="96" t="e">
        <f t="shared" si="400"/>
        <v>#REF!</v>
      </c>
      <c r="V1228" s="100" t="e">
        <f t="shared" si="398"/>
        <v>#REF!</v>
      </c>
      <c r="W1228" s="103" t="e">
        <f t="shared" si="399"/>
        <v>#REF!</v>
      </c>
    </row>
    <row r="1229" spans="3:23">
      <c r="C1229" s="84" t="e">
        <f>'ORÇAMENTO '!#REF!</f>
        <v>#REF!</v>
      </c>
      <c r="D1229" s="88" t="e">
        <f>'ORÇAMENTO '!#REF!</f>
        <v>#REF!</v>
      </c>
      <c r="E1229" s="88" t="e">
        <f>'ORÇAMENTO '!#REF!</f>
        <v>#REF!</v>
      </c>
      <c r="F1229" s="88" t="e">
        <f>'ORÇAMENTO '!#REF!</f>
        <v>#REF!</v>
      </c>
      <c r="G1229" s="90" t="e">
        <f>'ORÇAMENTO '!#REF!</f>
        <v>#REF!</v>
      </c>
      <c r="H1229" s="92" t="e">
        <f>'ORÇAMENTO '!#REF!</f>
        <v>#REF!</v>
      </c>
      <c r="I1229" s="90" t="e">
        <f>'ORÇAMENTO '!#REF!</f>
        <v>#REF!</v>
      </c>
      <c r="J1229" s="90" t="e">
        <f>'ORÇAMENTO '!#REF!</f>
        <v>#REF!</v>
      </c>
      <c r="K1229" s="90" t="e">
        <f>'ORÇAMENTO '!#REF!</f>
        <v>#REF!</v>
      </c>
      <c r="L1229" s="92" t="e">
        <f>'ORÇAMENTO '!#REF!</f>
        <v>#REF!</v>
      </c>
      <c r="M1229" s="92" t="e">
        <f>'ORÇAMENTO '!#REF!</f>
        <v>#REF!</v>
      </c>
      <c r="N1229" s="95" t="e">
        <f>'ORÇAMENTO '!#REF!</f>
        <v>#REF!</v>
      </c>
      <c r="R1229" s="96" t="e">
        <f t="shared" si="395"/>
        <v>#REF!</v>
      </c>
      <c r="S1229" s="96" t="e">
        <f t="shared" si="396"/>
        <v>#REF!</v>
      </c>
      <c r="T1229" s="89" t="e">
        <f t="shared" si="397"/>
        <v>#REF!</v>
      </c>
      <c r="U1229" s="96" t="e">
        <f t="shared" si="400"/>
        <v>#REF!</v>
      </c>
      <c r="V1229" s="100" t="e">
        <f t="shared" si="398"/>
        <v>#REF!</v>
      </c>
      <c r="W1229" s="103" t="e">
        <f t="shared" si="399"/>
        <v>#REF!</v>
      </c>
    </row>
    <row r="1230" spans="3:23">
      <c r="C1230" s="84" t="e">
        <f>'ORÇAMENTO '!#REF!</f>
        <v>#REF!</v>
      </c>
      <c r="D1230" s="88" t="e">
        <f>'ORÇAMENTO '!#REF!</f>
        <v>#REF!</v>
      </c>
      <c r="E1230" s="88" t="e">
        <f>'ORÇAMENTO '!#REF!</f>
        <v>#REF!</v>
      </c>
      <c r="F1230" s="88" t="e">
        <f>'ORÇAMENTO '!#REF!</f>
        <v>#REF!</v>
      </c>
      <c r="G1230" s="90" t="e">
        <f>'ORÇAMENTO '!#REF!</f>
        <v>#REF!</v>
      </c>
      <c r="H1230" s="92" t="e">
        <f>'ORÇAMENTO '!#REF!</f>
        <v>#REF!</v>
      </c>
      <c r="I1230" s="90" t="e">
        <f>'ORÇAMENTO '!#REF!</f>
        <v>#REF!</v>
      </c>
      <c r="J1230" s="90" t="e">
        <f>'ORÇAMENTO '!#REF!</f>
        <v>#REF!</v>
      </c>
      <c r="K1230" s="90" t="e">
        <f>'ORÇAMENTO '!#REF!</f>
        <v>#REF!</v>
      </c>
      <c r="L1230" s="92" t="e">
        <f>'ORÇAMENTO '!#REF!</f>
        <v>#REF!</v>
      </c>
      <c r="M1230" s="92" t="e">
        <f>'ORÇAMENTO '!#REF!</f>
        <v>#REF!</v>
      </c>
      <c r="N1230" s="95" t="e">
        <f>'ORÇAMENTO '!#REF!</f>
        <v>#REF!</v>
      </c>
      <c r="R1230" s="96" t="e">
        <f t="shared" si="395"/>
        <v>#REF!</v>
      </c>
      <c r="S1230" s="96" t="e">
        <f t="shared" si="396"/>
        <v>#REF!</v>
      </c>
      <c r="T1230" s="89" t="e">
        <f t="shared" si="397"/>
        <v>#REF!</v>
      </c>
      <c r="U1230" s="96" t="e">
        <f t="shared" si="400"/>
        <v>#REF!</v>
      </c>
      <c r="V1230" s="100" t="e">
        <f t="shared" si="398"/>
        <v>#REF!</v>
      </c>
      <c r="W1230" s="103" t="e">
        <f t="shared" si="399"/>
        <v>#REF!</v>
      </c>
    </row>
    <row r="1231" spans="3:23">
      <c r="C1231" s="84" t="e">
        <f>'ORÇAMENTO '!#REF!</f>
        <v>#REF!</v>
      </c>
      <c r="D1231" s="88" t="e">
        <f>'ORÇAMENTO '!#REF!</f>
        <v>#REF!</v>
      </c>
      <c r="E1231" s="88" t="e">
        <f>'ORÇAMENTO '!#REF!</f>
        <v>#REF!</v>
      </c>
      <c r="F1231" s="88" t="e">
        <f>'ORÇAMENTO '!#REF!</f>
        <v>#REF!</v>
      </c>
      <c r="G1231" s="90" t="e">
        <f>'ORÇAMENTO '!#REF!</f>
        <v>#REF!</v>
      </c>
      <c r="H1231" s="92" t="e">
        <f>'ORÇAMENTO '!#REF!</f>
        <v>#REF!</v>
      </c>
      <c r="I1231" s="90" t="e">
        <f>'ORÇAMENTO '!#REF!</f>
        <v>#REF!</v>
      </c>
      <c r="J1231" s="90" t="e">
        <f>'ORÇAMENTO '!#REF!</f>
        <v>#REF!</v>
      </c>
      <c r="K1231" s="90" t="e">
        <f>'ORÇAMENTO '!#REF!</f>
        <v>#REF!</v>
      </c>
      <c r="L1231" s="92" t="e">
        <f>'ORÇAMENTO '!#REF!</f>
        <v>#REF!</v>
      </c>
      <c r="M1231" s="92" t="e">
        <f>'ORÇAMENTO '!#REF!</f>
        <v>#REF!</v>
      </c>
      <c r="N1231" s="95" t="e">
        <f>'ORÇAMENTO '!#REF!</f>
        <v>#REF!</v>
      </c>
      <c r="R1231" s="96" t="e">
        <f t="shared" si="395"/>
        <v>#REF!</v>
      </c>
      <c r="S1231" s="96" t="e">
        <f t="shared" si="396"/>
        <v>#REF!</v>
      </c>
      <c r="T1231" s="89" t="e">
        <f t="shared" si="397"/>
        <v>#REF!</v>
      </c>
      <c r="U1231" s="96" t="e">
        <f t="shared" si="400"/>
        <v>#REF!</v>
      </c>
      <c r="V1231" s="100" t="e">
        <f t="shared" si="398"/>
        <v>#REF!</v>
      </c>
      <c r="W1231" s="103" t="e">
        <f t="shared" si="399"/>
        <v>#REF!</v>
      </c>
    </row>
    <row r="1232" spans="3:23" hidden="1">
      <c r="C1232" s="84" t="e">
        <f>'ORÇAMENTO '!#REF!</f>
        <v>#REF!</v>
      </c>
      <c r="D1232" s="88" t="e">
        <f>'ORÇAMENTO '!#REF!</f>
        <v>#REF!</v>
      </c>
      <c r="E1232" s="88" t="e">
        <f>'ORÇAMENTO '!#REF!</f>
        <v>#REF!</v>
      </c>
      <c r="F1232" s="88" t="e">
        <f>'ORÇAMENTO '!#REF!</f>
        <v>#REF!</v>
      </c>
      <c r="G1232" s="90" t="e">
        <f>'ORÇAMENTO '!#REF!</f>
        <v>#REF!</v>
      </c>
      <c r="H1232" s="92" t="e">
        <f>'ORÇAMENTO '!#REF!</f>
        <v>#REF!</v>
      </c>
      <c r="I1232" s="90" t="e">
        <f>'ORÇAMENTO '!#REF!</f>
        <v>#REF!</v>
      </c>
      <c r="J1232" s="90" t="e">
        <f>'ORÇAMENTO '!#REF!</f>
        <v>#REF!</v>
      </c>
      <c r="K1232" s="90" t="e">
        <f>'ORÇAMENTO '!#REF!</f>
        <v>#REF!</v>
      </c>
      <c r="L1232" s="92" t="e">
        <f>'ORÇAMENTO '!#REF!</f>
        <v>#REF!</v>
      </c>
      <c r="M1232" s="92" t="e">
        <f>'ORÇAMENTO '!#REF!</f>
        <v>#REF!</v>
      </c>
      <c r="N1232" s="95" t="e">
        <f>'ORÇAMENTO '!#REF!</f>
        <v>#REF!</v>
      </c>
      <c r="R1232" s="96" t="e">
        <f>IF(F1232=F1231,0,SUMIF(F$6:F$1627,F1232,H$6:H$1627))</f>
        <v>#REF!</v>
      </c>
      <c r="S1232" s="96" t="e">
        <f>IF(F1232=F1231,0,SUMIF(F$6:F$1627,F1232,I$6:I$1627))</f>
        <v>#REF!</v>
      </c>
      <c r="T1232" s="89" t="e">
        <f>IF(F1232=F1231,0,SUMIF(F$6:F$1627,F1232,L$6:L$1627))</f>
        <v>#REF!</v>
      </c>
      <c r="U1232" s="96" t="e">
        <f t="shared" si="400"/>
        <v>#REF!</v>
      </c>
      <c r="V1232" s="100" t="e">
        <f>IF(F1232=F1231,0,SUMIF(F$6:F$1627,F1232,N$6:N$1627))</f>
        <v>#REF!</v>
      </c>
    </row>
    <row r="1233" spans="3:23">
      <c r="C1233" s="84" t="e">
        <f>'ORÇAMENTO '!#REF!</f>
        <v>#REF!</v>
      </c>
      <c r="D1233" s="88" t="e">
        <f>'ORÇAMENTO '!#REF!</f>
        <v>#REF!</v>
      </c>
      <c r="E1233" s="88" t="e">
        <f>'ORÇAMENTO '!#REF!</f>
        <v>#REF!</v>
      </c>
      <c r="F1233" s="88" t="e">
        <f>'ORÇAMENTO '!#REF!</f>
        <v>#REF!</v>
      </c>
      <c r="G1233" s="90" t="e">
        <f>'ORÇAMENTO '!#REF!</f>
        <v>#REF!</v>
      </c>
      <c r="H1233" s="92" t="e">
        <f>'ORÇAMENTO '!#REF!</f>
        <v>#REF!</v>
      </c>
      <c r="I1233" s="90" t="e">
        <f>'ORÇAMENTO '!#REF!</f>
        <v>#REF!</v>
      </c>
      <c r="J1233" s="90" t="e">
        <f>'ORÇAMENTO '!#REF!</f>
        <v>#REF!</v>
      </c>
      <c r="K1233" s="90" t="e">
        <f>'ORÇAMENTO '!#REF!</f>
        <v>#REF!</v>
      </c>
      <c r="L1233" s="92" t="e">
        <f>'ORÇAMENTO '!#REF!</f>
        <v>#REF!</v>
      </c>
      <c r="M1233" s="92" t="e">
        <f>'ORÇAMENTO '!#REF!</f>
        <v>#REF!</v>
      </c>
      <c r="N1233" s="95" t="e">
        <f>'ORÇAMENTO '!#REF!</f>
        <v>#REF!</v>
      </c>
      <c r="R1233" s="96" t="e">
        <f>IF(F1233=F1232,0,SUMIF($F$6:$F$1627,F1233,$H$6:$H$1627))</f>
        <v>#REF!</v>
      </c>
      <c r="S1233" s="96" t="e">
        <f>IF(F1233=F1232,0,SUMIF($F$6:$F$1627,F1233,$I$6:$I$1627))</f>
        <v>#REF!</v>
      </c>
      <c r="T1233" s="89" t="e">
        <f>IF(F1233=F1232,0,SUMIF($F$6:$F$1627,F1233,$L$6:$L$1627))</f>
        <v>#REF!</v>
      </c>
      <c r="U1233" s="96" t="e">
        <f t="shared" si="400"/>
        <v>#REF!</v>
      </c>
      <c r="V1233" s="100" t="e">
        <f>IF(F1233=F1232,0,SUMIF($F$6:$F$1627,F1233,$N$6:$N$1627))</f>
        <v>#REF!</v>
      </c>
      <c r="W1233" s="103" t="e">
        <f>V1233+W1232</f>
        <v>#REF!</v>
      </c>
    </row>
    <row r="1234" spans="3:23" hidden="1">
      <c r="C1234" s="84" t="e">
        <f>'ORÇAMENTO '!#REF!</f>
        <v>#REF!</v>
      </c>
      <c r="D1234" s="88" t="e">
        <f>'ORÇAMENTO '!#REF!</f>
        <v>#REF!</v>
      </c>
      <c r="E1234" s="88" t="e">
        <f>'ORÇAMENTO '!#REF!</f>
        <v>#REF!</v>
      </c>
      <c r="F1234" s="88" t="e">
        <f>'ORÇAMENTO '!#REF!</f>
        <v>#REF!</v>
      </c>
      <c r="G1234" s="90" t="e">
        <f>'ORÇAMENTO '!#REF!</f>
        <v>#REF!</v>
      </c>
      <c r="H1234" s="92" t="e">
        <f>'ORÇAMENTO '!#REF!</f>
        <v>#REF!</v>
      </c>
      <c r="I1234" s="90" t="e">
        <f>'ORÇAMENTO '!#REF!</f>
        <v>#REF!</v>
      </c>
      <c r="J1234" s="90" t="e">
        <f>'ORÇAMENTO '!#REF!</f>
        <v>#REF!</v>
      </c>
      <c r="K1234" s="90" t="e">
        <f>'ORÇAMENTO '!#REF!</f>
        <v>#REF!</v>
      </c>
      <c r="L1234" s="92" t="e">
        <f>'ORÇAMENTO '!#REF!</f>
        <v>#REF!</v>
      </c>
      <c r="M1234" s="92" t="e">
        <f>'ORÇAMENTO '!#REF!</f>
        <v>#REF!</v>
      </c>
      <c r="N1234" s="95" t="e">
        <f>'ORÇAMENTO '!#REF!</f>
        <v>#REF!</v>
      </c>
      <c r="R1234" s="96" t="e">
        <f>IF(F1234=F1233,0,SUMIF(F$6:F$1627,F1234,H$6:H$1627))</f>
        <v>#REF!</v>
      </c>
      <c r="S1234" s="96" t="e">
        <f>IF(F1234=F1233,0,SUMIF(F$6:F$1627,F1234,I$6:I$1627))</f>
        <v>#REF!</v>
      </c>
      <c r="T1234" s="89" t="e">
        <f>IF(F1234=F1233,0,SUMIF(F$6:F$1627,F1234,L$6:L$1627))</f>
        <v>#REF!</v>
      </c>
      <c r="U1234" s="96" t="e">
        <f t="shared" si="400"/>
        <v>#REF!</v>
      </c>
      <c r="V1234" s="100" t="e">
        <f>IF(F1234=F1233,0,SUMIF(F$6:F$1627,F1234,N$6:N$1627))</f>
        <v>#REF!</v>
      </c>
    </row>
    <row r="1235" spans="3:23">
      <c r="C1235" s="84" t="e">
        <f>'ORÇAMENTO '!#REF!</f>
        <v>#REF!</v>
      </c>
      <c r="D1235" s="88" t="e">
        <f>'ORÇAMENTO '!#REF!</f>
        <v>#REF!</v>
      </c>
      <c r="E1235" s="88" t="e">
        <f>'ORÇAMENTO '!#REF!</f>
        <v>#REF!</v>
      </c>
      <c r="F1235" s="88" t="e">
        <f>'ORÇAMENTO '!#REF!</f>
        <v>#REF!</v>
      </c>
      <c r="G1235" s="90" t="e">
        <f>'ORÇAMENTO '!#REF!</f>
        <v>#REF!</v>
      </c>
      <c r="H1235" s="92" t="e">
        <f>'ORÇAMENTO '!#REF!</f>
        <v>#REF!</v>
      </c>
      <c r="I1235" s="90" t="e">
        <f>'ORÇAMENTO '!#REF!</f>
        <v>#REF!</v>
      </c>
      <c r="J1235" s="90" t="e">
        <f>'ORÇAMENTO '!#REF!</f>
        <v>#REF!</v>
      </c>
      <c r="K1235" s="90" t="e">
        <f>'ORÇAMENTO '!#REF!</f>
        <v>#REF!</v>
      </c>
      <c r="L1235" s="92" t="e">
        <f>'ORÇAMENTO '!#REF!</f>
        <v>#REF!</v>
      </c>
      <c r="M1235" s="92" t="e">
        <f>'ORÇAMENTO '!#REF!</f>
        <v>#REF!</v>
      </c>
      <c r="N1235" s="95" t="e">
        <f>'ORÇAMENTO '!#REF!</f>
        <v>#REF!</v>
      </c>
      <c r="R1235" s="96" t="e">
        <f>IF(F1235=F1234,0,SUMIF($F$6:$F$1627,F1235,$H$6:$H$1627))</f>
        <v>#REF!</v>
      </c>
      <c r="S1235" s="96" t="e">
        <f>IF(F1235=F1234,0,SUMIF($F$6:$F$1627,F1235,$I$6:$I$1627))</f>
        <v>#REF!</v>
      </c>
      <c r="T1235" s="89" t="e">
        <f>IF(F1235=F1234,0,SUMIF($F$6:$F$1627,F1235,$L$6:$L$1627))</f>
        <v>#REF!</v>
      </c>
      <c r="U1235" s="96" t="e">
        <f t="shared" si="400"/>
        <v>#REF!</v>
      </c>
      <c r="V1235" s="100" t="e">
        <f>IF(F1235=F1234,0,SUMIF($F$6:$F$1627,F1235,$N$6:$N$1627))</f>
        <v>#REF!</v>
      </c>
      <c r="W1235" s="103" t="e">
        <f>V1235+W1234</f>
        <v>#REF!</v>
      </c>
    </row>
    <row r="1236" spans="3:23">
      <c r="C1236" s="84" t="e">
        <f>'ORÇAMENTO '!#REF!</f>
        <v>#REF!</v>
      </c>
      <c r="D1236" s="88" t="e">
        <f>'ORÇAMENTO '!#REF!</f>
        <v>#REF!</v>
      </c>
      <c r="E1236" s="88" t="e">
        <f>'ORÇAMENTO '!#REF!</f>
        <v>#REF!</v>
      </c>
      <c r="F1236" s="88" t="e">
        <f>'ORÇAMENTO '!#REF!</f>
        <v>#REF!</v>
      </c>
      <c r="G1236" s="90" t="e">
        <f>'ORÇAMENTO '!#REF!</f>
        <v>#REF!</v>
      </c>
      <c r="H1236" s="92" t="e">
        <f>'ORÇAMENTO '!#REF!</f>
        <v>#REF!</v>
      </c>
      <c r="I1236" s="90" t="e">
        <f>'ORÇAMENTO '!#REF!</f>
        <v>#REF!</v>
      </c>
      <c r="J1236" s="90" t="e">
        <f>'ORÇAMENTO '!#REF!</f>
        <v>#REF!</v>
      </c>
      <c r="K1236" s="90" t="e">
        <f>'ORÇAMENTO '!#REF!</f>
        <v>#REF!</v>
      </c>
      <c r="L1236" s="92" t="e">
        <f>'ORÇAMENTO '!#REF!</f>
        <v>#REF!</v>
      </c>
      <c r="M1236" s="92" t="e">
        <f>'ORÇAMENTO '!#REF!</f>
        <v>#REF!</v>
      </c>
      <c r="N1236" s="95" t="e">
        <f>'ORÇAMENTO '!#REF!</f>
        <v>#REF!</v>
      </c>
      <c r="R1236" s="96" t="e">
        <f>IF(F1236=F1235,0,SUMIF($F$6:$F$1627,F1236,$H$6:$H$1627))</f>
        <v>#REF!</v>
      </c>
      <c r="S1236" s="96" t="e">
        <f>IF(F1236=F1235,0,SUMIF($F$6:$F$1627,F1236,$I$6:$I$1627))</f>
        <v>#REF!</v>
      </c>
      <c r="T1236" s="89" t="e">
        <f>IF(F1236=F1235,0,SUMIF($F$6:$F$1627,F1236,$L$6:$L$1627))</f>
        <v>#REF!</v>
      </c>
      <c r="U1236" s="96" t="e">
        <f t="shared" si="400"/>
        <v>#REF!</v>
      </c>
      <c r="V1236" s="100" t="e">
        <f>IF(F1236=F1235,0,SUMIF($F$6:$F$1627,F1236,$N$6:$N$1627))</f>
        <v>#REF!</v>
      </c>
      <c r="W1236" s="103" t="e">
        <f>V1236+W1235</f>
        <v>#REF!</v>
      </c>
    </row>
    <row r="1237" spans="3:23" hidden="1">
      <c r="C1237" s="84" t="e">
        <f>'ORÇAMENTO '!#REF!</f>
        <v>#REF!</v>
      </c>
      <c r="D1237" s="88" t="e">
        <f>'ORÇAMENTO '!#REF!</f>
        <v>#REF!</v>
      </c>
      <c r="E1237" s="88" t="e">
        <f>'ORÇAMENTO '!#REF!</f>
        <v>#REF!</v>
      </c>
      <c r="F1237" s="88" t="e">
        <f>'ORÇAMENTO '!#REF!</f>
        <v>#REF!</v>
      </c>
      <c r="G1237" s="90" t="e">
        <f>'ORÇAMENTO '!#REF!</f>
        <v>#REF!</v>
      </c>
      <c r="H1237" s="92" t="e">
        <f>'ORÇAMENTO '!#REF!</f>
        <v>#REF!</v>
      </c>
      <c r="I1237" s="90" t="e">
        <f>'ORÇAMENTO '!#REF!</f>
        <v>#REF!</v>
      </c>
      <c r="J1237" s="90" t="e">
        <f>'ORÇAMENTO '!#REF!</f>
        <v>#REF!</v>
      </c>
      <c r="K1237" s="90" t="e">
        <f>'ORÇAMENTO '!#REF!</f>
        <v>#REF!</v>
      </c>
      <c r="L1237" s="92" t="e">
        <f>'ORÇAMENTO '!#REF!</f>
        <v>#REF!</v>
      </c>
      <c r="M1237" s="92" t="e">
        <f>'ORÇAMENTO '!#REF!</f>
        <v>#REF!</v>
      </c>
      <c r="N1237" s="95" t="e">
        <f>'ORÇAMENTO '!#REF!</f>
        <v>#REF!</v>
      </c>
      <c r="R1237" s="96" t="e">
        <f>IF(F1237=F1236,0,SUMIF(F$6:F$1627,F1237,H$6:H$1627))</f>
        <v>#REF!</v>
      </c>
      <c r="S1237" s="96" t="e">
        <f>IF(F1237=F1236,0,SUMIF(F$6:F$1627,F1237,I$6:I$1627))</f>
        <v>#REF!</v>
      </c>
      <c r="T1237" s="89" t="e">
        <f>IF(F1237=F1236,0,SUMIF(F$6:F$1627,F1237,L$6:L$1627))</f>
        <v>#REF!</v>
      </c>
      <c r="U1237" s="96" t="e">
        <f t="shared" si="400"/>
        <v>#REF!</v>
      </c>
      <c r="V1237" s="100" t="e">
        <f>IF(F1237=F1236,0,SUMIF(F$6:F$1627,F1237,N$6:N$1627))</f>
        <v>#REF!</v>
      </c>
    </row>
    <row r="1238" spans="3:23">
      <c r="C1238" s="84" t="e">
        <f>'ORÇAMENTO '!#REF!</f>
        <v>#REF!</v>
      </c>
      <c r="D1238" s="88" t="e">
        <f>'ORÇAMENTO '!#REF!</f>
        <v>#REF!</v>
      </c>
      <c r="E1238" s="88" t="e">
        <f>'ORÇAMENTO '!#REF!</f>
        <v>#REF!</v>
      </c>
      <c r="F1238" s="88" t="e">
        <f>'ORÇAMENTO '!#REF!</f>
        <v>#REF!</v>
      </c>
      <c r="G1238" s="90" t="e">
        <f>'ORÇAMENTO '!#REF!</f>
        <v>#REF!</v>
      </c>
      <c r="H1238" s="92" t="e">
        <f>'ORÇAMENTO '!#REF!</f>
        <v>#REF!</v>
      </c>
      <c r="I1238" s="90" t="e">
        <f>'ORÇAMENTO '!#REF!</f>
        <v>#REF!</v>
      </c>
      <c r="J1238" s="90" t="e">
        <f>'ORÇAMENTO '!#REF!</f>
        <v>#REF!</v>
      </c>
      <c r="K1238" s="90" t="e">
        <f>'ORÇAMENTO '!#REF!</f>
        <v>#REF!</v>
      </c>
      <c r="L1238" s="92" t="e">
        <f>'ORÇAMENTO '!#REF!</f>
        <v>#REF!</v>
      </c>
      <c r="M1238" s="92" t="e">
        <f>'ORÇAMENTO '!#REF!</f>
        <v>#REF!</v>
      </c>
      <c r="N1238" s="95" t="e">
        <f>'ORÇAMENTO '!#REF!</f>
        <v>#REF!</v>
      </c>
      <c r="R1238" s="96" t="e">
        <f t="shared" ref="R1238:R1263" si="401">IF(F1238=F1237,0,SUMIF($F$6:$F$1627,F1238,$H$6:$H$1627))</f>
        <v>#REF!</v>
      </c>
      <c r="S1238" s="96" t="e">
        <f t="shared" ref="S1238:S1263" si="402">IF(F1238=F1237,0,SUMIF($F$6:$F$1627,F1238,$I$6:$I$1627))</f>
        <v>#REF!</v>
      </c>
      <c r="T1238" s="89" t="e">
        <f t="shared" ref="T1238:T1263" si="403">IF(F1238=F1237,0,SUMIF($F$6:$F$1627,F1238,$L$6:$L$1627))</f>
        <v>#REF!</v>
      </c>
      <c r="U1238" s="96" t="e">
        <f t="shared" si="400"/>
        <v>#REF!</v>
      </c>
      <c r="V1238" s="100" t="e">
        <f t="shared" ref="V1238:V1263" si="404">IF(F1238=F1237,0,SUMIF($F$6:$F$1627,F1238,$N$6:$N$1627))</f>
        <v>#REF!</v>
      </c>
      <c r="W1238" s="103" t="e">
        <f t="shared" ref="W1238:W1263" si="405">V1238+W1237</f>
        <v>#REF!</v>
      </c>
    </row>
    <row r="1239" spans="3:23">
      <c r="C1239" s="84" t="e">
        <f>'ORÇAMENTO '!#REF!</f>
        <v>#REF!</v>
      </c>
      <c r="D1239" s="88" t="e">
        <f>'ORÇAMENTO '!#REF!</f>
        <v>#REF!</v>
      </c>
      <c r="E1239" s="88" t="e">
        <f>'ORÇAMENTO '!#REF!</f>
        <v>#REF!</v>
      </c>
      <c r="F1239" s="88" t="e">
        <f>'ORÇAMENTO '!#REF!</f>
        <v>#REF!</v>
      </c>
      <c r="G1239" s="90" t="e">
        <f>'ORÇAMENTO '!#REF!</f>
        <v>#REF!</v>
      </c>
      <c r="H1239" s="92" t="e">
        <f>'ORÇAMENTO '!#REF!</f>
        <v>#REF!</v>
      </c>
      <c r="I1239" s="90" t="e">
        <f>'ORÇAMENTO '!#REF!</f>
        <v>#REF!</v>
      </c>
      <c r="J1239" s="90" t="e">
        <f>'ORÇAMENTO '!#REF!</f>
        <v>#REF!</v>
      </c>
      <c r="K1239" s="90" t="e">
        <f>'ORÇAMENTO '!#REF!</f>
        <v>#REF!</v>
      </c>
      <c r="L1239" s="92" t="e">
        <f>'ORÇAMENTO '!#REF!</f>
        <v>#REF!</v>
      </c>
      <c r="M1239" s="92" t="e">
        <f>'ORÇAMENTO '!#REF!</f>
        <v>#REF!</v>
      </c>
      <c r="N1239" s="95" t="e">
        <f>'ORÇAMENTO '!#REF!</f>
        <v>#REF!</v>
      </c>
      <c r="R1239" s="96" t="e">
        <f t="shared" si="401"/>
        <v>#REF!</v>
      </c>
      <c r="S1239" s="96" t="e">
        <f t="shared" si="402"/>
        <v>#REF!</v>
      </c>
      <c r="T1239" s="89" t="e">
        <f t="shared" si="403"/>
        <v>#REF!</v>
      </c>
      <c r="U1239" s="96" t="e">
        <f t="shared" si="400"/>
        <v>#REF!</v>
      </c>
      <c r="V1239" s="100" t="e">
        <f t="shared" si="404"/>
        <v>#REF!</v>
      </c>
      <c r="W1239" s="103" t="e">
        <f t="shared" si="405"/>
        <v>#REF!</v>
      </c>
    </row>
    <row r="1240" spans="3:23">
      <c r="C1240" s="84" t="e">
        <f>'ORÇAMENTO '!#REF!</f>
        <v>#REF!</v>
      </c>
      <c r="D1240" s="88" t="e">
        <f>'ORÇAMENTO '!#REF!</f>
        <v>#REF!</v>
      </c>
      <c r="E1240" s="88" t="e">
        <f>'ORÇAMENTO '!#REF!</f>
        <v>#REF!</v>
      </c>
      <c r="F1240" s="88" t="e">
        <f>'ORÇAMENTO '!#REF!</f>
        <v>#REF!</v>
      </c>
      <c r="G1240" s="90" t="e">
        <f>'ORÇAMENTO '!#REF!</f>
        <v>#REF!</v>
      </c>
      <c r="H1240" s="92" t="e">
        <f>'ORÇAMENTO '!#REF!</f>
        <v>#REF!</v>
      </c>
      <c r="I1240" s="90" t="e">
        <f>'ORÇAMENTO '!#REF!</f>
        <v>#REF!</v>
      </c>
      <c r="J1240" s="90" t="e">
        <f>'ORÇAMENTO '!#REF!</f>
        <v>#REF!</v>
      </c>
      <c r="K1240" s="90" t="e">
        <f>'ORÇAMENTO '!#REF!</f>
        <v>#REF!</v>
      </c>
      <c r="L1240" s="92" t="e">
        <f>'ORÇAMENTO '!#REF!</f>
        <v>#REF!</v>
      </c>
      <c r="M1240" s="92" t="e">
        <f>'ORÇAMENTO '!#REF!</f>
        <v>#REF!</v>
      </c>
      <c r="N1240" s="95" t="e">
        <f>'ORÇAMENTO '!#REF!</f>
        <v>#REF!</v>
      </c>
      <c r="R1240" s="96" t="e">
        <f t="shared" si="401"/>
        <v>#REF!</v>
      </c>
      <c r="S1240" s="96" t="e">
        <f t="shared" si="402"/>
        <v>#REF!</v>
      </c>
      <c r="T1240" s="89" t="e">
        <f t="shared" si="403"/>
        <v>#REF!</v>
      </c>
      <c r="U1240" s="96" t="e">
        <f t="shared" si="400"/>
        <v>#REF!</v>
      </c>
      <c r="V1240" s="100" t="e">
        <f t="shared" si="404"/>
        <v>#REF!</v>
      </c>
      <c r="W1240" s="103" t="e">
        <f t="shared" si="405"/>
        <v>#REF!</v>
      </c>
    </row>
    <row r="1241" spans="3:23">
      <c r="C1241" s="84" t="e">
        <f>'ORÇAMENTO '!#REF!</f>
        <v>#REF!</v>
      </c>
      <c r="D1241" s="88" t="e">
        <f>'ORÇAMENTO '!#REF!</f>
        <v>#REF!</v>
      </c>
      <c r="E1241" s="88" t="e">
        <f>'ORÇAMENTO '!#REF!</f>
        <v>#REF!</v>
      </c>
      <c r="F1241" s="88" t="e">
        <f>'ORÇAMENTO '!#REF!</f>
        <v>#REF!</v>
      </c>
      <c r="G1241" s="90" t="e">
        <f>'ORÇAMENTO '!#REF!</f>
        <v>#REF!</v>
      </c>
      <c r="H1241" s="92" t="e">
        <f>'ORÇAMENTO '!#REF!</f>
        <v>#REF!</v>
      </c>
      <c r="I1241" s="90" t="e">
        <f>'ORÇAMENTO '!#REF!</f>
        <v>#REF!</v>
      </c>
      <c r="J1241" s="90" t="e">
        <f>'ORÇAMENTO '!#REF!</f>
        <v>#REF!</v>
      </c>
      <c r="K1241" s="90" t="e">
        <f>'ORÇAMENTO '!#REF!</f>
        <v>#REF!</v>
      </c>
      <c r="L1241" s="92" t="e">
        <f>'ORÇAMENTO '!#REF!</f>
        <v>#REF!</v>
      </c>
      <c r="M1241" s="92" t="e">
        <f>'ORÇAMENTO '!#REF!</f>
        <v>#REF!</v>
      </c>
      <c r="N1241" s="95" t="e">
        <f>'ORÇAMENTO '!#REF!</f>
        <v>#REF!</v>
      </c>
      <c r="R1241" s="96" t="e">
        <f t="shared" si="401"/>
        <v>#REF!</v>
      </c>
      <c r="S1241" s="96" t="e">
        <f t="shared" si="402"/>
        <v>#REF!</v>
      </c>
      <c r="T1241" s="89" t="e">
        <f t="shared" si="403"/>
        <v>#REF!</v>
      </c>
      <c r="U1241" s="96" t="e">
        <f t="shared" si="400"/>
        <v>#REF!</v>
      </c>
      <c r="V1241" s="100" t="e">
        <f t="shared" si="404"/>
        <v>#REF!</v>
      </c>
      <c r="W1241" s="103" t="e">
        <f t="shared" si="405"/>
        <v>#REF!</v>
      </c>
    </row>
    <row r="1242" spans="3:23">
      <c r="C1242" s="84" t="e">
        <f>'ORÇAMENTO '!#REF!</f>
        <v>#REF!</v>
      </c>
      <c r="D1242" s="88" t="e">
        <f>'ORÇAMENTO '!#REF!</f>
        <v>#REF!</v>
      </c>
      <c r="E1242" s="88" t="e">
        <f>'ORÇAMENTO '!#REF!</f>
        <v>#REF!</v>
      </c>
      <c r="F1242" s="88" t="e">
        <f>'ORÇAMENTO '!#REF!</f>
        <v>#REF!</v>
      </c>
      <c r="G1242" s="90" t="e">
        <f>'ORÇAMENTO '!#REF!</f>
        <v>#REF!</v>
      </c>
      <c r="H1242" s="92" t="e">
        <f>'ORÇAMENTO '!#REF!</f>
        <v>#REF!</v>
      </c>
      <c r="I1242" s="90" t="e">
        <f>'ORÇAMENTO '!#REF!</f>
        <v>#REF!</v>
      </c>
      <c r="J1242" s="90" t="e">
        <f>'ORÇAMENTO '!#REF!</f>
        <v>#REF!</v>
      </c>
      <c r="K1242" s="90" t="e">
        <f>'ORÇAMENTO '!#REF!</f>
        <v>#REF!</v>
      </c>
      <c r="L1242" s="92" t="e">
        <f>'ORÇAMENTO '!#REF!</f>
        <v>#REF!</v>
      </c>
      <c r="M1242" s="92" t="e">
        <f>'ORÇAMENTO '!#REF!</f>
        <v>#REF!</v>
      </c>
      <c r="N1242" s="95" t="e">
        <f>'ORÇAMENTO '!#REF!</f>
        <v>#REF!</v>
      </c>
      <c r="R1242" s="96" t="e">
        <f t="shared" si="401"/>
        <v>#REF!</v>
      </c>
      <c r="S1242" s="96" t="e">
        <f t="shared" si="402"/>
        <v>#REF!</v>
      </c>
      <c r="T1242" s="89" t="e">
        <f t="shared" si="403"/>
        <v>#REF!</v>
      </c>
      <c r="U1242" s="96" t="e">
        <f t="shared" si="400"/>
        <v>#REF!</v>
      </c>
      <c r="V1242" s="100" t="e">
        <f t="shared" si="404"/>
        <v>#REF!</v>
      </c>
      <c r="W1242" s="103" t="e">
        <f t="shared" si="405"/>
        <v>#REF!</v>
      </c>
    </row>
    <row r="1243" spans="3:23">
      <c r="C1243" s="84" t="e">
        <f>'ORÇAMENTO '!#REF!</f>
        <v>#REF!</v>
      </c>
      <c r="D1243" s="88" t="e">
        <f>'ORÇAMENTO '!#REF!</f>
        <v>#REF!</v>
      </c>
      <c r="E1243" s="88" t="e">
        <f>'ORÇAMENTO '!#REF!</f>
        <v>#REF!</v>
      </c>
      <c r="F1243" s="88" t="e">
        <f>'ORÇAMENTO '!#REF!</f>
        <v>#REF!</v>
      </c>
      <c r="G1243" s="90" t="e">
        <f>'ORÇAMENTO '!#REF!</f>
        <v>#REF!</v>
      </c>
      <c r="H1243" s="92" t="e">
        <f>'ORÇAMENTO '!#REF!</f>
        <v>#REF!</v>
      </c>
      <c r="I1243" s="90" t="e">
        <f>'ORÇAMENTO '!#REF!</f>
        <v>#REF!</v>
      </c>
      <c r="J1243" s="90" t="e">
        <f>'ORÇAMENTO '!#REF!</f>
        <v>#REF!</v>
      </c>
      <c r="K1243" s="90" t="e">
        <f>'ORÇAMENTO '!#REF!</f>
        <v>#REF!</v>
      </c>
      <c r="L1243" s="92" t="e">
        <f>'ORÇAMENTO '!#REF!</f>
        <v>#REF!</v>
      </c>
      <c r="M1243" s="92" t="e">
        <f>'ORÇAMENTO '!#REF!</f>
        <v>#REF!</v>
      </c>
      <c r="N1243" s="95" t="e">
        <f>'ORÇAMENTO '!#REF!</f>
        <v>#REF!</v>
      </c>
      <c r="R1243" s="96" t="e">
        <f t="shared" si="401"/>
        <v>#REF!</v>
      </c>
      <c r="S1243" s="96" t="e">
        <f t="shared" si="402"/>
        <v>#REF!</v>
      </c>
      <c r="T1243" s="89" t="e">
        <f t="shared" si="403"/>
        <v>#REF!</v>
      </c>
      <c r="U1243" s="96" t="e">
        <f t="shared" si="400"/>
        <v>#REF!</v>
      </c>
      <c r="V1243" s="100" t="e">
        <f t="shared" si="404"/>
        <v>#REF!</v>
      </c>
      <c r="W1243" s="103" t="e">
        <f t="shared" si="405"/>
        <v>#REF!</v>
      </c>
    </row>
    <row r="1244" spans="3:23">
      <c r="C1244" s="84" t="e">
        <f>'ORÇAMENTO '!#REF!</f>
        <v>#REF!</v>
      </c>
      <c r="D1244" s="88" t="e">
        <f>'ORÇAMENTO '!#REF!</f>
        <v>#REF!</v>
      </c>
      <c r="E1244" s="88" t="e">
        <f>'ORÇAMENTO '!#REF!</f>
        <v>#REF!</v>
      </c>
      <c r="F1244" s="88" t="e">
        <f>'ORÇAMENTO '!#REF!</f>
        <v>#REF!</v>
      </c>
      <c r="G1244" s="90" t="e">
        <f>'ORÇAMENTO '!#REF!</f>
        <v>#REF!</v>
      </c>
      <c r="H1244" s="92" t="e">
        <f>'ORÇAMENTO '!#REF!</f>
        <v>#REF!</v>
      </c>
      <c r="I1244" s="90" t="e">
        <f>'ORÇAMENTO '!#REF!</f>
        <v>#REF!</v>
      </c>
      <c r="J1244" s="90" t="e">
        <f>'ORÇAMENTO '!#REF!</f>
        <v>#REF!</v>
      </c>
      <c r="K1244" s="90" t="e">
        <f>'ORÇAMENTO '!#REF!</f>
        <v>#REF!</v>
      </c>
      <c r="L1244" s="92" t="e">
        <f>'ORÇAMENTO '!#REF!</f>
        <v>#REF!</v>
      </c>
      <c r="M1244" s="92" t="e">
        <f>'ORÇAMENTO '!#REF!</f>
        <v>#REF!</v>
      </c>
      <c r="N1244" s="95" t="e">
        <f>'ORÇAMENTO '!#REF!</f>
        <v>#REF!</v>
      </c>
      <c r="R1244" s="96" t="e">
        <f t="shared" si="401"/>
        <v>#REF!</v>
      </c>
      <c r="S1244" s="96" t="e">
        <f t="shared" si="402"/>
        <v>#REF!</v>
      </c>
      <c r="T1244" s="89" t="e">
        <f t="shared" si="403"/>
        <v>#REF!</v>
      </c>
      <c r="U1244" s="96" t="e">
        <f t="shared" si="400"/>
        <v>#REF!</v>
      </c>
      <c r="V1244" s="100" t="e">
        <f t="shared" si="404"/>
        <v>#REF!</v>
      </c>
      <c r="W1244" s="103" t="e">
        <f t="shared" si="405"/>
        <v>#REF!</v>
      </c>
    </row>
    <row r="1245" spans="3:23">
      <c r="C1245" s="84" t="e">
        <f>'ORÇAMENTO '!#REF!</f>
        <v>#REF!</v>
      </c>
      <c r="D1245" s="88" t="e">
        <f>'ORÇAMENTO '!#REF!</f>
        <v>#REF!</v>
      </c>
      <c r="E1245" s="88" t="e">
        <f>'ORÇAMENTO '!#REF!</f>
        <v>#REF!</v>
      </c>
      <c r="F1245" s="88" t="e">
        <f>'ORÇAMENTO '!#REF!</f>
        <v>#REF!</v>
      </c>
      <c r="G1245" s="90" t="e">
        <f>'ORÇAMENTO '!#REF!</f>
        <v>#REF!</v>
      </c>
      <c r="H1245" s="92" t="e">
        <f>'ORÇAMENTO '!#REF!</f>
        <v>#REF!</v>
      </c>
      <c r="I1245" s="90" t="e">
        <f>'ORÇAMENTO '!#REF!</f>
        <v>#REF!</v>
      </c>
      <c r="J1245" s="90" t="e">
        <f>'ORÇAMENTO '!#REF!</f>
        <v>#REF!</v>
      </c>
      <c r="K1245" s="90" t="e">
        <f>'ORÇAMENTO '!#REF!</f>
        <v>#REF!</v>
      </c>
      <c r="L1245" s="92" t="e">
        <f>'ORÇAMENTO '!#REF!</f>
        <v>#REF!</v>
      </c>
      <c r="M1245" s="92" t="e">
        <f>'ORÇAMENTO '!#REF!</f>
        <v>#REF!</v>
      </c>
      <c r="N1245" s="95" t="e">
        <f>'ORÇAMENTO '!#REF!</f>
        <v>#REF!</v>
      </c>
      <c r="R1245" s="96" t="e">
        <f t="shared" si="401"/>
        <v>#REF!</v>
      </c>
      <c r="S1245" s="96" t="e">
        <f t="shared" si="402"/>
        <v>#REF!</v>
      </c>
      <c r="T1245" s="89" t="e">
        <f t="shared" si="403"/>
        <v>#REF!</v>
      </c>
      <c r="U1245" s="96" t="e">
        <f t="shared" si="400"/>
        <v>#REF!</v>
      </c>
      <c r="V1245" s="100" t="e">
        <f t="shared" si="404"/>
        <v>#REF!</v>
      </c>
      <c r="W1245" s="103" t="e">
        <f t="shared" si="405"/>
        <v>#REF!</v>
      </c>
    </row>
    <row r="1246" spans="3:23">
      <c r="C1246" s="84" t="e">
        <f>'ORÇAMENTO '!#REF!</f>
        <v>#REF!</v>
      </c>
      <c r="D1246" s="88" t="e">
        <f>'ORÇAMENTO '!#REF!</f>
        <v>#REF!</v>
      </c>
      <c r="E1246" s="88" t="e">
        <f>'ORÇAMENTO '!#REF!</f>
        <v>#REF!</v>
      </c>
      <c r="F1246" s="88" t="e">
        <f>'ORÇAMENTO '!#REF!</f>
        <v>#REF!</v>
      </c>
      <c r="G1246" s="90" t="e">
        <f>'ORÇAMENTO '!#REF!</f>
        <v>#REF!</v>
      </c>
      <c r="H1246" s="92" t="e">
        <f>'ORÇAMENTO '!#REF!</f>
        <v>#REF!</v>
      </c>
      <c r="I1246" s="90" t="e">
        <f>'ORÇAMENTO '!#REF!</f>
        <v>#REF!</v>
      </c>
      <c r="J1246" s="90" t="e">
        <f>'ORÇAMENTO '!#REF!</f>
        <v>#REF!</v>
      </c>
      <c r="K1246" s="90" t="e">
        <f>'ORÇAMENTO '!#REF!</f>
        <v>#REF!</v>
      </c>
      <c r="L1246" s="92" t="e">
        <f>'ORÇAMENTO '!#REF!</f>
        <v>#REF!</v>
      </c>
      <c r="M1246" s="92" t="e">
        <f>'ORÇAMENTO '!#REF!</f>
        <v>#REF!</v>
      </c>
      <c r="N1246" s="95" t="e">
        <f>'ORÇAMENTO '!#REF!</f>
        <v>#REF!</v>
      </c>
      <c r="R1246" s="96" t="e">
        <f t="shared" si="401"/>
        <v>#REF!</v>
      </c>
      <c r="S1246" s="96" t="e">
        <f t="shared" si="402"/>
        <v>#REF!</v>
      </c>
      <c r="T1246" s="89" t="e">
        <f t="shared" si="403"/>
        <v>#REF!</v>
      </c>
      <c r="U1246" s="96" t="e">
        <f t="shared" si="400"/>
        <v>#REF!</v>
      </c>
      <c r="V1246" s="100" t="e">
        <f t="shared" si="404"/>
        <v>#REF!</v>
      </c>
      <c r="W1246" s="103" t="e">
        <f t="shared" si="405"/>
        <v>#REF!</v>
      </c>
    </row>
    <row r="1247" spans="3:23">
      <c r="C1247" s="84" t="e">
        <f>'ORÇAMENTO '!#REF!</f>
        <v>#REF!</v>
      </c>
      <c r="D1247" s="88" t="e">
        <f>'ORÇAMENTO '!#REF!</f>
        <v>#REF!</v>
      </c>
      <c r="E1247" s="88" t="e">
        <f>'ORÇAMENTO '!#REF!</f>
        <v>#REF!</v>
      </c>
      <c r="F1247" s="88" t="e">
        <f>'ORÇAMENTO '!#REF!</f>
        <v>#REF!</v>
      </c>
      <c r="G1247" s="90" t="e">
        <f>'ORÇAMENTO '!#REF!</f>
        <v>#REF!</v>
      </c>
      <c r="H1247" s="92" t="e">
        <f>'ORÇAMENTO '!#REF!</f>
        <v>#REF!</v>
      </c>
      <c r="I1247" s="90" t="e">
        <f>'ORÇAMENTO '!#REF!</f>
        <v>#REF!</v>
      </c>
      <c r="J1247" s="90" t="e">
        <f>'ORÇAMENTO '!#REF!</f>
        <v>#REF!</v>
      </c>
      <c r="K1247" s="90" t="e">
        <f>'ORÇAMENTO '!#REF!</f>
        <v>#REF!</v>
      </c>
      <c r="L1247" s="92" t="e">
        <f>'ORÇAMENTO '!#REF!</f>
        <v>#REF!</v>
      </c>
      <c r="M1247" s="92" t="e">
        <f>'ORÇAMENTO '!#REF!</f>
        <v>#REF!</v>
      </c>
      <c r="N1247" s="95" t="e">
        <f>'ORÇAMENTO '!#REF!</f>
        <v>#REF!</v>
      </c>
      <c r="R1247" s="96" t="e">
        <f t="shared" si="401"/>
        <v>#REF!</v>
      </c>
      <c r="S1247" s="96" t="e">
        <f t="shared" si="402"/>
        <v>#REF!</v>
      </c>
      <c r="T1247" s="89" t="e">
        <f t="shared" si="403"/>
        <v>#REF!</v>
      </c>
      <c r="U1247" s="96" t="e">
        <f t="shared" si="400"/>
        <v>#REF!</v>
      </c>
      <c r="V1247" s="100" t="e">
        <f t="shared" si="404"/>
        <v>#REF!</v>
      </c>
      <c r="W1247" s="103" t="e">
        <f t="shared" si="405"/>
        <v>#REF!</v>
      </c>
    </row>
    <row r="1248" spans="3:23">
      <c r="C1248" s="84" t="e">
        <f>'ORÇAMENTO '!#REF!</f>
        <v>#REF!</v>
      </c>
      <c r="D1248" s="88" t="e">
        <f>'ORÇAMENTO '!#REF!</f>
        <v>#REF!</v>
      </c>
      <c r="E1248" s="88" t="e">
        <f>'ORÇAMENTO '!#REF!</f>
        <v>#REF!</v>
      </c>
      <c r="F1248" s="88" t="e">
        <f>'ORÇAMENTO '!#REF!</f>
        <v>#REF!</v>
      </c>
      <c r="G1248" s="90" t="e">
        <f>'ORÇAMENTO '!#REF!</f>
        <v>#REF!</v>
      </c>
      <c r="H1248" s="92" t="e">
        <f>'ORÇAMENTO '!#REF!</f>
        <v>#REF!</v>
      </c>
      <c r="I1248" s="90" t="e">
        <f>'ORÇAMENTO '!#REF!</f>
        <v>#REF!</v>
      </c>
      <c r="J1248" s="90" t="e">
        <f>'ORÇAMENTO '!#REF!</f>
        <v>#REF!</v>
      </c>
      <c r="K1248" s="90" t="e">
        <f>'ORÇAMENTO '!#REF!</f>
        <v>#REF!</v>
      </c>
      <c r="L1248" s="92" t="e">
        <f>'ORÇAMENTO '!#REF!</f>
        <v>#REF!</v>
      </c>
      <c r="M1248" s="92" t="e">
        <f>'ORÇAMENTO '!#REF!</f>
        <v>#REF!</v>
      </c>
      <c r="N1248" s="95" t="e">
        <f>'ORÇAMENTO '!#REF!</f>
        <v>#REF!</v>
      </c>
      <c r="R1248" s="96" t="e">
        <f t="shared" si="401"/>
        <v>#REF!</v>
      </c>
      <c r="S1248" s="96" t="e">
        <f t="shared" si="402"/>
        <v>#REF!</v>
      </c>
      <c r="T1248" s="89" t="e">
        <f t="shared" si="403"/>
        <v>#REF!</v>
      </c>
      <c r="U1248" s="96" t="e">
        <f t="shared" si="400"/>
        <v>#REF!</v>
      </c>
      <c r="V1248" s="100" t="e">
        <f t="shared" si="404"/>
        <v>#REF!</v>
      </c>
      <c r="W1248" s="103" t="e">
        <f t="shared" si="405"/>
        <v>#REF!</v>
      </c>
    </row>
    <row r="1249" spans="3:23">
      <c r="C1249" s="84" t="e">
        <f>'ORÇAMENTO '!#REF!</f>
        <v>#REF!</v>
      </c>
      <c r="D1249" s="88" t="e">
        <f>'ORÇAMENTO '!#REF!</f>
        <v>#REF!</v>
      </c>
      <c r="E1249" s="88" t="e">
        <f>'ORÇAMENTO '!#REF!</f>
        <v>#REF!</v>
      </c>
      <c r="F1249" s="88" t="e">
        <f>'ORÇAMENTO '!#REF!</f>
        <v>#REF!</v>
      </c>
      <c r="G1249" s="90" t="e">
        <f>'ORÇAMENTO '!#REF!</f>
        <v>#REF!</v>
      </c>
      <c r="H1249" s="92" t="e">
        <f>'ORÇAMENTO '!#REF!</f>
        <v>#REF!</v>
      </c>
      <c r="I1249" s="90" t="e">
        <f>'ORÇAMENTO '!#REF!</f>
        <v>#REF!</v>
      </c>
      <c r="J1249" s="90" t="e">
        <f>'ORÇAMENTO '!#REF!</f>
        <v>#REF!</v>
      </c>
      <c r="K1249" s="90" t="e">
        <f>'ORÇAMENTO '!#REF!</f>
        <v>#REF!</v>
      </c>
      <c r="L1249" s="92" t="e">
        <f>'ORÇAMENTO '!#REF!</f>
        <v>#REF!</v>
      </c>
      <c r="M1249" s="92" t="e">
        <f>'ORÇAMENTO '!#REF!</f>
        <v>#REF!</v>
      </c>
      <c r="N1249" s="95" t="e">
        <f>'ORÇAMENTO '!#REF!</f>
        <v>#REF!</v>
      </c>
      <c r="R1249" s="96" t="e">
        <f t="shared" si="401"/>
        <v>#REF!</v>
      </c>
      <c r="S1249" s="96" t="e">
        <f t="shared" si="402"/>
        <v>#REF!</v>
      </c>
      <c r="T1249" s="89" t="e">
        <f t="shared" si="403"/>
        <v>#REF!</v>
      </c>
      <c r="U1249" s="96" t="e">
        <f t="shared" si="400"/>
        <v>#REF!</v>
      </c>
      <c r="V1249" s="100" t="e">
        <f t="shared" si="404"/>
        <v>#REF!</v>
      </c>
      <c r="W1249" s="103" t="e">
        <f t="shared" si="405"/>
        <v>#REF!</v>
      </c>
    </row>
    <row r="1250" spans="3:23">
      <c r="C1250" s="84" t="e">
        <f>'ORÇAMENTO '!#REF!</f>
        <v>#REF!</v>
      </c>
      <c r="D1250" s="88" t="e">
        <f>'ORÇAMENTO '!#REF!</f>
        <v>#REF!</v>
      </c>
      <c r="E1250" s="88" t="e">
        <f>'ORÇAMENTO '!#REF!</f>
        <v>#REF!</v>
      </c>
      <c r="F1250" s="88" t="e">
        <f>'ORÇAMENTO '!#REF!</f>
        <v>#REF!</v>
      </c>
      <c r="G1250" s="90" t="e">
        <f>'ORÇAMENTO '!#REF!</f>
        <v>#REF!</v>
      </c>
      <c r="H1250" s="92" t="e">
        <f>'ORÇAMENTO '!#REF!</f>
        <v>#REF!</v>
      </c>
      <c r="I1250" s="90" t="e">
        <f>'ORÇAMENTO '!#REF!</f>
        <v>#REF!</v>
      </c>
      <c r="J1250" s="90" t="e">
        <f>'ORÇAMENTO '!#REF!</f>
        <v>#REF!</v>
      </c>
      <c r="K1250" s="90" t="e">
        <f>'ORÇAMENTO '!#REF!</f>
        <v>#REF!</v>
      </c>
      <c r="L1250" s="92" t="e">
        <f>'ORÇAMENTO '!#REF!</f>
        <v>#REF!</v>
      </c>
      <c r="M1250" s="92" t="e">
        <f>'ORÇAMENTO '!#REF!</f>
        <v>#REF!</v>
      </c>
      <c r="N1250" s="95" t="e">
        <f>'ORÇAMENTO '!#REF!</f>
        <v>#REF!</v>
      </c>
      <c r="R1250" s="96" t="e">
        <f t="shared" si="401"/>
        <v>#REF!</v>
      </c>
      <c r="S1250" s="96" t="e">
        <f t="shared" si="402"/>
        <v>#REF!</v>
      </c>
      <c r="T1250" s="89" t="e">
        <f t="shared" si="403"/>
        <v>#REF!</v>
      </c>
      <c r="U1250" s="96" t="e">
        <f t="shared" si="400"/>
        <v>#REF!</v>
      </c>
      <c r="V1250" s="100" t="e">
        <f t="shared" si="404"/>
        <v>#REF!</v>
      </c>
      <c r="W1250" s="103" t="e">
        <f t="shared" si="405"/>
        <v>#REF!</v>
      </c>
    </row>
    <row r="1251" spans="3:23">
      <c r="C1251" s="84" t="e">
        <f>'ORÇAMENTO '!#REF!</f>
        <v>#REF!</v>
      </c>
      <c r="D1251" s="88" t="e">
        <f>'ORÇAMENTO '!#REF!</f>
        <v>#REF!</v>
      </c>
      <c r="E1251" s="88" t="e">
        <f>'ORÇAMENTO '!#REF!</f>
        <v>#REF!</v>
      </c>
      <c r="F1251" s="88" t="e">
        <f>'ORÇAMENTO '!#REF!</f>
        <v>#REF!</v>
      </c>
      <c r="G1251" s="90" t="e">
        <f>'ORÇAMENTO '!#REF!</f>
        <v>#REF!</v>
      </c>
      <c r="H1251" s="92" t="e">
        <f>'ORÇAMENTO '!#REF!</f>
        <v>#REF!</v>
      </c>
      <c r="I1251" s="90" t="e">
        <f>'ORÇAMENTO '!#REF!</f>
        <v>#REF!</v>
      </c>
      <c r="J1251" s="90" t="e">
        <f>'ORÇAMENTO '!#REF!</f>
        <v>#REF!</v>
      </c>
      <c r="K1251" s="90" t="e">
        <f>'ORÇAMENTO '!#REF!</f>
        <v>#REF!</v>
      </c>
      <c r="L1251" s="92" t="e">
        <f>'ORÇAMENTO '!#REF!</f>
        <v>#REF!</v>
      </c>
      <c r="M1251" s="92" t="e">
        <f>'ORÇAMENTO '!#REF!</f>
        <v>#REF!</v>
      </c>
      <c r="N1251" s="95" t="e">
        <f>'ORÇAMENTO '!#REF!</f>
        <v>#REF!</v>
      </c>
      <c r="R1251" s="96" t="e">
        <f t="shared" si="401"/>
        <v>#REF!</v>
      </c>
      <c r="S1251" s="96" t="e">
        <f t="shared" si="402"/>
        <v>#REF!</v>
      </c>
      <c r="T1251" s="89" t="e">
        <f t="shared" si="403"/>
        <v>#REF!</v>
      </c>
      <c r="U1251" s="96" t="e">
        <f t="shared" si="400"/>
        <v>#REF!</v>
      </c>
      <c r="V1251" s="100" t="e">
        <f t="shared" si="404"/>
        <v>#REF!</v>
      </c>
      <c r="W1251" s="103" t="e">
        <f t="shared" si="405"/>
        <v>#REF!</v>
      </c>
    </row>
    <row r="1252" spans="3:23">
      <c r="C1252" s="84" t="e">
        <f>'ORÇAMENTO '!#REF!</f>
        <v>#REF!</v>
      </c>
      <c r="D1252" s="88" t="e">
        <f>'ORÇAMENTO '!#REF!</f>
        <v>#REF!</v>
      </c>
      <c r="E1252" s="88" t="e">
        <f>'ORÇAMENTO '!#REF!</f>
        <v>#REF!</v>
      </c>
      <c r="F1252" s="88" t="e">
        <f>'ORÇAMENTO '!#REF!</f>
        <v>#REF!</v>
      </c>
      <c r="G1252" s="90" t="e">
        <f>'ORÇAMENTO '!#REF!</f>
        <v>#REF!</v>
      </c>
      <c r="H1252" s="92" t="e">
        <f>'ORÇAMENTO '!#REF!</f>
        <v>#REF!</v>
      </c>
      <c r="I1252" s="90" t="e">
        <f>'ORÇAMENTO '!#REF!</f>
        <v>#REF!</v>
      </c>
      <c r="J1252" s="90" t="e">
        <f>'ORÇAMENTO '!#REF!</f>
        <v>#REF!</v>
      </c>
      <c r="K1252" s="90" t="e">
        <f>'ORÇAMENTO '!#REF!</f>
        <v>#REF!</v>
      </c>
      <c r="L1252" s="92" t="e">
        <f>'ORÇAMENTO '!#REF!</f>
        <v>#REF!</v>
      </c>
      <c r="M1252" s="92" t="e">
        <f>'ORÇAMENTO '!#REF!</f>
        <v>#REF!</v>
      </c>
      <c r="N1252" s="95" t="e">
        <f>'ORÇAMENTO '!#REF!</f>
        <v>#REF!</v>
      </c>
      <c r="R1252" s="96" t="e">
        <f t="shared" si="401"/>
        <v>#REF!</v>
      </c>
      <c r="S1252" s="96" t="e">
        <f t="shared" si="402"/>
        <v>#REF!</v>
      </c>
      <c r="T1252" s="89" t="e">
        <f t="shared" si="403"/>
        <v>#REF!</v>
      </c>
      <c r="U1252" s="96" t="e">
        <f t="shared" si="400"/>
        <v>#REF!</v>
      </c>
      <c r="V1252" s="100" t="e">
        <f t="shared" si="404"/>
        <v>#REF!</v>
      </c>
      <c r="W1252" s="103" t="e">
        <f t="shared" si="405"/>
        <v>#REF!</v>
      </c>
    </row>
    <row r="1253" spans="3:23">
      <c r="C1253" s="84" t="e">
        <f>'ORÇAMENTO '!#REF!</f>
        <v>#REF!</v>
      </c>
      <c r="D1253" s="88" t="e">
        <f>'ORÇAMENTO '!#REF!</f>
        <v>#REF!</v>
      </c>
      <c r="E1253" s="88" t="e">
        <f>'ORÇAMENTO '!#REF!</f>
        <v>#REF!</v>
      </c>
      <c r="F1253" s="88" t="e">
        <f>'ORÇAMENTO '!#REF!</f>
        <v>#REF!</v>
      </c>
      <c r="G1253" s="90" t="e">
        <f>'ORÇAMENTO '!#REF!</f>
        <v>#REF!</v>
      </c>
      <c r="H1253" s="92" t="e">
        <f>'ORÇAMENTO '!#REF!</f>
        <v>#REF!</v>
      </c>
      <c r="I1253" s="90" t="e">
        <f>'ORÇAMENTO '!#REF!</f>
        <v>#REF!</v>
      </c>
      <c r="J1253" s="90" t="e">
        <f>'ORÇAMENTO '!#REF!</f>
        <v>#REF!</v>
      </c>
      <c r="K1253" s="90" t="e">
        <f>'ORÇAMENTO '!#REF!</f>
        <v>#REF!</v>
      </c>
      <c r="L1253" s="92" t="e">
        <f>'ORÇAMENTO '!#REF!</f>
        <v>#REF!</v>
      </c>
      <c r="M1253" s="92" t="e">
        <f>'ORÇAMENTO '!#REF!</f>
        <v>#REF!</v>
      </c>
      <c r="N1253" s="95" t="e">
        <f>'ORÇAMENTO '!#REF!</f>
        <v>#REF!</v>
      </c>
      <c r="R1253" s="96" t="e">
        <f t="shared" si="401"/>
        <v>#REF!</v>
      </c>
      <c r="S1253" s="96" t="e">
        <f t="shared" si="402"/>
        <v>#REF!</v>
      </c>
      <c r="T1253" s="89" t="e">
        <f t="shared" si="403"/>
        <v>#REF!</v>
      </c>
      <c r="U1253" s="96" t="e">
        <f t="shared" si="400"/>
        <v>#REF!</v>
      </c>
      <c r="V1253" s="100" t="e">
        <f t="shared" si="404"/>
        <v>#REF!</v>
      </c>
      <c r="W1253" s="103" t="e">
        <f t="shared" si="405"/>
        <v>#REF!</v>
      </c>
    </row>
    <row r="1254" spans="3:23">
      <c r="C1254" s="84" t="e">
        <f>'ORÇAMENTO '!#REF!</f>
        <v>#REF!</v>
      </c>
      <c r="D1254" s="88" t="e">
        <f>'ORÇAMENTO '!#REF!</f>
        <v>#REF!</v>
      </c>
      <c r="E1254" s="88" t="e">
        <f>'ORÇAMENTO '!#REF!</f>
        <v>#REF!</v>
      </c>
      <c r="F1254" s="88" t="e">
        <f>'ORÇAMENTO '!#REF!</f>
        <v>#REF!</v>
      </c>
      <c r="G1254" s="90" t="e">
        <f>'ORÇAMENTO '!#REF!</f>
        <v>#REF!</v>
      </c>
      <c r="H1254" s="92" t="e">
        <f>'ORÇAMENTO '!#REF!</f>
        <v>#REF!</v>
      </c>
      <c r="I1254" s="90" t="e">
        <f>'ORÇAMENTO '!#REF!</f>
        <v>#REF!</v>
      </c>
      <c r="J1254" s="90" t="e">
        <f>'ORÇAMENTO '!#REF!</f>
        <v>#REF!</v>
      </c>
      <c r="K1254" s="90" t="e">
        <f>'ORÇAMENTO '!#REF!</f>
        <v>#REF!</v>
      </c>
      <c r="L1254" s="92" t="e">
        <f>'ORÇAMENTO '!#REF!</f>
        <v>#REF!</v>
      </c>
      <c r="M1254" s="92" t="e">
        <f>'ORÇAMENTO '!#REF!</f>
        <v>#REF!</v>
      </c>
      <c r="N1254" s="95" t="e">
        <f>'ORÇAMENTO '!#REF!</f>
        <v>#REF!</v>
      </c>
      <c r="R1254" s="96" t="e">
        <f t="shared" si="401"/>
        <v>#REF!</v>
      </c>
      <c r="S1254" s="96" t="e">
        <f t="shared" si="402"/>
        <v>#REF!</v>
      </c>
      <c r="T1254" s="89" t="e">
        <f t="shared" si="403"/>
        <v>#REF!</v>
      </c>
      <c r="U1254" s="96" t="e">
        <f t="shared" si="400"/>
        <v>#REF!</v>
      </c>
      <c r="V1254" s="100" t="e">
        <f t="shared" si="404"/>
        <v>#REF!</v>
      </c>
      <c r="W1254" s="103" t="e">
        <f t="shared" si="405"/>
        <v>#REF!</v>
      </c>
    </row>
    <row r="1255" spans="3:23">
      <c r="C1255" s="84" t="e">
        <f>'ORÇAMENTO '!#REF!</f>
        <v>#REF!</v>
      </c>
      <c r="D1255" s="88" t="e">
        <f>'ORÇAMENTO '!#REF!</f>
        <v>#REF!</v>
      </c>
      <c r="E1255" s="88" t="e">
        <f>'ORÇAMENTO '!#REF!</f>
        <v>#REF!</v>
      </c>
      <c r="F1255" s="88" t="e">
        <f>'ORÇAMENTO '!#REF!</f>
        <v>#REF!</v>
      </c>
      <c r="G1255" s="90" t="e">
        <f>'ORÇAMENTO '!#REF!</f>
        <v>#REF!</v>
      </c>
      <c r="H1255" s="92" t="e">
        <f>'ORÇAMENTO '!#REF!</f>
        <v>#REF!</v>
      </c>
      <c r="I1255" s="90" t="e">
        <f>'ORÇAMENTO '!#REF!</f>
        <v>#REF!</v>
      </c>
      <c r="J1255" s="90" t="e">
        <f>'ORÇAMENTO '!#REF!</f>
        <v>#REF!</v>
      </c>
      <c r="K1255" s="90" t="e">
        <f>'ORÇAMENTO '!#REF!</f>
        <v>#REF!</v>
      </c>
      <c r="L1255" s="92" t="e">
        <f>'ORÇAMENTO '!#REF!</f>
        <v>#REF!</v>
      </c>
      <c r="M1255" s="92" t="e">
        <f>'ORÇAMENTO '!#REF!</f>
        <v>#REF!</v>
      </c>
      <c r="N1255" s="95" t="e">
        <f>'ORÇAMENTO '!#REF!</f>
        <v>#REF!</v>
      </c>
      <c r="R1255" s="96" t="e">
        <f t="shared" si="401"/>
        <v>#REF!</v>
      </c>
      <c r="S1255" s="96" t="e">
        <f t="shared" si="402"/>
        <v>#REF!</v>
      </c>
      <c r="T1255" s="89" t="e">
        <f t="shared" si="403"/>
        <v>#REF!</v>
      </c>
      <c r="U1255" s="96" t="e">
        <f t="shared" si="400"/>
        <v>#REF!</v>
      </c>
      <c r="V1255" s="100" t="e">
        <f t="shared" si="404"/>
        <v>#REF!</v>
      </c>
      <c r="W1255" s="103" t="e">
        <f t="shared" si="405"/>
        <v>#REF!</v>
      </c>
    </row>
    <row r="1256" spans="3:23">
      <c r="C1256" s="84" t="e">
        <f>'ORÇAMENTO '!#REF!</f>
        <v>#REF!</v>
      </c>
      <c r="D1256" s="88" t="e">
        <f>'ORÇAMENTO '!#REF!</f>
        <v>#REF!</v>
      </c>
      <c r="E1256" s="88" t="e">
        <f>'ORÇAMENTO '!#REF!</f>
        <v>#REF!</v>
      </c>
      <c r="F1256" s="88" t="e">
        <f>'ORÇAMENTO '!#REF!</f>
        <v>#REF!</v>
      </c>
      <c r="G1256" s="90" t="e">
        <f>'ORÇAMENTO '!#REF!</f>
        <v>#REF!</v>
      </c>
      <c r="H1256" s="92" t="e">
        <f>'ORÇAMENTO '!#REF!</f>
        <v>#REF!</v>
      </c>
      <c r="I1256" s="90" t="e">
        <f>'ORÇAMENTO '!#REF!</f>
        <v>#REF!</v>
      </c>
      <c r="J1256" s="90" t="e">
        <f>'ORÇAMENTO '!#REF!</f>
        <v>#REF!</v>
      </c>
      <c r="K1256" s="90" t="e">
        <f>'ORÇAMENTO '!#REF!</f>
        <v>#REF!</v>
      </c>
      <c r="L1256" s="92" t="e">
        <f>'ORÇAMENTO '!#REF!</f>
        <v>#REF!</v>
      </c>
      <c r="M1256" s="92" t="e">
        <f>'ORÇAMENTO '!#REF!</f>
        <v>#REF!</v>
      </c>
      <c r="N1256" s="95" t="e">
        <f>'ORÇAMENTO '!#REF!</f>
        <v>#REF!</v>
      </c>
      <c r="R1256" s="96" t="e">
        <f t="shared" si="401"/>
        <v>#REF!</v>
      </c>
      <c r="S1256" s="96" t="e">
        <f t="shared" si="402"/>
        <v>#REF!</v>
      </c>
      <c r="T1256" s="89" t="e">
        <f t="shared" si="403"/>
        <v>#REF!</v>
      </c>
      <c r="U1256" s="96" t="e">
        <f t="shared" si="400"/>
        <v>#REF!</v>
      </c>
      <c r="V1256" s="100" t="e">
        <f t="shared" si="404"/>
        <v>#REF!</v>
      </c>
      <c r="W1256" s="103" t="e">
        <f t="shared" si="405"/>
        <v>#REF!</v>
      </c>
    </row>
    <row r="1257" spans="3:23">
      <c r="C1257" s="84" t="e">
        <f>'ORÇAMENTO '!#REF!</f>
        <v>#REF!</v>
      </c>
      <c r="D1257" s="88" t="e">
        <f>'ORÇAMENTO '!#REF!</f>
        <v>#REF!</v>
      </c>
      <c r="E1257" s="88" t="e">
        <f>'ORÇAMENTO '!#REF!</f>
        <v>#REF!</v>
      </c>
      <c r="F1257" s="88" t="e">
        <f>'ORÇAMENTO '!#REF!</f>
        <v>#REF!</v>
      </c>
      <c r="G1257" s="90" t="e">
        <f>'ORÇAMENTO '!#REF!</f>
        <v>#REF!</v>
      </c>
      <c r="H1257" s="92" t="e">
        <f>'ORÇAMENTO '!#REF!</f>
        <v>#REF!</v>
      </c>
      <c r="I1257" s="90" t="e">
        <f>'ORÇAMENTO '!#REF!</f>
        <v>#REF!</v>
      </c>
      <c r="J1257" s="90" t="e">
        <f>'ORÇAMENTO '!#REF!</f>
        <v>#REF!</v>
      </c>
      <c r="K1257" s="90" t="e">
        <f>'ORÇAMENTO '!#REF!</f>
        <v>#REF!</v>
      </c>
      <c r="L1257" s="92" t="e">
        <f>'ORÇAMENTO '!#REF!</f>
        <v>#REF!</v>
      </c>
      <c r="M1257" s="92" t="e">
        <f>'ORÇAMENTO '!#REF!</f>
        <v>#REF!</v>
      </c>
      <c r="N1257" s="95" t="e">
        <f>'ORÇAMENTO '!#REF!</f>
        <v>#REF!</v>
      </c>
      <c r="R1257" s="96" t="e">
        <f t="shared" si="401"/>
        <v>#REF!</v>
      </c>
      <c r="S1257" s="96" t="e">
        <f t="shared" si="402"/>
        <v>#REF!</v>
      </c>
      <c r="T1257" s="89" t="e">
        <f t="shared" si="403"/>
        <v>#REF!</v>
      </c>
      <c r="U1257" s="96" t="e">
        <f t="shared" si="400"/>
        <v>#REF!</v>
      </c>
      <c r="V1257" s="100" t="e">
        <f t="shared" si="404"/>
        <v>#REF!</v>
      </c>
      <c r="W1257" s="103" t="e">
        <f t="shared" si="405"/>
        <v>#REF!</v>
      </c>
    </row>
    <row r="1258" spans="3:23">
      <c r="C1258" s="84" t="e">
        <f>'ORÇAMENTO '!#REF!</f>
        <v>#REF!</v>
      </c>
      <c r="D1258" s="88" t="e">
        <f>'ORÇAMENTO '!#REF!</f>
        <v>#REF!</v>
      </c>
      <c r="E1258" s="88" t="e">
        <f>'ORÇAMENTO '!#REF!</f>
        <v>#REF!</v>
      </c>
      <c r="F1258" s="88" t="e">
        <f>'ORÇAMENTO '!#REF!</f>
        <v>#REF!</v>
      </c>
      <c r="G1258" s="90" t="e">
        <f>'ORÇAMENTO '!#REF!</f>
        <v>#REF!</v>
      </c>
      <c r="H1258" s="92" t="e">
        <f>'ORÇAMENTO '!#REF!</f>
        <v>#REF!</v>
      </c>
      <c r="I1258" s="90" t="e">
        <f>'ORÇAMENTO '!#REF!</f>
        <v>#REF!</v>
      </c>
      <c r="J1258" s="90" t="e">
        <f>'ORÇAMENTO '!#REF!</f>
        <v>#REF!</v>
      </c>
      <c r="K1258" s="90" t="e">
        <f>'ORÇAMENTO '!#REF!</f>
        <v>#REF!</v>
      </c>
      <c r="L1258" s="92" t="e">
        <f>'ORÇAMENTO '!#REF!</f>
        <v>#REF!</v>
      </c>
      <c r="M1258" s="92" t="e">
        <f>'ORÇAMENTO '!#REF!</f>
        <v>#REF!</v>
      </c>
      <c r="N1258" s="95" t="e">
        <f>'ORÇAMENTO '!#REF!</f>
        <v>#REF!</v>
      </c>
      <c r="R1258" s="96" t="e">
        <f t="shared" si="401"/>
        <v>#REF!</v>
      </c>
      <c r="S1258" s="96" t="e">
        <f t="shared" si="402"/>
        <v>#REF!</v>
      </c>
      <c r="T1258" s="89" t="e">
        <f t="shared" si="403"/>
        <v>#REF!</v>
      </c>
      <c r="U1258" s="96" t="e">
        <f t="shared" si="400"/>
        <v>#REF!</v>
      </c>
      <c r="V1258" s="100" t="e">
        <f t="shared" si="404"/>
        <v>#REF!</v>
      </c>
      <c r="W1258" s="103" t="e">
        <f t="shared" si="405"/>
        <v>#REF!</v>
      </c>
    </row>
    <row r="1259" spans="3:23">
      <c r="C1259" s="84" t="e">
        <f>'ORÇAMENTO '!#REF!</f>
        <v>#REF!</v>
      </c>
      <c r="D1259" s="88" t="e">
        <f>'ORÇAMENTO '!#REF!</f>
        <v>#REF!</v>
      </c>
      <c r="E1259" s="88" t="e">
        <f>'ORÇAMENTO '!#REF!</f>
        <v>#REF!</v>
      </c>
      <c r="F1259" s="88" t="e">
        <f>'ORÇAMENTO '!#REF!</f>
        <v>#REF!</v>
      </c>
      <c r="G1259" s="90" t="e">
        <f>'ORÇAMENTO '!#REF!</f>
        <v>#REF!</v>
      </c>
      <c r="H1259" s="92" t="e">
        <f>'ORÇAMENTO '!#REF!</f>
        <v>#REF!</v>
      </c>
      <c r="I1259" s="90" t="e">
        <f>'ORÇAMENTO '!#REF!</f>
        <v>#REF!</v>
      </c>
      <c r="J1259" s="90" t="e">
        <f>'ORÇAMENTO '!#REF!</f>
        <v>#REF!</v>
      </c>
      <c r="K1259" s="90" t="e">
        <f>'ORÇAMENTO '!#REF!</f>
        <v>#REF!</v>
      </c>
      <c r="L1259" s="92" t="e">
        <f>'ORÇAMENTO '!#REF!</f>
        <v>#REF!</v>
      </c>
      <c r="M1259" s="92" t="e">
        <f>'ORÇAMENTO '!#REF!</f>
        <v>#REF!</v>
      </c>
      <c r="N1259" s="95" t="e">
        <f>'ORÇAMENTO '!#REF!</f>
        <v>#REF!</v>
      </c>
      <c r="R1259" s="96" t="e">
        <f t="shared" si="401"/>
        <v>#REF!</v>
      </c>
      <c r="S1259" s="96" t="e">
        <f t="shared" si="402"/>
        <v>#REF!</v>
      </c>
      <c r="T1259" s="89" t="e">
        <f t="shared" si="403"/>
        <v>#REF!</v>
      </c>
      <c r="U1259" s="96" t="e">
        <f t="shared" si="400"/>
        <v>#REF!</v>
      </c>
      <c r="V1259" s="100" t="e">
        <f t="shared" si="404"/>
        <v>#REF!</v>
      </c>
      <c r="W1259" s="103" t="e">
        <f t="shared" si="405"/>
        <v>#REF!</v>
      </c>
    </row>
    <row r="1260" spans="3:23">
      <c r="C1260" s="84" t="e">
        <f>'ORÇAMENTO '!#REF!</f>
        <v>#REF!</v>
      </c>
      <c r="D1260" s="88" t="e">
        <f>'ORÇAMENTO '!#REF!</f>
        <v>#REF!</v>
      </c>
      <c r="E1260" s="88" t="e">
        <f>'ORÇAMENTO '!#REF!</f>
        <v>#REF!</v>
      </c>
      <c r="F1260" s="88" t="e">
        <f>'ORÇAMENTO '!#REF!</f>
        <v>#REF!</v>
      </c>
      <c r="G1260" s="90" t="e">
        <f>'ORÇAMENTO '!#REF!</f>
        <v>#REF!</v>
      </c>
      <c r="H1260" s="92" t="e">
        <f>'ORÇAMENTO '!#REF!</f>
        <v>#REF!</v>
      </c>
      <c r="I1260" s="90" t="e">
        <f>'ORÇAMENTO '!#REF!</f>
        <v>#REF!</v>
      </c>
      <c r="J1260" s="90" t="e">
        <f>'ORÇAMENTO '!#REF!</f>
        <v>#REF!</v>
      </c>
      <c r="K1260" s="90" t="e">
        <f>'ORÇAMENTO '!#REF!</f>
        <v>#REF!</v>
      </c>
      <c r="L1260" s="92" t="e">
        <f>'ORÇAMENTO '!#REF!</f>
        <v>#REF!</v>
      </c>
      <c r="M1260" s="92" t="e">
        <f>'ORÇAMENTO '!#REF!</f>
        <v>#REF!</v>
      </c>
      <c r="N1260" s="95" t="e">
        <f>'ORÇAMENTO '!#REF!</f>
        <v>#REF!</v>
      </c>
      <c r="R1260" s="96" t="e">
        <f t="shared" si="401"/>
        <v>#REF!</v>
      </c>
      <c r="S1260" s="96" t="e">
        <f t="shared" si="402"/>
        <v>#REF!</v>
      </c>
      <c r="T1260" s="89" t="e">
        <f t="shared" si="403"/>
        <v>#REF!</v>
      </c>
      <c r="U1260" s="96" t="e">
        <f t="shared" si="400"/>
        <v>#REF!</v>
      </c>
      <c r="V1260" s="100" t="e">
        <f t="shared" si="404"/>
        <v>#REF!</v>
      </c>
      <c r="W1260" s="103" t="e">
        <f t="shared" si="405"/>
        <v>#REF!</v>
      </c>
    </row>
    <row r="1261" spans="3:23">
      <c r="C1261" s="84" t="e">
        <f>'ORÇAMENTO '!#REF!</f>
        <v>#REF!</v>
      </c>
      <c r="D1261" s="88" t="e">
        <f>'ORÇAMENTO '!#REF!</f>
        <v>#REF!</v>
      </c>
      <c r="E1261" s="88" t="e">
        <f>'ORÇAMENTO '!#REF!</f>
        <v>#REF!</v>
      </c>
      <c r="F1261" s="88" t="e">
        <f>'ORÇAMENTO '!#REF!</f>
        <v>#REF!</v>
      </c>
      <c r="G1261" s="90" t="e">
        <f>'ORÇAMENTO '!#REF!</f>
        <v>#REF!</v>
      </c>
      <c r="H1261" s="92" t="e">
        <f>'ORÇAMENTO '!#REF!</f>
        <v>#REF!</v>
      </c>
      <c r="I1261" s="90" t="e">
        <f>'ORÇAMENTO '!#REF!</f>
        <v>#REF!</v>
      </c>
      <c r="J1261" s="90" t="e">
        <f>'ORÇAMENTO '!#REF!</f>
        <v>#REF!</v>
      </c>
      <c r="K1261" s="90" t="e">
        <f>'ORÇAMENTO '!#REF!</f>
        <v>#REF!</v>
      </c>
      <c r="L1261" s="92" t="e">
        <f>'ORÇAMENTO '!#REF!</f>
        <v>#REF!</v>
      </c>
      <c r="M1261" s="92" t="e">
        <f>'ORÇAMENTO '!#REF!</f>
        <v>#REF!</v>
      </c>
      <c r="N1261" s="95" t="e">
        <f>'ORÇAMENTO '!#REF!</f>
        <v>#REF!</v>
      </c>
      <c r="R1261" s="96" t="e">
        <f t="shared" si="401"/>
        <v>#REF!</v>
      </c>
      <c r="S1261" s="96" t="e">
        <f t="shared" si="402"/>
        <v>#REF!</v>
      </c>
      <c r="T1261" s="89" t="e">
        <f t="shared" si="403"/>
        <v>#REF!</v>
      </c>
      <c r="U1261" s="96" t="e">
        <f t="shared" si="400"/>
        <v>#REF!</v>
      </c>
      <c r="V1261" s="100" t="e">
        <f t="shared" si="404"/>
        <v>#REF!</v>
      </c>
      <c r="W1261" s="103" t="e">
        <f t="shared" si="405"/>
        <v>#REF!</v>
      </c>
    </row>
    <row r="1262" spans="3:23">
      <c r="C1262" s="84" t="e">
        <f>'ORÇAMENTO '!#REF!</f>
        <v>#REF!</v>
      </c>
      <c r="D1262" s="88" t="e">
        <f>'ORÇAMENTO '!#REF!</f>
        <v>#REF!</v>
      </c>
      <c r="E1262" s="88" t="e">
        <f>'ORÇAMENTO '!#REF!</f>
        <v>#REF!</v>
      </c>
      <c r="F1262" s="88" t="e">
        <f>'ORÇAMENTO '!#REF!</f>
        <v>#REF!</v>
      </c>
      <c r="G1262" s="90" t="e">
        <f>'ORÇAMENTO '!#REF!</f>
        <v>#REF!</v>
      </c>
      <c r="H1262" s="92" t="e">
        <f>'ORÇAMENTO '!#REF!</f>
        <v>#REF!</v>
      </c>
      <c r="I1262" s="90" t="e">
        <f>'ORÇAMENTO '!#REF!</f>
        <v>#REF!</v>
      </c>
      <c r="J1262" s="90" t="e">
        <f>'ORÇAMENTO '!#REF!</f>
        <v>#REF!</v>
      </c>
      <c r="K1262" s="90" t="e">
        <f>'ORÇAMENTO '!#REF!</f>
        <v>#REF!</v>
      </c>
      <c r="L1262" s="92" t="e">
        <f>'ORÇAMENTO '!#REF!</f>
        <v>#REF!</v>
      </c>
      <c r="M1262" s="92" t="e">
        <f>'ORÇAMENTO '!#REF!</f>
        <v>#REF!</v>
      </c>
      <c r="N1262" s="95" t="e">
        <f>'ORÇAMENTO '!#REF!</f>
        <v>#REF!</v>
      </c>
      <c r="R1262" s="96" t="e">
        <f t="shared" si="401"/>
        <v>#REF!</v>
      </c>
      <c r="S1262" s="96" t="e">
        <f t="shared" si="402"/>
        <v>#REF!</v>
      </c>
      <c r="T1262" s="89" t="e">
        <f t="shared" si="403"/>
        <v>#REF!</v>
      </c>
      <c r="U1262" s="96" t="e">
        <f t="shared" si="400"/>
        <v>#REF!</v>
      </c>
      <c r="V1262" s="100" t="e">
        <f t="shared" si="404"/>
        <v>#REF!</v>
      </c>
      <c r="W1262" s="103" t="e">
        <f t="shared" si="405"/>
        <v>#REF!</v>
      </c>
    </row>
    <row r="1263" spans="3:23">
      <c r="C1263" s="84" t="e">
        <f>'ORÇAMENTO '!#REF!</f>
        <v>#REF!</v>
      </c>
      <c r="D1263" s="88" t="e">
        <f>'ORÇAMENTO '!#REF!</f>
        <v>#REF!</v>
      </c>
      <c r="E1263" s="88" t="e">
        <f>'ORÇAMENTO '!#REF!</f>
        <v>#REF!</v>
      </c>
      <c r="F1263" s="88" t="e">
        <f>'ORÇAMENTO '!#REF!</f>
        <v>#REF!</v>
      </c>
      <c r="G1263" s="90" t="e">
        <f>'ORÇAMENTO '!#REF!</f>
        <v>#REF!</v>
      </c>
      <c r="H1263" s="92" t="e">
        <f>'ORÇAMENTO '!#REF!</f>
        <v>#REF!</v>
      </c>
      <c r="I1263" s="90" t="e">
        <f>'ORÇAMENTO '!#REF!</f>
        <v>#REF!</v>
      </c>
      <c r="J1263" s="90" t="e">
        <f>'ORÇAMENTO '!#REF!</f>
        <v>#REF!</v>
      </c>
      <c r="K1263" s="90" t="e">
        <f>'ORÇAMENTO '!#REF!</f>
        <v>#REF!</v>
      </c>
      <c r="L1263" s="92" t="e">
        <f>'ORÇAMENTO '!#REF!</f>
        <v>#REF!</v>
      </c>
      <c r="M1263" s="92" t="e">
        <f>'ORÇAMENTO '!#REF!</f>
        <v>#REF!</v>
      </c>
      <c r="N1263" s="95" t="e">
        <f>'ORÇAMENTO '!#REF!</f>
        <v>#REF!</v>
      </c>
      <c r="R1263" s="96" t="e">
        <f t="shared" si="401"/>
        <v>#REF!</v>
      </c>
      <c r="S1263" s="96" t="e">
        <f t="shared" si="402"/>
        <v>#REF!</v>
      </c>
      <c r="T1263" s="89" t="e">
        <f t="shared" si="403"/>
        <v>#REF!</v>
      </c>
      <c r="U1263" s="96" t="e">
        <f t="shared" si="400"/>
        <v>#REF!</v>
      </c>
      <c r="V1263" s="100" t="e">
        <f t="shared" si="404"/>
        <v>#REF!</v>
      </c>
      <c r="W1263" s="103" t="e">
        <f t="shared" si="405"/>
        <v>#REF!</v>
      </c>
    </row>
    <row r="1264" spans="3:23" hidden="1">
      <c r="C1264" s="84" t="e">
        <f>'ORÇAMENTO '!#REF!</f>
        <v>#REF!</v>
      </c>
      <c r="D1264" s="88" t="e">
        <f>'ORÇAMENTO '!#REF!</f>
        <v>#REF!</v>
      </c>
      <c r="E1264" s="88" t="e">
        <f>'ORÇAMENTO '!#REF!</f>
        <v>#REF!</v>
      </c>
      <c r="F1264" s="88" t="e">
        <f>'ORÇAMENTO '!#REF!</f>
        <v>#REF!</v>
      </c>
      <c r="G1264" s="90" t="e">
        <f>'ORÇAMENTO '!#REF!</f>
        <v>#REF!</v>
      </c>
      <c r="H1264" s="92" t="e">
        <f>'ORÇAMENTO '!#REF!</f>
        <v>#REF!</v>
      </c>
      <c r="I1264" s="90" t="e">
        <f>'ORÇAMENTO '!#REF!</f>
        <v>#REF!</v>
      </c>
      <c r="J1264" s="90" t="e">
        <f>'ORÇAMENTO '!#REF!</f>
        <v>#REF!</v>
      </c>
      <c r="K1264" s="90" t="e">
        <f>'ORÇAMENTO '!#REF!</f>
        <v>#REF!</v>
      </c>
      <c r="L1264" s="92" t="e">
        <f>'ORÇAMENTO '!#REF!</f>
        <v>#REF!</v>
      </c>
      <c r="M1264" s="92" t="e">
        <f>'ORÇAMENTO '!#REF!</f>
        <v>#REF!</v>
      </c>
      <c r="N1264" s="95" t="e">
        <f>'ORÇAMENTO '!#REF!</f>
        <v>#REF!</v>
      </c>
      <c r="R1264" s="96" t="e">
        <f>IF(F1264=F1263,0,SUMIF(F$6:F$1627,F1264,H$6:H$1627))</f>
        <v>#REF!</v>
      </c>
      <c r="S1264" s="96" t="e">
        <f>IF(F1264=F1263,0,SUMIF(F$6:F$1627,F1264,I$6:I$1627))</f>
        <v>#REF!</v>
      </c>
      <c r="T1264" s="89" t="e">
        <f>IF(F1264=F1263,0,SUMIF(F$6:F$1627,F1264,L$6:L$1627))</f>
        <v>#REF!</v>
      </c>
      <c r="U1264" s="96" t="e">
        <f t="shared" si="400"/>
        <v>#REF!</v>
      </c>
      <c r="V1264" s="100" t="e">
        <f>IF(F1264=F1263,0,SUMIF(F$6:F$1627,F1264,N$6:N$1627))</f>
        <v>#REF!</v>
      </c>
    </row>
    <row r="1265" spans="3:23">
      <c r="C1265" s="84" t="e">
        <f>'ORÇAMENTO '!#REF!</f>
        <v>#REF!</v>
      </c>
      <c r="D1265" s="88" t="e">
        <f>'ORÇAMENTO '!#REF!</f>
        <v>#REF!</v>
      </c>
      <c r="E1265" s="88" t="e">
        <f>'ORÇAMENTO '!#REF!</f>
        <v>#REF!</v>
      </c>
      <c r="F1265" s="88" t="e">
        <f>'ORÇAMENTO '!#REF!</f>
        <v>#REF!</v>
      </c>
      <c r="G1265" s="90" t="e">
        <f>'ORÇAMENTO '!#REF!</f>
        <v>#REF!</v>
      </c>
      <c r="H1265" s="92" t="e">
        <f>'ORÇAMENTO '!#REF!</f>
        <v>#REF!</v>
      </c>
      <c r="I1265" s="90" t="e">
        <f>'ORÇAMENTO '!#REF!</f>
        <v>#REF!</v>
      </c>
      <c r="J1265" s="90" t="e">
        <f>'ORÇAMENTO '!#REF!</f>
        <v>#REF!</v>
      </c>
      <c r="K1265" s="90" t="e">
        <f>'ORÇAMENTO '!#REF!</f>
        <v>#REF!</v>
      </c>
      <c r="L1265" s="92" t="e">
        <f>'ORÇAMENTO '!#REF!</f>
        <v>#REF!</v>
      </c>
      <c r="M1265" s="92" t="e">
        <f>'ORÇAMENTO '!#REF!</f>
        <v>#REF!</v>
      </c>
      <c r="N1265" s="95" t="e">
        <f>'ORÇAMENTO '!#REF!</f>
        <v>#REF!</v>
      </c>
      <c r="R1265" s="96" t="e">
        <f t="shared" ref="R1265:R1283" si="406">IF(F1265=F1264,0,SUMIF($F$6:$F$1627,F1265,$H$6:$H$1627))</f>
        <v>#REF!</v>
      </c>
      <c r="S1265" s="96" t="e">
        <f t="shared" ref="S1265:S1283" si="407">IF(F1265=F1264,0,SUMIF($F$6:$F$1627,F1265,$I$6:$I$1627))</f>
        <v>#REF!</v>
      </c>
      <c r="T1265" s="89" t="e">
        <f t="shared" ref="T1265:T1283" si="408">IF(F1265=F1264,0,SUMIF($F$6:$F$1627,F1265,$L$6:$L$1627))</f>
        <v>#REF!</v>
      </c>
      <c r="U1265" s="96" t="e">
        <f t="shared" si="400"/>
        <v>#REF!</v>
      </c>
      <c r="V1265" s="100" t="e">
        <f t="shared" ref="V1265:V1283" si="409">IF(F1265=F1264,0,SUMIF($F$6:$F$1627,F1265,$N$6:$N$1627))</f>
        <v>#REF!</v>
      </c>
      <c r="W1265" s="103" t="e">
        <f t="shared" ref="W1265:W1283" si="410">V1265+W1264</f>
        <v>#REF!</v>
      </c>
    </row>
    <row r="1266" spans="3:23">
      <c r="C1266" s="84" t="e">
        <f>'ORÇAMENTO '!#REF!</f>
        <v>#REF!</v>
      </c>
      <c r="D1266" s="88" t="e">
        <f>'ORÇAMENTO '!#REF!</f>
        <v>#REF!</v>
      </c>
      <c r="E1266" s="88" t="e">
        <f>'ORÇAMENTO '!#REF!</f>
        <v>#REF!</v>
      </c>
      <c r="F1266" s="88" t="e">
        <f>'ORÇAMENTO '!#REF!</f>
        <v>#REF!</v>
      </c>
      <c r="G1266" s="90" t="e">
        <f>'ORÇAMENTO '!#REF!</f>
        <v>#REF!</v>
      </c>
      <c r="H1266" s="92" t="e">
        <f>'ORÇAMENTO '!#REF!</f>
        <v>#REF!</v>
      </c>
      <c r="I1266" s="90" t="e">
        <f>'ORÇAMENTO '!#REF!</f>
        <v>#REF!</v>
      </c>
      <c r="J1266" s="90" t="e">
        <f>'ORÇAMENTO '!#REF!</f>
        <v>#REF!</v>
      </c>
      <c r="K1266" s="90" t="e">
        <f>'ORÇAMENTO '!#REF!</f>
        <v>#REF!</v>
      </c>
      <c r="L1266" s="92" t="e">
        <f>'ORÇAMENTO '!#REF!</f>
        <v>#REF!</v>
      </c>
      <c r="M1266" s="92" t="e">
        <f>'ORÇAMENTO '!#REF!</f>
        <v>#REF!</v>
      </c>
      <c r="N1266" s="95" t="e">
        <f>'ORÇAMENTO '!#REF!</f>
        <v>#REF!</v>
      </c>
      <c r="R1266" s="96" t="e">
        <f t="shared" si="406"/>
        <v>#REF!</v>
      </c>
      <c r="S1266" s="96" t="e">
        <f t="shared" si="407"/>
        <v>#REF!</v>
      </c>
      <c r="T1266" s="89" t="e">
        <f t="shared" si="408"/>
        <v>#REF!</v>
      </c>
      <c r="U1266" s="96" t="e">
        <f t="shared" si="400"/>
        <v>#REF!</v>
      </c>
      <c r="V1266" s="100" t="e">
        <f t="shared" si="409"/>
        <v>#REF!</v>
      </c>
      <c r="W1266" s="103" t="e">
        <f t="shared" si="410"/>
        <v>#REF!</v>
      </c>
    </row>
    <row r="1267" spans="3:23">
      <c r="C1267" s="84" t="e">
        <f>'ORÇAMENTO '!#REF!</f>
        <v>#REF!</v>
      </c>
      <c r="D1267" s="88" t="e">
        <f>'ORÇAMENTO '!#REF!</f>
        <v>#REF!</v>
      </c>
      <c r="E1267" s="88" t="e">
        <f>'ORÇAMENTO '!#REF!</f>
        <v>#REF!</v>
      </c>
      <c r="F1267" s="88" t="e">
        <f>'ORÇAMENTO '!#REF!</f>
        <v>#REF!</v>
      </c>
      <c r="G1267" s="90" t="e">
        <f>'ORÇAMENTO '!#REF!</f>
        <v>#REF!</v>
      </c>
      <c r="H1267" s="92" t="e">
        <f>'ORÇAMENTO '!#REF!</f>
        <v>#REF!</v>
      </c>
      <c r="I1267" s="90" t="e">
        <f>'ORÇAMENTO '!#REF!</f>
        <v>#REF!</v>
      </c>
      <c r="J1267" s="90" t="e">
        <f>'ORÇAMENTO '!#REF!</f>
        <v>#REF!</v>
      </c>
      <c r="K1267" s="90" t="e">
        <f>'ORÇAMENTO '!#REF!</f>
        <v>#REF!</v>
      </c>
      <c r="L1267" s="92" t="e">
        <f>'ORÇAMENTO '!#REF!</f>
        <v>#REF!</v>
      </c>
      <c r="M1267" s="92" t="e">
        <f>'ORÇAMENTO '!#REF!</f>
        <v>#REF!</v>
      </c>
      <c r="N1267" s="95" t="e">
        <f>'ORÇAMENTO '!#REF!</f>
        <v>#REF!</v>
      </c>
      <c r="R1267" s="96" t="e">
        <f t="shared" si="406"/>
        <v>#REF!</v>
      </c>
      <c r="S1267" s="96" t="e">
        <f t="shared" si="407"/>
        <v>#REF!</v>
      </c>
      <c r="T1267" s="89" t="e">
        <f t="shared" si="408"/>
        <v>#REF!</v>
      </c>
      <c r="U1267" s="96" t="e">
        <f t="shared" si="400"/>
        <v>#REF!</v>
      </c>
      <c r="V1267" s="100" t="e">
        <f t="shared" si="409"/>
        <v>#REF!</v>
      </c>
      <c r="W1267" s="103" t="e">
        <f t="shared" si="410"/>
        <v>#REF!</v>
      </c>
    </row>
    <row r="1268" spans="3:23">
      <c r="C1268" s="84" t="e">
        <f>'ORÇAMENTO '!#REF!</f>
        <v>#REF!</v>
      </c>
      <c r="D1268" s="88" t="e">
        <f>'ORÇAMENTO '!#REF!</f>
        <v>#REF!</v>
      </c>
      <c r="E1268" s="88" t="e">
        <f>'ORÇAMENTO '!#REF!</f>
        <v>#REF!</v>
      </c>
      <c r="F1268" s="88" t="e">
        <f>'ORÇAMENTO '!#REF!</f>
        <v>#REF!</v>
      </c>
      <c r="G1268" s="90" t="e">
        <f>'ORÇAMENTO '!#REF!</f>
        <v>#REF!</v>
      </c>
      <c r="H1268" s="92" t="e">
        <f>'ORÇAMENTO '!#REF!</f>
        <v>#REF!</v>
      </c>
      <c r="I1268" s="90" t="e">
        <f>'ORÇAMENTO '!#REF!</f>
        <v>#REF!</v>
      </c>
      <c r="J1268" s="90" t="e">
        <f>'ORÇAMENTO '!#REF!</f>
        <v>#REF!</v>
      </c>
      <c r="K1268" s="90" t="e">
        <f>'ORÇAMENTO '!#REF!</f>
        <v>#REF!</v>
      </c>
      <c r="L1268" s="92" t="e">
        <f>'ORÇAMENTO '!#REF!</f>
        <v>#REF!</v>
      </c>
      <c r="M1268" s="92" t="e">
        <f>'ORÇAMENTO '!#REF!</f>
        <v>#REF!</v>
      </c>
      <c r="N1268" s="95" t="e">
        <f>'ORÇAMENTO '!#REF!</f>
        <v>#REF!</v>
      </c>
      <c r="R1268" s="96" t="e">
        <f t="shared" si="406"/>
        <v>#REF!</v>
      </c>
      <c r="S1268" s="96" t="e">
        <f t="shared" si="407"/>
        <v>#REF!</v>
      </c>
      <c r="T1268" s="89" t="e">
        <f t="shared" si="408"/>
        <v>#REF!</v>
      </c>
      <c r="U1268" s="96" t="e">
        <f t="shared" si="400"/>
        <v>#REF!</v>
      </c>
      <c r="V1268" s="100" t="e">
        <f t="shared" si="409"/>
        <v>#REF!</v>
      </c>
      <c r="W1268" s="103" t="e">
        <f t="shared" si="410"/>
        <v>#REF!</v>
      </c>
    </row>
    <row r="1269" spans="3:23">
      <c r="C1269" s="84" t="e">
        <f>'ORÇAMENTO '!#REF!</f>
        <v>#REF!</v>
      </c>
      <c r="D1269" s="88" t="e">
        <f>'ORÇAMENTO '!#REF!</f>
        <v>#REF!</v>
      </c>
      <c r="E1269" s="88" t="e">
        <f>'ORÇAMENTO '!#REF!</f>
        <v>#REF!</v>
      </c>
      <c r="F1269" s="88" t="e">
        <f>'ORÇAMENTO '!#REF!</f>
        <v>#REF!</v>
      </c>
      <c r="G1269" s="90" t="e">
        <f>'ORÇAMENTO '!#REF!</f>
        <v>#REF!</v>
      </c>
      <c r="H1269" s="92" t="e">
        <f>'ORÇAMENTO '!#REF!</f>
        <v>#REF!</v>
      </c>
      <c r="I1269" s="90" t="e">
        <f>'ORÇAMENTO '!#REF!</f>
        <v>#REF!</v>
      </c>
      <c r="J1269" s="90" t="e">
        <f>'ORÇAMENTO '!#REF!</f>
        <v>#REF!</v>
      </c>
      <c r="K1269" s="90" t="e">
        <f>'ORÇAMENTO '!#REF!</f>
        <v>#REF!</v>
      </c>
      <c r="L1269" s="92" t="e">
        <f>'ORÇAMENTO '!#REF!</f>
        <v>#REF!</v>
      </c>
      <c r="M1269" s="92" t="e">
        <f>'ORÇAMENTO '!#REF!</f>
        <v>#REF!</v>
      </c>
      <c r="N1269" s="95" t="e">
        <f>'ORÇAMENTO '!#REF!</f>
        <v>#REF!</v>
      </c>
      <c r="R1269" s="96" t="e">
        <f t="shared" si="406"/>
        <v>#REF!</v>
      </c>
      <c r="S1269" s="96" t="e">
        <f t="shared" si="407"/>
        <v>#REF!</v>
      </c>
      <c r="T1269" s="89" t="e">
        <f t="shared" si="408"/>
        <v>#REF!</v>
      </c>
      <c r="U1269" s="96" t="e">
        <f t="shared" si="400"/>
        <v>#REF!</v>
      </c>
      <c r="V1269" s="100" t="e">
        <f t="shared" si="409"/>
        <v>#REF!</v>
      </c>
      <c r="W1269" s="103" t="e">
        <f t="shared" si="410"/>
        <v>#REF!</v>
      </c>
    </row>
    <row r="1270" spans="3:23">
      <c r="C1270" s="84" t="e">
        <f>'ORÇAMENTO '!#REF!</f>
        <v>#REF!</v>
      </c>
      <c r="D1270" s="88" t="e">
        <f>'ORÇAMENTO '!#REF!</f>
        <v>#REF!</v>
      </c>
      <c r="E1270" s="88" t="e">
        <f>'ORÇAMENTO '!#REF!</f>
        <v>#REF!</v>
      </c>
      <c r="F1270" s="88" t="e">
        <f>'ORÇAMENTO '!#REF!</f>
        <v>#REF!</v>
      </c>
      <c r="G1270" s="90" t="e">
        <f>'ORÇAMENTO '!#REF!</f>
        <v>#REF!</v>
      </c>
      <c r="H1270" s="92" t="e">
        <f>'ORÇAMENTO '!#REF!</f>
        <v>#REF!</v>
      </c>
      <c r="I1270" s="90" t="e">
        <f>'ORÇAMENTO '!#REF!</f>
        <v>#REF!</v>
      </c>
      <c r="J1270" s="90" t="e">
        <f>'ORÇAMENTO '!#REF!</f>
        <v>#REF!</v>
      </c>
      <c r="K1270" s="90" t="e">
        <f>'ORÇAMENTO '!#REF!</f>
        <v>#REF!</v>
      </c>
      <c r="L1270" s="92" t="e">
        <f>'ORÇAMENTO '!#REF!</f>
        <v>#REF!</v>
      </c>
      <c r="M1270" s="92" t="e">
        <f>'ORÇAMENTO '!#REF!</f>
        <v>#REF!</v>
      </c>
      <c r="N1270" s="95" t="e">
        <f>'ORÇAMENTO '!#REF!</f>
        <v>#REF!</v>
      </c>
      <c r="R1270" s="96" t="e">
        <f t="shared" si="406"/>
        <v>#REF!</v>
      </c>
      <c r="S1270" s="96" t="e">
        <f t="shared" si="407"/>
        <v>#REF!</v>
      </c>
      <c r="T1270" s="89" t="e">
        <f t="shared" si="408"/>
        <v>#REF!</v>
      </c>
      <c r="U1270" s="96" t="e">
        <f t="shared" si="400"/>
        <v>#REF!</v>
      </c>
      <c r="V1270" s="100" t="e">
        <f t="shared" si="409"/>
        <v>#REF!</v>
      </c>
      <c r="W1270" s="103" t="e">
        <f t="shared" si="410"/>
        <v>#REF!</v>
      </c>
    </row>
    <row r="1271" spans="3:23">
      <c r="C1271" s="84" t="e">
        <f>'ORÇAMENTO '!#REF!</f>
        <v>#REF!</v>
      </c>
      <c r="D1271" s="88" t="e">
        <f>'ORÇAMENTO '!#REF!</f>
        <v>#REF!</v>
      </c>
      <c r="E1271" s="88" t="e">
        <f>'ORÇAMENTO '!#REF!</f>
        <v>#REF!</v>
      </c>
      <c r="F1271" s="88" t="e">
        <f>'ORÇAMENTO '!#REF!</f>
        <v>#REF!</v>
      </c>
      <c r="G1271" s="90" t="e">
        <f>'ORÇAMENTO '!#REF!</f>
        <v>#REF!</v>
      </c>
      <c r="H1271" s="92" t="e">
        <f>'ORÇAMENTO '!#REF!</f>
        <v>#REF!</v>
      </c>
      <c r="I1271" s="90" t="e">
        <f>'ORÇAMENTO '!#REF!</f>
        <v>#REF!</v>
      </c>
      <c r="J1271" s="90" t="e">
        <f>'ORÇAMENTO '!#REF!</f>
        <v>#REF!</v>
      </c>
      <c r="K1271" s="90" t="e">
        <f>'ORÇAMENTO '!#REF!</f>
        <v>#REF!</v>
      </c>
      <c r="L1271" s="92" t="e">
        <f>'ORÇAMENTO '!#REF!</f>
        <v>#REF!</v>
      </c>
      <c r="M1271" s="92" t="e">
        <f>'ORÇAMENTO '!#REF!</f>
        <v>#REF!</v>
      </c>
      <c r="N1271" s="95" t="e">
        <f>'ORÇAMENTO '!#REF!</f>
        <v>#REF!</v>
      </c>
      <c r="R1271" s="96" t="e">
        <f t="shared" si="406"/>
        <v>#REF!</v>
      </c>
      <c r="S1271" s="96" t="e">
        <f t="shared" si="407"/>
        <v>#REF!</v>
      </c>
      <c r="T1271" s="89" t="e">
        <f t="shared" si="408"/>
        <v>#REF!</v>
      </c>
      <c r="U1271" s="96" t="e">
        <f t="shared" si="400"/>
        <v>#REF!</v>
      </c>
      <c r="V1271" s="100" t="e">
        <f t="shared" si="409"/>
        <v>#REF!</v>
      </c>
      <c r="W1271" s="103" t="e">
        <f t="shared" si="410"/>
        <v>#REF!</v>
      </c>
    </row>
    <row r="1272" spans="3:23">
      <c r="C1272" s="84" t="e">
        <f>'ORÇAMENTO '!#REF!</f>
        <v>#REF!</v>
      </c>
      <c r="D1272" s="88" t="e">
        <f>'ORÇAMENTO '!#REF!</f>
        <v>#REF!</v>
      </c>
      <c r="E1272" s="88" t="e">
        <f>'ORÇAMENTO '!#REF!</f>
        <v>#REF!</v>
      </c>
      <c r="F1272" s="88" t="e">
        <f>'ORÇAMENTO '!#REF!</f>
        <v>#REF!</v>
      </c>
      <c r="G1272" s="90" t="e">
        <f>'ORÇAMENTO '!#REF!</f>
        <v>#REF!</v>
      </c>
      <c r="H1272" s="92" t="e">
        <f>'ORÇAMENTO '!#REF!</f>
        <v>#REF!</v>
      </c>
      <c r="I1272" s="90" t="e">
        <f>'ORÇAMENTO '!#REF!</f>
        <v>#REF!</v>
      </c>
      <c r="J1272" s="90" t="e">
        <f>'ORÇAMENTO '!#REF!</f>
        <v>#REF!</v>
      </c>
      <c r="K1272" s="90" t="e">
        <f>'ORÇAMENTO '!#REF!</f>
        <v>#REF!</v>
      </c>
      <c r="L1272" s="92" t="e">
        <f>'ORÇAMENTO '!#REF!</f>
        <v>#REF!</v>
      </c>
      <c r="M1272" s="92" t="e">
        <f>'ORÇAMENTO '!#REF!</f>
        <v>#REF!</v>
      </c>
      <c r="N1272" s="95" t="e">
        <f>'ORÇAMENTO '!#REF!</f>
        <v>#REF!</v>
      </c>
      <c r="R1272" s="96" t="e">
        <f t="shared" si="406"/>
        <v>#REF!</v>
      </c>
      <c r="S1272" s="96" t="e">
        <f t="shared" si="407"/>
        <v>#REF!</v>
      </c>
      <c r="T1272" s="89" t="e">
        <f t="shared" si="408"/>
        <v>#REF!</v>
      </c>
      <c r="U1272" s="96" t="e">
        <f t="shared" si="400"/>
        <v>#REF!</v>
      </c>
      <c r="V1272" s="100" t="e">
        <f t="shared" si="409"/>
        <v>#REF!</v>
      </c>
      <c r="W1272" s="103" t="e">
        <f t="shared" si="410"/>
        <v>#REF!</v>
      </c>
    </row>
    <row r="1273" spans="3:23">
      <c r="C1273" s="84" t="e">
        <f>'ORÇAMENTO '!#REF!</f>
        <v>#REF!</v>
      </c>
      <c r="D1273" s="88" t="e">
        <f>'ORÇAMENTO '!#REF!</f>
        <v>#REF!</v>
      </c>
      <c r="E1273" s="88" t="e">
        <f>'ORÇAMENTO '!#REF!</f>
        <v>#REF!</v>
      </c>
      <c r="F1273" s="88" t="e">
        <f>'ORÇAMENTO '!#REF!</f>
        <v>#REF!</v>
      </c>
      <c r="G1273" s="90" t="e">
        <f>'ORÇAMENTO '!#REF!</f>
        <v>#REF!</v>
      </c>
      <c r="H1273" s="92" t="e">
        <f>'ORÇAMENTO '!#REF!</f>
        <v>#REF!</v>
      </c>
      <c r="I1273" s="90" t="e">
        <f>'ORÇAMENTO '!#REF!</f>
        <v>#REF!</v>
      </c>
      <c r="J1273" s="90" t="e">
        <f>'ORÇAMENTO '!#REF!</f>
        <v>#REF!</v>
      </c>
      <c r="K1273" s="90" t="e">
        <f>'ORÇAMENTO '!#REF!</f>
        <v>#REF!</v>
      </c>
      <c r="L1273" s="92" t="e">
        <f>'ORÇAMENTO '!#REF!</f>
        <v>#REF!</v>
      </c>
      <c r="M1273" s="92" t="e">
        <f>'ORÇAMENTO '!#REF!</f>
        <v>#REF!</v>
      </c>
      <c r="N1273" s="95" t="e">
        <f>'ORÇAMENTO '!#REF!</f>
        <v>#REF!</v>
      </c>
      <c r="R1273" s="96" t="e">
        <f t="shared" si="406"/>
        <v>#REF!</v>
      </c>
      <c r="S1273" s="96" t="e">
        <f t="shared" si="407"/>
        <v>#REF!</v>
      </c>
      <c r="T1273" s="89" t="e">
        <f t="shared" si="408"/>
        <v>#REF!</v>
      </c>
      <c r="U1273" s="96" t="e">
        <f t="shared" si="400"/>
        <v>#REF!</v>
      </c>
      <c r="V1273" s="100" t="e">
        <f t="shared" si="409"/>
        <v>#REF!</v>
      </c>
      <c r="W1273" s="103" t="e">
        <f t="shared" si="410"/>
        <v>#REF!</v>
      </c>
    </row>
    <row r="1274" spans="3:23" ht="67.5">
      <c r="C1274" s="84" t="str">
        <f>'ORÇAMENTO '!A94</f>
        <v>05.01.09</v>
      </c>
      <c r="D1274" s="88" t="str">
        <f>'ORÇAMENTO '!B94</f>
        <v>COMPOSIÇÃO</v>
      </c>
      <c r="E1274" s="88" t="str">
        <f>'ORÇAMENTO '!C94</f>
        <v>017</v>
      </c>
      <c r="F1274" s="88" t="str">
        <f>'ORÇAMENTO '!D94</f>
        <v>REVESTIMENTO CERÂMICO PARA PISO COM PLACAS TIPO PORCELANATO DE DIMENSÕES 45X45 CM  - REF. GRIFE GRIS ACETINADO, ELIANE OU EQUIVALENTE TÉCNICO</v>
      </c>
      <c r="G1274" s="90" t="str">
        <f>'ORÇAMENTO '!E94</f>
        <v>m²</v>
      </c>
      <c r="H1274" s="92">
        <f>'ORÇAMENTO '!F94</f>
        <v>162.58000000000001</v>
      </c>
      <c r="I1274" s="90">
        <f>'ORÇAMENTO '!G94</f>
        <v>38.339999999999996</v>
      </c>
      <c r="J1274" s="90">
        <f>'ORÇAMENTO '!H94</f>
        <v>17.28</v>
      </c>
      <c r="K1274" s="90">
        <f>'ORÇAMENTO '!K94</f>
        <v>9042.69</v>
      </c>
      <c r="L1274" s="92">
        <f>'ORÇAMENTO '!O94</f>
        <v>3602.74</v>
      </c>
      <c r="M1274" s="92">
        <f>'ORÇAMENTO '!P94</f>
        <v>10837.73</v>
      </c>
      <c r="N1274" s="95">
        <f>'ORÇAMENTO '!Q94</f>
        <v>1.3727018355778373E-2</v>
      </c>
      <c r="R1274" s="96" t="e">
        <f t="shared" si="406"/>
        <v>#REF!</v>
      </c>
      <c r="S1274" s="96" t="e">
        <f t="shared" si="407"/>
        <v>#REF!</v>
      </c>
      <c r="T1274" s="89" t="e">
        <f t="shared" si="408"/>
        <v>#REF!</v>
      </c>
      <c r="U1274" s="96" t="e">
        <f t="shared" si="400"/>
        <v>#REF!</v>
      </c>
      <c r="V1274" s="100" t="e">
        <f t="shared" si="409"/>
        <v>#REF!</v>
      </c>
      <c r="W1274" s="103" t="e">
        <f t="shared" si="410"/>
        <v>#REF!</v>
      </c>
    </row>
    <row r="1275" spans="3:23">
      <c r="C1275" s="84" t="e">
        <f>'ORÇAMENTO '!#REF!</f>
        <v>#REF!</v>
      </c>
      <c r="D1275" s="88" t="e">
        <f>'ORÇAMENTO '!#REF!</f>
        <v>#REF!</v>
      </c>
      <c r="E1275" s="88" t="e">
        <f>'ORÇAMENTO '!#REF!</f>
        <v>#REF!</v>
      </c>
      <c r="F1275" s="88" t="e">
        <f>'ORÇAMENTO '!#REF!</f>
        <v>#REF!</v>
      </c>
      <c r="G1275" s="90" t="e">
        <f>'ORÇAMENTO '!#REF!</f>
        <v>#REF!</v>
      </c>
      <c r="H1275" s="92" t="e">
        <f>'ORÇAMENTO '!#REF!</f>
        <v>#REF!</v>
      </c>
      <c r="I1275" s="90" t="e">
        <f>'ORÇAMENTO '!#REF!</f>
        <v>#REF!</v>
      </c>
      <c r="J1275" s="90" t="e">
        <f>'ORÇAMENTO '!#REF!</f>
        <v>#REF!</v>
      </c>
      <c r="K1275" s="90" t="e">
        <f>'ORÇAMENTO '!#REF!</f>
        <v>#REF!</v>
      </c>
      <c r="L1275" s="92" t="e">
        <f>'ORÇAMENTO '!#REF!</f>
        <v>#REF!</v>
      </c>
      <c r="M1275" s="92" t="e">
        <f>'ORÇAMENTO '!#REF!</f>
        <v>#REF!</v>
      </c>
      <c r="N1275" s="95" t="e">
        <f>'ORÇAMENTO '!#REF!</f>
        <v>#REF!</v>
      </c>
      <c r="R1275" s="96" t="e">
        <f t="shared" si="406"/>
        <v>#REF!</v>
      </c>
      <c r="S1275" s="96" t="e">
        <f t="shared" si="407"/>
        <v>#REF!</v>
      </c>
      <c r="T1275" s="89" t="e">
        <f t="shared" si="408"/>
        <v>#REF!</v>
      </c>
      <c r="U1275" s="96" t="e">
        <f t="shared" si="400"/>
        <v>#REF!</v>
      </c>
      <c r="V1275" s="100" t="e">
        <f t="shared" si="409"/>
        <v>#REF!</v>
      </c>
      <c r="W1275" s="103" t="e">
        <f t="shared" si="410"/>
        <v>#REF!</v>
      </c>
    </row>
    <row r="1276" spans="3:23">
      <c r="C1276" s="84" t="e">
        <f>'ORÇAMENTO '!#REF!</f>
        <v>#REF!</v>
      </c>
      <c r="D1276" s="88" t="e">
        <f>'ORÇAMENTO '!#REF!</f>
        <v>#REF!</v>
      </c>
      <c r="E1276" s="88" t="e">
        <f>'ORÇAMENTO '!#REF!</f>
        <v>#REF!</v>
      </c>
      <c r="F1276" s="88" t="e">
        <f>'ORÇAMENTO '!#REF!</f>
        <v>#REF!</v>
      </c>
      <c r="G1276" s="90" t="e">
        <f>'ORÇAMENTO '!#REF!</f>
        <v>#REF!</v>
      </c>
      <c r="H1276" s="92" t="e">
        <f>'ORÇAMENTO '!#REF!</f>
        <v>#REF!</v>
      </c>
      <c r="I1276" s="90" t="e">
        <f>'ORÇAMENTO '!#REF!</f>
        <v>#REF!</v>
      </c>
      <c r="J1276" s="90" t="e">
        <f>'ORÇAMENTO '!#REF!</f>
        <v>#REF!</v>
      </c>
      <c r="K1276" s="90" t="e">
        <f>'ORÇAMENTO '!#REF!</f>
        <v>#REF!</v>
      </c>
      <c r="L1276" s="92" t="e">
        <f>'ORÇAMENTO '!#REF!</f>
        <v>#REF!</v>
      </c>
      <c r="M1276" s="92" t="e">
        <f>'ORÇAMENTO '!#REF!</f>
        <v>#REF!</v>
      </c>
      <c r="N1276" s="95" t="e">
        <f>'ORÇAMENTO '!#REF!</f>
        <v>#REF!</v>
      </c>
      <c r="R1276" s="96" t="e">
        <f t="shared" si="406"/>
        <v>#REF!</v>
      </c>
      <c r="S1276" s="96" t="e">
        <f t="shared" si="407"/>
        <v>#REF!</v>
      </c>
      <c r="T1276" s="89" t="e">
        <f t="shared" si="408"/>
        <v>#REF!</v>
      </c>
      <c r="U1276" s="96" t="e">
        <f t="shared" si="400"/>
        <v>#REF!</v>
      </c>
      <c r="V1276" s="100" t="e">
        <f t="shared" si="409"/>
        <v>#REF!</v>
      </c>
      <c r="W1276" s="103" t="e">
        <f t="shared" si="410"/>
        <v>#REF!</v>
      </c>
    </row>
    <row r="1277" spans="3:23">
      <c r="C1277" s="84" t="e">
        <f>'ORÇAMENTO '!#REF!</f>
        <v>#REF!</v>
      </c>
      <c r="D1277" s="88" t="e">
        <f>'ORÇAMENTO '!#REF!</f>
        <v>#REF!</v>
      </c>
      <c r="E1277" s="88" t="e">
        <f>'ORÇAMENTO '!#REF!</f>
        <v>#REF!</v>
      </c>
      <c r="F1277" s="88" t="e">
        <f>'ORÇAMENTO '!#REF!</f>
        <v>#REF!</v>
      </c>
      <c r="G1277" s="90" t="e">
        <f>'ORÇAMENTO '!#REF!</f>
        <v>#REF!</v>
      </c>
      <c r="H1277" s="92" t="e">
        <f>'ORÇAMENTO '!#REF!</f>
        <v>#REF!</v>
      </c>
      <c r="I1277" s="90" t="e">
        <f>'ORÇAMENTO '!#REF!</f>
        <v>#REF!</v>
      </c>
      <c r="J1277" s="90" t="e">
        <f>'ORÇAMENTO '!#REF!</f>
        <v>#REF!</v>
      </c>
      <c r="K1277" s="90" t="e">
        <f>'ORÇAMENTO '!#REF!</f>
        <v>#REF!</v>
      </c>
      <c r="L1277" s="92" t="e">
        <f>'ORÇAMENTO '!#REF!</f>
        <v>#REF!</v>
      </c>
      <c r="M1277" s="92" t="e">
        <f>'ORÇAMENTO '!#REF!</f>
        <v>#REF!</v>
      </c>
      <c r="N1277" s="95" t="e">
        <f>'ORÇAMENTO '!#REF!</f>
        <v>#REF!</v>
      </c>
      <c r="R1277" s="96" t="e">
        <f t="shared" si="406"/>
        <v>#REF!</v>
      </c>
      <c r="S1277" s="96" t="e">
        <f t="shared" si="407"/>
        <v>#REF!</v>
      </c>
      <c r="T1277" s="89" t="e">
        <f t="shared" si="408"/>
        <v>#REF!</v>
      </c>
      <c r="U1277" s="96" t="e">
        <f t="shared" si="400"/>
        <v>#REF!</v>
      </c>
      <c r="V1277" s="100" t="e">
        <f t="shared" si="409"/>
        <v>#REF!</v>
      </c>
      <c r="W1277" s="103" t="e">
        <f t="shared" si="410"/>
        <v>#REF!</v>
      </c>
    </row>
    <row r="1278" spans="3:23">
      <c r="C1278" s="84" t="e">
        <f>'ORÇAMENTO '!#REF!</f>
        <v>#REF!</v>
      </c>
      <c r="D1278" s="88" t="e">
        <f>'ORÇAMENTO '!#REF!</f>
        <v>#REF!</v>
      </c>
      <c r="E1278" s="88" t="e">
        <f>'ORÇAMENTO '!#REF!</f>
        <v>#REF!</v>
      </c>
      <c r="F1278" s="88" t="e">
        <f>'ORÇAMENTO '!#REF!</f>
        <v>#REF!</v>
      </c>
      <c r="G1278" s="90" t="e">
        <f>'ORÇAMENTO '!#REF!</f>
        <v>#REF!</v>
      </c>
      <c r="H1278" s="92" t="e">
        <f>'ORÇAMENTO '!#REF!</f>
        <v>#REF!</v>
      </c>
      <c r="I1278" s="90" t="e">
        <f>'ORÇAMENTO '!#REF!</f>
        <v>#REF!</v>
      </c>
      <c r="J1278" s="90" t="e">
        <f>'ORÇAMENTO '!#REF!</f>
        <v>#REF!</v>
      </c>
      <c r="K1278" s="90" t="e">
        <f>'ORÇAMENTO '!#REF!</f>
        <v>#REF!</v>
      </c>
      <c r="L1278" s="92" t="e">
        <f>'ORÇAMENTO '!#REF!</f>
        <v>#REF!</v>
      </c>
      <c r="M1278" s="92" t="e">
        <f>'ORÇAMENTO '!#REF!</f>
        <v>#REF!</v>
      </c>
      <c r="N1278" s="95" t="e">
        <f>'ORÇAMENTO '!#REF!</f>
        <v>#REF!</v>
      </c>
      <c r="R1278" s="96" t="e">
        <f t="shared" si="406"/>
        <v>#REF!</v>
      </c>
      <c r="S1278" s="96" t="e">
        <f t="shared" si="407"/>
        <v>#REF!</v>
      </c>
      <c r="T1278" s="89" t="e">
        <f t="shared" si="408"/>
        <v>#REF!</v>
      </c>
      <c r="U1278" s="96" t="e">
        <f t="shared" si="400"/>
        <v>#REF!</v>
      </c>
      <c r="V1278" s="100" t="e">
        <f t="shared" si="409"/>
        <v>#REF!</v>
      </c>
      <c r="W1278" s="103" t="e">
        <f t="shared" si="410"/>
        <v>#REF!</v>
      </c>
    </row>
    <row r="1279" spans="3:23">
      <c r="C1279" s="84" t="e">
        <f>'ORÇAMENTO '!#REF!</f>
        <v>#REF!</v>
      </c>
      <c r="D1279" s="88" t="e">
        <f>'ORÇAMENTO '!#REF!</f>
        <v>#REF!</v>
      </c>
      <c r="E1279" s="88" t="e">
        <f>'ORÇAMENTO '!#REF!</f>
        <v>#REF!</v>
      </c>
      <c r="F1279" s="88" t="e">
        <f>'ORÇAMENTO '!#REF!</f>
        <v>#REF!</v>
      </c>
      <c r="G1279" s="90" t="e">
        <f>'ORÇAMENTO '!#REF!</f>
        <v>#REF!</v>
      </c>
      <c r="H1279" s="92" t="e">
        <f>'ORÇAMENTO '!#REF!</f>
        <v>#REF!</v>
      </c>
      <c r="I1279" s="90" t="e">
        <f>'ORÇAMENTO '!#REF!</f>
        <v>#REF!</v>
      </c>
      <c r="J1279" s="90" t="e">
        <f>'ORÇAMENTO '!#REF!</f>
        <v>#REF!</v>
      </c>
      <c r="K1279" s="90" t="e">
        <f>'ORÇAMENTO '!#REF!</f>
        <v>#REF!</v>
      </c>
      <c r="L1279" s="92" t="e">
        <f>'ORÇAMENTO '!#REF!</f>
        <v>#REF!</v>
      </c>
      <c r="M1279" s="92" t="e">
        <f>'ORÇAMENTO '!#REF!</f>
        <v>#REF!</v>
      </c>
      <c r="N1279" s="95" t="e">
        <f>'ORÇAMENTO '!#REF!</f>
        <v>#REF!</v>
      </c>
      <c r="R1279" s="96" t="e">
        <f t="shared" si="406"/>
        <v>#REF!</v>
      </c>
      <c r="S1279" s="96" t="e">
        <f t="shared" si="407"/>
        <v>#REF!</v>
      </c>
      <c r="T1279" s="89" t="e">
        <f t="shared" si="408"/>
        <v>#REF!</v>
      </c>
      <c r="U1279" s="96" t="e">
        <f t="shared" si="400"/>
        <v>#REF!</v>
      </c>
      <c r="V1279" s="100" t="e">
        <f t="shared" si="409"/>
        <v>#REF!</v>
      </c>
      <c r="W1279" s="103" t="e">
        <f t="shared" si="410"/>
        <v>#REF!</v>
      </c>
    </row>
    <row r="1280" spans="3:23">
      <c r="C1280" s="84" t="e">
        <f>'ORÇAMENTO '!#REF!</f>
        <v>#REF!</v>
      </c>
      <c r="D1280" s="88" t="e">
        <f>'ORÇAMENTO '!#REF!</f>
        <v>#REF!</v>
      </c>
      <c r="E1280" s="88" t="e">
        <f>'ORÇAMENTO '!#REF!</f>
        <v>#REF!</v>
      </c>
      <c r="F1280" s="88" t="e">
        <f>'ORÇAMENTO '!#REF!</f>
        <v>#REF!</v>
      </c>
      <c r="G1280" s="90" t="e">
        <f>'ORÇAMENTO '!#REF!</f>
        <v>#REF!</v>
      </c>
      <c r="H1280" s="92" t="e">
        <f>'ORÇAMENTO '!#REF!</f>
        <v>#REF!</v>
      </c>
      <c r="I1280" s="90" t="e">
        <f>'ORÇAMENTO '!#REF!</f>
        <v>#REF!</v>
      </c>
      <c r="J1280" s="90" t="e">
        <f>'ORÇAMENTO '!#REF!</f>
        <v>#REF!</v>
      </c>
      <c r="K1280" s="90" t="e">
        <f>'ORÇAMENTO '!#REF!</f>
        <v>#REF!</v>
      </c>
      <c r="L1280" s="92" t="e">
        <f>'ORÇAMENTO '!#REF!</f>
        <v>#REF!</v>
      </c>
      <c r="M1280" s="92" t="e">
        <f>'ORÇAMENTO '!#REF!</f>
        <v>#REF!</v>
      </c>
      <c r="N1280" s="95" t="e">
        <f>'ORÇAMENTO '!#REF!</f>
        <v>#REF!</v>
      </c>
      <c r="R1280" s="96" t="e">
        <f t="shared" si="406"/>
        <v>#REF!</v>
      </c>
      <c r="S1280" s="96" t="e">
        <f t="shared" si="407"/>
        <v>#REF!</v>
      </c>
      <c r="T1280" s="89" t="e">
        <f t="shared" si="408"/>
        <v>#REF!</v>
      </c>
      <c r="U1280" s="96" t="e">
        <f t="shared" si="400"/>
        <v>#REF!</v>
      </c>
      <c r="V1280" s="100" t="e">
        <f t="shared" si="409"/>
        <v>#REF!</v>
      </c>
      <c r="W1280" s="103" t="e">
        <f t="shared" si="410"/>
        <v>#REF!</v>
      </c>
    </row>
    <row r="1281" spans="3:23">
      <c r="C1281" s="84" t="e">
        <f>'ORÇAMENTO '!#REF!</f>
        <v>#REF!</v>
      </c>
      <c r="D1281" s="88" t="e">
        <f>'ORÇAMENTO '!#REF!</f>
        <v>#REF!</v>
      </c>
      <c r="E1281" s="88" t="e">
        <f>'ORÇAMENTO '!#REF!</f>
        <v>#REF!</v>
      </c>
      <c r="F1281" s="88" t="e">
        <f>'ORÇAMENTO '!#REF!</f>
        <v>#REF!</v>
      </c>
      <c r="G1281" s="90" t="e">
        <f>'ORÇAMENTO '!#REF!</f>
        <v>#REF!</v>
      </c>
      <c r="H1281" s="92" t="e">
        <f>'ORÇAMENTO '!#REF!</f>
        <v>#REF!</v>
      </c>
      <c r="I1281" s="90" t="e">
        <f>'ORÇAMENTO '!#REF!</f>
        <v>#REF!</v>
      </c>
      <c r="J1281" s="90" t="e">
        <f>'ORÇAMENTO '!#REF!</f>
        <v>#REF!</v>
      </c>
      <c r="K1281" s="90" t="e">
        <f>'ORÇAMENTO '!#REF!</f>
        <v>#REF!</v>
      </c>
      <c r="L1281" s="92" t="e">
        <f>'ORÇAMENTO '!#REF!</f>
        <v>#REF!</v>
      </c>
      <c r="M1281" s="92" t="e">
        <f>'ORÇAMENTO '!#REF!</f>
        <v>#REF!</v>
      </c>
      <c r="N1281" s="95" t="e">
        <f>'ORÇAMENTO '!#REF!</f>
        <v>#REF!</v>
      </c>
      <c r="R1281" s="96" t="e">
        <f t="shared" si="406"/>
        <v>#REF!</v>
      </c>
      <c r="S1281" s="96" t="e">
        <f t="shared" si="407"/>
        <v>#REF!</v>
      </c>
      <c r="T1281" s="89" t="e">
        <f t="shared" si="408"/>
        <v>#REF!</v>
      </c>
      <c r="U1281" s="96" t="e">
        <f t="shared" si="400"/>
        <v>#REF!</v>
      </c>
      <c r="V1281" s="100" t="e">
        <f t="shared" si="409"/>
        <v>#REF!</v>
      </c>
      <c r="W1281" s="103" t="e">
        <f t="shared" si="410"/>
        <v>#REF!</v>
      </c>
    </row>
    <row r="1282" spans="3:23">
      <c r="C1282" s="84" t="e">
        <f>'ORÇAMENTO '!#REF!</f>
        <v>#REF!</v>
      </c>
      <c r="D1282" s="88" t="e">
        <f>'ORÇAMENTO '!#REF!</f>
        <v>#REF!</v>
      </c>
      <c r="E1282" s="88" t="e">
        <f>'ORÇAMENTO '!#REF!</f>
        <v>#REF!</v>
      </c>
      <c r="F1282" s="88" t="e">
        <f>'ORÇAMENTO '!#REF!</f>
        <v>#REF!</v>
      </c>
      <c r="G1282" s="90" t="e">
        <f>'ORÇAMENTO '!#REF!</f>
        <v>#REF!</v>
      </c>
      <c r="H1282" s="92" t="e">
        <f>'ORÇAMENTO '!#REF!</f>
        <v>#REF!</v>
      </c>
      <c r="I1282" s="90" t="e">
        <f>'ORÇAMENTO '!#REF!</f>
        <v>#REF!</v>
      </c>
      <c r="J1282" s="90" t="e">
        <f>'ORÇAMENTO '!#REF!</f>
        <v>#REF!</v>
      </c>
      <c r="K1282" s="90" t="e">
        <f>'ORÇAMENTO '!#REF!</f>
        <v>#REF!</v>
      </c>
      <c r="L1282" s="92" t="e">
        <f>'ORÇAMENTO '!#REF!</f>
        <v>#REF!</v>
      </c>
      <c r="M1282" s="92" t="e">
        <f>'ORÇAMENTO '!#REF!</f>
        <v>#REF!</v>
      </c>
      <c r="N1282" s="95" t="e">
        <f>'ORÇAMENTO '!#REF!</f>
        <v>#REF!</v>
      </c>
      <c r="R1282" s="96" t="e">
        <f t="shared" si="406"/>
        <v>#REF!</v>
      </c>
      <c r="S1282" s="96" t="e">
        <f t="shared" si="407"/>
        <v>#REF!</v>
      </c>
      <c r="T1282" s="89" t="e">
        <f t="shared" si="408"/>
        <v>#REF!</v>
      </c>
      <c r="U1282" s="96" t="e">
        <f t="shared" si="400"/>
        <v>#REF!</v>
      </c>
      <c r="V1282" s="100" t="e">
        <f t="shared" si="409"/>
        <v>#REF!</v>
      </c>
      <c r="W1282" s="103" t="e">
        <f t="shared" si="410"/>
        <v>#REF!</v>
      </c>
    </row>
    <row r="1283" spans="3:23">
      <c r="C1283" s="84" t="e">
        <f>'ORÇAMENTO '!#REF!</f>
        <v>#REF!</v>
      </c>
      <c r="D1283" s="88" t="e">
        <f>'ORÇAMENTO '!#REF!</f>
        <v>#REF!</v>
      </c>
      <c r="E1283" s="88" t="e">
        <f>'ORÇAMENTO '!#REF!</f>
        <v>#REF!</v>
      </c>
      <c r="F1283" s="88" t="e">
        <f>'ORÇAMENTO '!#REF!</f>
        <v>#REF!</v>
      </c>
      <c r="G1283" s="90" t="e">
        <f>'ORÇAMENTO '!#REF!</f>
        <v>#REF!</v>
      </c>
      <c r="H1283" s="92" t="e">
        <f>'ORÇAMENTO '!#REF!</f>
        <v>#REF!</v>
      </c>
      <c r="I1283" s="90" t="e">
        <f>'ORÇAMENTO '!#REF!</f>
        <v>#REF!</v>
      </c>
      <c r="J1283" s="90" t="e">
        <f>'ORÇAMENTO '!#REF!</f>
        <v>#REF!</v>
      </c>
      <c r="K1283" s="90" t="e">
        <f>'ORÇAMENTO '!#REF!</f>
        <v>#REF!</v>
      </c>
      <c r="L1283" s="92" t="e">
        <f>'ORÇAMENTO '!#REF!</f>
        <v>#REF!</v>
      </c>
      <c r="M1283" s="92" t="e">
        <f>'ORÇAMENTO '!#REF!</f>
        <v>#REF!</v>
      </c>
      <c r="N1283" s="95" t="e">
        <f>'ORÇAMENTO '!#REF!</f>
        <v>#REF!</v>
      </c>
      <c r="R1283" s="96" t="e">
        <f t="shared" si="406"/>
        <v>#REF!</v>
      </c>
      <c r="S1283" s="96" t="e">
        <f t="shared" si="407"/>
        <v>#REF!</v>
      </c>
      <c r="T1283" s="89" t="e">
        <f t="shared" si="408"/>
        <v>#REF!</v>
      </c>
      <c r="U1283" s="96" t="e">
        <f t="shared" si="400"/>
        <v>#REF!</v>
      </c>
      <c r="V1283" s="100" t="e">
        <f t="shared" si="409"/>
        <v>#REF!</v>
      </c>
      <c r="W1283" s="103" t="e">
        <f t="shared" si="410"/>
        <v>#REF!</v>
      </c>
    </row>
    <row r="1284" spans="3:23" hidden="1">
      <c r="C1284" s="84" t="e">
        <f>'ORÇAMENTO '!#REF!</f>
        <v>#REF!</v>
      </c>
      <c r="D1284" s="88" t="e">
        <f>'ORÇAMENTO '!#REF!</f>
        <v>#REF!</v>
      </c>
      <c r="E1284" s="88" t="e">
        <f>'ORÇAMENTO '!#REF!</f>
        <v>#REF!</v>
      </c>
      <c r="F1284" s="88" t="e">
        <f>'ORÇAMENTO '!#REF!</f>
        <v>#REF!</v>
      </c>
      <c r="G1284" s="90" t="e">
        <f>'ORÇAMENTO '!#REF!</f>
        <v>#REF!</v>
      </c>
      <c r="H1284" s="92" t="e">
        <f>'ORÇAMENTO '!#REF!</f>
        <v>#REF!</v>
      </c>
      <c r="I1284" s="90" t="e">
        <f>'ORÇAMENTO '!#REF!</f>
        <v>#REF!</v>
      </c>
      <c r="J1284" s="90" t="e">
        <f>'ORÇAMENTO '!#REF!</f>
        <v>#REF!</v>
      </c>
      <c r="K1284" s="90" t="e">
        <f>'ORÇAMENTO '!#REF!</f>
        <v>#REF!</v>
      </c>
      <c r="L1284" s="92" t="e">
        <f>'ORÇAMENTO '!#REF!</f>
        <v>#REF!</v>
      </c>
      <c r="M1284" s="92" t="e">
        <f>'ORÇAMENTO '!#REF!</f>
        <v>#REF!</v>
      </c>
      <c r="N1284" s="95" t="e">
        <f>'ORÇAMENTO '!#REF!</f>
        <v>#REF!</v>
      </c>
      <c r="R1284" s="96" t="e">
        <f>IF(F1284=F1283,0,SUMIF(F$6:F$1627,F1284,H$6:H$1627))</f>
        <v>#REF!</v>
      </c>
      <c r="S1284" s="96" t="e">
        <f>IF(F1284=F1283,0,SUMIF(F$6:F$1627,F1284,I$6:I$1627))</f>
        <v>#REF!</v>
      </c>
      <c r="T1284" s="89" t="e">
        <f>IF(F1284=F1283,0,SUMIF(F$6:F$1627,F1284,L$6:L$1627))</f>
        <v>#REF!</v>
      </c>
      <c r="U1284" s="96" t="e">
        <f t="shared" si="400"/>
        <v>#REF!</v>
      </c>
      <c r="V1284" s="100" t="e">
        <f>IF(F1284=F1283,0,SUMIF(F$6:F$1627,F1284,N$6:N$1627))</f>
        <v>#REF!</v>
      </c>
    </row>
    <row r="1285" spans="3:23">
      <c r="C1285" s="84" t="e">
        <f>'ORÇAMENTO '!#REF!</f>
        <v>#REF!</v>
      </c>
      <c r="D1285" s="88" t="e">
        <f>'ORÇAMENTO '!#REF!</f>
        <v>#REF!</v>
      </c>
      <c r="E1285" s="88" t="e">
        <f>'ORÇAMENTO '!#REF!</f>
        <v>#REF!</v>
      </c>
      <c r="F1285" s="88" t="e">
        <f>'ORÇAMENTO '!#REF!</f>
        <v>#REF!</v>
      </c>
      <c r="G1285" s="90" t="e">
        <f>'ORÇAMENTO '!#REF!</f>
        <v>#REF!</v>
      </c>
      <c r="H1285" s="92" t="e">
        <f>'ORÇAMENTO '!#REF!</f>
        <v>#REF!</v>
      </c>
      <c r="I1285" s="90" t="e">
        <f>'ORÇAMENTO '!#REF!</f>
        <v>#REF!</v>
      </c>
      <c r="J1285" s="90" t="e">
        <f>'ORÇAMENTO '!#REF!</f>
        <v>#REF!</v>
      </c>
      <c r="K1285" s="90" t="e">
        <f>'ORÇAMENTO '!#REF!</f>
        <v>#REF!</v>
      </c>
      <c r="L1285" s="92" t="e">
        <f>'ORÇAMENTO '!#REF!</f>
        <v>#REF!</v>
      </c>
      <c r="M1285" s="92" t="e">
        <f>'ORÇAMENTO '!#REF!</f>
        <v>#REF!</v>
      </c>
      <c r="N1285" s="95" t="e">
        <f>'ORÇAMENTO '!#REF!</f>
        <v>#REF!</v>
      </c>
      <c r="R1285" s="96" t="e">
        <f>IF(F1285=F1284,0,SUMIF($F$6:$F$1627,F1285,$H$6:$H$1627))</f>
        <v>#REF!</v>
      </c>
      <c r="S1285" s="96" t="e">
        <f>IF(F1285=F1284,0,SUMIF($F$6:$F$1627,F1285,$I$6:$I$1627))</f>
        <v>#REF!</v>
      </c>
      <c r="T1285" s="89" t="e">
        <f>IF(F1285=F1284,0,SUMIF($F$6:$F$1627,F1285,$L$6:$L$1627))</f>
        <v>#REF!</v>
      </c>
      <c r="U1285" s="96" t="e">
        <f t="shared" si="400"/>
        <v>#REF!</v>
      </c>
      <c r="V1285" s="100" t="e">
        <f>IF(F1285=F1284,0,SUMIF($F$6:$F$1627,F1285,$N$6:$N$1627))</f>
        <v>#REF!</v>
      </c>
      <c r="W1285" s="103" t="e">
        <f>V1285+W1284</f>
        <v>#REF!</v>
      </c>
    </row>
    <row r="1286" spans="3:23">
      <c r="C1286" s="84" t="e">
        <f>'ORÇAMENTO '!#REF!</f>
        <v>#REF!</v>
      </c>
      <c r="D1286" s="88" t="e">
        <f>'ORÇAMENTO '!#REF!</f>
        <v>#REF!</v>
      </c>
      <c r="E1286" s="88" t="e">
        <f>'ORÇAMENTO '!#REF!</f>
        <v>#REF!</v>
      </c>
      <c r="F1286" s="88" t="e">
        <f>'ORÇAMENTO '!#REF!</f>
        <v>#REF!</v>
      </c>
      <c r="G1286" s="90" t="e">
        <f>'ORÇAMENTO '!#REF!</f>
        <v>#REF!</v>
      </c>
      <c r="H1286" s="92" t="e">
        <f>'ORÇAMENTO '!#REF!</f>
        <v>#REF!</v>
      </c>
      <c r="I1286" s="90" t="e">
        <f>'ORÇAMENTO '!#REF!</f>
        <v>#REF!</v>
      </c>
      <c r="J1286" s="90" t="e">
        <f>'ORÇAMENTO '!#REF!</f>
        <v>#REF!</v>
      </c>
      <c r="K1286" s="90" t="e">
        <f>'ORÇAMENTO '!#REF!</f>
        <v>#REF!</v>
      </c>
      <c r="L1286" s="92" t="e">
        <f>'ORÇAMENTO '!#REF!</f>
        <v>#REF!</v>
      </c>
      <c r="M1286" s="92" t="e">
        <f>'ORÇAMENTO '!#REF!</f>
        <v>#REF!</v>
      </c>
      <c r="N1286" s="95" t="e">
        <f>'ORÇAMENTO '!#REF!</f>
        <v>#REF!</v>
      </c>
      <c r="R1286" s="96" t="e">
        <f>IF(F1286=F1285,0,SUMIF($F$6:$F$1627,F1286,$H$6:$H$1627))</f>
        <v>#REF!</v>
      </c>
      <c r="S1286" s="96" t="e">
        <f>IF(F1286=F1285,0,SUMIF($F$6:$F$1627,F1286,$I$6:$I$1627))</f>
        <v>#REF!</v>
      </c>
      <c r="T1286" s="89" t="e">
        <f>IF(F1286=F1285,0,SUMIF($F$6:$F$1627,F1286,$L$6:$L$1627))</f>
        <v>#REF!</v>
      </c>
      <c r="U1286" s="96" t="e">
        <f t="shared" ref="U1286:U1349" si="411">IF(F1286=F1285,0,SUMIF(F$6:F$1627,F1286,M$6:M$1627))</f>
        <v>#REF!</v>
      </c>
      <c r="V1286" s="100" t="e">
        <f>IF(F1286=F1285,0,SUMIF($F$6:$F$1627,F1286,$N$6:$N$1627))</f>
        <v>#REF!</v>
      </c>
      <c r="W1286" s="103" t="e">
        <f>V1286+W1285</f>
        <v>#REF!</v>
      </c>
    </row>
    <row r="1287" spans="3:23" hidden="1">
      <c r="C1287" s="84" t="e">
        <f>'ORÇAMENTO '!#REF!</f>
        <v>#REF!</v>
      </c>
      <c r="D1287" s="88" t="e">
        <f>'ORÇAMENTO '!#REF!</f>
        <v>#REF!</v>
      </c>
      <c r="E1287" s="88" t="e">
        <f>'ORÇAMENTO '!#REF!</f>
        <v>#REF!</v>
      </c>
      <c r="F1287" s="88" t="e">
        <f>'ORÇAMENTO '!#REF!</f>
        <v>#REF!</v>
      </c>
      <c r="G1287" s="90" t="e">
        <f>'ORÇAMENTO '!#REF!</f>
        <v>#REF!</v>
      </c>
      <c r="H1287" s="92" t="e">
        <f>'ORÇAMENTO '!#REF!</f>
        <v>#REF!</v>
      </c>
      <c r="I1287" s="90" t="e">
        <f>'ORÇAMENTO '!#REF!</f>
        <v>#REF!</v>
      </c>
      <c r="J1287" s="90" t="e">
        <f>'ORÇAMENTO '!#REF!</f>
        <v>#REF!</v>
      </c>
      <c r="K1287" s="90" t="e">
        <f>'ORÇAMENTO '!#REF!</f>
        <v>#REF!</v>
      </c>
      <c r="L1287" s="92" t="e">
        <f>'ORÇAMENTO '!#REF!</f>
        <v>#REF!</v>
      </c>
      <c r="M1287" s="92" t="e">
        <f>'ORÇAMENTO '!#REF!</f>
        <v>#REF!</v>
      </c>
      <c r="N1287" s="95" t="e">
        <f>'ORÇAMENTO '!#REF!</f>
        <v>#REF!</v>
      </c>
      <c r="R1287" s="96" t="e">
        <f t="shared" ref="R1287:R1294" si="412">IF(F1287=F1286,0,SUMIF(F$6:F$1627,F1287,H$6:H$1627))</f>
        <v>#REF!</v>
      </c>
      <c r="S1287" s="96" t="e">
        <f t="shared" ref="S1287:S1294" si="413">IF(F1287=F1286,0,SUMIF(F$6:F$1627,F1287,I$6:I$1627))</f>
        <v>#REF!</v>
      </c>
      <c r="T1287" s="89" t="e">
        <f t="shared" ref="T1287:T1294" si="414">IF(F1287=F1286,0,SUMIF(F$6:F$1627,F1287,L$6:L$1627))</f>
        <v>#REF!</v>
      </c>
      <c r="U1287" s="96" t="e">
        <f t="shared" si="411"/>
        <v>#REF!</v>
      </c>
      <c r="V1287" s="100" t="e">
        <f t="shared" ref="V1287:V1294" si="415">IF(F1287=F1286,0,SUMIF(F$6:F$1627,F1287,N$6:N$1627))</f>
        <v>#REF!</v>
      </c>
    </row>
    <row r="1288" spans="3:23" hidden="1">
      <c r="C1288" s="84" t="e">
        <f>'ORÇAMENTO '!#REF!</f>
        <v>#REF!</v>
      </c>
      <c r="D1288" s="88" t="e">
        <f>'ORÇAMENTO '!#REF!</f>
        <v>#REF!</v>
      </c>
      <c r="E1288" s="88" t="e">
        <f>'ORÇAMENTO '!#REF!</f>
        <v>#REF!</v>
      </c>
      <c r="F1288" s="88" t="e">
        <f>'ORÇAMENTO '!#REF!</f>
        <v>#REF!</v>
      </c>
      <c r="G1288" s="90" t="e">
        <f>'ORÇAMENTO '!#REF!</f>
        <v>#REF!</v>
      </c>
      <c r="H1288" s="92" t="e">
        <f>'ORÇAMENTO '!#REF!</f>
        <v>#REF!</v>
      </c>
      <c r="I1288" s="90" t="e">
        <f>'ORÇAMENTO '!#REF!</f>
        <v>#REF!</v>
      </c>
      <c r="J1288" s="90" t="e">
        <f>'ORÇAMENTO '!#REF!</f>
        <v>#REF!</v>
      </c>
      <c r="K1288" s="90" t="e">
        <f>'ORÇAMENTO '!#REF!</f>
        <v>#REF!</v>
      </c>
      <c r="L1288" s="92" t="e">
        <f>'ORÇAMENTO '!#REF!</f>
        <v>#REF!</v>
      </c>
      <c r="M1288" s="92" t="e">
        <f>'ORÇAMENTO '!#REF!</f>
        <v>#REF!</v>
      </c>
      <c r="N1288" s="95" t="e">
        <f>'ORÇAMENTO '!#REF!</f>
        <v>#REF!</v>
      </c>
      <c r="R1288" s="96" t="e">
        <f t="shared" si="412"/>
        <v>#REF!</v>
      </c>
      <c r="S1288" s="96" t="e">
        <f t="shared" si="413"/>
        <v>#REF!</v>
      </c>
      <c r="T1288" s="89" t="e">
        <f t="shared" si="414"/>
        <v>#REF!</v>
      </c>
      <c r="U1288" s="96" t="e">
        <f t="shared" si="411"/>
        <v>#REF!</v>
      </c>
      <c r="V1288" s="100" t="e">
        <f t="shared" si="415"/>
        <v>#REF!</v>
      </c>
    </row>
    <row r="1289" spans="3:23" hidden="1">
      <c r="C1289" s="84" t="e">
        <f>'ORÇAMENTO '!#REF!</f>
        <v>#REF!</v>
      </c>
      <c r="D1289" s="88" t="e">
        <f>'ORÇAMENTO '!#REF!</f>
        <v>#REF!</v>
      </c>
      <c r="E1289" s="88" t="e">
        <f>'ORÇAMENTO '!#REF!</f>
        <v>#REF!</v>
      </c>
      <c r="F1289" s="88" t="e">
        <f>'ORÇAMENTO '!#REF!</f>
        <v>#REF!</v>
      </c>
      <c r="G1289" s="90" t="e">
        <f>'ORÇAMENTO '!#REF!</f>
        <v>#REF!</v>
      </c>
      <c r="H1289" s="92" t="e">
        <f>'ORÇAMENTO '!#REF!</f>
        <v>#REF!</v>
      </c>
      <c r="I1289" s="90" t="e">
        <f>'ORÇAMENTO '!#REF!</f>
        <v>#REF!</v>
      </c>
      <c r="J1289" s="90" t="e">
        <f>'ORÇAMENTO '!#REF!</f>
        <v>#REF!</v>
      </c>
      <c r="K1289" s="90" t="e">
        <f>'ORÇAMENTO '!#REF!</f>
        <v>#REF!</v>
      </c>
      <c r="L1289" s="92" t="e">
        <f>'ORÇAMENTO '!#REF!</f>
        <v>#REF!</v>
      </c>
      <c r="M1289" s="92" t="e">
        <f>'ORÇAMENTO '!#REF!</f>
        <v>#REF!</v>
      </c>
      <c r="N1289" s="95" t="e">
        <f>'ORÇAMENTO '!#REF!</f>
        <v>#REF!</v>
      </c>
      <c r="R1289" s="96" t="e">
        <f t="shared" si="412"/>
        <v>#REF!</v>
      </c>
      <c r="S1289" s="96" t="e">
        <f t="shared" si="413"/>
        <v>#REF!</v>
      </c>
      <c r="T1289" s="89" t="e">
        <f t="shared" si="414"/>
        <v>#REF!</v>
      </c>
      <c r="U1289" s="96" t="e">
        <f t="shared" si="411"/>
        <v>#REF!</v>
      </c>
      <c r="V1289" s="100" t="e">
        <f t="shared" si="415"/>
        <v>#REF!</v>
      </c>
    </row>
    <row r="1290" spans="3:23" hidden="1">
      <c r="C1290" s="84" t="e">
        <f>'ORÇAMENTO '!#REF!</f>
        <v>#REF!</v>
      </c>
      <c r="D1290" s="88" t="e">
        <f>'ORÇAMENTO '!#REF!</f>
        <v>#REF!</v>
      </c>
      <c r="E1290" s="88" t="e">
        <f>'ORÇAMENTO '!#REF!</f>
        <v>#REF!</v>
      </c>
      <c r="F1290" s="88" t="e">
        <f>'ORÇAMENTO '!#REF!</f>
        <v>#REF!</v>
      </c>
      <c r="G1290" s="90" t="e">
        <f>'ORÇAMENTO '!#REF!</f>
        <v>#REF!</v>
      </c>
      <c r="H1290" s="92" t="e">
        <f>'ORÇAMENTO '!#REF!</f>
        <v>#REF!</v>
      </c>
      <c r="I1290" s="90" t="e">
        <f>'ORÇAMENTO '!#REF!</f>
        <v>#REF!</v>
      </c>
      <c r="J1290" s="90" t="e">
        <f>'ORÇAMENTO '!#REF!</f>
        <v>#REF!</v>
      </c>
      <c r="K1290" s="90" t="e">
        <f>'ORÇAMENTO '!#REF!</f>
        <v>#REF!</v>
      </c>
      <c r="L1290" s="92" t="e">
        <f>'ORÇAMENTO '!#REF!</f>
        <v>#REF!</v>
      </c>
      <c r="M1290" s="92" t="e">
        <f>'ORÇAMENTO '!#REF!</f>
        <v>#REF!</v>
      </c>
      <c r="N1290" s="95" t="e">
        <f>'ORÇAMENTO '!#REF!</f>
        <v>#REF!</v>
      </c>
      <c r="R1290" s="96" t="e">
        <f t="shared" si="412"/>
        <v>#REF!</v>
      </c>
      <c r="S1290" s="96" t="e">
        <f t="shared" si="413"/>
        <v>#REF!</v>
      </c>
      <c r="T1290" s="89" t="e">
        <f t="shared" si="414"/>
        <v>#REF!</v>
      </c>
      <c r="U1290" s="96" t="e">
        <f t="shared" si="411"/>
        <v>#REF!</v>
      </c>
      <c r="V1290" s="100" t="e">
        <f t="shared" si="415"/>
        <v>#REF!</v>
      </c>
    </row>
    <row r="1291" spans="3:23" hidden="1">
      <c r="C1291" s="84" t="e">
        <f>'ORÇAMENTO '!#REF!</f>
        <v>#REF!</v>
      </c>
      <c r="D1291" s="88" t="e">
        <f>'ORÇAMENTO '!#REF!</f>
        <v>#REF!</v>
      </c>
      <c r="E1291" s="88" t="e">
        <f>'ORÇAMENTO '!#REF!</f>
        <v>#REF!</v>
      </c>
      <c r="F1291" s="88" t="e">
        <f>'ORÇAMENTO '!#REF!</f>
        <v>#REF!</v>
      </c>
      <c r="G1291" s="90" t="e">
        <f>'ORÇAMENTO '!#REF!</f>
        <v>#REF!</v>
      </c>
      <c r="H1291" s="92" t="e">
        <f>'ORÇAMENTO '!#REF!</f>
        <v>#REF!</v>
      </c>
      <c r="I1291" s="90" t="e">
        <f>'ORÇAMENTO '!#REF!</f>
        <v>#REF!</v>
      </c>
      <c r="J1291" s="90" t="e">
        <f>'ORÇAMENTO '!#REF!</f>
        <v>#REF!</v>
      </c>
      <c r="K1291" s="90" t="e">
        <f>'ORÇAMENTO '!#REF!</f>
        <v>#REF!</v>
      </c>
      <c r="L1291" s="92" t="e">
        <f>'ORÇAMENTO '!#REF!</f>
        <v>#REF!</v>
      </c>
      <c r="M1291" s="92" t="e">
        <f>'ORÇAMENTO '!#REF!</f>
        <v>#REF!</v>
      </c>
      <c r="N1291" s="95" t="e">
        <f>'ORÇAMENTO '!#REF!</f>
        <v>#REF!</v>
      </c>
      <c r="R1291" s="96" t="e">
        <f t="shared" si="412"/>
        <v>#REF!</v>
      </c>
      <c r="S1291" s="96" t="e">
        <f t="shared" si="413"/>
        <v>#REF!</v>
      </c>
      <c r="T1291" s="89" t="e">
        <f t="shared" si="414"/>
        <v>#REF!</v>
      </c>
      <c r="U1291" s="96" t="e">
        <f t="shared" si="411"/>
        <v>#REF!</v>
      </c>
      <c r="V1291" s="100" t="e">
        <f t="shared" si="415"/>
        <v>#REF!</v>
      </c>
    </row>
    <row r="1292" spans="3:23" hidden="1">
      <c r="C1292" s="84" t="e">
        <f>'ORÇAMENTO '!#REF!</f>
        <v>#REF!</v>
      </c>
      <c r="D1292" s="88" t="e">
        <f>'ORÇAMENTO '!#REF!</f>
        <v>#REF!</v>
      </c>
      <c r="E1292" s="88" t="e">
        <f>'ORÇAMENTO '!#REF!</f>
        <v>#REF!</v>
      </c>
      <c r="F1292" s="88" t="e">
        <f>'ORÇAMENTO '!#REF!</f>
        <v>#REF!</v>
      </c>
      <c r="G1292" s="90" t="e">
        <f>'ORÇAMENTO '!#REF!</f>
        <v>#REF!</v>
      </c>
      <c r="H1292" s="92" t="e">
        <f>'ORÇAMENTO '!#REF!</f>
        <v>#REF!</v>
      </c>
      <c r="I1292" s="90" t="e">
        <f>'ORÇAMENTO '!#REF!</f>
        <v>#REF!</v>
      </c>
      <c r="J1292" s="90" t="e">
        <f>'ORÇAMENTO '!#REF!</f>
        <v>#REF!</v>
      </c>
      <c r="K1292" s="90" t="e">
        <f>'ORÇAMENTO '!#REF!</f>
        <v>#REF!</v>
      </c>
      <c r="L1292" s="92" t="e">
        <f>'ORÇAMENTO '!#REF!</f>
        <v>#REF!</v>
      </c>
      <c r="M1292" s="92" t="e">
        <f>'ORÇAMENTO '!#REF!</f>
        <v>#REF!</v>
      </c>
      <c r="N1292" s="95" t="e">
        <f>'ORÇAMENTO '!#REF!</f>
        <v>#REF!</v>
      </c>
      <c r="R1292" s="96" t="e">
        <f t="shared" si="412"/>
        <v>#REF!</v>
      </c>
      <c r="S1292" s="96" t="e">
        <f t="shared" si="413"/>
        <v>#REF!</v>
      </c>
      <c r="T1292" s="89" t="e">
        <f t="shared" si="414"/>
        <v>#REF!</v>
      </c>
      <c r="U1292" s="96" t="e">
        <f t="shared" si="411"/>
        <v>#REF!</v>
      </c>
      <c r="V1292" s="100" t="e">
        <f t="shared" si="415"/>
        <v>#REF!</v>
      </c>
    </row>
    <row r="1293" spans="3:23" hidden="1">
      <c r="C1293" s="84" t="e">
        <f>'ORÇAMENTO '!#REF!</f>
        <v>#REF!</v>
      </c>
      <c r="D1293" s="88" t="e">
        <f>'ORÇAMENTO '!#REF!</f>
        <v>#REF!</v>
      </c>
      <c r="E1293" s="88" t="e">
        <f>'ORÇAMENTO '!#REF!</f>
        <v>#REF!</v>
      </c>
      <c r="F1293" s="88" t="e">
        <f>'ORÇAMENTO '!#REF!</f>
        <v>#REF!</v>
      </c>
      <c r="G1293" s="90" t="e">
        <f>'ORÇAMENTO '!#REF!</f>
        <v>#REF!</v>
      </c>
      <c r="H1293" s="92" t="e">
        <f>'ORÇAMENTO '!#REF!</f>
        <v>#REF!</v>
      </c>
      <c r="I1293" s="90" t="e">
        <f>'ORÇAMENTO '!#REF!</f>
        <v>#REF!</v>
      </c>
      <c r="J1293" s="90" t="e">
        <f>'ORÇAMENTO '!#REF!</f>
        <v>#REF!</v>
      </c>
      <c r="K1293" s="90" t="e">
        <f>'ORÇAMENTO '!#REF!</f>
        <v>#REF!</v>
      </c>
      <c r="L1293" s="92" t="e">
        <f>'ORÇAMENTO '!#REF!</f>
        <v>#REF!</v>
      </c>
      <c r="M1293" s="92" t="e">
        <f>'ORÇAMENTO '!#REF!</f>
        <v>#REF!</v>
      </c>
      <c r="N1293" s="95" t="e">
        <f>'ORÇAMENTO '!#REF!</f>
        <v>#REF!</v>
      </c>
      <c r="R1293" s="96" t="e">
        <f t="shared" si="412"/>
        <v>#REF!</v>
      </c>
      <c r="S1293" s="96" t="e">
        <f t="shared" si="413"/>
        <v>#REF!</v>
      </c>
      <c r="T1293" s="89" t="e">
        <f t="shared" si="414"/>
        <v>#REF!</v>
      </c>
      <c r="U1293" s="96" t="e">
        <f t="shared" si="411"/>
        <v>#REF!</v>
      </c>
      <c r="V1293" s="100" t="e">
        <f t="shared" si="415"/>
        <v>#REF!</v>
      </c>
    </row>
    <row r="1294" spans="3:23" hidden="1">
      <c r="C1294" s="84" t="e">
        <f>'ORÇAMENTO '!#REF!</f>
        <v>#REF!</v>
      </c>
      <c r="D1294" s="88" t="e">
        <f>'ORÇAMENTO '!#REF!</f>
        <v>#REF!</v>
      </c>
      <c r="E1294" s="88" t="e">
        <f>'ORÇAMENTO '!#REF!</f>
        <v>#REF!</v>
      </c>
      <c r="F1294" s="88" t="e">
        <f>'ORÇAMENTO '!#REF!</f>
        <v>#REF!</v>
      </c>
      <c r="G1294" s="90" t="e">
        <f>'ORÇAMENTO '!#REF!</f>
        <v>#REF!</v>
      </c>
      <c r="H1294" s="92" t="e">
        <f>'ORÇAMENTO '!#REF!</f>
        <v>#REF!</v>
      </c>
      <c r="I1294" s="90" t="e">
        <f>'ORÇAMENTO '!#REF!</f>
        <v>#REF!</v>
      </c>
      <c r="J1294" s="90" t="e">
        <f>'ORÇAMENTO '!#REF!</f>
        <v>#REF!</v>
      </c>
      <c r="K1294" s="90" t="e">
        <f>'ORÇAMENTO '!#REF!</f>
        <v>#REF!</v>
      </c>
      <c r="L1294" s="92" t="e">
        <f>'ORÇAMENTO '!#REF!</f>
        <v>#REF!</v>
      </c>
      <c r="M1294" s="92" t="e">
        <f>'ORÇAMENTO '!#REF!</f>
        <v>#REF!</v>
      </c>
      <c r="N1294" s="95" t="e">
        <f>'ORÇAMENTO '!#REF!</f>
        <v>#REF!</v>
      </c>
      <c r="R1294" s="96" t="e">
        <f t="shared" si="412"/>
        <v>#REF!</v>
      </c>
      <c r="S1294" s="96" t="e">
        <f t="shared" si="413"/>
        <v>#REF!</v>
      </c>
      <c r="T1294" s="89" t="e">
        <f t="shared" si="414"/>
        <v>#REF!</v>
      </c>
      <c r="U1294" s="96" t="e">
        <f t="shared" si="411"/>
        <v>#REF!</v>
      </c>
      <c r="V1294" s="100" t="e">
        <f t="shared" si="415"/>
        <v>#REF!</v>
      </c>
    </row>
    <row r="1295" spans="3:23">
      <c r="C1295" s="84" t="e">
        <f>'ORÇAMENTO '!#REF!</f>
        <v>#REF!</v>
      </c>
      <c r="D1295" s="88" t="e">
        <f>'ORÇAMENTO '!#REF!</f>
        <v>#REF!</v>
      </c>
      <c r="E1295" s="88" t="e">
        <f>'ORÇAMENTO '!#REF!</f>
        <v>#REF!</v>
      </c>
      <c r="F1295" s="88" t="e">
        <f>'ORÇAMENTO '!#REF!</f>
        <v>#REF!</v>
      </c>
      <c r="G1295" s="90" t="e">
        <f>'ORÇAMENTO '!#REF!</f>
        <v>#REF!</v>
      </c>
      <c r="H1295" s="92" t="e">
        <f>'ORÇAMENTO '!#REF!</f>
        <v>#REF!</v>
      </c>
      <c r="I1295" s="90" t="e">
        <f>'ORÇAMENTO '!#REF!</f>
        <v>#REF!</v>
      </c>
      <c r="J1295" s="90" t="e">
        <f>'ORÇAMENTO '!#REF!</f>
        <v>#REF!</v>
      </c>
      <c r="K1295" s="90" t="e">
        <f>'ORÇAMENTO '!#REF!</f>
        <v>#REF!</v>
      </c>
      <c r="L1295" s="92" t="e">
        <f>'ORÇAMENTO '!#REF!</f>
        <v>#REF!</v>
      </c>
      <c r="M1295" s="92" t="e">
        <f>'ORÇAMENTO '!#REF!</f>
        <v>#REF!</v>
      </c>
      <c r="N1295" s="95" t="e">
        <f>'ORÇAMENTO '!#REF!</f>
        <v>#REF!</v>
      </c>
      <c r="R1295" s="96" t="e">
        <f t="shared" ref="R1295:R1314" si="416">IF(F1295=F1294,0,SUMIF($F$6:$F$1627,F1295,$H$6:$H$1627))</f>
        <v>#REF!</v>
      </c>
      <c r="S1295" s="96" t="e">
        <f t="shared" ref="S1295:S1314" si="417">IF(F1295=F1294,0,SUMIF($F$6:$F$1627,F1295,$I$6:$I$1627))</f>
        <v>#REF!</v>
      </c>
      <c r="T1295" s="89" t="e">
        <f t="shared" ref="T1295:T1314" si="418">IF(F1295=F1294,0,SUMIF($F$6:$F$1627,F1295,$L$6:$L$1627))</f>
        <v>#REF!</v>
      </c>
      <c r="U1295" s="96" t="e">
        <f t="shared" si="411"/>
        <v>#REF!</v>
      </c>
      <c r="V1295" s="100" t="e">
        <f t="shared" ref="V1295:V1314" si="419">IF(F1295=F1294,0,SUMIF($F$6:$F$1627,F1295,$N$6:$N$1627))</f>
        <v>#REF!</v>
      </c>
      <c r="W1295" s="103" t="e">
        <f t="shared" ref="W1295:W1314" si="420">V1295+W1294</f>
        <v>#REF!</v>
      </c>
    </row>
    <row r="1296" spans="3:23">
      <c r="C1296" s="84" t="e">
        <f>'ORÇAMENTO '!#REF!</f>
        <v>#REF!</v>
      </c>
      <c r="D1296" s="88" t="e">
        <f>'ORÇAMENTO '!#REF!</f>
        <v>#REF!</v>
      </c>
      <c r="E1296" s="88" t="e">
        <f>'ORÇAMENTO '!#REF!</f>
        <v>#REF!</v>
      </c>
      <c r="F1296" s="88" t="e">
        <f>'ORÇAMENTO '!#REF!</f>
        <v>#REF!</v>
      </c>
      <c r="G1296" s="90" t="e">
        <f>'ORÇAMENTO '!#REF!</f>
        <v>#REF!</v>
      </c>
      <c r="H1296" s="92" t="e">
        <f>'ORÇAMENTO '!#REF!</f>
        <v>#REF!</v>
      </c>
      <c r="I1296" s="90" t="e">
        <f>'ORÇAMENTO '!#REF!</f>
        <v>#REF!</v>
      </c>
      <c r="J1296" s="90" t="e">
        <f>'ORÇAMENTO '!#REF!</f>
        <v>#REF!</v>
      </c>
      <c r="K1296" s="90" t="e">
        <f>'ORÇAMENTO '!#REF!</f>
        <v>#REF!</v>
      </c>
      <c r="L1296" s="92" t="e">
        <f>'ORÇAMENTO '!#REF!</f>
        <v>#REF!</v>
      </c>
      <c r="M1296" s="92" t="e">
        <f>'ORÇAMENTO '!#REF!</f>
        <v>#REF!</v>
      </c>
      <c r="N1296" s="95" t="e">
        <f>'ORÇAMENTO '!#REF!</f>
        <v>#REF!</v>
      </c>
      <c r="R1296" s="96" t="e">
        <f t="shared" si="416"/>
        <v>#REF!</v>
      </c>
      <c r="S1296" s="96" t="e">
        <f t="shared" si="417"/>
        <v>#REF!</v>
      </c>
      <c r="T1296" s="89" t="e">
        <f t="shared" si="418"/>
        <v>#REF!</v>
      </c>
      <c r="U1296" s="96" t="e">
        <f t="shared" si="411"/>
        <v>#REF!</v>
      </c>
      <c r="V1296" s="100" t="e">
        <f t="shared" si="419"/>
        <v>#REF!</v>
      </c>
      <c r="W1296" s="103" t="e">
        <f t="shared" si="420"/>
        <v>#REF!</v>
      </c>
    </row>
    <row r="1297" spans="3:23">
      <c r="C1297" s="84" t="e">
        <f>'ORÇAMENTO '!#REF!</f>
        <v>#REF!</v>
      </c>
      <c r="D1297" s="88" t="e">
        <f>'ORÇAMENTO '!#REF!</f>
        <v>#REF!</v>
      </c>
      <c r="E1297" s="88" t="e">
        <f>'ORÇAMENTO '!#REF!</f>
        <v>#REF!</v>
      </c>
      <c r="F1297" s="88" t="e">
        <f>'ORÇAMENTO '!#REF!</f>
        <v>#REF!</v>
      </c>
      <c r="G1297" s="90" t="e">
        <f>'ORÇAMENTO '!#REF!</f>
        <v>#REF!</v>
      </c>
      <c r="H1297" s="92" t="e">
        <f>'ORÇAMENTO '!#REF!</f>
        <v>#REF!</v>
      </c>
      <c r="I1297" s="90" t="e">
        <f>'ORÇAMENTO '!#REF!</f>
        <v>#REF!</v>
      </c>
      <c r="J1297" s="90" t="e">
        <f>'ORÇAMENTO '!#REF!</f>
        <v>#REF!</v>
      </c>
      <c r="K1297" s="90" t="e">
        <f>'ORÇAMENTO '!#REF!</f>
        <v>#REF!</v>
      </c>
      <c r="L1297" s="92" t="e">
        <f>'ORÇAMENTO '!#REF!</f>
        <v>#REF!</v>
      </c>
      <c r="M1297" s="92" t="e">
        <f>'ORÇAMENTO '!#REF!</f>
        <v>#REF!</v>
      </c>
      <c r="N1297" s="95" t="e">
        <f>'ORÇAMENTO '!#REF!</f>
        <v>#REF!</v>
      </c>
      <c r="R1297" s="96" t="e">
        <f t="shared" si="416"/>
        <v>#REF!</v>
      </c>
      <c r="S1297" s="96" t="e">
        <f t="shared" si="417"/>
        <v>#REF!</v>
      </c>
      <c r="T1297" s="89" t="e">
        <f t="shared" si="418"/>
        <v>#REF!</v>
      </c>
      <c r="U1297" s="96" t="e">
        <f t="shared" si="411"/>
        <v>#REF!</v>
      </c>
      <c r="V1297" s="100" t="e">
        <f t="shared" si="419"/>
        <v>#REF!</v>
      </c>
      <c r="W1297" s="103" t="e">
        <f t="shared" si="420"/>
        <v>#REF!</v>
      </c>
    </row>
    <row r="1298" spans="3:23">
      <c r="C1298" s="84" t="e">
        <f>'ORÇAMENTO '!#REF!</f>
        <v>#REF!</v>
      </c>
      <c r="D1298" s="88" t="e">
        <f>'ORÇAMENTO '!#REF!</f>
        <v>#REF!</v>
      </c>
      <c r="E1298" s="88" t="e">
        <f>'ORÇAMENTO '!#REF!</f>
        <v>#REF!</v>
      </c>
      <c r="F1298" s="88" t="e">
        <f>'ORÇAMENTO '!#REF!</f>
        <v>#REF!</v>
      </c>
      <c r="G1298" s="90" t="e">
        <f>'ORÇAMENTO '!#REF!</f>
        <v>#REF!</v>
      </c>
      <c r="H1298" s="92" t="e">
        <f>'ORÇAMENTO '!#REF!</f>
        <v>#REF!</v>
      </c>
      <c r="I1298" s="90" t="e">
        <f>'ORÇAMENTO '!#REF!</f>
        <v>#REF!</v>
      </c>
      <c r="J1298" s="90" t="e">
        <f>'ORÇAMENTO '!#REF!</f>
        <v>#REF!</v>
      </c>
      <c r="K1298" s="90" t="e">
        <f>'ORÇAMENTO '!#REF!</f>
        <v>#REF!</v>
      </c>
      <c r="L1298" s="92" t="e">
        <f>'ORÇAMENTO '!#REF!</f>
        <v>#REF!</v>
      </c>
      <c r="M1298" s="92" t="e">
        <f>'ORÇAMENTO '!#REF!</f>
        <v>#REF!</v>
      </c>
      <c r="N1298" s="95" t="e">
        <f>'ORÇAMENTO '!#REF!</f>
        <v>#REF!</v>
      </c>
      <c r="R1298" s="96" t="e">
        <f t="shared" si="416"/>
        <v>#REF!</v>
      </c>
      <c r="S1298" s="96" t="e">
        <f t="shared" si="417"/>
        <v>#REF!</v>
      </c>
      <c r="T1298" s="89" t="e">
        <f t="shared" si="418"/>
        <v>#REF!</v>
      </c>
      <c r="U1298" s="96" t="e">
        <f t="shared" si="411"/>
        <v>#REF!</v>
      </c>
      <c r="V1298" s="100" t="e">
        <f t="shared" si="419"/>
        <v>#REF!</v>
      </c>
      <c r="W1298" s="103" t="e">
        <f t="shared" si="420"/>
        <v>#REF!</v>
      </c>
    </row>
    <row r="1299" spans="3:23">
      <c r="C1299" s="84" t="e">
        <f>'ORÇAMENTO '!#REF!</f>
        <v>#REF!</v>
      </c>
      <c r="D1299" s="88" t="e">
        <f>'ORÇAMENTO '!#REF!</f>
        <v>#REF!</v>
      </c>
      <c r="E1299" s="88" t="e">
        <f>'ORÇAMENTO '!#REF!</f>
        <v>#REF!</v>
      </c>
      <c r="F1299" s="88" t="e">
        <f>'ORÇAMENTO '!#REF!</f>
        <v>#REF!</v>
      </c>
      <c r="G1299" s="90" t="e">
        <f>'ORÇAMENTO '!#REF!</f>
        <v>#REF!</v>
      </c>
      <c r="H1299" s="92" t="e">
        <f>'ORÇAMENTO '!#REF!</f>
        <v>#REF!</v>
      </c>
      <c r="I1299" s="90" t="e">
        <f>'ORÇAMENTO '!#REF!</f>
        <v>#REF!</v>
      </c>
      <c r="J1299" s="90" t="e">
        <f>'ORÇAMENTO '!#REF!</f>
        <v>#REF!</v>
      </c>
      <c r="K1299" s="90" t="e">
        <f>'ORÇAMENTO '!#REF!</f>
        <v>#REF!</v>
      </c>
      <c r="L1299" s="92" t="e">
        <f>'ORÇAMENTO '!#REF!</f>
        <v>#REF!</v>
      </c>
      <c r="M1299" s="92" t="e">
        <f>'ORÇAMENTO '!#REF!</f>
        <v>#REF!</v>
      </c>
      <c r="N1299" s="95" t="e">
        <f>'ORÇAMENTO '!#REF!</f>
        <v>#REF!</v>
      </c>
      <c r="R1299" s="96" t="e">
        <f t="shared" si="416"/>
        <v>#REF!</v>
      </c>
      <c r="S1299" s="96" t="e">
        <f t="shared" si="417"/>
        <v>#REF!</v>
      </c>
      <c r="T1299" s="89" t="e">
        <f t="shared" si="418"/>
        <v>#REF!</v>
      </c>
      <c r="U1299" s="96" t="e">
        <f t="shared" si="411"/>
        <v>#REF!</v>
      </c>
      <c r="V1299" s="100" t="e">
        <f t="shared" si="419"/>
        <v>#REF!</v>
      </c>
      <c r="W1299" s="103" t="e">
        <f t="shared" si="420"/>
        <v>#REF!</v>
      </c>
    </row>
    <row r="1300" spans="3:23">
      <c r="C1300" s="84" t="e">
        <f>'ORÇAMENTO '!#REF!</f>
        <v>#REF!</v>
      </c>
      <c r="D1300" s="88" t="e">
        <f>'ORÇAMENTO '!#REF!</f>
        <v>#REF!</v>
      </c>
      <c r="E1300" s="88" t="e">
        <f>'ORÇAMENTO '!#REF!</f>
        <v>#REF!</v>
      </c>
      <c r="F1300" s="88" t="e">
        <f>'ORÇAMENTO '!#REF!</f>
        <v>#REF!</v>
      </c>
      <c r="G1300" s="90" t="e">
        <f>'ORÇAMENTO '!#REF!</f>
        <v>#REF!</v>
      </c>
      <c r="H1300" s="92" t="e">
        <f>'ORÇAMENTO '!#REF!</f>
        <v>#REF!</v>
      </c>
      <c r="I1300" s="90" t="e">
        <f>'ORÇAMENTO '!#REF!</f>
        <v>#REF!</v>
      </c>
      <c r="J1300" s="90" t="e">
        <f>'ORÇAMENTO '!#REF!</f>
        <v>#REF!</v>
      </c>
      <c r="K1300" s="90" t="e">
        <f>'ORÇAMENTO '!#REF!</f>
        <v>#REF!</v>
      </c>
      <c r="L1300" s="92" t="e">
        <f>'ORÇAMENTO '!#REF!</f>
        <v>#REF!</v>
      </c>
      <c r="M1300" s="92" t="e">
        <f>'ORÇAMENTO '!#REF!</f>
        <v>#REF!</v>
      </c>
      <c r="N1300" s="95" t="e">
        <f>'ORÇAMENTO '!#REF!</f>
        <v>#REF!</v>
      </c>
      <c r="R1300" s="96" t="e">
        <f t="shared" si="416"/>
        <v>#REF!</v>
      </c>
      <c r="S1300" s="96" t="e">
        <f t="shared" si="417"/>
        <v>#REF!</v>
      </c>
      <c r="T1300" s="89" t="e">
        <f t="shared" si="418"/>
        <v>#REF!</v>
      </c>
      <c r="U1300" s="96" t="e">
        <f t="shared" si="411"/>
        <v>#REF!</v>
      </c>
      <c r="V1300" s="100" t="e">
        <f t="shared" si="419"/>
        <v>#REF!</v>
      </c>
      <c r="W1300" s="103" t="e">
        <f t="shared" si="420"/>
        <v>#REF!</v>
      </c>
    </row>
    <row r="1301" spans="3:23">
      <c r="C1301" s="84" t="e">
        <f>'ORÇAMENTO '!#REF!</f>
        <v>#REF!</v>
      </c>
      <c r="D1301" s="88" t="e">
        <f>'ORÇAMENTO '!#REF!</f>
        <v>#REF!</v>
      </c>
      <c r="E1301" s="88" t="e">
        <f>'ORÇAMENTO '!#REF!</f>
        <v>#REF!</v>
      </c>
      <c r="F1301" s="88" t="e">
        <f>'ORÇAMENTO '!#REF!</f>
        <v>#REF!</v>
      </c>
      <c r="G1301" s="90" t="e">
        <f>'ORÇAMENTO '!#REF!</f>
        <v>#REF!</v>
      </c>
      <c r="H1301" s="92" t="e">
        <f>'ORÇAMENTO '!#REF!</f>
        <v>#REF!</v>
      </c>
      <c r="I1301" s="90" t="e">
        <f>'ORÇAMENTO '!#REF!</f>
        <v>#REF!</v>
      </c>
      <c r="J1301" s="90" t="e">
        <f>'ORÇAMENTO '!#REF!</f>
        <v>#REF!</v>
      </c>
      <c r="K1301" s="90" t="e">
        <f>'ORÇAMENTO '!#REF!</f>
        <v>#REF!</v>
      </c>
      <c r="L1301" s="92" t="e">
        <f>'ORÇAMENTO '!#REF!</f>
        <v>#REF!</v>
      </c>
      <c r="M1301" s="92" t="e">
        <f>'ORÇAMENTO '!#REF!</f>
        <v>#REF!</v>
      </c>
      <c r="N1301" s="95" t="e">
        <f>'ORÇAMENTO '!#REF!</f>
        <v>#REF!</v>
      </c>
      <c r="R1301" s="96" t="e">
        <f t="shared" si="416"/>
        <v>#REF!</v>
      </c>
      <c r="S1301" s="96" t="e">
        <f t="shared" si="417"/>
        <v>#REF!</v>
      </c>
      <c r="T1301" s="89" t="e">
        <f t="shared" si="418"/>
        <v>#REF!</v>
      </c>
      <c r="U1301" s="96" t="e">
        <f t="shared" si="411"/>
        <v>#REF!</v>
      </c>
      <c r="V1301" s="100" t="e">
        <f t="shared" si="419"/>
        <v>#REF!</v>
      </c>
      <c r="W1301" s="103" t="e">
        <f t="shared" si="420"/>
        <v>#REF!</v>
      </c>
    </row>
    <row r="1302" spans="3:23">
      <c r="C1302" s="84" t="e">
        <f>'ORÇAMENTO '!#REF!</f>
        <v>#REF!</v>
      </c>
      <c r="D1302" s="88" t="e">
        <f>'ORÇAMENTO '!#REF!</f>
        <v>#REF!</v>
      </c>
      <c r="E1302" s="88" t="e">
        <f>'ORÇAMENTO '!#REF!</f>
        <v>#REF!</v>
      </c>
      <c r="F1302" s="88" t="e">
        <f>'ORÇAMENTO '!#REF!</f>
        <v>#REF!</v>
      </c>
      <c r="G1302" s="90" t="e">
        <f>'ORÇAMENTO '!#REF!</f>
        <v>#REF!</v>
      </c>
      <c r="H1302" s="92" t="e">
        <f>'ORÇAMENTO '!#REF!</f>
        <v>#REF!</v>
      </c>
      <c r="I1302" s="90" t="e">
        <f>'ORÇAMENTO '!#REF!</f>
        <v>#REF!</v>
      </c>
      <c r="J1302" s="90" t="e">
        <f>'ORÇAMENTO '!#REF!</f>
        <v>#REF!</v>
      </c>
      <c r="K1302" s="90" t="e">
        <f>'ORÇAMENTO '!#REF!</f>
        <v>#REF!</v>
      </c>
      <c r="L1302" s="92" t="e">
        <f>'ORÇAMENTO '!#REF!</f>
        <v>#REF!</v>
      </c>
      <c r="M1302" s="92" t="e">
        <f>'ORÇAMENTO '!#REF!</f>
        <v>#REF!</v>
      </c>
      <c r="N1302" s="95" t="e">
        <f>'ORÇAMENTO '!#REF!</f>
        <v>#REF!</v>
      </c>
      <c r="R1302" s="96" t="e">
        <f t="shared" si="416"/>
        <v>#REF!</v>
      </c>
      <c r="S1302" s="96" t="e">
        <f t="shared" si="417"/>
        <v>#REF!</v>
      </c>
      <c r="T1302" s="89" t="e">
        <f t="shared" si="418"/>
        <v>#REF!</v>
      </c>
      <c r="U1302" s="96" t="e">
        <f t="shared" si="411"/>
        <v>#REF!</v>
      </c>
      <c r="V1302" s="100" t="e">
        <f t="shared" si="419"/>
        <v>#REF!</v>
      </c>
      <c r="W1302" s="103" t="e">
        <f t="shared" si="420"/>
        <v>#REF!</v>
      </c>
    </row>
    <row r="1303" spans="3:23">
      <c r="C1303" s="84" t="e">
        <f>'ORÇAMENTO '!#REF!</f>
        <v>#REF!</v>
      </c>
      <c r="D1303" s="88" t="e">
        <f>'ORÇAMENTO '!#REF!</f>
        <v>#REF!</v>
      </c>
      <c r="E1303" s="88" t="e">
        <f>'ORÇAMENTO '!#REF!</f>
        <v>#REF!</v>
      </c>
      <c r="F1303" s="88" t="e">
        <f>'ORÇAMENTO '!#REF!</f>
        <v>#REF!</v>
      </c>
      <c r="G1303" s="90" t="e">
        <f>'ORÇAMENTO '!#REF!</f>
        <v>#REF!</v>
      </c>
      <c r="H1303" s="92" t="e">
        <f>'ORÇAMENTO '!#REF!</f>
        <v>#REF!</v>
      </c>
      <c r="I1303" s="90" t="e">
        <f>'ORÇAMENTO '!#REF!</f>
        <v>#REF!</v>
      </c>
      <c r="J1303" s="90" t="e">
        <f>'ORÇAMENTO '!#REF!</f>
        <v>#REF!</v>
      </c>
      <c r="K1303" s="90" t="e">
        <f>'ORÇAMENTO '!#REF!</f>
        <v>#REF!</v>
      </c>
      <c r="L1303" s="92" t="e">
        <f>'ORÇAMENTO '!#REF!</f>
        <v>#REF!</v>
      </c>
      <c r="M1303" s="92" t="e">
        <f>'ORÇAMENTO '!#REF!</f>
        <v>#REF!</v>
      </c>
      <c r="N1303" s="95" t="e">
        <f>'ORÇAMENTO '!#REF!</f>
        <v>#REF!</v>
      </c>
      <c r="R1303" s="96" t="e">
        <f t="shared" si="416"/>
        <v>#REF!</v>
      </c>
      <c r="S1303" s="96" t="e">
        <f t="shared" si="417"/>
        <v>#REF!</v>
      </c>
      <c r="T1303" s="89" t="e">
        <f t="shared" si="418"/>
        <v>#REF!</v>
      </c>
      <c r="U1303" s="96" t="e">
        <f t="shared" si="411"/>
        <v>#REF!</v>
      </c>
      <c r="V1303" s="100" t="e">
        <f t="shared" si="419"/>
        <v>#REF!</v>
      </c>
      <c r="W1303" s="103" t="e">
        <f t="shared" si="420"/>
        <v>#REF!</v>
      </c>
    </row>
    <row r="1304" spans="3:23">
      <c r="C1304" s="84" t="e">
        <f>'ORÇAMENTO '!#REF!</f>
        <v>#REF!</v>
      </c>
      <c r="D1304" s="88" t="e">
        <f>'ORÇAMENTO '!#REF!</f>
        <v>#REF!</v>
      </c>
      <c r="E1304" s="88" t="e">
        <f>'ORÇAMENTO '!#REF!</f>
        <v>#REF!</v>
      </c>
      <c r="F1304" s="88" t="e">
        <f>'ORÇAMENTO '!#REF!</f>
        <v>#REF!</v>
      </c>
      <c r="G1304" s="90" t="e">
        <f>'ORÇAMENTO '!#REF!</f>
        <v>#REF!</v>
      </c>
      <c r="H1304" s="92" t="e">
        <f>'ORÇAMENTO '!#REF!</f>
        <v>#REF!</v>
      </c>
      <c r="I1304" s="90" t="e">
        <f>'ORÇAMENTO '!#REF!</f>
        <v>#REF!</v>
      </c>
      <c r="J1304" s="90" t="e">
        <f>'ORÇAMENTO '!#REF!</f>
        <v>#REF!</v>
      </c>
      <c r="K1304" s="90" t="e">
        <f>'ORÇAMENTO '!#REF!</f>
        <v>#REF!</v>
      </c>
      <c r="L1304" s="92" t="e">
        <f>'ORÇAMENTO '!#REF!</f>
        <v>#REF!</v>
      </c>
      <c r="M1304" s="92" t="e">
        <f>'ORÇAMENTO '!#REF!</f>
        <v>#REF!</v>
      </c>
      <c r="N1304" s="95" t="e">
        <f>'ORÇAMENTO '!#REF!</f>
        <v>#REF!</v>
      </c>
      <c r="R1304" s="96" t="e">
        <f t="shared" si="416"/>
        <v>#REF!</v>
      </c>
      <c r="S1304" s="96" t="e">
        <f t="shared" si="417"/>
        <v>#REF!</v>
      </c>
      <c r="T1304" s="89" t="e">
        <f t="shared" si="418"/>
        <v>#REF!</v>
      </c>
      <c r="U1304" s="96" t="e">
        <f t="shared" si="411"/>
        <v>#REF!</v>
      </c>
      <c r="V1304" s="100" t="e">
        <f t="shared" si="419"/>
        <v>#REF!</v>
      </c>
      <c r="W1304" s="103" t="e">
        <f t="shared" si="420"/>
        <v>#REF!</v>
      </c>
    </row>
    <row r="1305" spans="3:23">
      <c r="C1305" s="84" t="e">
        <f>'ORÇAMENTO '!#REF!</f>
        <v>#REF!</v>
      </c>
      <c r="D1305" s="88" t="e">
        <f>'ORÇAMENTO '!#REF!</f>
        <v>#REF!</v>
      </c>
      <c r="E1305" s="88" t="e">
        <f>'ORÇAMENTO '!#REF!</f>
        <v>#REF!</v>
      </c>
      <c r="F1305" s="88" t="e">
        <f>'ORÇAMENTO '!#REF!</f>
        <v>#REF!</v>
      </c>
      <c r="G1305" s="90" t="e">
        <f>'ORÇAMENTO '!#REF!</f>
        <v>#REF!</v>
      </c>
      <c r="H1305" s="92" t="e">
        <f>'ORÇAMENTO '!#REF!</f>
        <v>#REF!</v>
      </c>
      <c r="I1305" s="90" t="e">
        <f>'ORÇAMENTO '!#REF!</f>
        <v>#REF!</v>
      </c>
      <c r="J1305" s="90" t="e">
        <f>'ORÇAMENTO '!#REF!</f>
        <v>#REF!</v>
      </c>
      <c r="K1305" s="90" t="e">
        <f>'ORÇAMENTO '!#REF!</f>
        <v>#REF!</v>
      </c>
      <c r="L1305" s="92" t="e">
        <f>'ORÇAMENTO '!#REF!</f>
        <v>#REF!</v>
      </c>
      <c r="M1305" s="92" t="e">
        <f>'ORÇAMENTO '!#REF!</f>
        <v>#REF!</v>
      </c>
      <c r="N1305" s="95" t="e">
        <f>'ORÇAMENTO '!#REF!</f>
        <v>#REF!</v>
      </c>
      <c r="R1305" s="96" t="e">
        <f t="shared" si="416"/>
        <v>#REF!</v>
      </c>
      <c r="S1305" s="96" t="e">
        <f t="shared" si="417"/>
        <v>#REF!</v>
      </c>
      <c r="T1305" s="89" t="e">
        <f t="shared" si="418"/>
        <v>#REF!</v>
      </c>
      <c r="U1305" s="96" t="e">
        <f t="shared" si="411"/>
        <v>#REF!</v>
      </c>
      <c r="V1305" s="100" t="e">
        <f t="shared" si="419"/>
        <v>#REF!</v>
      </c>
      <c r="W1305" s="103" t="e">
        <f t="shared" si="420"/>
        <v>#REF!</v>
      </c>
    </row>
    <row r="1306" spans="3:23">
      <c r="C1306" s="84" t="e">
        <f>'ORÇAMENTO '!#REF!</f>
        <v>#REF!</v>
      </c>
      <c r="D1306" s="88" t="e">
        <f>'ORÇAMENTO '!#REF!</f>
        <v>#REF!</v>
      </c>
      <c r="E1306" s="88" t="e">
        <f>'ORÇAMENTO '!#REF!</f>
        <v>#REF!</v>
      </c>
      <c r="F1306" s="88" t="e">
        <f>'ORÇAMENTO '!#REF!</f>
        <v>#REF!</v>
      </c>
      <c r="G1306" s="90" t="e">
        <f>'ORÇAMENTO '!#REF!</f>
        <v>#REF!</v>
      </c>
      <c r="H1306" s="92" t="e">
        <f>'ORÇAMENTO '!#REF!</f>
        <v>#REF!</v>
      </c>
      <c r="I1306" s="90" t="e">
        <f>'ORÇAMENTO '!#REF!</f>
        <v>#REF!</v>
      </c>
      <c r="J1306" s="90" t="e">
        <f>'ORÇAMENTO '!#REF!</f>
        <v>#REF!</v>
      </c>
      <c r="K1306" s="90" t="e">
        <f>'ORÇAMENTO '!#REF!</f>
        <v>#REF!</v>
      </c>
      <c r="L1306" s="92" t="e">
        <f>'ORÇAMENTO '!#REF!</f>
        <v>#REF!</v>
      </c>
      <c r="M1306" s="92" t="e">
        <f>'ORÇAMENTO '!#REF!</f>
        <v>#REF!</v>
      </c>
      <c r="N1306" s="95" t="e">
        <f>'ORÇAMENTO '!#REF!</f>
        <v>#REF!</v>
      </c>
      <c r="R1306" s="96" t="e">
        <f t="shared" si="416"/>
        <v>#REF!</v>
      </c>
      <c r="S1306" s="96" t="e">
        <f t="shared" si="417"/>
        <v>#REF!</v>
      </c>
      <c r="T1306" s="89" t="e">
        <f t="shared" si="418"/>
        <v>#REF!</v>
      </c>
      <c r="U1306" s="96" t="e">
        <f t="shared" si="411"/>
        <v>#REF!</v>
      </c>
      <c r="V1306" s="100" t="e">
        <f t="shared" si="419"/>
        <v>#REF!</v>
      </c>
      <c r="W1306" s="103" t="e">
        <f t="shared" si="420"/>
        <v>#REF!</v>
      </c>
    </row>
    <row r="1307" spans="3:23">
      <c r="C1307" s="84" t="e">
        <f>'ORÇAMENTO '!#REF!</f>
        <v>#REF!</v>
      </c>
      <c r="D1307" s="88" t="e">
        <f>'ORÇAMENTO '!#REF!</f>
        <v>#REF!</v>
      </c>
      <c r="E1307" s="88" t="e">
        <f>'ORÇAMENTO '!#REF!</f>
        <v>#REF!</v>
      </c>
      <c r="F1307" s="88" t="e">
        <f>'ORÇAMENTO '!#REF!</f>
        <v>#REF!</v>
      </c>
      <c r="G1307" s="90" t="e">
        <f>'ORÇAMENTO '!#REF!</f>
        <v>#REF!</v>
      </c>
      <c r="H1307" s="92" t="e">
        <f>'ORÇAMENTO '!#REF!</f>
        <v>#REF!</v>
      </c>
      <c r="I1307" s="90" t="e">
        <f>'ORÇAMENTO '!#REF!</f>
        <v>#REF!</v>
      </c>
      <c r="J1307" s="90" t="e">
        <f>'ORÇAMENTO '!#REF!</f>
        <v>#REF!</v>
      </c>
      <c r="K1307" s="90" t="e">
        <f>'ORÇAMENTO '!#REF!</f>
        <v>#REF!</v>
      </c>
      <c r="L1307" s="92" t="e">
        <f>'ORÇAMENTO '!#REF!</f>
        <v>#REF!</v>
      </c>
      <c r="M1307" s="92" t="e">
        <f>'ORÇAMENTO '!#REF!</f>
        <v>#REF!</v>
      </c>
      <c r="N1307" s="95" t="e">
        <f>'ORÇAMENTO '!#REF!</f>
        <v>#REF!</v>
      </c>
      <c r="R1307" s="96" t="e">
        <f t="shared" si="416"/>
        <v>#REF!</v>
      </c>
      <c r="S1307" s="96" t="e">
        <f t="shared" si="417"/>
        <v>#REF!</v>
      </c>
      <c r="T1307" s="89" t="e">
        <f t="shared" si="418"/>
        <v>#REF!</v>
      </c>
      <c r="U1307" s="96" t="e">
        <f t="shared" si="411"/>
        <v>#REF!</v>
      </c>
      <c r="V1307" s="100" t="e">
        <f t="shared" si="419"/>
        <v>#REF!</v>
      </c>
      <c r="W1307" s="103" t="e">
        <f t="shared" si="420"/>
        <v>#REF!</v>
      </c>
    </row>
    <row r="1308" spans="3:23">
      <c r="C1308" s="84" t="e">
        <f>'ORÇAMENTO '!#REF!</f>
        <v>#REF!</v>
      </c>
      <c r="D1308" s="88" t="e">
        <f>'ORÇAMENTO '!#REF!</f>
        <v>#REF!</v>
      </c>
      <c r="E1308" s="88" t="e">
        <f>'ORÇAMENTO '!#REF!</f>
        <v>#REF!</v>
      </c>
      <c r="F1308" s="88" t="e">
        <f>'ORÇAMENTO '!#REF!</f>
        <v>#REF!</v>
      </c>
      <c r="G1308" s="90" t="e">
        <f>'ORÇAMENTO '!#REF!</f>
        <v>#REF!</v>
      </c>
      <c r="H1308" s="92" t="e">
        <f>'ORÇAMENTO '!#REF!</f>
        <v>#REF!</v>
      </c>
      <c r="I1308" s="90" t="e">
        <f>'ORÇAMENTO '!#REF!</f>
        <v>#REF!</v>
      </c>
      <c r="J1308" s="90" t="e">
        <f>'ORÇAMENTO '!#REF!</f>
        <v>#REF!</v>
      </c>
      <c r="K1308" s="90" t="e">
        <f>'ORÇAMENTO '!#REF!</f>
        <v>#REF!</v>
      </c>
      <c r="L1308" s="92" t="e">
        <f>'ORÇAMENTO '!#REF!</f>
        <v>#REF!</v>
      </c>
      <c r="M1308" s="92" t="e">
        <f>'ORÇAMENTO '!#REF!</f>
        <v>#REF!</v>
      </c>
      <c r="N1308" s="95" t="e">
        <f>'ORÇAMENTO '!#REF!</f>
        <v>#REF!</v>
      </c>
      <c r="R1308" s="96" t="e">
        <f t="shared" si="416"/>
        <v>#REF!</v>
      </c>
      <c r="S1308" s="96" t="e">
        <f t="shared" si="417"/>
        <v>#REF!</v>
      </c>
      <c r="T1308" s="89" t="e">
        <f t="shared" si="418"/>
        <v>#REF!</v>
      </c>
      <c r="U1308" s="96" t="e">
        <f t="shared" si="411"/>
        <v>#REF!</v>
      </c>
      <c r="V1308" s="100" t="e">
        <f t="shared" si="419"/>
        <v>#REF!</v>
      </c>
      <c r="W1308" s="103" t="e">
        <f t="shared" si="420"/>
        <v>#REF!</v>
      </c>
    </row>
    <row r="1309" spans="3:23">
      <c r="C1309" s="84" t="e">
        <f>'ORÇAMENTO '!#REF!</f>
        <v>#REF!</v>
      </c>
      <c r="D1309" s="88" t="e">
        <f>'ORÇAMENTO '!#REF!</f>
        <v>#REF!</v>
      </c>
      <c r="E1309" s="88" t="e">
        <f>'ORÇAMENTO '!#REF!</f>
        <v>#REF!</v>
      </c>
      <c r="F1309" s="88" t="e">
        <f>'ORÇAMENTO '!#REF!</f>
        <v>#REF!</v>
      </c>
      <c r="G1309" s="90" t="e">
        <f>'ORÇAMENTO '!#REF!</f>
        <v>#REF!</v>
      </c>
      <c r="H1309" s="92" t="e">
        <f>'ORÇAMENTO '!#REF!</f>
        <v>#REF!</v>
      </c>
      <c r="I1309" s="90" t="e">
        <f>'ORÇAMENTO '!#REF!</f>
        <v>#REF!</v>
      </c>
      <c r="J1309" s="90" t="e">
        <f>'ORÇAMENTO '!#REF!</f>
        <v>#REF!</v>
      </c>
      <c r="K1309" s="90" t="e">
        <f>'ORÇAMENTO '!#REF!</f>
        <v>#REF!</v>
      </c>
      <c r="L1309" s="92" t="e">
        <f>'ORÇAMENTO '!#REF!</f>
        <v>#REF!</v>
      </c>
      <c r="M1309" s="92" t="e">
        <f>'ORÇAMENTO '!#REF!</f>
        <v>#REF!</v>
      </c>
      <c r="N1309" s="95" t="e">
        <f>'ORÇAMENTO '!#REF!</f>
        <v>#REF!</v>
      </c>
      <c r="R1309" s="96" t="e">
        <f t="shared" si="416"/>
        <v>#REF!</v>
      </c>
      <c r="S1309" s="96" t="e">
        <f t="shared" si="417"/>
        <v>#REF!</v>
      </c>
      <c r="T1309" s="89" t="e">
        <f t="shared" si="418"/>
        <v>#REF!</v>
      </c>
      <c r="U1309" s="96" t="e">
        <f t="shared" si="411"/>
        <v>#REF!</v>
      </c>
      <c r="V1309" s="100" t="e">
        <f t="shared" si="419"/>
        <v>#REF!</v>
      </c>
      <c r="W1309" s="103" t="e">
        <f t="shared" si="420"/>
        <v>#REF!</v>
      </c>
    </row>
    <row r="1310" spans="3:23">
      <c r="C1310" s="84" t="e">
        <f>'ORÇAMENTO '!#REF!</f>
        <v>#REF!</v>
      </c>
      <c r="D1310" s="88" t="e">
        <f>'ORÇAMENTO '!#REF!</f>
        <v>#REF!</v>
      </c>
      <c r="E1310" s="88" t="e">
        <f>'ORÇAMENTO '!#REF!</f>
        <v>#REF!</v>
      </c>
      <c r="F1310" s="88" t="e">
        <f>'ORÇAMENTO '!#REF!</f>
        <v>#REF!</v>
      </c>
      <c r="G1310" s="90" t="e">
        <f>'ORÇAMENTO '!#REF!</f>
        <v>#REF!</v>
      </c>
      <c r="H1310" s="92" t="e">
        <f>'ORÇAMENTO '!#REF!</f>
        <v>#REF!</v>
      </c>
      <c r="I1310" s="90" t="e">
        <f>'ORÇAMENTO '!#REF!</f>
        <v>#REF!</v>
      </c>
      <c r="J1310" s="90" t="e">
        <f>'ORÇAMENTO '!#REF!</f>
        <v>#REF!</v>
      </c>
      <c r="K1310" s="90" t="e">
        <f>'ORÇAMENTO '!#REF!</f>
        <v>#REF!</v>
      </c>
      <c r="L1310" s="92" t="e">
        <f>'ORÇAMENTO '!#REF!</f>
        <v>#REF!</v>
      </c>
      <c r="M1310" s="92" t="e">
        <f>'ORÇAMENTO '!#REF!</f>
        <v>#REF!</v>
      </c>
      <c r="N1310" s="95" t="e">
        <f>'ORÇAMENTO '!#REF!</f>
        <v>#REF!</v>
      </c>
      <c r="R1310" s="96" t="e">
        <f t="shared" si="416"/>
        <v>#REF!</v>
      </c>
      <c r="S1310" s="96" t="e">
        <f t="shared" si="417"/>
        <v>#REF!</v>
      </c>
      <c r="T1310" s="89" t="e">
        <f t="shared" si="418"/>
        <v>#REF!</v>
      </c>
      <c r="U1310" s="96" t="e">
        <f t="shared" si="411"/>
        <v>#REF!</v>
      </c>
      <c r="V1310" s="100" t="e">
        <f t="shared" si="419"/>
        <v>#REF!</v>
      </c>
      <c r="W1310" s="103" t="e">
        <f t="shared" si="420"/>
        <v>#REF!</v>
      </c>
    </row>
    <row r="1311" spans="3:23">
      <c r="C1311" s="84" t="e">
        <f>'ORÇAMENTO '!#REF!</f>
        <v>#REF!</v>
      </c>
      <c r="D1311" s="88" t="e">
        <f>'ORÇAMENTO '!#REF!</f>
        <v>#REF!</v>
      </c>
      <c r="E1311" s="88" t="e">
        <f>'ORÇAMENTO '!#REF!</f>
        <v>#REF!</v>
      </c>
      <c r="F1311" s="88" t="e">
        <f>'ORÇAMENTO '!#REF!</f>
        <v>#REF!</v>
      </c>
      <c r="G1311" s="90" t="e">
        <f>'ORÇAMENTO '!#REF!</f>
        <v>#REF!</v>
      </c>
      <c r="H1311" s="92" t="e">
        <f>'ORÇAMENTO '!#REF!</f>
        <v>#REF!</v>
      </c>
      <c r="I1311" s="90" t="e">
        <f>'ORÇAMENTO '!#REF!</f>
        <v>#REF!</v>
      </c>
      <c r="J1311" s="90" t="e">
        <f>'ORÇAMENTO '!#REF!</f>
        <v>#REF!</v>
      </c>
      <c r="K1311" s="90" t="e">
        <f>'ORÇAMENTO '!#REF!</f>
        <v>#REF!</v>
      </c>
      <c r="L1311" s="92" t="e">
        <f>'ORÇAMENTO '!#REF!</f>
        <v>#REF!</v>
      </c>
      <c r="M1311" s="92" t="e">
        <f>'ORÇAMENTO '!#REF!</f>
        <v>#REF!</v>
      </c>
      <c r="N1311" s="95" t="e">
        <f>'ORÇAMENTO '!#REF!</f>
        <v>#REF!</v>
      </c>
      <c r="R1311" s="96" t="e">
        <f t="shared" si="416"/>
        <v>#REF!</v>
      </c>
      <c r="S1311" s="96" t="e">
        <f t="shared" si="417"/>
        <v>#REF!</v>
      </c>
      <c r="T1311" s="89" t="e">
        <f t="shared" si="418"/>
        <v>#REF!</v>
      </c>
      <c r="U1311" s="96" t="e">
        <f t="shared" si="411"/>
        <v>#REF!</v>
      </c>
      <c r="V1311" s="100" t="e">
        <f t="shared" si="419"/>
        <v>#REF!</v>
      </c>
      <c r="W1311" s="103" t="e">
        <f t="shared" si="420"/>
        <v>#REF!</v>
      </c>
    </row>
    <row r="1312" spans="3:23">
      <c r="C1312" s="84" t="e">
        <f>'ORÇAMENTO '!#REF!</f>
        <v>#REF!</v>
      </c>
      <c r="D1312" s="88" t="e">
        <f>'ORÇAMENTO '!#REF!</f>
        <v>#REF!</v>
      </c>
      <c r="E1312" s="88" t="e">
        <f>'ORÇAMENTO '!#REF!</f>
        <v>#REF!</v>
      </c>
      <c r="F1312" s="88" t="e">
        <f>'ORÇAMENTO '!#REF!</f>
        <v>#REF!</v>
      </c>
      <c r="G1312" s="90" t="e">
        <f>'ORÇAMENTO '!#REF!</f>
        <v>#REF!</v>
      </c>
      <c r="H1312" s="92" t="e">
        <f>'ORÇAMENTO '!#REF!</f>
        <v>#REF!</v>
      </c>
      <c r="I1312" s="90" t="e">
        <f>'ORÇAMENTO '!#REF!</f>
        <v>#REF!</v>
      </c>
      <c r="J1312" s="90" t="e">
        <f>'ORÇAMENTO '!#REF!</f>
        <v>#REF!</v>
      </c>
      <c r="K1312" s="90" t="e">
        <f>'ORÇAMENTO '!#REF!</f>
        <v>#REF!</v>
      </c>
      <c r="L1312" s="92" t="e">
        <f>'ORÇAMENTO '!#REF!</f>
        <v>#REF!</v>
      </c>
      <c r="M1312" s="92" t="e">
        <f>'ORÇAMENTO '!#REF!</f>
        <v>#REF!</v>
      </c>
      <c r="N1312" s="95" t="e">
        <f>'ORÇAMENTO '!#REF!</f>
        <v>#REF!</v>
      </c>
      <c r="R1312" s="96" t="e">
        <f t="shared" si="416"/>
        <v>#REF!</v>
      </c>
      <c r="S1312" s="96" t="e">
        <f t="shared" si="417"/>
        <v>#REF!</v>
      </c>
      <c r="T1312" s="89" t="e">
        <f t="shared" si="418"/>
        <v>#REF!</v>
      </c>
      <c r="U1312" s="96" t="e">
        <f t="shared" si="411"/>
        <v>#REF!</v>
      </c>
      <c r="V1312" s="100" t="e">
        <f t="shared" si="419"/>
        <v>#REF!</v>
      </c>
      <c r="W1312" s="103" t="e">
        <f t="shared" si="420"/>
        <v>#REF!</v>
      </c>
    </row>
    <row r="1313" spans="3:23">
      <c r="C1313" s="84" t="e">
        <f>'ORÇAMENTO '!#REF!</f>
        <v>#REF!</v>
      </c>
      <c r="D1313" s="88" t="e">
        <f>'ORÇAMENTO '!#REF!</f>
        <v>#REF!</v>
      </c>
      <c r="E1313" s="88" t="e">
        <f>'ORÇAMENTO '!#REF!</f>
        <v>#REF!</v>
      </c>
      <c r="F1313" s="88" t="e">
        <f>'ORÇAMENTO '!#REF!</f>
        <v>#REF!</v>
      </c>
      <c r="G1313" s="90" t="e">
        <f>'ORÇAMENTO '!#REF!</f>
        <v>#REF!</v>
      </c>
      <c r="H1313" s="92" t="e">
        <f>'ORÇAMENTO '!#REF!</f>
        <v>#REF!</v>
      </c>
      <c r="I1313" s="90" t="e">
        <f>'ORÇAMENTO '!#REF!</f>
        <v>#REF!</v>
      </c>
      <c r="J1313" s="90" t="e">
        <f>'ORÇAMENTO '!#REF!</f>
        <v>#REF!</v>
      </c>
      <c r="K1313" s="90" t="e">
        <f>'ORÇAMENTO '!#REF!</f>
        <v>#REF!</v>
      </c>
      <c r="L1313" s="92" t="e">
        <f>'ORÇAMENTO '!#REF!</f>
        <v>#REF!</v>
      </c>
      <c r="M1313" s="92" t="e">
        <f>'ORÇAMENTO '!#REF!</f>
        <v>#REF!</v>
      </c>
      <c r="N1313" s="95" t="e">
        <f>'ORÇAMENTO '!#REF!</f>
        <v>#REF!</v>
      </c>
      <c r="R1313" s="96" t="e">
        <f t="shared" si="416"/>
        <v>#REF!</v>
      </c>
      <c r="S1313" s="96" t="e">
        <f t="shared" si="417"/>
        <v>#REF!</v>
      </c>
      <c r="T1313" s="89" t="e">
        <f t="shared" si="418"/>
        <v>#REF!</v>
      </c>
      <c r="U1313" s="96" t="e">
        <f t="shared" si="411"/>
        <v>#REF!</v>
      </c>
      <c r="V1313" s="100" t="e">
        <f t="shared" si="419"/>
        <v>#REF!</v>
      </c>
      <c r="W1313" s="103" t="e">
        <f t="shared" si="420"/>
        <v>#REF!</v>
      </c>
    </row>
    <row r="1314" spans="3:23">
      <c r="C1314" s="84" t="e">
        <f>'ORÇAMENTO '!#REF!</f>
        <v>#REF!</v>
      </c>
      <c r="D1314" s="88" t="e">
        <f>'ORÇAMENTO '!#REF!</f>
        <v>#REF!</v>
      </c>
      <c r="E1314" s="88" t="e">
        <f>'ORÇAMENTO '!#REF!</f>
        <v>#REF!</v>
      </c>
      <c r="F1314" s="88" t="e">
        <f>'ORÇAMENTO '!#REF!</f>
        <v>#REF!</v>
      </c>
      <c r="G1314" s="90" t="e">
        <f>'ORÇAMENTO '!#REF!</f>
        <v>#REF!</v>
      </c>
      <c r="H1314" s="92" t="e">
        <f>'ORÇAMENTO '!#REF!</f>
        <v>#REF!</v>
      </c>
      <c r="I1314" s="90" t="e">
        <f>'ORÇAMENTO '!#REF!</f>
        <v>#REF!</v>
      </c>
      <c r="J1314" s="90" t="e">
        <f>'ORÇAMENTO '!#REF!</f>
        <v>#REF!</v>
      </c>
      <c r="K1314" s="90" t="e">
        <f>'ORÇAMENTO '!#REF!</f>
        <v>#REF!</v>
      </c>
      <c r="L1314" s="92" t="e">
        <f>'ORÇAMENTO '!#REF!</f>
        <v>#REF!</v>
      </c>
      <c r="M1314" s="92" t="e">
        <f>'ORÇAMENTO '!#REF!</f>
        <v>#REF!</v>
      </c>
      <c r="N1314" s="95" t="e">
        <f>'ORÇAMENTO '!#REF!</f>
        <v>#REF!</v>
      </c>
      <c r="R1314" s="96" t="e">
        <f t="shared" si="416"/>
        <v>#REF!</v>
      </c>
      <c r="S1314" s="96" t="e">
        <f t="shared" si="417"/>
        <v>#REF!</v>
      </c>
      <c r="T1314" s="89" t="e">
        <f t="shared" si="418"/>
        <v>#REF!</v>
      </c>
      <c r="U1314" s="96" t="e">
        <f t="shared" si="411"/>
        <v>#REF!</v>
      </c>
      <c r="V1314" s="100" t="e">
        <f t="shared" si="419"/>
        <v>#REF!</v>
      </c>
      <c r="W1314" s="103" t="e">
        <f t="shared" si="420"/>
        <v>#REF!</v>
      </c>
    </row>
    <row r="1315" spans="3:23" hidden="1">
      <c r="C1315" s="84" t="e">
        <f>'ORÇAMENTO '!#REF!</f>
        <v>#REF!</v>
      </c>
      <c r="D1315" s="88" t="e">
        <f>'ORÇAMENTO '!#REF!</f>
        <v>#REF!</v>
      </c>
      <c r="E1315" s="88" t="e">
        <f>'ORÇAMENTO '!#REF!</f>
        <v>#REF!</v>
      </c>
      <c r="F1315" s="88" t="e">
        <f>'ORÇAMENTO '!#REF!</f>
        <v>#REF!</v>
      </c>
      <c r="G1315" s="90" t="e">
        <f>'ORÇAMENTO '!#REF!</f>
        <v>#REF!</v>
      </c>
      <c r="H1315" s="92" t="e">
        <f>'ORÇAMENTO '!#REF!</f>
        <v>#REF!</v>
      </c>
      <c r="I1315" s="90" t="e">
        <f>'ORÇAMENTO '!#REF!</f>
        <v>#REF!</v>
      </c>
      <c r="J1315" s="90" t="e">
        <f>'ORÇAMENTO '!#REF!</f>
        <v>#REF!</v>
      </c>
      <c r="K1315" s="90" t="e">
        <f>'ORÇAMENTO '!#REF!</f>
        <v>#REF!</v>
      </c>
      <c r="L1315" s="92" t="e">
        <f>'ORÇAMENTO '!#REF!</f>
        <v>#REF!</v>
      </c>
      <c r="M1315" s="92" t="e">
        <f>'ORÇAMENTO '!#REF!</f>
        <v>#REF!</v>
      </c>
      <c r="N1315" s="95" t="e">
        <f>'ORÇAMENTO '!#REF!</f>
        <v>#REF!</v>
      </c>
      <c r="R1315" s="96" t="e">
        <f>IF(F1315=F1314,0,SUMIF(F$6:F$1627,F1315,H$6:H$1627))</f>
        <v>#REF!</v>
      </c>
      <c r="S1315" s="96" t="e">
        <f>IF(F1315=F1314,0,SUMIF(F$6:F$1627,F1315,I$6:I$1627))</f>
        <v>#REF!</v>
      </c>
      <c r="T1315" s="89" t="e">
        <f>IF(F1315=F1314,0,SUMIF(F$6:F$1627,F1315,L$6:L$1627))</f>
        <v>#REF!</v>
      </c>
      <c r="U1315" s="96" t="e">
        <f t="shared" si="411"/>
        <v>#REF!</v>
      </c>
      <c r="V1315" s="100" t="e">
        <f>IF(F1315=F1314,0,SUMIF(F$6:F$1627,F1315,N$6:N$1627))</f>
        <v>#REF!</v>
      </c>
    </row>
    <row r="1316" spans="3:23" hidden="1">
      <c r="C1316" s="84" t="e">
        <f>'ORÇAMENTO '!#REF!</f>
        <v>#REF!</v>
      </c>
      <c r="D1316" s="88" t="e">
        <f>'ORÇAMENTO '!#REF!</f>
        <v>#REF!</v>
      </c>
      <c r="E1316" s="88" t="e">
        <f>'ORÇAMENTO '!#REF!</f>
        <v>#REF!</v>
      </c>
      <c r="F1316" s="88" t="e">
        <f>'ORÇAMENTO '!#REF!</f>
        <v>#REF!</v>
      </c>
      <c r="G1316" s="90" t="e">
        <f>'ORÇAMENTO '!#REF!</f>
        <v>#REF!</v>
      </c>
      <c r="H1316" s="92" t="e">
        <f>'ORÇAMENTO '!#REF!</f>
        <v>#REF!</v>
      </c>
      <c r="I1316" s="90" t="e">
        <f>'ORÇAMENTO '!#REF!</f>
        <v>#REF!</v>
      </c>
      <c r="J1316" s="90" t="e">
        <f>'ORÇAMENTO '!#REF!</f>
        <v>#REF!</v>
      </c>
      <c r="K1316" s="90" t="e">
        <f>'ORÇAMENTO '!#REF!</f>
        <v>#REF!</v>
      </c>
      <c r="L1316" s="92" t="e">
        <f>'ORÇAMENTO '!#REF!</f>
        <v>#REF!</v>
      </c>
      <c r="M1316" s="92" t="e">
        <f>'ORÇAMENTO '!#REF!</f>
        <v>#REF!</v>
      </c>
      <c r="N1316" s="95" t="e">
        <f>'ORÇAMENTO '!#REF!</f>
        <v>#REF!</v>
      </c>
      <c r="R1316" s="96" t="e">
        <f>IF(F1316=F1315,0,SUMIF(F$6:F$1627,F1316,H$6:H$1627))</f>
        <v>#REF!</v>
      </c>
      <c r="S1316" s="96" t="e">
        <f>IF(F1316=F1315,0,SUMIF(F$6:F$1627,F1316,I$6:I$1627))</f>
        <v>#REF!</v>
      </c>
      <c r="T1316" s="89" t="e">
        <f>IF(F1316=F1315,0,SUMIF(F$6:F$1627,F1316,L$6:L$1627))</f>
        <v>#REF!</v>
      </c>
      <c r="U1316" s="96" t="e">
        <f t="shared" si="411"/>
        <v>#REF!</v>
      </c>
      <c r="V1316" s="100" t="e">
        <f>IF(F1316=F1315,0,SUMIF(F$6:F$1627,F1316,N$6:N$1627))</f>
        <v>#REF!</v>
      </c>
    </row>
    <row r="1317" spans="3:23" hidden="1">
      <c r="C1317" s="84" t="e">
        <f>'ORÇAMENTO '!#REF!</f>
        <v>#REF!</v>
      </c>
      <c r="D1317" s="88" t="e">
        <f>'ORÇAMENTO '!#REF!</f>
        <v>#REF!</v>
      </c>
      <c r="E1317" s="88" t="e">
        <f>'ORÇAMENTO '!#REF!</f>
        <v>#REF!</v>
      </c>
      <c r="F1317" s="88" t="e">
        <f>'ORÇAMENTO '!#REF!</f>
        <v>#REF!</v>
      </c>
      <c r="G1317" s="90" t="e">
        <f>'ORÇAMENTO '!#REF!</f>
        <v>#REF!</v>
      </c>
      <c r="H1317" s="92" t="e">
        <f>'ORÇAMENTO '!#REF!</f>
        <v>#REF!</v>
      </c>
      <c r="I1317" s="90" t="e">
        <f>'ORÇAMENTO '!#REF!</f>
        <v>#REF!</v>
      </c>
      <c r="J1317" s="90" t="e">
        <f>'ORÇAMENTO '!#REF!</f>
        <v>#REF!</v>
      </c>
      <c r="K1317" s="90" t="e">
        <f>'ORÇAMENTO '!#REF!</f>
        <v>#REF!</v>
      </c>
      <c r="L1317" s="92" t="e">
        <f>'ORÇAMENTO '!#REF!</f>
        <v>#REF!</v>
      </c>
      <c r="M1317" s="92" t="e">
        <f>'ORÇAMENTO '!#REF!</f>
        <v>#REF!</v>
      </c>
      <c r="N1317" s="95" t="e">
        <f>'ORÇAMENTO '!#REF!</f>
        <v>#REF!</v>
      </c>
      <c r="R1317" s="96" t="e">
        <f>IF(F1317=F1316,0,SUMIF(F$6:F$1627,F1317,H$6:H$1627))</f>
        <v>#REF!</v>
      </c>
      <c r="S1317" s="96" t="e">
        <f>IF(F1317=F1316,0,SUMIF(F$6:F$1627,F1317,I$6:I$1627))</f>
        <v>#REF!</v>
      </c>
      <c r="T1317" s="89" t="e">
        <f>IF(F1317=F1316,0,SUMIF(F$6:F$1627,F1317,L$6:L$1627))</f>
        <v>#REF!</v>
      </c>
      <c r="U1317" s="96" t="e">
        <f t="shared" si="411"/>
        <v>#REF!</v>
      </c>
      <c r="V1317" s="100" t="e">
        <f>IF(F1317=F1316,0,SUMIF(F$6:F$1627,F1317,N$6:N$1627))</f>
        <v>#REF!</v>
      </c>
    </row>
    <row r="1318" spans="3:23" hidden="1">
      <c r="C1318" s="84" t="e">
        <f>'ORÇAMENTO '!#REF!</f>
        <v>#REF!</v>
      </c>
      <c r="D1318" s="88" t="e">
        <f>'ORÇAMENTO '!#REF!</f>
        <v>#REF!</v>
      </c>
      <c r="E1318" s="88" t="e">
        <f>'ORÇAMENTO '!#REF!</f>
        <v>#REF!</v>
      </c>
      <c r="F1318" s="88" t="e">
        <f>'ORÇAMENTO '!#REF!</f>
        <v>#REF!</v>
      </c>
      <c r="G1318" s="90" t="e">
        <f>'ORÇAMENTO '!#REF!</f>
        <v>#REF!</v>
      </c>
      <c r="H1318" s="92" t="e">
        <f>'ORÇAMENTO '!#REF!</f>
        <v>#REF!</v>
      </c>
      <c r="I1318" s="90" t="e">
        <f>'ORÇAMENTO '!#REF!</f>
        <v>#REF!</v>
      </c>
      <c r="J1318" s="90" t="e">
        <f>'ORÇAMENTO '!#REF!</f>
        <v>#REF!</v>
      </c>
      <c r="K1318" s="90" t="e">
        <f>'ORÇAMENTO '!#REF!</f>
        <v>#REF!</v>
      </c>
      <c r="L1318" s="92" t="e">
        <f>'ORÇAMENTO '!#REF!</f>
        <v>#REF!</v>
      </c>
      <c r="M1318" s="92" t="e">
        <f>'ORÇAMENTO '!#REF!</f>
        <v>#REF!</v>
      </c>
      <c r="N1318" s="95" t="e">
        <f>'ORÇAMENTO '!#REF!</f>
        <v>#REF!</v>
      </c>
      <c r="R1318" s="96" t="e">
        <f>IF(F1318=F1317,0,SUMIF(F$6:F$1627,F1318,H$6:H$1627))</f>
        <v>#REF!</v>
      </c>
      <c r="S1318" s="96" t="e">
        <f>IF(F1318=F1317,0,SUMIF(F$6:F$1627,F1318,I$6:I$1627))</f>
        <v>#REF!</v>
      </c>
      <c r="T1318" s="89" t="e">
        <f>IF(F1318=F1317,0,SUMIF(F$6:F$1627,F1318,L$6:L$1627))</f>
        <v>#REF!</v>
      </c>
      <c r="U1318" s="96" t="e">
        <f t="shared" si="411"/>
        <v>#REF!</v>
      </c>
      <c r="V1318" s="100" t="e">
        <f>IF(F1318=F1317,0,SUMIF(F$6:F$1627,F1318,N$6:N$1627))</f>
        <v>#REF!</v>
      </c>
    </row>
    <row r="1319" spans="3:23" hidden="1">
      <c r="C1319" s="84" t="e">
        <f>'ORÇAMENTO '!#REF!</f>
        <v>#REF!</v>
      </c>
      <c r="D1319" s="88" t="e">
        <f>'ORÇAMENTO '!#REF!</f>
        <v>#REF!</v>
      </c>
      <c r="E1319" s="88" t="e">
        <f>'ORÇAMENTO '!#REF!</f>
        <v>#REF!</v>
      </c>
      <c r="F1319" s="88" t="e">
        <f>'ORÇAMENTO '!#REF!</f>
        <v>#REF!</v>
      </c>
      <c r="G1319" s="90" t="e">
        <f>'ORÇAMENTO '!#REF!</f>
        <v>#REF!</v>
      </c>
      <c r="H1319" s="92" t="e">
        <f>'ORÇAMENTO '!#REF!</f>
        <v>#REF!</v>
      </c>
      <c r="I1319" s="90" t="e">
        <f>'ORÇAMENTO '!#REF!</f>
        <v>#REF!</v>
      </c>
      <c r="J1319" s="90" t="e">
        <f>'ORÇAMENTO '!#REF!</f>
        <v>#REF!</v>
      </c>
      <c r="K1319" s="90" t="e">
        <f>'ORÇAMENTO '!#REF!</f>
        <v>#REF!</v>
      </c>
      <c r="L1319" s="92" t="e">
        <f>'ORÇAMENTO '!#REF!</f>
        <v>#REF!</v>
      </c>
      <c r="M1319" s="92" t="e">
        <f>'ORÇAMENTO '!#REF!</f>
        <v>#REF!</v>
      </c>
      <c r="N1319" s="95" t="e">
        <f>'ORÇAMENTO '!#REF!</f>
        <v>#REF!</v>
      </c>
      <c r="R1319" s="96" t="e">
        <f>IF(F1319=F1318,0,SUMIF(F$6:F$1627,F1319,H$6:H$1627))</f>
        <v>#REF!</v>
      </c>
      <c r="S1319" s="96" t="e">
        <f>IF(F1319=F1318,0,SUMIF(F$6:F$1627,F1319,I$6:I$1627))</f>
        <v>#REF!</v>
      </c>
      <c r="T1319" s="89" t="e">
        <f>IF(F1319=F1318,0,SUMIF(F$6:F$1627,F1319,L$6:L$1627))</f>
        <v>#REF!</v>
      </c>
      <c r="U1319" s="96" t="e">
        <f t="shared" si="411"/>
        <v>#REF!</v>
      </c>
      <c r="V1319" s="100" t="e">
        <f>IF(F1319=F1318,0,SUMIF(F$6:F$1627,F1319,N$6:N$1627))</f>
        <v>#REF!</v>
      </c>
    </row>
    <row r="1320" spans="3:23">
      <c r="C1320" s="84" t="e">
        <f>'ORÇAMENTO '!#REF!</f>
        <v>#REF!</v>
      </c>
      <c r="D1320" s="88" t="e">
        <f>'ORÇAMENTO '!#REF!</f>
        <v>#REF!</v>
      </c>
      <c r="E1320" s="88" t="e">
        <f>'ORÇAMENTO '!#REF!</f>
        <v>#REF!</v>
      </c>
      <c r="F1320" s="88" t="e">
        <f>'ORÇAMENTO '!#REF!</f>
        <v>#REF!</v>
      </c>
      <c r="G1320" s="90" t="e">
        <f>'ORÇAMENTO '!#REF!</f>
        <v>#REF!</v>
      </c>
      <c r="H1320" s="92" t="e">
        <f>'ORÇAMENTO '!#REF!</f>
        <v>#REF!</v>
      </c>
      <c r="I1320" s="90" t="e">
        <f>'ORÇAMENTO '!#REF!</f>
        <v>#REF!</v>
      </c>
      <c r="J1320" s="90" t="e">
        <f>'ORÇAMENTO '!#REF!</f>
        <v>#REF!</v>
      </c>
      <c r="K1320" s="90" t="e">
        <f>'ORÇAMENTO '!#REF!</f>
        <v>#REF!</v>
      </c>
      <c r="L1320" s="92" t="e">
        <f>'ORÇAMENTO '!#REF!</f>
        <v>#REF!</v>
      </c>
      <c r="M1320" s="92" t="e">
        <f>'ORÇAMENTO '!#REF!</f>
        <v>#REF!</v>
      </c>
      <c r="N1320" s="95" t="e">
        <f>'ORÇAMENTO '!#REF!</f>
        <v>#REF!</v>
      </c>
      <c r="R1320" s="96" t="e">
        <f>IF(F1320=F1319,0,SUMIF($F$6:$F$1627,F1320,$H$6:$H$1627))</f>
        <v>#REF!</v>
      </c>
      <c r="S1320" s="96" t="e">
        <f>IF(F1320=F1319,0,SUMIF($F$6:$F$1627,F1320,$I$6:$I$1627))</f>
        <v>#REF!</v>
      </c>
      <c r="T1320" s="89" t="e">
        <f>IF(F1320=F1319,0,SUMIF($F$6:$F$1627,F1320,$L$6:$L$1627))</f>
        <v>#REF!</v>
      </c>
      <c r="U1320" s="96" t="e">
        <f t="shared" si="411"/>
        <v>#REF!</v>
      </c>
      <c r="V1320" s="100" t="e">
        <f>IF(F1320=F1319,0,SUMIF($F$6:$F$1627,F1320,$N$6:$N$1627))</f>
        <v>#REF!</v>
      </c>
      <c r="W1320" s="103" t="e">
        <f>V1320+W1319</f>
        <v>#REF!</v>
      </c>
    </row>
    <row r="1321" spans="3:23" hidden="1">
      <c r="C1321" s="84" t="e">
        <f>'ORÇAMENTO '!#REF!</f>
        <v>#REF!</v>
      </c>
      <c r="D1321" s="88" t="e">
        <f>'ORÇAMENTO '!#REF!</f>
        <v>#REF!</v>
      </c>
      <c r="E1321" s="88" t="e">
        <f>'ORÇAMENTO '!#REF!</f>
        <v>#REF!</v>
      </c>
      <c r="F1321" s="88" t="e">
        <f>'ORÇAMENTO '!#REF!</f>
        <v>#REF!</v>
      </c>
      <c r="G1321" s="90" t="e">
        <f>'ORÇAMENTO '!#REF!</f>
        <v>#REF!</v>
      </c>
      <c r="H1321" s="92" t="e">
        <f>'ORÇAMENTO '!#REF!</f>
        <v>#REF!</v>
      </c>
      <c r="I1321" s="90" t="e">
        <f>'ORÇAMENTO '!#REF!</f>
        <v>#REF!</v>
      </c>
      <c r="J1321" s="90" t="e">
        <f>'ORÇAMENTO '!#REF!</f>
        <v>#REF!</v>
      </c>
      <c r="K1321" s="90" t="e">
        <f>'ORÇAMENTO '!#REF!</f>
        <v>#REF!</v>
      </c>
      <c r="L1321" s="92" t="e">
        <f>'ORÇAMENTO '!#REF!</f>
        <v>#REF!</v>
      </c>
      <c r="M1321" s="92" t="e">
        <f>'ORÇAMENTO '!#REF!</f>
        <v>#REF!</v>
      </c>
      <c r="N1321" s="95" t="e">
        <f>'ORÇAMENTO '!#REF!</f>
        <v>#REF!</v>
      </c>
      <c r="R1321" s="96" t="e">
        <f>IF(F1321=F1320,0,SUMIF(F$6:F$1627,F1321,H$6:H$1627))</f>
        <v>#REF!</v>
      </c>
      <c r="S1321" s="96" t="e">
        <f>IF(F1321=F1320,0,SUMIF(F$6:F$1627,F1321,I$6:I$1627))</f>
        <v>#REF!</v>
      </c>
      <c r="T1321" s="89" t="e">
        <f>IF(F1321=F1320,0,SUMIF(F$6:F$1627,F1321,L$6:L$1627))</f>
        <v>#REF!</v>
      </c>
      <c r="U1321" s="96" t="e">
        <f t="shared" si="411"/>
        <v>#REF!</v>
      </c>
      <c r="V1321" s="100" t="e">
        <f>IF(F1321=F1320,0,SUMIF(F$6:F$1627,F1321,N$6:N$1627))</f>
        <v>#REF!</v>
      </c>
    </row>
    <row r="1322" spans="3:23" hidden="1">
      <c r="C1322" s="84" t="e">
        <f>'ORÇAMENTO '!#REF!</f>
        <v>#REF!</v>
      </c>
      <c r="D1322" s="88" t="e">
        <f>'ORÇAMENTO '!#REF!</f>
        <v>#REF!</v>
      </c>
      <c r="E1322" s="88" t="e">
        <f>'ORÇAMENTO '!#REF!</f>
        <v>#REF!</v>
      </c>
      <c r="F1322" s="88" t="e">
        <f>'ORÇAMENTO '!#REF!</f>
        <v>#REF!</v>
      </c>
      <c r="G1322" s="90" t="e">
        <f>'ORÇAMENTO '!#REF!</f>
        <v>#REF!</v>
      </c>
      <c r="H1322" s="92" t="e">
        <f>'ORÇAMENTO '!#REF!</f>
        <v>#REF!</v>
      </c>
      <c r="I1322" s="90" t="e">
        <f>'ORÇAMENTO '!#REF!</f>
        <v>#REF!</v>
      </c>
      <c r="J1322" s="90" t="e">
        <f>'ORÇAMENTO '!#REF!</f>
        <v>#REF!</v>
      </c>
      <c r="K1322" s="90" t="e">
        <f>'ORÇAMENTO '!#REF!</f>
        <v>#REF!</v>
      </c>
      <c r="L1322" s="92" t="e">
        <f>'ORÇAMENTO '!#REF!</f>
        <v>#REF!</v>
      </c>
      <c r="M1322" s="92" t="e">
        <f>'ORÇAMENTO '!#REF!</f>
        <v>#REF!</v>
      </c>
      <c r="N1322" s="95" t="e">
        <f>'ORÇAMENTO '!#REF!</f>
        <v>#REF!</v>
      </c>
      <c r="R1322" s="96" t="e">
        <f>IF(F1322=F1321,0,SUMIF(F$6:F$1627,F1322,H$6:H$1627))</f>
        <v>#REF!</v>
      </c>
      <c r="S1322" s="96" t="e">
        <f>IF(F1322=F1321,0,SUMIF(F$6:F$1627,F1322,I$6:I$1627))</f>
        <v>#REF!</v>
      </c>
      <c r="T1322" s="89" t="e">
        <f>IF(F1322=F1321,0,SUMIF(F$6:F$1627,F1322,L$6:L$1627))</f>
        <v>#REF!</v>
      </c>
      <c r="U1322" s="96" t="e">
        <f t="shared" si="411"/>
        <v>#REF!</v>
      </c>
      <c r="V1322" s="100" t="e">
        <f>IF(F1322=F1321,0,SUMIF(F$6:F$1627,F1322,N$6:N$1627))</f>
        <v>#REF!</v>
      </c>
    </row>
    <row r="1323" spans="3:23" hidden="1">
      <c r="C1323" s="84" t="e">
        <f>'ORÇAMENTO '!#REF!</f>
        <v>#REF!</v>
      </c>
      <c r="D1323" s="88" t="e">
        <f>'ORÇAMENTO '!#REF!</f>
        <v>#REF!</v>
      </c>
      <c r="E1323" s="88" t="e">
        <f>'ORÇAMENTO '!#REF!</f>
        <v>#REF!</v>
      </c>
      <c r="F1323" s="88" t="e">
        <f>'ORÇAMENTO '!#REF!</f>
        <v>#REF!</v>
      </c>
      <c r="G1323" s="90" t="e">
        <f>'ORÇAMENTO '!#REF!</f>
        <v>#REF!</v>
      </c>
      <c r="H1323" s="92" t="e">
        <f>'ORÇAMENTO '!#REF!</f>
        <v>#REF!</v>
      </c>
      <c r="I1323" s="90" t="e">
        <f>'ORÇAMENTO '!#REF!</f>
        <v>#REF!</v>
      </c>
      <c r="J1323" s="90" t="e">
        <f>'ORÇAMENTO '!#REF!</f>
        <v>#REF!</v>
      </c>
      <c r="K1323" s="90" t="e">
        <f>'ORÇAMENTO '!#REF!</f>
        <v>#REF!</v>
      </c>
      <c r="L1323" s="92" t="e">
        <f>'ORÇAMENTO '!#REF!</f>
        <v>#REF!</v>
      </c>
      <c r="M1323" s="92" t="e">
        <f>'ORÇAMENTO '!#REF!</f>
        <v>#REF!</v>
      </c>
      <c r="N1323" s="95" t="e">
        <f>'ORÇAMENTO '!#REF!</f>
        <v>#REF!</v>
      </c>
      <c r="R1323" s="96" t="e">
        <f>IF(F1323=F1322,0,SUMIF(F$6:F$1627,F1323,H$6:H$1627))</f>
        <v>#REF!</v>
      </c>
      <c r="S1323" s="96" t="e">
        <f>IF(F1323=F1322,0,SUMIF(F$6:F$1627,F1323,I$6:I$1627))</f>
        <v>#REF!</v>
      </c>
      <c r="T1323" s="89" t="e">
        <f>IF(F1323=F1322,0,SUMIF(F$6:F$1627,F1323,L$6:L$1627))</f>
        <v>#REF!</v>
      </c>
      <c r="U1323" s="96" t="e">
        <f t="shared" si="411"/>
        <v>#REF!</v>
      </c>
      <c r="V1323" s="100" t="e">
        <f>IF(F1323=F1322,0,SUMIF(F$6:F$1627,F1323,N$6:N$1627))</f>
        <v>#REF!</v>
      </c>
    </row>
    <row r="1324" spans="3:23" hidden="1">
      <c r="C1324" s="84" t="e">
        <f>'ORÇAMENTO '!#REF!</f>
        <v>#REF!</v>
      </c>
      <c r="D1324" s="88" t="e">
        <f>'ORÇAMENTO '!#REF!</f>
        <v>#REF!</v>
      </c>
      <c r="E1324" s="88" t="e">
        <f>'ORÇAMENTO '!#REF!</f>
        <v>#REF!</v>
      </c>
      <c r="F1324" s="88" t="e">
        <f>'ORÇAMENTO '!#REF!</f>
        <v>#REF!</v>
      </c>
      <c r="G1324" s="90" t="e">
        <f>'ORÇAMENTO '!#REF!</f>
        <v>#REF!</v>
      </c>
      <c r="H1324" s="92" t="e">
        <f>'ORÇAMENTO '!#REF!</f>
        <v>#REF!</v>
      </c>
      <c r="I1324" s="90" t="e">
        <f>'ORÇAMENTO '!#REF!</f>
        <v>#REF!</v>
      </c>
      <c r="J1324" s="90" t="e">
        <f>'ORÇAMENTO '!#REF!</f>
        <v>#REF!</v>
      </c>
      <c r="K1324" s="90" t="e">
        <f>'ORÇAMENTO '!#REF!</f>
        <v>#REF!</v>
      </c>
      <c r="L1324" s="92" t="e">
        <f>'ORÇAMENTO '!#REF!</f>
        <v>#REF!</v>
      </c>
      <c r="M1324" s="92" t="e">
        <f>'ORÇAMENTO '!#REF!</f>
        <v>#REF!</v>
      </c>
      <c r="N1324" s="95" t="e">
        <f>'ORÇAMENTO '!#REF!</f>
        <v>#REF!</v>
      </c>
      <c r="R1324" s="96" t="e">
        <f>IF(F1324=F1323,0,SUMIF(F$6:F$1627,F1324,H$6:H$1627))</f>
        <v>#REF!</v>
      </c>
      <c r="S1324" s="96" t="e">
        <f>IF(F1324=F1323,0,SUMIF(F$6:F$1627,F1324,I$6:I$1627))</f>
        <v>#REF!</v>
      </c>
      <c r="T1324" s="89" t="e">
        <f>IF(F1324=F1323,0,SUMIF(F$6:F$1627,F1324,L$6:L$1627))</f>
        <v>#REF!</v>
      </c>
      <c r="U1324" s="96" t="e">
        <f t="shared" si="411"/>
        <v>#REF!</v>
      </c>
      <c r="V1324" s="100" t="e">
        <f>IF(F1324=F1323,0,SUMIF(F$6:F$1627,F1324,N$6:N$1627))</f>
        <v>#REF!</v>
      </c>
    </row>
    <row r="1325" spans="3:23" hidden="1">
      <c r="C1325" s="84" t="e">
        <f>'ORÇAMENTO '!#REF!</f>
        <v>#REF!</v>
      </c>
      <c r="D1325" s="88" t="e">
        <f>'ORÇAMENTO '!#REF!</f>
        <v>#REF!</v>
      </c>
      <c r="E1325" s="88" t="e">
        <f>'ORÇAMENTO '!#REF!</f>
        <v>#REF!</v>
      </c>
      <c r="F1325" s="88" t="e">
        <f>'ORÇAMENTO '!#REF!</f>
        <v>#REF!</v>
      </c>
      <c r="G1325" s="90" t="e">
        <f>'ORÇAMENTO '!#REF!</f>
        <v>#REF!</v>
      </c>
      <c r="H1325" s="92" t="e">
        <f>'ORÇAMENTO '!#REF!</f>
        <v>#REF!</v>
      </c>
      <c r="I1325" s="90" t="e">
        <f>'ORÇAMENTO '!#REF!</f>
        <v>#REF!</v>
      </c>
      <c r="J1325" s="90" t="e">
        <f>'ORÇAMENTO '!#REF!</f>
        <v>#REF!</v>
      </c>
      <c r="K1325" s="90" t="e">
        <f>'ORÇAMENTO '!#REF!</f>
        <v>#REF!</v>
      </c>
      <c r="L1325" s="92" t="e">
        <f>'ORÇAMENTO '!#REF!</f>
        <v>#REF!</v>
      </c>
      <c r="M1325" s="92" t="e">
        <f>'ORÇAMENTO '!#REF!</f>
        <v>#REF!</v>
      </c>
      <c r="N1325" s="95" t="e">
        <f>'ORÇAMENTO '!#REF!</f>
        <v>#REF!</v>
      </c>
      <c r="R1325" s="96" t="e">
        <f>IF(F1325=F1324,0,SUMIF(F$6:F$1627,F1325,H$6:H$1627))</f>
        <v>#REF!</v>
      </c>
      <c r="S1325" s="96" t="e">
        <f>IF(F1325=F1324,0,SUMIF(F$6:F$1627,F1325,I$6:I$1627))</f>
        <v>#REF!</v>
      </c>
      <c r="T1325" s="89" t="e">
        <f>IF(F1325=F1324,0,SUMIF(F$6:F$1627,F1325,L$6:L$1627))</f>
        <v>#REF!</v>
      </c>
      <c r="U1325" s="96" t="e">
        <f t="shared" si="411"/>
        <v>#REF!</v>
      </c>
      <c r="V1325" s="100" t="e">
        <f>IF(F1325=F1324,0,SUMIF(F$6:F$1627,F1325,N$6:N$1627))</f>
        <v>#REF!</v>
      </c>
    </row>
    <row r="1326" spans="3:23">
      <c r="C1326" s="84" t="e">
        <f>'ORÇAMENTO '!#REF!</f>
        <v>#REF!</v>
      </c>
      <c r="D1326" s="88" t="e">
        <f>'ORÇAMENTO '!#REF!</f>
        <v>#REF!</v>
      </c>
      <c r="E1326" s="88" t="e">
        <f>'ORÇAMENTO '!#REF!</f>
        <v>#REF!</v>
      </c>
      <c r="F1326" s="88" t="e">
        <f>'ORÇAMENTO '!#REF!</f>
        <v>#REF!</v>
      </c>
      <c r="G1326" s="90" t="e">
        <f>'ORÇAMENTO '!#REF!</f>
        <v>#REF!</v>
      </c>
      <c r="H1326" s="92" t="e">
        <f>'ORÇAMENTO '!#REF!</f>
        <v>#REF!</v>
      </c>
      <c r="I1326" s="90" t="e">
        <f>'ORÇAMENTO '!#REF!</f>
        <v>#REF!</v>
      </c>
      <c r="J1326" s="90" t="e">
        <f>'ORÇAMENTO '!#REF!</f>
        <v>#REF!</v>
      </c>
      <c r="K1326" s="90" t="e">
        <f>'ORÇAMENTO '!#REF!</f>
        <v>#REF!</v>
      </c>
      <c r="L1326" s="92" t="e">
        <f>'ORÇAMENTO '!#REF!</f>
        <v>#REF!</v>
      </c>
      <c r="M1326" s="92" t="e">
        <f>'ORÇAMENTO '!#REF!</f>
        <v>#REF!</v>
      </c>
      <c r="N1326" s="95" t="e">
        <f>'ORÇAMENTO '!#REF!</f>
        <v>#REF!</v>
      </c>
      <c r="R1326" s="96" t="e">
        <f>IF(F1326=F1325,0,SUMIF($F$6:$F$1627,F1326,$H$6:$H$1627))</f>
        <v>#REF!</v>
      </c>
      <c r="S1326" s="96" t="e">
        <f>IF(F1326=F1325,0,SUMIF($F$6:$F$1627,F1326,$I$6:$I$1627))</f>
        <v>#REF!</v>
      </c>
      <c r="T1326" s="89" t="e">
        <f>IF(F1326=F1325,0,SUMIF($F$6:$F$1627,F1326,$L$6:$L$1627))</f>
        <v>#REF!</v>
      </c>
      <c r="U1326" s="96" t="e">
        <f t="shared" si="411"/>
        <v>#REF!</v>
      </c>
      <c r="V1326" s="100" t="e">
        <f>IF(F1326=F1325,0,SUMIF($F$6:$F$1627,F1326,$N$6:$N$1627))</f>
        <v>#REF!</v>
      </c>
      <c r="W1326" s="103" t="e">
        <f>V1326+W1325</f>
        <v>#REF!</v>
      </c>
    </row>
    <row r="1327" spans="3:23" hidden="1">
      <c r="C1327" s="84" t="e">
        <f>'ORÇAMENTO '!#REF!</f>
        <v>#REF!</v>
      </c>
      <c r="D1327" s="88" t="e">
        <f>'ORÇAMENTO '!#REF!</f>
        <v>#REF!</v>
      </c>
      <c r="E1327" s="88" t="e">
        <f>'ORÇAMENTO '!#REF!</f>
        <v>#REF!</v>
      </c>
      <c r="F1327" s="88" t="e">
        <f>'ORÇAMENTO '!#REF!</f>
        <v>#REF!</v>
      </c>
      <c r="G1327" s="90" t="e">
        <f>'ORÇAMENTO '!#REF!</f>
        <v>#REF!</v>
      </c>
      <c r="H1327" s="92" t="e">
        <f>'ORÇAMENTO '!#REF!</f>
        <v>#REF!</v>
      </c>
      <c r="I1327" s="90" t="e">
        <f>'ORÇAMENTO '!#REF!</f>
        <v>#REF!</v>
      </c>
      <c r="J1327" s="90" t="e">
        <f>'ORÇAMENTO '!#REF!</f>
        <v>#REF!</v>
      </c>
      <c r="K1327" s="90" t="e">
        <f>'ORÇAMENTO '!#REF!</f>
        <v>#REF!</v>
      </c>
      <c r="L1327" s="92" t="e">
        <f>'ORÇAMENTO '!#REF!</f>
        <v>#REF!</v>
      </c>
      <c r="M1327" s="92" t="e">
        <f>'ORÇAMENTO '!#REF!</f>
        <v>#REF!</v>
      </c>
      <c r="N1327" s="95" t="e">
        <f>'ORÇAMENTO '!#REF!</f>
        <v>#REF!</v>
      </c>
      <c r="R1327" s="96" t="e">
        <f>IF(F1327=F1326,0,SUMIF(F$6:F$1627,F1327,H$6:H$1627))</f>
        <v>#REF!</v>
      </c>
      <c r="S1327" s="96" t="e">
        <f>IF(F1327=F1326,0,SUMIF(F$6:F$1627,F1327,I$6:I$1627))</f>
        <v>#REF!</v>
      </c>
      <c r="T1327" s="89" t="e">
        <f>IF(F1327=F1326,0,SUMIF(F$6:F$1627,F1327,L$6:L$1627))</f>
        <v>#REF!</v>
      </c>
      <c r="U1327" s="96" t="e">
        <f t="shared" si="411"/>
        <v>#REF!</v>
      </c>
      <c r="V1327" s="100" t="e">
        <f>IF(F1327=F1326,0,SUMIF(F$6:F$1627,F1327,N$6:N$1627))</f>
        <v>#REF!</v>
      </c>
    </row>
    <row r="1328" spans="3:23" hidden="1">
      <c r="C1328" s="84" t="e">
        <f>'ORÇAMENTO '!#REF!</f>
        <v>#REF!</v>
      </c>
      <c r="D1328" s="88" t="e">
        <f>'ORÇAMENTO '!#REF!</f>
        <v>#REF!</v>
      </c>
      <c r="E1328" s="88" t="e">
        <f>'ORÇAMENTO '!#REF!</f>
        <v>#REF!</v>
      </c>
      <c r="F1328" s="88" t="e">
        <f>'ORÇAMENTO '!#REF!</f>
        <v>#REF!</v>
      </c>
      <c r="G1328" s="90" t="e">
        <f>'ORÇAMENTO '!#REF!</f>
        <v>#REF!</v>
      </c>
      <c r="H1328" s="92" t="e">
        <f>'ORÇAMENTO '!#REF!</f>
        <v>#REF!</v>
      </c>
      <c r="I1328" s="90" t="e">
        <f>'ORÇAMENTO '!#REF!</f>
        <v>#REF!</v>
      </c>
      <c r="J1328" s="90" t="e">
        <f>'ORÇAMENTO '!#REF!</f>
        <v>#REF!</v>
      </c>
      <c r="K1328" s="90" t="e">
        <f>'ORÇAMENTO '!#REF!</f>
        <v>#REF!</v>
      </c>
      <c r="L1328" s="92" t="e">
        <f>'ORÇAMENTO '!#REF!</f>
        <v>#REF!</v>
      </c>
      <c r="M1328" s="92" t="e">
        <f>'ORÇAMENTO '!#REF!</f>
        <v>#REF!</v>
      </c>
      <c r="N1328" s="95" t="e">
        <f>'ORÇAMENTO '!#REF!</f>
        <v>#REF!</v>
      </c>
      <c r="R1328" s="96" t="e">
        <f>IF(F1328=F1327,0,SUMIF(F$6:F$1627,F1328,H$6:H$1627))</f>
        <v>#REF!</v>
      </c>
      <c r="S1328" s="96" t="e">
        <f>IF(F1328=F1327,0,SUMIF(F$6:F$1627,F1328,I$6:I$1627))</f>
        <v>#REF!</v>
      </c>
      <c r="T1328" s="89" t="e">
        <f>IF(F1328=F1327,0,SUMIF(F$6:F$1627,F1328,L$6:L$1627))</f>
        <v>#REF!</v>
      </c>
      <c r="U1328" s="96" t="e">
        <f t="shared" si="411"/>
        <v>#REF!</v>
      </c>
      <c r="V1328" s="100" t="e">
        <f>IF(F1328=F1327,0,SUMIF(F$6:F$1627,F1328,N$6:N$1627))</f>
        <v>#REF!</v>
      </c>
    </row>
    <row r="1329" spans="3:23" hidden="1">
      <c r="C1329" s="84" t="e">
        <f>'ORÇAMENTO '!#REF!</f>
        <v>#REF!</v>
      </c>
      <c r="D1329" s="88" t="e">
        <f>'ORÇAMENTO '!#REF!</f>
        <v>#REF!</v>
      </c>
      <c r="E1329" s="88" t="e">
        <f>'ORÇAMENTO '!#REF!</f>
        <v>#REF!</v>
      </c>
      <c r="F1329" s="88" t="e">
        <f>'ORÇAMENTO '!#REF!</f>
        <v>#REF!</v>
      </c>
      <c r="G1329" s="90" t="e">
        <f>'ORÇAMENTO '!#REF!</f>
        <v>#REF!</v>
      </c>
      <c r="H1329" s="92" t="e">
        <f>'ORÇAMENTO '!#REF!</f>
        <v>#REF!</v>
      </c>
      <c r="I1329" s="90" t="e">
        <f>'ORÇAMENTO '!#REF!</f>
        <v>#REF!</v>
      </c>
      <c r="J1329" s="90" t="e">
        <f>'ORÇAMENTO '!#REF!</f>
        <v>#REF!</v>
      </c>
      <c r="K1329" s="90" t="e">
        <f>'ORÇAMENTO '!#REF!</f>
        <v>#REF!</v>
      </c>
      <c r="L1329" s="92" t="e">
        <f>'ORÇAMENTO '!#REF!</f>
        <v>#REF!</v>
      </c>
      <c r="M1329" s="92" t="e">
        <f>'ORÇAMENTO '!#REF!</f>
        <v>#REF!</v>
      </c>
      <c r="N1329" s="95" t="e">
        <f>'ORÇAMENTO '!#REF!</f>
        <v>#REF!</v>
      </c>
      <c r="R1329" s="96" t="e">
        <f>IF(F1329=F1328,0,SUMIF(F$6:F$1627,F1329,H$6:H$1627))</f>
        <v>#REF!</v>
      </c>
      <c r="S1329" s="96" t="e">
        <f>IF(F1329=F1328,0,SUMIF(F$6:F$1627,F1329,I$6:I$1627))</f>
        <v>#REF!</v>
      </c>
      <c r="T1329" s="89" t="e">
        <f>IF(F1329=F1328,0,SUMIF(F$6:F$1627,F1329,L$6:L$1627))</f>
        <v>#REF!</v>
      </c>
      <c r="U1329" s="96" t="e">
        <f t="shared" si="411"/>
        <v>#REF!</v>
      </c>
      <c r="V1329" s="100" t="e">
        <f>IF(F1329=F1328,0,SUMIF(F$6:F$1627,F1329,N$6:N$1627))</f>
        <v>#REF!</v>
      </c>
    </row>
    <row r="1330" spans="3:23" hidden="1">
      <c r="C1330" s="84" t="e">
        <f>'ORÇAMENTO '!#REF!</f>
        <v>#REF!</v>
      </c>
      <c r="D1330" s="88" t="e">
        <f>'ORÇAMENTO '!#REF!</f>
        <v>#REF!</v>
      </c>
      <c r="E1330" s="88" t="e">
        <f>'ORÇAMENTO '!#REF!</f>
        <v>#REF!</v>
      </c>
      <c r="F1330" s="88" t="e">
        <f>'ORÇAMENTO '!#REF!</f>
        <v>#REF!</v>
      </c>
      <c r="G1330" s="90" t="e">
        <f>'ORÇAMENTO '!#REF!</f>
        <v>#REF!</v>
      </c>
      <c r="H1330" s="92" t="e">
        <f>'ORÇAMENTO '!#REF!</f>
        <v>#REF!</v>
      </c>
      <c r="I1330" s="90" t="e">
        <f>'ORÇAMENTO '!#REF!</f>
        <v>#REF!</v>
      </c>
      <c r="J1330" s="90" t="e">
        <f>'ORÇAMENTO '!#REF!</f>
        <v>#REF!</v>
      </c>
      <c r="K1330" s="90" t="e">
        <f>'ORÇAMENTO '!#REF!</f>
        <v>#REF!</v>
      </c>
      <c r="L1330" s="92" t="e">
        <f>'ORÇAMENTO '!#REF!</f>
        <v>#REF!</v>
      </c>
      <c r="M1330" s="92" t="e">
        <f>'ORÇAMENTO '!#REF!</f>
        <v>#REF!</v>
      </c>
      <c r="N1330" s="95" t="e">
        <f>'ORÇAMENTO '!#REF!</f>
        <v>#REF!</v>
      </c>
      <c r="R1330" s="96" t="e">
        <f>IF(F1330=F1329,0,SUMIF(F$6:F$1627,F1330,H$6:H$1627))</f>
        <v>#REF!</v>
      </c>
      <c r="S1330" s="96" t="e">
        <f>IF(F1330=F1329,0,SUMIF(F$6:F$1627,F1330,I$6:I$1627))</f>
        <v>#REF!</v>
      </c>
      <c r="T1330" s="89" t="e">
        <f>IF(F1330=F1329,0,SUMIF(F$6:F$1627,F1330,L$6:L$1627))</f>
        <v>#REF!</v>
      </c>
      <c r="U1330" s="96" t="e">
        <f t="shared" si="411"/>
        <v>#REF!</v>
      </c>
      <c r="V1330" s="100" t="e">
        <f>IF(F1330=F1329,0,SUMIF(F$6:F$1627,F1330,N$6:N$1627))</f>
        <v>#REF!</v>
      </c>
    </row>
    <row r="1331" spans="3:23" hidden="1">
      <c r="C1331" s="84" t="e">
        <f>'ORÇAMENTO '!#REF!</f>
        <v>#REF!</v>
      </c>
      <c r="D1331" s="88" t="e">
        <f>'ORÇAMENTO '!#REF!</f>
        <v>#REF!</v>
      </c>
      <c r="E1331" s="88" t="e">
        <f>'ORÇAMENTO '!#REF!</f>
        <v>#REF!</v>
      </c>
      <c r="F1331" s="88" t="e">
        <f>'ORÇAMENTO '!#REF!</f>
        <v>#REF!</v>
      </c>
      <c r="G1331" s="90" t="e">
        <f>'ORÇAMENTO '!#REF!</f>
        <v>#REF!</v>
      </c>
      <c r="H1331" s="92" t="e">
        <f>'ORÇAMENTO '!#REF!</f>
        <v>#REF!</v>
      </c>
      <c r="I1331" s="90" t="e">
        <f>'ORÇAMENTO '!#REF!</f>
        <v>#REF!</v>
      </c>
      <c r="J1331" s="90" t="e">
        <f>'ORÇAMENTO '!#REF!</f>
        <v>#REF!</v>
      </c>
      <c r="K1331" s="90" t="e">
        <f>'ORÇAMENTO '!#REF!</f>
        <v>#REF!</v>
      </c>
      <c r="L1331" s="92" t="e">
        <f>'ORÇAMENTO '!#REF!</f>
        <v>#REF!</v>
      </c>
      <c r="M1331" s="92" t="e">
        <f>'ORÇAMENTO '!#REF!</f>
        <v>#REF!</v>
      </c>
      <c r="N1331" s="95" t="e">
        <f>'ORÇAMENTO '!#REF!</f>
        <v>#REF!</v>
      </c>
      <c r="R1331" s="96" t="e">
        <f>IF(F1331=F1330,0,SUMIF(F$6:F$1627,F1331,H$6:H$1627))</f>
        <v>#REF!</v>
      </c>
      <c r="S1331" s="96" t="e">
        <f>IF(F1331=F1330,0,SUMIF(F$6:F$1627,F1331,I$6:I$1627))</f>
        <v>#REF!</v>
      </c>
      <c r="T1331" s="89" t="e">
        <f>IF(F1331=F1330,0,SUMIF(F$6:F$1627,F1331,L$6:L$1627))</f>
        <v>#REF!</v>
      </c>
      <c r="U1331" s="96" t="e">
        <f t="shared" si="411"/>
        <v>#REF!</v>
      </c>
      <c r="V1331" s="100" t="e">
        <f>IF(F1331=F1330,0,SUMIF(F$6:F$1627,F1331,N$6:N$1627))</f>
        <v>#REF!</v>
      </c>
    </row>
    <row r="1332" spans="3:23">
      <c r="C1332" s="84" t="e">
        <f>'ORÇAMENTO '!#REF!</f>
        <v>#REF!</v>
      </c>
      <c r="D1332" s="88" t="e">
        <f>'ORÇAMENTO '!#REF!</f>
        <v>#REF!</v>
      </c>
      <c r="E1332" s="88" t="e">
        <f>'ORÇAMENTO '!#REF!</f>
        <v>#REF!</v>
      </c>
      <c r="F1332" s="88" t="e">
        <f>'ORÇAMENTO '!#REF!</f>
        <v>#REF!</v>
      </c>
      <c r="G1332" s="90" t="e">
        <f>'ORÇAMENTO '!#REF!</f>
        <v>#REF!</v>
      </c>
      <c r="H1332" s="92" t="e">
        <f>'ORÇAMENTO '!#REF!</f>
        <v>#REF!</v>
      </c>
      <c r="I1332" s="90" t="e">
        <f>'ORÇAMENTO '!#REF!</f>
        <v>#REF!</v>
      </c>
      <c r="J1332" s="90" t="e">
        <f>'ORÇAMENTO '!#REF!</f>
        <v>#REF!</v>
      </c>
      <c r="K1332" s="90" t="e">
        <f>'ORÇAMENTO '!#REF!</f>
        <v>#REF!</v>
      </c>
      <c r="L1332" s="92" t="e">
        <f>'ORÇAMENTO '!#REF!</f>
        <v>#REF!</v>
      </c>
      <c r="M1332" s="92" t="e">
        <f>'ORÇAMENTO '!#REF!</f>
        <v>#REF!</v>
      </c>
      <c r="N1332" s="95" t="e">
        <f>'ORÇAMENTO '!#REF!</f>
        <v>#REF!</v>
      </c>
      <c r="R1332" s="96" t="e">
        <f t="shared" ref="R1332:R1338" si="421">IF(F1332=F1331,0,SUMIF($F$6:$F$1627,F1332,$H$6:$H$1627))</f>
        <v>#REF!</v>
      </c>
      <c r="S1332" s="96" t="e">
        <f t="shared" ref="S1332:S1338" si="422">IF(F1332=F1331,0,SUMIF($F$6:$F$1627,F1332,$I$6:$I$1627))</f>
        <v>#REF!</v>
      </c>
      <c r="T1332" s="89" t="e">
        <f t="shared" ref="T1332:T1338" si="423">IF(F1332=F1331,0,SUMIF($F$6:$F$1627,F1332,$L$6:$L$1627))</f>
        <v>#REF!</v>
      </c>
      <c r="U1332" s="96" t="e">
        <f t="shared" si="411"/>
        <v>#REF!</v>
      </c>
      <c r="V1332" s="100" t="e">
        <f t="shared" ref="V1332:V1338" si="424">IF(F1332=F1331,0,SUMIF($F$6:$F$1627,F1332,$N$6:$N$1627))</f>
        <v>#REF!</v>
      </c>
      <c r="W1332" s="103" t="e">
        <f t="shared" ref="W1332:W1338" si="425">V1332+W1331</f>
        <v>#REF!</v>
      </c>
    </row>
    <row r="1333" spans="3:23">
      <c r="C1333" s="84" t="e">
        <f>'ORÇAMENTO '!#REF!</f>
        <v>#REF!</v>
      </c>
      <c r="D1333" s="88" t="e">
        <f>'ORÇAMENTO '!#REF!</f>
        <v>#REF!</v>
      </c>
      <c r="E1333" s="88" t="e">
        <f>'ORÇAMENTO '!#REF!</f>
        <v>#REF!</v>
      </c>
      <c r="F1333" s="88" t="e">
        <f>'ORÇAMENTO '!#REF!</f>
        <v>#REF!</v>
      </c>
      <c r="G1333" s="90" t="e">
        <f>'ORÇAMENTO '!#REF!</f>
        <v>#REF!</v>
      </c>
      <c r="H1333" s="92" t="e">
        <f>'ORÇAMENTO '!#REF!</f>
        <v>#REF!</v>
      </c>
      <c r="I1333" s="90" t="e">
        <f>'ORÇAMENTO '!#REF!</f>
        <v>#REF!</v>
      </c>
      <c r="J1333" s="90" t="e">
        <f>'ORÇAMENTO '!#REF!</f>
        <v>#REF!</v>
      </c>
      <c r="K1333" s="90" t="e">
        <f>'ORÇAMENTO '!#REF!</f>
        <v>#REF!</v>
      </c>
      <c r="L1333" s="92" t="e">
        <f>'ORÇAMENTO '!#REF!</f>
        <v>#REF!</v>
      </c>
      <c r="M1333" s="92" t="e">
        <f>'ORÇAMENTO '!#REF!</f>
        <v>#REF!</v>
      </c>
      <c r="N1333" s="95" t="e">
        <f>'ORÇAMENTO '!#REF!</f>
        <v>#REF!</v>
      </c>
      <c r="R1333" s="96" t="e">
        <f t="shared" si="421"/>
        <v>#REF!</v>
      </c>
      <c r="S1333" s="96" t="e">
        <f t="shared" si="422"/>
        <v>#REF!</v>
      </c>
      <c r="T1333" s="89" t="e">
        <f t="shared" si="423"/>
        <v>#REF!</v>
      </c>
      <c r="U1333" s="96" t="e">
        <f t="shared" si="411"/>
        <v>#REF!</v>
      </c>
      <c r="V1333" s="100" t="e">
        <f t="shared" si="424"/>
        <v>#REF!</v>
      </c>
      <c r="W1333" s="103" t="e">
        <f t="shared" si="425"/>
        <v>#REF!</v>
      </c>
    </row>
    <row r="1334" spans="3:23">
      <c r="C1334" s="84" t="e">
        <f>'ORÇAMENTO '!#REF!</f>
        <v>#REF!</v>
      </c>
      <c r="D1334" s="88" t="e">
        <f>'ORÇAMENTO '!#REF!</f>
        <v>#REF!</v>
      </c>
      <c r="E1334" s="88" t="e">
        <f>'ORÇAMENTO '!#REF!</f>
        <v>#REF!</v>
      </c>
      <c r="F1334" s="88" t="e">
        <f>'ORÇAMENTO '!#REF!</f>
        <v>#REF!</v>
      </c>
      <c r="G1334" s="90" t="e">
        <f>'ORÇAMENTO '!#REF!</f>
        <v>#REF!</v>
      </c>
      <c r="H1334" s="92" t="e">
        <f>'ORÇAMENTO '!#REF!</f>
        <v>#REF!</v>
      </c>
      <c r="I1334" s="90" t="e">
        <f>'ORÇAMENTO '!#REF!</f>
        <v>#REF!</v>
      </c>
      <c r="J1334" s="90" t="e">
        <f>'ORÇAMENTO '!#REF!</f>
        <v>#REF!</v>
      </c>
      <c r="K1334" s="90" t="e">
        <f>'ORÇAMENTO '!#REF!</f>
        <v>#REF!</v>
      </c>
      <c r="L1334" s="92" t="e">
        <f>'ORÇAMENTO '!#REF!</f>
        <v>#REF!</v>
      </c>
      <c r="M1334" s="92" t="e">
        <f>'ORÇAMENTO '!#REF!</f>
        <v>#REF!</v>
      </c>
      <c r="N1334" s="95" t="e">
        <f>'ORÇAMENTO '!#REF!</f>
        <v>#REF!</v>
      </c>
      <c r="R1334" s="96" t="e">
        <f t="shared" si="421"/>
        <v>#REF!</v>
      </c>
      <c r="S1334" s="96" t="e">
        <f t="shared" si="422"/>
        <v>#REF!</v>
      </c>
      <c r="T1334" s="89" t="e">
        <f t="shared" si="423"/>
        <v>#REF!</v>
      </c>
      <c r="U1334" s="96" t="e">
        <f t="shared" si="411"/>
        <v>#REF!</v>
      </c>
      <c r="V1334" s="100" t="e">
        <f t="shared" si="424"/>
        <v>#REF!</v>
      </c>
      <c r="W1334" s="103" t="e">
        <f t="shared" si="425"/>
        <v>#REF!</v>
      </c>
    </row>
    <row r="1335" spans="3:23">
      <c r="C1335" s="84" t="e">
        <f>'ORÇAMENTO '!#REF!</f>
        <v>#REF!</v>
      </c>
      <c r="D1335" s="88" t="e">
        <f>'ORÇAMENTO '!#REF!</f>
        <v>#REF!</v>
      </c>
      <c r="E1335" s="88" t="e">
        <f>'ORÇAMENTO '!#REF!</f>
        <v>#REF!</v>
      </c>
      <c r="F1335" s="88" t="e">
        <f>'ORÇAMENTO '!#REF!</f>
        <v>#REF!</v>
      </c>
      <c r="G1335" s="90" t="e">
        <f>'ORÇAMENTO '!#REF!</f>
        <v>#REF!</v>
      </c>
      <c r="H1335" s="92" t="e">
        <f>'ORÇAMENTO '!#REF!</f>
        <v>#REF!</v>
      </c>
      <c r="I1335" s="90" t="e">
        <f>'ORÇAMENTO '!#REF!</f>
        <v>#REF!</v>
      </c>
      <c r="J1335" s="90" t="e">
        <f>'ORÇAMENTO '!#REF!</f>
        <v>#REF!</v>
      </c>
      <c r="K1335" s="90" t="e">
        <f>'ORÇAMENTO '!#REF!</f>
        <v>#REF!</v>
      </c>
      <c r="L1335" s="92" t="e">
        <f>'ORÇAMENTO '!#REF!</f>
        <v>#REF!</v>
      </c>
      <c r="M1335" s="92" t="e">
        <f>'ORÇAMENTO '!#REF!</f>
        <v>#REF!</v>
      </c>
      <c r="N1335" s="95" t="e">
        <f>'ORÇAMENTO '!#REF!</f>
        <v>#REF!</v>
      </c>
      <c r="R1335" s="96" t="e">
        <f t="shared" si="421"/>
        <v>#REF!</v>
      </c>
      <c r="S1335" s="96" t="e">
        <f t="shared" si="422"/>
        <v>#REF!</v>
      </c>
      <c r="T1335" s="89" t="e">
        <f t="shared" si="423"/>
        <v>#REF!</v>
      </c>
      <c r="U1335" s="96" t="e">
        <f t="shared" si="411"/>
        <v>#REF!</v>
      </c>
      <c r="V1335" s="100" t="e">
        <f t="shared" si="424"/>
        <v>#REF!</v>
      </c>
      <c r="W1335" s="103" t="e">
        <f t="shared" si="425"/>
        <v>#REF!</v>
      </c>
    </row>
    <row r="1336" spans="3:23">
      <c r="C1336" s="84" t="e">
        <f>'ORÇAMENTO '!#REF!</f>
        <v>#REF!</v>
      </c>
      <c r="D1336" s="88" t="e">
        <f>'ORÇAMENTO '!#REF!</f>
        <v>#REF!</v>
      </c>
      <c r="E1336" s="88" t="e">
        <f>'ORÇAMENTO '!#REF!</f>
        <v>#REF!</v>
      </c>
      <c r="F1336" s="88" t="e">
        <f>'ORÇAMENTO '!#REF!</f>
        <v>#REF!</v>
      </c>
      <c r="G1336" s="90" t="e">
        <f>'ORÇAMENTO '!#REF!</f>
        <v>#REF!</v>
      </c>
      <c r="H1336" s="92" t="e">
        <f>'ORÇAMENTO '!#REF!</f>
        <v>#REF!</v>
      </c>
      <c r="I1336" s="90" t="e">
        <f>'ORÇAMENTO '!#REF!</f>
        <v>#REF!</v>
      </c>
      <c r="J1336" s="90" t="e">
        <f>'ORÇAMENTO '!#REF!</f>
        <v>#REF!</v>
      </c>
      <c r="K1336" s="90" t="e">
        <f>'ORÇAMENTO '!#REF!</f>
        <v>#REF!</v>
      </c>
      <c r="L1336" s="92" t="e">
        <f>'ORÇAMENTO '!#REF!</f>
        <v>#REF!</v>
      </c>
      <c r="M1336" s="92" t="e">
        <f>'ORÇAMENTO '!#REF!</f>
        <v>#REF!</v>
      </c>
      <c r="N1336" s="95" t="e">
        <f>'ORÇAMENTO '!#REF!</f>
        <v>#REF!</v>
      </c>
      <c r="R1336" s="96" t="e">
        <f t="shared" si="421"/>
        <v>#REF!</v>
      </c>
      <c r="S1336" s="96" t="e">
        <f t="shared" si="422"/>
        <v>#REF!</v>
      </c>
      <c r="T1336" s="89" t="e">
        <f t="shared" si="423"/>
        <v>#REF!</v>
      </c>
      <c r="U1336" s="96" t="e">
        <f t="shared" si="411"/>
        <v>#REF!</v>
      </c>
      <c r="V1336" s="100" t="e">
        <f t="shared" si="424"/>
        <v>#REF!</v>
      </c>
      <c r="W1336" s="103" t="e">
        <f t="shared" si="425"/>
        <v>#REF!</v>
      </c>
    </row>
    <row r="1337" spans="3:23">
      <c r="C1337" s="84" t="e">
        <f>'ORÇAMENTO '!#REF!</f>
        <v>#REF!</v>
      </c>
      <c r="D1337" s="88" t="e">
        <f>'ORÇAMENTO '!#REF!</f>
        <v>#REF!</v>
      </c>
      <c r="E1337" s="88" t="e">
        <f>'ORÇAMENTO '!#REF!</f>
        <v>#REF!</v>
      </c>
      <c r="F1337" s="88" t="e">
        <f>'ORÇAMENTO '!#REF!</f>
        <v>#REF!</v>
      </c>
      <c r="G1337" s="90" t="e">
        <f>'ORÇAMENTO '!#REF!</f>
        <v>#REF!</v>
      </c>
      <c r="H1337" s="92" t="e">
        <f>'ORÇAMENTO '!#REF!</f>
        <v>#REF!</v>
      </c>
      <c r="I1337" s="90" t="e">
        <f>'ORÇAMENTO '!#REF!</f>
        <v>#REF!</v>
      </c>
      <c r="J1337" s="90" t="e">
        <f>'ORÇAMENTO '!#REF!</f>
        <v>#REF!</v>
      </c>
      <c r="K1337" s="90" t="e">
        <f>'ORÇAMENTO '!#REF!</f>
        <v>#REF!</v>
      </c>
      <c r="L1337" s="92" t="e">
        <f>'ORÇAMENTO '!#REF!</f>
        <v>#REF!</v>
      </c>
      <c r="M1337" s="92" t="e">
        <f>'ORÇAMENTO '!#REF!</f>
        <v>#REF!</v>
      </c>
      <c r="N1337" s="95" t="e">
        <f>'ORÇAMENTO '!#REF!</f>
        <v>#REF!</v>
      </c>
      <c r="R1337" s="96" t="e">
        <f t="shared" si="421"/>
        <v>#REF!</v>
      </c>
      <c r="S1337" s="96" t="e">
        <f t="shared" si="422"/>
        <v>#REF!</v>
      </c>
      <c r="T1337" s="89" t="e">
        <f t="shared" si="423"/>
        <v>#REF!</v>
      </c>
      <c r="U1337" s="96" t="e">
        <f t="shared" si="411"/>
        <v>#REF!</v>
      </c>
      <c r="V1337" s="100" t="e">
        <f t="shared" si="424"/>
        <v>#REF!</v>
      </c>
      <c r="W1337" s="103" t="e">
        <f t="shared" si="425"/>
        <v>#REF!</v>
      </c>
    </row>
    <row r="1338" spans="3:23">
      <c r="C1338" s="84" t="e">
        <f>'ORÇAMENTO '!#REF!</f>
        <v>#REF!</v>
      </c>
      <c r="D1338" s="88" t="e">
        <f>'ORÇAMENTO '!#REF!</f>
        <v>#REF!</v>
      </c>
      <c r="E1338" s="88" t="e">
        <f>'ORÇAMENTO '!#REF!</f>
        <v>#REF!</v>
      </c>
      <c r="F1338" s="88" t="e">
        <f>'ORÇAMENTO '!#REF!</f>
        <v>#REF!</v>
      </c>
      <c r="G1338" s="90" t="e">
        <f>'ORÇAMENTO '!#REF!</f>
        <v>#REF!</v>
      </c>
      <c r="H1338" s="92" t="e">
        <f>'ORÇAMENTO '!#REF!</f>
        <v>#REF!</v>
      </c>
      <c r="I1338" s="90" t="e">
        <f>'ORÇAMENTO '!#REF!</f>
        <v>#REF!</v>
      </c>
      <c r="J1338" s="90" t="e">
        <f>'ORÇAMENTO '!#REF!</f>
        <v>#REF!</v>
      </c>
      <c r="K1338" s="90" t="e">
        <f>'ORÇAMENTO '!#REF!</f>
        <v>#REF!</v>
      </c>
      <c r="L1338" s="92" t="e">
        <f>'ORÇAMENTO '!#REF!</f>
        <v>#REF!</v>
      </c>
      <c r="M1338" s="92" t="e">
        <f>'ORÇAMENTO '!#REF!</f>
        <v>#REF!</v>
      </c>
      <c r="N1338" s="95" t="e">
        <f>'ORÇAMENTO '!#REF!</f>
        <v>#REF!</v>
      </c>
      <c r="R1338" s="96" t="e">
        <f t="shared" si="421"/>
        <v>#REF!</v>
      </c>
      <c r="S1338" s="96" t="e">
        <f t="shared" si="422"/>
        <v>#REF!</v>
      </c>
      <c r="T1338" s="89" t="e">
        <f t="shared" si="423"/>
        <v>#REF!</v>
      </c>
      <c r="U1338" s="96" t="e">
        <f t="shared" si="411"/>
        <v>#REF!</v>
      </c>
      <c r="V1338" s="100" t="e">
        <f t="shared" si="424"/>
        <v>#REF!</v>
      </c>
      <c r="W1338" s="103" t="e">
        <f t="shared" si="425"/>
        <v>#REF!</v>
      </c>
    </row>
    <row r="1339" spans="3:23" hidden="1">
      <c r="C1339" s="84" t="e">
        <f>'ORÇAMENTO '!#REF!</f>
        <v>#REF!</v>
      </c>
      <c r="D1339" s="88" t="e">
        <f>'ORÇAMENTO '!#REF!</f>
        <v>#REF!</v>
      </c>
      <c r="E1339" s="88" t="e">
        <f>'ORÇAMENTO '!#REF!</f>
        <v>#REF!</v>
      </c>
      <c r="F1339" s="88" t="e">
        <f>'ORÇAMENTO '!#REF!</f>
        <v>#REF!</v>
      </c>
      <c r="G1339" s="90" t="e">
        <f>'ORÇAMENTO '!#REF!</f>
        <v>#REF!</v>
      </c>
      <c r="H1339" s="92" t="e">
        <f>'ORÇAMENTO '!#REF!</f>
        <v>#REF!</v>
      </c>
      <c r="I1339" s="90" t="e">
        <f>'ORÇAMENTO '!#REF!</f>
        <v>#REF!</v>
      </c>
      <c r="J1339" s="90" t="e">
        <f>'ORÇAMENTO '!#REF!</f>
        <v>#REF!</v>
      </c>
      <c r="K1339" s="90" t="e">
        <f>'ORÇAMENTO '!#REF!</f>
        <v>#REF!</v>
      </c>
      <c r="L1339" s="92" t="e">
        <f>'ORÇAMENTO '!#REF!</f>
        <v>#REF!</v>
      </c>
      <c r="M1339" s="92" t="e">
        <f>'ORÇAMENTO '!#REF!</f>
        <v>#REF!</v>
      </c>
      <c r="N1339" s="95" t="e">
        <f>'ORÇAMENTO '!#REF!</f>
        <v>#REF!</v>
      </c>
      <c r="R1339" s="96" t="e">
        <f>IF(F1339=F1338,0,SUMIF(F$6:F$1627,F1339,H$6:H$1627))</f>
        <v>#REF!</v>
      </c>
      <c r="S1339" s="96" t="e">
        <f>IF(F1339=F1338,0,SUMIF(F$6:F$1627,F1339,I$6:I$1627))</f>
        <v>#REF!</v>
      </c>
      <c r="T1339" s="89" t="e">
        <f>IF(F1339=F1338,0,SUMIF(F$6:F$1627,F1339,L$6:L$1627))</f>
        <v>#REF!</v>
      </c>
      <c r="U1339" s="96" t="e">
        <f t="shared" si="411"/>
        <v>#REF!</v>
      </c>
      <c r="V1339" s="100" t="e">
        <f>IF(F1339=F1338,0,SUMIF(F$6:F$1627,F1339,N$6:N$1627))</f>
        <v>#REF!</v>
      </c>
    </row>
    <row r="1340" spans="3:23" hidden="1">
      <c r="C1340" s="84" t="e">
        <f>'ORÇAMENTO '!#REF!</f>
        <v>#REF!</v>
      </c>
      <c r="D1340" s="88" t="e">
        <f>'ORÇAMENTO '!#REF!</f>
        <v>#REF!</v>
      </c>
      <c r="E1340" s="88" t="e">
        <f>'ORÇAMENTO '!#REF!</f>
        <v>#REF!</v>
      </c>
      <c r="F1340" s="88" t="e">
        <f>'ORÇAMENTO '!#REF!</f>
        <v>#REF!</v>
      </c>
      <c r="G1340" s="90" t="e">
        <f>'ORÇAMENTO '!#REF!</f>
        <v>#REF!</v>
      </c>
      <c r="H1340" s="92" t="e">
        <f>'ORÇAMENTO '!#REF!</f>
        <v>#REF!</v>
      </c>
      <c r="I1340" s="90" t="e">
        <f>'ORÇAMENTO '!#REF!</f>
        <v>#REF!</v>
      </c>
      <c r="J1340" s="90" t="e">
        <f>'ORÇAMENTO '!#REF!</f>
        <v>#REF!</v>
      </c>
      <c r="K1340" s="90" t="e">
        <f>'ORÇAMENTO '!#REF!</f>
        <v>#REF!</v>
      </c>
      <c r="L1340" s="92" t="e">
        <f>'ORÇAMENTO '!#REF!</f>
        <v>#REF!</v>
      </c>
      <c r="M1340" s="92" t="e">
        <f>'ORÇAMENTO '!#REF!</f>
        <v>#REF!</v>
      </c>
      <c r="N1340" s="95" t="e">
        <f>'ORÇAMENTO '!#REF!</f>
        <v>#REF!</v>
      </c>
      <c r="R1340" s="96" t="e">
        <f>IF(F1340=F1339,0,SUMIF(F$6:F$1627,F1340,H$6:H$1627))</f>
        <v>#REF!</v>
      </c>
      <c r="S1340" s="96" t="e">
        <f>IF(F1340=F1339,0,SUMIF(F$6:F$1627,F1340,I$6:I$1627))</f>
        <v>#REF!</v>
      </c>
      <c r="T1340" s="89" t="e">
        <f>IF(F1340=F1339,0,SUMIF(F$6:F$1627,F1340,L$6:L$1627))</f>
        <v>#REF!</v>
      </c>
      <c r="U1340" s="96" t="e">
        <f t="shared" si="411"/>
        <v>#REF!</v>
      </c>
      <c r="V1340" s="100" t="e">
        <f>IF(F1340=F1339,0,SUMIF(F$6:F$1627,F1340,N$6:N$1627))</f>
        <v>#REF!</v>
      </c>
    </row>
    <row r="1341" spans="3:23" hidden="1">
      <c r="C1341" s="84" t="e">
        <f>'ORÇAMENTO '!#REF!</f>
        <v>#REF!</v>
      </c>
      <c r="D1341" s="88" t="e">
        <f>'ORÇAMENTO '!#REF!</f>
        <v>#REF!</v>
      </c>
      <c r="E1341" s="88" t="e">
        <f>'ORÇAMENTO '!#REF!</f>
        <v>#REF!</v>
      </c>
      <c r="F1341" s="88" t="e">
        <f>'ORÇAMENTO '!#REF!</f>
        <v>#REF!</v>
      </c>
      <c r="G1341" s="90" t="e">
        <f>'ORÇAMENTO '!#REF!</f>
        <v>#REF!</v>
      </c>
      <c r="H1341" s="92" t="e">
        <f>'ORÇAMENTO '!#REF!</f>
        <v>#REF!</v>
      </c>
      <c r="I1341" s="90" t="e">
        <f>'ORÇAMENTO '!#REF!</f>
        <v>#REF!</v>
      </c>
      <c r="J1341" s="90" t="e">
        <f>'ORÇAMENTO '!#REF!</f>
        <v>#REF!</v>
      </c>
      <c r="K1341" s="90" t="e">
        <f>'ORÇAMENTO '!#REF!</f>
        <v>#REF!</v>
      </c>
      <c r="L1341" s="92" t="e">
        <f>'ORÇAMENTO '!#REF!</f>
        <v>#REF!</v>
      </c>
      <c r="M1341" s="92" t="e">
        <f>'ORÇAMENTO '!#REF!</f>
        <v>#REF!</v>
      </c>
      <c r="N1341" s="95" t="e">
        <f>'ORÇAMENTO '!#REF!</f>
        <v>#REF!</v>
      </c>
      <c r="R1341" s="96" t="e">
        <f>IF(F1341=F1340,0,SUMIF(F$6:F$1627,F1341,H$6:H$1627))</f>
        <v>#REF!</v>
      </c>
      <c r="S1341" s="96" t="e">
        <f>IF(F1341=F1340,0,SUMIF(F$6:F$1627,F1341,I$6:I$1627))</f>
        <v>#REF!</v>
      </c>
      <c r="T1341" s="89" t="e">
        <f>IF(F1341=F1340,0,SUMIF(F$6:F$1627,F1341,L$6:L$1627))</f>
        <v>#REF!</v>
      </c>
      <c r="U1341" s="96" t="e">
        <f t="shared" si="411"/>
        <v>#REF!</v>
      </c>
      <c r="V1341" s="100" t="e">
        <f>IF(F1341=F1340,0,SUMIF(F$6:F$1627,F1341,N$6:N$1627))</f>
        <v>#REF!</v>
      </c>
    </row>
    <row r="1342" spans="3:23" hidden="1">
      <c r="C1342" s="84" t="e">
        <f>'ORÇAMENTO '!#REF!</f>
        <v>#REF!</v>
      </c>
      <c r="D1342" s="88" t="e">
        <f>'ORÇAMENTO '!#REF!</f>
        <v>#REF!</v>
      </c>
      <c r="E1342" s="88" t="e">
        <f>'ORÇAMENTO '!#REF!</f>
        <v>#REF!</v>
      </c>
      <c r="F1342" s="88" t="e">
        <f>'ORÇAMENTO '!#REF!</f>
        <v>#REF!</v>
      </c>
      <c r="G1342" s="90" t="e">
        <f>'ORÇAMENTO '!#REF!</f>
        <v>#REF!</v>
      </c>
      <c r="H1342" s="92" t="e">
        <f>'ORÇAMENTO '!#REF!</f>
        <v>#REF!</v>
      </c>
      <c r="I1342" s="90" t="e">
        <f>'ORÇAMENTO '!#REF!</f>
        <v>#REF!</v>
      </c>
      <c r="J1342" s="90" t="e">
        <f>'ORÇAMENTO '!#REF!</f>
        <v>#REF!</v>
      </c>
      <c r="K1342" s="90" t="e">
        <f>'ORÇAMENTO '!#REF!</f>
        <v>#REF!</v>
      </c>
      <c r="L1342" s="92" t="e">
        <f>'ORÇAMENTO '!#REF!</f>
        <v>#REF!</v>
      </c>
      <c r="M1342" s="92" t="e">
        <f>'ORÇAMENTO '!#REF!</f>
        <v>#REF!</v>
      </c>
      <c r="N1342" s="95" t="e">
        <f>'ORÇAMENTO '!#REF!</f>
        <v>#REF!</v>
      </c>
      <c r="R1342" s="96" t="e">
        <f>IF(F1342=F1341,0,SUMIF(F$6:F$1627,F1342,H$6:H$1627))</f>
        <v>#REF!</v>
      </c>
      <c r="S1342" s="96" t="e">
        <f>IF(F1342=F1341,0,SUMIF(F$6:F$1627,F1342,I$6:I$1627))</f>
        <v>#REF!</v>
      </c>
      <c r="T1342" s="89" t="e">
        <f>IF(F1342=F1341,0,SUMIF(F$6:F$1627,F1342,L$6:L$1627))</f>
        <v>#REF!</v>
      </c>
      <c r="U1342" s="96" t="e">
        <f t="shared" si="411"/>
        <v>#REF!</v>
      </c>
      <c r="V1342" s="100" t="e">
        <f>IF(F1342=F1341,0,SUMIF(F$6:F$1627,F1342,N$6:N$1627))</f>
        <v>#REF!</v>
      </c>
    </row>
    <row r="1343" spans="3:23" hidden="1">
      <c r="C1343" s="84" t="e">
        <f>'ORÇAMENTO '!#REF!</f>
        <v>#REF!</v>
      </c>
      <c r="D1343" s="88" t="e">
        <f>'ORÇAMENTO '!#REF!</f>
        <v>#REF!</v>
      </c>
      <c r="E1343" s="88" t="e">
        <f>'ORÇAMENTO '!#REF!</f>
        <v>#REF!</v>
      </c>
      <c r="F1343" s="88" t="e">
        <f>'ORÇAMENTO '!#REF!</f>
        <v>#REF!</v>
      </c>
      <c r="G1343" s="90" t="e">
        <f>'ORÇAMENTO '!#REF!</f>
        <v>#REF!</v>
      </c>
      <c r="H1343" s="92" t="e">
        <f>'ORÇAMENTO '!#REF!</f>
        <v>#REF!</v>
      </c>
      <c r="I1343" s="90" t="e">
        <f>'ORÇAMENTO '!#REF!</f>
        <v>#REF!</v>
      </c>
      <c r="J1343" s="90" t="e">
        <f>'ORÇAMENTO '!#REF!</f>
        <v>#REF!</v>
      </c>
      <c r="K1343" s="90" t="e">
        <f>'ORÇAMENTO '!#REF!</f>
        <v>#REF!</v>
      </c>
      <c r="L1343" s="92" t="e">
        <f>'ORÇAMENTO '!#REF!</f>
        <v>#REF!</v>
      </c>
      <c r="M1343" s="92" t="e">
        <f>'ORÇAMENTO '!#REF!</f>
        <v>#REF!</v>
      </c>
      <c r="N1343" s="95" t="e">
        <f>'ORÇAMENTO '!#REF!</f>
        <v>#REF!</v>
      </c>
      <c r="R1343" s="96" t="e">
        <f>IF(F1343=F1342,0,SUMIF(F$6:F$1627,F1343,H$6:H$1627))</f>
        <v>#REF!</v>
      </c>
      <c r="S1343" s="96" t="e">
        <f>IF(F1343=F1342,0,SUMIF(F$6:F$1627,F1343,I$6:I$1627))</f>
        <v>#REF!</v>
      </c>
      <c r="T1343" s="89" t="e">
        <f>IF(F1343=F1342,0,SUMIF(F$6:F$1627,F1343,L$6:L$1627))</f>
        <v>#REF!</v>
      </c>
      <c r="U1343" s="96" t="e">
        <f t="shared" si="411"/>
        <v>#REF!</v>
      </c>
      <c r="V1343" s="100" t="e">
        <f>IF(F1343=F1342,0,SUMIF(F$6:F$1627,F1343,N$6:N$1627))</f>
        <v>#REF!</v>
      </c>
    </row>
    <row r="1344" spans="3:23">
      <c r="C1344" s="84" t="e">
        <f>'ORÇAMENTO '!#REF!</f>
        <v>#REF!</v>
      </c>
      <c r="D1344" s="88" t="e">
        <f>'ORÇAMENTO '!#REF!</f>
        <v>#REF!</v>
      </c>
      <c r="E1344" s="88" t="e">
        <f>'ORÇAMENTO '!#REF!</f>
        <v>#REF!</v>
      </c>
      <c r="F1344" s="88" t="e">
        <f>'ORÇAMENTO '!#REF!</f>
        <v>#REF!</v>
      </c>
      <c r="G1344" s="90" t="e">
        <f>'ORÇAMENTO '!#REF!</f>
        <v>#REF!</v>
      </c>
      <c r="H1344" s="92" t="e">
        <f>'ORÇAMENTO '!#REF!</f>
        <v>#REF!</v>
      </c>
      <c r="I1344" s="90" t="e">
        <f>'ORÇAMENTO '!#REF!</f>
        <v>#REF!</v>
      </c>
      <c r="J1344" s="90" t="e">
        <f>'ORÇAMENTO '!#REF!</f>
        <v>#REF!</v>
      </c>
      <c r="K1344" s="90" t="e">
        <f>'ORÇAMENTO '!#REF!</f>
        <v>#REF!</v>
      </c>
      <c r="L1344" s="92" t="e">
        <f>'ORÇAMENTO '!#REF!</f>
        <v>#REF!</v>
      </c>
      <c r="M1344" s="92" t="e">
        <f>'ORÇAMENTO '!#REF!</f>
        <v>#REF!</v>
      </c>
      <c r="N1344" s="95" t="e">
        <f>'ORÇAMENTO '!#REF!</f>
        <v>#REF!</v>
      </c>
      <c r="R1344" s="96" t="e">
        <f>IF(F1344=F1343,0,SUMIF($F$6:$F$1627,F1344,$H$6:$H$1627))</f>
        <v>#REF!</v>
      </c>
      <c r="S1344" s="96" t="e">
        <f>IF(F1344=F1343,0,SUMIF($F$6:$F$1627,F1344,$I$6:$I$1627))</f>
        <v>#REF!</v>
      </c>
      <c r="T1344" s="89" t="e">
        <f>IF(F1344=F1343,0,SUMIF($F$6:$F$1627,F1344,$L$6:$L$1627))</f>
        <v>#REF!</v>
      </c>
      <c r="U1344" s="96" t="e">
        <f t="shared" si="411"/>
        <v>#REF!</v>
      </c>
      <c r="V1344" s="100" t="e">
        <f>IF(F1344=F1343,0,SUMIF($F$6:$F$1627,F1344,$N$6:$N$1627))</f>
        <v>#REF!</v>
      </c>
      <c r="W1344" s="103" t="e">
        <f>V1344+W1343</f>
        <v>#REF!</v>
      </c>
    </row>
    <row r="1345" spans="3:23" hidden="1">
      <c r="C1345" s="84" t="e">
        <f>'ORÇAMENTO '!#REF!</f>
        <v>#REF!</v>
      </c>
      <c r="D1345" s="88" t="e">
        <f>'ORÇAMENTO '!#REF!</f>
        <v>#REF!</v>
      </c>
      <c r="E1345" s="88" t="e">
        <f>'ORÇAMENTO '!#REF!</f>
        <v>#REF!</v>
      </c>
      <c r="F1345" s="88" t="e">
        <f>'ORÇAMENTO '!#REF!</f>
        <v>#REF!</v>
      </c>
      <c r="G1345" s="90" t="e">
        <f>'ORÇAMENTO '!#REF!</f>
        <v>#REF!</v>
      </c>
      <c r="H1345" s="92" t="e">
        <f>'ORÇAMENTO '!#REF!</f>
        <v>#REF!</v>
      </c>
      <c r="I1345" s="90" t="e">
        <f>'ORÇAMENTO '!#REF!</f>
        <v>#REF!</v>
      </c>
      <c r="J1345" s="90" t="e">
        <f>'ORÇAMENTO '!#REF!</f>
        <v>#REF!</v>
      </c>
      <c r="K1345" s="90" t="e">
        <f>'ORÇAMENTO '!#REF!</f>
        <v>#REF!</v>
      </c>
      <c r="L1345" s="92" t="e">
        <f>'ORÇAMENTO '!#REF!</f>
        <v>#REF!</v>
      </c>
      <c r="M1345" s="92" t="e">
        <f>'ORÇAMENTO '!#REF!</f>
        <v>#REF!</v>
      </c>
      <c r="N1345" s="95" t="e">
        <f>'ORÇAMENTO '!#REF!</f>
        <v>#REF!</v>
      </c>
      <c r="R1345" s="96" t="e">
        <f>IF(F1345=F1344,0,SUMIF(F$6:F$1627,F1345,H$6:H$1627))</f>
        <v>#REF!</v>
      </c>
      <c r="S1345" s="96" t="e">
        <f>IF(F1345=F1344,0,SUMIF(F$6:F$1627,F1345,I$6:I$1627))</f>
        <v>#REF!</v>
      </c>
      <c r="T1345" s="89" t="e">
        <f>IF(F1345=F1344,0,SUMIF(F$6:F$1627,F1345,L$6:L$1627))</f>
        <v>#REF!</v>
      </c>
      <c r="U1345" s="96" t="e">
        <f t="shared" si="411"/>
        <v>#REF!</v>
      </c>
      <c r="V1345" s="100" t="e">
        <f>IF(F1345=F1344,0,SUMIF(F$6:F$1627,F1345,N$6:N$1627))</f>
        <v>#REF!</v>
      </c>
    </row>
    <row r="1346" spans="3:23" hidden="1">
      <c r="C1346" s="84" t="e">
        <f>'ORÇAMENTO '!#REF!</f>
        <v>#REF!</v>
      </c>
      <c r="D1346" s="88" t="e">
        <f>'ORÇAMENTO '!#REF!</f>
        <v>#REF!</v>
      </c>
      <c r="E1346" s="88" t="e">
        <f>'ORÇAMENTO '!#REF!</f>
        <v>#REF!</v>
      </c>
      <c r="F1346" s="88" t="e">
        <f>'ORÇAMENTO '!#REF!</f>
        <v>#REF!</v>
      </c>
      <c r="G1346" s="90" t="e">
        <f>'ORÇAMENTO '!#REF!</f>
        <v>#REF!</v>
      </c>
      <c r="H1346" s="92" t="e">
        <f>'ORÇAMENTO '!#REF!</f>
        <v>#REF!</v>
      </c>
      <c r="I1346" s="90" t="e">
        <f>'ORÇAMENTO '!#REF!</f>
        <v>#REF!</v>
      </c>
      <c r="J1346" s="90" t="e">
        <f>'ORÇAMENTO '!#REF!</f>
        <v>#REF!</v>
      </c>
      <c r="K1346" s="90" t="e">
        <f>'ORÇAMENTO '!#REF!</f>
        <v>#REF!</v>
      </c>
      <c r="L1346" s="92" t="e">
        <f>'ORÇAMENTO '!#REF!</f>
        <v>#REF!</v>
      </c>
      <c r="M1346" s="92" t="e">
        <f>'ORÇAMENTO '!#REF!</f>
        <v>#REF!</v>
      </c>
      <c r="N1346" s="95" t="e">
        <f>'ORÇAMENTO '!#REF!</f>
        <v>#REF!</v>
      </c>
      <c r="R1346" s="96" t="e">
        <f>IF(F1346=F1345,0,SUMIF(F$6:F$1627,F1346,H$6:H$1627))</f>
        <v>#REF!</v>
      </c>
      <c r="S1346" s="96" t="e">
        <f>IF(F1346=F1345,0,SUMIF(F$6:F$1627,F1346,I$6:I$1627))</f>
        <v>#REF!</v>
      </c>
      <c r="T1346" s="89" t="e">
        <f>IF(F1346=F1345,0,SUMIF(F$6:F$1627,F1346,L$6:L$1627))</f>
        <v>#REF!</v>
      </c>
      <c r="U1346" s="96" t="e">
        <f t="shared" si="411"/>
        <v>#REF!</v>
      </c>
      <c r="V1346" s="100" t="e">
        <f>IF(F1346=F1345,0,SUMIF(F$6:F$1627,F1346,N$6:N$1627))</f>
        <v>#REF!</v>
      </c>
    </row>
    <row r="1347" spans="3:23" hidden="1">
      <c r="C1347" s="84" t="e">
        <f>'ORÇAMENTO '!#REF!</f>
        <v>#REF!</v>
      </c>
      <c r="D1347" s="88" t="e">
        <f>'ORÇAMENTO '!#REF!</f>
        <v>#REF!</v>
      </c>
      <c r="E1347" s="88" t="e">
        <f>'ORÇAMENTO '!#REF!</f>
        <v>#REF!</v>
      </c>
      <c r="F1347" s="88" t="e">
        <f>'ORÇAMENTO '!#REF!</f>
        <v>#REF!</v>
      </c>
      <c r="G1347" s="90" t="e">
        <f>'ORÇAMENTO '!#REF!</f>
        <v>#REF!</v>
      </c>
      <c r="H1347" s="92" t="e">
        <f>'ORÇAMENTO '!#REF!</f>
        <v>#REF!</v>
      </c>
      <c r="I1347" s="90" t="e">
        <f>'ORÇAMENTO '!#REF!</f>
        <v>#REF!</v>
      </c>
      <c r="J1347" s="90" t="e">
        <f>'ORÇAMENTO '!#REF!</f>
        <v>#REF!</v>
      </c>
      <c r="K1347" s="90" t="e">
        <f>'ORÇAMENTO '!#REF!</f>
        <v>#REF!</v>
      </c>
      <c r="L1347" s="92" t="e">
        <f>'ORÇAMENTO '!#REF!</f>
        <v>#REF!</v>
      </c>
      <c r="M1347" s="92" t="e">
        <f>'ORÇAMENTO '!#REF!</f>
        <v>#REF!</v>
      </c>
      <c r="N1347" s="95" t="e">
        <f>'ORÇAMENTO '!#REF!</f>
        <v>#REF!</v>
      </c>
      <c r="R1347" s="96" t="e">
        <f>IF(F1347=F1346,0,SUMIF(F$6:F$1627,F1347,H$6:H$1627))</f>
        <v>#REF!</v>
      </c>
      <c r="S1347" s="96" t="e">
        <f>IF(F1347=F1346,0,SUMIF(F$6:F$1627,F1347,I$6:I$1627))</f>
        <v>#REF!</v>
      </c>
      <c r="T1347" s="89" t="e">
        <f>IF(F1347=F1346,0,SUMIF(F$6:F$1627,F1347,L$6:L$1627))</f>
        <v>#REF!</v>
      </c>
      <c r="U1347" s="96" t="e">
        <f t="shared" si="411"/>
        <v>#REF!</v>
      </c>
      <c r="V1347" s="100" t="e">
        <f>IF(F1347=F1346,0,SUMIF(F$6:F$1627,F1347,N$6:N$1627))</f>
        <v>#REF!</v>
      </c>
    </row>
    <row r="1348" spans="3:23" hidden="1">
      <c r="C1348" s="84" t="e">
        <f>'ORÇAMENTO '!#REF!</f>
        <v>#REF!</v>
      </c>
      <c r="D1348" s="88" t="e">
        <f>'ORÇAMENTO '!#REF!</f>
        <v>#REF!</v>
      </c>
      <c r="E1348" s="88" t="e">
        <f>'ORÇAMENTO '!#REF!</f>
        <v>#REF!</v>
      </c>
      <c r="F1348" s="88" t="e">
        <f>'ORÇAMENTO '!#REF!</f>
        <v>#REF!</v>
      </c>
      <c r="G1348" s="90" t="e">
        <f>'ORÇAMENTO '!#REF!</f>
        <v>#REF!</v>
      </c>
      <c r="H1348" s="92" t="e">
        <f>'ORÇAMENTO '!#REF!</f>
        <v>#REF!</v>
      </c>
      <c r="I1348" s="90" t="e">
        <f>'ORÇAMENTO '!#REF!</f>
        <v>#REF!</v>
      </c>
      <c r="J1348" s="90" t="e">
        <f>'ORÇAMENTO '!#REF!</f>
        <v>#REF!</v>
      </c>
      <c r="K1348" s="90" t="e">
        <f>'ORÇAMENTO '!#REF!</f>
        <v>#REF!</v>
      </c>
      <c r="L1348" s="92" t="e">
        <f>'ORÇAMENTO '!#REF!</f>
        <v>#REF!</v>
      </c>
      <c r="M1348" s="92" t="e">
        <f>'ORÇAMENTO '!#REF!</f>
        <v>#REF!</v>
      </c>
      <c r="N1348" s="95" t="e">
        <f>'ORÇAMENTO '!#REF!</f>
        <v>#REF!</v>
      </c>
      <c r="R1348" s="96" t="e">
        <f>IF(F1348=F1347,0,SUMIF(F$6:F$1627,F1348,H$6:H$1627))</f>
        <v>#REF!</v>
      </c>
      <c r="S1348" s="96" t="e">
        <f>IF(F1348=F1347,0,SUMIF(F$6:F$1627,F1348,I$6:I$1627))</f>
        <v>#REF!</v>
      </c>
      <c r="T1348" s="89" t="e">
        <f>IF(F1348=F1347,0,SUMIF(F$6:F$1627,F1348,L$6:L$1627))</f>
        <v>#REF!</v>
      </c>
      <c r="U1348" s="96" t="e">
        <f t="shared" si="411"/>
        <v>#REF!</v>
      </c>
      <c r="V1348" s="100" t="e">
        <f>IF(F1348=F1347,0,SUMIF(F$6:F$1627,F1348,N$6:N$1627))</f>
        <v>#REF!</v>
      </c>
    </row>
    <row r="1349" spans="3:23" hidden="1">
      <c r="C1349" s="84" t="e">
        <f>'ORÇAMENTO '!#REF!</f>
        <v>#REF!</v>
      </c>
      <c r="D1349" s="88" t="e">
        <f>'ORÇAMENTO '!#REF!</f>
        <v>#REF!</v>
      </c>
      <c r="E1349" s="88" t="e">
        <f>'ORÇAMENTO '!#REF!</f>
        <v>#REF!</v>
      </c>
      <c r="F1349" s="88" t="e">
        <f>'ORÇAMENTO '!#REF!</f>
        <v>#REF!</v>
      </c>
      <c r="G1349" s="90" t="e">
        <f>'ORÇAMENTO '!#REF!</f>
        <v>#REF!</v>
      </c>
      <c r="H1349" s="92" t="e">
        <f>'ORÇAMENTO '!#REF!</f>
        <v>#REF!</v>
      </c>
      <c r="I1349" s="90" t="e">
        <f>'ORÇAMENTO '!#REF!</f>
        <v>#REF!</v>
      </c>
      <c r="J1349" s="90" t="e">
        <f>'ORÇAMENTO '!#REF!</f>
        <v>#REF!</v>
      </c>
      <c r="K1349" s="90" t="e">
        <f>'ORÇAMENTO '!#REF!</f>
        <v>#REF!</v>
      </c>
      <c r="L1349" s="92" t="e">
        <f>'ORÇAMENTO '!#REF!</f>
        <v>#REF!</v>
      </c>
      <c r="M1349" s="92" t="e">
        <f>'ORÇAMENTO '!#REF!</f>
        <v>#REF!</v>
      </c>
      <c r="N1349" s="95" t="e">
        <f>'ORÇAMENTO '!#REF!</f>
        <v>#REF!</v>
      </c>
      <c r="R1349" s="96" t="e">
        <f>IF(F1349=F1348,0,SUMIF(F$6:F$1627,F1349,H$6:H$1627))</f>
        <v>#REF!</v>
      </c>
      <c r="S1349" s="96" t="e">
        <f>IF(F1349=F1348,0,SUMIF(F$6:F$1627,F1349,I$6:I$1627))</f>
        <v>#REF!</v>
      </c>
      <c r="T1349" s="89" t="e">
        <f>IF(F1349=F1348,0,SUMIF(F$6:F$1627,F1349,L$6:L$1627))</f>
        <v>#REF!</v>
      </c>
      <c r="U1349" s="96" t="e">
        <f t="shared" si="411"/>
        <v>#REF!</v>
      </c>
      <c r="V1349" s="100" t="e">
        <f>IF(F1349=F1348,0,SUMIF(F$6:F$1627,F1349,N$6:N$1627))</f>
        <v>#REF!</v>
      </c>
    </row>
    <row r="1350" spans="3:23">
      <c r="C1350" s="84" t="e">
        <f>'ORÇAMENTO '!#REF!</f>
        <v>#REF!</v>
      </c>
      <c r="D1350" s="88" t="e">
        <f>'ORÇAMENTO '!#REF!</f>
        <v>#REF!</v>
      </c>
      <c r="E1350" s="88" t="e">
        <f>'ORÇAMENTO '!#REF!</f>
        <v>#REF!</v>
      </c>
      <c r="F1350" s="88" t="e">
        <f>'ORÇAMENTO '!#REF!</f>
        <v>#REF!</v>
      </c>
      <c r="G1350" s="90" t="e">
        <f>'ORÇAMENTO '!#REF!</f>
        <v>#REF!</v>
      </c>
      <c r="H1350" s="92" t="e">
        <f>'ORÇAMENTO '!#REF!</f>
        <v>#REF!</v>
      </c>
      <c r="I1350" s="90" t="e">
        <f>'ORÇAMENTO '!#REF!</f>
        <v>#REF!</v>
      </c>
      <c r="J1350" s="90" t="e">
        <f>'ORÇAMENTO '!#REF!</f>
        <v>#REF!</v>
      </c>
      <c r="K1350" s="90" t="e">
        <f>'ORÇAMENTO '!#REF!</f>
        <v>#REF!</v>
      </c>
      <c r="L1350" s="92" t="e">
        <f>'ORÇAMENTO '!#REF!</f>
        <v>#REF!</v>
      </c>
      <c r="M1350" s="92" t="e">
        <f>'ORÇAMENTO '!#REF!</f>
        <v>#REF!</v>
      </c>
      <c r="N1350" s="95" t="e">
        <f>'ORÇAMENTO '!#REF!</f>
        <v>#REF!</v>
      </c>
      <c r="R1350" s="96" t="e">
        <f>IF(F1350=F1349,0,SUMIF($F$6:$F$1627,F1350,$H$6:$H$1627))</f>
        <v>#REF!</v>
      </c>
      <c r="S1350" s="96" t="e">
        <f>IF(F1350=F1349,0,SUMIF($F$6:$F$1627,F1350,$I$6:$I$1627))</f>
        <v>#REF!</v>
      </c>
      <c r="T1350" s="89" t="e">
        <f>IF(F1350=F1349,0,SUMIF($F$6:$F$1627,F1350,$L$6:$L$1627))</f>
        <v>#REF!</v>
      </c>
      <c r="U1350" s="96" t="e">
        <f t="shared" ref="U1350:U1413" si="426">IF(F1350=F1349,0,SUMIF(F$6:F$1627,F1350,M$6:M$1627))</f>
        <v>#REF!</v>
      </c>
      <c r="V1350" s="100" t="e">
        <f>IF(F1350=F1349,0,SUMIF($F$6:$F$1627,F1350,$N$6:$N$1627))</f>
        <v>#REF!</v>
      </c>
      <c r="W1350" s="103" t="e">
        <f>V1350+W1349</f>
        <v>#REF!</v>
      </c>
    </row>
    <row r="1351" spans="3:23" hidden="1">
      <c r="C1351" s="84" t="e">
        <f>'ORÇAMENTO '!#REF!</f>
        <v>#REF!</v>
      </c>
      <c r="D1351" s="88" t="e">
        <f>'ORÇAMENTO '!#REF!</f>
        <v>#REF!</v>
      </c>
      <c r="E1351" s="88" t="e">
        <f>'ORÇAMENTO '!#REF!</f>
        <v>#REF!</v>
      </c>
      <c r="F1351" s="88" t="e">
        <f>'ORÇAMENTO '!#REF!</f>
        <v>#REF!</v>
      </c>
      <c r="G1351" s="90" t="e">
        <f>'ORÇAMENTO '!#REF!</f>
        <v>#REF!</v>
      </c>
      <c r="H1351" s="92" t="e">
        <f>'ORÇAMENTO '!#REF!</f>
        <v>#REF!</v>
      </c>
      <c r="I1351" s="90" t="e">
        <f>'ORÇAMENTO '!#REF!</f>
        <v>#REF!</v>
      </c>
      <c r="J1351" s="90" t="e">
        <f>'ORÇAMENTO '!#REF!</f>
        <v>#REF!</v>
      </c>
      <c r="K1351" s="90" t="e">
        <f>'ORÇAMENTO '!#REF!</f>
        <v>#REF!</v>
      </c>
      <c r="L1351" s="92" t="e">
        <f>'ORÇAMENTO '!#REF!</f>
        <v>#REF!</v>
      </c>
      <c r="M1351" s="92" t="e">
        <f>'ORÇAMENTO '!#REF!</f>
        <v>#REF!</v>
      </c>
      <c r="N1351" s="95" t="e">
        <f>'ORÇAMENTO '!#REF!</f>
        <v>#REF!</v>
      </c>
      <c r="R1351" s="96" t="e">
        <f>IF(F1351=F1350,0,SUMIF(F$6:F$1627,F1351,H$6:H$1627))</f>
        <v>#REF!</v>
      </c>
      <c r="S1351" s="96" t="e">
        <f>IF(F1351=F1350,0,SUMIF(F$6:F$1627,F1351,I$6:I$1627))</f>
        <v>#REF!</v>
      </c>
      <c r="T1351" s="89" t="e">
        <f>IF(F1351=F1350,0,SUMIF(F$6:F$1627,F1351,L$6:L$1627))</f>
        <v>#REF!</v>
      </c>
      <c r="U1351" s="96" t="e">
        <f t="shared" si="426"/>
        <v>#REF!</v>
      </c>
      <c r="V1351" s="100" t="e">
        <f>IF(F1351=F1350,0,SUMIF(F$6:F$1627,F1351,N$6:N$1627))</f>
        <v>#REF!</v>
      </c>
    </row>
    <row r="1352" spans="3:23" hidden="1">
      <c r="C1352" s="84" t="e">
        <f>'ORÇAMENTO '!#REF!</f>
        <v>#REF!</v>
      </c>
      <c r="D1352" s="88" t="e">
        <f>'ORÇAMENTO '!#REF!</f>
        <v>#REF!</v>
      </c>
      <c r="E1352" s="88" t="e">
        <f>'ORÇAMENTO '!#REF!</f>
        <v>#REF!</v>
      </c>
      <c r="F1352" s="88" t="e">
        <f>'ORÇAMENTO '!#REF!</f>
        <v>#REF!</v>
      </c>
      <c r="G1352" s="90" t="e">
        <f>'ORÇAMENTO '!#REF!</f>
        <v>#REF!</v>
      </c>
      <c r="H1352" s="92" t="e">
        <f>'ORÇAMENTO '!#REF!</f>
        <v>#REF!</v>
      </c>
      <c r="I1352" s="90" t="e">
        <f>'ORÇAMENTO '!#REF!</f>
        <v>#REF!</v>
      </c>
      <c r="J1352" s="90" t="e">
        <f>'ORÇAMENTO '!#REF!</f>
        <v>#REF!</v>
      </c>
      <c r="K1352" s="90" t="e">
        <f>'ORÇAMENTO '!#REF!</f>
        <v>#REF!</v>
      </c>
      <c r="L1352" s="92" t="e">
        <f>'ORÇAMENTO '!#REF!</f>
        <v>#REF!</v>
      </c>
      <c r="M1352" s="92" t="e">
        <f>'ORÇAMENTO '!#REF!</f>
        <v>#REF!</v>
      </c>
      <c r="N1352" s="95" t="e">
        <f>'ORÇAMENTO '!#REF!</f>
        <v>#REF!</v>
      </c>
      <c r="R1352" s="96" t="e">
        <f>IF(F1352=F1351,0,SUMIF(F$6:F$1627,F1352,H$6:H$1627))</f>
        <v>#REF!</v>
      </c>
      <c r="S1352" s="96" t="e">
        <f>IF(F1352=F1351,0,SUMIF(F$6:F$1627,F1352,I$6:I$1627))</f>
        <v>#REF!</v>
      </c>
      <c r="T1352" s="89" t="e">
        <f>IF(F1352=F1351,0,SUMIF(F$6:F$1627,F1352,L$6:L$1627))</f>
        <v>#REF!</v>
      </c>
      <c r="U1352" s="96" t="e">
        <f t="shared" si="426"/>
        <v>#REF!</v>
      </c>
      <c r="V1352" s="100" t="e">
        <f>IF(F1352=F1351,0,SUMIF(F$6:F$1627,F1352,N$6:N$1627))</f>
        <v>#REF!</v>
      </c>
    </row>
    <row r="1353" spans="3:23" hidden="1">
      <c r="C1353" s="84" t="e">
        <f>'ORÇAMENTO '!#REF!</f>
        <v>#REF!</v>
      </c>
      <c r="D1353" s="88" t="e">
        <f>'ORÇAMENTO '!#REF!</f>
        <v>#REF!</v>
      </c>
      <c r="E1353" s="88" t="e">
        <f>'ORÇAMENTO '!#REF!</f>
        <v>#REF!</v>
      </c>
      <c r="F1353" s="88" t="e">
        <f>'ORÇAMENTO '!#REF!</f>
        <v>#REF!</v>
      </c>
      <c r="G1353" s="90" t="e">
        <f>'ORÇAMENTO '!#REF!</f>
        <v>#REF!</v>
      </c>
      <c r="H1353" s="92" t="e">
        <f>'ORÇAMENTO '!#REF!</f>
        <v>#REF!</v>
      </c>
      <c r="I1353" s="90" t="e">
        <f>'ORÇAMENTO '!#REF!</f>
        <v>#REF!</v>
      </c>
      <c r="J1353" s="90" t="e">
        <f>'ORÇAMENTO '!#REF!</f>
        <v>#REF!</v>
      </c>
      <c r="K1353" s="90" t="e">
        <f>'ORÇAMENTO '!#REF!</f>
        <v>#REF!</v>
      </c>
      <c r="L1353" s="92" t="e">
        <f>'ORÇAMENTO '!#REF!</f>
        <v>#REF!</v>
      </c>
      <c r="M1353" s="92" t="e">
        <f>'ORÇAMENTO '!#REF!</f>
        <v>#REF!</v>
      </c>
      <c r="N1353" s="95" t="e">
        <f>'ORÇAMENTO '!#REF!</f>
        <v>#REF!</v>
      </c>
      <c r="R1353" s="96" t="e">
        <f>IF(F1353=F1352,0,SUMIF(F$6:F$1627,F1353,H$6:H$1627))</f>
        <v>#REF!</v>
      </c>
      <c r="S1353" s="96" t="e">
        <f>IF(F1353=F1352,0,SUMIF(F$6:F$1627,F1353,I$6:I$1627))</f>
        <v>#REF!</v>
      </c>
      <c r="T1353" s="89" t="e">
        <f>IF(F1353=F1352,0,SUMIF(F$6:F$1627,F1353,L$6:L$1627))</f>
        <v>#REF!</v>
      </c>
      <c r="U1353" s="96" t="e">
        <f t="shared" si="426"/>
        <v>#REF!</v>
      </c>
      <c r="V1353" s="100" t="e">
        <f>IF(F1353=F1352,0,SUMIF(F$6:F$1627,F1353,N$6:N$1627))</f>
        <v>#REF!</v>
      </c>
    </row>
    <row r="1354" spans="3:23" hidden="1">
      <c r="C1354" s="84" t="e">
        <f>'ORÇAMENTO '!#REF!</f>
        <v>#REF!</v>
      </c>
      <c r="D1354" s="88" t="e">
        <f>'ORÇAMENTO '!#REF!</f>
        <v>#REF!</v>
      </c>
      <c r="E1354" s="88" t="e">
        <f>'ORÇAMENTO '!#REF!</f>
        <v>#REF!</v>
      </c>
      <c r="F1354" s="88" t="e">
        <f>'ORÇAMENTO '!#REF!</f>
        <v>#REF!</v>
      </c>
      <c r="G1354" s="90" t="e">
        <f>'ORÇAMENTO '!#REF!</f>
        <v>#REF!</v>
      </c>
      <c r="H1354" s="92" t="e">
        <f>'ORÇAMENTO '!#REF!</f>
        <v>#REF!</v>
      </c>
      <c r="I1354" s="90" t="e">
        <f>'ORÇAMENTO '!#REF!</f>
        <v>#REF!</v>
      </c>
      <c r="J1354" s="90" t="e">
        <f>'ORÇAMENTO '!#REF!</f>
        <v>#REF!</v>
      </c>
      <c r="K1354" s="90" t="e">
        <f>'ORÇAMENTO '!#REF!</f>
        <v>#REF!</v>
      </c>
      <c r="L1354" s="92" t="e">
        <f>'ORÇAMENTO '!#REF!</f>
        <v>#REF!</v>
      </c>
      <c r="M1354" s="92" t="e">
        <f>'ORÇAMENTO '!#REF!</f>
        <v>#REF!</v>
      </c>
      <c r="N1354" s="95" t="e">
        <f>'ORÇAMENTO '!#REF!</f>
        <v>#REF!</v>
      </c>
      <c r="R1354" s="96" t="e">
        <f>IF(F1354=F1353,0,SUMIF(F$6:F$1627,F1354,H$6:H$1627))</f>
        <v>#REF!</v>
      </c>
      <c r="S1354" s="96" t="e">
        <f>IF(F1354=F1353,0,SUMIF(F$6:F$1627,F1354,I$6:I$1627))</f>
        <v>#REF!</v>
      </c>
      <c r="T1354" s="89" t="e">
        <f>IF(F1354=F1353,0,SUMIF(F$6:F$1627,F1354,L$6:L$1627))</f>
        <v>#REF!</v>
      </c>
      <c r="U1354" s="96" t="e">
        <f t="shared" si="426"/>
        <v>#REF!</v>
      </c>
      <c r="V1354" s="100" t="e">
        <f>IF(F1354=F1353,0,SUMIF(F$6:F$1627,F1354,N$6:N$1627))</f>
        <v>#REF!</v>
      </c>
    </row>
    <row r="1355" spans="3:23" hidden="1">
      <c r="C1355" s="84" t="e">
        <f>'ORÇAMENTO '!#REF!</f>
        <v>#REF!</v>
      </c>
      <c r="D1355" s="88" t="e">
        <f>'ORÇAMENTO '!#REF!</f>
        <v>#REF!</v>
      </c>
      <c r="E1355" s="88" t="e">
        <f>'ORÇAMENTO '!#REF!</f>
        <v>#REF!</v>
      </c>
      <c r="F1355" s="88" t="e">
        <f>'ORÇAMENTO '!#REF!</f>
        <v>#REF!</v>
      </c>
      <c r="G1355" s="90" t="e">
        <f>'ORÇAMENTO '!#REF!</f>
        <v>#REF!</v>
      </c>
      <c r="H1355" s="92" t="e">
        <f>'ORÇAMENTO '!#REF!</f>
        <v>#REF!</v>
      </c>
      <c r="I1355" s="90" t="e">
        <f>'ORÇAMENTO '!#REF!</f>
        <v>#REF!</v>
      </c>
      <c r="J1355" s="90" t="e">
        <f>'ORÇAMENTO '!#REF!</f>
        <v>#REF!</v>
      </c>
      <c r="K1355" s="90" t="e">
        <f>'ORÇAMENTO '!#REF!</f>
        <v>#REF!</v>
      </c>
      <c r="L1355" s="92" t="e">
        <f>'ORÇAMENTO '!#REF!</f>
        <v>#REF!</v>
      </c>
      <c r="M1355" s="92" t="e">
        <f>'ORÇAMENTO '!#REF!</f>
        <v>#REF!</v>
      </c>
      <c r="N1355" s="95" t="e">
        <f>'ORÇAMENTO '!#REF!</f>
        <v>#REF!</v>
      </c>
      <c r="R1355" s="96" t="e">
        <f>IF(F1355=F1354,0,SUMIF(F$6:F$1627,F1355,H$6:H$1627))</f>
        <v>#REF!</v>
      </c>
      <c r="S1355" s="96" t="e">
        <f>IF(F1355=F1354,0,SUMIF(F$6:F$1627,F1355,I$6:I$1627))</f>
        <v>#REF!</v>
      </c>
      <c r="T1355" s="89" t="e">
        <f>IF(F1355=F1354,0,SUMIF(F$6:F$1627,F1355,L$6:L$1627))</f>
        <v>#REF!</v>
      </c>
      <c r="U1355" s="96" t="e">
        <f t="shared" si="426"/>
        <v>#REF!</v>
      </c>
      <c r="V1355" s="100" t="e">
        <f>IF(F1355=F1354,0,SUMIF(F$6:F$1627,F1355,N$6:N$1627))</f>
        <v>#REF!</v>
      </c>
    </row>
    <row r="1356" spans="3:23">
      <c r="C1356" s="84" t="e">
        <f>'ORÇAMENTO '!#REF!</f>
        <v>#REF!</v>
      </c>
      <c r="D1356" s="88" t="e">
        <f>'ORÇAMENTO '!#REF!</f>
        <v>#REF!</v>
      </c>
      <c r="E1356" s="88" t="e">
        <f>'ORÇAMENTO '!#REF!</f>
        <v>#REF!</v>
      </c>
      <c r="F1356" s="88" t="e">
        <f>'ORÇAMENTO '!#REF!</f>
        <v>#REF!</v>
      </c>
      <c r="G1356" s="90" t="e">
        <f>'ORÇAMENTO '!#REF!</f>
        <v>#REF!</v>
      </c>
      <c r="H1356" s="92" t="e">
        <f>'ORÇAMENTO '!#REF!</f>
        <v>#REF!</v>
      </c>
      <c r="I1356" s="90" t="e">
        <f>'ORÇAMENTO '!#REF!</f>
        <v>#REF!</v>
      </c>
      <c r="J1356" s="90" t="e">
        <f>'ORÇAMENTO '!#REF!</f>
        <v>#REF!</v>
      </c>
      <c r="K1356" s="90" t="e">
        <f>'ORÇAMENTO '!#REF!</f>
        <v>#REF!</v>
      </c>
      <c r="L1356" s="92" t="e">
        <f>'ORÇAMENTO '!#REF!</f>
        <v>#REF!</v>
      </c>
      <c r="M1356" s="92" t="e">
        <f>'ORÇAMENTO '!#REF!</f>
        <v>#REF!</v>
      </c>
      <c r="N1356" s="95" t="e">
        <f>'ORÇAMENTO '!#REF!</f>
        <v>#REF!</v>
      </c>
      <c r="R1356" s="96" t="e">
        <f>IF(F1356=F1355,0,SUMIF($F$6:$F$1627,F1356,$H$6:$H$1627))</f>
        <v>#REF!</v>
      </c>
      <c r="S1356" s="96" t="e">
        <f>IF(F1356=F1355,0,SUMIF($F$6:$F$1627,F1356,$I$6:$I$1627))</f>
        <v>#REF!</v>
      </c>
      <c r="T1356" s="89" t="e">
        <f>IF(F1356=F1355,0,SUMIF($F$6:$F$1627,F1356,$L$6:$L$1627))</f>
        <v>#REF!</v>
      </c>
      <c r="U1356" s="96" t="e">
        <f t="shared" si="426"/>
        <v>#REF!</v>
      </c>
      <c r="V1356" s="100" t="e">
        <f>IF(F1356=F1355,0,SUMIF($F$6:$F$1627,F1356,$N$6:$N$1627))</f>
        <v>#REF!</v>
      </c>
      <c r="W1356" s="103" t="e">
        <f>V1356+W1355</f>
        <v>#REF!</v>
      </c>
    </row>
    <row r="1357" spans="3:23" hidden="1">
      <c r="C1357" s="84" t="e">
        <f>'ORÇAMENTO '!#REF!</f>
        <v>#REF!</v>
      </c>
      <c r="D1357" s="88" t="e">
        <f>'ORÇAMENTO '!#REF!</f>
        <v>#REF!</v>
      </c>
      <c r="E1357" s="88" t="e">
        <f>'ORÇAMENTO '!#REF!</f>
        <v>#REF!</v>
      </c>
      <c r="F1357" s="88" t="e">
        <f>'ORÇAMENTO '!#REF!</f>
        <v>#REF!</v>
      </c>
      <c r="G1357" s="90" t="e">
        <f>'ORÇAMENTO '!#REF!</f>
        <v>#REF!</v>
      </c>
      <c r="H1357" s="92" t="e">
        <f>'ORÇAMENTO '!#REF!</f>
        <v>#REF!</v>
      </c>
      <c r="I1357" s="90" t="e">
        <f>'ORÇAMENTO '!#REF!</f>
        <v>#REF!</v>
      </c>
      <c r="J1357" s="90" t="e">
        <f>'ORÇAMENTO '!#REF!</f>
        <v>#REF!</v>
      </c>
      <c r="K1357" s="90" t="e">
        <f>'ORÇAMENTO '!#REF!</f>
        <v>#REF!</v>
      </c>
      <c r="L1357" s="92" t="e">
        <f>'ORÇAMENTO '!#REF!</f>
        <v>#REF!</v>
      </c>
      <c r="M1357" s="92" t="e">
        <f>'ORÇAMENTO '!#REF!</f>
        <v>#REF!</v>
      </c>
      <c r="N1357" s="95" t="e">
        <f>'ORÇAMENTO '!#REF!</f>
        <v>#REF!</v>
      </c>
      <c r="R1357" s="96" t="e">
        <f>IF(F1357=F1356,0,SUMIF(F$6:F$1627,F1357,H$6:H$1627))</f>
        <v>#REF!</v>
      </c>
      <c r="S1357" s="96" t="e">
        <f>IF(F1357=F1356,0,SUMIF(F$6:F$1627,F1357,I$6:I$1627))</f>
        <v>#REF!</v>
      </c>
      <c r="T1357" s="89" t="e">
        <f>IF(F1357=F1356,0,SUMIF(F$6:F$1627,F1357,L$6:L$1627))</f>
        <v>#REF!</v>
      </c>
      <c r="U1357" s="96" t="e">
        <f t="shared" si="426"/>
        <v>#REF!</v>
      </c>
      <c r="V1357" s="100" t="e">
        <f>IF(F1357=F1356,0,SUMIF(F$6:F$1627,F1357,N$6:N$1627))</f>
        <v>#REF!</v>
      </c>
    </row>
    <row r="1358" spans="3:23" hidden="1">
      <c r="C1358" s="84" t="e">
        <f>'ORÇAMENTO '!#REF!</f>
        <v>#REF!</v>
      </c>
      <c r="D1358" s="88" t="e">
        <f>'ORÇAMENTO '!#REF!</f>
        <v>#REF!</v>
      </c>
      <c r="E1358" s="88" t="e">
        <f>'ORÇAMENTO '!#REF!</f>
        <v>#REF!</v>
      </c>
      <c r="F1358" s="88" t="e">
        <f>'ORÇAMENTO '!#REF!</f>
        <v>#REF!</v>
      </c>
      <c r="G1358" s="90" t="e">
        <f>'ORÇAMENTO '!#REF!</f>
        <v>#REF!</v>
      </c>
      <c r="H1358" s="92" t="e">
        <f>'ORÇAMENTO '!#REF!</f>
        <v>#REF!</v>
      </c>
      <c r="I1358" s="90" t="e">
        <f>'ORÇAMENTO '!#REF!</f>
        <v>#REF!</v>
      </c>
      <c r="J1358" s="90" t="e">
        <f>'ORÇAMENTO '!#REF!</f>
        <v>#REF!</v>
      </c>
      <c r="K1358" s="90" t="e">
        <f>'ORÇAMENTO '!#REF!</f>
        <v>#REF!</v>
      </c>
      <c r="L1358" s="92" t="e">
        <f>'ORÇAMENTO '!#REF!</f>
        <v>#REF!</v>
      </c>
      <c r="M1358" s="92" t="e">
        <f>'ORÇAMENTO '!#REF!</f>
        <v>#REF!</v>
      </c>
      <c r="N1358" s="95" t="e">
        <f>'ORÇAMENTO '!#REF!</f>
        <v>#REF!</v>
      </c>
      <c r="R1358" s="96" t="e">
        <f>IF(F1358=F1357,0,SUMIF(F$6:F$1627,F1358,H$6:H$1627))</f>
        <v>#REF!</v>
      </c>
      <c r="S1358" s="96" t="e">
        <f>IF(F1358=F1357,0,SUMIF(F$6:F$1627,F1358,I$6:I$1627))</f>
        <v>#REF!</v>
      </c>
      <c r="T1358" s="89" t="e">
        <f>IF(F1358=F1357,0,SUMIF(F$6:F$1627,F1358,L$6:L$1627))</f>
        <v>#REF!</v>
      </c>
      <c r="U1358" s="96" t="e">
        <f t="shared" si="426"/>
        <v>#REF!</v>
      </c>
      <c r="V1358" s="100" t="e">
        <f>IF(F1358=F1357,0,SUMIF(F$6:F$1627,F1358,N$6:N$1627))</f>
        <v>#REF!</v>
      </c>
    </row>
    <row r="1359" spans="3:23" hidden="1">
      <c r="C1359" s="84" t="e">
        <f>'ORÇAMENTO '!#REF!</f>
        <v>#REF!</v>
      </c>
      <c r="D1359" s="88" t="e">
        <f>'ORÇAMENTO '!#REF!</f>
        <v>#REF!</v>
      </c>
      <c r="E1359" s="88" t="e">
        <f>'ORÇAMENTO '!#REF!</f>
        <v>#REF!</v>
      </c>
      <c r="F1359" s="88" t="e">
        <f>'ORÇAMENTO '!#REF!</f>
        <v>#REF!</v>
      </c>
      <c r="G1359" s="90" t="e">
        <f>'ORÇAMENTO '!#REF!</f>
        <v>#REF!</v>
      </c>
      <c r="H1359" s="92" t="e">
        <f>'ORÇAMENTO '!#REF!</f>
        <v>#REF!</v>
      </c>
      <c r="I1359" s="90" t="e">
        <f>'ORÇAMENTO '!#REF!</f>
        <v>#REF!</v>
      </c>
      <c r="J1359" s="90" t="e">
        <f>'ORÇAMENTO '!#REF!</f>
        <v>#REF!</v>
      </c>
      <c r="K1359" s="90" t="e">
        <f>'ORÇAMENTO '!#REF!</f>
        <v>#REF!</v>
      </c>
      <c r="L1359" s="92" t="e">
        <f>'ORÇAMENTO '!#REF!</f>
        <v>#REF!</v>
      </c>
      <c r="M1359" s="92" t="e">
        <f>'ORÇAMENTO '!#REF!</f>
        <v>#REF!</v>
      </c>
      <c r="N1359" s="95" t="e">
        <f>'ORÇAMENTO '!#REF!</f>
        <v>#REF!</v>
      </c>
      <c r="R1359" s="96" t="e">
        <f>IF(F1359=F1358,0,SUMIF(F$6:F$1627,F1359,H$6:H$1627))</f>
        <v>#REF!</v>
      </c>
      <c r="S1359" s="96" t="e">
        <f>IF(F1359=F1358,0,SUMIF(F$6:F$1627,F1359,I$6:I$1627))</f>
        <v>#REF!</v>
      </c>
      <c r="T1359" s="89" t="e">
        <f>IF(F1359=F1358,0,SUMIF(F$6:F$1627,F1359,L$6:L$1627))</f>
        <v>#REF!</v>
      </c>
      <c r="U1359" s="96" t="e">
        <f t="shared" si="426"/>
        <v>#REF!</v>
      </c>
      <c r="V1359" s="100" t="e">
        <f>IF(F1359=F1358,0,SUMIF(F$6:F$1627,F1359,N$6:N$1627))</f>
        <v>#REF!</v>
      </c>
    </row>
    <row r="1360" spans="3:23" hidden="1">
      <c r="C1360" s="84" t="e">
        <f>'ORÇAMENTO '!#REF!</f>
        <v>#REF!</v>
      </c>
      <c r="D1360" s="88" t="e">
        <f>'ORÇAMENTO '!#REF!</f>
        <v>#REF!</v>
      </c>
      <c r="E1360" s="88" t="e">
        <f>'ORÇAMENTO '!#REF!</f>
        <v>#REF!</v>
      </c>
      <c r="F1360" s="88" t="e">
        <f>'ORÇAMENTO '!#REF!</f>
        <v>#REF!</v>
      </c>
      <c r="G1360" s="90" t="e">
        <f>'ORÇAMENTO '!#REF!</f>
        <v>#REF!</v>
      </c>
      <c r="H1360" s="92" t="e">
        <f>'ORÇAMENTO '!#REF!</f>
        <v>#REF!</v>
      </c>
      <c r="I1360" s="90" t="e">
        <f>'ORÇAMENTO '!#REF!</f>
        <v>#REF!</v>
      </c>
      <c r="J1360" s="90" t="e">
        <f>'ORÇAMENTO '!#REF!</f>
        <v>#REF!</v>
      </c>
      <c r="K1360" s="90" t="e">
        <f>'ORÇAMENTO '!#REF!</f>
        <v>#REF!</v>
      </c>
      <c r="L1360" s="92" t="e">
        <f>'ORÇAMENTO '!#REF!</f>
        <v>#REF!</v>
      </c>
      <c r="M1360" s="92" t="e">
        <f>'ORÇAMENTO '!#REF!</f>
        <v>#REF!</v>
      </c>
      <c r="N1360" s="95" t="e">
        <f>'ORÇAMENTO '!#REF!</f>
        <v>#REF!</v>
      </c>
      <c r="R1360" s="96" t="e">
        <f>IF(F1360=F1359,0,SUMIF(F$6:F$1627,F1360,H$6:H$1627))</f>
        <v>#REF!</v>
      </c>
      <c r="S1360" s="96" t="e">
        <f>IF(F1360=F1359,0,SUMIF(F$6:F$1627,F1360,I$6:I$1627))</f>
        <v>#REF!</v>
      </c>
      <c r="T1360" s="89" t="e">
        <f>IF(F1360=F1359,0,SUMIF(F$6:F$1627,F1360,L$6:L$1627))</f>
        <v>#REF!</v>
      </c>
      <c r="U1360" s="96" t="e">
        <f t="shared" si="426"/>
        <v>#REF!</v>
      </c>
      <c r="V1360" s="100" t="e">
        <f>IF(F1360=F1359,0,SUMIF(F$6:F$1627,F1360,N$6:N$1627))</f>
        <v>#REF!</v>
      </c>
    </row>
    <row r="1361" spans="3:23" hidden="1">
      <c r="C1361" s="84" t="e">
        <f>'ORÇAMENTO '!#REF!</f>
        <v>#REF!</v>
      </c>
      <c r="D1361" s="88" t="e">
        <f>'ORÇAMENTO '!#REF!</f>
        <v>#REF!</v>
      </c>
      <c r="E1361" s="88" t="e">
        <f>'ORÇAMENTO '!#REF!</f>
        <v>#REF!</v>
      </c>
      <c r="F1361" s="88" t="e">
        <f>'ORÇAMENTO '!#REF!</f>
        <v>#REF!</v>
      </c>
      <c r="G1361" s="90" t="e">
        <f>'ORÇAMENTO '!#REF!</f>
        <v>#REF!</v>
      </c>
      <c r="H1361" s="92" t="e">
        <f>'ORÇAMENTO '!#REF!</f>
        <v>#REF!</v>
      </c>
      <c r="I1361" s="90" t="e">
        <f>'ORÇAMENTO '!#REF!</f>
        <v>#REF!</v>
      </c>
      <c r="J1361" s="90" t="e">
        <f>'ORÇAMENTO '!#REF!</f>
        <v>#REF!</v>
      </c>
      <c r="K1361" s="90" t="e">
        <f>'ORÇAMENTO '!#REF!</f>
        <v>#REF!</v>
      </c>
      <c r="L1361" s="92" t="e">
        <f>'ORÇAMENTO '!#REF!</f>
        <v>#REF!</v>
      </c>
      <c r="M1361" s="92" t="e">
        <f>'ORÇAMENTO '!#REF!</f>
        <v>#REF!</v>
      </c>
      <c r="N1361" s="95" t="e">
        <f>'ORÇAMENTO '!#REF!</f>
        <v>#REF!</v>
      </c>
      <c r="R1361" s="96" t="e">
        <f>IF(F1361=F1360,0,SUMIF(F$6:F$1627,F1361,H$6:H$1627))</f>
        <v>#REF!</v>
      </c>
      <c r="S1361" s="96" t="e">
        <f>IF(F1361=F1360,0,SUMIF(F$6:F$1627,F1361,I$6:I$1627))</f>
        <v>#REF!</v>
      </c>
      <c r="T1361" s="89" t="e">
        <f>IF(F1361=F1360,0,SUMIF(F$6:F$1627,F1361,L$6:L$1627))</f>
        <v>#REF!</v>
      </c>
      <c r="U1361" s="96" t="e">
        <f t="shared" si="426"/>
        <v>#REF!</v>
      </c>
      <c r="V1361" s="100" t="e">
        <f>IF(F1361=F1360,0,SUMIF(F$6:F$1627,F1361,N$6:N$1627))</f>
        <v>#REF!</v>
      </c>
    </row>
    <row r="1362" spans="3:23">
      <c r="C1362" s="84" t="e">
        <f>'ORÇAMENTO '!#REF!</f>
        <v>#REF!</v>
      </c>
      <c r="D1362" s="88" t="e">
        <f>'ORÇAMENTO '!#REF!</f>
        <v>#REF!</v>
      </c>
      <c r="E1362" s="88" t="e">
        <f>'ORÇAMENTO '!#REF!</f>
        <v>#REF!</v>
      </c>
      <c r="F1362" s="88" t="e">
        <f>'ORÇAMENTO '!#REF!</f>
        <v>#REF!</v>
      </c>
      <c r="G1362" s="90" t="e">
        <f>'ORÇAMENTO '!#REF!</f>
        <v>#REF!</v>
      </c>
      <c r="H1362" s="92" t="e">
        <f>'ORÇAMENTO '!#REF!</f>
        <v>#REF!</v>
      </c>
      <c r="I1362" s="90" t="e">
        <f>'ORÇAMENTO '!#REF!</f>
        <v>#REF!</v>
      </c>
      <c r="J1362" s="90" t="e">
        <f>'ORÇAMENTO '!#REF!</f>
        <v>#REF!</v>
      </c>
      <c r="K1362" s="90" t="e">
        <f>'ORÇAMENTO '!#REF!</f>
        <v>#REF!</v>
      </c>
      <c r="L1362" s="92" t="e">
        <f>'ORÇAMENTO '!#REF!</f>
        <v>#REF!</v>
      </c>
      <c r="M1362" s="92" t="e">
        <f>'ORÇAMENTO '!#REF!</f>
        <v>#REF!</v>
      </c>
      <c r="N1362" s="95" t="e">
        <f>'ORÇAMENTO '!#REF!</f>
        <v>#REF!</v>
      </c>
      <c r="R1362" s="96" t="e">
        <f>IF(F1362=F1361,0,SUMIF($F$6:$F$1627,F1362,$H$6:$H$1627))</f>
        <v>#REF!</v>
      </c>
      <c r="S1362" s="96" t="e">
        <f>IF(F1362=F1361,0,SUMIF($F$6:$F$1627,F1362,$I$6:$I$1627))</f>
        <v>#REF!</v>
      </c>
      <c r="T1362" s="89" t="e">
        <f>IF(F1362=F1361,0,SUMIF($F$6:$F$1627,F1362,$L$6:$L$1627))</f>
        <v>#REF!</v>
      </c>
      <c r="U1362" s="96" t="e">
        <f t="shared" si="426"/>
        <v>#REF!</v>
      </c>
      <c r="V1362" s="100" t="e">
        <f>IF(F1362=F1361,0,SUMIF($F$6:$F$1627,F1362,$N$6:$N$1627))</f>
        <v>#REF!</v>
      </c>
      <c r="W1362" s="103" t="e">
        <f>V1362+W1361</f>
        <v>#REF!</v>
      </c>
    </row>
    <row r="1363" spans="3:23" hidden="1">
      <c r="C1363" s="84" t="e">
        <f>'ORÇAMENTO '!#REF!</f>
        <v>#REF!</v>
      </c>
      <c r="D1363" s="88" t="e">
        <f>'ORÇAMENTO '!#REF!</f>
        <v>#REF!</v>
      </c>
      <c r="E1363" s="88" t="e">
        <f>'ORÇAMENTO '!#REF!</f>
        <v>#REF!</v>
      </c>
      <c r="F1363" s="88" t="e">
        <f>'ORÇAMENTO '!#REF!</f>
        <v>#REF!</v>
      </c>
      <c r="G1363" s="90" t="e">
        <f>'ORÇAMENTO '!#REF!</f>
        <v>#REF!</v>
      </c>
      <c r="H1363" s="92" t="e">
        <f>'ORÇAMENTO '!#REF!</f>
        <v>#REF!</v>
      </c>
      <c r="I1363" s="90" t="e">
        <f>'ORÇAMENTO '!#REF!</f>
        <v>#REF!</v>
      </c>
      <c r="J1363" s="90" t="e">
        <f>'ORÇAMENTO '!#REF!</f>
        <v>#REF!</v>
      </c>
      <c r="K1363" s="90" t="e">
        <f>'ORÇAMENTO '!#REF!</f>
        <v>#REF!</v>
      </c>
      <c r="L1363" s="92" t="e">
        <f>'ORÇAMENTO '!#REF!</f>
        <v>#REF!</v>
      </c>
      <c r="M1363" s="92" t="e">
        <f>'ORÇAMENTO '!#REF!</f>
        <v>#REF!</v>
      </c>
      <c r="N1363" s="95" t="e">
        <f>'ORÇAMENTO '!#REF!</f>
        <v>#REF!</v>
      </c>
      <c r="R1363" s="96" t="e">
        <f>IF(F1363=F1362,0,SUMIF(F$6:F$1627,F1363,H$6:H$1627))</f>
        <v>#REF!</v>
      </c>
      <c r="S1363" s="96" t="e">
        <f>IF(F1363=F1362,0,SUMIF(F$6:F$1627,F1363,I$6:I$1627))</f>
        <v>#REF!</v>
      </c>
      <c r="T1363" s="89" t="e">
        <f>IF(F1363=F1362,0,SUMIF(F$6:F$1627,F1363,L$6:L$1627))</f>
        <v>#REF!</v>
      </c>
      <c r="U1363" s="96" t="e">
        <f t="shared" si="426"/>
        <v>#REF!</v>
      </c>
      <c r="V1363" s="100" t="e">
        <f>IF(F1363=F1362,0,SUMIF(F$6:F$1627,F1363,N$6:N$1627))</f>
        <v>#REF!</v>
      </c>
    </row>
    <row r="1364" spans="3:23" hidden="1">
      <c r="C1364" s="84" t="e">
        <f>'ORÇAMENTO '!#REF!</f>
        <v>#REF!</v>
      </c>
      <c r="D1364" s="88" t="e">
        <f>'ORÇAMENTO '!#REF!</f>
        <v>#REF!</v>
      </c>
      <c r="E1364" s="88" t="e">
        <f>'ORÇAMENTO '!#REF!</f>
        <v>#REF!</v>
      </c>
      <c r="F1364" s="88" t="e">
        <f>'ORÇAMENTO '!#REF!</f>
        <v>#REF!</v>
      </c>
      <c r="G1364" s="90" t="e">
        <f>'ORÇAMENTO '!#REF!</f>
        <v>#REF!</v>
      </c>
      <c r="H1364" s="92" t="e">
        <f>'ORÇAMENTO '!#REF!</f>
        <v>#REF!</v>
      </c>
      <c r="I1364" s="90" t="e">
        <f>'ORÇAMENTO '!#REF!</f>
        <v>#REF!</v>
      </c>
      <c r="J1364" s="90" t="e">
        <f>'ORÇAMENTO '!#REF!</f>
        <v>#REF!</v>
      </c>
      <c r="K1364" s="90" t="e">
        <f>'ORÇAMENTO '!#REF!</f>
        <v>#REF!</v>
      </c>
      <c r="L1364" s="92" t="e">
        <f>'ORÇAMENTO '!#REF!</f>
        <v>#REF!</v>
      </c>
      <c r="M1364" s="92" t="e">
        <f>'ORÇAMENTO '!#REF!</f>
        <v>#REF!</v>
      </c>
      <c r="N1364" s="95" t="e">
        <f>'ORÇAMENTO '!#REF!</f>
        <v>#REF!</v>
      </c>
      <c r="R1364" s="96" t="e">
        <f>IF(F1364=F1363,0,SUMIF(F$6:F$1627,F1364,H$6:H$1627))</f>
        <v>#REF!</v>
      </c>
      <c r="S1364" s="96" t="e">
        <f>IF(F1364=F1363,0,SUMIF(F$6:F$1627,F1364,I$6:I$1627))</f>
        <v>#REF!</v>
      </c>
      <c r="T1364" s="89" t="e">
        <f>IF(F1364=F1363,0,SUMIF(F$6:F$1627,F1364,L$6:L$1627))</f>
        <v>#REF!</v>
      </c>
      <c r="U1364" s="96" t="e">
        <f t="shared" si="426"/>
        <v>#REF!</v>
      </c>
      <c r="V1364" s="100" t="e">
        <f>IF(F1364=F1363,0,SUMIF(F$6:F$1627,F1364,N$6:N$1627))</f>
        <v>#REF!</v>
      </c>
    </row>
    <row r="1365" spans="3:23" hidden="1">
      <c r="C1365" s="84" t="e">
        <f>'ORÇAMENTO '!#REF!</f>
        <v>#REF!</v>
      </c>
      <c r="D1365" s="88" t="e">
        <f>'ORÇAMENTO '!#REF!</f>
        <v>#REF!</v>
      </c>
      <c r="E1365" s="88" t="e">
        <f>'ORÇAMENTO '!#REF!</f>
        <v>#REF!</v>
      </c>
      <c r="F1365" s="88" t="e">
        <f>'ORÇAMENTO '!#REF!</f>
        <v>#REF!</v>
      </c>
      <c r="G1365" s="90" t="e">
        <f>'ORÇAMENTO '!#REF!</f>
        <v>#REF!</v>
      </c>
      <c r="H1365" s="92" t="e">
        <f>'ORÇAMENTO '!#REF!</f>
        <v>#REF!</v>
      </c>
      <c r="I1365" s="90" t="e">
        <f>'ORÇAMENTO '!#REF!</f>
        <v>#REF!</v>
      </c>
      <c r="J1365" s="90" t="e">
        <f>'ORÇAMENTO '!#REF!</f>
        <v>#REF!</v>
      </c>
      <c r="K1365" s="90" t="e">
        <f>'ORÇAMENTO '!#REF!</f>
        <v>#REF!</v>
      </c>
      <c r="L1365" s="92" t="e">
        <f>'ORÇAMENTO '!#REF!</f>
        <v>#REF!</v>
      </c>
      <c r="M1365" s="92" t="e">
        <f>'ORÇAMENTO '!#REF!</f>
        <v>#REF!</v>
      </c>
      <c r="N1365" s="95" t="e">
        <f>'ORÇAMENTO '!#REF!</f>
        <v>#REF!</v>
      </c>
      <c r="R1365" s="96" t="e">
        <f>IF(F1365=F1364,0,SUMIF(F$6:F$1627,F1365,H$6:H$1627))</f>
        <v>#REF!</v>
      </c>
      <c r="S1365" s="96" t="e">
        <f>IF(F1365=F1364,0,SUMIF(F$6:F$1627,F1365,I$6:I$1627))</f>
        <v>#REF!</v>
      </c>
      <c r="T1365" s="89" t="e">
        <f>IF(F1365=F1364,0,SUMIF(F$6:F$1627,F1365,L$6:L$1627))</f>
        <v>#REF!</v>
      </c>
      <c r="U1365" s="96" t="e">
        <f t="shared" si="426"/>
        <v>#REF!</v>
      </c>
      <c r="V1365" s="100" t="e">
        <f>IF(F1365=F1364,0,SUMIF(F$6:F$1627,F1365,N$6:N$1627))</f>
        <v>#REF!</v>
      </c>
    </row>
    <row r="1366" spans="3:23" hidden="1">
      <c r="C1366" s="84" t="e">
        <f>'ORÇAMENTO '!#REF!</f>
        <v>#REF!</v>
      </c>
      <c r="D1366" s="88" t="e">
        <f>'ORÇAMENTO '!#REF!</f>
        <v>#REF!</v>
      </c>
      <c r="E1366" s="88" t="e">
        <f>'ORÇAMENTO '!#REF!</f>
        <v>#REF!</v>
      </c>
      <c r="F1366" s="88" t="e">
        <f>'ORÇAMENTO '!#REF!</f>
        <v>#REF!</v>
      </c>
      <c r="G1366" s="90" t="e">
        <f>'ORÇAMENTO '!#REF!</f>
        <v>#REF!</v>
      </c>
      <c r="H1366" s="92" t="e">
        <f>'ORÇAMENTO '!#REF!</f>
        <v>#REF!</v>
      </c>
      <c r="I1366" s="90" t="e">
        <f>'ORÇAMENTO '!#REF!</f>
        <v>#REF!</v>
      </c>
      <c r="J1366" s="90" t="e">
        <f>'ORÇAMENTO '!#REF!</f>
        <v>#REF!</v>
      </c>
      <c r="K1366" s="90" t="e">
        <f>'ORÇAMENTO '!#REF!</f>
        <v>#REF!</v>
      </c>
      <c r="L1366" s="92" t="e">
        <f>'ORÇAMENTO '!#REF!</f>
        <v>#REF!</v>
      </c>
      <c r="M1366" s="92" t="e">
        <f>'ORÇAMENTO '!#REF!</f>
        <v>#REF!</v>
      </c>
      <c r="N1366" s="95" t="e">
        <f>'ORÇAMENTO '!#REF!</f>
        <v>#REF!</v>
      </c>
      <c r="R1366" s="96" t="e">
        <f>IF(F1366=F1365,0,SUMIF(F$6:F$1627,F1366,H$6:H$1627))</f>
        <v>#REF!</v>
      </c>
      <c r="S1366" s="96" t="e">
        <f>IF(F1366=F1365,0,SUMIF(F$6:F$1627,F1366,I$6:I$1627))</f>
        <v>#REF!</v>
      </c>
      <c r="T1366" s="89" t="e">
        <f>IF(F1366=F1365,0,SUMIF(F$6:F$1627,F1366,L$6:L$1627))</f>
        <v>#REF!</v>
      </c>
      <c r="U1366" s="96" t="e">
        <f t="shared" si="426"/>
        <v>#REF!</v>
      </c>
      <c r="V1366" s="100" t="e">
        <f>IF(F1366=F1365,0,SUMIF(F$6:F$1627,F1366,N$6:N$1627))</f>
        <v>#REF!</v>
      </c>
    </row>
    <row r="1367" spans="3:23" hidden="1">
      <c r="C1367" s="84" t="e">
        <f>'ORÇAMENTO '!#REF!</f>
        <v>#REF!</v>
      </c>
      <c r="D1367" s="88" t="e">
        <f>'ORÇAMENTO '!#REF!</f>
        <v>#REF!</v>
      </c>
      <c r="E1367" s="88" t="e">
        <f>'ORÇAMENTO '!#REF!</f>
        <v>#REF!</v>
      </c>
      <c r="F1367" s="88" t="e">
        <f>'ORÇAMENTO '!#REF!</f>
        <v>#REF!</v>
      </c>
      <c r="G1367" s="90" t="e">
        <f>'ORÇAMENTO '!#REF!</f>
        <v>#REF!</v>
      </c>
      <c r="H1367" s="92" t="e">
        <f>'ORÇAMENTO '!#REF!</f>
        <v>#REF!</v>
      </c>
      <c r="I1367" s="90" t="e">
        <f>'ORÇAMENTO '!#REF!</f>
        <v>#REF!</v>
      </c>
      <c r="J1367" s="90" t="e">
        <f>'ORÇAMENTO '!#REF!</f>
        <v>#REF!</v>
      </c>
      <c r="K1367" s="90" t="e">
        <f>'ORÇAMENTO '!#REF!</f>
        <v>#REF!</v>
      </c>
      <c r="L1367" s="92" t="e">
        <f>'ORÇAMENTO '!#REF!</f>
        <v>#REF!</v>
      </c>
      <c r="M1367" s="92" t="e">
        <f>'ORÇAMENTO '!#REF!</f>
        <v>#REF!</v>
      </c>
      <c r="N1367" s="95" t="e">
        <f>'ORÇAMENTO '!#REF!</f>
        <v>#REF!</v>
      </c>
      <c r="R1367" s="96" t="e">
        <f>IF(F1367=F1366,0,SUMIF(F$6:F$1627,F1367,H$6:H$1627))</f>
        <v>#REF!</v>
      </c>
      <c r="S1367" s="96" t="e">
        <f>IF(F1367=F1366,0,SUMIF(F$6:F$1627,F1367,I$6:I$1627))</f>
        <v>#REF!</v>
      </c>
      <c r="T1367" s="89" t="e">
        <f>IF(F1367=F1366,0,SUMIF(F$6:F$1627,F1367,L$6:L$1627))</f>
        <v>#REF!</v>
      </c>
      <c r="U1367" s="96" t="e">
        <f t="shared" si="426"/>
        <v>#REF!</v>
      </c>
      <c r="V1367" s="100" t="e">
        <f>IF(F1367=F1366,0,SUMIF(F$6:F$1627,F1367,N$6:N$1627))</f>
        <v>#REF!</v>
      </c>
    </row>
    <row r="1368" spans="3:23">
      <c r="C1368" s="84" t="e">
        <f>'ORÇAMENTO '!#REF!</f>
        <v>#REF!</v>
      </c>
      <c r="D1368" s="88" t="e">
        <f>'ORÇAMENTO '!#REF!</f>
        <v>#REF!</v>
      </c>
      <c r="E1368" s="88" t="e">
        <f>'ORÇAMENTO '!#REF!</f>
        <v>#REF!</v>
      </c>
      <c r="F1368" s="88" t="e">
        <f>'ORÇAMENTO '!#REF!</f>
        <v>#REF!</v>
      </c>
      <c r="G1368" s="90" t="e">
        <f>'ORÇAMENTO '!#REF!</f>
        <v>#REF!</v>
      </c>
      <c r="H1368" s="92" t="e">
        <f>'ORÇAMENTO '!#REF!</f>
        <v>#REF!</v>
      </c>
      <c r="I1368" s="90" t="e">
        <f>'ORÇAMENTO '!#REF!</f>
        <v>#REF!</v>
      </c>
      <c r="J1368" s="90" t="e">
        <f>'ORÇAMENTO '!#REF!</f>
        <v>#REF!</v>
      </c>
      <c r="K1368" s="90" t="e">
        <f>'ORÇAMENTO '!#REF!</f>
        <v>#REF!</v>
      </c>
      <c r="L1368" s="92" t="e">
        <f>'ORÇAMENTO '!#REF!</f>
        <v>#REF!</v>
      </c>
      <c r="M1368" s="92" t="e">
        <f>'ORÇAMENTO '!#REF!</f>
        <v>#REF!</v>
      </c>
      <c r="N1368" s="95" t="e">
        <f>'ORÇAMENTO '!#REF!</f>
        <v>#REF!</v>
      </c>
      <c r="R1368" s="96" t="e">
        <f>IF(F1368=F1367,0,SUMIF($F$6:$F$1627,F1368,$H$6:$H$1627))</f>
        <v>#REF!</v>
      </c>
      <c r="S1368" s="96" t="e">
        <f>IF(F1368=F1367,0,SUMIF($F$6:$F$1627,F1368,$I$6:$I$1627))</f>
        <v>#REF!</v>
      </c>
      <c r="T1368" s="89" t="e">
        <f>IF(F1368=F1367,0,SUMIF($F$6:$F$1627,F1368,$L$6:$L$1627))</f>
        <v>#REF!</v>
      </c>
      <c r="U1368" s="96" t="e">
        <f t="shared" si="426"/>
        <v>#REF!</v>
      </c>
      <c r="V1368" s="100" t="e">
        <f>IF(F1368=F1367,0,SUMIF($F$6:$F$1627,F1368,$N$6:$N$1627))</f>
        <v>#REF!</v>
      </c>
      <c r="W1368" s="103" t="e">
        <f>V1368+W1367</f>
        <v>#REF!</v>
      </c>
    </row>
    <row r="1369" spans="3:23">
      <c r="C1369" s="84" t="e">
        <f>'ORÇAMENTO '!#REF!</f>
        <v>#REF!</v>
      </c>
      <c r="D1369" s="88" t="e">
        <f>'ORÇAMENTO '!#REF!</f>
        <v>#REF!</v>
      </c>
      <c r="E1369" s="88" t="e">
        <f>'ORÇAMENTO '!#REF!</f>
        <v>#REF!</v>
      </c>
      <c r="F1369" s="88" t="e">
        <f>'ORÇAMENTO '!#REF!</f>
        <v>#REF!</v>
      </c>
      <c r="G1369" s="90" t="e">
        <f>'ORÇAMENTO '!#REF!</f>
        <v>#REF!</v>
      </c>
      <c r="H1369" s="92" t="e">
        <f>'ORÇAMENTO '!#REF!</f>
        <v>#REF!</v>
      </c>
      <c r="I1369" s="90" t="e">
        <f>'ORÇAMENTO '!#REF!</f>
        <v>#REF!</v>
      </c>
      <c r="J1369" s="90" t="e">
        <f>'ORÇAMENTO '!#REF!</f>
        <v>#REF!</v>
      </c>
      <c r="K1369" s="90" t="e">
        <f>'ORÇAMENTO '!#REF!</f>
        <v>#REF!</v>
      </c>
      <c r="L1369" s="92" t="e">
        <f>'ORÇAMENTO '!#REF!</f>
        <v>#REF!</v>
      </c>
      <c r="M1369" s="92" t="e">
        <f>'ORÇAMENTO '!#REF!</f>
        <v>#REF!</v>
      </c>
      <c r="N1369" s="95" t="e">
        <f>'ORÇAMENTO '!#REF!</f>
        <v>#REF!</v>
      </c>
      <c r="R1369" s="96" t="e">
        <f>IF(F1369=F1368,0,SUMIF($F$6:$F$1627,F1369,$H$6:$H$1627))</f>
        <v>#REF!</v>
      </c>
      <c r="S1369" s="96" t="e">
        <f>IF(F1369=F1368,0,SUMIF($F$6:$F$1627,F1369,$I$6:$I$1627))</f>
        <v>#REF!</v>
      </c>
      <c r="T1369" s="89" t="e">
        <f>IF(F1369=F1368,0,SUMIF($F$6:$F$1627,F1369,$L$6:$L$1627))</f>
        <v>#REF!</v>
      </c>
      <c r="U1369" s="96" t="e">
        <f t="shared" si="426"/>
        <v>#REF!</v>
      </c>
      <c r="V1369" s="100" t="e">
        <f>IF(F1369=F1368,0,SUMIF($F$6:$F$1627,F1369,$N$6:$N$1627))</f>
        <v>#REF!</v>
      </c>
      <c r="W1369" s="103" t="e">
        <f>V1369+W1368</f>
        <v>#REF!</v>
      </c>
    </row>
    <row r="1370" spans="3:23" hidden="1">
      <c r="C1370" s="84" t="e">
        <f>'ORÇAMENTO '!#REF!</f>
        <v>#REF!</v>
      </c>
      <c r="D1370" s="88" t="e">
        <f>'ORÇAMENTO '!#REF!</f>
        <v>#REF!</v>
      </c>
      <c r="E1370" s="88" t="e">
        <f>'ORÇAMENTO '!#REF!</f>
        <v>#REF!</v>
      </c>
      <c r="F1370" s="88" t="e">
        <f>'ORÇAMENTO '!#REF!</f>
        <v>#REF!</v>
      </c>
      <c r="G1370" s="90" t="e">
        <f>'ORÇAMENTO '!#REF!</f>
        <v>#REF!</v>
      </c>
      <c r="H1370" s="92" t="e">
        <f>'ORÇAMENTO '!#REF!</f>
        <v>#REF!</v>
      </c>
      <c r="I1370" s="90" t="e">
        <f>'ORÇAMENTO '!#REF!</f>
        <v>#REF!</v>
      </c>
      <c r="J1370" s="90" t="e">
        <f>'ORÇAMENTO '!#REF!</f>
        <v>#REF!</v>
      </c>
      <c r="K1370" s="90" t="e">
        <f>'ORÇAMENTO '!#REF!</f>
        <v>#REF!</v>
      </c>
      <c r="L1370" s="92" t="e">
        <f>'ORÇAMENTO '!#REF!</f>
        <v>#REF!</v>
      </c>
      <c r="M1370" s="92" t="e">
        <f>'ORÇAMENTO '!#REF!</f>
        <v>#REF!</v>
      </c>
      <c r="N1370" s="95" t="e">
        <f>'ORÇAMENTO '!#REF!</f>
        <v>#REF!</v>
      </c>
      <c r="R1370" s="96" t="e">
        <f>IF(F1370=F1369,0,SUMIF(F$6:F$1627,F1370,H$6:H$1627))</f>
        <v>#REF!</v>
      </c>
      <c r="S1370" s="96" t="e">
        <f>IF(F1370=F1369,0,SUMIF(F$6:F$1627,F1370,I$6:I$1627))</f>
        <v>#REF!</v>
      </c>
      <c r="T1370" s="89" t="e">
        <f>IF(F1370=F1369,0,SUMIF(F$6:F$1627,F1370,L$6:L$1627))</f>
        <v>#REF!</v>
      </c>
      <c r="U1370" s="96" t="e">
        <f t="shared" si="426"/>
        <v>#REF!</v>
      </c>
      <c r="V1370" s="100" t="e">
        <f>IF(F1370=F1369,0,SUMIF(F$6:F$1627,F1370,N$6:N$1627))</f>
        <v>#REF!</v>
      </c>
    </row>
    <row r="1371" spans="3:23" hidden="1">
      <c r="C1371" s="84" t="e">
        <f>'ORÇAMENTO '!#REF!</f>
        <v>#REF!</v>
      </c>
      <c r="D1371" s="88" t="e">
        <f>'ORÇAMENTO '!#REF!</f>
        <v>#REF!</v>
      </c>
      <c r="E1371" s="88" t="e">
        <f>'ORÇAMENTO '!#REF!</f>
        <v>#REF!</v>
      </c>
      <c r="F1371" s="88" t="e">
        <f>'ORÇAMENTO '!#REF!</f>
        <v>#REF!</v>
      </c>
      <c r="G1371" s="90" t="e">
        <f>'ORÇAMENTO '!#REF!</f>
        <v>#REF!</v>
      </c>
      <c r="H1371" s="92" t="e">
        <f>'ORÇAMENTO '!#REF!</f>
        <v>#REF!</v>
      </c>
      <c r="I1371" s="90" t="e">
        <f>'ORÇAMENTO '!#REF!</f>
        <v>#REF!</v>
      </c>
      <c r="J1371" s="90" t="e">
        <f>'ORÇAMENTO '!#REF!</f>
        <v>#REF!</v>
      </c>
      <c r="K1371" s="90" t="e">
        <f>'ORÇAMENTO '!#REF!</f>
        <v>#REF!</v>
      </c>
      <c r="L1371" s="92" t="e">
        <f>'ORÇAMENTO '!#REF!</f>
        <v>#REF!</v>
      </c>
      <c r="M1371" s="92" t="e">
        <f>'ORÇAMENTO '!#REF!</f>
        <v>#REF!</v>
      </c>
      <c r="N1371" s="95" t="e">
        <f>'ORÇAMENTO '!#REF!</f>
        <v>#REF!</v>
      </c>
      <c r="R1371" s="96" t="e">
        <f>IF(F1371=F1370,0,SUMIF(F$6:F$1627,F1371,H$6:H$1627))</f>
        <v>#REF!</v>
      </c>
      <c r="S1371" s="96" t="e">
        <f>IF(F1371=F1370,0,SUMIF(F$6:F$1627,F1371,I$6:I$1627))</f>
        <v>#REF!</v>
      </c>
      <c r="T1371" s="89" t="e">
        <f>IF(F1371=F1370,0,SUMIF(F$6:F$1627,F1371,L$6:L$1627))</f>
        <v>#REF!</v>
      </c>
      <c r="U1371" s="96" t="e">
        <f t="shared" si="426"/>
        <v>#REF!</v>
      </c>
      <c r="V1371" s="100" t="e">
        <f>IF(F1371=F1370,0,SUMIF(F$6:F$1627,F1371,N$6:N$1627))</f>
        <v>#REF!</v>
      </c>
    </row>
    <row r="1372" spans="3:23" hidden="1">
      <c r="C1372" s="84" t="e">
        <f>'ORÇAMENTO '!#REF!</f>
        <v>#REF!</v>
      </c>
      <c r="D1372" s="88" t="e">
        <f>'ORÇAMENTO '!#REF!</f>
        <v>#REF!</v>
      </c>
      <c r="E1372" s="88" t="e">
        <f>'ORÇAMENTO '!#REF!</f>
        <v>#REF!</v>
      </c>
      <c r="F1372" s="88" t="e">
        <f>'ORÇAMENTO '!#REF!</f>
        <v>#REF!</v>
      </c>
      <c r="G1372" s="90" t="e">
        <f>'ORÇAMENTO '!#REF!</f>
        <v>#REF!</v>
      </c>
      <c r="H1372" s="92" t="e">
        <f>'ORÇAMENTO '!#REF!</f>
        <v>#REF!</v>
      </c>
      <c r="I1372" s="90" t="e">
        <f>'ORÇAMENTO '!#REF!</f>
        <v>#REF!</v>
      </c>
      <c r="J1372" s="90" t="e">
        <f>'ORÇAMENTO '!#REF!</f>
        <v>#REF!</v>
      </c>
      <c r="K1372" s="90" t="e">
        <f>'ORÇAMENTO '!#REF!</f>
        <v>#REF!</v>
      </c>
      <c r="L1372" s="92" t="e">
        <f>'ORÇAMENTO '!#REF!</f>
        <v>#REF!</v>
      </c>
      <c r="M1372" s="92" t="e">
        <f>'ORÇAMENTO '!#REF!</f>
        <v>#REF!</v>
      </c>
      <c r="N1372" s="95" t="e">
        <f>'ORÇAMENTO '!#REF!</f>
        <v>#REF!</v>
      </c>
      <c r="R1372" s="96" t="e">
        <f>IF(F1372=F1371,0,SUMIF(F$6:F$1627,F1372,H$6:H$1627))</f>
        <v>#REF!</v>
      </c>
      <c r="S1372" s="96" t="e">
        <f>IF(F1372=F1371,0,SUMIF(F$6:F$1627,F1372,I$6:I$1627))</f>
        <v>#REF!</v>
      </c>
      <c r="T1372" s="89" t="e">
        <f>IF(F1372=F1371,0,SUMIF(F$6:F$1627,F1372,L$6:L$1627))</f>
        <v>#REF!</v>
      </c>
      <c r="U1372" s="96" t="e">
        <f t="shared" si="426"/>
        <v>#REF!</v>
      </c>
      <c r="V1372" s="100" t="e">
        <f>IF(F1372=F1371,0,SUMIF(F$6:F$1627,F1372,N$6:N$1627))</f>
        <v>#REF!</v>
      </c>
    </row>
    <row r="1373" spans="3:23" hidden="1">
      <c r="C1373" s="84" t="e">
        <f>'ORÇAMENTO '!#REF!</f>
        <v>#REF!</v>
      </c>
      <c r="D1373" s="88" t="e">
        <f>'ORÇAMENTO '!#REF!</f>
        <v>#REF!</v>
      </c>
      <c r="E1373" s="88" t="e">
        <f>'ORÇAMENTO '!#REF!</f>
        <v>#REF!</v>
      </c>
      <c r="F1373" s="88" t="e">
        <f>'ORÇAMENTO '!#REF!</f>
        <v>#REF!</v>
      </c>
      <c r="G1373" s="90" t="e">
        <f>'ORÇAMENTO '!#REF!</f>
        <v>#REF!</v>
      </c>
      <c r="H1373" s="92" t="e">
        <f>'ORÇAMENTO '!#REF!</f>
        <v>#REF!</v>
      </c>
      <c r="I1373" s="90" t="e">
        <f>'ORÇAMENTO '!#REF!</f>
        <v>#REF!</v>
      </c>
      <c r="J1373" s="90" t="e">
        <f>'ORÇAMENTO '!#REF!</f>
        <v>#REF!</v>
      </c>
      <c r="K1373" s="90" t="e">
        <f>'ORÇAMENTO '!#REF!</f>
        <v>#REF!</v>
      </c>
      <c r="L1373" s="92" t="e">
        <f>'ORÇAMENTO '!#REF!</f>
        <v>#REF!</v>
      </c>
      <c r="M1373" s="92" t="e">
        <f>'ORÇAMENTO '!#REF!</f>
        <v>#REF!</v>
      </c>
      <c r="N1373" s="95" t="e">
        <f>'ORÇAMENTO '!#REF!</f>
        <v>#REF!</v>
      </c>
      <c r="R1373" s="96" t="e">
        <f>IF(F1373=F1372,0,SUMIF(F$6:F$1627,F1373,H$6:H$1627))</f>
        <v>#REF!</v>
      </c>
      <c r="S1373" s="96" t="e">
        <f>IF(F1373=F1372,0,SUMIF(F$6:F$1627,F1373,I$6:I$1627))</f>
        <v>#REF!</v>
      </c>
      <c r="T1373" s="89" t="e">
        <f>IF(F1373=F1372,0,SUMIF(F$6:F$1627,F1373,L$6:L$1627))</f>
        <v>#REF!</v>
      </c>
      <c r="U1373" s="96" t="e">
        <f t="shared" si="426"/>
        <v>#REF!</v>
      </c>
      <c r="V1373" s="100" t="e">
        <f>IF(F1373=F1372,0,SUMIF(F$6:F$1627,F1373,N$6:N$1627))</f>
        <v>#REF!</v>
      </c>
    </row>
    <row r="1374" spans="3:23" hidden="1">
      <c r="C1374" s="84" t="e">
        <f>'ORÇAMENTO '!#REF!</f>
        <v>#REF!</v>
      </c>
      <c r="D1374" s="88" t="e">
        <f>'ORÇAMENTO '!#REF!</f>
        <v>#REF!</v>
      </c>
      <c r="E1374" s="88" t="e">
        <f>'ORÇAMENTO '!#REF!</f>
        <v>#REF!</v>
      </c>
      <c r="F1374" s="88" t="e">
        <f>'ORÇAMENTO '!#REF!</f>
        <v>#REF!</v>
      </c>
      <c r="G1374" s="90" t="e">
        <f>'ORÇAMENTO '!#REF!</f>
        <v>#REF!</v>
      </c>
      <c r="H1374" s="92" t="e">
        <f>'ORÇAMENTO '!#REF!</f>
        <v>#REF!</v>
      </c>
      <c r="I1374" s="90" t="e">
        <f>'ORÇAMENTO '!#REF!</f>
        <v>#REF!</v>
      </c>
      <c r="J1374" s="90" t="e">
        <f>'ORÇAMENTO '!#REF!</f>
        <v>#REF!</v>
      </c>
      <c r="K1374" s="90" t="e">
        <f>'ORÇAMENTO '!#REF!</f>
        <v>#REF!</v>
      </c>
      <c r="L1374" s="92" t="e">
        <f>'ORÇAMENTO '!#REF!</f>
        <v>#REF!</v>
      </c>
      <c r="M1374" s="92" t="e">
        <f>'ORÇAMENTO '!#REF!</f>
        <v>#REF!</v>
      </c>
      <c r="N1374" s="95" t="e">
        <f>'ORÇAMENTO '!#REF!</f>
        <v>#REF!</v>
      </c>
      <c r="R1374" s="96" t="e">
        <f>IF(F1374=F1373,0,SUMIF(F$6:F$1627,F1374,H$6:H$1627))</f>
        <v>#REF!</v>
      </c>
      <c r="S1374" s="96" t="e">
        <f>IF(F1374=F1373,0,SUMIF(F$6:F$1627,F1374,I$6:I$1627))</f>
        <v>#REF!</v>
      </c>
      <c r="T1374" s="89" t="e">
        <f>IF(F1374=F1373,0,SUMIF(F$6:F$1627,F1374,L$6:L$1627))</f>
        <v>#REF!</v>
      </c>
      <c r="U1374" s="96" t="e">
        <f t="shared" si="426"/>
        <v>#REF!</v>
      </c>
      <c r="V1374" s="100" t="e">
        <f>IF(F1374=F1373,0,SUMIF(F$6:F$1627,F1374,N$6:N$1627))</f>
        <v>#REF!</v>
      </c>
    </row>
    <row r="1375" spans="3:23">
      <c r="C1375" s="84" t="e">
        <f>'ORÇAMENTO '!#REF!</f>
        <v>#REF!</v>
      </c>
      <c r="D1375" s="88" t="e">
        <f>'ORÇAMENTO '!#REF!</f>
        <v>#REF!</v>
      </c>
      <c r="E1375" s="88" t="e">
        <f>'ORÇAMENTO '!#REF!</f>
        <v>#REF!</v>
      </c>
      <c r="F1375" s="88" t="e">
        <f>'ORÇAMENTO '!#REF!</f>
        <v>#REF!</v>
      </c>
      <c r="G1375" s="90" t="e">
        <f>'ORÇAMENTO '!#REF!</f>
        <v>#REF!</v>
      </c>
      <c r="H1375" s="92" t="e">
        <f>'ORÇAMENTO '!#REF!</f>
        <v>#REF!</v>
      </c>
      <c r="I1375" s="90" t="e">
        <f>'ORÇAMENTO '!#REF!</f>
        <v>#REF!</v>
      </c>
      <c r="J1375" s="90" t="e">
        <f>'ORÇAMENTO '!#REF!</f>
        <v>#REF!</v>
      </c>
      <c r="K1375" s="90" t="e">
        <f>'ORÇAMENTO '!#REF!</f>
        <v>#REF!</v>
      </c>
      <c r="L1375" s="92" t="e">
        <f>'ORÇAMENTO '!#REF!</f>
        <v>#REF!</v>
      </c>
      <c r="M1375" s="92" t="e">
        <f>'ORÇAMENTO '!#REF!</f>
        <v>#REF!</v>
      </c>
      <c r="N1375" s="95" t="e">
        <f>'ORÇAMENTO '!#REF!</f>
        <v>#REF!</v>
      </c>
      <c r="R1375" s="96" t="e">
        <f t="shared" ref="R1375:R1386" si="427">IF(F1375=F1374,0,SUMIF($F$6:$F$1627,F1375,$H$6:$H$1627))</f>
        <v>#REF!</v>
      </c>
      <c r="S1375" s="96" t="e">
        <f t="shared" ref="S1375:S1386" si="428">IF(F1375=F1374,0,SUMIF($F$6:$F$1627,F1375,$I$6:$I$1627))</f>
        <v>#REF!</v>
      </c>
      <c r="T1375" s="89" t="e">
        <f t="shared" ref="T1375:T1386" si="429">IF(F1375=F1374,0,SUMIF($F$6:$F$1627,F1375,$L$6:$L$1627))</f>
        <v>#REF!</v>
      </c>
      <c r="U1375" s="96" t="e">
        <f t="shared" si="426"/>
        <v>#REF!</v>
      </c>
      <c r="V1375" s="100" t="e">
        <f t="shared" ref="V1375:V1386" si="430">IF(F1375=F1374,0,SUMIF($F$6:$F$1627,F1375,$N$6:$N$1627))</f>
        <v>#REF!</v>
      </c>
      <c r="W1375" s="103" t="e">
        <f t="shared" ref="W1375:W1386" si="431">V1375+W1374</f>
        <v>#REF!</v>
      </c>
    </row>
    <row r="1376" spans="3:23">
      <c r="C1376" s="84" t="e">
        <f>'ORÇAMENTO '!#REF!</f>
        <v>#REF!</v>
      </c>
      <c r="D1376" s="88" t="e">
        <f>'ORÇAMENTO '!#REF!</f>
        <v>#REF!</v>
      </c>
      <c r="E1376" s="88" t="e">
        <f>'ORÇAMENTO '!#REF!</f>
        <v>#REF!</v>
      </c>
      <c r="F1376" s="88" t="e">
        <f>'ORÇAMENTO '!#REF!</f>
        <v>#REF!</v>
      </c>
      <c r="G1376" s="90" t="e">
        <f>'ORÇAMENTO '!#REF!</f>
        <v>#REF!</v>
      </c>
      <c r="H1376" s="92" t="e">
        <f>'ORÇAMENTO '!#REF!</f>
        <v>#REF!</v>
      </c>
      <c r="I1376" s="90" t="e">
        <f>'ORÇAMENTO '!#REF!</f>
        <v>#REF!</v>
      </c>
      <c r="J1376" s="90" t="e">
        <f>'ORÇAMENTO '!#REF!</f>
        <v>#REF!</v>
      </c>
      <c r="K1376" s="90" t="e">
        <f>'ORÇAMENTO '!#REF!</f>
        <v>#REF!</v>
      </c>
      <c r="L1376" s="92" t="e">
        <f>'ORÇAMENTO '!#REF!</f>
        <v>#REF!</v>
      </c>
      <c r="M1376" s="92" t="e">
        <f>'ORÇAMENTO '!#REF!</f>
        <v>#REF!</v>
      </c>
      <c r="N1376" s="95" t="e">
        <f>'ORÇAMENTO '!#REF!</f>
        <v>#REF!</v>
      </c>
      <c r="R1376" s="96" t="e">
        <f t="shared" si="427"/>
        <v>#REF!</v>
      </c>
      <c r="S1376" s="96" t="e">
        <f t="shared" si="428"/>
        <v>#REF!</v>
      </c>
      <c r="T1376" s="89" t="e">
        <f t="shared" si="429"/>
        <v>#REF!</v>
      </c>
      <c r="U1376" s="96" t="e">
        <f t="shared" si="426"/>
        <v>#REF!</v>
      </c>
      <c r="V1376" s="100" t="e">
        <f t="shared" si="430"/>
        <v>#REF!</v>
      </c>
      <c r="W1376" s="103" t="e">
        <f t="shared" si="431"/>
        <v>#REF!</v>
      </c>
    </row>
    <row r="1377" spans="3:23">
      <c r="C1377" s="84" t="e">
        <f>'ORÇAMENTO '!#REF!</f>
        <v>#REF!</v>
      </c>
      <c r="D1377" s="88" t="e">
        <f>'ORÇAMENTO '!#REF!</f>
        <v>#REF!</v>
      </c>
      <c r="E1377" s="88" t="e">
        <f>'ORÇAMENTO '!#REF!</f>
        <v>#REF!</v>
      </c>
      <c r="F1377" s="88" t="e">
        <f>'ORÇAMENTO '!#REF!</f>
        <v>#REF!</v>
      </c>
      <c r="G1377" s="90" t="e">
        <f>'ORÇAMENTO '!#REF!</f>
        <v>#REF!</v>
      </c>
      <c r="H1377" s="92" t="e">
        <f>'ORÇAMENTO '!#REF!</f>
        <v>#REF!</v>
      </c>
      <c r="I1377" s="90" t="e">
        <f>'ORÇAMENTO '!#REF!</f>
        <v>#REF!</v>
      </c>
      <c r="J1377" s="90" t="e">
        <f>'ORÇAMENTO '!#REF!</f>
        <v>#REF!</v>
      </c>
      <c r="K1377" s="90" t="e">
        <f>'ORÇAMENTO '!#REF!</f>
        <v>#REF!</v>
      </c>
      <c r="L1377" s="92" t="e">
        <f>'ORÇAMENTO '!#REF!</f>
        <v>#REF!</v>
      </c>
      <c r="M1377" s="92" t="e">
        <f>'ORÇAMENTO '!#REF!</f>
        <v>#REF!</v>
      </c>
      <c r="N1377" s="95" t="e">
        <f>'ORÇAMENTO '!#REF!</f>
        <v>#REF!</v>
      </c>
      <c r="R1377" s="96" t="e">
        <f t="shared" si="427"/>
        <v>#REF!</v>
      </c>
      <c r="S1377" s="96" t="e">
        <f t="shared" si="428"/>
        <v>#REF!</v>
      </c>
      <c r="T1377" s="89" t="e">
        <f t="shared" si="429"/>
        <v>#REF!</v>
      </c>
      <c r="U1377" s="96" t="e">
        <f t="shared" si="426"/>
        <v>#REF!</v>
      </c>
      <c r="V1377" s="100" t="e">
        <f t="shared" si="430"/>
        <v>#REF!</v>
      </c>
      <c r="W1377" s="103" t="e">
        <f t="shared" si="431"/>
        <v>#REF!</v>
      </c>
    </row>
    <row r="1378" spans="3:23">
      <c r="C1378" s="84" t="e">
        <f>'ORÇAMENTO '!#REF!</f>
        <v>#REF!</v>
      </c>
      <c r="D1378" s="88" t="e">
        <f>'ORÇAMENTO '!#REF!</f>
        <v>#REF!</v>
      </c>
      <c r="E1378" s="88" t="e">
        <f>'ORÇAMENTO '!#REF!</f>
        <v>#REF!</v>
      </c>
      <c r="F1378" s="88" t="e">
        <f>'ORÇAMENTO '!#REF!</f>
        <v>#REF!</v>
      </c>
      <c r="G1378" s="90" t="e">
        <f>'ORÇAMENTO '!#REF!</f>
        <v>#REF!</v>
      </c>
      <c r="H1378" s="92" t="e">
        <f>'ORÇAMENTO '!#REF!</f>
        <v>#REF!</v>
      </c>
      <c r="I1378" s="90" t="e">
        <f>'ORÇAMENTO '!#REF!</f>
        <v>#REF!</v>
      </c>
      <c r="J1378" s="90" t="e">
        <f>'ORÇAMENTO '!#REF!</f>
        <v>#REF!</v>
      </c>
      <c r="K1378" s="90" t="e">
        <f>'ORÇAMENTO '!#REF!</f>
        <v>#REF!</v>
      </c>
      <c r="L1378" s="92" t="e">
        <f>'ORÇAMENTO '!#REF!</f>
        <v>#REF!</v>
      </c>
      <c r="M1378" s="92" t="e">
        <f>'ORÇAMENTO '!#REF!</f>
        <v>#REF!</v>
      </c>
      <c r="N1378" s="95" t="e">
        <f>'ORÇAMENTO '!#REF!</f>
        <v>#REF!</v>
      </c>
      <c r="R1378" s="96" t="e">
        <f t="shared" si="427"/>
        <v>#REF!</v>
      </c>
      <c r="S1378" s="96" t="e">
        <f t="shared" si="428"/>
        <v>#REF!</v>
      </c>
      <c r="T1378" s="89" t="e">
        <f t="shared" si="429"/>
        <v>#REF!</v>
      </c>
      <c r="U1378" s="96" t="e">
        <f t="shared" si="426"/>
        <v>#REF!</v>
      </c>
      <c r="V1378" s="100" t="e">
        <f t="shared" si="430"/>
        <v>#REF!</v>
      </c>
      <c r="W1378" s="103" t="e">
        <f t="shared" si="431"/>
        <v>#REF!</v>
      </c>
    </row>
    <row r="1379" spans="3:23">
      <c r="C1379" s="84" t="e">
        <f>'ORÇAMENTO '!#REF!</f>
        <v>#REF!</v>
      </c>
      <c r="D1379" s="88" t="e">
        <f>'ORÇAMENTO '!#REF!</f>
        <v>#REF!</v>
      </c>
      <c r="E1379" s="88" t="e">
        <f>'ORÇAMENTO '!#REF!</f>
        <v>#REF!</v>
      </c>
      <c r="F1379" s="88" t="e">
        <f>'ORÇAMENTO '!#REF!</f>
        <v>#REF!</v>
      </c>
      <c r="G1379" s="90" t="e">
        <f>'ORÇAMENTO '!#REF!</f>
        <v>#REF!</v>
      </c>
      <c r="H1379" s="92" t="e">
        <f>'ORÇAMENTO '!#REF!</f>
        <v>#REF!</v>
      </c>
      <c r="I1379" s="90" t="e">
        <f>'ORÇAMENTO '!#REF!</f>
        <v>#REF!</v>
      </c>
      <c r="J1379" s="90" t="e">
        <f>'ORÇAMENTO '!#REF!</f>
        <v>#REF!</v>
      </c>
      <c r="K1379" s="90" t="e">
        <f>'ORÇAMENTO '!#REF!</f>
        <v>#REF!</v>
      </c>
      <c r="L1379" s="92" t="e">
        <f>'ORÇAMENTO '!#REF!</f>
        <v>#REF!</v>
      </c>
      <c r="M1379" s="92" t="e">
        <f>'ORÇAMENTO '!#REF!</f>
        <v>#REF!</v>
      </c>
      <c r="N1379" s="95" t="e">
        <f>'ORÇAMENTO '!#REF!</f>
        <v>#REF!</v>
      </c>
      <c r="R1379" s="96" t="e">
        <f t="shared" si="427"/>
        <v>#REF!</v>
      </c>
      <c r="S1379" s="96" t="e">
        <f t="shared" si="428"/>
        <v>#REF!</v>
      </c>
      <c r="T1379" s="89" t="e">
        <f t="shared" si="429"/>
        <v>#REF!</v>
      </c>
      <c r="U1379" s="96" t="e">
        <f t="shared" si="426"/>
        <v>#REF!</v>
      </c>
      <c r="V1379" s="100" t="e">
        <f t="shared" si="430"/>
        <v>#REF!</v>
      </c>
      <c r="W1379" s="103" t="e">
        <f t="shared" si="431"/>
        <v>#REF!</v>
      </c>
    </row>
    <row r="1380" spans="3:23">
      <c r="C1380" s="84" t="e">
        <f>'ORÇAMENTO '!#REF!</f>
        <v>#REF!</v>
      </c>
      <c r="D1380" s="88" t="e">
        <f>'ORÇAMENTO '!#REF!</f>
        <v>#REF!</v>
      </c>
      <c r="E1380" s="88" t="e">
        <f>'ORÇAMENTO '!#REF!</f>
        <v>#REF!</v>
      </c>
      <c r="F1380" s="88" t="e">
        <f>'ORÇAMENTO '!#REF!</f>
        <v>#REF!</v>
      </c>
      <c r="G1380" s="90" t="e">
        <f>'ORÇAMENTO '!#REF!</f>
        <v>#REF!</v>
      </c>
      <c r="H1380" s="92" t="e">
        <f>'ORÇAMENTO '!#REF!</f>
        <v>#REF!</v>
      </c>
      <c r="I1380" s="90" t="e">
        <f>'ORÇAMENTO '!#REF!</f>
        <v>#REF!</v>
      </c>
      <c r="J1380" s="90" t="e">
        <f>'ORÇAMENTO '!#REF!</f>
        <v>#REF!</v>
      </c>
      <c r="K1380" s="90" t="e">
        <f>'ORÇAMENTO '!#REF!</f>
        <v>#REF!</v>
      </c>
      <c r="L1380" s="92" t="e">
        <f>'ORÇAMENTO '!#REF!</f>
        <v>#REF!</v>
      </c>
      <c r="M1380" s="92" t="e">
        <f>'ORÇAMENTO '!#REF!</f>
        <v>#REF!</v>
      </c>
      <c r="N1380" s="95" t="e">
        <f>'ORÇAMENTO '!#REF!</f>
        <v>#REF!</v>
      </c>
      <c r="R1380" s="96" t="e">
        <f t="shared" si="427"/>
        <v>#REF!</v>
      </c>
      <c r="S1380" s="96" t="e">
        <f t="shared" si="428"/>
        <v>#REF!</v>
      </c>
      <c r="T1380" s="89" t="e">
        <f t="shared" si="429"/>
        <v>#REF!</v>
      </c>
      <c r="U1380" s="96" t="e">
        <f t="shared" si="426"/>
        <v>#REF!</v>
      </c>
      <c r="V1380" s="100" t="e">
        <f t="shared" si="430"/>
        <v>#REF!</v>
      </c>
      <c r="W1380" s="103" t="e">
        <f t="shared" si="431"/>
        <v>#REF!</v>
      </c>
    </row>
    <row r="1381" spans="3:23">
      <c r="C1381" s="84" t="e">
        <f>'ORÇAMENTO '!#REF!</f>
        <v>#REF!</v>
      </c>
      <c r="D1381" s="88" t="e">
        <f>'ORÇAMENTO '!#REF!</f>
        <v>#REF!</v>
      </c>
      <c r="E1381" s="88" t="e">
        <f>'ORÇAMENTO '!#REF!</f>
        <v>#REF!</v>
      </c>
      <c r="F1381" s="88" t="e">
        <f>'ORÇAMENTO '!#REF!</f>
        <v>#REF!</v>
      </c>
      <c r="G1381" s="90" t="e">
        <f>'ORÇAMENTO '!#REF!</f>
        <v>#REF!</v>
      </c>
      <c r="H1381" s="92" t="e">
        <f>'ORÇAMENTO '!#REF!</f>
        <v>#REF!</v>
      </c>
      <c r="I1381" s="90" t="e">
        <f>'ORÇAMENTO '!#REF!</f>
        <v>#REF!</v>
      </c>
      <c r="J1381" s="90" t="e">
        <f>'ORÇAMENTO '!#REF!</f>
        <v>#REF!</v>
      </c>
      <c r="K1381" s="90" t="e">
        <f>'ORÇAMENTO '!#REF!</f>
        <v>#REF!</v>
      </c>
      <c r="L1381" s="92" t="e">
        <f>'ORÇAMENTO '!#REF!</f>
        <v>#REF!</v>
      </c>
      <c r="M1381" s="92" t="e">
        <f>'ORÇAMENTO '!#REF!</f>
        <v>#REF!</v>
      </c>
      <c r="N1381" s="95" t="e">
        <f>'ORÇAMENTO '!#REF!</f>
        <v>#REF!</v>
      </c>
      <c r="R1381" s="96" t="e">
        <f t="shared" si="427"/>
        <v>#REF!</v>
      </c>
      <c r="S1381" s="96" t="e">
        <f t="shared" si="428"/>
        <v>#REF!</v>
      </c>
      <c r="T1381" s="89" t="e">
        <f t="shared" si="429"/>
        <v>#REF!</v>
      </c>
      <c r="U1381" s="96" t="e">
        <f t="shared" si="426"/>
        <v>#REF!</v>
      </c>
      <c r="V1381" s="100" t="e">
        <f t="shared" si="430"/>
        <v>#REF!</v>
      </c>
      <c r="W1381" s="103" t="e">
        <f t="shared" si="431"/>
        <v>#REF!</v>
      </c>
    </row>
    <row r="1382" spans="3:23">
      <c r="C1382" s="84" t="e">
        <f>'ORÇAMENTO '!#REF!</f>
        <v>#REF!</v>
      </c>
      <c r="D1382" s="88" t="e">
        <f>'ORÇAMENTO '!#REF!</f>
        <v>#REF!</v>
      </c>
      <c r="E1382" s="88" t="e">
        <f>'ORÇAMENTO '!#REF!</f>
        <v>#REF!</v>
      </c>
      <c r="F1382" s="88" t="e">
        <f>'ORÇAMENTO '!#REF!</f>
        <v>#REF!</v>
      </c>
      <c r="G1382" s="90" t="e">
        <f>'ORÇAMENTO '!#REF!</f>
        <v>#REF!</v>
      </c>
      <c r="H1382" s="92" t="e">
        <f>'ORÇAMENTO '!#REF!</f>
        <v>#REF!</v>
      </c>
      <c r="I1382" s="90" t="e">
        <f>'ORÇAMENTO '!#REF!</f>
        <v>#REF!</v>
      </c>
      <c r="J1382" s="90" t="e">
        <f>'ORÇAMENTO '!#REF!</f>
        <v>#REF!</v>
      </c>
      <c r="K1382" s="90" t="e">
        <f>'ORÇAMENTO '!#REF!</f>
        <v>#REF!</v>
      </c>
      <c r="L1382" s="92" t="e">
        <f>'ORÇAMENTO '!#REF!</f>
        <v>#REF!</v>
      </c>
      <c r="M1382" s="92" t="e">
        <f>'ORÇAMENTO '!#REF!</f>
        <v>#REF!</v>
      </c>
      <c r="N1382" s="95" t="e">
        <f>'ORÇAMENTO '!#REF!</f>
        <v>#REF!</v>
      </c>
      <c r="R1382" s="96" t="e">
        <f t="shared" si="427"/>
        <v>#REF!</v>
      </c>
      <c r="S1382" s="96" t="e">
        <f t="shared" si="428"/>
        <v>#REF!</v>
      </c>
      <c r="T1382" s="89" t="e">
        <f t="shared" si="429"/>
        <v>#REF!</v>
      </c>
      <c r="U1382" s="96" t="e">
        <f t="shared" si="426"/>
        <v>#REF!</v>
      </c>
      <c r="V1382" s="100" t="e">
        <f t="shared" si="430"/>
        <v>#REF!</v>
      </c>
      <c r="W1382" s="103" t="e">
        <f t="shared" si="431"/>
        <v>#REF!</v>
      </c>
    </row>
    <row r="1383" spans="3:23">
      <c r="C1383" s="84" t="e">
        <f>'ORÇAMENTO '!#REF!</f>
        <v>#REF!</v>
      </c>
      <c r="D1383" s="88" t="e">
        <f>'ORÇAMENTO '!#REF!</f>
        <v>#REF!</v>
      </c>
      <c r="E1383" s="88" t="e">
        <f>'ORÇAMENTO '!#REF!</f>
        <v>#REF!</v>
      </c>
      <c r="F1383" s="88" t="e">
        <f>'ORÇAMENTO '!#REF!</f>
        <v>#REF!</v>
      </c>
      <c r="G1383" s="90" t="e">
        <f>'ORÇAMENTO '!#REF!</f>
        <v>#REF!</v>
      </c>
      <c r="H1383" s="92" t="e">
        <f>'ORÇAMENTO '!#REF!</f>
        <v>#REF!</v>
      </c>
      <c r="I1383" s="90" t="e">
        <f>'ORÇAMENTO '!#REF!</f>
        <v>#REF!</v>
      </c>
      <c r="J1383" s="90" t="e">
        <f>'ORÇAMENTO '!#REF!</f>
        <v>#REF!</v>
      </c>
      <c r="K1383" s="90" t="e">
        <f>'ORÇAMENTO '!#REF!</f>
        <v>#REF!</v>
      </c>
      <c r="L1383" s="92" t="e">
        <f>'ORÇAMENTO '!#REF!</f>
        <v>#REF!</v>
      </c>
      <c r="M1383" s="92" t="e">
        <f>'ORÇAMENTO '!#REF!</f>
        <v>#REF!</v>
      </c>
      <c r="N1383" s="95" t="e">
        <f>'ORÇAMENTO '!#REF!</f>
        <v>#REF!</v>
      </c>
      <c r="R1383" s="96" t="e">
        <f t="shared" si="427"/>
        <v>#REF!</v>
      </c>
      <c r="S1383" s="96" t="e">
        <f t="shared" si="428"/>
        <v>#REF!</v>
      </c>
      <c r="T1383" s="89" t="e">
        <f t="shared" si="429"/>
        <v>#REF!</v>
      </c>
      <c r="U1383" s="96" t="e">
        <f t="shared" si="426"/>
        <v>#REF!</v>
      </c>
      <c r="V1383" s="100" t="e">
        <f t="shared" si="430"/>
        <v>#REF!</v>
      </c>
      <c r="W1383" s="103" t="e">
        <f t="shared" si="431"/>
        <v>#REF!</v>
      </c>
    </row>
    <row r="1384" spans="3:23">
      <c r="C1384" s="84" t="e">
        <f>'ORÇAMENTO '!#REF!</f>
        <v>#REF!</v>
      </c>
      <c r="D1384" s="88" t="e">
        <f>'ORÇAMENTO '!#REF!</f>
        <v>#REF!</v>
      </c>
      <c r="E1384" s="88" t="e">
        <f>'ORÇAMENTO '!#REF!</f>
        <v>#REF!</v>
      </c>
      <c r="F1384" s="88" t="e">
        <f>'ORÇAMENTO '!#REF!</f>
        <v>#REF!</v>
      </c>
      <c r="G1384" s="90" t="e">
        <f>'ORÇAMENTO '!#REF!</f>
        <v>#REF!</v>
      </c>
      <c r="H1384" s="92" t="e">
        <f>'ORÇAMENTO '!#REF!</f>
        <v>#REF!</v>
      </c>
      <c r="I1384" s="90" t="e">
        <f>'ORÇAMENTO '!#REF!</f>
        <v>#REF!</v>
      </c>
      <c r="J1384" s="90" t="e">
        <f>'ORÇAMENTO '!#REF!</f>
        <v>#REF!</v>
      </c>
      <c r="K1384" s="90" t="e">
        <f>'ORÇAMENTO '!#REF!</f>
        <v>#REF!</v>
      </c>
      <c r="L1384" s="92" t="e">
        <f>'ORÇAMENTO '!#REF!</f>
        <v>#REF!</v>
      </c>
      <c r="M1384" s="92" t="e">
        <f>'ORÇAMENTO '!#REF!</f>
        <v>#REF!</v>
      </c>
      <c r="N1384" s="95" t="e">
        <f>'ORÇAMENTO '!#REF!</f>
        <v>#REF!</v>
      </c>
      <c r="R1384" s="96" t="e">
        <f t="shared" si="427"/>
        <v>#REF!</v>
      </c>
      <c r="S1384" s="96" t="e">
        <f t="shared" si="428"/>
        <v>#REF!</v>
      </c>
      <c r="T1384" s="89" t="e">
        <f t="shared" si="429"/>
        <v>#REF!</v>
      </c>
      <c r="U1384" s="96" t="e">
        <f t="shared" si="426"/>
        <v>#REF!</v>
      </c>
      <c r="V1384" s="100" t="e">
        <f t="shared" si="430"/>
        <v>#REF!</v>
      </c>
      <c r="W1384" s="103" t="e">
        <f t="shared" si="431"/>
        <v>#REF!</v>
      </c>
    </row>
    <row r="1385" spans="3:23">
      <c r="C1385" s="84" t="e">
        <f>'ORÇAMENTO '!#REF!</f>
        <v>#REF!</v>
      </c>
      <c r="D1385" s="88" t="e">
        <f>'ORÇAMENTO '!#REF!</f>
        <v>#REF!</v>
      </c>
      <c r="E1385" s="88" t="e">
        <f>'ORÇAMENTO '!#REF!</f>
        <v>#REF!</v>
      </c>
      <c r="F1385" s="88" t="e">
        <f>'ORÇAMENTO '!#REF!</f>
        <v>#REF!</v>
      </c>
      <c r="G1385" s="90" t="e">
        <f>'ORÇAMENTO '!#REF!</f>
        <v>#REF!</v>
      </c>
      <c r="H1385" s="92" t="e">
        <f>'ORÇAMENTO '!#REF!</f>
        <v>#REF!</v>
      </c>
      <c r="I1385" s="90" t="e">
        <f>'ORÇAMENTO '!#REF!</f>
        <v>#REF!</v>
      </c>
      <c r="J1385" s="90" t="e">
        <f>'ORÇAMENTO '!#REF!</f>
        <v>#REF!</v>
      </c>
      <c r="K1385" s="90" t="e">
        <f>'ORÇAMENTO '!#REF!</f>
        <v>#REF!</v>
      </c>
      <c r="L1385" s="92" t="e">
        <f>'ORÇAMENTO '!#REF!</f>
        <v>#REF!</v>
      </c>
      <c r="M1385" s="92" t="e">
        <f>'ORÇAMENTO '!#REF!</f>
        <v>#REF!</v>
      </c>
      <c r="N1385" s="95" t="e">
        <f>'ORÇAMENTO '!#REF!</f>
        <v>#REF!</v>
      </c>
      <c r="R1385" s="96" t="e">
        <f t="shared" si="427"/>
        <v>#REF!</v>
      </c>
      <c r="S1385" s="96" t="e">
        <f t="shared" si="428"/>
        <v>#REF!</v>
      </c>
      <c r="T1385" s="89" t="e">
        <f t="shared" si="429"/>
        <v>#REF!</v>
      </c>
      <c r="U1385" s="96" t="e">
        <f t="shared" si="426"/>
        <v>#REF!</v>
      </c>
      <c r="V1385" s="100" t="e">
        <f t="shared" si="430"/>
        <v>#REF!</v>
      </c>
      <c r="W1385" s="103" t="e">
        <f t="shared" si="431"/>
        <v>#REF!</v>
      </c>
    </row>
    <row r="1386" spans="3:23">
      <c r="C1386" s="84" t="e">
        <f>'ORÇAMENTO '!#REF!</f>
        <v>#REF!</v>
      </c>
      <c r="D1386" s="88" t="e">
        <f>'ORÇAMENTO '!#REF!</f>
        <v>#REF!</v>
      </c>
      <c r="E1386" s="88" t="e">
        <f>'ORÇAMENTO '!#REF!</f>
        <v>#REF!</v>
      </c>
      <c r="F1386" s="88" t="e">
        <f>'ORÇAMENTO '!#REF!</f>
        <v>#REF!</v>
      </c>
      <c r="G1386" s="90" t="e">
        <f>'ORÇAMENTO '!#REF!</f>
        <v>#REF!</v>
      </c>
      <c r="H1386" s="92" t="e">
        <f>'ORÇAMENTO '!#REF!</f>
        <v>#REF!</v>
      </c>
      <c r="I1386" s="90" t="e">
        <f>'ORÇAMENTO '!#REF!</f>
        <v>#REF!</v>
      </c>
      <c r="J1386" s="90" t="e">
        <f>'ORÇAMENTO '!#REF!</f>
        <v>#REF!</v>
      </c>
      <c r="K1386" s="90" t="e">
        <f>'ORÇAMENTO '!#REF!</f>
        <v>#REF!</v>
      </c>
      <c r="L1386" s="92" t="e">
        <f>'ORÇAMENTO '!#REF!</f>
        <v>#REF!</v>
      </c>
      <c r="M1386" s="92" t="e">
        <f>'ORÇAMENTO '!#REF!</f>
        <v>#REF!</v>
      </c>
      <c r="N1386" s="95" t="e">
        <f>'ORÇAMENTO '!#REF!</f>
        <v>#REF!</v>
      </c>
      <c r="R1386" s="96" t="e">
        <f t="shared" si="427"/>
        <v>#REF!</v>
      </c>
      <c r="S1386" s="96" t="e">
        <f t="shared" si="428"/>
        <v>#REF!</v>
      </c>
      <c r="T1386" s="89" t="e">
        <f t="shared" si="429"/>
        <v>#REF!</v>
      </c>
      <c r="U1386" s="96" t="e">
        <f t="shared" si="426"/>
        <v>#REF!</v>
      </c>
      <c r="V1386" s="100" t="e">
        <f t="shared" si="430"/>
        <v>#REF!</v>
      </c>
      <c r="W1386" s="103" t="e">
        <f t="shared" si="431"/>
        <v>#REF!</v>
      </c>
    </row>
    <row r="1387" spans="3:23" hidden="1">
      <c r="C1387" s="84" t="e">
        <f>'ORÇAMENTO '!#REF!</f>
        <v>#REF!</v>
      </c>
      <c r="D1387" s="88" t="e">
        <f>'ORÇAMENTO '!#REF!</f>
        <v>#REF!</v>
      </c>
      <c r="E1387" s="88" t="e">
        <f>'ORÇAMENTO '!#REF!</f>
        <v>#REF!</v>
      </c>
      <c r="F1387" s="88" t="e">
        <f>'ORÇAMENTO '!#REF!</f>
        <v>#REF!</v>
      </c>
      <c r="G1387" s="90" t="e">
        <f>'ORÇAMENTO '!#REF!</f>
        <v>#REF!</v>
      </c>
      <c r="H1387" s="92" t="e">
        <f>'ORÇAMENTO '!#REF!</f>
        <v>#REF!</v>
      </c>
      <c r="I1387" s="90" t="e">
        <f>'ORÇAMENTO '!#REF!</f>
        <v>#REF!</v>
      </c>
      <c r="J1387" s="90" t="e">
        <f>'ORÇAMENTO '!#REF!</f>
        <v>#REF!</v>
      </c>
      <c r="K1387" s="90" t="e">
        <f>'ORÇAMENTO '!#REF!</f>
        <v>#REF!</v>
      </c>
      <c r="L1387" s="92" t="e">
        <f>'ORÇAMENTO '!#REF!</f>
        <v>#REF!</v>
      </c>
      <c r="M1387" s="92" t="e">
        <f>'ORÇAMENTO '!#REF!</f>
        <v>#REF!</v>
      </c>
      <c r="N1387" s="95" t="e">
        <f>'ORÇAMENTO '!#REF!</f>
        <v>#REF!</v>
      </c>
      <c r="R1387" s="96" t="e">
        <f>IF(F1387=F1386,0,SUMIF(F$6:F$1627,F1387,H$6:H$1627))</f>
        <v>#REF!</v>
      </c>
      <c r="S1387" s="96" t="e">
        <f>IF(F1387=F1386,0,SUMIF(F$6:F$1627,F1387,I$6:I$1627))</f>
        <v>#REF!</v>
      </c>
      <c r="T1387" s="89" t="e">
        <f>IF(F1387=F1386,0,SUMIF(F$6:F$1627,F1387,L$6:L$1627))</f>
        <v>#REF!</v>
      </c>
      <c r="U1387" s="96" t="e">
        <f t="shared" si="426"/>
        <v>#REF!</v>
      </c>
      <c r="V1387" s="100" t="e">
        <f>IF(F1387=F1386,0,SUMIF(F$6:F$1627,F1387,N$6:N$1627))</f>
        <v>#REF!</v>
      </c>
    </row>
    <row r="1388" spans="3:23" hidden="1">
      <c r="C1388" s="84" t="e">
        <f>'ORÇAMENTO '!#REF!</f>
        <v>#REF!</v>
      </c>
      <c r="D1388" s="88" t="e">
        <f>'ORÇAMENTO '!#REF!</f>
        <v>#REF!</v>
      </c>
      <c r="E1388" s="88" t="e">
        <f>'ORÇAMENTO '!#REF!</f>
        <v>#REF!</v>
      </c>
      <c r="F1388" s="88" t="e">
        <f>'ORÇAMENTO '!#REF!</f>
        <v>#REF!</v>
      </c>
      <c r="G1388" s="90" t="e">
        <f>'ORÇAMENTO '!#REF!</f>
        <v>#REF!</v>
      </c>
      <c r="H1388" s="92" t="e">
        <f>'ORÇAMENTO '!#REF!</f>
        <v>#REF!</v>
      </c>
      <c r="I1388" s="90" t="e">
        <f>'ORÇAMENTO '!#REF!</f>
        <v>#REF!</v>
      </c>
      <c r="J1388" s="90" t="e">
        <f>'ORÇAMENTO '!#REF!</f>
        <v>#REF!</v>
      </c>
      <c r="K1388" s="90" t="e">
        <f>'ORÇAMENTO '!#REF!</f>
        <v>#REF!</v>
      </c>
      <c r="L1388" s="92" t="e">
        <f>'ORÇAMENTO '!#REF!</f>
        <v>#REF!</v>
      </c>
      <c r="M1388" s="92" t="e">
        <f>'ORÇAMENTO '!#REF!</f>
        <v>#REF!</v>
      </c>
      <c r="N1388" s="95" t="e">
        <f>'ORÇAMENTO '!#REF!</f>
        <v>#REF!</v>
      </c>
      <c r="R1388" s="96" t="e">
        <f>IF(F1388=F1387,0,SUMIF(F$6:F$1627,F1388,H$6:H$1627))</f>
        <v>#REF!</v>
      </c>
      <c r="S1388" s="96" t="e">
        <f>IF(F1388=F1387,0,SUMIF(F$6:F$1627,F1388,I$6:I$1627))</f>
        <v>#REF!</v>
      </c>
      <c r="T1388" s="89" t="e">
        <f>IF(F1388=F1387,0,SUMIF(F$6:F$1627,F1388,L$6:L$1627))</f>
        <v>#REF!</v>
      </c>
      <c r="U1388" s="96" t="e">
        <f t="shared" si="426"/>
        <v>#REF!</v>
      </c>
      <c r="V1388" s="100" t="e">
        <f>IF(F1388=F1387,0,SUMIF(F$6:F$1627,F1388,N$6:N$1627))</f>
        <v>#REF!</v>
      </c>
    </row>
    <row r="1389" spans="3:23" hidden="1">
      <c r="C1389" s="84" t="e">
        <f>'ORÇAMENTO '!#REF!</f>
        <v>#REF!</v>
      </c>
      <c r="D1389" s="88" t="e">
        <f>'ORÇAMENTO '!#REF!</f>
        <v>#REF!</v>
      </c>
      <c r="E1389" s="88" t="e">
        <f>'ORÇAMENTO '!#REF!</f>
        <v>#REF!</v>
      </c>
      <c r="F1389" s="88" t="e">
        <f>'ORÇAMENTO '!#REF!</f>
        <v>#REF!</v>
      </c>
      <c r="G1389" s="90" t="e">
        <f>'ORÇAMENTO '!#REF!</f>
        <v>#REF!</v>
      </c>
      <c r="H1389" s="92" t="e">
        <f>'ORÇAMENTO '!#REF!</f>
        <v>#REF!</v>
      </c>
      <c r="I1389" s="90" t="e">
        <f>'ORÇAMENTO '!#REF!</f>
        <v>#REF!</v>
      </c>
      <c r="J1389" s="90" t="e">
        <f>'ORÇAMENTO '!#REF!</f>
        <v>#REF!</v>
      </c>
      <c r="K1389" s="90" t="e">
        <f>'ORÇAMENTO '!#REF!</f>
        <v>#REF!</v>
      </c>
      <c r="L1389" s="92" t="e">
        <f>'ORÇAMENTO '!#REF!</f>
        <v>#REF!</v>
      </c>
      <c r="M1389" s="92" t="e">
        <f>'ORÇAMENTO '!#REF!</f>
        <v>#REF!</v>
      </c>
      <c r="N1389" s="95" t="e">
        <f>'ORÇAMENTO '!#REF!</f>
        <v>#REF!</v>
      </c>
      <c r="R1389" s="96" t="e">
        <f>IF(F1389=F1388,0,SUMIF(F$6:F$1627,F1389,H$6:H$1627))</f>
        <v>#REF!</v>
      </c>
      <c r="S1389" s="96" t="e">
        <f>IF(F1389=F1388,0,SUMIF(F$6:F$1627,F1389,I$6:I$1627))</f>
        <v>#REF!</v>
      </c>
      <c r="T1389" s="89" t="e">
        <f>IF(F1389=F1388,0,SUMIF(F$6:F$1627,F1389,L$6:L$1627))</f>
        <v>#REF!</v>
      </c>
      <c r="U1389" s="96" t="e">
        <f t="shared" si="426"/>
        <v>#REF!</v>
      </c>
      <c r="V1389" s="100" t="e">
        <f>IF(F1389=F1388,0,SUMIF(F$6:F$1627,F1389,N$6:N$1627))</f>
        <v>#REF!</v>
      </c>
    </row>
    <row r="1390" spans="3:23" hidden="1">
      <c r="C1390" s="84" t="e">
        <f>'ORÇAMENTO '!#REF!</f>
        <v>#REF!</v>
      </c>
      <c r="D1390" s="88" t="e">
        <f>'ORÇAMENTO '!#REF!</f>
        <v>#REF!</v>
      </c>
      <c r="E1390" s="88" t="e">
        <f>'ORÇAMENTO '!#REF!</f>
        <v>#REF!</v>
      </c>
      <c r="F1390" s="88" t="e">
        <f>'ORÇAMENTO '!#REF!</f>
        <v>#REF!</v>
      </c>
      <c r="G1390" s="90" t="e">
        <f>'ORÇAMENTO '!#REF!</f>
        <v>#REF!</v>
      </c>
      <c r="H1390" s="92" t="e">
        <f>'ORÇAMENTO '!#REF!</f>
        <v>#REF!</v>
      </c>
      <c r="I1390" s="90" t="e">
        <f>'ORÇAMENTO '!#REF!</f>
        <v>#REF!</v>
      </c>
      <c r="J1390" s="90" t="e">
        <f>'ORÇAMENTO '!#REF!</f>
        <v>#REF!</v>
      </c>
      <c r="K1390" s="90" t="e">
        <f>'ORÇAMENTO '!#REF!</f>
        <v>#REF!</v>
      </c>
      <c r="L1390" s="92" t="e">
        <f>'ORÇAMENTO '!#REF!</f>
        <v>#REF!</v>
      </c>
      <c r="M1390" s="92" t="e">
        <f>'ORÇAMENTO '!#REF!</f>
        <v>#REF!</v>
      </c>
      <c r="N1390" s="95" t="e">
        <f>'ORÇAMENTO '!#REF!</f>
        <v>#REF!</v>
      </c>
      <c r="R1390" s="96" t="e">
        <f>IF(F1390=F1389,0,SUMIF(F$6:F$1627,F1390,H$6:H$1627))</f>
        <v>#REF!</v>
      </c>
      <c r="S1390" s="96" t="e">
        <f>IF(F1390=F1389,0,SUMIF(F$6:F$1627,F1390,I$6:I$1627))</f>
        <v>#REF!</v>
      </c>
      <c r="T1390" s="89" t="e">
        <f>IF(F1390=F1389,0,SUMIF(F$6:F$1627,F1390,L$6:L$1627))</f>
        <v>#REF!</v>
      </c>
      <c r="U1390" s="96" t="e">
        <f t="shared" si="426"/>
        <v>#REF!</v>
      </c>
      <c r="V1390" s="100" t="e">
        <f>IF(F1390=F1389,0,SUMIF(F$6:F$1627,F1390,N$6:N$1627))</f>
        <v>#REF!</v>
      </c>
    </row>
    <row r="1391" spans="3:23" hidden="1">
      <c r="C1391" s="84" t="e">
        <f>'ORÇAMENTO '!#REF!</f>
        <v>#REF!</v>
      </c>
      <c r="D1391" s="88" t="e">
        <f>'ORÇAMENTO '!#REF!</f>
        <v>#REF!</v>
      </c>
      <c r="E1391" s="88" t="e">
        <f>'ORÇAMENTO '!#REF!</f>
        <v>#REF!</v>
      </c>
      <c r="F1391" s="88" t="e">
        <f>'ORÇAMENTO '!#REF!</f>
        <v>#REF!</v>
      </c>
      <c r="G1391" s="90" t="e">
        <f>'ORÇAMENTO '!#REF!</f>
        <v>#REF!</v>
      </c>
      <c r="H1391" s="92" t="e">
        <f>'ORÇAMENTO '!#REF!</f>
        <v>#REF!</v>
      </c>
      <c r="I1391" s="90" t="e">
        <f>'ORÇAMENTO '!#REF!</f>
        <v>#REF!</v>
      </c>
      <c r="J1391" s="90" t="e">
        <f>'ORÇAMENTO '!#REF!</f>
        <v>#REF!</v>
      </c>
      <c r="K1391" s="90" t="e">
        <f>'ORÇAMENTO '!#REF!</f>
        <v>#REF!</v>
      </c>
      <c r="L1391" s="92" t="e">
        <f>'ORÇAMENTO '!#REF!</f>
        <v>#REF!</v>
      </c>
      <c r="M1391" s="92" t="e">
        <f>'ORÇAMENTO '!#REF!</f>
        <v>#REF!</v>
      </c>
      <c r="N1391" s="95" t="e">
        <f>'ORÇAMENTO '!#REF!</f>
        <v>#REF!</v>
      </c>
      <c r="R1391" s="96" t="e">
        <f>IF(F1391=F1390,0,SUMIF(F$6:F$1627,F1391,H$6:H$1627))</f>
        <v>#REF!</v>
      </c>
      <c r="S1391" s="96" t="e">
        <f>IF(F1391=F1390,0,SUMIF(F$6:F$1627,F1391,I$6:I$1627))</f>
        <v>#REF!</v>
      </c>
      <c r="T1391" s="89" t="e">
        <f>IF(F1391=F1390,0,SUMIF(F$6:F$1627,F1391,L$6:L$1627))</f>
        <v>#REF!</v>
      </c>
      <c r="U1391" s="96" t="e">
        <f t="shared" si="426"/>
        <v>#REF!</v>
      </c>
      <c r="V1391" s="100" t="e">
        <f>IF(F1391=F1390,0,SUMIF(F$6:F$1627,F1391,N$6:N$1627))</f>
        <v>#REF!</v>
      </c>
    </row>
    <row r="1392" spans="3:23">
      <c r="C1392" s="84" t="e">
        <f>'ORÇAMENTO '!#REF!</f>
        <v>#REF!</v>
      </c>
      <c r="D1392" s="88" t="e">
        <f>'ORÇAMENTO '!#REF!</f>
        <v>#REF!</v>
      </c>
      <c r="E1392" s="88" t="e">
        <f>'ORÇAMENTO '!#REF!</f>
        <v>#REF!</v>
      </c>
      <c r="F1392" s="88" t="e">
        <f>'ORÇAMENTO '!#REF!</f>
        <v>#REF!</v>
      </c>
      <c r="G1392" s="90" t="e">
        <f>'ORÇAMENTO '!#REF!</f>
        <v>#REF!</v>
      </c>
      <c r="H1392" s="92" t="e">
        <f>'ORÇAMENTO '!#REF!</f>
        <v>#REF!</v>
      </c>
      <c r="I1392" s="90" t="e">
        <f>'ORÇAMENTO '!#REF!</f>
        <v>#REF!</v>
      </c>
      <c r="J1392" s="90" t="e">
        <f>'ORÇAMENTO '!#REF!</f>
        <v>#REF!</v>
      </c>
      <c r="K1392" s="90" t="e">
        <f>'ORÇAMENTO '!#REF!</f>
        <v>#REF!</v>
      </c>
      <c r="L1392" s="92" t="e">
        <f>'ORÇAMENTO '!#REF!</f>
        <v>#REF!</v>
      </c>
      <c r="M1392" s="92" t="e">
        <f>'ORÇAMENTO '!#REF!</f>
        <v>#REF!</v>
      </c>
      <c r="N1392" s="95" t="e">
        <f>'ORÇAMENTO '!#REF!</f>
        <v>#REF!</v>
      </c>
      <c r="R1392" s="96" t="e">
        <f>IF(F1392=F1391,0,SUMIF($F$6:$F$1627,F1392,$H$6:$H$1627))</f>
        <v>#REF!</v>
      </c>
      <c r="S1392" s="96" t="e">
        <f>IF(F1392=F1391,0,SUMIF($F$6:$F$1627,F1392,$I$6:$I$1627))</f>
        <v>#REF!</v>
      </c>
      <c r="T1392" s="89" t="e">
        <f>IF(F1392=F1391,0,SUMIF($F$6:$F$1627,F1392,$L$6:$L$1627))</f>
        <v>#REF!</v>
      </c>
      <c r="U1392" s="96" t="e">
        <f t="shared" si="426"/>
        <v>#REF!</v>
      </c>
      <c r="V1392" s="100" t="e">
        <f>IF(F1392=F1391,0,SUMIF($F$6:$F$1627,F1392,$N$6:$N$1627))</f>
        <v>#REF!</v>
      </c>
      <c r="W1392" s="103" t="e">
        <f>V1392+W1391</f>
        <v>#REF!</v>
      </c>
    </row>
    <row r="1393" spans="3:23">
      <c r="C1393" s="84" t="e">
        <f>'ORÇAMENTO '!#REF!</f>
        <v>#REF!</v>
      </c>
      <c r="D1393" s="88" t="e">
        <f>'ORÇAMENTO '!#REF!</f>
        <v>#REF!</v>
      </c>
      <c r="E1393" s="88" t="e">
        <f>'ORÇAMENTO '!#REF!</f>
        <v>#REF!</v>
      </c>
      <c r="F1393" s="88" t="e">
        <f>'ORÇAMENTO '!#REF!</f>
        <v>#REF!</v>
      </c>
      <c r="G1393" s="90" t="e">
        <f>'ORÇAMENTO '!#REF!</f>
        <v>#REF!</v>
      </c>
      <c r="H1393" s="92" t="e">
        <f>'ORÇAMENTO '!#REF!</f>
        <v>#REF!</v>
      </c>
      <c r="I1393" s="90" t="e">
        <f>'ORÇAMENTO '!#REF!</f>
        <v>#REF!</v>
      </c>
      <c r="J1393" s="90" t="e">
        <f>'ORÇAMENTO '!#REF!</f>
        <v>#REF!</v>
      </c>
      <c r="K1393" s="90" t="e">
        <f>'ORÇAMENTO '!#REF!</f>
        <v>#REF!</v>
      </c>
      <c r="L1393" s="92" t="e">
        <f>'ORÇAMENTO '!#REF!</f>
        <v>#REF!</v>
      </c>
      <c r="M1393" s="92" t="e">
        <f>'ORÇAMENTO '!#REF!</f>
        <v>#REF!</v>
      </c>
      <c r="N1393" s="95" t="e">
        <f>'ORÇAMENTO '!#REF!</f>
        <v>#REF!</v>
      </c>
      <c r="R1393" s="96" t="e">
        <f>IF(F1393=F1392,0,SUMIF($F$6:$F$1627,F1393,$H$6:$H$1627))</f>
        <v>#REF!</v>
      </c>
      <c r="S1393" s="96" t="e">
        <f>IF(F1393=F1392,0,SUMIF($F$6:$F$1627,F1393,$I$6:$I$1627))</f>
        <v>#REF!</v>
      </c>
      <c r="T1393" s="89" t="e">
        <f>IF(F1393=F1392,0,SUMIF($F$6:$F$1627,F1393,$L$6:$L$1627))</f>
        <v>#REF!</v>
      </c>
      <c r="U1393" s="96" t="e">
        <f t="shared" si="426"/>
        <v>#REF!</v>
      </c>
      <c r="V1393" s="100" t="e">
        <f>IF(F1393=F1392,0,SUMIF($F$6:$F$1627,F1393,$N$6:$N$1627))</f>
        <v>#REF!</v>
      </c>
      <c r="W1393" s="103" t="e">
        <f>V1393+W1392</f>
        <v>#REF!</v>
      </c>
    </row>
    <row r="1394" spans="3:23">
      <c r="C1394" s="84" t="e">
        <f>'ORÇAMENTO '!#REF!</f>
        <v>#REF!</v>
      </c>
      <c r="D1394" s="88" t="e">
        <f>'ORÇAMENTO '!#REF!</f>
        <v>#REF!</v>
      </c>
      <c r="E1394" s="88" t="e">
        <f>'ORÇAMENTO '!#REF!</f>
        <v>#REF!</v>
      </c>
      <c r="F1394" s="88" t="e">
        <f>'ORÇAMENTO '!#REF!</f>
        <v>#REF!</v>
      </c>
      <c r="G1394" s="90" t="e">
        <f>'ORÇAMENTO '!#REF!</f>
        <v>#REF!</v>
      </c>
      <c r="H1394" s="92" t="e">
        <f>'ORÇAMENTO '!#REF!</f>
        <v>#REF!</v>
      </c>
      <c r="I1394" s="90" t="e">
        <f>'ORÇAMENTO '!#REF!</f>
        <v>#REF!</v>
      </c>
      <c r="J1394" s="90" t="e">
        <f>'ORÇAMENTO '!#REF!</f>
        <v>#REF!</v>
      </c>
      <c r="K1394" s="90" t="e">
        <f>'ORÇAMENTO '!#REF!</f>
        <v>#REF!</v>
      </c>
      <c r="L1394" s="92" t="e">
        <f>'ORÇAMENTO '!#REF!</f>
        <v>#REF!</v>
      </c>
      <c r="M1394" s="92" t="e">
        <f>'ORÇAMENTO '!#REF!</f>
        <v>#REF!</v>
      </c>
      <c r="N1394" s="95" t="e">
        <f>'ORÇAMENTO '!#REF!</f>
        <v>#REF!</v>
      </c>
      <c r="R1394" s="96" t="e">
        <f>IF(F1394=F1393,0,SUMIF($F$6:$F$1627,F1394,$H$6:$H$1627))</f>
        <v>#REF!</v>
      </c>
      <c r="S1394" s="96" t="e">
        <f>IF(F1394=F1393,0,SUMIF($F$6:$F$1627,F1394,$I$6:$I$1627))</f>
        <v>#REF!</v>
      </c>
      <c r="T1394" s="89" t="e">
        <f>IF(F1394=F1393,0,SUMIF($F$6:$F$1627,F1394,$L$6:$L$1627))</f>
        <v>#REF!</v>
      </c>
      <c r="U1394" s="96" t="e">
        <f t="shared" si="426"/>
        <v>#REF!</v>
      </c>
      <c r="V1394" s="100" t="e">
        <f>IF(F1394=F1393,0,SUMIF($F$6:$F$1627,F1394,$N$6:$N$1627))</f>
        <v>#REF!</v>
      </c>
      <c r="W1394" s="103" t="e">
        <f>V1394+W1393</f>
        <v>#REF!</v>
      </c>
    </row>
    <row r="1395" spans="3:23">
      <c r="C1395" s="84" t="e">
        <f>'ORÇAMENTO '!#REF!</f>
        <v>#REF!</v>
      </c>
      <c r="D1395" s="88" t="e">
        <f>'ORÇAMENTO '!#REF!</f>
        <v>#REF!</v>
      </c>
      <c r="E1395" s="88" t="e">
        <f>'ORÇAMENTO '!#REF!</f>
        <v>#REF!</v>
      </c>
      <c r="F1395" s="88" t="e">
        <f>'ORÇAMENTO '!#REF!</f>
        <v>#REF!</v>
      </c>
      <c r="G1395" s="90" t="e">
        <f>'ORÇAMENTO '!#REF!</f>
        <v>#REF!</v>
      </c>
      <c r="H1395" s="92" t="e">
        <f>'ORÇAMENTO '!#REF!</f>
        <v>#REF!</v>
      </c>
      <c r="I1395" s="90" t="e">
        <f>'ORÇAMENTO '!#REF!</f>
        <v>#REF!</v>
      </c>
      <c r="J1395" s="90" t="e">
        <f>'ORÇAMENTO '!#REF!</f>
        <v>#REF!</v>
      </c>
      <c r="K1395" s="90" t="e">
        <f>'ORÇAMENTO '!#REF!</f>
        <v>#REF!</v>
      </c>
      <c r="L1395" s="92" t="e">
        <f>'ORÇAMENTO '!#REF!</f>
        <v>#REF!</v>
      </c>
      <c r="M1395" s="92" t="e">
        <f>'ORÇAMENTO '!#REF!</f>
        <v>#REF!</v>
      </c>
      <c r="N1395" s="95" t="e">
        <f>'ORÇAMENTO '!#REF!</f>
        <v>#REF!</v>
      </c>
      <c r="R1395" s="96" t="e">
        <f>IF(F1395=F1394,0,SUMIF($F$6:$F$1627,F1395,$H$6:$H$1627))</f>
        <v>#REF!</v>
      </c>
      <c r="S1395" s="96" t="e">
        <f>IF(F1395=F1394,0,SUMIF($F$6:$F$1627,F1395,$I$6:$I$1627))</f>
        <v>#REF!</v>
      </c>
      <c r="T1395" s="89" t="e">
        <f>IF(F1395=F1394,0,SUMIF($F$6:$F$1627,F1395,$L$6:$L$1627))</f>
        <v>#REF!</v>
      </c>
      <c r="U1395" s="96" t="e">
        <f t="shared" si="426"/>
        <v>#REF!</v>
      </c>
      <c r="V1395" s="100" t="e">
        <f>IF(F1395=F1394,0,SUMIF($F$6:$F$1627,F1395,$N$6:$N$1627))</f>
        <v>#REF!</v>
      </c>
      <c r="W1395" s="103" t="e">
        <f>V1395+W1394</f>
        <v>#REF!</v>
      </c>
    </row>
    <row r="1396" spans="3:23" hidden="1">
      <c r="C1396" s="84" t="e">
        <f>'ORÇAMENTO '!#REF!</f>
        <v>#REF!</v>
      </c>
      <c r="D1396" s="88" t="e">
        <f>'ORÇAMENTO '!#REF!</f>
        <v>#REF!</v>
      </c>
      <c r="E1396" s="88" t="e">
        <f>'ORÇAMENTO '!#REF!</f>
        <v>#REF!</v>
      </c>
      <c r="F1396" s="88" t="e">
        <f>'ORÇAMENTO '!#REF!</f>
        <v>#REF!</v>
      </c>
      <c r="G1396" s="90" t="e">
        <f>'ORÇAMENTO '!#REF!</f>
        <v>#REF!</v>
      </c>
      <c r="H1396" s="92" t="e">
        <f>'ORÇAMENTO '!#REF!</f>
        <v>#REF!</v>
      </c>
      <c r="I1396" s="90" t="e">
        <f>'ORÇAMENTO '!#REF!</f>
        <v>#REF!</v>
      </c>
      <c r="J1396" s="90" t="e">
        <f>'ORÇAMENTO '!#REF!</f>
        <v>#REF!</v>
      </c>
      <c r="K1396" s="90" t="e">
        <f>'ORÇAMENTO '!#REF!</f>
        <v>#REF!</v>
      </c>
      <c r="L1396" s="92" t="e">
        <f>'ORÇAMENTO '!#REF!</f>
        <v>#REF!</v>
      </c>
      <c r="M1396" s="92" t="e">
        <f>'ORÇAMENTO '!#REF!</f>
        <v>#REF!</v>
      </c>
      <c r="N1396" s="95" t="e">
        <f>'ORÇAMENTO '!#REF!</f>
        <v>#REF!</v>
      </c>
      <c r="R1396" s="96" t="e">
        <f t="shared" ref="R1396:R1402" si="432">IF(F1396=F1395,0,SUMIF(F$6:F$1627,F1396,H$6:H$1627))</f>
        <v>#REF!</v>
      </c>
      <c r="S1396" s="96" t="e">
        <f t="shared" ref="S1396:S1402" si="433">IF(F1396=F1395,0,SUMIF(F$6:F$1627,F1396,I$6:I$1627))</f>
        <v>#REF!</v>
      </c>
      <c r="T1396" s="89" t="e">
        <f t="shared" ref="T1396:T1402" si="434">IF(F1396=F1395,0,SUMIF(F$6:F$1627,F1396,L$6:L$1627))</f>
        <v>#REF!</v>
      </c>
      <c r="U1396" s="96" t="e">
        <f t="shared" si="426"/>
        <v>#REF!</v>
      </c>
      <c r="V1396" s="100" t="e">
        <f t="shared" ref="V1396:V1402" si="435">IF(F1396=F1395,0,SUMIF(F$6:F$1627,F1396,N$6:N$1627))</f>
        <v>#REF!</v>
      </c>
    </row>
    <row r="1397" spans="3:23" hidden="1">
      <c r="C1397" s="84" t="e">
        <f>'ORÇAMENTO '!#REF!</f>
        <v>#REF!</v>
      </c>
      <c r="D1397" s="88" t="e">
        <f>'ORÇAMENTO '!#REF!</f>
        <v>#REF!</v>
      </c>
      <c r="E1397" s="88" t="e">
        <f>'ORÇAMENTO '!#REF!</f>
        <v>#REF!</v>
      </c>
      <c r="F1397" s="88" t="e">
        <f>'ORÇAMENTO '!#REF!</f>
        <v>#REF!</v>
      </c>
      <c r="G1397" s="90" t="e">
        <f>'ORÇAMENTO '!#REF!</f>
        <v>#REF!</v>
      </c>
      <c r="H1397" s="92" t="e">
        <f>'ORÇAMENTO '!#REF!</f>
        <v>#REF!</v>
      </c>
      <c r="I1397" s="90" t="e">
        <f>'ORÇAMENTO '!#REF!</f>
        <v>#REF!</v>
      </c>
      <c r="J1397" s="90" t="e">
        <f>'ORÇAMENTO '!#REF!</f>
        <v>#REF!</v>
      </c>
      <c r="K1397" s="90" t="e">
        <f>'ORÇAMENTO '!#REF!</f>
        <v>#REF!</v>
      </c>
      <c r="L1397" s="92" t="e">
        <f>'ORÇAMENTO '!#REF!</f>
        <v>#REF!</v>
      </c>
      <c r="M1397" s="92" t="e">
        <f>'ORÇAMENTO '!#REF!</f>
        <v>#REF!</v>
      </c>
      <c r="N1397" s="95" t="e">
        <f>'ORÇAMENTO '!#REF!</f>
        <v>#REF!</v>
      </c>
      <c r="R1397" s="96" t="e">
        <f t="shared" si="432"/>
        <v>#REF!</v>
      </c>
      <c r="S1397" s="96" t="e">
        <f t="shared" si="433"/>
        <v>#REF!</v>
      </c>
      <c r="T1397" s="89" t="e">
        <f t="shared" si="434"/>
        <v>#REF!</v>
      </c>
      <c r="U1397" s="96" t="e">
        <f t="shared" si="426"/>
        <v>#REF!</v>
      </c>
      <c r="V1397" s="100" t="e">
        <f t="shared" si="435"/>
        <v>#REF!</v>
      </c>
    </row>
    <row r="1398" spans="3:23" hidden="1">
      <c r="C1398" s="84" t="e">
        <f>'ORÇAMENTO '!#REF!</f>
        <v>#REF!</v>
      </c>
      <c r="D1398" s="88" t="e">
        <f>'ORÇAMENTO '!#REF!</f>
        <v>#REF!</v>
      </c>
      <c r="E1398" s="88" t="e">
        <f>'ORÇAMENTO '!#REF!</f>
        <v>#REF!</v>
      </c>
      <c r="F1398" s="88" t="e">
        <f>'ORÇAMENTO '!#REF!</f>
        <v>#REF!</v>
      </c>
      <c r="G1398" s="90" t="e">
        <f>'ORÇAMENTO '!#REF!</f>
        <v>#REF!</v>
      </c>
      <c r="H1398" s="92" t="e">
        <f>'ORÇAMENTO '!#REF!</f>
        <v>#REF!</v>
      </c>
      <c r="I1398" s="90" t="e">
        <f>'ORÇAMENTO '!#REF!</f>
        <v>#REF!</v>
      </c>
      <c r="J1398" s="90" t="e">
        <f>'ORÇAMENTO '!#REF!</f>
        <v>#REF!</v>
      </c>
      <c r="K1398" s="90" t="e">
        <f>'ORÇAMENTO '!#REF!</f>
        <v>#REF!</v>
      </c>
      <c r="L1398" s="92" t="e">
        <f>'ORÇAMENTO '!#REF!</f>
        <v>#REF!</v>
      </c>
      <c r="M1398" s="92" t="e">
        <f>'ORÇAMENTO '!#REF!</f>
        <v>#REF!</v>
      </c>
      <c r="N1398" s="95" t="e">
        <f>'ORÇAMENTO '!#REF!</f>
        <v>#REF!</v>
      </c>
      <c r="R1398" s="96" t="e">
        <f t="shared" si="432"/>
        <v>#REF!</v>
      </c>
      <c r="S1398" s="96" t="e">
        <f t="shared" si="433"/>
        <v>#REF!</v>
      </c>
      <c r="T1398" s="89" t="e">
        <f t="shared" si="434"/>
        <v>#REF!</v>
      </c>
      <c r="U1398" s="96" t="e">
        <f t="shared" si="426"/>
        <v>#REF!</v>
      </c>
      <c r="V1398" s="100" t="e">
        <f t="shared" si="435"/>
        <v>#REF!</v>
      </c>
    </row>
    <row r="1399" spans="3:23" hidden="1">
      <c r="C1399" s="84" t="e">
        <f>'ORÇAMENTO '!#REF!</f>
        <v>#REF!</v>
      </c>
      <c r="D1399" s="88" t="e">
        <f>'ORÇAMENTO '!#REF!</f>
        <v>#REF!</v>
      </c>
      <c r="E1399" s="88" t="e">
        <f>'ORÇAMENTO '!#REF!</f>
        <v>#REF!</v>
      </c>
      <c r="F1399" s="88" t="e">
        <f>'ORÇAMENTO '!#REF!</f>
        <v>#REF!</v>
      </c>
      <c r="G1399" s="90" t="e">
        <f>'ORÇAMENTO '!#REF!</f>
        <v>#REF!</v>
      </c>
      <c r="H1399" s="92" t="e">
        <f>'ORÇAMENTO '!#REF!</f>
        <v>#REF!</v>
      </c>
      <c r="I1399" s="90" t="e">
        <f>'ORÇAMENTO '!#REF!</f>
        <v>#REF!</v>
      </c>
      <c r="J1399" s="90" t="e">
        <f>'ORÇAMENTO '!#REF!</f>
        <v>#REF!</v>
      </c>
      <c r="K1399" s="90" t="e">
        <f>'ORÇAMENTO '!#REF!</f>
        <v>#REF!</v>
      </c>
      <c r="L1399" s="92" t="e">
        <f>'ORÇAMENTO '!#REF!</f>
        <v>#REF!</v>
      </c>
      <c r="M1399" s="92" t="e">
        <f>'ORÇAMENTO '!#REF!</f>
        <v>#REF!</v>
      </c>
      <c r="N1399" s="95" t="e">
        <f>'ORÇAMENTO '!#REF!</f>
        <v>#REF!</v>
      </c>
      <c r="R1399" s="96" t="e">
        <f t="shared" si="432"/>
        <v>#REF!</v>
      </c>
      <c r="S1399" s="96" t="e">
        <f t="shared" si="433"/>
        <v>#REF!</v>
      </c>
      <c r="T1399" s="89" t="e">
        <f t="shared" si="434"/>
        <v>#REF!</v>
      </c>
      <c r="U1399" s="96" t="e">
        <f t="shared" si="426"/>
        <v>#REF!</v>
      </c>
      <c r="V1399" s="100" t="e">
        <f t="shared" si="435"/>
        <v>#REF!</v>
      </c>
    </row>
    <row r="1400" spans="3:23" hidden="1">
      <c r="C1400" s="84" t="e">
        <f>'ORÇAMENTO '!#REF!</f>
        <v>#REF!</v>
      </c>
      <c r="D1400" s="88" t="e">
        <f>'ORÇAMENTO '!#REF!</f>
        <v>#REF!</v>
      </c>
      <c r="E1400" s="88" t="e">
        <f>'ORÇAMENTO '!#REF!</f>
        <v>#REF!</v>
      </c>
      <c r="F1400" s="88" t="e">
        <f>'ORÇAMENTO '!#REF!</f>
        <v>#REF!</v>
      </c>
      <c r="G1400" s="90" t="e">
        <f>'ORÇAMENTO '!#REF!</f>
        <v>#REF!</v>
      </c>
      <c r="H1400" s="92" t="e">
        <f>'ORÇAMENTO '!#REF!</f>
        <v>#REF!</v>
      </c>
      <c r="I1400" s="90" t="e">
        <f>'ORÇAMENTO '!#REF!</f>
        <v>#REF!</v>
      </c>
      <c r="J1400" s="90" t="e">
        <f>'ORÇAMENTO '!#REF!</f>
        <v>#REF!</v>
      </c>
      <c r="K1400" s="90" t="e">
        <f>'ORÇAMENTO '!#REF!</f>
        <v>#REF!</v>
      </c>
      <c r="L1400" s="92" t="e">
        <f>'ORÇAMENTO '!#REF!</f>
        <v>#REF!</v>
      </c>
      <c r="M1400" s="92" t="e">
        <f>'ORÇAMENTO '!#REF!</f>
        <v>#REF!</v>
      </c>
      <c r="N1400" s="95" t="e">
        <f>'ORÇAMENTO '!#REF!</f>
        <v>#REF!</v>
      </c>
      <c r="R1400" s="96" t="e">
        <f t="shared" si="432"/>
        <v>#REF!</v>
      </c>
      <c r="S1400" s="96" t="e">
        <f t="shared" si="433"/>
        <v>#REF!</v>
      </c>
      <c r="T1400" s="89" t="e">
        <f t="shared" si="434"/>
        <v>#REF!</v>
      </c>
      <c r="U1400" s="96" t="e">
        <f t="shared" si="426"/>
        <v>#REF!</v>
      </c>
      <c r="V1400" s="100" t="e">
        <f t="shared" si="435"/>
        <v>#REF!</v>
      </c>
    </row>
    <row r="1401" spans="3:23" hidden="1">
      <c r="C1401" s="84" t="e">
        <f>'ORÇAMENTO '!#REF!</f>
        <v>#REF!</v>
      </c>
      <c r="D1401" s="88" t="e">
        <f>'ORÇAMENTO '!#REF!</f>
        <v>#REF!</v>
      </c>
      <c r="E1401" s="88" t="e">
        <f>'ORÇAMENTO '!#REF!</f>
        <v>#REF!</v>
      </c>
      <c r="F1401" s="88" t="e">
        <f>'ORÇAMENTO '!#REF!</f>
        <v>#REF!</v>
      </c>
      <c r="G1401" s="90" t="e">
        <f>'ORÇAMENTO '!#REF!</f>
        <v>#REF!</v>
      </c>
      <c r="H1401" s="92" t="e">
        <f>'ORÇAMENTO '!#REF!</f>
        <v>#REF!</v>
      </c>
      <c r="I1401" s="90" t="e">
        <f>'ORÇAMENTO '!#REF!</f>
        <v>#REF!</v>
      </c>
      <c r="J1401" s="90" t="e">
        <f>'ORÇAMENTO '!#REF!</f>
        <v>#REF!</v>
      </c>
      <c r="K1401" s="90" t="e">
        <f>'ORÇAMENTO '!#REF!</f>
        <v>#REF!</v>
      </c>
      <c r="L1401" s="92" t="e">
        <f>'ORÇAMENTO '!#REF!</f>
        <v>#REF!</v>
      </c>
      <c r="M1401" s="92" t="e">
        <f>'ORÇAMENTO '!#REF!</f>
        <v>#REF!</v>
      </c>
      <c r="N1401" s="95" t="e">
        <f>'ORÇAMENTO '!#REF!</f>
        <v>#REF!</v>
      </c>
      <c r="R1401" s="96" t="e">
        <f t="shared" si="432"/>
        <v>#REF!</v>
      </c>
      <c r="S1401" s="96" t="e">
        <f t="shared" si="433"/>
        <v>#REF!</v>
      </c>
      <c r="T1401" s="89" t="e">
        <f t="shared" si="434"/>
        <v>#REF!</v>
      </c>
      <c r="U1401" s="96" t="e">
        <f t="shared" si="426"/>
        <v>#REF!</v>
      </c>
      <c r="V1401" s="100" t="e">
        <f t="shared" si="435"/>
        <v>#REF!</v>
      </c>
    </row>
    <row r="1402" spans="3:23" hidden="1">
      <c r="C1402" s="84" t="e">
        <f>'ORÇAMENTO '!#REF!</f>
        <v>#REF!</v>
      </c>
      <c r="D1402" s="88" t="e">
        <f>'ORÇAMENTO '!#REF!</f>
        <v>#REF!</v>
      </c>
      <c r="E1402" s="88" t="e">
        <f>'ORÇAMENTO '!#REF!</f>
        <v>#REF!</v>
      </c>
      <c r="F1402" s="88" t="e">
        <f>'ORÇAMENTO '!#REF!</f>
        <v>#REF!</v>
      </c>
      <c r="G1402" s="90" t="e">
        <f>'ORÇAMENTO '!#REF!</f>
        <v>#REF!</v>
      </c>
      <c r="H1402" s="92" t="e">
        <f>'ORÇAMENTO '!#REF!</f>
        <v>#REF!</v>
      </c>
      <c r="I1402" s="90" t="e">
        <f>'ORÇAMENTO '!#REF!</f>
        <v>#REF!</v>
      </c>
      <c r="J1402" s="90" t="e">
        <f>'ORÇAMENTO '!#REF!</f>
        <v>#REF!</v>
      </c>
      <c r="K1402" s="90" t="e">
        <f>'ORÇAMENTO '!#REF!</f>
        <v>#REF!</v>
      </c>
      <c r="L1402" s="92" t="e">
        <f>'ORÇAMENTO '!#REF!</f>
        <v>#REF!</v>
      </c>
      <c r="M1402" s="92" t="e">
        <f>'ORÇAMENTO '!#REF!</f>
        <v>#REF!</v>
      </c>
      <c r="N1402" s="95" t="e">
        <f>'ORÇAMENTO '!#REF!</f>
        <v>#REF!</v>
      </c>
      <c r="R1402" s="96" t="e">
        <f t="shared" si="432"/>
        <v>#REF!</v>
      </c>
      <c r="S1402" s="96" t="e">
        <f t="shared" si="433"/>
        <v>#REF!</v>
      </c>
      <c r="T1402" s="89" t="e">
        <f t="shared" si="434"/>
        <v>#REF!</v>
      </c>
      <c r="U1402" s="96" t="e">
        <f t="shared" si="426"/>
        <v>#REF!</v>
      </c>
      <c r="V1402" s="100" t="e">
        <f t="shared" si="435"/>
        <v>#REF!</v>
      </c>
    </row>
    <row r="1403" spans="3:23">
      <c r="C1403" s="84" t="e">
        <f>'ORÇAMENTO '!#REF!</f>
        <v>#REF!</v>
      </c>
      <c r="D1403" s="88" t="e">
        <f>'ORÇAMENTO '!#REF!</f>
        <v>#REF!</v>
      </c>
      <c r="E1403" s="88" t="e">
        <f>'ORÇAMENTO '!#REF!</f>
        <v>#REF!</v>
      </c>
      <c r="F1403" s="88" t="e">
        <f>'ORÇAMENTO '!#REF!</f>
        <v>#REF!</v>
      </c>
      <c r="G1403" s="90" t="e">
        <f>'ORÇAMENTO '!#REF!</f>
        <v>#REF!</v>
      </c>
      <c r="H1403" s="92" t="e">
        <f>'ORÇAMENTO '!#REF!</f>
        <v>#REF!</v>
      </c>
      <c r="I1403" s="90" t="e">
        <f>'ORÇAMENTO '!#REF!</f>
        <v>#REF!</v>
      </c>
      <c r="J1403" s="90" t="e">
        <f>'ORÇAMENTO '!#REF!</f>
        <v>#REF!</v>
      </c>
      <c r="K1403" s="90" t="e">
        <f>'ORÇAMENTO '!#REF!</f>
        <v>#REF!</v>
      </c>
      <c r="L1403" s="92" t="e">
        <f>'ORÇAMENTO '!#REF!</f>
        <v>#REF!</v>
      </c>
      <c r="M1403" s="92" t="e">
        <f>'ORÇAMENTO '!#REF!</f>
        <v>#REF!</v>
      </c>
      <c r="N1403" s="95" t="e">
        <f>'ORÇAMENTO '!#REF!</f>
        <v>#REF!</v>
      </c>
      <c r="R1403" s="96" t="e">
        <f>IF(F1403=F1402,0,SUMIF($F$6:$F$1627,F1403,$H$6:$H$1627))</f>
        <v>#REF!</v>
      </c>
      <c r="S1403" s="96" t="e">
        <f>IF(F1403=F1402,0,SUMIF($F$6:$F$1627,F1403,$I$6:$I$1627))</f>
        <v>#REF!</v>
      </c>
      <c r="T1403" s="89" t="e">
        <f>IF(F1403=F1402,0,SUMIF($F$6:$F$1627,F1403,$L$6:$L$1627))</f>
        <v>#REF!</v>
      </c>
      <c r="U1403" s="96" t="e">
        <f t="shared" si="426"/>
        <v>#REF!</v>
      </c>
      <c r="V1403" s="100" t="e">
        <f>IF(F1403=F1402,0,SUMIF($F$6:$F$1627,F1403,$N$6:$N$1627))</f>
        <v>#REF!</v>
      </c>
      <c r="W1403" s="103" t="e">
        <f>V1403+W1402</f>
        <v>#REF!</v>
      </c>
    </row>
    <row r="1404" spans="3:23" hidden="1">
      <c r="C1404" s="84" t="e">
        <f>'ORÇAMENTO '!#REF!</f>
        <v>#REF!</v>
      </c>
      <c r="D1404" s="88" t="e">
        <f>'ORÇAMENTO '!#REF!</f>
        <v>#REF!</v>
      </c>
      <c r="E1404" s="88" t="e">
        <f>'ORÇAMENTO '!#REF!</f>
        <v>#REF!</v>
      </c>
      <c r="F1404" s="88" t="e">
        <f>'ORÇAMENTO '!#REF!</f>
        <v>#REF!</v>
      </c>
      <c r="G1404" s="90" t="e">
        <f>'ORÇAMENTO '!#REF!</f>
        <v>#REF!</v>
      </c>
      <c r="H1404" s="92" t="e">
        <f>'ORÇAMENTO '!#REF!</f>
        <v>#REF!</v>
      </c>
      <c r="I1404" s="90" t="e">
        <f>'ORÇAMENTO '!#REF!</f>
        <v>#REF!</v>
      </c>
      <c r="J1404" s="90" t="e">
        <f>'ORÇAMENTO '!#REF!</f>
        <v>#REF!</v>
      </c>
      <c r="K1404" s="90" t="e">
        <f>'ORÇAMENTO '!#REF!</f>
        <v>#REF!</v>
      </c>
      <c r="L1404" s="92" t="e">
        <f>'ORÇAMENTO '!#REF!</f>
        <v>#REF!</v>
      </c>
      <c r="M1404" s="92" t="e">
        <f>'ORÇAMENTO '!#REF!</f>
        <v>#REF!</v>
      </c>
      <c r="N1404" s="95" t="e">
        <f>'ORÇAMENTO '!#REF!</f>
        <v>#REF!</v>
      </c>
      <c r="R1404" s="96" t="e">
        <f t="shared" ref="R1404:R1410" si="436">IF(F1404=F1403,0,SUMIF(F$6:F$1627,F1404,H$6:H$1627))</f>
        <v>#REF!</v>
      </c>
      <c r="S1404" s="96" t="e">
        <f t="shared" ref="S1404:S1410" si="437">IF(F1404=F1403,0,SUMIF(F$6:F$1627,F1404,I$6:I$1627))</f>
        <v>#REF!</v>
      </c>
      <c r="T1404" s="89" t="e">
        <f t="shared" ref="T1404:T1410" si="438">IF(F1404=F1403,0,SUMIF(F$6:F$1627,F1404,L$6:L$1627))</f>
        <v>#REF!</v>
      </c>
      <c r="U1404" s="96" t="e">
        <f t="shared" si="426"/>
        <v>#REF!</v>
      </c>
      <c r="V1404" s="100" t="e">
        <f t="shared" ref="V1404:V1410" si="439">IF(F1404=F1403,0,SUMIF(F$6:F$1627,F1404,N$6:N$1627))</f>
        <v>#REF!</v>
      </c>
    </row>
    <row r="1405" spans="3:23" hidden="1">
      <c r="C1405" s="84" t="e">
        <f>'ORÇAMENTO '!#REF!</f>
        <v>#REF!</v>
      </c>
      <c r="D1405" s="88" t="e">
        <f>'ORÇAMENTO '!#REF!</f>
        <v>#REF!</v>
      </c>
      <c r="E1405" s="88" t="e">
        <f>'ORÇAMENTO '!#REF!</f>
        <v>#REF!</v>
      </c>
      <c r="F1405" s="88" t="e">
        <f>'ORÇAMENTO '!#REF!</f>
        <v>#REF!</v>
      </c>
      <c r="G1405" s="90" t="e">
        <f>'ORÇAMENTO '!#REF!</f>
        <v>#REF!</v>
      </c>
      <c r="H1405" s="92" t="e">
        <f>'ORÇAMENTO '!#REF!</f>
        <v>#REF!</v>
      </c>
      <c r="I1405" s="90" t="e">
        <f>'ORÇAMENTO '!#REF!</f>
        <v>#REF!</v>
      </c>
      <c r="J1405" s="90" t="e">
        <f>'ORÇAMENTO '!#REF!</f>
        <v>#REF!</v>
      </c>
      <c r="K1405" s="90" t="e">
        <f>'ORÇAMENTO '!#REF!</f>
        <v>#REF!</v>
      </c>
      <c r="L1405" s="92" t="e">
        <f>'ORÇAMENTO '!#REF!</f>
        <v>#REF!</v>
      </c>
      <c r="M1405" s="92" t="e">
        <f>'ORÇAMENTO '!#REF!</f>
        <v>#REF!</v>
      </c>
      <c r="N1405" s="95" t="e">
        <f>'ORÇAMENTO '!#REF!</f>
        <v>#REF!</v>
      </c>
      <c r="R1405" s="96" t="e">
        <f t="shared" si="436"/>
        <v>#REF!</v>
      </c>
      <c r="S1405" s="96" t="e">
        <f t="shared" si="437"/>
        <v>#REF!</v>
      </c>
      <c r="T1405" s="89" t="e">
        <f t="shared" si="438"/>
        <v>#REF!</v>
      </c>
      <c r="U1405" s="96" t="e">
        <f t="shared" si="426"/>
        <v>#REF!</v>
      </c>
      <c r="V1405" s="100" t="e">
        <f t="shared" si="439"/>
        <v>#REF!</v>
      </c>
    </row>
    <row r="1406" spans="3:23" hidden="1">
      <c r="C1406" s="84" t="e">
        <f>'ORÇAMENTO '!#REF!</f>
        <v>#REF!</v>
      </c>
      <c r="D1406" s="88" t="e">
        <f>'ORÇAMENTO '!#REF!</f>
        <v>#REF!</v>
      </c>
      <c r="E1406" s="88" t="e">
        <f>'ORÇAMENTO '!#REF!</f>
        <v>#REF!</v>
      </c>
      <c r="F1406" s="88" t="e">
        <f>'ORÇAMENTO '!#REF!</f>
        <v>#REF!</v>
      </c>
      <c r="G1406" s="90" t="e">
        <f>'ORÇAMENTO '!#REF!</f>
        <v>#REF!</v>
      </c>
      <c r="H1406" s="92" t="e">
        <f>'ORÇAMENTO '!#REF!</f>
        <v>#REF!</v>
      </c>
      <c r="I1406" s="90" t="e">
        <f>'ORÇAMENTO '!#REF!</f>
        <v>#REF!</v>
      </c>
      <c r="J1406" s="90" t="e">
        <f>'ORÇAMENTO '!#REF!</f>
        <v>#REF!</v>
      </c>
      <c r="K1406" s="90" t="e">
        <f>'ORÇAMENTO '!#REF!</f>
        <v>#REF!</v>
      </c>
      <c r="L1406" s="92" t="e">
        <f>'ORÇAMENTO '!#REF!</f>
        <v>#REF!</v>
      </c>
      <c r="M1406" s="92" t="e">
        <f>'ORÇAMENTO '!#REF!</f>
        <v>#REF!</v>
      </c>
      <c r="N1406" s="95" t="e">
        <f>'ORÇAMENTO '!#REF!</f>
        <v>#REF!</v>
      </c>
      <c r="R1406" s="96" t="e">
        <f t="shared" si="436"/>
        <v>#REF!</v>
      </c>
      <c r="S1406" s="96" t="e">
        <f t="shared" si="437"/>
        <v>#REF!</v>
      </c>
      <c r="T1406" s="89" t="e">
        <f t="shared" si="438"/>
        <v>#REF!</v>
      </c>
      <c r="U1406" s="96" t="e">
        <f t="shared" si="426"/>
        <v>#REF!</v>
      </c>
      <c r="V1406" s="100" t="e">
        <f t="shared" si="439"/>
        <v>#REF!</v>
      </c>
    </row>
    <row r="1407" spans="3:23" hidden="1">
      <c r="C1407" s="84" t="e">
        <f>'ORÇAMENTO '!#REF!</f>
        <v>#REF!</v>
      </c>
      <c r="D1407" s="88" t="e">
        <f>'ORÇAMENTO '!#REF!</f>
        <v>#REF!</v>
      </c>
      <c r="E1407" s="88" t="e">
        <f>'ORÇAMENTO '!#REF!</f>
        <v>#REF!</v>
      </c>
      <c r="F1407" s="88" t="e">
        <f>'ORÇAMENTO '!#REF!</f>
        <v>#REF!</v>
      </c>
      <c r="G1407" s="90" t="e">
        <f>'ORÇAMENTO '!#REF!</f>
        <v>#REF!</v>
      </c>
      <c r="H1407" s="92" t="e">
        <f>'ORÇAMENTO '!#REF!</f>
        <v>#REF!</v>
      </c>
      <c r="I1407" s="90" t="e">
        <f>'ORÇAMENTO '!#REF!</f>
        <v>#REF!</v>
      </c>
      <c r="J1407" s="90" t="e">
        <f>'ORÇAMENTO '!#REF!</f>
        <v>#REF!</v>
      </c>
      <c r="K1407" s="90" t="e">
        <f>'ORÇAMENTO '!#REF!</f>
        <v>#REF!</v>
      </c>
      <c r="L1407" s="92" t="e">
        <f>'ORÇAMENTO '!#REF!</f>
        <v>#REF!</v>
      </c>
      <c r="M1407" s="92" t="e">
        <f>'ORÇAMENTO '!#REF!</f>
        <v>#REF!</v>
      </c>
      <c r="N1407" s="95" t="e">
        <f>'ORÇAMENTO '!#REF!</f>
        <v>#REF!</v>
      </c>
      <c r="R1407" s="96" t="e">
        <f t="shared" si="436"/>
        <v>#REF!</v>
      </c>
      <c r="S1407" s="96" t="e">
        <f t="shared" si="437"/>
        <v>#REF!</v>
      </c>
      <c r="T1407" s="89" t="e">
        <f t="shared" si="438"/>
        <v>#REF!</v>
      </c>
      <c r="U1407" s="96" t="e">
        <f t="shared" si="426"/>
        <v>#REF!</v>
      </c>
      <c r="V1407" s="100" t="e">
        <f t="shared" si="439"/>
        <v>#REF!</v>
      </c>
    </row>
    <row r="1408" spans="3:23" hidden="1">
      <c r="C1408" s="84" t="e">
        <f>'ORÇAMENTO '!#REF!</f>
        <v>#REF!</v>
      </c>
      <c r="D1408" s="88" t="e">
        <f>'ORÇAMENTO '!#REF!</f>
        <v>#REF!</v>
      </c>
      <c r="E1408" s="88" t="e">
        <f>'ORÇAMENTO '!#REF!</f>
        <v>#REF!</v>
      </c>
      <c r="F1408" s="88" t="e">
        <f>'ORÇAMENTO '!#REF!</f>
        <v>#REF!</v>
      </c>
      <c r="G1408" s="90" t="e">
        <f>'ORÇAMENTO '!#REF!</f>
        <v>#REF!</v>
      </c>
      <c r="H1408" s="92" t="e">
        <f>'ORÇAMENTO '!#REF!</f>
        <v>#REF!</v>
      </c>
      <c r="I1408" s="90" t="e">
        <f>'ORÇAMENTO '!#REF!</f>
        <v>#REF!</v>
      </c>
      <c r="J1408" s="90" t="e">
        <f>'ORÇAMENTO '!#REF!</f>
        <v>#REF!</v>
      </c>
      <c r="K1408" s="90" t="e">
        <f>'ORÇAMENTO '!#REF!</f>
        <v>#REF!</v>
      </c>
      <c r="L1408" s="92" t="e">
        <f>'ORÇAMENTO '!#REF!</f>
        <v>#REF!</v>
      </c>
      <c r="M1408" s="92" t="e">
        <f>'ORÇAMENTO '!#REF!</f>
        <v>#REF!</v>
      </c>
      <c r="N1408" s="95" t="e">
        <f>'ORÇAMENTO '!#REF!</f>
        <v>#REF!</v>
      </c>
      <c r="R1408" s="96" t="e">
        <f t="shared" si="436"/>
        <v>#REF!</v>
      </c>
      <c r="S1408" s="96" t="e">
        <f t="shared" si="437"/>
        <v>#REF!</v>
      </c>
      <c r="T1408" s="89" t="e">
        <f t="shared" si="438"/>
        <v>#REF!</v>
      </c>
      <c r="U1408" s="96" t="e">
        <f t="shared" si="426"/>
        <v>#REF!</v>
      </c>
      <c r="V1408" s="100" t="e">
        <f t="shared" si="439"/>
        <v>#REF!</v>
      </c>
    </row>
    <row r="1409" spans="3:23" hidden="1">
      <c r="C1409" s="84" t="e">
        <f>'ORÇAMENTO '!#REF!</f>
        <v>#REF!</v>
      </c>
      <c r="D1409" s="88" t="e">
        <f>'ORÇAMENTO '!#REF!</f>
        <v>#REF!</v>
      </c>
      <c r="E1409" s="88" t="e">
        <f>'ORÇAMENTO '!#REF!</f>
        <v>#REF!</v>
      </c>
      <c r="F1409" s="88" t="e">
        <f>'ORÇAMENTO '!#REF!</f>
        <v>#REF!</v>
      </c>
      <c r="G1409" s="90" t="e">
        <f>'ORÇAMENTO '!#REF!</f>
        <v>#REF!</v>
      </c>
      <c r="H1409" s="92" t="e">
        <f>'ORÇAMENTO '!#REF!</f>
        <v>#REF!</v>
      </c>
      <c r="I1409" s="90" t="e">
        <f>'ORÇAMENTO '!#REF!</f>
        <v>#REF!</v>
      </c>
      <c r="J1409" s="90" t="e">
        <f>'ORÇAMENTO '!#REF!</f>
        <v>#REF!</v>
      </c>
      <c r="K1409" s="90" t="e">
        <f>'ORÇAMENTO '!#REF!</f>
        <v>#REF!</v>
      </c>
      <c r="L1409" s="92" t="e">
        <f>'ORÇAMENTO '!#REF!</f>
        <v>#REF!</v>
      </c>
      <c r="M1409" s="92" t="e">
        <f>'ORÇAMENTO '!#REF!</f>
        <v>#REF!</v>
      </c>
      <c r="N1409" s="95" t="e">
        <f>'ORÇAMENTO '!#REF!</f>
        <v>#REF!</v>
      </c>
      <c r="R1409" s="96" t="e">
        <f t="shared" si="436"/>
        <v>#REF!</v>
      </c>
      <c r="S1409" s="96" t="e">
        <f t="shared" si="437"/>
        <v>#REF!</v>
      </c>
      <c r="T1409" s="89" t="e">
        <f t="shared" si="438"/>
        <v>#REF!</v>
      </c>
      <c r="U1409" s="96" t="e">
        <f t="shared" si="426"/>
        <v>#REF!</v>
      </c>
      <c r="V1409" s="100" t="e">
        <f t="shared" si="439"/>
        <v>#REF!</v>
      </c>
    </row>
    <row r="1410" spans="3:23" hidden="1">
      <c r="C1410" s="84" t="e">
        <f>'ORÇAMENTO '!#REF!</f>
        <v>#REF!</v>
      </c>
      <c r="D1410" s="88" t="e">
        <f>'ORÇAMENTO '!#REF!</f>
        <v>#REF!</v>
      </c>
      <c r="E1410" s="88" t="e">
        <f>'ORÇAMENTO '!#REF!</f>
        <v>#REF!</v>
      </c>
      <c r="F1410" s="88" t="e">
        <f>'ORÇAMENTO '!#REF!</f>
        <v>#REF!</v>
      </c>
      <c r="G1410" s="90" t="e">
        <f>'ORÇAMENTO '!#REF!</f>
        <v>#REF!</v>
      </c>
      <c r="H1410" s="92" t="e">
        <f>'ORÇAMENTO '!#REF!</f>
        <v>#REF!</v>
      </c>
      <c r="I1410" s="90" t="e">
        <f>'ORÇAMENTO '!#REF!</f>
        <v>#REF!</v>
      </c>
      <c r="J1410" s="90" t="e">
        <f>'ORÇAMENTO '!#REF!</f>
        <v>#REF!</v>
      </c>
      <c r="K1410" s="90" t="e">
        <f>'ORÇAMENTO '!#REF!</f>
        <v>#REF!</v>
      </c>
      <c r="L1410" s="92" t="e">
        <f>'ORÇAMENTO '!#REF!</f>
        <v>#REF!</v>
      </c>
      <c r="M1410" s="92" t="e">
        <f>'ORÇAMENTO '!#REF!</f>
        <v>#REF!</v>
      </c>
      <c r="N1410" s="95" t="e">
        <f>'ORÇAMENTO '!#REF!</f>
        <v>#REF!</v>
      </c>
      <c r="R1410" s="96" t="e">
        <f t="shared" si="436"/>
        <v>#REF!</v>
      </c>
      <c r="S1410" s="96" t="e">
        <f t="shared" si="437"/>
        <v>#REF!</v>
      </c>
      <c r="T1410" s="89" t="e">
        <f t="shared" si="438"/>
        <v>#REF!</v>
      </c>
      <c r="U1410" s="96" t="e">
        <f t="shared" si="426"/>
        <v>#REF!</v>
      </c>
      <c r="V1410" s="100" t="e">
        <f t="shared" si="439"/>
        <v>#REF!</v>
      </c>
    </row>
    <row r="1411" spans="3:23">
      <c r="C1411" s="84" t="e">
        <f>'ORÇAMENTO '!#REF!</f>
        <v>#REF!</v>
      </c>
      <c r="D1411" s="88" t="e">
        <f>'ORÇAMENTO '!#REF!</f>
        <v>#REF!</v>
      </c>
      <c r="E1411" s="88" t="e">
        <f>'ORÇAMENTO '!#REF!</f>
        <v>#REF!</v>
      </c>
      <c r="F1411" s="88" t="e">
        <f>'ORÇAMENTO '!#REF!</f>
        <v>#REF!</v>
      </c>
      <c r="G1411" s="90" t="e">
        <f>'ORÇAMENTO '!#REF!</f>
        <v>#REF!</v>
      </c>
      <c r="H1411" s="92" t="e">
        <f>'ORÇAMENTO '!#REF!</f>
        <v>#REF!</v>
      </c>
      <c r="I1411" s="90" t="e">
        <f>'ORÇAMENTO '!#REF!</f>
        <v>#REF!</v>
      </c>
      <c r="J1411" s="90" t="e">
        <f>'ORÇAMENTO '!#REF!</f>
        <v>#REF!</v>
      </c>
      <c r="K1411" s="90" t="e">
        <f>'ORÇAMENTO '!#REF!</f>
        <v>#REF!</v>
      </c>
      <c r="L1411" s="92" t="e">
        <f>'ORÇAMENTO '!#REF!</f>
        <v>#REF!</v>
      </c>
      <c r="M1411" s="92" t="e">
        <f>'ORÇAMENTO '!#REF!</f>
        <v>#REF!</v>
      </c>
      <c r="N1411" s="95" t="e">
        <f>'ORÇAMENTO '!#REF!</f>
        <v>#REF!</v>
      </c>
      <c r="R1411" s="96" t="e">
        <f t="shared" ref="R1411:R1426" si="440">IF(F1411=F1410,0,SUMIF($F$6:$F$1627,F1411,$H$6:$H$1627))</f>
        <v>#REF!</v>
      </c>
      <c r="S1411" s="96" t="e">
        <f t="shared" ref="S1411:S1426" si="441">IF(F1411=F1410,0,SUMIF($F$6:$F$1627,F1411,$I$6:$I$1627))</f>
        <v>#REF!</v>
      </c>
      <c r="T1411" s="89" t="e">
        <f t="shared" ref="T1411:T1426" si="442">IF(F1411=F1410,0,SUMIF($F$6:$F$1627,F1411,$L$6:$L$1627))</f>
        <v>#REF!</v>
      </c>
      <c r="U1411" s="96" t="e">
        <f t="shared" si="426"/>
        <v>#REF!</v>
      </c>
      <c r="V1411" s="100" t="e">
        <f t="shared" ref="V1411:V1426" si="443">IF(F1411=F1410,0,SUMIF($F$6:$F$1627,F1411,$N$6:$N$1627))</f>
        <v>#REF!</v>
      </c>
      <c r="W1411" s="103" t="e">
        <f t="shared" ref="W1411:W1426" si="444">V1411+W1410</f>
        <v>#REF!</v>
      </c>
    </row>
    <row r="1412" spans="3:23">
      <c r="C1412" s="84" t="e">
        <f>'ORÇAMENTO '!#REF!</f>
        <v>#REF!</v>
      </c>
      <c r="D1412" s="88" t="e">
        <f>'ORÇAMENTO '!#REF!</f>
        <v>#REF!</v>
      </c>
      <c r="E1412" s="88" t="e">
        <f>'ORÇAMENTO '!#REF!</f>
        <v>#REF!</v>
      </c>
      <c r="F1412" s="88" t="e">
        <f>'ORÇAMENTO '!#REF!</f>
        <v>#REF!</v>
      </c>
      <c r="G1412" s="90" t="e">
        <f>'ORÇAMENTO '!#REF!</f>
        <v>#REF!</v>
      </c>
      <c r="H1412" s="92" t="e">
        <f>'ORÇAMENTO '!#REF!</f>
        <v>#REF!</v>
      </c>
      <c r="I1412" s="90" t="e">
        <f>'ORÇAMENTO '!#REF!</f>
        <v>#REF!</v>
      </c>
      <c r="J1412" s="90" t="e">
        <f>'ORÇAMENTO '!#REF!</f>
        <v>#REF!</v>
      </c>
      <c r="K1412" s="90" t="e">
        <f>'ORÇAMENTO '!#REF!</f>
        <v>#REF!</v>
      </c>
      <c r="L1412" s="92" t="e">
        <f>'ORÇAMENTO '!#REF!</f>
        <v>#REF!</v>
      </c>
      <c r="M1412" s="92" t="e">
        <f>'ORÇAMENTO '!#REF!</f>
        <v>#REF!</v>
      </c>
      <c r="N1412" s="95" t="e">
        <f>'ORÇAMENTO '!#REF!</f>
        <v>#REF!</v>
      </c>
      <c r="R1412" s="96" t="e">
        <f t="shared" si="440"/>
        <v>#REF!</v>
      </c>
      <c r="S1412" s="96" t="e">
        <f t="shared" si="441"/>
        <v>#REF!</v>
      </c>
      <c r="T1412" s="89" t="e">
        <f t="shared" si="442"/>
        <v>#REF!</v>
      </c>
      <c r="U1412" s="96" t="e">
        <f t="shared" si="426"/>
        <v>#REF!</v>
      </c>
      <c r="V1412" s="100" t="e">
        <f t="shared" si="443"/>
        <v>#REF!</v>
      </c>
      <c r="W1412" s="103" t="e">
        <f t="shared" si="444"/>
        <v>#REF!</v>
      </c>
    </row>
    <row r="1413" spans="3:23">
      <c r="C1413" s="84" t="e">
        <f>'ORÇAMENTO '!#REF!</f>
        <v>#REF!</v>
      </c>
      <c r="D1413" s="88" t="e">
        <f>'ORÇAMENTO '!#REF!</f>
        <v>#REF!</v>
      </c>
      <c r="E1413" s="88" t="e">
        <f>'ORÇAMENTO '!#REF!</f>
        <v>#REF!</v>
      </c>
      <c r="F1413" s="88" t="e">
        <f>'ORÇAMENTO '!#REF!</f>
        <v>#REF!</v>
      </c>
      <c r="G1413" s="90" t="e">
        <f>'ORÇAMENTO '!#REF!</f>
        <v>#REF!</v>
      </c>
      <c r="H1413" s="92" t="e">
        <f>'ORÇAMENTO '!#REF!</f>
        <v>#REF!</v>
      </c>
      <c r="I1413" s="90" t="e">
        <f>'ORÇAMENTO '!#REF!</f>
        <v>#REF!</v>
      </c>
      <c r="J1413" s="90" t="e">
        <f>'ORÇAMENTO '!#REF!</f>
        <v>#REF!</v>
      </c>
      <c r="K1413" s="90" t="e">
        <f>'ORÇAMENTO '!#REF!</f>
        <v>#REF!</v>
      </c>
      <c r="L1413" s="92" t="e">
        <f>'ORÇAMENTO '!#REF!</f>
        <v>#REF!</v>
      </c>
      <c r="M1413" s="92" t="e">
        <f>'ORÇAMENTO '!#REF!</f>
        <v>#REF!</v>
      </c>
      <c r="N1413" s="95" t="e">
        <f>'ORÇAMENTO '!#REF!</f>
        <v>#REF!</v>
      </c>
      <c r="R1413" s="96" t="e">
        <f t="shared" si="440"/>
        <v>#REF!</v>
      </c>
      <c r="S1413" s="96" t="e">
        <f t="shared" si="441"/>
        <v>#REF!</v>
      </c>
      <c r="T1413" s="89" t="e">
        <f t="shared" si="442"/>
        <v>#REF!</v>
      </c>
      <c r="U1413" s="96" t="e">
        <f t="shared" si="426"/>
        <v>#REF!</v>
      </c>
      <c r="V1413" s="100" t="e">
        <f t="shared" si="443"/>
        <v>#REF!</v>
      </c>
      <c r="W1413" s="103" t="e">
        <f t="shared" si="444"/>
        <v>#REF!</v>
      </c>
    </row>
    <row r="1414" spans="3:23">
      <c r="C1414" s="84" t="e">
        <f>'ORÇAMENTO '!#REF!</f>
        <v>#REF!</v>
      </c>
      <c r="D1414" s="88" t="e">
        <f>'ORÇAMENTO '!#REF!</f>
        <v>#REF!</v>
      </c>
      <c r="E1414" s="88" t="e">
        <f>'ORÇAMENTO '!#REF!</f>
        <v>#REF!</v>
      </c>
      <c r="F1414" s="88" t="e">
        <f>'ORÇAMENTO '!#REF!</f>
        <v>#REF!</v>
      </c>
      <c r="G1414" s="90" t="e">
        <f>'ORÇAMENTO '!#REF!</f>
        <v>#REF!</v>
      </c>
      <c r="H1414" s="92" t="e">
        <f>'ORÇAMENTO '!#REF!</f>
        <v>#REF!</v>
      </c>
      <c r="I1414" s="90" t="e">
        <f>'ORÇAMENTO '!#REF!</f>
        <v>#REF!</v>
      </c>
      <c r="J1414" s="90" t="e">
        <f>'ORÇAMENTO '!#REF!</f>
        <v>#REF!</v>
      </c>
      <c r="K1414" s="90" t="e">
        <f>'ORÇAMENTO '!#REF!</f>
        <v>#REF!</v>
      </c>
      <c r="L1414" s="92" t="e">
        <f>'ORÇAMENTO '!#REF!</f>
        <v>#REF!</v>
      </c>
      <c r="M1414" s="92" t="e">
        <f>'ORÇAMENTO '!#REF!</f>
        <v>#REF!</v>
      </c>
      <c r="N1414" s="95" t="e">
        <f>'ORÇAMENTO '!#REF!</f>
        <v>#REF!</v>
      </c>
      <c r="R1414" s="96" t="e">
        <f t="shared" si="440"/>
        <v>#REF!</v>
      </c>
      <c r="S1414" s="96" t="e">
        <f t="shared" si="441"/>
        <v>#REF!</v>
      </c>
      <c r="T1414" s="89" t="e">
        <f t="shared" si="442"/>
        <v>#REF!</v>
      </c>
      <c r="U1414" s="96" t="e">
        <f t="shared" ref="U1414:U1477" si="445">IF(F1414=F1413,0,SUMIF(F$6:F$1627,F1414,M$6:M$1627))</f>
        <v>#REF!</v>
      </c>
      <c r="V1414" s="100" t="e">
        <f t="shared" si="443"/>
        <v>#REF!</v>
      </c>
      <c r="W1414" s="103" t="e">
        <f t="shared" si="444"/>
        <v>#REF!</v>
      </c>
    </row>
    <row r="1415" spans="3:23">
      <c r="C1415" s="84" t="e">
        <f>'ORÇAMENTO '!#REF!</f>
        <v>#REF!</v>
      </c>
      <c r="D1415" s="88" t="e">
        <f>'ORÇAMENTO '!#REF!</f>
        <v>#REF!</v>
      </c>
      <c r="E1415" s="88" t="e">
        <f>'ORÇAMENTO '!#REF!</f>
        <v>#REF!</v>
      </c>
      <c r="F1415" s="88" t="e">
        <f>'ORÇAMENTO '!#REF!</f>
        <v>#REF!</v>
      </c>
      <c r="G1415" s="90" t="e">
        <f>'ORÇAMENTO '!#REF!</f>
        <v>#REF!</v>
      </c>
      <c r="H1415" s="92" t="e">
        <f>'ORÇAMENTO '!#REF!</f>
        <v>#REF!</v>
      </c>
      <c r="I1415" s="90" t="e">
        <f>'ORÇAMENTO '!#REF!</f>
        <v>#REF!</v>
      </c>
      <c r="J1415" s="90" t="e">
        <f>'ORÇAMENTO '!#REF!</f>
        <v>#REF!</v>
      </c>
      <c r="K1415" s="90" t="e">
        <f>'ORÇAMENTO '!#REF!</f>
        <v>#REF!</v>
      </c>
      <c r="L1415" s="92" t="e">
        <f>'ORÇAMENTO '!#REF!</f>
        <v>#REF!</v>
      </c>
      <c r="M1415" s="92" t="e">
        <f>'ORÇAMENTO '!#REF!</f>
        <v>#REF!</v>
      </c>
      <c r="N1415" s="95" t="e">
        <f>'ORÇAMENTO '!#REF!</f>
        <v>#REF!</v>
      </c>
      <c r="R1415" s="96" t="e">
        <f t="shared" si="440"/>
        <v>#REF!</v>
      </c>
      <c r="S1415" s="96" t="e">
        <f t="shared" si="441"/>
        <v>#REF!</v>
      </c>
      <c r="T1415" s="89" t="e">
        <f t="shared" si="442"/>
        <v>#REF!</v>
      </c>
      <c r="U1415" s="96" t="e">
        <f t="shared" si="445"/>
        <v>#REF!</v>
      </c>
      <c r="V1415" s="100" t="e">
        <f t="shared" si="443"/>
        <v>#REF!</v>
      </c>
      <c r="W1415" s="103" t="e">
        <f t="shared" si="444"/>
        <v>#REF!</v>
      </c>
    </row>
    <row r="1416" spans="3:23">
      <c r="C1416" s="84" t="e">
        <f>'ORÇAMENTO '!#REF!</f>
        <v>#REF!</v>
      </c>
      <c r="D1416" s="88" t="e">
        <f>'ORÇAMENTO '!#REF!</f>
        <v>#REF!</v>
      </c>
      <c r="E1416" s="88" t="e">
        <f>'ORÇAMENTO '!#REF!</f>
        <v>#REF!</v>
      </c>
      <c r="F1416" s="88" t="e">
        <f>'ORÇAMENTO '!#REF!</f>
        <v>#REF!</v>
      </c>
      <c r="G1416" s="90" t="e">
        <f>'ORÇAMENTO '!#REF!</f>
        <v>#REF!</v>
      </c>
      <c r="H1416" s="92" t="e">
        <f>'ORÇAMENTO '!#REF!</f>
        <v>#REF!</v>
      </c>
      <c r="I1416" s="90" t="e">
        <f>'ORÇAMENTO '!#REF!</f>
        <v>#REF!</v>
      </c>
      <c r="J1416" s="90" t="e">
        <f>'ORÇAMENTO '!#REF!</f>
        <v>#REF!</v>
      </c>
      <c r="K1416" s="90" t="e">
        <f>'ORÇAMENTO '!#REF!</f>
        <v>#REF!</v>
      </c>
      <c r="L1416" s="92" t="e">
        <f>'ORÇAMENTO '!#REF!</f>
        <v>#REF!</v>
      </c>
      <c r="M1416" s="92" t="e">
        <f>'ORÇAMENTO '!#REF!</f>
        <v>#REF!</v>
      </c>
      <c r="N1416" s="95" t="e">
        <f>'ORÇAMENTO '!#REF!</f>
        <v>#REF!</v>
      </c>
      <c r="R1416" s="96" t="e">
        <f t="shared" si="440"/>
        <v>#REF!</v>
      </c>
      <c r="S1416" s="96" t="e">
        <f t="shared" si="441"/>
        <v>#REF!</v>
      </c>
      <c r="T1416" s="89" t="e">
        <f t="shared" si="442"/>
        <v>#REF!</v>
      </c>
      <c r="U1416" s="96" t="e">
        <f t="shared" si="445"/>
        <v>#REF!</v>
      </c>
      <c r="V1416" s="100" t="e">
        <f t="shared" si="443"/>
        <v>#REF!</v>
      </c>
      <c r="W1416" s="103" t="e">
        <f t="shared" si="444"/>
        <v>#REF!</v>
      </c>
    </row>
    <row r="1417" spans="3:23">
      <c r="C1417" s="84" t="e">
        <f>'ORÇAMENTO '!#REF!</f>
        <v>#REF!</v>
      </c>
      <c r="D1417" s="88" t="e">
        <f>'ORÇAMENTO '!#REF!</f>
        <v>#REF!</v>
      </c>
      <c r="E1417" s="88" t="e">
        <f>'ORÇAMENTO '!#REF!</f>
        <v>#REF!</v>
      </c>
      <c r="F1417" s="88" t="e">
        <f>'ORÇAMENTO '!#REF!</f>
        <v>#REF!</v>
      </c>
      <c r="G1417" s="90" t="e">
        <f>'ORÇAMENTO '!#REF!</f>
        <v>#REF!</v>
      </c>
      <c r="H1417" s="92" t="e">
        <f>'ORÇAMENTO '!#REF!</f>
        <v>#REF!</v>
      </c>
      <c r="I1417" s="90" t="e">
        <f>'ORÇAMENTO '!#REF!</f>
        <v>#REF!</v>
      </c>
      <c r="J1417" s="90" t="e">
        <f>'ORÇAMENTO '!#REF!</f>
        <v>#REF!</v>
      </c>
      <c r="K1417" s="90" t="e">
        <f>'ORÇAMENTO '!#REF!</f>
        <v>#REF!</v>
      </c>
      <c r="L1417" s="92" t="e">
        <f>'ORÇAMENTO '!#REF!</f>
        <v>#REF!</v>
      </c>
      <c r="M1417" s="92" t="e">
        <f>'ORÇAMENTO '!#REF!</f>
        <v>#REF!</v>
      </c>
      <c r="N1417" s="95" t="e">
        <f>'ORÇAMENTO '!#REF!</f>
        <v>#REF!</v>
      </c>
      <c r="R1417" s="96" t="e">
        <f t="shared" si="440"/>
        <v>#REF!</v>
      </c>
      <c r="S1417" s="96" t="e">
        <f t="shared" si="441"/>
        <v>#REF!</v>
      </c>
      <c r="T1417" s="89" t="e">
        <f t="shared" si="442"/>
        <v>#REF!</v>
      </c>
      <c r="U1417" s="96" t="e">
        <f t="shared" si="445"/>
        <v>#REF!</v>
      </c>
      <c r="V1417" s="100" t="e">
        <f t="shared" si="443"/>
        <v>#REF!</v>
      </c>
      <c r="W1417" s="103" t="e">
        <f t="shared" si="444"/>
        <v>#REF!</v>
      </c>
    </row>
    <row r="1418" spans="3:23">
      <c r="C1418" s="84" t="e">
        <f>'ORÇAMENTO '!#REF!</f>
        <v>#REF!</v>
      </c>
      <c r="D1418" s="88" t="e">
        <f>'ORÇAMENTO '!#REF!</f>
        <v>#REF!</v>
      </c>
      <c r="E1418" s="88" t="e">
        <f>'ORÇAMENTO '!#REF!</f>
        <v>#REF!</v>
      </c>
      <c r="F1418" s="88" t="e">
        <f>'ORÇAMENTO '!#REF!</f>
        <v>#REF!</v>
      </c>
      <c r="G1418" s="90" t="e">
        <f>'ORÇAMENTO '!#REF!</f>
        <v>#REF!</v>
      </c>
      <c r="H1418" s="92" t="e">
        <f>'ORÇAMENTO '!#REF!</f>
        <v>#REF!</v>
      </c>
      <c r="I1418" s="90" t="e">
        <f>'ORÇAMENTO '!#REF!</f>
        <v>#REF!</v>
      </c>
      <c r="J1418" s="90" t="e">
        <f>'ORÇAMENTO '!#REF!</f>
        <v>#REF!</v>
      </c>
      <c r="K1418" s="90" t="e">
        <f>'ORÇAMENTO '!#REF!</f>
        <v>#REF!</v>
      </c>
      <c r="L1418" s="92" t="e">
        <f>'ORÇAMENTO '!#REF!</f>
        <v>#REF!</v>
      </c>
      <c r="M1418" s="92" t="e">
        <f>'ORÇAMENTO '!#REF!</f>
        <v>#REF!</v>
      </c>
      <c r="N1418" s="95" t="e">
        <f>'ORÇAMENTO '!#REF!</f>
        <v>#REF!</v>
      </c>
      <c r="R1418" s="96" t="e">
        <f t="shared" si="440"/>
        <v>#REF!</v>
      </c>
      <c r="S1418" s="96" t="e">
        <f t="shared" si="441"/>
        <v>#REF!</v>
      </c>
      <c r="T1418" s="89" t="e">
        <f t="shared" si="442"/>
        <v>#REF!</v>
      </c>
      <c r="U1418" s="96" t="e">
        <f t="shared" si="445"/>
        <v>#REF!</v>
      </c>
      <c r="V1418" s="100" t="e">
        <f t="shared" si="443"/>
        <v>#REF!</v>
      </c>
      <c r="W1418" s="103" t="e">
        <f t="shared" si="444"/>
        <v>#REF!</v>
      </c>
    </row>
    <row r="1419" spans="3:23">
      <c r="C1419" s="84" t="e">
        <f>'ORÇAMENTO '!#REF!</f>
        <v>#REF!</v>
      </c>
      <c r="D1419" s="88" t="e">
        <f>'ORÇAMENTO '!#REF!</f>
        <v>#REF!</v>
      </c>
      <c r="E1419" s="88" t="e">
        <f>'ORÇAMENTO '!#REF!</f>
        <v>#REF!</v>
      </c>
      <c r="F1419" s="88" t="e">
        <f>'ORÇAMENTO '!#REF!</f>
        <v>#REF!</v>
      </c>
      <c r="G1419" s="90" t="e">
        <f>'ORÇAMENTO '!#REF!</f>
        <v>#REF!</v>
      </c>
      <c r="H1419" s="92" t="e">
        <f>'ORÇAMENTO '!#REF!</f>
        <v>#REF!</v>
      </c>
      <c r="I1419" s="90" t="e">
        <f>'ORÇAMENTO '!#REF!</f>
        <v>#REF!</v>
      </c>
      <c r="J1419" s="90" t="e">
        <f>'ORÇAMENTO '!#REF!</f>
        <v>#REF!</v>
      </c>
      <c r="K1419" s="90" t="e">
        <f>'ORÇAMENTO '!#REF!</f>
        <v>#REF!</v>
      </c>
      <c r="L1419" s="92" t="e">
        <f>'ORÇAMENTO '!#REF!</f>
        <v>#REF!</v>
      </c>
      <c r="M1419" s="92" t="e">
        <f>'ORÇAMENTO '!#REF!</f>
        <v>#REF!</v>
      </c>
      <c r="N1419" s="95" t="e">
        <f>'ORÇAMENTO '!#REF!</f>
        <v>#REF!</v>
      </c>
      <c r="R1419" s="96" t="e">
        <f t="shared" si="440"/>
        <v>#REF!</v>
      </c>
      <c r="S1419" s="96" t="e">
        <f t="shared" si="441"/>
        <v>#REF!</v>
      </c>
      <c r="T1419" s="89" t="e">
        <f t="shared" si="442"/>
        <v>#REF!</v>
      </c>
      <c r="U1419" s="96" t="e">
        <f t="shared" si="445"/>
        <v>#REF!</v>
      </c>
      <c r="V1419" s="100" t="e">
        <f t="shared" si="443"/>
        <v>#REF!</v>
      </c>
      <c r="W1419" s="103" t="e">
        <f t="shared" si="444"/>
        <v>#REF!</v>
      </c>
    </row>
    <row r="1420" spans="3:23">
      <c r="C1420" s="84" t="e">
        <f>'ORÇAMENTO '!#REF!</f>
        <v>#REF!</v>
      </c>
      <c r="D1420" s="88" t="e">
        <f>'ORÇAMENTO '!#REF!</f>
        <v>#REF!</v>
      </c>
      <c r="E1420" s="88" t="e">
        <f>'ORÇAMENTO '!#REF!</f>
        <v>#REF!</v>
      </c>
      <c r="F1420" s="88" t="e">
        <f>'ORÇAMENTO '!#REF!</f>
        <v>#REF!</v>
      </c>
      <c r="G1420" s="90" t="e">
        <f>'ORÇAMENTO '!#REF!</f>
        <v>#REF!</v>
      </c>
      <c r="H1420" s="92" t="e">
        <f>'ORÇAMENTO '!#REF!</f>
        <v>#REF!</v>
      </c>
      <c r="I1420" s="90" t="e">
        <f>'ORÇAMENTO '!#REF!</f>
        <v>#REF!</v>
      </c>
      <c r="J1420" s="90" t="e">
        <f>'ORÇAMENTO '!#REF!</f>
        <v>#REF!</v>
      </c>
      <c r="K1420" s="90" t="e">
        <f>'ORÇAMENTO '!#REF!</f>
        <v>#REF!</v>
      </c>
      <c r="L1420" s="92" t="e">
        <f>'ORÇAMENTO '!#REF!</f>
        <v>#REF!</v>
      </c>
      <c r="M1420" s="92" t="e">
        <f>'ORÇAMENTO '!#REF!</f>
        <v>#REF!</v>
      </c>
      <c r="N1420" s="95" t="e">
        <f>'ORÇAMENTO '!#REF!</f>
        <v>#REF!</v>
      </c>
      <c r="R1420" s="96" t="e">
        <f t="shared" si="440"/>
        <v>#REF!</v>
      </c>
      <c r="S1420" s="96" t="e">
        <f t="shared" si="441"/>
        <v>#REF!</v>
      </c>
      <c r="T1420" s="89" t="e">
        <f t="shared" si="442"/>
        <v>#REF!</v>
      </c>
      <c r="U1420" s="96" t="e">
        <f t="shared" si="445"/>
        <v>#REF!</v>
      </c>
      <c r="V1420" s="100" t="e">
        <f t="shared" si="443"/>
        <v>#REF!</v>
      </c>
      <c r="W1420" s="103" t="e">
        <f t="shared" si="444"/>
        <v>#REF!</v>
      </c>
    </row>
    <row r="1421" spans="3:23">
      <c r="C1421" s="84" t="e">
        <f>'ORÇAMENTO '!#REF!</f>
        <v>#REF!</v>
      </c>
      <c r="D1421" s="88" t="e">
        <f>'ORÇAMENTO '!#REF!</f>
        <v>#REF!</v>
      </c>
      <c r="E1421" s="88" t="e">
        <f>'ORÇAMENTO '!#REF!</f>
        <v>#REF!</v>
      </c>
      <c r="F1421" s="88" t="e">
        <f>'ORÇAMENTO '!#REF!</f>
        <v>#REF!</v>
      </c>
      <c r="G1421" s="90" t="e">
        <f>'ORÇAMENTO '!#REF!</f>
        <v>#REF!</v>
      </c>
      <c r="H1421" s="92" t="e">
        <f>'ORÇAMENTO '!#REF!</f>
        <v>#REF!</v>
      </c>
      <c r="I1421" s="90" t="e">
        <f>'ORÇAMENTO '!#REF!</f>
        <v>#REF!</v>
      </c>
      <c r="J1421" s="90" t="e">
        <f>'ORÇAMENTO '!#REF!</f>
        <v>#REF!</v>
      </c>
      <c r="K1421" s="90" t="e">
        <f>'ORÇAMENTO '!#REF!</f>
        <v>#REF!</v>
      </c>
      <c r="L1421" s="92" t="e">
        <f>'ORÇAMENTO '!#REF!</f>
        <v>#REF!</v>
      </c>
      <c r="M1421" s="92" t="e">
        <f>'ORÇAMENTO '!#REF!</f>
        <v>#REF!</v>
      </c>
      <c r="N1421" s="95" t="e">
        <f>'ORÇAMENTO '!#REF!</f>
        <v>#REF!</v>
      </c>
      <c r="R1421" s="96" t="e">
        <f t="shared" si="440"/>
        <v>#REF!</v>
      </c>
      <c r="S1421" s="96" t="e">
        <f t="shared" si="441"/>
        <v>#REF!</v>
      </c>
      <c r="T1421" s="89" t="e">
        <f t="shared" si="442"/>
        <v>#REF!</v>
      </c>
      <c r="U1421" s="96" t="e">
        <f t="shared" si="445"/>
        <v>#REF!</v>
      </c>
      <c r="V1421" s="100" t="e">
        <f t="shared" si="443"/>
        <v>#REF!</v>
      </c>
      <c r="W1421" s="103" t="e">
        <f t="shared" si="444"/>
        <v>#REF!</v>
      </c>
    </row>
    <row r="1422" spans="3:23">
      <c r="C1422" s="84" t="e">
        <f>'ORÇAMENTO '!#REF!</f>
        <v>#REF!</v>
      </c>
      <c r="D1422" s="88" t="e">
        <f>'ORÇAMENTO '!#REF!</f>
        <v>#REF!</v>
      </c>
      <c r="E1422" s="88" t="e">
        <f>'ORÇAMENTO '!#REF!</f>
        <v>#REF!</v>
      </c>
      <c r="F1422" s="88" t="e">
        <f>'ORÇAMENTO '!#REF!</f>
        <v>#REF!</v>
      </c>
      <c r="G1422" s="90" t="e">
        <f>'ORÇAMENTO '!#REF!</f>
        <v>#REF!</v>
      </c>
      <c r="H1422" s="92" t="e">
        <f>'ORÇAMENTO '!#REF!</f>
        <v>#REF!</v>
      </c>
      <c r="I1422" s="90" t="e">
        <f>'ORÇAMENTO '!#REF!</f>
        <v>#REF!</v>
      </c>
      <c r="J1422" s="90" t="e">
        <f>'ORÇAMENTO '!#REF!</f>
        <v>#REF!</v>
      </c>
      <c r="K1422" s="90" t="e">
        <f>'ORÇAMENTO '!#REF!</f>
        <v>#REF!</v>
      </c>
      <c r="L1422" s="92" t="e">
        <f>'ORÇAMENTO '!#REF!</f>
        <v>#REF!</v>
      </c>
      <c r="M1422" s="92" t="e">
        <f>'ORÇAMENTO '!#REF!</f>
        <v>#REF!</v>
      </c>
      <c r="N1422" s="95" t="e">
        <f>'ORÇAMENTO '!#REF!</f>
        <v>#REF!</v>
      </c>
      <c r="R1422" s="96" t="e">
        <f t="shared" si="440"/>
        <v>#REF!</v>
      </c>
      <c r="S1422" s="96" t="e">
        <f t="shared" si="441"/>
        <v>#REF!</v>
      </c>
      <c r="T1422" s="89" t="e">
        <f t="shared" si="442"/>
        <v>#REF!</v>
      </c>
      <c r="U1422" s="96" t="e">
        <f t="shared" si="445"/>
        <v>#REF!</v>
      </c>
      <c r="V1422" s="100" t="e">
        <f t="shared" si="443"/>
        <v>#REF!</v>
      </c>
      <c r="W1422" s="103" t="e">
        <f t="shared" si="444"/>
        <v>#REF!</v>
      </c>
    </row>
    <row r="1423" spans="3:23">
      <c r="C1423" s="84" t="e">
        <f>'ORÇAMENTO '!#REF!</f>
        <v>#REF!</v>
      </c>
      <c r="D1423" s="88" t="e">
        <f>'ORÇAMENTO '!#REF!</f>
        <v>#REF!</v>
      </c>
      <c r="E1423" s="88" t="e">
        <f>'ORÇAMENTO '!#REF!</f>
        <v>#REF!</v>
      </c>
      <c r="F1423" s="88" t="e">
        <f>'ORÇAMENTO '!#REF!</f>
        <v>#REF!</v>
      </c>
      <c r="G1423" s="90" t="e">
        <f>'ORÇAMENTO '!#REF!</f>
        <v>#REF!</v>
      </c>
      <c r="H1423" s="92" t="e">
        <f>'ORÇAMENTO '!#REF!</f>
        <v>#REF!</v>
      </c>
      <c r="I1423" s="90" t="e">
        <f>'ORÇAMENTO '!#REF!</f>
        <v>#REF!</v>
      </c>
      <c r="J1423" s="90" t="e">
        <f>'ORÇAMENTO '!#REF!</f>
        <v>#REF!</v>
      </c>
      <c r="K1423" s="90" t="e">
        <f>'ORÇAMENTO '!#REF!</f>
        <v>#REF!</v>
      </c>
      <c r="L1423" s="92" t="e">
        <f>'ORÇAMENTO '!#REF!</f>
        <v>#REF!</v>
      </c>
      <c r="M1423" s="92" t="e">
        <f>'ORÇAMENTO '!#REF!</f>
        <v>#REF!</v>
      </c>
      <c r="N1423" s="95" t="e">
        <f>'ORÇAMENTO '!#REF!</f>
        <v>#REF!</v>
      </c>
      <c r="R1423" s="96" t="e">
        <f t="shared" si="440"/>
        <v>#REF!</v>
      </c>
      <c r="S1423" s="96" t="e">
        <f t="shared" si="441"/>
        <v>#REF!</v>
      </c>
      <c r="T1423" s="89" t="e">
        <f t="shared" si="442"/>
        <v>#REF!</v>
      </c>
      <c r="U1423" s="96" t="e">
        <f t="shared" si="445"/>
        <v>#REF!</v>
      </c>
      <c r="V1423" s="100" t="e">
        <f t="shared" si="443"/>
        <v>#REF!</v>
      </c>
      <c r="W1423" s="103" t="e">
        <f t="shared" si="444"/>
        <v>#REF!</v>
      </c>
    </row>
    <row r="1424" spans="3:23">
      <c r="C1424" s="84" t="e">
        <f>'ORÇAMENTO '!#REF!</f>
        <v>#REF!</v>
      </c>
      <c r="D1424" s="88" t="e">
        <f>'ORÇAMENTO '!#REF!</f>
        <v>#REF!</v>
      </c>
      <c r="E1424" s="88" t="e">
        <f>'ORÇAMENTO '!#REF!</f>
        <v>#REF!</v>
      </c>
      <c r="F1424" s="88" t="e">
        <f>'ORÇAMENTO '!#REF!</f>
        <v>#REF!</v>
      </c>
      <c r="G1424" s="90" t="e">
        <f>'ORÇAMENTO '!#REF!</f>
        <v>#REF!</v>
      </c>
      <c r="H1424" s="92" t="e">
        <f>'ORÇAMENTO '!#REF!</f>
        <v>#REF!</v>
      </c>
      <c r="I1424" s="90" t="e">
        <f>'ORÇAMENTO '!#REF!</f>
        <v>#REF!</v>
      </c>
      <c r="J1424" s="90" t="e">
        <f>'ORÇAMENTO '!#REF!</f>
        <v>#REF!</v>
      </c>
      <c r="K1424" s="90" t="e">
        <f>'ORÇAMENTO '!#REF!</f>
        <v>#REF!</v>
      </c>
      <c r="L1424" s="92" t="e">
        <f>'ORÇAMENTO '!#REF!</f>
        <v>#REF!</v>
      </c>
      <c r="M1424" s="92" t="e">
        <f>'ORÇAMENTO '!#REF!</f>
        <v>#REF!</v>
      </c>
      <c r="N1424" s="95" t="e">
        <f>'ORÇAMENTO '!#REF!</f>
        <v>#REF!</v>
      </c>
      <c r="R1424" s="96" t="e">
        <f t="shared" si="440"/>
        <v>#REF!</v>
      </c>
      <c r="S1424" s="96" t="e">
        <f t="shared" si="441"/>
        <v>#REF!</v>
      </c>
      <c r="T1424" s="89" t="e">
        <f t="shared" si="442"/>
        <v>#REF!</v>
      </c>
      <c r="U1424" s="96" t="e">
        <f t="shared" si="445"/>
        <v>#REF!</v>
      </c>
      <c r="V1424" s="100" t="e">
        <f t="shared" si="443"/>
        <v>#REF!</v>
      </c>
      <c r="W1424" s="103" t="e">
        <f t="shared" si="444"/>
        <v>#REF!</v>
      </c>
    </row>
    <row r="1425" spans="3:23">
      <c r="C1425" s="84" t="e">
        <f>'ORÇAMENTO '!#REF!</f>
        <v>#REF!</v>
      </c>
      <c r="D1425" s="88" t="e">
        <f>'ORÇAMENTO '!#REF!</f>
        <v>#REF!</v>
      </c>
      <c r="E1425" s="88" t="e">
        <f>'ORÇAMENTO '!#REF!</f>
        <v>#REF!</v>
      </c>
      <c r="F1425" s="88" t="e">
        <f>'ORÇAMENTO '!#REF!</f>
        <v>#REF!</v>
      </c>
      <c r="G1425" s="90" t="e">
        <f>'ORÇAMENTO '!#REF!</f>
        <v>#REF!</v>
      </c>
      <c r="H1425" s="92" t="e">
        <f>'ORÇAMENTO '!#REF!</f>
        <v>#REF!</v>
      </c>
      <c r="I1425" s="90" t="e">
        <f>'ORÇAMENTO '!#REF!</f>
        <v>#REF!</v>
      </c>
      <c r="J1425" s="90" t="e">
        <f>'ORÇAMENTO '!#REF!</f>
        <v>#REF!</v>
      </c>
      <c r="K1425" s="90" t="e">
        <f>'ORÇAMENTO '!#REF!</f>
        <v>#REF!</v>
      </c>
      <c r="L1425" s="92" t="e">
        <f>'ORÇAMENTO '!#REF!</f>
        <v>#REF!</v>
      </c>
      <c r="M1425" s="92" t="e">
        <f>'ORÇAMENTO '!#REF!</f>
        <v>#REF!</v>
      </c>
      <c r="N1425" s="95" t="e">
        <f>'ORÇAMENTO '!#REF!</f>
        <v>#REF!</v>
      </c>
      <c r="R1425" s="96" t="e">
        <f t="shared" si="440"/>
        <v>#REF!</v>
      </c>
      <c r="S1425" s="96" t="e">
        <f t="shared" si="441"/>
        <v>#REF!</v>
      </c>
      <c r="T1425" s="89" t="e">
        <f t="shared" si="442"/>
        <v>#REF!</v>
      </c>
      <c r="U1425" s="96" t="e">
        <f t="shared" si="445"/>
        <v>#REF!</v>
      </c>
      <c r="V1425" s="100" t="e">
        <f t="shared" si="443"/>
        <v>#REF!</v>
      </c>
      <c r="W1425" s="103" t="e">
        <f t="shared" si="444"/>
        <v>#REF!</v>
      </c>
    </row>
    <row r="1426" spans="3:23">
      <c r="C1426" s="84" t="e">
        <f>'ORÇAMENTO '!#REF!</f>
        <v>#REF!</v>
      </c>
      <c r="D1426" s="88" t="e">
        <f>'ORÇAMENTO '!#REF!</f>
        <v>#REF!</v>
      </c>
      <c r="E1426" s="88" t="e">
        <f>'ORÇAMENTO '!#REF!</f>
        <v>#REF!</v>
      </c>
      <c r="F1426" s="88" t="e">
        <f>'ORÇAMENTO '!#REF!</f>
        <v>#REF!</v>
      </c>
      <c r="G1426" s="90" t="e">
        <f>'ORÇAMENTO '!#REF!</f>
        <v>#REF!</v>
      </c>
      <c r="H1426" s="92" t="e">
        <f>'ORÇAMENTO '!#REF!</f>
        <v>#REF!</v>
      </c>
      <c r="I1426" s="90" t="e">
        <f>'ORÇAMENTO '!#REF!</f>
        <v>#REF!</v>
      </c>
      <c r="J1426" s="90" t="e">
        <f>'ORÇAMENTO '!#REF!</f>
        <v>#REF!</v>
      </c>
      <c r="K1426" s="90" t="e">
        <f>'ORÇAMENTO '!#REF!</f>
        <v>#REF!</v>
      </c>
      <c r="L1426" s="92" t="e">
        <f>'ORÇAMENTO '!#REF!</f>
        <v>#REF!</v>
      </c>
      <c r="M1426" s="92" t="e">
        <f>'ORÇAMENTO '!#REF!</f>
        <v>#REF!</v>
      </c>
      <c r="N1426" s="95" t="e">
        <f>'ORÇAMENTO '!#REF!</f>
        <v>#REF!</v>
      </c>
      <c r="R1426" s="96" t="e">
        <f t="shared" si="440"/>
        <v>#REF!</v>
      </c>
      <c r="S1426" s="96" t="e">
        <f t="shared" si="441"/>
        <v>#REF!</v>
      </c>
      <c r="T1426" s="89" t="e">
        <f t="shared" si="442"/>
        <v>#REF!</v>
      </c>
      <c r="U1426" s="96" t="e">
        <f t="shared" si="445"/>
        <v>#REF!</v>
      </c>
      <c r="V1426" s="100" t="e">
        <f t="shared" si="443"/>
        <v>#REF!</v>
      </c>
      <c r="W1426" s="103" t="e">
        <f t="shared" si="444"/>
        <v>#REF!</v>
      </c>
    </row>
    <row r="1427" spans="3:23" hidden="1">
      <c r="C1427" s="84" t="e">
        <f>'ORÇAMENTO '!#REF!</f>
        <v>#REF!</v>
      </c>
      <c r="D1427" s="88" t="e">
        <f>'ORÇAMENTO '!#REF!</f>
        <v>#REF!</v>
      </c>
      <c r="E1427" s="88" t="e">
        <f>'ORÇAMENTO '!#REF!</f>
        <v>#REF!</v>
      </c>
      <c r="F1427" s="88" t="e">
        <f>'ORÇAMENTO '!#REF!</f>
        <v>#REF!</v>
      </c>
      <c r="G1427" s="90" t="e">
        <f>'ORÇAMENTO '!#REF!</f>
        <v>#REF!</v>
      </c>
      <c r="H1427" s="92" t="e">
        <f>'ORÇAMENTO '!#REF!</f>
        <v>#REF!</v>
      </c>
      <c r="I1427" s="90" t="e">
        <f>'ORÇAMENTO '!#REF!</f>
        <v>#REF!</v>
      </c>
      <c r="J1427" s="90" t="e">
        <f>'ORÇAMENTO '!#REF!</f>
        <v>#REF!</v>
      </c>
      <c r="K1427" s="90" t="e">
        <f>'ORÇAMENTO '!#REF!</f>
        <v>#REF!</v>
      </c>
      <c r="L1427" s="92" t="e">
        <f>'ORÇAMENTO '!#REF!</f>
        <v>#REF!</v>
      </c>
      <c r="M1427" s="92" t="e">
        <f>'ORÇAMENTO '!#REF!</f>
        <v>#REF!</v>
      </c>
      <c r="N1427" s="95" t="e">
        <f>'ORÇAMENTO '!#REF!</f>
        <v>#REF!</v>
      </c>
      <c r="R1427" s="96" t="e">
        <f>IF(F1427=F1426,0,SUMIF(F$6:F$1627,F1427,H$6:H$1627))</f>
        <v>#REF!</v>
      </c>
      <c r="S1427" s="96" t="e">
        <f>IF(F1427=F1426,0,SUMIF(F$6:F$1627,F1427,I$6:I$1627))</f>
        <v>#REF!</v>
      </c>
      <c r="T1427" s="89" t="e">
        <f>IF(F1427=F1426,0,SUMIF(F$6:F$1627,F1427,L$6:L$1627))</f>
        <v>#REF!</v>
      </c>
      <c r="U1427" s="96" t="e">
        <f t="shared" si="445"/>
        <v>#REF!</v>
      </c>
      <c r="V1427" s="100" t="e">
        <f>IF(F1427=F1426,0,SUMIF(F$6:F$1627,F1427,N$6:N$1627))</f>
        <v>#REF!</v>
      </c>
    </row>
    <row r="1428" spans="3:23" hidden="1">
      <c r="C1428" s="84" t="e">
        <f>'ORÇAMENTO '!#REF!</f>
        <v>#REF!</v>
      </c>
      <c r="D1428" s="88" t="e">
        <f>'ORÇAMENTO '!#REF!</f>
        <v>#REF!</v>
      </c>
      <c r="E1428" s="88" t="e">
        <f>'ORÇAMENTO '!#REF!</f>
        <v>#REF!</v>
      </c>
      <c r="F1428" s="88" t="e">
        <f>'ORÇAMENTO '!#REF!</f>
        <v>#REF!</v>
      </c>
      <c r="G1428" s="90" t="e">
        <f>'ORÇAMENTO '!#REF!</f>
        <v>#REF!</v>
      </c>
      <c r="H1428" s="92" t="e">
        <f>'ORÇAMENTO '!#REF!</f>
        <v>#REF!</v>
      </c>
      <c r="I1428" s="90" t="e">
        <f>'ORÇAMENTO '!#REF!</f>
        <v>#REF!</v>
      </c>
      <c r="J1428" s="90" t="e">
        <f>'ORÇAMENTO '!#REF!</f>
        <v>#REF!</v>
      </c>
      <c r="K1428" s="90" t="e">
        <f>'ORÇAMENTO '!#REF!</f>
        <v>#REF!</v>
      </c>
      <c r="L1428" s="92" t="e">
        <f>'ORÇAMENTO '!#REF!</f>
        <v>#REF!</v>
      </c>
      <c r="M1428" s="92" t="e">
        <f>'ORÇAMENTO '!#REF!</f>
        <v>#REF!</v>
      </c>
      <c r="N1428" s="95" t="e">
        <f>'ORÇAMENTO '!#REF!</f>
        <v>#REF!</v>
      </c>
      <c r="R1428" s="96" t="e">
        <f>IF(F1428=F1427,0,SUMIF(F$6:F$1627,F1428,H$6:H$1627))</f>
        <v>#REF!</v>
      </c>
      <c r="S1428" s="96" t="e">
        <f>IF(F1428=F1427,0,SUMIF(F$6:F$1627,F1428,I$6:I$1627))</f>
        <v>#REF!</v>
      </c>
      <c r="T1428" s="89" t="e">
        <f>IF(F1428=F1427,0,SUMIF(F$6:F$1627,F1428,L$6:L$1627))</f>
        <v>#REF!</v>
      </c>
      <c r="U1428" s="96" t="e">
        <f t="shared" si="445"/>
        <v>#REF!</v>
      </c>
      <c r="V1428" s="100" t="e">
        <f>IF(F1428=F1427,0,SUMIF(F$6:F$1627,F1428,N$6:N$1627))</f>
        <v>#REF!</v>
      </c>
    </row>
    <row r="1429" spans="3:23" hidden="1">
      <c r="C1429" s="84" t="e">
        <f>'ORÇAMENTO '!#REF!</f>
        <v>#REF!</v>
      </c>
      <c r="D1429" s="88" t="e">
        <f>'ORÇAMENTO '!#REF!</f>
        <v>#REF!</v>
      </c>
      <c r="E1429" s="88" t="e">
        <f>'ORÇAMENTO '!#REF!</f>
        <v>#REF!</v>
      </c>
      <c r="F1429" s="88" t="e">
        <f>'ORÇAMENTO '!#REF!</f>
        <v>#REF!</v>
      </c>
      <c r="G1429" s="90" t="e">
        <f>'ORÇAMENTO '!#REF!</f>
        <v>#REF!</v>
      </c>
      <c r="H1429" s="92" t="e">
        <f>'ORÇAMENTO '!#REF!</f>
        <v>#REF!</v>
      </c>
      <c r="I1429" s="90" t="e">
        <f>'ORÇAMENTO '!#REF!</f>
        <v>#REF!</v>
      </c>
      <c r="J1429" s="90" t="e">
        <f>'ORÇAMENTO '!#REF!</f>
        <v>#REF!</v>
      </c>
      <c r="K1429" s="90" t="e">
        <f>'ORÇAMENTO '!#REF!</f>
        <v>#REF!</v>
      </c>
      <c r="L1429" s="92" t="e">
        <f>'ORÇAMENTO '!#REF!</f>
        <v>#REF!</v>
      </c>
      <c r="M1429" s="92" t="e">
        <f>'ORÇAMENTO '!#REF!</f>
        <v>#REF!</v>
      </c>
      <c r="N1429" s="95" t="e">
        <f>'ORÇAMENTO '!#REF!</f>
        <v>#REF!</v>
      </c>
      <c r="R1429" s="96" t="e">
        <f>IF(F1429=F1428,0,SUMIF(F$6:F$1627,F1429,H$6:H$1627))</f>
        <v>#REF!</v>
      </c>
      <c r="S1429" s="96" t="e">
        <f>IF(F1429=F1428,0,SUMIF(F$6:F$1627,F1429,I$6:I$1627))</f>
        <v>#REF!</v>
      </c>
      <c r="T1429" s="89" t="e">
        <f>IF(F1429=F1428,0,SUMIF(F$6:F$1627,F1429,L$6:L$1627))</f>
        <v>#REF!</v>
      </c>
      <c r="U1429" s="96" t="e">
        <f t="shared" si="445"/>
        <v>#REF!</v>
      </c>
      <c r="V1429" s="100" t="e">
        <f>IF(F1429=F1428,0,SUMIF(F$6:F$1627,F1429,N$6:N$1627))</f>
        <v>#REF!</v>
      </c>
    </row>
    <row r="1430" spans="3:23" hidden="1">
      <c r="C1430" s="84" t="e">
        <f>'ORÇAMENTO '!#REF!</f>
        <v>#REF!</v>
      </c>
      <c r="D1430" s="88" t="e">
        <f>'ORÇAMENTO '!#REF!</f>
        <v>#REF!</v>
      </c>
      <c r="E1430" s="88" t="e">
        <f>'ORÇAMENTO '!#REF!</f>
        <v>#REF!</v>
      </c>
      <c r="F1430" s="88" t="e">
        <f>'ORÇAMENTO '!#REF!</f>
        <v>#REF!</v>
      </c>
      <c r="G1430" s="90" t="e">
        <f>'ORÇAMENTO '!#REF!</f>
        <v>#REF!</v>
      </c>
      <c r="H1430" s="92" t="e">
        <f>'ORÇAMENTO '!#REF!</f>
        <v>#REF!</v>
      </c>
      <c r="I1430" s="90" t="e">
        <f>'ORÇAMENTO '!#REF!</f>
        <v>#REF!</v>
      </c>
      <c r="J1430" s="90" t="e">
        <f>'ORÇAMENTO '!#REF!</f>
        <v>#REF!</v>
      </c>
      <c r="K1430" s="90" t="e">
        <f>'ORÇAMENTO '!#REF!</f>
        <v>#REF!</v>
      </c>
      <c r="L1430" s="92" t="e">
        <f>'ORÇAMENTO '!#REF!</f>
        <v>#REF!</v>
      </c>
      <c r="M1430" s="92" t="e">
        <f>'ORÇAMENTO '!#REF!</f>
        <v>#REF!</v>
      </c>
      <c r="N1430" s="95" t="e">
        <f>'ORÇAMENTO '!#REF!</f>
        <v>#REF!</v>
      </c>
      <c r="R1430" s="96" t="e">
        <f>IF(F1430=F1429,0,SUMIF(F$6:F$1627,F1430,H$6:H$1627))</f>
        <v>#REF!</v>
      </c>
      <c r="S1430" s="96" t="e">
        <f>IF(F1430=F1429,0,SUMIF(F$6:F$1627,F1430,I$6:I$1627))</f>
        <v>#REF!</v>
      </c>
      <c r="T1430" s="89" t="e">
        <f>IF(F1430=F1429,0,SUMIF(F$6:F$1627,F1430,L$6:L$1627))</f>
        <v>#REF!</v>
      </c>
      <c r="U1430" s="96" t="e">
        <f t="shared" si="445"/>
        <v>#REF!</v>
      </c>
      <c r="V1430" s="100" t="e">
        <f>IF(F1430=F1429,0,SUMIF(F$6:F$1627,F1430,N$6:N$1627))</f>
        <v>#REF!</v>
      </c>
    </row>
    <row r="1431" spans="3:23" hidden="1">
      <c r="C1431" s="84" t="e">
        <f>'ORÇAMENTO '!#REF!</f>
        <v>#REF!</v>
      </c>
      <c r="D1431" s="88" t="e">
        <f>'ORÇAMENTO '!#REF!</f>
        <v>#REF!</v>
      </c>
      <c r="E1431" s="88" t="e">
        <f>'ORÇAMENTO '!#REF!</f>
        <v>#REF!</v>
      </c>
      <c r="F1431" s="88" t="e">
        <f>'ORÇAMENTO '!#REF!</f>
        <v>#REF!</v>
      </c>
      <c r="G1431" s="90" t="e">
        <f>'ORÇAMENTO '!#REF!</f>
        <v>#REF!</v>
      </c>
      <c r="H1431" s="92" t="e">
        <f>'ORÇAMENTO '!#REF!</f>
        <v>#REF!</v>
      </c>
      <c r="I1431" s="90" t="e">
        <f>'ORÇAMENTO '!#REF!</f>
        <v>#REF!</v>
      </c>
      <c r="J1431" s="90" t="e">
        <f>'ORÇAMENTO '!#REF!</f>
        <v>#REF!</v>
      </c>
      <c r="K1431" s="90" t="e">
        <f>'ORÇAMENTO '!#REF!</f>
        <v>#REF!</v>
      </c>
      <c r="L1431" s="92" t="e">
        <f>'ORÇAMENTO '!#REF!</f>
        <v>#REF!</v>
      </c>
      <c r="M1431" s="92" t="e">
        <f>'ORÇAMENTO '!#REF!</f>
        <v>#REF!</v>
      </c>
      <c r="N1431" s="95" t="e">
        <f>'ORÇAMENTO '!#REF!</f>
        <v>#REF!</v>
      </c>
      <c r="R1431" s="96" t="e">
        <f>IF(F1431=F1430,0,SUMIF(F$6:F$1627,F1431,H$6:H$1627))</f>
        <v>#REF!</v>
      </c>
      <c r="S1431" s="96" t="e">
        <f>IF(F1431=F1430,0,SUMIF(F$6:F$1627,F1431,I$6:I$1627))</f>
        <v>#REF!</v>
      </c>
      <c r="T1431" s="89" t="e">
        <f>IF(F1431=F1430,0,SUMIF(F$6:F$1627,F1431,L$6:L$1627))</f>
        <v>#REF!</v>
      </c>
      <c r="U1431" s="96" t="e">
        <f t="shared" si="445"/>
        <v>#REF!</v>
      </c>
      <c r="V1431" s="100" t="e">
        <f>IF(F1431=F1430,0,SUMIF(F$6:F$1627,F1431,N$6:N$1627))</f>
        <v>#REF!</v>
      </c>
    </row>
    <row r="1432" spans="3:23">
      <c r="C1432" s="84" t="e">
        <f>'ORÇAMENTO '!#REF!</f>
        <v>#REF!</v>
      </c>
      <c r="D1432" s="88" t="e">
        <f>'ORÇAMENTO '!#REF!</f>
        <v>#REF!</v>
      </c>
      <c r="E1432" s="88" t="e">
        <f>'ORÇAMENTO '!#REF!</f>
        <v>#REF!</v>
      </c>
      <c r="F1432" s="88" t="e">
        <f>'ORÇAMENTO '!#REF!</f>
        <v>#REF!</v>
      </c>
      <c r="G1432" s="90" t="e">
        <f>'ORÇAMENTO '!#REF!</f>
        <v>#REF!</v>
      </c>
      <c r="H1432" s="92" t="e">
        <f>'ORÇAMENTO '!#REF!</f>
        <v>#REF!</v>
      </c>
      <c r="I1432" s="90" t="e">
        <f>'ORÇAMENTO '!#REF!</f>
        <v>#REF!</v>
      </c>
      <c r="J1432" s="90" t="e">
        <f>'ORÇAMENTO '!#REF!</f>
        <v>#REF!</v>
      </c>
      <c r="K1432" s="90" t="e">
        <f>'ORÇAMENTO '!#REF!</f>
        <v>#REF!</v>
      </c>
      <c r="L1432" s="92" t="e">
        <f>'ORÇAMENTO '!#REF!</f>
        <v>#REF!</v>
      </c>
      <c r="M1432" s="92" t="e">
        <f>'ORÇAMENTO '!#REF!</f>
        <v>#REF!</v>
      </c>
      <c r="N1432" s="95" t="e">
        <f>'ORÇAMENTO '!#REF!</f>
        <v>#REF!</v>
      </c>
      <c r="R1432" s="96" t="e">
        <f>IF(F1432=F1431,0,SUMIF($F$6:$F$1627,F1432,$H$6:$H$1627))</f>
        <v>#REF!</v>
      </c>
      <c r="S1432" s="96" t="e">
        <f>IF(F1432=F1431,0,SUMIF($F$6:$F$1627,F1432,$I$6:$I$1627))</f>
        <v>#REF!</v>
      </c>
      <c r="T1432" s="89" t="e">
        <f>IF(F1432=F1431,0,SUMIF($F$6:$F$1627,F1432,$L$6:$L$1627))</f>
        <v>#REF!</v>
      </c>
      <c r="U1432" s="96" t="e">
        <f t="shared" si="445"/>
        <v>#REF!</v>
      </c>
      <c r="V1432" s="100" t="e">
        <f>IF(F1432=F1431,0,SUMIF($F$6:$F$1627,F1432,$N$6:$N$1627))</f>
        <v>#REF!</v>
      </c>
      <c r="W1432" s="103" t="e">
        <f>V1432+W1431</f>
        <v>#REF!</v>
      </c>
    </row>
    <row r="1433" spans="3:23">
      <c r="C1433" s="84" t="e">
        <f>'ORÇAMENTO '!#REF!</f>
        <v>#REF!</v>
      </c>
      <c r="D1433" s="88" t="e">
        <f>'ORÇAMENTO '!#REF!</f>
        <v>#REF!</v>
      </c>
      <c r="E1433" s="88" t="e">
        <f>'ORÇAMENTO '!#REF!</f>
        <v>#REF!</v>
      </c>
      <c r="F1433" s="88" t="e">
        <f>'ORÇAMENTO '!#REF!</f>
        <v>#REF!</v>
      </c>
      <c r="G1433" s="90" t="e">
        <f>'ORÇAMENTO '!#REF!</f>
        <v>#REF!</v>
      </c>
      <c r="H1433" s="92" t="e">
        <f>'ORÇAMENTO '!#REF!</f>
        <v>#REF!</v>
      </c>
      <c r="I1433" s="90" t="e">
        <f>'ORÇAMENTO '!#REF!</f>
        <v>#REF!</v>
      </c>
      <c r="J1433" s="90" t="e">
        <f>'ORÇAMENTO '!#REF!</f>
        <v>#REF!</v>
      </c>
      <c r="K1433" s="90" t="e">
        <f>'ORÇAMENTO '!#REF!</f>
        <v>#REF!</v>
      </c>
      <c r="L1433" s="92" t="e">
        <f>'ORÇAMENTO '!#REF!</f>
        <v>#REF!</v>
      </c>
      <c r="M1433" s="92" t="e">
        <f>'ORÇAMENTO '!#REF!</f>
        <v>#REF!</v>
      </c>
      <c r="N1433" s="95" t="e">
        <f>'ORÇAMENTO '!#REF!</f>
        <v>#REF!</v>
      </c>
      <c r="R1433" s="96" t="e">
        <f>IF(F1433=F1432,0,SUMIF($F$6:$F$1627,F1433,$H$6:$H$1627))</f>
        <v>#REF!</v>
      </c>
      <c r="S1433" s="96" t="e">
        <f>IF(F1433=F1432,0,SUMIF($F$6:$F$1627,F1433,$I$6:$I$1627))</f>
        <v>#REF!</v>
      </c>
      <c r="T1433" s="89" t="e">
        <f>IF(F1433=F1432,0,SUMIF($F$6:$F$1627,F1433,$L$6:$L$1627))</f>
        <v>#REF!</v>
      </c>
      <c r="U1433" s="96" t="e">
        <f t="shared" si="445"/>
        <v>#REF!</v>
      </c>
      <c r="V1433" s="100" t="e">
        <f>IF(F1433=F1432,0,SUMIF($F$6:$F$1627,F1433,$N$6:$N$1627))</f>
        <v>#REF!</v>
      </c>
      <c r="W1433" s="103" t="e">
        <f>V1433+W1432</f>
        <v>#REF!</v>
      </c>
    </row>
    <row r="1434" spans="3:23">
      <c r="C1434" s="84" t="e">
        <f>'ORÇAMENTO '!#REF!</f>
        <v>#REF!</v>
      </c>
      <c r="D1434" s="88" t="e">
        <f>'ORÇAMENTO '!#REF!</f>
        <v>#REF!</v>
      </c>
      <c r="E1434" s="88" t="e">
        <f>'ORÇAMENTO '!#REF!</f>
        <v>#REF!</v>
      </c>
      <c r="F1434" s="88" t="e">
        <f>'ORÇAMENTO '!#REF!</f>
        <v>#REF!</v>
      </c>
      <c r="G1434" s="90" t="e">
        <f>'ORÇAMENTO '!#REF!</f>
        <v>#REF!</v>
      </c>
      <c r="H1434" s="92" t="e">
        <f>'ORÇAMENTO '!#REF!</f>
        <v>#REF!</v>
      </c>
      <c r="I1434" s="90" t="e">
        <f>'ORÇAMENTO '!#REF!</f>
        <v>#REF!</v>
      </c>
      <c r="J1434" s="90" t="e">
        <f>'ORÇAMENTO '!#REF!</f>
        <v>#REF!</v>
      </c>
      <c r="K1434" s="90" t="e">
        <f>'ORÇAMENTO '!#REF!</f>
        <v>#REF!</v>
      </c>
      <c r="L1434" s="92" t="e">
        <f>'ORÇAMENTO '!#REF!</f>
        <v>#REF!</v>
      </c>
      <c r="M1434" s="92" t="e">
        <f>'ORÇAMENTO '!#REF!</f>
        <v>#REF!</v>
      </c>
      <c r="N1434" s="95" t="e">
        <f>'ORÇAMENTO '!#REF!</f>
        <v>#REF!</v>
      </c>
      <c r="R1434" s="96" t="e">
        <f>IF(F1434=F1433,0,SUMIF($F$6:$F$1627,F1434,$H$6:$H$1627))</f>
        <v>#REF!</v>
      </c>
      <c r="S1434" s="96" t="e">
        <f>IF(F1434=F1433,0,SUMIF($F$6:$F$1627,F1434,$I$6:$I$1627))</f>
        <v>#REF!</v>
      </c>
      <c r="T1434" s="89" t="e">
        <f>IF(F1434=F1433,0,SUMIF($F$6:$F$1627,F1434,$L$6:$L$1627))</f>
        <v>#REF!</v>
      </c>
      <c r="U1434" s="96" t="e">
        <f t="shared" si="445"/>
        <v>#REF!</v>
      </c>
      <c r="V1434" s="100" t="e">
        <f>IF(F1434=F1433,0,SUMIF($F$6:$F$1627,F1434,$N$6:$N$1627))</f>
        <v>#REF!</v>
      </c>
      <c r="W1434" s="103" t="e">
        <f>V1434+W1433</f>
        <v>#REF!</v>
      </c>
    </row>
    <row r="1435" spans="3:23">
      <c r="C1435" s="84" t="e">
        <f>'ORÇAMENTO '!#REF!</f>
        <v>#REF!</v>
      </c>
      <c r="D1435" s="88" t="e">
        <f>'ORÇAMENTO '!#REF!</f>
        <v>#REF!</v>
      </c>
      <c r="E1435" s="88" t="e">
        <f>'ORÇAMENTO '!#REF!</f>
        <v>#REF!</v>
      </c>
      <c r="F1435" s="88" t="e">
        <f>'ORÇAMENTO '!#REF!</f>
        <v>#REF!</v>
      </c>
      <c r="G1435" s="90" t="e">
        <f>'ORÇAMENTO '!#REF!</f>
        <v>#REF!</v>
      </c>
      <c r="H1435" s="92" t="e">
        <f>'ORÇAMENTO '!#REF!</f>
        <v>#REF!</v>
      </c>
      <c r="I1435" s="90" t="e">
        <f>'ORÇAMENTO '!#REF!</f>
        <v>#REF!</v>
      </c>
      <c r="J1435" s="90" t="e">
        <f>'ORÇAMENTO '!#REF!</f>
        <v>#REF!</v>
      </c>
      <c r="K1435" s="90" t="e">
        <f>'ORÇAMENTO '!#REF!</f>
        <v>#REF!</v>
      </c>
      <c r="L1435" s="92" t="e">
        <f>'ORÇAMENTO '!#REF!</f>
        <v>#REF!</v>
      </c>
      <c r="M1435" s="92" t="e">
        <f>'ORÇAMENTO '!#REF!</f>
        <v>#REF!</v>
      </c>
      <c r="N1435" s="95" t="e">
        <f>'ORÇAMENTO '!#REF!</f>
        <v>#REF!</v>
      </c>
      <c r="R1435" s="96" t="e">
        <f>IF(F1435=F1434,0,SUMIF($F$6:$F$1627,F1435,$H$6:$H$1627))</f>
        <v>#REF!</v>
      </c>
      <c r="S1435" s="96" t="e">
        <f>IF(F1435=F1434,0,SUMIF($F$6:$F$1627,F1435,$I$6:$I$1627))</f>
        <v>#REF!</v>
      </c>
      <c r="T1435" s="89" t="e">
        <f>IF(F1435=F1434,0,SUMIF($F$6:$F$1627,F1435,$L$6:$L$1627))</f>
        <v>#REF!</v>
      </c>
      <c r="U1435" s="96" t="e">
        <f t="shared" si="445"/>
        <v>#REF!</v>
      </c>
      <c r="V1435" s="100" t="e">
        <f>IF(F1435=F1434,0,SUMIF($F$6:$F$1627,F1435,$N$6:$N$1627))</f>
        <v>#REF!</v>
      </c>
      <c r="W1435" s="103" t="e">
        <f>V1435+W1434</f>
        <v>#REF!</v>
      </c>
    </row>
    <row r="1436" spans="3:23" hidden="1">
      <c r="C1436" s="84" t="e">
        <f>'ORÇAMENTO '!#REF!</f>
        <v>#REF!</v>
      </c>
      <c r="D1436" s="88" t="e">
        <f>'ORÇAMENTO '!#REF!</f>
        <v>#REF!</v>
      </c>
      <c r="E1436" s="88" t="e">
        <f>'ORÇAMENTO '!#REF!</f>
        <v>#REF!</v>
      </c>
      <c r="F1436" s="88" t="e">
        <f>'ORÇAMENTO '!#REF!</f>
        <v>#REF!</v>
      </c>
      <c r="G1436" s="90" t="e">
        <f>'ORÇAMENTO '!#REF!</f>
        <v>#REF!</v>
      </c>
      <c r="H1436" s="92" t="e">
        <f>'ORÇAMENTO '!#REF!</f>
        <v>#REF!</v>
      </c>
      <c r="I1436" s="90" t="e">
        <f>'ORÇAMENTO '!#REF!</f>
        <v>#REF!</v>
      </c>
      <c r="J1436" s="90" t="e">
        <f>'ORÇAMENTO '!#REF!</f>
        <v>#REF!</v>
      </c>
      <c r="K1436" s="90" t="e">
        <f>'ORÇAMENTO '!#REF!</f>
        <v>#REF!</v>
      </c>
      <c r="L1436" s="92" t="e">
        <f>'ORÇAMENTO '!#REF!</f>
        <v>#REF!</v>
      </c>
      <c r="M1436" s="92" t="e">
        <f>'ORÇAMENTO '!#REF!</f>
        <v>#REF!</v>
      </c>
      <c r="N1436" s="95" t="e">
        <f>'ORÇAMENTO '!#REF!</f>
        <v>#REF!</v>
      </c>
      <c r="R1436" s="96" t="e">
        <f>IF(F1436=F1435,0,SUMIF(F$6:F$1627,F1436,H$6:H$1627))</f>
        <v>#REF!</v>
      </c>
      <c r="S1436" s="96" t="e">
        <f>IF(F1436=F1435,0,SUMIF(F$6:F$1627,F1436,I$6:I$1627))</f>
        <v>#REF!</v>
      </c>
      <c r="T1436" s="89" t="e">
        <f>IF(F1436=F1435,0,SUMIF(F$6:F$1627,F1436,L$6:L$1627))</f>
        <v>#REF!</v>
      </c>
      <c r="U1436" s="96" t="e">
        <f t="shared" si="445"/>
        <v>#REF!</v>
      </c>
      <c r="V1436" s="100" t="e">
        <f>IF(F1436=F1435,0,SUMIF(F$6:F$1627,F1436,N$6:N$1627))</f>
        <v>#REF!</v>
      </c>
    </row>
    <row r="1437" spans="3:23" hidden="1">
      <c r="C1437" s="84" t="e">
        <f>'ORÇAMENTO '!#REF!</f>
        <v>#REF!</v>
      </c>
      <c r="D1437" s="88" t="e">
        <f>'ORÇAMENTO '!#REF!</f>
        <v>#REF!</v>
      </c>
      <c r="E1437" s="88" t="e">
        <f>'ORÇAMENTO '!#REF!</f>
        <v>#REF!</v>
      </c>
      <c r="F1437" s="88" t="e">
        <f>'ORÇAMENTO '!#REF!</f>
        <v>#REF!</v>
      </c>
      <c r="G1437" s="90" t="e">
        <f>'ORÇAMENTO '!#REF!</f>
        <v>#REF!</v>
      </c>
      <c r="H1437" s="92" t="e">
        <f>'ORÇAMENTO '!#REF!</f>
        <v>#REF!</v>
      </c>
      <c r="I1437" s="90" t="e">
        <f>'ORÇAMENTO '!#REF!</f>
        <v>#REF!</v>
      </c>
      <c r="J1437" s="90" t="e">
        <f>'ORÇAMENTO '!#REF!</f>
        <v>#REF!</v>
      </c>
      <c r="K1437" s="90" t="e">
        <f>'ORÇAMENTO '!#REF!</f>
        <v>#REF!</v>
      </c>
      <c r="L1437" s="92" t="e">
        <f>'ORÇAMENTO '!#REF!</f>
        <v>#REF!</v>
      </c>
      <c r="M1437" s="92" t="e">
        <f>'ORÇAMENTO '!#REF!</f>
        <v>#REF!</v>
      </c>
      <c r="N1437" s="95" t="e">
        <f>'ORÇAMENTO '!#REF!</f>
        <v>#REF!</v>
      </c>
      <c r="R1437" s="96" t="e">
        <f>IF(F1437=F1436,0,SUMIF(F$6:F$1627,F1437,H$6:H$1627))</f>
        <v>#REF!</v>
      </c>
      <c r="S1437" s="96" t="e">
        <f>IF(F1437=F1436,0,SUMIF(F$6:F$1627,F1437,I$6:I$1627))</f>
        <v>#REF!</v>
      </c>
      <c r="T1437" s="89" t="e">
        <f>IF(F1437=F1436,0,SUMIF(F$6:F$1627,F1437,L$6:L$1627))</f>
        <v>#REF!</v>
      </c>
      <c r="U1437" s="96" t="e">
        <f t="shared" si="445"/>
        <v>#REF!</v>
      </c>
      <c r="V1437" s="100" t="e">
        <f>IF(F1437=F1436,0,SUMIF(F$6:F$1627,F1437,N$6:N$1627))</f>
        <v>#REF!</v>
      </c>
    </row>
    <row r="1438" spans="3:23">
      <c r="C1438" s="84" t="e">
        <f>'ORÇAMENTO '!#REF!</f>
        <v>#REF!</v>
      </c>
      <c r="D1438" s="88" t="e">
        <f>'ORÇAMENTO '!#REF!</f>
        <v>#REF!</v>
      </c>
      <c r="E1438" s="88" t="e">
        <f>'ORÇAMENTO '!#REF!</f>
        <v>#REF!</v>
      </c>
      <c r="F1438" s="88" t="e">
        <f>'ORÇAMENTO '!#REF!</f>
        <v>#REF!</v>
      </c>
      <c r="G1438" s="90" t="e">
        <f>'ORÇAMENTO '!#REF!</f>
        <v>#REF!</v>
      </c>
      <c r="H1438" s="92" t="e">
        <f>'ORÇAMENTO '!#REF!</f>
        <v>#REF!</v>
      </c>
      <c r="I1438" s="90" t="e">
        <f>'ORÇAMENTO '!#REF!</f>
        <v>#REF!</v>
      </c>
      <c r="J1438" s="90" t="e">
        <f>'ORÇAMENTO '!#REF!</f>
        <v>#REF!</v>
      </c>
      <c r="K1438" s="90" t="e">
        <f>'ORÇAMENTO '!#REF!</f>
        <v>#REF!</v>
      </c>
      <c r="L1438" s="92" t="e">
        <f>'ORÇAMENTO '!#REF!</f>
        <v>#REF!</v>
      </c>
      <c r="M1438" s="92" t="e">
        <f>'ORÇAMENTO '!#REF!</f>
        <v>#REF!</v>
      </c>
      <c r="N1438" s="95" t="e">
        <f>'ORÇAMENTO '!#REF!</f>
        <v>#REF!</v>
      </c>
      <c r="R1438" s="96" t="e">
        <f t="shared" ref="R1438:R1448" si="446">IF(F1438=F1437,0,SUMIF($F$6:$F$1627,F1438,$H$6:$H$1627))</f>
        <v>#REF!</v>
      </c>
      <c r="S1438" s="96" t="e">
        <f t="shared" ref="S1438:S1448" si="447">IF(F1438=F1437,0,SUMIF($F$6:$F$1627,F1438,$I$6:$I$1627))</f>
        <v>#REF!</v>
      </c>
      <c r="T1438" s="89" t="e">
        <f t="shared" ref="T1438:T1448" si="448">IF(F1438=F1437,0,SUMIF($F$6:$F$1627,F1438,$L$6:$L$1627))</f>
        <v>#REF!</v>
      </c>
      <c r="U1438" s="96" t="e">
        <f t="shared" si="445"/>
        <v>#REF!</v>
      </c>
      <c r="V1438" s="100" t="e">
        <f t="shared" ref="V1438:V1448" si="449">IF(F1438=F1437,0,SUMIF($F$6:$F$1627,F1438,$N$6:$N$1627))</f>
        <v>#REF!</v>
      </c>
      <c r="W1438" s="103" t="e">
        <f t="shared" ref="W1438:W1448" si="450">V1438+W1437</f>
        <v>#REF!</v>
      </c>
    </row>
    <row r="1439" spans="3:23">
      <c r="C1439" s="84" t="e">
        <f>'ORÇAMENTO '!#REF!</f>
        <v>#REF!</v>
      </c>
      <c r="D1439" s="88" t="e">
        <f>'ORÇAMENTO '!#REF!</f>
        <v>#REF!</v>
      </c>
      <c r="E1439" s="88" t="e">
        <f>'ORÇAMENTO '!#REF!</f>
        <v>#REF!</v>
      </c>
      <c r="F1439" s="88" t="e">
        <f>'ORÇAMENTO '!#REF!</f>
        <v>#REF!</v>
      </c>
      <c r="G1439" s="90" t="e">
        <f>'ORÇAMENTO '!#REF!</f>
        <v>#REF!</v>
      </c>
      <c r="H1439" s="92" t="e">
        <f>'ORÇAMENTO '!#REF!</f>
        <v>#REF!</v>
      </c>
      <c r="I1439" s="90" t="e">
        <f>'ORÇAMENTO '!#REF!</f>
        <v>#REF!</v>
      </c>
      <c r="J1439" s="90" t="e">
        <f>'ORÇAMENTO '!#REF!</f>
        <v>#REF!</v>
      </c>
      <c r="K1439" s="90" t="e">
        <f>'ORÇAMENTO '!#REF!</f>
        <v>#REF!</v>
      </c>
      <c r="L1439" s="92" t="e">
        <f>'ORÇAMENTO '!#REF!</f>
        <v>#REF!</v>
      </c>
      <c r="M1439" s="92" t="e">
        <f>'ORÇAMENTO '!#REF!</f>
        <v>#REF!</v>
      </c>
      <c r="N1439" s="95" t="e">
        <f>'ORÇAMENTO '!#REF!</f>
        <v>#REF!</v>
      </c>
      <c r="R1439" s="96" t="e">
        <f t="shared" si="446"/>
        <v>#REF!</v>
      </c>
      <c r="S1439" s="96" t="e">
        <f t="shared" si="447"/>
        <v>#REF!</v>
      </c>
      <c r="T1439" s="89" t="e">
        <f t="shared" si="448"/>
        <v>#REF!</v>
      </c>
      <c r="U1439" s="96" t="e">
        <f t="shared" si="445"/>
        <v>#REF!</v>
      </c>
      <c r="V1439" s="100" t="e">
        <f t="shared" si="449"/>
        <v>#REF!</v>
      </c>
      <c r="W1439" s="103" t="e">
        <f t="shared" si="450"/>
        <v>#REF!</v>
      </c>
    </row>
    <row r="1440" spans="3:23">
      <c r="C1440" s="84" t="e">
        <f>'ORÇAMENTO '!#REF!</f>
        <v>#REF!</v>
      </c>
      <c r="D1440" s="88" t="e">
        <f>'ORÇAMENTO '!#REF!</f>
        <v>#REF!</v>
      </c>
      <c r="E1440" s="88" t="e">
        <f>'ORÇAMENTO '!#REF!</f>
        <v>#REF!</v>
      </c>
      <c r="F1440" s="88" t="e">
        <f>'ORÇAMENTO '!#REF!</f>
        <v>#REF!</v>
      </c>
      <c r="G1440" s="90" t="e">
        <f>'ORÇAMENTO '!#REF!</f>
        <v>#REF!</v>
      </c>
      <c r="H1440" s="92" t="e">
        <f>'ORÇAMENTO '!#REF!</f>
        <v>#REF!</v>
      </c>
      <c r="I1440" s="90" t="e">
        <f>'ORÇAMENTO '!#REF!</f>
        <v>#REF!</v>
      </c>
      <c r="J1440" s="90" t="e">
        <f>'ORÇAMENTO '!#REF!</f>
        <v>#REF!</v>
      </c>
      <c r="K1440" s="90" t="e">
        <f>'ORÇAMENTO '!#REF!</f>
        <v>#REF!</v>
      </c>
      <c r="L1440" s="92" t="e">
        <f>'ORÇAMENTO '!#REF!</f>
        <v>#REF!</v>
      </c>
      <c r="M1440" s="92" t="e">
        <f>'ORÇAMENTO '!#REF!</f>
        <v>#REF!</v>
      </c>
      <c r="N1440" s="95" t="e">
        <f>'ORÇAMENTO '!#REF!</f>
        <v>#REF!</v>
      </c>
      <c r="R1440" s="96" t="e">
        <f t="shared" si="446"/>
        <v>#REF!</v>
      </c>
      <c r="S1440" s="96" t="e">
        <f t="shared" si="447"/>
        <v>#REF!</v>
      </c>
      <c r="T1440" s="89" t="e">
        <f t="shared" si="448"/>
        <v>#REF!</v>
      </c>
      <c r="U1440" s="96" t="e">
        <f t="shared" si="445"/>
        <v>#REF!</v>
      </c>
      <c r="V1440" s="100" t="e">
        <f t="shared" si="449"/>
        <v>#REF!</v>
      </c>
      <c r="W1440" s="103" t="e">
        <f t="shared" si="450"/>
        <v>#REF!</v>
      </c>
    </row>
    <row r="1441" spans="3:23">
      <c r="C1441" s="84" t="e">
        <f>'ORÇAMENTO '!#REF!</f>
        <v>#REF!</v>
      </c>
      <c r="D1441" s="88" t="e">
        <f>'ORÇAMENTO '!#REF!</f>
        <v>#REF!</v>
      </c>
      <c r="E1441" s="88" t="e">
        <f>'ORÇAMENTO '!#REF!</f>
        <v>#REF!</v>
      </c>
      <c r="F1441" s="88" t="e">
        <f>'ORÇAMENTO '!#REF!</f>
        <v>#REF!</v>
      </c>
      <c r="G1441" s="90" t="e">
        <f>'ORÇAMENTO '!#REF!</f>
        <v>#REF!</v>
      </c>
      <c r="H1441" s="92" t="e">
        <f>'ORÇAMENTO '!#REF!</f>
        <v>#REF!</v>
      </c>
      <c r="I1441" s="90" t="e">
        <f>'ORÇAMENTO '!#REF!</f>
        <v>#REF!</v>
      </c>
      <c r="J1441" s="90" t="e">
        <f>'ORÇAMENTO '!#REF!</f>
        <v>#REF!</v>
      </c>
      <c r="K1441" s="90" t="e">
        <f>'ORÇAMENTO '!#REF!</f>
        <v>#REF!</v>
      </c>
      <c r="L1441" s="92" t="e">
        <f>'ORÇAMENTO '!#REF!</f>
        <v>#REF!</v>
      </c>
      <c r="M1441" s="92" t="e">
        <f>'ORÇAMENTO '!#REF!</f>
        <v>#REF!</v>
      </c>
      <c r="N1441" s="95" t="e">
        <f>'ORÇAMENTO '!#REF!</f>
        <v>#REF!</v>
      </c>
      <c r="R1441" s="96" t="e">
        <f t="shared" si="446"/>
        <v>#REF!</v>
      </c>
      <c r="S1441" s="96" t="e">
        <f t="shared" si="447"/>
        <v>#REF!</v>
      </c>
      <c r="T1441" s="89" t="e">
        <f t="shared" si="448"/>
        <v>#REF!</v>
      </c>
      <c r="U1441" s="96" t="e">
        <f t="shared" si="445"/>
        <v>#REF!</v>
      </c>
      <c r="V1441" s="100" t="e">
        <f t="shared" si="449"/>
        <v>#REF!</v>
      </c>
      <c r="W1441" s="103" t="e">
        <f t="shared" si="450"/>
        <v>#REF!</v>
      </c>
    </row>
    <row r="1442" spans="3:23">
      <c r="C1442" s="84" t="e">
        <f>'ORÇAMENTO '!#REF!</f>
        <v>#REF!</v>
      </c>
      <c r="D1442" s="88" t="e">
        <f>'ORÇAMENTO '!#REF!</f>
        <v>#REF!</v>
      </c>
      <c r="E1442" s="88" t="e">
        <f>'ORÇAMENTO '!#REF!</f>
        <v>#REF!</v>
      </c>
      <c r="F1442" s="88" t="e">
        <f>'ORÇAMENTO '!#REF!</f>
        <v>#REF!</v>
      </c>
      <c r="G1442" s="90" t="e">
        <f>'ORÇAMENTO '!#REF!</f>
        <v>#REF!</v>
      </c>
      <c r="H1442" s="92" t="e">
        <f>'ORÇAMENTO '!#REF!</f>
        <v>#REF!</v>
      </c>
      <c r="I1442" s="90" t="e">
        <f>'ORÇAMENTO '!#REF!</f>
        <v>#REF!</v>
      </c>
      <c r="J1442" s="90" t="e">
        <f>'ORÇAMENTO '!#REF!</f>
        <v>#REF!</v>
      </c>
      <c r="K1442" s="90" t="e">
        <f>'ORÇAMENTO '!#REF!</f>
        <v>#REF!</v>
      </c>
      <c r="L1442" s="92" t="e">
        <f>'ORÇAMENTO '!#REF!</f>
        <v>#REF!</v>
      </c>
      <c r="M1442" s="92" t="e">
        <f>'ORÇAMENTO '!#REF!</f>
        <v>#REF!</v>
      </c>
      <c r="N1442" s="95" t="e">
        <f>'ORÇAMENTO '!#REF!</f>
        <v>#REF!</v>
      </c>
      <c r="R1442" s="96" t="e">
        <f t="shared" si="446"/>
        <v>#REF!</v>
      </c>
      <c r="S1442" s="96" t="e">
        <f t="shared" si="447"/>
        <v>#REF!</v>
      </c>
      <c r="T1442" s="89" t="e">
        <f t="shared" si="448"/>
        <v>#REF!</v>
      </c>
      <c r="U1442" s="96" t="e">
        <f t="shared" si="445"/>
        <v>#REF!</v>
      </c>
      <c r="V1442" s="100" t="e">
        <f t="shared" si="449"/>
        <v>#REF!</v>
      </c>
      <c r="W1442" s="103" t="e">
        <f t="shared" si="450"/>
        <v>#REF!</v>
      </c>
    </row>
    <row r="1443" spans="3:23">
      <c r="C1443" s="84" t="e">
        <f>'ORÇAMENTO '!#REF!</f>
        <v>#REF!</v>
      </c>
      <c r="D1443" s="88" t="e">
        <f>'ORÇAMENTO '!#REF!</f>
        <v>#REF!</v>
      </c>
      <c r="E1443" s="88" t="e">
        <f>'ORÇAMENTO '!#REF!</f>
        <v>#REF!</v>
      </c>
      <c r="F1443" s="88" t="e">
        <f>'ORÇAMENTO '!#REF!</f>
        <v>#REF!</v>
      </c>
      <c r="G1443" s="90" t="e">
        <f>'ORÇAMENTO '!#REF!</f>
        <v>#REF!</v>
      </c>
      <c r="H1443" s="92" t="e">
        <f>'ORÇAMENTO '!#REF!</f>
        <v>#REF!</v>
      </c>
      <c r="I1443" s="90" t="e">
        <f>'ORÇAMENTO '!#REF!</f>
        <v>#REF!</v>
      </c>
      <c r="J1443" s="90" t="e">
        <f>'ORÇAMENTO '!#REF!</f>
        <v>#REF!</v>
      </c>
      <c r="K1443" s="90" t="e">
        <f>'ORÇAMENTO '!#REF!</f>
        <v>#REF!</v>
      </c>
      <c r="L1443" s="92" t="e">
        <f>'ORÇAMENTO '!#REF!</f>
        <v>#REF!</v>
      </c>
      <c r="M1443" s="92" t="e">
        <f>'ORÇAMENTO '!#REF!</f>
        <v>#REF!</v>
      </c>
      <c r="N1443" s="95" t="e">
        <f>'ORÇAMENTO '!#REF!</f>
        <v>#REF!</v>
      </c>
      <c r="R1443" s="96" t="e">
        <f t="shared" si="446"/>
        <v>#REF!</v>
      </c>
      <c r="S1443" s="96" t="e">
        <f t="shared" si="447"/>
        <v>#REF!</v>
      </c>
      <c r="T1443" s="89" t="e">
        <f t="shared" si="448"/>
        <v>#REF!</v>
      </c>
      <c r="U1443" s="96" t="e">
        <f t="shared" si="445"/>
        <v>#REF!</v>
      </c>
      <c r="V1443" s="100" t="e">
        <f t="shared" si="449"/>
        <v>#REF!</v>
      </c>
      <c r="W1443" s="103" t="e">
        <f t="shared" si="450"/>
        <v>#REF!</v>
      </c>
    </row>
    <row r="1444" spans="3:23" ht="33.75">
      <c r="C1444" s="84" t="str">
        <f>'ORÇAMENTO '!A98</f>
        <v>05.01.13</v>
      </c>
      <c r="D1444" s="88" t="str">
        <f>'ORÇAMENTO '!B98</f>
        <v>SINAPI</v>
      </c>
      <c r="E1444" s="88">
        <f>'ORÇAMENTO '!C98</f>
        <v>88650</v>
      </c>
      <c r="F1444" s="88" t="str">
        <f>'ORÇAMENTO '!D98</f>
        <v>RODAPÉ EM PORCELANATO GRIFE GRIS ACETINADO H=10CM REF. ELIANE OU EQUIVALENTE TÉCNICO</v>
      </c>
      <c r="G1444" s="90" t="str">
        <f>'ORÇAMENTO '!E98</f>
        <v>ml</v>
      </c>
      <c r="H1444" s="92">
        <f>'ORÇAMENTO '!F98</f>
        <v>113.18</v>
      </c>
      <c r="I1444" s="90">
        <f>'ORÇAMENTO '!G98</f>
        <v>7.36</v>
      </c>
      <c r="J1444" s="90">
        <f>'ORÇAMENTO '!H98</f>
        <v>1.6000000000000005</v>
      </c>
      <c r="K1444" s="90">
        <f>'ORÇAMENTO '!K98</f>
        <v>1014.08</v>
      </c>
      <c r="L1444" s="92">
        <f>'ORÇAMENTO '!O98</f>
        <v>232.21</v>
      </c>
      <c r="M1444" s="92">
        <f>'ORÇAMENTO '!P98</f>
        <v>1199.07</v>
      </c>
      <c r="N1444" s="95">
        <f>'ORÇAMENTO '!Q98</f>
        <v>1.5187364789363801E-3</v>
      </c>
      <c r="R1444" s="96" t="e">
        <f t="shared" si="446"/>
        <v>#REF!</v>
      </c>
      <c r="S1444" s="96" t="e">
        <f t="shared" si="447"/>
        <v>#REF!</v>
      </c>
      <c r="T1444" s="89" t="e">
        <f t="shared" si="448"/>
        <v>#REF!</v>
      </c>
      <c r="U1444" s="96" t="e">
        <f t="shared" si="445"/>
        <v>#REF!</v>
      </c>
      <c r="V1444" s="100" t="e">
        <f t="shared" si="449"/>
        <v>#REF!</v>
      </c>
      <c r="W1444" s="103" t="e">
        <f t="shared" si="450"/>
        <v>#REF!</v>
      </c>
    </row>
    <row r="1445" spans="3:23">
      <c r="C1445" s="84" t="e">
        <f>'ORÇAMENTO '!#REF!</f>
        <v>#REF!</v>
      </c>
      <c r="D1445" s="88" t="e">
        <f>'ORÇAMENTO '!#REF!</f>
        <v>#REF!</v>
      </c>
      <c r="E1445" s="88" t="e">
        <f>'ORÇAMENTO '!#REF!</f>
        <v>#REF!</v>
      </c>
      <c r="F1445" s="88" t="e">
        <f>'ORÇAMENTO '!#REF!</f>
        <v>#REF!</v>
      </c>
      <c r="G1445" s="90" t="e">
        <f>'ORÇAMENTO '!#REF!</f>
        <v>#REF!</v>
      </c>
      <c r="H1445" s="92" t="e">
        <f>'ORÇAMENTO '!#REF!</f>
        <v>#REF!</v>
      </c>
      <c r="I1445" s="90" t="e">
        <f>'ORÇAMENTO '!#REF!</f>
        <v>#REF!</v>
      </c>
      <c r="J1445" s="90" t="e">
        <f>'ORÇAMENTO '!#REF!</f>
        <v>#REF!</v>
      </c>
      <c r="K1445" s="90" t="e">
        <f>'ORÇAMENTO '!#REF!</f>
        <v>#REF!</v>
      </c>
      <c r="L1445" s="92" t="e">
        <f>'ORÇAMENTO '!#REF!</f>
        <v>#REF!</v>
      </c>
      <c r="M1445" s="92" t="e">
        <f>'ORÇAMENTO '!#REF!</f>
        <v>#REF!</v>
      </c>
      <c r="N1445" s="95" t="e">
        <f>'ORÇAMENTO '!#REF!</f>
        <v>#REF!</v>
      </c>
      <c r="R1445" s="96" t="e">
        <f t="shared" si="446"/>
        <v>#REF!</v>
      </c>
      <c r="S1445" s="96" t="e">
        <f t="shared" si="447"/>
        <v>#REF!</v>
      </c>
      <c r="T1445" s="89" t="e">
        <f t="shared" si="448"/>
        <v>#REF!</v>
      </c>
      <c r="U1445" s="96" t="e">
        <f t="shared" si="445"/>
        <v>#REF!</v>
      </c>
      <c r="V1445" s="100" t="e">
        <f t="shared" si="449"/>
        <v>#REF!</v>
      </c>
      <c r="W1445" s="103" t="e">
        <f t="shared" si="450"/>
        <v>#REF!</v>
      </c>
    </row>
    <row r="1446" spans="3:23">
      <c r="C1446" s="84" t="e">
        <f>'ORÇAMENTO '!#REF!</f>
        <v>#REF!</v>
      </c>
      <c r="D1446" s="88" t="e">
        <f>'ORÇAMENTO '!#REF!</f>
        <v>#REF!</v>
      </c>
      <c r="E1446" s="88" t="e">
        <f>'ORÇAMENTO '!#REF!</f>
        <v>#REF!</v>
      </c>
      <c r="F1446" s="88" t="e">
        <f>'ORÇAMENTO '!#REF!</f>
        <v>#REF!</v>
      </c>
      <c r="G1446" s="90" t="e">
        <f>'ORÇAMENTO '!#REF!</f>
        <v>#REF!</v>
      </c>
      <c r="H1446" s="92" t="e">
        <f>'ORÇAMENTO '!#REF!</f>
        <v>#REF!</v>
      </c>
      <c r="I1446" s="90" t="e">
        <f>'ORÇAMENTO '!#REF!</f>
        <v>#REF!</v>
      </c>
      <c r="J1446" s="90" t="e">
        <f>'ORÇAMENTO '!#REF!</f>
        <v>#REF!</v>
      </c>
      <c r="K1446" s="90" t="e">
        <f>'ORÇAMENTO '!#REF!</f>
        <v>#REF!</v>
      </c>
      <c r="L1446" s="92" t="e">
        <f>'ORÇAMENTO '!#REF!</f>
        <v>#REF!</v>
      </c>
      <c r="M1446" s="92" t="e">
        <f>'ORÇAMENTO '!#REF!</f>
        <v>#REF!</v>
      </c>
      <c r="N1446" s="95" t="e">
        <f>'ORÇAMENTO '!#REF!</f>
        <v>#REF!</v>
      </c>
      <c r="R1446" s="96" t="e">
        <f t="shared" si="446"/>
        <v>#REF!</v>
      </c>
      <c r="S1446" s="96" t="e">
        <f t="shared" si="447"/>
        <v>#REF!</v>
      </c>
      <c r="T1446" s="89" t="e">
        <f t="shared" si="448"/>
        <v>#REF!</v>
      </c>
      <c r="U1446" s="96" t="e">
        <f t="shared" si="445"/>
        <v>#REF!</v>
      </c>
      <c r="V1446" s="100" t="e">
        <f t="shared" si="449"/>
        <v>#REF!</v>
      </c>
      <c r="W1446" s="103" t="e">
        <f t="shared" si="450"/>
        <v>#REF!</v>
      </c>
    </row>
    <row r="1447" spans="3:23">
      <c r="C1447" s="84" t="e">
        <f>'ORÇAMENTO '!#REF!</f>
        <v>#REF!</v>
      </c>
      <c r="D1447" s="88" t="e">
        <f>'ORÇAMENTO '!#REF!</f>
        <v>#REF!</v>
      </c>
      <c r="E1447" s="88" t="e">
        <f>'ORÇAMENTO '!#REF!</f>
        <v>#REF!</v>
      </c>
      <c r="F1447" s="88" t="e">
        <f>'ORÇAMENTO '!#REF!</f>
        <v>#REF!</v>
      </c>
      <c r="G1447" s="90" t="e">
        <f>'ORÇAMENTO '!#REF!</f>
        <v>#REF!</v>
      </c>
      <c r="H1447" s="92" t="e">
        <f>'ORÇAMENTO '!#REF!</f>
        <v>#REF!</v>
      </c>
      <c r="I1447" s="90" t="e">
        <f>'ORÇAMENTO '!#REF!</f>
        <v>#REF!</v>
      </c>
      <c r="J1447" s="90" t="e">
        <f>'ORÇAMENTO '!#REF!</f>
        <v>#REF!</v>
      </c>
      <c r="K1447" s="90" t="e">
        <f>'ORÇAMENTO '!#REF!</f>
        <v>#REF!</v>
      </c>
      <c r="L1447" s="92" t="e">
        <f>'ORÇAMENTO '!#REF!</f>
        <v>#REF!</v>
      </c>
      <c r="M1447" s="92" t="e">
        <f>'ORÇAMENTO '!#REF!</f>
        <v>#REF!</v>
      </c>
      <c r="N1447" s="95" t="e">
        <f>'ORÇAMENTO '!#REF!</f>
        <v>#REF!</v>
      </c>
      <c r="R1447" s="96" t="e">
        <f t="shared" si="446"/>
        <v>#REF!</v>
      </c>
      <c r="S1447" s="96" t="e">
        <f t="shared" si="447"/>
        <v>#REF!</v>
      </c>
      <c r="T1447" s="89" t="e">
        <f t="shared" si="448"/>
        <v>#REF!</v>
      </c>
      <c r="U1447" s="96" t="e">
        <f t="shared" si="445"/>
        <v>#REF!</v>
      </c>
      <c r="V1447" s="100" t="e">
        <f t="shared" si="449"/>
        <v>#REF!</v>
      </c>
      <c r="W1447" s="103" t="e">
        <f t="shared" si="450"/>
        <v>#REF!</v>
      </c>
    </row>
    <row r="1448" spans="3:23">
      <c r="C1448" s="84" t="e">
        <f>'ORÇAMENTO '!#REF!</f>
        <v>#REF!</v>
      </c>
      <c r="D1448" s="88" t="e">
        <f>'ORÇAMENTO '!#REF!</f>
        <v>#REF!</v>
      </c>
      <c r="E1448" s="88" t="e">
        <f>'ORÇAMENTO '!#REF!</f>
        <v>#REF!</v>
      </c>
      <c r="F1448" s="88" t="e">
        <f>'ORÇAMENTO '!#REF!</f>
        <v>#REF!</v>
      </c>
      <c r="G1448" s="90" t="e">
        <f>'ORÇAMENTO '!#REF!</f>
        <v>#REF!</v>
      </c>
      <c r="H1448" s="92" t="e">
        <f>'ORÇAMENTO '!#REF!</f>
        <v>#REF!</v>
      </c>
      <c r="I1448" s="90" t="e">
        <f>'ORÇAMENTO '!#REF!</f>
        <v>#REF!</v>
      </c>
      <c r="J1448" s="90" t="e">
        <f>'ORÇAMENTO '!#REF!</f>
        <v>#REF!</v>
      </c>
      <c r="K1448" s="90" t="e">
        <f>'ORÇAMENTO '!#REF!</f>
        <v>#REF!</v>
      </c>
      <c r="L1448" s="92" t="e">
        <f>'ORÇAMENTO '!#REF!</f>
        <v>#REF!</v>
      </c>
      <c r="M1448" s="92" t="e">
        <f>'ORÇAMENTO '!#REF!</f>
        <v>#REF!</v>
      </c>
      <c r="N1448" s="95" t="e">
        <f>'ORÇAMENTO '!#REF!</f>
        <v>#REF!</v>
      </c>
      <c r="R1448" s="96" t="e">
        <f t="shared" si="446"/>
        <v>#REF!</v>
      </c>
      <c r="S1448" s="96" t="e">
        <f t="shared" si="447"/>
        <v>#REF!</v>
      </c>
      <c r="T1448" s="89" t="e">
        <f t="shared" si="448"/>
        <v>#REF!</v>
      </c>
      <c r="U1448" s="96" t="e">
        <f t="shared" si="445"/>
        <v>#REF!</v>
      </c>
      <c r="V1448" s="100" t="e">
        <f t="shared" si="449"/>
        <v>#REF!</v>
      </c>
      <c r="W1448" s="103" t="e">
        <f t="shared" si="450"/>
        <v>#REF!</v>
      </c>
    </row>
    <row r="1449" spans="3:23" hidden="1">
      <c r="C1449" s="84" t="e">
        <f>'ORÇAMENTO '!#REF!</f>
        <v>#REF!</v>
      </c>
      <c r="D1449" s="88" t="e">
        <f>'ORÇAMENTO '!#REF!</f>
        <v>#REF!</v>
      </c>
      <c r="E1449" s="88" t="e">
        <f>'ORÇAMENTO '!#REF!</f>
        <v>#REF!</v>
      </c>
      <c r="F1449" s="88" t="e">
        <f>'ORÇAMENTO '!#REF!</f>
        <v>#REF!</v>
      </c>
      <c r="G1449" s="90" t="e">
        <f>'ORÇAMENTO '!#REF!</f>
        <v>#REF!</v>
      </c>
      <c r="H1449" s="92" t="e">
        <f>'ORÇAMENTO '!#REF!</f>
        <v>#REF!</v>
      </c>
      <c r="I1449" s="90" t="e">
        <f>'ORÇAMENTO '!#REF!</f>
        <v>#REF!</v>
      </c>
      <c r="J1449" s="90" t="e">
        <f>'ORÇAMENTO '!#REF!</f>
        <v>#REF!</v>
      </c>
      <c r="K1449" s="90" t="e">
        <f>'ORÇAMENTO '!#REF!</f>
        <v>#REF!</v>
      </c>
      <c r="L1449" s="92" t="e">
        <f>'ORÇAMENTO '!#REF!</f>
        <v>#REF!</v>
      </c>
      <c r="M1449" s="92" t="e">
        <f>'ORÇAMENTO '!#REF!</f>
        <v>#REF!</v>
      </c>
      <c r="N1449" s="95" t="e">
        <f>'ORÇAMENTO '!#REF!</f>
        <v>#REF!</v>
      </c>
      <c r="R1449" s="96" t="e">
        <f t="shared" ref="R1449:R1455" si="451">IF(F1449=F1448,0,SUMIF(F$6:F$1627,F1449,H$6:H$1627))</f>
        <v>#REF!</v>
      </c>
      <c r="S1449" s="96" t="e">
        <f t="shared" ref="S1449:S1455" si="452">IF(F1449=F1448,0,SUMIF(F$6:F$1627,F1449,I$6:I$1627))</f>
        <v>#REF!</v>
      </c>
      <c r="T1449" s="89" t="e">
        <f t="shared" ref="T1449:T1455" si="453">IF(F1449=F1448,0,SUMIF(F$6:F$1627,F1449,L$6:L$1627))</f>
        <v>#REF!</v>
      </c>
      <c r="U1449" s="96" t="e">
        <f t="shared" si="445"/>
        <v>#REF!</v>
      </c>
      <c r="V1449" s="100" t="e">
        <f t="shared" ref="V1449:V1455" si="454">IF(F1449=F1448,0,SUMIF(F$6:F$1627,F1449,N$6:N$1627))</f>
        <v>#REF!</v>
      </c>
    </row>
    <row r="1450" spans="3:23" hidden="1">
      <c r="C1450" s="84" t="e">
        <f>'ORÇAMENTO '!#REF!</f>
        <v>#REF!</v>
      </c>
      <c r="D1450" s="88" t="e">
        <f>'ORÇAMENTO '!#REF!</f>
        <v>#REF!</v>
      </c>
      <c r="E1450" s="88" t="e">
        <f>'ORÇAMENTO '!#REF!</f>
        <v>#REF!</v>
      </c>
      <c r="F1450" s="88" t="e">
        <f>'ORÇAMENTO '!#REF!</f>
        <v>#REF!</v>
      </c>
      <c r="G1450" s="90" t="e">
        <f>'ORÇAMENTO '!#REF!</f>
        <v>#REF!</v>
      </c>
      <c r="H1450" s="92" t="e">
        <f>'ORÇAMENTO '!#REF!</f>
        <v>#REF!</v>
      </c>
      <c r="I1450" s="90" t="e">
        <f>'ORÇAMENTO '!#REF!</f>
        <v>#REF!</v>
      </c>
      <c r="J1450" s="90" t="e">
        <f>'ORÇAMENTO '!#REF!</f>
        <v>#REF!</v>
      </c>
      <c r="K1450" s="90" t="e">
        <f>'ORÇAMENTO '!#REF!</f>
        <v>#REF!</v>
      </c>
      <c r="L1450" s="92" t="e">
        <f>'ORÇAMENTO '!#REF!</f>
        <v>#REF!</v>
      </c>
      <c r="M1450" s="92" t="e">
        <f>'ORÇAMENTO '!#REF!</f>
        <v>#REF!</v>
      </c>
      <c r="N1450" s="95" t="e">
        <f>'ORÇAMENTO '!#REF!</f>
        <v>#REF!</v>
      </c>
      <c r="R1450" s="96" t="e">
        <f t="shared" si="451"/>
        <v>#REF!</v>
      </c>
      <c r="S1450" s="96" t="e">
        <f t="shared" si="452"/>
        <v>#REF!</v>
      </c>
      <c r="T1450" s="89" t="e">
        <f t="shared" si="453"/>
        <v>#REF!</v>
      </c>
      <c r="U1450" s="96" t="e">
        <f t="shared" si="445"/>
        <v>#REF!</v>
      </c>
      <c r="V1450" s="100" t="e">
        <f t="shared" si="454"/>
        <v>#REF!</v>
      </c>
    </row>
    <row r="1451" spans="3:23" hidden="1">
      <c r="C1451" s="84" t="e">
        <f>'ORÇAMENTO '!#REF!</f>
        <v>#REF!</v>
      </c>
      <c r="D1451" s="88" t="e">
        <f>'ORÇAMENTO '!#REF!</f>
        <v>#REF!</v>
      </c>
      <c r="E1451" s="88" t="e">
        <f>'ORÇAMENTO '!#REF!</f>
        <v>#REF!</v>
      </c>
      <c r="F1451" s="88" t="e">
        <f>'ORÇAMENTO '!#REF!</f>
        <v>#REF!</v>
      </c>
      <c r="G1451" s="90" t="e">
        <f>'ORÇAMENTO '!#REF!</f>
        <v>#REF!</v>
      </c>
      <c r="H1451" s="92" t="e">
        <f>'ORÇAMENTO '!#REF!</f>
        <v>#REF!</v>
      </c>
      <c r="I1451" s="90" t="e">
        <f>'ORÇAMENTO '!#REF!</f>
        <v>#REF!</v>
      </c>
      <c r="J1451" s="90" t="e">
        <f>'ORÇAMENTO '!#REF!</f>
        <v>#REF!</v>
      </c>
      <c r="K1451" s="90" t="e">
        <f>'ORÇAMENTO '!#REF!</f>
        <v>#REF!</v>
      </c>
      <c r="L1451" s="92" t="e">
        <f>'ORÇAMENTO '!#REF!</f>
        <v>#REF!</v>
      </c>
      <c r="M1451" s="92" t="e">
        <f>'ORÇAMENTO '!#REF!</f>
        <v>#REF!</v>
      </c>
      <c r="N1451" s="95" t="e">
        <f>'ORÇAMENTO '!#REF!</f>
        <v>#REF!</v>
      </c>
      <c r="R1451" s="96" t="e">
        <f t="shared" si="451"/>
        <v>#REF!</v>
      </c>
      <c r="S1451" s="96" t="e">
        <f t="shared" si="452"/>
        <v>#REF!</v>
      </c>
      <c r="T1451" s="89" t="e">
        <f t="shared" si="453"/>
        <v>#REF!</v>
      </c>
      <c r="U1451" s="96" t="e">
        <f t="shared" si="445"/>
        <v>#REF!</v>
      </c>
      <c r="V1451" s="100" t="e">
        <f t="shared" si="454"/>
        <v>#REF!</v>
      </c>
    </row>
    <row r="1452" spans="3:23" hidden="1">
      <c r="C1452" s="84" t="e">
        <f>'ORÇAMENTO '!#REF!</f>
        <v>#REF!</v>
      </c>
      <c r="D1452" s="88" t="e">
        <f>'ORÇAMENTO '!#REF!</f>
        <v>#REF!</v>
      </c>
      <c r="E1452" s="88" t="e">
        <f>'ORÇAMENTO '!#REF!</f>
        <v>#REF!</v>
      </c>
      <c r="F1452" s="88" t="e">
        <f>'ORÇAMENTO '!#REF!</f>
        <v>#REF!</v>
      </c>
      <c r="G1452" s="90" t="e">
        <f>'ORÇAMENTO '!#REF!</f>
        <v>#REF!</v>
      </c>
      <c r="H1452" s="92" t="e">
        <f>'ORÇAMENTO '!#REF!</f>
        <v>#REF!</v>
      </c>
      <c r="I1452" s="90" t="e">
        <f>'ORÇAMENTO '!#REF!</f>
        <v>#REF!</v>
      </c>
      <c r="J1452" s="90" t="e">
        <f>'ORÇAMENTO '!#REF!</f>
        <v>#REF!</v>
      </c>
      <c r="K1452" s="90" t="e">
        <f>'ORÇAMENTO '!#REF!</f>
        <v>#REF!</v>
      </c>
      <c r="L1452" s="92" t="e">
        <f>'ORÇAMENTO '!#REF!</f>
        <v>#REF!</v>
      </c>
      <c r="M1452" s="92" t="e">
        <f>'ORÇAMENTO '!#REF!</f>
        <v>#REF!</v>
      </c>
      <c r="N1452" s="95" t="e">
        <f>'ORÇAMENTO '!#REF!</f>
        <v>#REF!</v>
      </c>
      <c r="R1452" s="96" t="e">
        <f t="shared" si="451"/>
        <v>#REF!</v>
      </c>
      <c r="S1452" s="96" t="e">
        <f t="shared" si="452"/>
        <v>#REF!</v>
      </c>
      <c r="T1452" s="89" t="e">
        <f t="shared" si="453"/>
        <v>#REF!</v>
      </c>
      <c r="U1452" s="96" t="e">
        <f t="shared" si="445"/>
        <v>#REF!</v>
      </c>
      <c r="V1452" s="100" t="e">
        <f t="shared" si="454"/>
        <v>#REF!</v>
      </c>
    </row>
    <row r="1453" spans="3:23" hidden="1">
      <c r="C1453" s="84" t="e">
        <f>'ORÇAMENTO '!#REF!</f>
        <v>#REF!</v>
      </c>
      <c r="D1453" s="88" t="e">
        <f>'ORÇAMENTO '!#REF!</f>
        <v>#REF!</v>
      </c>
      <c r="E1453" s="88" t="e">
        <f>'ORÇAMENTO '!#REF!</f>
        <v>#REF!</v>
      </c>
      <c r="F1453" s="88" t="e">
        <f>'ORÇAMENTO '!#REF!</f>
        <v>#REF!</v>
      </c>
      <c r="G1453" s="90" t="e">
        <f>'ORÇAMENTO '!#REF!</f>
        <v>#REF!</v>
      </c>
      <c r="H1453" s="92" t="e">
        <f>'ORÇAMENTO '!#REF!</f>
        <v>#REF!</v>
      </c>
      <c r="I1453" s="90" t="e">
        <f>'ORÇAMENTO '!#REF!</f>
        <v>#REF!</v>
      </c>
      <c r="J1453" s="90" t="e">
        <f>'ORÇAMENTO '!#REF!</f>
        <v>#REF!</v>
      </c>
      <c r="K1453" s="90" t="e">
        <f>'ORÇAMENTO '!#REF!</f>
        <v>#REF!</v>
      </c>
      <c r="L1453" s="92" t="e">
        <f>'ORÇAMENTO '!#REF!</f>
        <v>#REF!</v>
      </c>
      <c r="M1453" s="92" t="e">
        <f>'ORÇAMENTO '!#REF!</f>
        <v>#REF!</v>
      </c>
      <c r="N1453" s="95" t="e">
        <f>'ORÇAMENTO '!#REF!</f>
        <v>#REF!</v>
      </c>
      <c r="R1453" s="96" t="e">
        <f t="shared" si="451"/>
        <v>#REF!</v>
      </c>
      <c r="S1453" s="96" t="e">
        <f t="shared" si="452"/>
        <v>#REF!</v>
      </c>
      <c r="T1453" s="89" t="e">
        <f t="shared" si="453"/>
        <v>#REF!</v>
      </c>
      <c r="U1453" s="96" t="e">
        <f t="shared" si="445"/>
        <v>#REF!</v>
      </c>
      <c r="V1453" s="100" t="e">
        <f t="shared" si="454"/>
        <v>#REF!</v>
      </c>
    </row>
    <row r="1454" spans="3:23" hidden="1">
      <c r="C1454" s="84" t="e">
        <f>'ORÇAMENTO '!#REF!</f>
        <v>#REF!</v>
      </c>
      <c r="D1454" s="88" t="e">
        <f>'ORÇAMENTO '!#REF!</f>
        <v>#REF!</v>
      </c>
      <c r="E1454" s="88" t="e">
        <f>'ORÇAMENTO '!#REF!</f>
        <v>#REF!</v>
      </c>
      <c r="F1454" s="88" t="e">
        <f>'ORÇAMENTO '!#REF!</f>
        <v>#REF!</v>
      </c>
      <c r="G1454" s="90" t="e">
        <f>'ORÇAMENTO '!#REF!</f>
        <v>#REF!</v>
      </c>
      <c r="H1454" s="92" t="e">
        <f>'ORÇAMENTO '!#REF!</f>
        <v>#REF!</v>
      </c>
      <c r="I1454" s="90" t="e">
        <f>'ORÇAMENTO '!#REF!</f>
        <v>#REF!</v>
      </c>
      <c r="J1454" s="90" t="e">
        <f>'ORÇAMENTO '!#REF!</f>
        <v>#REF!</v>
      </c>
      <c r="K1454" s="90" t="e">
        <f>'ORÇAMENTO '!#REF!</f>
        <v>#REF!</v>
      </c>
      <c r="L1454" s="92" t="e">
        <f>'ORÇAMENTO '!#REF!</f>
        <v>#REF!</v>
      </c>
      <c r="M1454" s="92" t="e">
        <f>'ORÇAMENTO '!#REF!</f>
        <v>#REF!</v>
      </c>
      <c r="N1454" s="95" t="e">
        <f>'ORÇAMENTO '!#REF!</f>
        <v>#REF!</v>
      </c>
      <c r="R1454" s="96" t="e">
        <f t="shared" si="451"/>
        <v>#REF!</v>
      </c>
      <c r="S1454" s="96" t="e">
        <f t="shared" si="452"/>
        <v>#REF!</v>
      </c>
      <c r="T1454" s="89" t="e">
        <f t="shared" si="453"/>
        <v>#REF!</v>
      </c>
      <c r="U1454" s="96" t="e">
        <f t="shared" si="445"/>
        <v>#REF!</v>
      </c>
      <c r="V1454" s="100" t="e">
        <f t="shared" si="454"/>
        <v>#REF!</v>
      </c>
    </row>
    <row r="1455" spans="3:23" hidden="1">
      <c r="C1455" s="84" t="e">
        <f>'ORÇAMENTO '!#REF!</f>
        <v>#REF!</v>
      </c>
      <c r="D1455" s="88" t="e">
        <f>'ORÇAMENTO '!#REF!</f>
        <v>#REF!</v>
      </c>
      <c r="E1455" s="88" t="e">
        <f>'ORÇAMENTO '!#REF!</f>
        <v>#REF!</v>
      </c>
      <c r="F1455" s="88" t="e">
        <f>'ORÇAMENTO '!#REF!</f>
        <v>#REF!</v>
      </c>
      <c r="G1455" s="90" t="e">
        <f>'ORÇAMENTO '!#REF!</f>
        <v>#REF!</v>
      </c>
      <c r="H1455" s="92" t="e">
        <f>'ORÇAMENTO '!#REF!</f>
        <v>#REF!</v>
      </c>
      <c r="I1455" s="90" t="e">
        <f>'ORÇAMENTO '!#REF!</f>
        <v>#REF!</v>
      </c>
      <c r="J1455" s="90" t="e">
        <f>'ORÇAMENTO '!#REF!</f>
        <v>#REF!</v>
      </c>
      <c r="K1455" s="90" t="e">
        <f>'ORÇAMENTO '!#REF!</f>
        <v>#REF!</v>
      </c>
      <c r="L1455" s="92" t="e">
        <f>'ORÇAMENTO '!#REF!</f>
        <v>#REF!</v>
      </c>
      <c r="M1455" s="92" t="e">
        <f>'ORÇAMENTO '!#REF!</f>
        <v>#REF!</v>
      </c>
      <c r="N1455" s="95" t="e">
        <f>'ORÇAMENTO '!#REF!</f>
        <v>#REF!</v>
      </c>
      <c r="R1455" s="96" t="e">
        <f t="shared" si="451"/>
        <v>#REF!</v>
      </c>
      <c r="S1455" s="96" t="e">
        <f t="shared" si="452"/>
        <v>#REF!</v>
      </c>
      <c r="T1455" s="89" t="e">
        <f t="shared" si="453"/>
        <v>#REF!</v>
      </c>
      <c r="U1455" s="96" t="e">
        <f t="shared" si="445"/>
        <v>#REF!</v>
      </c>
      <c r="V1455" s="100" t="e">
        <f t="shared" si="454"/>
        <v>#REF!</v>
      </c>
    </row>
    <row r="1456" spans="3:23">
      <c r="C1456" s="84" t="e">
        <f>'ORÇAMENTO '!#REF!</f>
        <v>#REF!</v>
      </c>
      <c r="D1456" s="88" t="e">
        <f>'ORÇAMENTO '!#REF!</f>
        <v>#REF!</v>
      </c>
      <c r="E1456" s="88" t="e">
        <f>'ORÇAMENTO '!#REF!</f>
        <v>#REF!</v>
      </c>
      <c r="F1456" s="88" t="e">
        <f>'ORÇAMENTO '!#REF!</f>
        <v>#REF!</v>
      </c>
      <c r="G1456" s="90" t="e">
        <f>'ORÇAMENTO '!#REF!</f>
        <v>#REF!</v>
      </c>
      <c r="H1456" s="92" t="e">
        <f>'ORÇAMENTO '!#REF!</f>
        <v>#REF!</v>
      </c>
      <c r="I1456" s="90" t="e">
        <f>'ORÇAMENTO '!#REF!</f>
        <v>#REF!</v>
      </c>
      <c r="J1456" s="90" t="e">
        <f>'ORÇAMENTO '!#REF!</f>
        <v>#REF!</v>
      </c>
      <c r="K1456" s="90" t="e">
        <f>'ORÇAMENTO '!#REF!</f>
        <v>#REF!</v>
      </c>
      <c r="L1456" s="92" t="e">
        <f>'ORÇAMENTO '!#REF!</f>
        <v>#REF!</v>
      </c>
      <c r="M1456" s="92" t="e">
        <f>'ORÇAMENTO '!#REF!</f>
        <v>#REF!</v>
      </c>
      <c r="N1456" s="95" t="e">
        <f>'ORÇAMENTO '!#REF!</f>
        <v>#REF!</v>
      </c>
      <c r="R1456" s="96" t="e">
        <f>IF(F1456=F1455,0,SUMIF($F$6:$F$1627,F1456,$H$6:$H$1627))</f>
        <v>#REF!</v>
      </c>
      <c r="S1456" s="96" t="e">
        <f>IF(F1456=F1455,0,SUMIF($F$6:$F$1627,F1456,$I$6:$I$1627))</f>
        <v>#REF!</v>
      </c>
      <c r="T1456" s="89" t="e">
        <f>IF(F1456=F1455,0,SUMIF($F$6:$F$1627,F1456,$L$6:$L$1627))</f>
        <v>#REF!</v>
      </c>
      <c r="U1456" s="96" t="e">
        <f t="shared" si="445"/>
        <v>#REF!</v>
      </c>
      <c r="V1456" s="100" t="e">
        <f>IF(F1456=F1455,0,SUMIF($F$6:$F$1627,F1456,$N$6:$N$1627))</f>
        <v>#REF!</v>
      </c>
      <c r="W1456" s="103" t="e">
        <f>V1456+W1455</f>
        <v>#REF!</v>
      </c>
    </row>
    <row r="1457" spans="3:23">
      <c r="C1457" s="84" t="e">
        <f>'ORÇAMENTO '!#REF!</f>
        <v>#REF!</v>
      </c>
      <c r="D1457" s="88" t="e">
        <f>'ORÇAMENTO '!#REF!</f>
        <v>#REF!</v>
      </c>
      <c r="E1457" s="88" t="e">
        <f>'ORÇAMENTO '!#REF!</f>
        <v>#REF!</v>
      </c>
      <c r="F1457" s="88" t="e">
        <f>'ORÇAMENTO '!#REF!</f>
        <v>#REF!</v>
      </c>
      <c r="G1457" s="90" t="e">
        <f>'ORÇAMENTO '!#REF!</f>
        <v>#REF!</v>
      </c>
      <c r="H1457" s="92" t="e">
        <f>'ORÇAMENTO '!#REF!</f>
        <v>#REF!</v>
      </c>
      <c r="I1457" s="90" t="e">
        <f>'ORÇAMENTO '!#REF!</f>
        <v>#REF!</v>
      </c>
      <c r="J1457" s="90" t="e">
        <f>'ORÇAMENTO '!#REF!</f>
        <v>#REF!</v>
      </c>
      <c r="K1457" s="90" t="e">
        <f>'ORÇAMENTO '!#REF!</f>
        <v>#REF!</v>
      </c>
      <c r="L1457" s="92" t="e">
        <f>'ORÇAMENTO '!#REF!</f>
        <v>#REF!</v>
      </c>
      <c r="M1457" s="92" t="e">
        <f>'ORÇAMENTO '!#REF!</f>
        <v>#REF!</v>
      </c>
      <c r="N1457" s="95" t="e">
        <f>'ORÇAMENTO '!#REF!</f>
        <v>#REF!</v>
      </c>
      <c r="R1457" s="96" t="e">
        <f>IF(F1457=F1456,0,SUMIF($F$6:$F$1627,F1457,$H$6:$H$1627))</f>
        <v>#REF!</v>
      </c>
      <c r="S1457" s="96" t="e">
        <f>IF(F1457=F1456,0,SUMIF($F$6:$F$1627,F1457,$I$6:$I$1627))</f>
        <v>#REF!</v>
      </c>
      <c r="T1457" s="89" t="e">
        <f>IF(F1457=F1456,0,SUMIF($F$6:$F$1627,F1457,$L$6:$L$1627))</f>
        <v>#REF!</v>
      </c>
      <c r="U1457" s="96" t="e">
        <f t="shared" si="445"/>
        <v>#REF!</v>
      </c>
      <c r="V1457" s="100" t="e">
        <f>IF(F1457=F1456,0,SUMIF($F$6:$F$1627,F1457,$N$6:$N$1627))</f>
        <v>#REF!</v>
      </c>
      <c r="W1457" s="103" t="e">
        <f>V1457+W1456</f>
        <v>#REF!</v>
      </c>
    </row>
    <row r="1458" spans="3:23">
      <c r="C1458" s="84" t="e">
        <f>'ORÇAMENTO '!#REF!</f>
        <v>#REF!</v>
      </c>
      <c r="D1458" s="88" t="e">
        <f>'ORÇAMENTO '!#REF!</f>
        <v>#REF!</v>
      </c>
      <c r="E1458" s="88" t="e">
        <f>'ORÇAMENTO '!#REF!</f>
        <v>#REF!</v>
      </c>
      <c r="F1458" s="88" t="e">
        <f>'ORÇAMENTO '!#REF!</f>
        <v>#REF!</v>
      </c>
      <c r="G1458" s="90" t="e">
        <f>'ORÇAMENTO '!#REF!</f>
        <v>#REF!</v>
      </c>
      <c r="H1458" s="92" t="e">
        <f>'ORÇAMENTO '!#REF!</f>
        <v>#REF!</v>
      </c>
      <c r="I1458" s="90" t="e">
        <f>'ORÇAMENTO '!#REF!</f>
        <v>#REF!</v>
      </c>
      <c r="J1458" s="90" t="e">
        <f>'ORÇAMENTO '!#REF!</f>
        <v>#REF!</v>
      </c>
      <c r="K1458" s="90" t="e">
        <f>'ORÇAMENTO '!#REF!</f>
        <v>#REF!</v>
      </c>
      <c r="L1458" s="92" t="e">
        <f>'ORÇAMENTO '!#REF!</f>
        <v>#REF!</v>
      </c>
      <c r="M1458" s="92" t="e">
        <f>'ORÇAMENTO '!#REF!</f>
        <v>#REF!</v>
      </c>
      <c r="N1458" s="95" t="e">
        <f>'ORÇAMENTO '!#REF!</f>
        <v>#REF!</v>
      </c>
      <c r="R1458" s="96" t="e">
        <f>IF(F1458=F1457,0,SUMIF($F$6:$F$1627,F1458,$H$6:$H$1627))</f>
        <v>#REF!</v>
      </c>
      <c r="S1458" s="96" t="e">
        <f>IF(F1458=F1457,0,SUMIF($F$6:$F$1627,F1458,$I$6:$I$1627))</f>
        <v>#REF!</v>
      </c>
      <c r="T1458" s="89" t="e">
        <f>IF(F1458=F1457,0,SUMIF($F$6:$F$1627,F1458,$L$6:$L$1627))</f>
        <v>#REF!</v>
      </c>
      <c r="U1458" s="96" t="e">
        <f t="shared" si="445"/>
        <v>#REF!</v>
      </c>
      <c r="V1458" s="100" t="e">
        <f>IF(F1458=F1457,0,SUMIF($F$6:$F$1627,F1458,$N$6:$N$1627))</f>
        <v>#REF!</v>
      </c>
      <c r="W1458" s="103" t="e">
        <f>V1458+W1457</f>
        <v>#REF!</v>
      </c>
    </row>
    <row r="1459" spans="3:23">
      <c r="C1459" s="84" t="e">
        <f>'ORÇAMENTO '!#REF!</f>
        <v>#REF!</v>
      </c>
      <c r="D1459" s="88" t="e">
        <f>'ORÇAMENTO '!#REF!</f>
        <v>#REF!</v>
      </c>
      <c r="E1459" s="88" t="e">
        <f>'ORÇAMENTO '!#REF!</f>
        <v>#REF!</v>
      </c>
      <c r="F1459" s="88" t="e">
        <f>'ORÇAMENTO '!#REF!</f>
        <v>#REF!</v>
      </c>
      <c r="G1459" s="90" t="e">
        <f>'ORÇAMENTO '!#REF!</f>
        <v>#REF!</v>
      </c>
      <c r="H1459" s="92" t="e">
        <f>'ORÇAMENTO '!#REF!</f>
        <v>#REF!</v>
      </c>
      <c r="I1459" s="90" t="e">
        <f>'ORÇAMENTO '!#REF!</f>
        <v>#REF!</v>
      </c>
      <c r="J1459" s="90" t="e">
        <f>'ORÇAMENTO '!#REF!</f>
        <v>#REF!</v>
      </c>
      <c r="K1459" s="90" t="e">
        <f>'ORÇAMENTO '!#REF!</f>
        <v>#REF!</v>
      </c>
      <c r="L1459" s="92" t="e">
        <f>'ORÇAMENTO '!#REF!</f>
        <v>#REF!</v>
      </c>
      <c r="M1459" s="92" t="e">
        <f>'ORÇAMENTO '!#REF!</f>
        <v>#REF!</v>
      </c>
      <c r="N1459" s="95" t="e">
        <f>'ORÇAMENTO '!#REF!</f>
        <v>#REF!</v>
      </c>
      <c r="R1459" s="96" t="e">
        <f>IF(F1459=F1458,0,SUMIF($F$6:$F$1627,F1459,$H$6:$H$1627))</f>
        <v>#REF!</v>
      </c>
      <c r="S1459" s="96" t="e">
        <f>IF(F1459=F1458,0,SUMIF($F$6:$F$1627,F1459,$I$6:$I$1627))</f>
        <v>#REF!</v>
      </c>
      <c r="T1459" s="89" t="e">
        <f>IF(F1459=F1458,0,SUMIF($F$6:$F$1627,F1459,$L$6:$L$1627))</f>
        <v>#REF!</v>
      </c>
      <c r="U1459" s="96" t="e">
        <f t="shared" si="445"/>
        <v>#REF!</v>
      </c>
      <c r="V1459" s="100" t="e">
        <f>IF(F1459=F1458,0,SUMIF($F$6:$F$1627,F1459,$N$6:$N$1627))</f>
        <v>#REF!</v>
      </c>
      <c r="W1459" s="103" t="e">
        <f>V1459+W1458</f>
        <v>#REF!</v>
      </c>
    </row>
    <row r="1460" spans="3:23" hidden="1">
      <c r="C1460" s="84" t="e">
        <f>'ORÇAMENTO '!#REF!</f>
        <v>#REF!</v>
      </c>
      <c r="D1460" s="88" t="e">
        <f>'ORÇAMENTO '!#REF!</f>
        <v>#REF!</v>
      </c>
      <c r="E1460" s="88" t="e">
        <f>'ORÇAMENTO '!#REF!</f>
        <v>#REF!</v>
      </c>
      <c r="F1460" s="88" t="e">
        <f>'ORÇAMENTO '!#REF!</f>
        <v>#REF!</v>
      </c>
      <c r="G1460" s="90" t="e">
        <f>'ORÇAMENTO '!#REF!</f>
        <v>#REF!</v>
      </c>
      <c r="H1460" s="92" t="e">
        <f>'ORÇAMENTO '!#REF!</f>
        <v>#REF!</v>
      </c>
      <c r="I1460" s="90" t="e">
        <f>'ORÇAMENTO '!#REF!</f>
        <v>#REF!</v>
      </c>
      <c r="J1460" s="90" t="e">
        <f>'ORÇAMENTO '!#REF!</f>
        <v>#REF!</v>
      </c>
      <c r="K1460" s="90" t="e">
        <f>'ORÇAMENTO '!#REF!</f>
        <v>#REF!</v>
      </c>
      <c r="L1460" s="92" t="e">
        <f>'ORÇAMENTO '!#REF!</f>
        <v>#REF!</v>
      </c>
      <c r="M1460" s="92" t="e">
        <f>'ORÇAMENTO '!#REF!</f>
        <v>#REF!</v>
      </c>
      <c r="N1460" s="95" t="e">
        <f>'ORÇAMENTO '!#REF!</f>
        <v>#REF!</v>
      </c>
      <c r="R1460" s="96" t="e">
        <f>IF(F1460=F1459,0,SUMIF(F$6:F$1627,F1460,H$6:H$1627))</f>
        <v>#REF!</v>
      </c>
      <c r="S1460" s="96" t="e">
        <f>IF(F1460=F1459,0,SUMIF(F$6:F$1627,F1460,I$6:I$1627))</f>
        <v>#REF!</v>
      </c>
      <c r="T1460" s="89" t="e">
        <f>IF(F1460=F1459,0,SUMIF(F$6:F$1627,F1460,L$6:L$1627))</f>
        <v>#REF!</v>
      </c>
      <c r="U1460" s="96" t="e">
        <f t="shared" si="445"/>
        <v>#REF!</v>
      </c>
      <c r="V1460" s="100" t="e">
        <f>IF(F1460=F1459,0,SUMIF(F$6:F$1627,F1460,N$6:N$1627))</f>
        <v>#REF!</v>
      </c>
    </row>
    <row r="1461" spans="3:23" hidden="1">
      <c r="C1461" s="84" t="e">
        <f>'ORÇAMENTO '!#REF!</f>
        <v>#REF!</v>
      </c>
      <c r="D1461" s="88" t="e">
        <f>'ORÇAMENTO '!#REF!</f>
        <v>#REF!</v>
      </c>
      <c r="E1461" s="88" t="e">
        <f>'ORÇAMENTO '!#REF!</f>
        <v>#REF!</v>
      </c>
      <c r="F1461" s="88" t="e">
        <f>'ORÇAMENTO '!#REF!</f>
        <v>#REF!</v>
      </c>
      <c r="G1461" s="90" t="e">
        <f>'ORÇAMENTO '!#REF!</f>
        <v>#REF!</v>
      </c>
      <c r="H1461" s="92" t="e">
        <f>'ORÇAMENTO '!#REF!</f>
        <v>#REF!</v>
      </c>
      <c r="I1461" s="90" t="e">
        <f>'ORÇAMENTO '!#REF!</f>
        <v>#REF!</v>
      </c>
      <c r="J1461" s="90" t="e">
        <f>'ORÇAMENTO '!#REF!</f>
        <v>#REF!</v>
      </c>
      <c r="K1461" s="90" t="e">
        <f>'ORÇAMENTO '!#REF!</f>
        <v>#REF!</v>
      </c>
      <c r="L1461" s="92" t="e">
        <f>'ORÇAMENTO '!#REF!</f>
        <v>#REF!</v>
      </c>
      <c r="M1461" s="92" t="e">
        <f>'ORÇAMENTO '!#REF!</f>
        <v>#REF!</v>
      </c>
      <c r="N1461" s="95" t="e">
        <f>'ORÇAMENTO '!#REF!</f>
        <v>#REF!</v>
      </c>
      <c r="R1461" s="96" t="e">
        <f>IF(F1461=F1460,0,SUMIF(F$6:F$1627,F1461,H$6:H$1627))</f>
        <v>#REF!</v>
      </c>
      <c r="S1461" s="96" t="e">
        <f>IF(F1461=F1460,0,SUMIF(F$6:F$1627,F1461,I$6:I$1627))</f>
        <v>#REF!</v>
      </c>
      <c r="T1461" s="89" t="e">
        <f>IF(F1461=F1460,0,SUMIF(F$6:F$1627,F1461,L$6:L$1627))</f>
        <v>#REF!</v>
      </c>
      <c r="U1461" s="96" t="e">
        <f t="shared" si="445"/>
        <v>#REF!</v>
      </c>
      <c r="V1461" s="100" t="e">
        <f>IF(F1461=F1460,0,SUMIF(F$6:F$1627,F1461,N$6:N$1627))</f>
        <v>#REF!</v>
      </c>
    </row>
    <row r="1462" spans="3:23" hidden="1">
      <c r="C1462" s="84" t="e">
        <f>'ORÇAMENTO '!#REF!</f>
        <v>#REF!</v>
      </c>
      <c r="D1462" s="88" t="e">
        <f>'ORÇAMENTO '!#REF!</f>
        <v>#REF!</v>
      </c>
      <c r="E1462" s="88" t="e">
        <f>'ORÇAMENTO '!#REF!</f>
        <v>#REF!</v>
      </c>
      <c r="F1462" s="88" t="e">
        <f>'ORÇAMENTO '!#REF!</f>
        <v>#REF!</v>
      </c>
      <c r="G1462" s="90" t="e">
        <f>'ORÇAMENTO '!#REF!</f>
        <v>#REF!</v>
      </c>
      <c r="H1462" s="92" t="e">
        <f>'ORÇAMENTO '!#REF!</f>
        <v>#REF!</v>
      </c>
      <c r="I1462" s="90" t="e">
        <f>'ORÇAMENTO '!#REF!</f>
        <v>#REF!</v>
      </c>
      <c r="J1462" s="90" t="e">
        <f>'ORÇAMENTO '!#REF!</f>
        <v>#REF!</v>
      </c>
      <c r="K1462" s="90" t="e">
        <f>'ORÇAMENTO '!#REF!</f>
        <v>#REF!</v>
      </c>
      <c r="L1462" s="92" t="e">
        <f>'ORÇAMENTO '!#REF!</f>
        <v>#REF!</v>
      </c>
      <c r="M1462" s="92" t="e">
        <f>'ORÇAMENTO '!#REF!</f>
        <v>#REF!</v>
      </c>
      <c r="N1462" s="95" t="e">
        <f>'ORÇAMENTO '!#REF!</f>
        <v>#REF!</v>
      </c>
      <c r="R1462" s="96" t="e">
        <f>IF(F1462=F1461,0,SUMIF(F$6:F$1627,F1462,H$6:H$1627))</f>
        <v>#REF!</v>
      </c>
      <c r="S1462" s="96" t="e">
        <f>IF(F1462=F1461,0,SUMIF(F$6:F$1627,F1462,I$6:I$1627))</f>
        <v>#REF!</v>
      </c>
      <c r="T1462" s="89" t="e">
        <f>IF(F1462=F1461,0,SUMIF(F$6:F$1627,F1462,L$6:L$1627))</f>
        <v>#REF!</v>
      </c>
      <c r="U1462" s="96" t="e">
        <f t="shared" si="445"/>
        <v>#REF!</v>
      </c>
      <c r="V1462" s="100" t="e">
        <f>IF(F1462=F1461,0,SUMIF(F$6:F$1627,F1462,N$6:N$1627))</f>
        <v>#REF!</v>
      </c>
    </row>
    <row r="1463" spans="3:23" hidden="1">
      <c r="C1463" s="84" t="e">
        <f>'ORÇAMENTO '!#REF!</f>
        <v>#REF!</v>
      </c>
      <c r="D1463" s="88" t="e">
        <f>'ORÇAMENTO '!#REF!</f>
        <v>#REF!</v>
      </c>
      <c r="E1463" s="88" t="e">
        <f>'ORÇAMENTO '!#REF!</f>
        <v>#REF!</v>
      </c>
      <c r="F1463" s="88" t="e">
        <f>'ORÇAMENTO '!#REF!</f>
        <v>#REF!</v>
      </c>
      <c r="G1463" s="90" t="e">
        <f>'ORÇAMENTO '!#REF!</f>
        <v>#REF!</v>
      </c>
      <c r="H1463" s="92" t="e">
        <f>'ORÇAMENTO '!#REF!</f>
        <v>#REF!</v>
      </c>
      <c r="I1463" s="90" t="e">
        <f>'ORÇAMENTO '!#REF!</f>
        <v>#REF!</v>
      </c>
      <c r="J1463" s="90" t="e">
        <f>'ORÇAMENTO '!#REF!</f>
        <v>#REF!</v>
      </c>
      <c r="K1463" s="90" t="e">
        <f>'ORÇAMENTO '!#REF!</f>
        <v>#REF!</v>
      </c>
      <c r="L1463" s="92" t="e">
        <f>'ORÇAMENTO '!#REF!</f>
        <v>#REF!</v>
      </c>
      <c r="M1463" s="92" t="e">
        <f>'ORÇAMENTO '!#REF!</f>
        <v>#REF!</v>
      </c>
      <c r="N1463" s="95" t="e">
        <f>'ORÇAMENTO '!#REF!</f>
        <v>#REF!</v>
      </c>
      <c r="R1463" s="96" t="e">
        <f>IF(F1463=F1462,0,SUMIF(F$6:F$1627,F1463,H$6:H$1627))</f>
        <v>#REF!</v>
      </c>
      <c r="S1463" s="96" t="e">
        <f>IF(F1463=F1462,0,SUMIF(F$6:F$1627,F1463,I$6:I$1627))</f>
        <v>#REF!</v>
      </c>
      <c r="T1463" s="89" t="e">
        <f>IF(F1463=F1462,0,SUMIF(F$6:F$1627,F1463,L$6:L$1627))</f>
        <v>#REF!</v>
      </c>
      <c r="U1463" s="96" t="e">
        <f t="shared" si="445"/>
        <v>#REF!</v>
      </c>
      <c r="V1463" s="100" t="e">
        <f>IF(F1463=F1462,0,SUMIF(F$6:F$1627,F1463,N$6:N$1627))</f>
        <v>#REF!</v>
      </c>
    </row>
    <row r="1464" spans="3:23" hidden="1">
      <c r="C1464" s="84" t="e">
        <f>'ORÇAMENTO '!#REF!</f>
        <v>#REF!</v>
      </c>
      <c r="D1464" s="88" t="e">
        <f>'ORÇAMENTO '!#REF!</f>
        <v>#REF!</v>
      </c>
      <c r="E1464" s="88" t="e">
        <f>'ORÇAMENTO '!#REF!</f>
        <v>#REF!</v>
      </c>
      <c r="F1464" s="88" t="e">
        <f>'ORÇAMENTO '!#REF!</f>
        <v>#REF!</v>
      </c>
      <c r="G1464" s="90" t="e">
        <f>'ORÇAMENTO '!#REF!</f>
        <v>#REF!</v>
      </c>
      <c r="H1464" s="92" t="e">
        <f>'ORÇAMENTO '!#REF!</f>
        <v>#REF!</v>
      </c>
      <c r="I1464" s="90" t="e">
        <f>'ORÇAMENTO '!#REF!</f>
        <v>#REF!</v>
      </c>
      <c r="J1464" s="90" t="e">
        <f>'ORÇAMENTO '!#REF!</f>
        <v>#REF!</v>
      </c>
      <c r="K1464" s="90" t="e">
        <f>'ORÇAMENTO '!#REF!</f>
        <v>#REF!</v>
      </c>
      <c r="L1464" s="92" t="e">
        <f>'ORÇAMENTO '!#REF!</f>
        <v>#REF!</v>
      </c>
      <c r="M1464" s="92" t="e">
        <f>'ORÇAMENTO '!#REF!</f>
        <v>#REF!</v>
      </c>
      <c r="N1464" s="95" t="e">
        <f>'ORÇAMENTO '!#REF!</f>
        <v>#REF!</v>
      </c>
      <c r="R1464" s="96" t="e">
        <f>IF(F1464=F1463,0,SUMIF(F$6:F$1627,F1464,H$6:H$1627))</f>
        <v>#REF!</v>
      </c>
      <c r="S1464" s="96" t="e">
        <f>IF(F1464=F1463,0,SUMIF(F$6:F$1627,F1464,I$6:I$1627))</f>
        <v>#REF!</v>
      </c>
      <c r="T1464" s="89" t="e">
        <f>IF(F1464=F1463,0,SUMIF(F$6:F$1627,F1464,L$6:L$1627))</f>
        <v>#REF!</v>
      </c>
      <c r="U1464" s="96" t="e">
        <f t="shared" si="445"/>
        <v>#REF!</v>
      </c>
      <c r="V1464" s="100" t="e">
        <f>IF(F1464=F1463,0,SUMIF(F$6:F$1627,F1464,N$6:N$1627))</f>
        <v>#REF!</v>
      </c>
    </row>
    <row r="1465" spans="3:23">
      <c r="C1465" s="84" t="e">
        <f>'ORÇAMENTO '!#REF!</f>
        <v>#REF!</v>
      </c>
      <c r="D1465" s="88" t="e">
        <f>'ORÇAMENTO '!#REF!</f>
        <v>#REF!</v>
      </c>
      <c r="E1465" s="88" t="e">
        <f>'ORÇAMENTO '!#REF!</f>
        <v>#REF!</v>
      </c>
      <c r="F1465" s="88" t="e">
        <f>'ORÇAMENTO '!#REF!</f>
        <v>#REF!</v>
      </c>
      <c r="G1465" s="90" t="e">
        <f>'ORÇAMENTO '!#REF!</f>
        <v>#REF!</v>
      </c>
      <c r="H1465" s="92" t="e">
        <f>'ORÇAMENTO '!#REF!</f>
        <v>#REF!</v>
      </c>
      <c r="I1465" s="90" t="e">
        <f>'ORÇAMENTO '!#REF!</f>
        <v>#REF!</v>
      </c>
      <c r="J1465" s="90" t="e">
        <f>'ORÇAMENTO '!#REF!</f>
        <v>#REF!</v>
      </c>
      <c r="K1465" s="90" t="e">
        <f>'ORÇAMENTO '!#REF!</f>
        <v>#REF!</v>
      </c>
      <c r="L1465" s="92" t="e">
        <f>'ORÇAMENTO '!#REF!</f>
        <v>#REF!</v>
      </c>
      <c r="M1465" s="92" t="e">
        <f>'ORÇAMENTO '!#REF!</f>
        <v>#REF!</v>
      </c>
      <c r="N1465" s="95" t="e">
        <f>'ORÇAMENTO '!#REF!</f>
        <v>#REF!</v>
      </c>
      <c r="R1465" s="96" t="e">
        <f>IF(F1465=F1464,0,SUMIF($F$6:$F$1627,F1465,$H$6:$H$1627))</f>
        <v>#REF!</v>
      </c>
      <c r="S1465" s="96" t="e">
        <f>IF(F1465=F1464,0,SUMIF($F$6:$F$1627,F1465,$I$6:$I$1627))</f>
        <v>#REF!</v>
      </c>
      <c r="T1465" s="89" t="e">
        <f>IF(F1465=F1464,0,SUMIF($F$6:$F$1627,F1465,$L$6:$L$1627))</f>
        <v>#REF!</v>
      </c>
      <c r="U1465" s="96" t="e">
        <f t="shared" si="445"/>
        <v>#REF!</v>
      </c>
      <c r="V1465" s="100" t="e">
        <f>IF(F1465=F1464,0,SUMIF($F$6:$F$1627,F1465,$N$6:$N$1627))</f>
        <v>#REF!</v>
      </c>
      <c r="W1465" s="103" t="e">
        <f>V1465+W1464</f>
        <v>#REF!</v>
      </c>
    </row>
    <row r="1466" spans="3:23">
      <c r="C1466" s="84" t="e">
        <f>'ORÇAMENTO '!#REF!</f>
        <v>#REF!</v>
      </c>
      <c r="D1466" s="88" t="e">
        <f>'ORÇAMENTO '!#REF!</f>
        <v>#REF!</v>
      </c>
      <c r="E1466" s="88" t="e">
        <f>'ORÇAMENTO '!#REF!</f>
        <v>#REF!</v>
      </c>
      <c r="F1466" s="88" t="e">
        <f>'ORÇAMENTO '!#REF!</f>
        <v>#REF!</v>
      </c>
      <c r="G1466" s="90" t="e">
        <f>'ORÇAMENTO '!#REF!</f>
        <v>#REF!</v>
      </c>
      <c r="H1466" s="92" t="e">
        <f>'ORÇAMENTO '!#REF!</f>
        <v>#REF!</v>
      </c>
      <c r="I1466" s="90" t="e">
        <f>'ORÇAMENTO '!#REF!</f>
        <v>#REF!</v>
      </c>
      <c r="J1466" s="90" t="e">
        <f>'ORÇAMENTO '!#REF!</f>
        <v>#REF!</v>
      </c>
      <c r="K1466" s="90" t="e">
        <f>'ORÇAMENTO '!#REF!</f>
        <v>#REF!</v>
      </c>
      <c r="L1466" s="92" t="e">
        <f>'ORÇAMENTO '!#REF!</f>
        <v>#REF!</v>
      </c>
      <c r="M1466" s="92" t="e">
        <f>'ORÇAMENTO '!#REF!</f>
        <v>#REF!</v>
      </c>
      <c r="N1466" s="95" t="e">
        <f>'ORÇAMENTO '!#REF!</f>
        <v>#REF!</v>
      </c>
      <c r="R1466" s="96" t="e">
        <f>IF(F1466=F1465,0,SUMIF($F$6:$F$1627,F1466,$H$6:$H$1627))</f>
        <v>#REF!</v>
      </c>
      <c r="S1466" s="96" t="e">
        <f>IF(F1466=F1465,0,SUMIF($F$6:$F$1627,F1466,$I$6:$I$1627))</f>
        <v>#REF!</v>
      </c>
      <c r="T1466" s="89" t="e">
        <f>IF(F1466=F1465,0,SUMIF($F$6:$F$1627,F1466,$L$6:$L$1627))</f>
        <v>#REF!</v>
      </c>
      <c r="U1466" s="96" t="e">
        <f t="shared" si="445"/>
        <v>#REF!</v>
      </c>
      <c r="V1466" s="100" t="e">
        <f>IF(F1466=F1465,0,SUMIF($F$6:$F$1627,F1466,$N$6:$N$1627))</f>
        <v>#REF!</v>
      </c>
      <c r="W1466" s="103" t="e">
        <f>V1466+W1465</f>
        <v>#REF!</v>
      </c>
    </row>
    <row r="1467" spans="3:23">
      <c r="C1467" s="84" t="e">
        <f>'ORÇAMENTO '!#REF!</f>
        <v>#REF!</v>
      </c>
      <c r="D1467" s="88" t="e">
        <f>'ORÇAMENTO '!#REF!</f>
        <v>#REF!</v>
      </c>
      <c r="E1467" s="88" t="e">
        <f>'ORÇAMENTO '!#REF!</f>
        <v>#REF!</v>
      </c>
      <c r="F1467" s="88" t="e">
        <f>'ORÇAMENTO '!#REF!</f>
        <v>#REF!</v>
      </c>
      <c r="G1467" s="90" t="e">
        <f>'ORÇAMENTO '!#REF!</f>
        <v>#REF!</v>
      </c>
      <c r="H1467" s="92" t="e">
        <f>'ORÇAMENTO '!#REF!</f>
        <v>#REF!</v>
      </c>
      <c r="I1467" s="90" t="e">
        <f>'ORÇAMENTO '!#REF!</f>
        <v>#REF!</v>
      </c>
      <c r="J1467" s="90" t="e">
        <f>'ORÇAMENTO '!#REF!</f>
        <v>#REF!</v>
      </c>
      <c r="K1467" s="90" t="e">
        <f>'ORÇAMENTO '!#REF!</f>
        <v>#REF!</v>
      </c>
      <c r="L1467" s="92" t="e">
        <f>'ORÇAMENTO '!#REF!</f>
        <v>#REF!</v>
      </c>
      <c r="M1467" s="92" t="e">
        <f>'ORÇAMENTO '!#REF!</f>
        <v>#REF!</v>
      </c>
      <c r="N1467" s="95" t="e">
        <f>'ORÇAMENTO '!#REF!</f>
        <v>#REF!</v>
      </c>
      <c r="R1467" s="96" t="e">
        <f>IF(F1467=F1466,0,SUMIF($F$6:$F$1627,F1467,$H$6:$H$1627))</f>
        <v>#REF!</v>
      </c>
      <c r="S1467" s="96" t="e">
        <f>IF(F1467=F1466,0,SUMIF($F$6:$F$1627,F1467,$I$6:$I$1627))</f>
        <v>#REF!</v>
      </c>
      <c r="T1467" s="89" t="e">
        <f>IF(F1467=F1466,0,SUMIF($F$6:$F$1627,F1467,$L$6:$L$1627))</f>
        <v>#REF!</v>
      </c>
      <c r="U1467" s="96" t="e">
        <f t="shared" si="445"/>
        <v>#REF!</v>
      </c>
      <c r="V1467" s="100" t="e">
        <f>IF(F1467=F1466,0,SUMIF($F$6:$F$1627,F1467,$N$6:$N$1627))</f>
        <v>#REF!</v>
      </c>
      <c r="W1467" s="103" t="e">
        <f>V1467+W1466</f>
        <v>#REF!</v>
      </c>
    </row>
    <row r="1468" spans="3:23">
      <c r="C1468" s="84" t="e">
        <f>'ORÇAMENTO '!#REF!</f>
        <v>#REF!</v>
      </c>
      <c r="D1468" s="88" t="e">
        <f>'ORÇAMENTO '!#REF!</f>
        <v>#REF!</v>
      </c>
      <c r="E1468" s="88" t="e">
        <f>'ORÇAMENTO '!#REF!</f>
        <v>#REF!</v>
      </c>
      <c r="F1468" s="88" t="e">
        <f>'ORÇAMENTO '!#REF!</f>
        <v>#REF!</v>
      </c>
      <c r="G1468" s="90" t="e">
        <f>'ORÇAMENTO '!#REF!</f>
        <v>#REF!</v>
      </c>
      <c r="H1468" s="92" t="e">
        <f>'ORÇAMENTO '!#REF!</f>
        <v>#REF!</v>
      </c>
      <c r="I1468" s="90" t="e">
        <f>'ORÇAMENTO '!#REF!</f>
        <v>#REF!</v>
      </c>
      <c r="J1468" s="90" t="e">
        <f>'ORÇAMENTO '!#REF!</f>
        <v>#REF!</v>
      </c>
      <c r="K1468" s="90" t="e">
        <f>'ORÇAMENTO '!#REF!</f>
        <v>#REF!</v>
      </c>
      <c r="L1468" s="92" t="e">
        <f>'ORÇAMENTO '!#REF!</f>
        <v>#REF!</v>
      </c>
      <c r="M1468" s="92" t="e">
        <f>'ORÇAMENTO '!#REF!</f>
        <v>#REF!</v>
      </c>
      <c r="N1468" s="95" t="e">
        <f>'ORÇAMENTO '!#REF!</f>
        <v>#REF!</v>
      </c>
      <c r="R1468" s="96" t="e">
        <f>IF(F1468=F1467,0,SUMIF($F$6:$F$1627,F1468,$H$6:$H$1627))</f>
        <v>#REF!</v>
      </c>
      <c r="S1468" s="96" t="e">
        <f>IF(F1468=F1467,0,SUMIF($F$6:$F$1627,F1468,$I$6:$I$1627))</f>
        <v>#REF!</v>
      </c>
      <c r="T1468" s="89" t="e">
        <f>IF(F1468=F1467,0,SUMIF($F$6:$F$1627,F1468,$L$6:$L$1627))</f>
        <v>#REF!</v>
      </c>
      <c r="U1468" s="96" t="e">
        <f t="shared" si="445"/>
        <v>#REF!</v>
      </c>
      <c r="V1468" s="100" t="e">
        <f>IF(F1468=F1467,0,SUMIF($F$6:$F$1627,F1468,$N$6:$N$1627))</f>
        <v>#REF!</v>
      </c>
      <c r="W1468" s="103" t="e">
        <f>V1468+W1467</f>
        <v>#REF!</v>
      </c>
    </row>
    <row r="1469" spans="3:23" hidden="1">
      <c r="C1469" s="84" t="e">
        <f>'ORÇAMENTO '!#REF!</f>
        <v>#REF!</v>
      </c>
      <c r="D1469" s="88" t="e">
        <f>'ORÇAMENTO '!#REF!</f>
        <v>#REF!</v>
      </c>
      <c r="E1469" s="88" t="e">
        <f>'ORÇAMENTO '!#REF!</f>
        <v>#REF!</v>
      </c>
      <c r="F1469" s="88" t="e">
        <f>'ORÇAMENTO '!#REF!</f>
        <v>#REF!</v>
      </c>
      <c r="G1469" s="90" t="e">
        <f>'ORÇAMENTO '!#REF!</f>
        <v>#REF!</v>
      </c>
      <c r="H1469" s="92" t="e">
        <f>'ORÇAMENTO '!#REF!</f>
        <v>#REF!</v>
      </c>
      <c r="I1469" s="90" t="e">
        <f>'ORÇAMENTO '!#REF!</f>
        <v>#REF!</v>
      </c>
      <c r="J1469" s="90" t="e">
        <f>'ORÇAMENTO '!#REF!</f>
        <v>#REF!</v>
      </c>
      <c r="K1469" s="90" t="e">
        <f>'ORÇAMENTO '!#REF!</f>
        <v>#REF!</v>
      </c>
      <c r="L1469" s="92" t="e">
        <f>'ORÇAMENTO '!#REF!</f>
        <v>#REF!</v>
      </c>
      <c r="M1469" s="92" t="e">
        <f>'ORÇAMENTO '!#REF!</f>
        <v>#REF!</v>
      </c>
      <c r="N1469" s="95" t="e">
        <f>'ORÇAMENTO '!#REF!</f>
        <v>#REF!</v>
      </c>
      <c r="R1469" s="96" t="e">
        <f>IF(F1469=F1468,0,SUMIF(F$6:F$1627,F1469,H$6:H$1627))</f>
        <v>#REF!</v>
      </c>
      <c r="S1469" s="96" t="e">
        <f>IF(F1469=F1468,0,SUMIF(F$6:F$1627,F1469,I$6:I$1627))</f>
        <v>#REF!</v>
      </c>
      <c r="T1469" s="89" t="e">
        <f>IF(F1469=F1468,0,SUMIF(F$6:F$1627,F1469,L$6:L$1627))</f>
        <v>#REF!</v>
      </c>
      <c r="U1469" s="96" t="e">
        <f t="shared" si="445"/>
        <v>#REF!</v>
      </c>
      <c r="V1469" s="100" t="e">
        <f>IF(F1469=F1468,0,SUMIF(F$6:F$1627,F1469,N$6:N$1627))</f>
        <v>#REF!</v>
      </c>
    </row>
    <row r="1470" spans="3:23">
      <c r="C1470" s="84" t="e">
        <f>'ORÇAMENTO '!#REF!</f>
        <v>#REF!</v>
      </c>
      <c r="D1470" s="88" t="e">
        <f>'ORÇAMENTO '!#REF!</f>
        <v>#REF!</v>
      </c>
      <c r="E1470" s="88" t="e">
        <f>'ORÇAMENTO '!#REF!</f>
        <v>#REF!</v>
      </c>
      <c r="F1470" s="88" t="e">
        <f>'ORÇAMENTO '!#REF!</f>
        <v>#REF!</v>
      </c>
      <c r="G1470" s="90" t="e">
        <f>'ORÇAMENTO '!#REF!</f>
        <v>#REF!</v>
      </c>
      <c r="H1470" s="92" t="e">
        <f>'ORÇAMENTO '!#REF!</f>
        <v>#REF!</v>
      </c>
      <c r="I1470" s="90" t="e">
        <f>'ORÇAMENTO '!#REF!</f>
        <v>#REF!</v>
      </c>
      <c r="J1470" s="90" t="e">
        <f>'ORÇAMENTO '!#REF!</f>
        <v>#REF!</v>
      </c>
      <c r="K1470" s="90" t="e">
        <f>'ORÇAMENTO '!#REF!</f>
        <v>#REF!</v>
      </c>
      <c r="L1470" s="92" t="e">
        <f>'ORÇAMENTO '!#REF!</f>
        <v>#REF!</v>
      </c>
      <c r="M1470" s="92" t="e">
        <f>'ORÇAMENTO '!#REF!</f>
        <v>#REF!</v>
      </c>
      <c r="N1470" s="95" t="e">
        <f>'ORÇAMENTO '!#REF!</f>
        <v>#REF!</v>
      </c>
      <c r="R1470" s="96" t="e">
        <f>IF(F1470=F1469,0,SUMIF($F$6:$F$1627,F1470,$H$6:$H$1627))</f>
        <v>#REF!</v>
      </c>
      <c r="S1470" s="96" t="e">
        <f>IF(F1470=F1469,0,SUMIF($F$6:$F$1627,F1470,$I$6:$I$1627))</f>
        <v>#REF!</v>
      </c>
      <c r="T1470" s="89" t="e">
        <f>IF(F1470=F1469,0,SUMIF($F$6:$F$1627,F1470,$L$6:$L$1627))</f>
        <v>#REF!</v>
      </c>
      <c r="U1470" s="96" t="e">
        <f t="shared" si="445"/>
        <v>#REF!</v>
      </c>
      <c r="V1470" s="100" t="e">
        <f>IF(F1470=F1469,0,SUMIF($F$6:$F$1627,F1470,$N$6:$N$1627))</f>
        <v>#REF!</v>
      </c>
      <c r="W1470" s="103" t="e">
        <f>V1470+W1469</f>
        <v>#REF!</v>
      </c>
    </row>
    <row r="1471" spans="3:23" hidden="1">
      <c r="C1471" s="84" t="e">
        <f>'ORÇAMENTO '!#REF!</f>
        <v>#REF!</v>
      </c>
      <c r="D1471" s="88" t="e">
        <f>'ORÇAMENTO '!#REF!</f>
        <v>#REF!</v>
      </c>
      <c r="E1471" s="88" t="e">
        <f>'ORÇAMENTO '!#REF!</f>
        <v>#REF!</v>
      </c>
      <c r="F1471" s="88" t="e">
        <f>'ORÇAMENTO '!#REF!</f>
        <v>#REF!</v>
      </c>
      <c r="G1471" s="90" t="e">
        <f>'ORÇAMENTO '!#REF!</f>
        <v>#REF!</v>
      </c>
      <c r="H1471" s="92" t="e">
        <f>'ORÇAMENTO '!#REF!</f>
        <v>#REF!</v>
      </c>
      <c r="I1471" s="90" t="e">
        <f>'ORÇAMENTO '!#REF!</f>
        <v>#REF!</v>
      </c>
      <c r="J1471" s="90" t="e">
        <f>'ORÇAMENTO '!#REF!</f>
        <v>#REF!</v>
      </c>
      <c r="K1471" s="90" t="e">
        <f>'ORÇAMENTO '!#REF!</f>
        <v>#REF!</v>
      </c>
      <c r="L1471" s="92" t="e">
        <f>'ORÇAMENTO '!#REF!</f>
        <v>#REF!</v>
      </c>
      <c r="M1471" s="92" t="e">
        <f>'ORÇAMENTO '!#REF!</f>
        <v>#REF!</v>
      </c>
      <c r="N1471" s="95" t="e">
        <f>'ORÇAMENTO '!#REF!</f>
        <v>#REF!</v>
      </c>
      <c r="R1471" s="96" t="e">
        <f t="shared" ref="R1471:R1479" si="455">IF(F1471=F1470,0,SUMIF(F$6:F$1627,F1471,H$6:H$1627))</f>
        <v>#REF!</v>
      </c>
      <c r="S1471" s="96" t="e">
        <f t="shared" ref="S1471:S1479" si="456">IF(F1471=F1470,0,SUMIF(F$6:F$1627,F1471,I$6:I$1627))</f>
        <v>#REF!</v>
      </c>
      <c r="T1471" s="89" t="e">
        <f t="shared" ref="T1471:T1479" si="457">IF(F1471=F1470,0,SUMIF(F$6:F$1627,F1471,L$6:L$1627))</f>
        <v>#REF!</v>
      </c>
      <c r="U1471" s="96" t="e">
        <f t="shared" si="445"/>
        <v>#REF!</v>
      </c>
      <c r="V1471" s="100" t="e">
        <f t="shared" ref="V1471:V1479" si="458">IF(F1471=F1470,0,SUMIF(F$6:F$1627,F1471,N$6:N$1627))</f>
        <v>#REF!</v>
      </c>
    </row>
    <row r="1472" spans="3:23" hidden="1">
      <c r="C1472" s="84" t="e">
        <f>'ORÇAMENTO '!#REF!</f>
        <v>#REF!</v>
      </c>
      <c r="D1472" s="88" t="e">
        <f>'ORÇAMENTO '!#REF!</f>
        <v>#REF!</v>
      </c>
      <c r="E1472" s="88" t="e">
        <f>'ORÇAMENTO '!#REF!</f>
        <v>#REF!</v>
      </c>
      <c r="F1472" s="88" t="e">
        <f>'ORÇAMENTO '!#REF!</f>
        <v>#REF!</v>
      </c>
      <c r="G1472" s="90" t="e">
        <f>'ORÇAMENTO '!#REF!</f>
        <v>#REF!</v>
      </c>
      <c r="H1472" s="92" t="e">
        <f>'ORÇAMENTO '!#REF!</f>
        <v>#REF!</v>
      </c>
      <c r="I1472" s="90" t="e">
        <f>'ORÇAMENTO '!#REF!</f>
        <v>#REF!</v>
      </c>
      <c r="J1472" s="90" t="e">
        <f>'ORÇAMENTO '!#REF!</f>
        <v>#REF!</v>
      </c>
      <c r="K1472" s="90" t="e">
        <f>'ORÇAMENTO '!#REF!</f>
        <v>#REF!</v>
      </c>
      <c r="L1472" s="92" t="e">
        <f>'ORÇAMENTO '!#REF!</f>
        <v>#REF!</v>
      </c>
      <c r="M1472" s="92" t="e">
        <f>'ORÇAMENTO '!#REF!</f>
        <v>#REF!</v>
      </c>
      <c r="N1472" s="95" t="e">
        <f>'ORÇAMENTO '!#REF!</f>
        <v>#REF!</v>
      </c>
      <c r="R1472" s="96" t="e">
        <f t="shared" si="455"/>
        <v>#REF!</v>
      </c>
      <c r="S1472" s="96" t="e">
        <f t="shared" si="456"/>
        <v>#REF!</v>
      </c>
      <c r="T1472" s="89" t="e">
        <f t="shared" si="457"/>
        <v>#REF!</v>
      </c>
      <c r="U1472" s="96" t="e">
        <f t="shared" si="445"/>
        <v>#REF!</v>
      </c>
      <c r="V1472" s="100" t="e">
        <f t="shared" si="458"/>
        <v>#REF!</v>
      </c>
    </row>
    <row r="1473" spans="3:23" hidden="1">
      <c r="C1473" s="84" t="e">
        <f>'ORÇAMENTO '!#REF!</f>
        <v>#REF!</v>
      </c>
      <c r="D1473" s="88" t="e">
        <f>'ORÇAMENTO '!#REF!</f>
        <v>#REF!</v>
      </c>
      <c r="E1473" s="88" t="e">
        <f>'ORÇAMENTO '!#REF!</f>
        <v>#REF!</v>
      </c>
      <c r="F1473" s="88" t="e">
        <f>'ORÇAMENTO '!#REF!</f>
        <v>#REF!</v>
      </c>
      <c r="G1473" s="90" t="e">
        <f>'ORÇAMENTO '!#REF!</f>
        <v>#REF!</v>
      </c>
      <c r="H1473" s="92" t="e">
        <f>'ORÇAMENTO '!#REF!</f>
        <v>#REF!</v>
      </c>
      <c r="I1473" s="90" t="e">
        <f>'ORÇAMENTO '!#REF!</f>
        <v>#REF!</v>
      </c>
      <c r="J1473" s="90" t="e">
        <f>'ORÇAMENTO '!#REF!</f>
        <v>#REF!</v>
      </c>
      <c r="K1473" s="90" t="e">
        <f>'ORÇAMENTO '!#REF!</f>
        <v>#REF!</v>
      </c>
      <c r="L1473" s="92" t="e">
        <f>'ORÇAMENTO '!#REF!</f>
        <v>#REF!</v>
      </c>
      <c r="M1473" s="92" t="e">
        <f>'ORÇAMENTO '!#REF!</f>
        <v>#REF!</v>
      </c>
      <c r="N1473" s="95" t="e">
        <f>'ORÇAMENTO '!#REF!</f>
        <v>#REF!</v>
      </c>
      <c r="R1473" s="96" t="e">
        <f t="shared" si="455"/>
        <v>#REF!</v>
      </c>
      <c r="S1473" s="96" t="e">
        <f t="shared" si="456"/>
        <v>#REF!</v>
      </c>
      <c r="T1473" s="89" t="e">
        <f t="shared" si="457"/>
        <v>#REF!</v>
      </c>
      <c r="U1473" s="96" t="e">
        <f t="shared" si="445"/>
        <v>#REF!</v>
      </c>
      <c r="V1473" s="100" t="e">
        <f t="shared" si="458"/>
        <v>#REF!</v>
      </c>
    </row>
    <row r="1474" spans="3:23" hidden="1">
      <c r="C1474" s="84" t="e">
        <f>'ORÇAMENTO '!#REF!</f>
        <v>#REF!</v>
      </c>
      <c r="D1474" s="88" t="e">
        <f>'ORÇAMENTO '!#REF!</f>
        <v>#REF!</v>
      </c>
      <c r="E1474" s="88" t="e">
        <f>'ORÇAMENTO '!#REF!</f>
        <v>#REF!</v>
      </c>
      <c r="F1474" s="88" t="e">
        <f>'ORÇAMENTO '!#REF!</f>
        <v>#REF!</v>
      </c>
      <c r="G1474" s="90" t="e">
        <f>'ORÇAMENTO '!#REF!</f>
        <v>#REF!</v>
      </c>
      <c r="H1474" s="92" t="e">
        <f>'ORÇAMENTO '!#REF!</f>
        <v>#REF!</v>
      </c>
      <c r="I1474" s="90" t="e">
        <f>'ORÇAMENTO '!#REF!</f>
        <v>#REF!</v>
      </c>
      <c r="J1474" s="90" t="e">
        <f>'ORÇAMENTO '!#REF!</f>
        <v>#REF!</v>
      </c>
      <c r="K1474" s="90" t="e">
        <f>'ORÇAMENTO '!#REF!</f>
        <v>#REF!</v>
      </c>
      <c r="L1474" s="92" t="e">
        <f>'ORÇAMENTO '!#REF!</f>
        <v>#REF!</v>
      </c>
      <c r="M1474" s="92" t="e">
        <f>'ORÇAMENTO '!#REF!</f>
        <v>#REF!</v>
      </c>
      <c r="N1474" s="95" t="e">
        <f>'ORÇAMENTO '!#REF!</f>
        <v>#REF!</v>
      </c>
      <c r="R1474" s="96" t="e">
        <f t="shared" si="455"/>
        <v>#REF!</v>
      </c>
      <c r="S1474" s="96" t="e">
        <f t="shared" si="456"/>
        <v>#REF!</v>
      </c>
      <c r="T1474" s="89" t="e">
        <f t="shared" si="457"/>
        <v>#REF!</v>
      </c>
      <c r="U1474" s="96" t="e">
        <f t="shared" si="445"/>
        <v>#REF!</v>
      </c>
      <c r="V1474" s="100" t="e">
        <f t="shared" si="458"/>
        <v>#REF!</v>
      </c>
    </row>
    <row r="1475" spans="3:23" hidden="1">
      <c r="C1475" s="84" t="e">
        <f>'ORÇAMENTO '!#REF!</f>
        <v>#REF!</v>
      </c>
      <c r="D1475" s="88" t="e">
        <f>'ORÇAMENTO '!#REF!</f>
        <v>#REF!</v>
      </c>
      <c r="E1475" s="88" t="e">
        <f>'ORÇAMENTO '!#REF!</f>
        <v>#REF!</v>
      </c>
      <c r="F1475" s="88" t="e">
        <f>'ORÇAMENTO '!#REF!</f>
        <v>#REF!</v>
      </c>
      <c r="G1475" s="90" t="e">
        <f>'ORÇAMENTO '!#REF!</f>
        <v>#REF!</v>
      </c>
      <c r="H1475" s="92" t="e">
        <f>'ORÇAMENTO '!#REF!</f>
        <v>#REF!</v>
      </c>
      <c r="I1475" s="90" t="e">
        <f>'ORÇAMENTO '!#REF!</f>
        <v>#REF!</v>
      </c>
      <c r="J1475" s="90" t="e">
        <f>'ORÇAMENTO '!#REF!</f>
        <v>#REF!</v>
      </c>
      <c r="K1475" s="90" t="e">
        <f>'ORÇAMENTO '!#REF!</f>
        <v>#REF!</v>
      </c>
      <c r="L1475" s="92" t="e">
        <f>'ORÇAMENTO '!#REF!</f>
        <v>#REF!</v>
      </c>
      <c r="M1475" s="92" t="e">
        <f>'ORÇAMENTO '!#REF!</f>
        <v>#REF!</v>
      </c>
      <c r="N1475" s="95" t="e">
        <f>'ORÇAMENTO '!#REF!</f>
        <v>#REF!</v>
      </c>
      <c r="R1475" s="96" t="e">
        <f t="shared" si="455"/>
        <v>#REF!</v>
      </c>
      <c r="S1475" s="96" t="e">
        <f t="shared" si="456"/>
        <v>#REF!</v>
      </c>
      <c r="T1475" s="89" t="e">
        <f t="shared" si="457"/>
        <v>#REF!</v>
      </c>
      <c r="U1475" s="96" t="e">
        <f t="shared" si="445"/>
        <v>#REF!</v>
      </c>
      <c r="V1475" s="100" t="e">
        <f t="shared" si="458"/>
        <v>#REF!</v>
      </c>
    </row>
    <row r="1476" spans="3:23" hidden="1">
      <c r="C1476" s="84" t="e">
        <f>'ORÇAMENTO '!#REF!</f>
        <v>#REF!</v>
      </c>
      <c r="D1476" s="88" t="e">
        <f>'ORÇAMENTO '!#REF!</f>
        <v>#REF!</v>
      </c>
      <c r="E1476" s="88" t="e">
        <f>'ORÇAMENTO '!#REF!</f>
        <v>#REF!</v>
      </c>
      <c r="F1476" s="88" t="e">
        <f>'ORÇAMENTO '!#REF!</f>
        <v>#REF!</v>
      </c>
      <c r="G1476" s="90" t="e">
        <f>'ORÇAMENTO '!#REF!</f>
        <v>#REF!</v>
      </c>
      <c r="H1476" s="92" t="e">
        <f>'ORÇAMENTO '!#REF!</f>
        <v>#REF!</v>
      </c>
      <c r="I1476" s="90" t="e">
        <f>'ORÇAMENTO '!#REF!</f>
        <v>#REF!</v>
      </c>
      <c r="J1476" s="90" t="e">
        <f>'ORÇAMENTO '!#REF!</f>
        <v>#REF!</v>
      </c>
      <c r="K1476" s="90" t="e">
        <f>'ORÇAMENTO '!#REF!</f>
        <v>#REF!</v>
      </c>
      <c r="L1476" s="92" t="e">
        <f>'ORÇAMENTO '!#REF!</f>
        <v>#REF!</v>
      </c>
      <c r="M1476" s="92" t="e">
        <f>'ORÇAMENTO '!#REF!</f>
        <v>#REF!</v>
      </c>
      <c r="N1476" s="95" t="e">
        <f>'ORÇAMENTO '!#REF!</f>
        <v>#REF!</v>
      </c>
      <c r="R1476" s="96" t="e">
        <f t="shared" si="455"/>
        <v>#REF!</v>
      </c>
      <c r="S1476" s="96" t="e">
        <f t="shared" si="456"/>
        <v>#REF!</v>
      </c>
      <c r="T1476" s="89" t="e">
        <f t="shared" si="457"/>
        <v>#REF!</v>
      </c>
      <c r="U1476" s="96" t="e">
        <f t="shared" si="445"/>
        <v>#REF!</v>
      </c>
      <c r="V1476" s="100" t="e">
        <f t="shared" si="458"/>
        <v>#REF!</v>
      </c>
    </row>
    <row r="1477" spans="3:23" hidden="1">
      <c r="C1477" s="84" t="e">
        <f>'ORÇAMENTO '!#REF!</f>
        <v>#REF!</v>
      </c>
      <c r="D1477" s="88" t="e">
        <f>'ORÇAMENTO '!#REF!</f>
        <v>#REF!</v>
      </c>
      <c r="E1477" s="88" t="e">
        <f>'ORÇAMENTO '!#REF!</f>
        <v>#REF!</v>
      </c>
      <c r="F1477" s="88" t="e">
        <f>'ORÇAMENTO '!#REF!</f>
        <v>#REF!</v>
      </c>
      <c r="G1477" s="90" t="e">
        <f>'ORÇAMENTO '!#REF!</f>
        <v>#REF!</v>
      </c>
      <c r="H1477" s="92" t="e">
        <f>'ORÇAMENTO '!#REF!</f>
        <v>#REF!</v>
      </c>
      <c r="I1477" s="90" t="e">
        <f>'ORÇAMENTO '!#REF!</f>
        <v>#REF!</v>
      </c>
      <c r="J1477" s="90" t="e">
        <f>'ORÇAMENTO '!#REF!</f>
        <v>#REF!</v>
      </c>
      <c r="K1477" s="90" t="e">
        <f>'ORÇAMENTO '!#REF!</f>
        <v>#REF!</v>
      </c>
      <c r="L1477" s="92" t="e">
        <f>'ORÇAMENTO '!#REF!</f>
        <v>#REF!</v>
      </c>
      <c r="M1477" s="92" t="e">
        <f>'ORÇAMENTO '!#REF!</f>
        <v>#REF!</v>
      </c>
      <c r="N1477" s="95" t="e">
        <f>'ORÇAMENTO '!#REF!</f>
        <v>#REF!</v>
      </c>
      <c r="R1477" s="96" t="e">
        <f t="shared" si="455"/>
        <v>#REF!</v>
      </c>
      <c r="S1477" s="96" t="e">
        <f t="shared" si="456"/>
        <v>#REF!</v>
      </c>
      <c r="T1477" s="89" t="e">
        <f t="shared" si="457"/>
        <v>#REF!</v>
      </c>
      <c r="U1477" s="96" t="e">
        <f t="shared" si="445"/>
        <v>#REF!</v>
      </c>
      <c r="V1477" s="100" t="e">
        <f t="shared" si="458"/>
        <v>#REF!</v>
      </c>
    </row>
    <row r="1478" spans="3:23" hidden="1">
      <c r="C1478" s="84" t="e">
        <f>'ORÇAMENTO '!#REF!</f>
        <v>#REF!</v>
      </c>
      <c r="D1478" s="88" t="e">
        <f>'ORÇAMENTO '!#REF!</f>
        <v>#REF!</v>
      </c>
      <c r="E1478" s="88" t="e">
        <f>'ORÇAMENTO '!#REF!</f>
        <v>#REF!</v>
      </c>
      <c r="F1478" s="88" t="e">
        <f>'ORÇAMENTO '!#REF!</f>
        <v>#REF!</v>
      </c>
      <c r="G1478" s="90" t="e">
        <f>'ORÇAMENTO '!#REF!</f>
        <v>#REF!</v>
      </c>
      <c r="H1478" s="92" t="e">
        <f>'ORÇAMENTO '!#REF!</f>
        <v>#REF!</v>
      </c>
      <c r="I1478" s="90" t="e">
        <f>'ORÇAMENTO '!#REF!</f>
        <v>#REF!</v>
      </c>
      <c r="J1478" s="90" t="e">
        <f>'ORÇAMENTO '!#REF!</f>
        <v>#REF!</v>
      </c>
      <c r="K1478" s="90" t="e">
        <f>'ORÇAMENTO '!#REF!</f>
        <v>#REF!</v>
      </c>
      <c r="L1478" s="92" t="e">
        <f>'ORÇAMENTO '!#REF!</f>
        <v>#REF!</v>
      </c>
      <c r="M1478" s="92" t="e">
        <f>'ORÇAMENTO '!#REF!</f>
        <v>#REF!</v>
      </c>
      <c r="N1478" s="95" t="e">
        <f>'ORÇAMENTO '!#REF!</f>
        <v>#REF!</v>
      </c>
      <c r="R1478" s="96" t="e">
        <f t="shared" si="455"/>
        <v>#REF!</v>
      </c>
      <c r="S1478" s="96" t="e">
        <f t="shared" si="456"/>
        <v>#REF!</v>
      </c>
      <c r="T1478" s="89" t="e">
        <f t="shared" si="457"/>
        <v>#REF!</v>
      </c>
      <c r="U1478" s="96" t="e">
        <f t="shared" ref="U1478:U1541" si="459">IF(F1478=F1477,0,SUMIF(F$6:F$1627,F1478,M$6:M$1627))</f>
        <v>#REF!</v>
      </c>
      <c r="V1478" s="100" t="e">
        <f t="shared" si="458"/>
        <v>#REF!</v>
      </c>
    </row>
    <row r="1479" spans="3:23" hidden="1">
      <c r="C1479" s="84" t="e">
        <f>'ORÇAMENTO '!#REF!</f>
        <v>#REF!</v>
      </c>
      <c r="D1479" s="88" t="e">
        <f>'ORÇAMENTO '!#REF!</f>
        <v>#REF!</v>
      </c>
      <c r="E1479" s="88" t="e">
        <f>'ORÇAMENTO '!#REF!</f>
        <v>#REF!</v>
      </c>
      <c r="F1479" s="88" t="e">
        <f>'ORÇAMENTO '!#REF!</f>
        <v>#REF!</v>
      </c>
      <c r="G1479" s="90" t="e">
        <f>'ORÇAMENTO '!#REF!</f>
        <v>#REF!</v>
      </c>
      <c r="H1479" s="92" t="e">
        <f>'ORÇAMENTO '!#REF!</f>
        <v>#REF!</v>
      </c>
      <c r="I1479" s="90" t="e">
        <f>'ORÇAMENTO '!#REF!</f>
        <v>#REF!</v>
      </c>
      <c r="J1479" s="90" t="e">
        <f>'ORÇAMENTO '!#REF!</f>
        <v>#REF!</v>
      </c>
      <c r="K1479" s="90" t="e">
        <f>'ORÇAMENTO '!#REF!</f>
        <v>#REF!</v>
      </c>
      <c r="L1479" s="92" t="e">
        <f>'ORÇAMENTO '!#REF!</f>
        <v>#REF!</v>
      </c>
      <c r="M1479" s="92" t="e">
        <f>'ORÇAMENTO '!#REF!</f>
        <v>#REF!</v>
      </c>
      <c r="N1479" s="95" t="e">
        <f>'ORÇAMENTO '!#REF!</f>
        <v>#REF!</v>
      </c>
      <c r="R1479" s="96" t="e">
        <f t="shared" si="455"/>
        <v>#REF!</v>
      </c>
      <c r="S1479" s="96" t="e">
        <f t="shared" si="456"/>
        <v>#REF!</v>
      </c>
      <c r="T1479" s="89" t="e">
        <f t="shared" si="457"/>
        <v>#REF!</v>
      </c>
      <c r="U1479" s="96" t="e">
        <f t="shared" si="459"/>
        <v>#REF!</v>
      </c>
      <c r="V1479" s="100" t="e">
        <f t="shared" si="458"/>
        <v>#REF!</v>
      </c>
    </row>
    <row r="1480" spans="3:23">
      <c r="C1480" s="84" t="e">
        <f>'ORÇAMENTO '!#REF!</f>
        <v>#REF!</v>
      </c>
      <c r="D1480" s="88" t="e">
        <f>'ORÇAMENTO '!#REF!</f>
        <v>#REF!</v>
      </c>
      <c r="E1480" s="88" t="e">
        <f>'ORÇAMENTO '!#REF!</f>
        <v>#REF!</v>
      </c>
      <c r="F1480" s="88" t="e">
        <f>'ORÇAMENTO '!#REF!</f>
        <v>#REF!</v>
      </c>
      <c r="G1480" s="90" t="e">
        <f>'ORÇAMENTO '!#REF!</f>
        <v>#REF!</v>
      </c>
      <c r="H1480" s="92" t="e">
        <f>'ORÇAMENTO '!#REF!</f>
        <v>#REF!</v>
      </c>
      <c r="I1480" s="90" t="e">
        <f>'ORÇAMENTO '!#REF!</f>
        <v>#REF!</v>
      </c>
      <c r="J1480" s="90" t="e">
        <f>'ORÇAMENTO '!#REF!</f>
        <v>#REF!</v>
      </c>
      <c r="K1480" s="90" t="e">
        <f>'ORÇAMENTO '!#REF!</f>
        <v>#REF!</v>
      </c>
      <c r="L1480" s="92" t="e">
        <f>'ORÇAMENTO '!#REF!</f>
        <v>#REF!</v>
      </c>
      <c r="M1480" s="92" t="e">
        <f>'ORÇAMENTO '!#REF!</f>
        <v>#REF!</v>
      </c>
      <c r="N1480" s="95" t="e">
        <f>'ORÇAMENTO '!#REF!</f>
        <v>#REF!</v>
      </c>
      <c r="R1480" s="96" t="e">
        <f>IF(F1480=F1479,0,SUMIF($F$6:$F$1627,F1480,$H$6:$H$1627))</f>
        <v>#REF!</v>
      </c>
      <c r="S1480" s="96" t="e">
        <f>IF(F1480=F1479,0,SUMIF($F$6:$F$1627,F1480,$I$6:$I$1627))</f>
        <v>#REF!</v>
      </c>
      <c r="T1480" s="89" t="e">
        <f>IF(F1480=F1479,0,SUMIF($F$6:$F$1627,F1480,$L$6:$L$1627))</f>
        <v>#REF!</v>
      </c>
      <c r="U1480" s="96" t="e">
        <f t="shared" si="459"/>
        <v>#REF!</v>
      </c>
      <c r="V1480" s="100" t="e">
        <f>IF(F1480=F1479,0,SUMIF($F$6:$F$1627,F1480,$N$6:$N$1627))</f>
        <v>#REF!</v>
      </c>
      <c r="W1480" s="103" t="e">
        <f>V1480+W1479</f>
        <v>#REF!</v>
      </c>
    </row>
    <row r="1481" spans="3:23">
      <c r="C1481" s="84" t="e">
        <f>'ORÇAMENTO '!#REF!</f>
        <v>#REF!</v>
      </c>
      <c r="D1481" s="88" t="e">
        <f>'ORÇAMENTO '!#REF!</f>
        <v>#REF!</v>
      </c>
      <c r="E1481" s="88" t="e">
        <f>'ORÇAMENTO '!#REF!</f>
        <v>#REF!</v>
      </c>
      <c r="F1481" s="88" t="e">
        <f>'ORÇAMENTO '!#REF!</f>
        <v>#REF!</v>
      </c>
      <c r="G1481" s="90" t="e">
        <f>'ORÇAMENTO '!#REF!</f>
        <v>#REF!</v>
      </c>
      <c r="H1481" s="92" t="e">
        <f>'ORÇAMENTO '!#REF!</f>
        <v>#REF!</v>
      </c>
      <c r="I1481" s="90" t="e">
        <f>'ORÇAMENTO '!#REF!</f>
        <v>#REF!</v>
      </c>
      <c r="J1481" s="90" t="e">
        <f>'ORÇAMENTO '!#REF!</f>
        <v>#REF!</v>
      </c>
      <c r="K1481" s="90" t="e">
        <f>'ORÇAMENTO '!#REF!</f>
        <v>#REF!</v>
      </c>
      <c r="L1481" s="92" t="e">
        <f>'ORÇAMENTO '!#REF!</f>
        <v>#REF!</v>
      </c>
      <c r="M1481" s="92" t="e">
        <f>'ORÇAMENTO '!#REF!</f>
        <v>#REF!</v>
      </c>
      <c r="N1481" s="95" t="e">
        <f>'ORÇAMENTO '!#REF!</f>
        <v>#REF!</v>
      </c>
      <c r="R1481" s="96" t="e">
        <f>IF(F1481=F1480,0,SUMIF($F$6:$F$1627,F1481,$H$6:$H$1627))</f>
        <v>#REF!</v>
      </c>
      <c r="S1481" s="96" t="e">
        <f>IF(F1481=F1480,0,SUMIF($F$6:$F$1627,F1481,$I$6:$I$1627))</f>
        <v>#REF!</v>
      </c>
      <c r="T1481" s="89" t="e">
        <f>IF(F1481=F1480,0,SUMIF($F$6:$F$1627,F1481,$L$6:$L$1627))</f>
        <v>#REF!</v>
      </c>
      <c r="U1481" s="96" t="e">
        <f t="shared" si="459"/>
        <v>#REF!</v>
      </c>
      <c r="V1481" s="100" t="e">
        <f>IF(F1481=F1480,0,SUMIF($F$6:$F$1627,F1481,$N$6:$N$1627))</f>
        <v>#REF!</v>
      </c>
      <c r="W1481" s="103" t="e">
        <f>V1481+W1480</f>
        <v>#REF!</v>
      </c>
    </row>
    <row r="1482" spans="3:23" hidden="1">
      <c r="C1482" s="84" t="e">
        <f>'ORÇAMENTO '!#REF!</f>
        <v>#REF!</v>
      </c>
      <c r="D1482" s="88" t="e">
        <f>'ORÇAMENTO '!#REF!</f>
        <v>#REF!</v>
      </c>
      <c r="E1482" s="88" t="e">
        <f>'ORÇAMENTO '!#REF!</f>
        <v>#REF!</v>
      </c>
      <c r="F1482" s="88" t="e">
        <f>'ORÇAMENTO '!#REF!</f>
        <v>#REF!</v>
      </c>
      <c r="G1482" s="90" t="e">
        <f>'ORÇAMENTO '!#REF!</f>
        <v>#REF!</v>
      </c>
      <c r="H1482" s="92" t="e">
        <f>'ORÇAMENTO '!#REF!</f>
        <v>#REF!</v>
      </c>
      <c r="I1482" s="90" t="e">
        <f>'ORÇAMENTO '!#REF!</f>
        <v>#REF!</v>
      </c>
      <c r="J1482" s="90" t="e">
        <f>'ORÇAMENTO '!#REF!</f>
        <v>#REF!</v>
      </c>
      <c r="K1482" s="90" t="e">
        <f>'ORÇAMENTO '!#REF!</f>
        <v>#REF!</v>
      </c>
      <c r="L1482" s="92" t="e">
        <f>'ORÇAMENTO '!#REF!</f>
        <v>#REF!</v>
      </c>
      <c r="M1482" s="92" t="e">
        <f>'ORÇAMENTO '!#REF!</f>
        <v>#REF!</v>
      </c>
      <c r="N1482" s="95" t="e">
        <f>'ORÇAMENTO '!#REF!</f>
        <v>#REF!</v>
      </c>
      <c r="R1482" s="96" t="e">
        <f>IF(F1482=F1481,0,SUMIF(F$6:F$1627,F1482,H$6:H$1627))</f>
        <v>#REF!</v>
      </c>
      <c r="S1482" s="96" t="e">
        <f>IF(F1482=F1481,0,SUMIF(F$6:F$1627,F1482,I$6:I$1627))</f>
        <v>#REF!</v>
      </c>
      <c r="T1482" s="89" t="e">
        <f>IF(F1482=F1481,0,SUMIF(F$6:F$1627,F1482,L$6:L$1627))</f>
        <v>#REF!</v>
      </c>
      <c r="U1482" s="96" t="e">
        <f t="shared" si="459"/>
        <v>#REF!</v>
      </c>
      <c r="V1482" s="100" t="e">
        <f>IF(F1482=F1481,0,SUMIF(F$6:F$1627,F1482,N$6:N$1627))</f>
        <v>#REF!</v>
      </c>
    </row>
    <row r="1483" spans="3:23" hidden="1">
      <c r="C1483" s="84" t="e">
        <f>'ORÇAMENTO '!#REF!</f>
        <v>#REF!</v>
      </c>
      <c r="D1483" s="88" t="e">
        <f>'ORÇAMENTO '!#REF!</f>
        <v>#REF!</v>
      </c>
      <c r="E1483" s="88" t="e">
        <f>'ORÇAMENTO '!#REF!</f>
        <v>#REF!</v>
      </c>
      <c r="F1483" s="88" t="e">
        <f>'ORÇAMENTO '!#REF!</f>
        <v>#REF!</v>
      </c>
      <c r="G1483" s="90" t="e">
        <f>'ORÇAMENTO '!#REF!</f>
        <v>#REF!</v>
      </c>
      <c r="H1483" s="92" t="e">
        <f>'ORÇAMENTO '!#REF!</f>
        <v>#REF!</v>
      </c>
      <c r="I1483" s="90" t="e">
        <f>'ORÇAMENTO '!#REF!</f>
        <v>#REF!</v>
      </c>
      <c r="J1483" s="90" t="e">
        <f>'ORÇAMENTO '!#REF!</f>
        <v>#REF!</v>
      </c>
      <c r="K1483" s="90" t="e">
        <f>'ORÇAMENTO '!#REF!</f>
        <v>#REF!</v>
      </c>
      <c r="L1483" s="92" t="e">
        <f>'ORÇAMENTO '!#REF!</f>
        <v>#REF!</v>
      </c>
      <c r="M1483" s="92" t="e">
        <f>'ORÇAMENTO '!#REF!</f>
        <v>#REF!</v>
      </c>
      <c r="N1483" s="95" t="e">
        <f>'ORÇAMENTO '!#REF!</f>
        <v>#REF!</v>
      </c>
      <c r="R1483" s="96" t="e">
        <f>IF(F1483=F1482,0,SUMIF(F$6:F$1627,F1483,H$6:H$1627))</f>
        <v>#REF!</v>
      </c>
      <c r="S1483" s="96" t="e">
        <f>IF(F1483=F1482,0,SUMIF(F$6:F$1627,F1483,I$6:I$1627))</f>
        <v>#REF!</v>
      </c>
      <c r="T1483" s="89" t="e">
        <f>IF(F1483=F1482,0,SUMIF(F$6:F$1627,F1483,L$6:L$1627))</f>
        <v>#REF!</v>
      </c>
      <c r="U1483" s="96" t="e">
        <f t="shared" si="459"/>
        <v>#REF!</v>
      </c>
      <c r="V1483" s="100" t="e">
        <f>IF(F1483=F1482,0,SUMIF(F$6:F$1627,F1483,N$6:N$1627))</f>
        <v>#REF!</v>
      </c>
    </row>
    <row r="1484" spans="3:23" hidden="1">
      <c r="C1484" s="84" t="e">
        <f>'ORÇAMENTO '!#REF!</f>
        <v>#REF!</v>
      </c>
      <c r="D1484" s="88" t="e">
        <f>'ORÇAMENTO '!#REF!</f>
        <v>#REF!</v>
      </c>
      <c r="E1484" s="88" t="e">
        <f>'ORÇAMENTO '!#REF!</f>
        <v>#REF!</v>
      </c>
      <c r="F1484" s="88" t="e">
        <f>'ORÇAMENTO '!#REF!</f>
        <v>#REF!</v>
      </c>
      <c r="G1484" s="90" t="e">
        <f>'ORÇAMENTO '!#REF!</f>
        <v>#REF!</v>
      </c>
      <c r="H1484" s="92" t="e">
        <f>'ORÇAMENTO '!#REF!</f>
        <v>#REF!</v>
      </c>
      <c r="I1484" s="90" t="e">
        <f>'ORÇAMENTO '!#REF!</f>
        <v>#REF!</v>
      </c>
      <c r="J1484" s="90" t="e">
        <f>'ORÇAMENTO '!#REF!</f>
        <v>#REF!</v>
      </c>
      <c r="K1484" s="90" t="e">
        <f>'ORÇAMENTO '!#REF!</f>
        <v>#REF!</v>
      </c>
      <c r="L1484" s="92" t="e">
        <f>'ORÇAMENTO '!#REF!</f>
        <v>#REF!</v>
      </c>
      <c r="M1484" s="92" t="e">
        <f>'ORÇAMENTO '!#REF!</f>
        <v>#REF!</v>
      </c>
      <c r="N1484" s="95" t="e">
        <f>'ORÇAMENTO '!#REF!</f>
        <v>#REF!</v>
      </c>
      <c r="R1484" s="96" t="e">
        <f>IF(F1484=F1483,0,SUMIF(F$6:F$1627,F1484,H$6:H$1627))</f>
        <v>#REF!</v>
      </c>
      <c r="S1484" s="96" t="e">
        <f>IF(F1484=F1483,0,SUMIF(F$6:F$1627,F1484,I$6:I$1627))</f>
        <v>#REF!</v>
      </c>
      <c r="T1484" s="89" t="e">
        <f>IF(F1484=F1483,0,SUMIF(F$6:F$1627,F1484,L$6:L$1627))</f>
        <v>#REF!</v>
      </c>
      <c r="U1484" s="96" t="e">
        <f t="shared" si="459"/>
        <v>#REF!</v>
      </c>
      <c r="V1484" s="100" t="e">
        <f>IF(F1484=F1483,0,SUMIF(F$6:F$1627,F1484,N$6:N$1627))</f>
        <v>#REF!</v>
      </c>
    </row>
    <row r="1485" spans="3:23" hidden="1">
      <c r="C1485" s="84" t="e">
        <f>'ORÇAMENTO '!#REF!</f>
        <v>#REF!</v>
      </c>
      <c r="D1485" s="88" t="e">
        <f>'ORÇAMENTO '!#REF!</f>
        <v>#REF!</v>
      </c>
      <c r="E1485" s="88" t="e">
        <f>'ORÇAMENTO '!#REF!</f>
        <v>#REF!</v>
      </c>
      <c r="F1485" s="88" t="e">
        <f>'ORÇAMENTO '!#REF!</f>
        <v>#REF!</v>
      </c>
      <c r="G1485" s="90" t="e">
        <f>'ORÇAMENTO '!#REF!</f>
        <v>#REF!</v>
      </c>
      <c r="H1485" s="92" t="e">
        <f>'ORÇAMENTO '!#REF!</f>
        <v>#REF!</v>
      </c>
      <c r="I1485" s="90" t="e">
        <f>'ORÇAMENTO '!#REF!</f>
        <v>#REF!</v>
      </c>
      <c r="J1485" s="90" t="e">
        <f>'ORÇAMENTO '!#REF!</f>
        <v>#REF!</v>
      </c>
      <c r="K1485" s="90" t="e">
        <f>'ORÇAMENTO '!#REF!</f>
        <v>#REF!</v>
      </c>
      <c r="L1485" s="92" t="e">
        <f>'ORÇAMENTO '!#REF!</f>
        <v>#REF!</v>
      </c>
      <c r="M1485" s="92" t="e">
        <f>'ORÇAMENTO '!#REF!</f>
        <v>#REF!</v>
      </c>
      <c r="N1485" s="95" t="e">
        <f>'ORÇAMENTO '!#REF!</f>
        <v>#REF!</v>
      </c>
      <c r="R1485" s="96" t="e">
        <f>IF(F1485=F1484,0,SUMIF(F$6:F$1627,F1485,H$6:H$1627))</f>
        <v>#REF!</v>
      </c>
      <c r="S1485" s="96" t="e">
        <f>IF(F1485=F1484,0,SUMIF(F$6:F$1627,F1485,I$6:I$1627))</f>
        <v>#REF!</v>
      </c>
      <c r="T1485" s="89" t="e">
        <f>IF(F1485=F1484,0,SUMIF(F$6:F$1627,F1485,L$6:L$1627))</f>
        <v>#REF!</v>
      </c>
      <c r="U1485" s="96" t="e">
        <f t="shared" si="459"/>
        <v>#REF!</v>
      </c>
      <c r="V1485" s="100" t="e">
        <f>IF(F1485=F1484,0,SUMIF(F$6:F$1627,F1485,N$6:N$1627))</f>
        <v>#REF!</v>
      </c>
    </row>
    <row r="1486" spans="3:23">
      <c r="C1486" s="84" t="e">
        <f>'ORÇAMENTO '!#REF!</f>
        <v>#REF!</v>
      </c>
      <c r="D1486" s="88" t="e">
        <f>'ORÇAMENTO '!#REF!</f>
        <v>#REF!</v>
      </c>
      <c r="E1486" s="88" t="e">
        <f>'ORÇAMENTO '!#REF!</f>
        <v>#REF!</v>
      </c>
      <c r="F1486" s="88" t="e">
        <f>'ORÇAMENTO '!#REF!</f>
        <v>#REF!</v>
      </c>
      <c r="G1486" s="90" t="e">
        <f>'ORÇAMENTO '!#REF!</f>
        <v>#REF!</v>
      </c>
      <c r="H1486" s="92" t="e">
        <f>'ORÇAMENTO '!#REF!</f>
        <v>#REF!</v>
      </c>
      <c r="I1486" s="90" t="e">
        <f>'ORÇAMENTO '!#REF!</f>
        <v>#REF!</v>
      </c>
      <c r="J1486" s="90" t="e">
        <f>'ORÇAMENTO '!#REF!</f>
        <v>#REF!</v>
      </c>
      <c r="K1486" s="90" t="e">
        <f>'ORÇAMENTO '!#REF!</f>
        <v>#REF!</v>
      </c>
      <c r="L1486" s="92" t="e">
        <f>'ORÇAMENTO '!#REF!</f>
        <v>#REF!</v>
      </c>
      <c r="M1486" s="92" t="e">
        <f>'ORÇAMENTO '!#REF!</f>
        <v>#REF!</v>
      </c>
      <c r="N1486" s="95" t="e">
        <f>'ORÇAMENTO '!#REF!</f>
        <v>#REF!</v>
      </c>
      <c r="R1486" s="96" t="e">
        <f>IF(F1486=F1485,0,SUMIF($F$6:$F$1627,F1486,$H$6:$H$1627))</f>
        <v>#REF!</v>
      </c>
      <c r="S1486" s="96" t="e">
        <f>IF(F1486=F1485,0,SUMIF($F$6:$F$1627,F1486,$I$6:$I$1627))</f>
        <v>#REF!</v>
      </c>
      <c r="T1486" s="89" t="e">
        <f>IF(F1486=F1485,0,SUMIF($F$6:$F$1627,F1486,$L$6:$L$1627))</f>
        <v>#REF!</v>
      </c>
      <c r="U1486" s="96" t="e">
        <f t="shared" si="459"/>
        <v>#REF!</v>
      </c>
      <c r="V1486" s="100" t="e">
        <f>IF(F1486=F1485,0,SUMIF($F$6:$F$1627,F1486,$N$6:$N$1627))</f>
        <v>#REF!</v>
      </c>
      <c r="W1486" s="103" t="e">
        <f>V1486+W1485</f>
        <v>#REF!</v>
      </c>
    </row>
    <row r="1487" spans="3:23">
      <c r="C1487" s="84" t="e">
        <f>'ORÇAMENTO '!#REF!</f>
        <v>#REF!</v>
      </c>
      <c r="D1487" s="88" t="e">
        <f>'ORÇAMENTO '!#REF!</f>
        <v>#REF!</v>
      </c>
      <c r="E1487" s="88" t="e">
        <f>'ORÇAMENTO '!#REF!</f>
        <v>#REF!</v>
      </c>
      <c r="F1487" s="88" t="e">
        <f>'ORÇAMENTO '!#REF!</f>
        <v>#REF!</v>
      </c>
      <c r="G1487" s="90" t="e">
        <f>'ORÇAMENTO '!#REF!</f>
        <v>#REF!</v>
      </c>
      <c r="H1487" s="92" t="e">
        <f>'ORÇAMENTO '!#REF!</f>
        <v>#REF!</v>
      </c>
      <c r="I1487" s="90" t="e">
        <f>'ORÇAMENTO '!#REF!</f>
        <v>#REF!</v>
      </c>
      <c r="J1487" s="90" t="e">
        <f>'ORÇAMENTO '!#REF!</f>
        <v>#REF!</v>
      </c>
      <c r="K1487" s="90" t="e">
        <f>'ORÇAMENTO '!#REF!</f>
        <v>#REF!</v>
      </c>
      <c r="L1487" s="92" t="e">
        <f>'ORÇAMENTO '!#REF!</f>
        <v>#REF!</v>
      </c>
      <c r="M1487" s="92" t="e">
        <f>'ORÇAMENTO '!#REF!</f>
        <v>#REF!</v>
      </c>
      <c r="N1487" s="95" t="e">
        <f>'ORÇAMENTO '!#REF!</f>
        <v>#REF!</v>
      </c>
      <c r="R1487" s="96" t="e">
        <f>IF(F1487=F1486,0,SUMIF($F$6:$F$1627,F1487,$H$6:$H$1627))</f>
        <v>#REF!</v>
      </c>
      <c r="S1487" s="96" t="e">
        <f>IF(F1487=F1486,0,SUMIF($F$6:$F$1627,F1487,$I$6:$I$1627))</f>
        <v>#REF!</v>
      </c>
      <c r="T1487" s="89" t="e">
        <f>IF(F1487=F1486,0,SUMIF($F$6:$F$1627,F1487,$L$6:$L$1627))</f>
        <v>#REF!</v>
      </c>
      <c r="U1487" s="96" t="e">
        <f t="shared" si="459"/>
        <v>#REF!</v>
      </c>
      <c r="V1487" s="100" t="e">
        <f>IF(F1487=F1486,0,SUMIF($F$6:$F$1627,F1487,$N$6:$N$1627))</f>
        <v>#REF!</v>
      </c>
      <c r="W1487" s="103" t="e">
        <f>V1487+W1486</f>
        <v>#REF!</v>
      </c>
    </row>
    <row r="1488" spans="3:23">
      <c r="C1488" s="84" t="e">
        <f>'ORÇAMENTO '!#REF!</f>
        <v>#REF!</v>
      </c>
      <c r="D1488" s="88" t="e">
        <f>'ORÇAMENTO '!#REF!</f>
        <v>#REF!</v>
      </c>
      <c r="E1488" s="88" t="e">
        <f>'ORÇAMENTO '!#REF!</f>
        <v>#REF!</v>
      </c>
      <c r="F1488" s="88" t="e">
        <f>'ORÇAMENTO '!#REF!</f>
        <v>#REF!</v>
      </c>
      <c r="G1488" s="90" t="e">
        <f>'ORÇAMENTO '!#REF!</f>
        <v>#REF!</v>
      </c>
      <c r="H1488" s="92" t="e">
        <f>'ORÇAMENTO '!#REF!</f>
        <v>#REF!</v>
      </c>
      <c r="I1488" s="90" t="e">
        <f>'ORÇAMENTO '!#REF!</f>
        <v>#REF!</v>
      </c>
      <c r="J1488" s="90" t="e">
        <f>'ORÇAMENTO '!#REF!</f>
        <v>#REF!</v>
      </c>
      <c r="K1488" s="90" t="e">
        <f>'ORÇAMENTO '!#REF!</f>
        <v>#REF!</v>
      </c>
      <c r="L1488" s="92" t="e">
        <f>'ORÇAMENTO '!#REF!</f>
        <v>#REF!</v>
      </c>
      <c r="M1488" s="92" t="e">
        <f>'ORÇAMENTO '!#REF!</f>
        <v>#REF!</v>
      </c>
      <c r="N1488" s="95" t="e">
        <f>'ORÇAMENTO '!#REF!</f>
        <v>#REF!</v>
      </c>
      <c r="R1488" s="96" t="e">
        <f>IF(F1488=F1487,0,SUMIF($F$6:$F$1627,F1488,$H$6:$H$1627))</f>
        <v>#REF!</v>
      </c>
      <c r="S1488" s="96" t="e">
        <f>IF(F1488=F1487,0,SUMIF($F$6:$F$1627,F1488,$I$6:$I$1627))</f>
        <v>#REF!</v>
      </c>
      <c r="T1488" s="89" t="e">
        <f>IF(F1488=F1487,0,SUMIF($F$6:$F$1627,F1488,$L$6:$L$1627))</f>
        <v>#REF!</v>
      </c>
      <c r="U1488" s="96" t="e">
        <f t="shared" si="459"/>
        <v>#REF!</v>
      </c>
      <c r="V1488" s="100" t="e">
        <f>IF(F1488=F1487,0,SUMIF($F$6:$F$1627,F1488,$N$6:$N$1627))</f>
        <v>#REF!</v>
      </c>
      <c r="W1488" s="103" t="e">
        <f>V1488+W1487</f>
        <v>#REF!</v>
      </c>
    </row>
    <row r="1489" spans="3:23" hidden="1">
      <c r="C1489" s="84" t="e">
        <f>'ORÇAMENTO '!#REF!</f>
        <v>#REF!</v>
      </c>
      <c r="D1489" s="88" t="e">
        <f>'ORÇAMENTO '!#REF!</f>
        <v>#REF!</v>
      </c>
      <c r="E1489" s="88" t="e">
        <f>'ORÇAMENTO '!#REF!</f>
        <v>#REF!</v>
      </c>
      <c r="F1489" s="88" t="e">
        <f>'ORÇAMENTO '!#REF!</f>
        <v>#REF!</v>
      </c>
      <c r="G1489" s="90" t="e">
        <f>'ORÇAMENTO '!#REF!</f>
        <v>#REF!</v>
      </c>
      <c r="H1489" s="92" t="e">
        <f>'ORÇAMENTO '!#REF!</f>
        <v>#REF!</v>
      </c>
      <c r="I1489" s="90" t="e">
        <f>'ORÇAMENTO '!#REF!</f>
        <v>#REF!</v>
      </c>
      <c r="J1489" s="90" t="e">
        <f>'ORÇAMENTO '!#REF!</f>
        <v>#REF!</v>
      </c>
      <c r="K1489" s="90" t="e">
        <f>'ORÇAMENTO '!#REF!</f>
        <v>#REF!</v>
      </c>
      <c r="L1489" s="92" t="e">
        <f>'ORÇAMENTO '!#REF!</f>
        <v>#REF!</v>
      </c>
      <c r="M1489" s="92" t="e">
        <f>'ORÇAMENTO '!#REF!</f>
        <v>#REF!</v>
      </c>
      <c r="N1489" s="95" t="e">
        <f>'ORÇAMENTO '!#REF!</f>
        <v>#REF!</v>
      </c>
      <c r="R1489" s="96" t="e">
        <f>IF(F1489=F1488,0,SUMIF(F$6:F$1627,F1489,H$6:H$1627))</f>
        <v>#REF!</v>
      </c>
      <c r="S1489" s="96" t="e">
        <f>IF(F1489=F1488,0,SUMIF(F$6:F$1627,F1489,I$6:I$1627))</f>
        <v>#REF!</v>
      </c>
      <c r="T1489" s="89" t="e">
        <f>IF(F1489=F1488,0,SUMIF(F$6:F$1627,F1489,L$6:L$1627))</f>
        <v>#REF!</v>
      </c>
      <c r="U1489" s="96" t="e">
        <f t="shared" si="459"/>
        <v>#REF!</v>
      </c>
      <c r="V1489" s="100" t="e">
        <f>IF(F1489=F1488,0,SUMIF(F$6:F$1627,F1489,N$6:N$1627))</f>
        <v>#REF!</v>
      </c>
    </row>
    <row r="1490" spans="3:23" hidden="1">
      <c r="C1490" s="84" t="e">
        <f>'ORÇAMENTO '!#REF!</f>
        <v>#REF!</v>
      </c>
      <c r="D1490" s="88" t="e">
        <f>'ORÇAMENTO '!#REF!</f>
        <v>#REF!</v>
      </c>
      <c r="E1490" s="88" t="e">
        <f>'ORÇAMENTO '!#REF!</f>
        <v>#REF!</v>
      </c>
      <c r="F1490" s="88" t="e">
        <f>'ORÇAMENTO '!#REF!</f>
        <v>#REF!</v>
      </c>
      <c r="G1490" s="90" t="e">
        <f>'ORÇAMENTO '!#REF!</f>
        <v>#REF!</v>
      </c>
      <c r="H1490" s="92" t="e">
        <f>'ORÇAMENTO '!#REF!</f>
        <v>#REF!</v>
      </c>
      <c r="I1490" s="90" t="e">
        <f>'ORÇAMENTO '!#REF!</f>
        <v>#REF!</v>
      </c>
      <c r="J1490" s="90" t="e">
        <f>'ORÇAMENTO '!#REF!</f>
        <v>#REF!</v>
      </c>
      <c r="K1490" s="90" t="e">
        <f>'ORÇAMENTO '!#REF!</f>
        <v>#REF!</v>
      </c>
      <c r="L1490" s="92" t="e">
        <f>'ORÇAMENTO '!#REF!</f>
        <v>#REF!</v>
      </c>
      <c r="M1490" s="92" t="e">
        <f>'ORÇAMENTO '!#REF!</f>
        <v>#REF!</v>
      </c>
      <c r="N1490" s="95" t="e">
        <f>'ORÇAMENTO '!#REF!</f>
        <v>#REF!</v>
      </c>
      <c r="R1490" s="96" t="e">
        <f>IF(F1490=F1489,0,SUMIF(F$6:F$1627,F1490,H$6:H$1627))</f>
        <v>#REF!</v>
      </c>
      <c r="S1490" s="96" t="e">
        <f>IF(F1490=F1489,0,SUMIF(F$6:F$1627,F1490,I$6:I$1627))</f>
        <v>#REF!</v>
      </c>
      <c r="T1490" s="89" t="e">
        <f>IF(F1490=F1489,0,SUMIF(F$6:F$1627,F1490,L$6:L$1627))</f>
        <v>#REF!</v>
      </c>
      <c r="U1490" s="96" t="e">
        <f t="shared" si="459"/>
        <v>#REF!</v>
      </c>
      <c r="V1490" s="100" t="e">
        <f>IF(F1490=F1489,0,SUMIF(F$6:F$1627,F1490,N$6:N$1627))</f>
        <v>#REF!</v>
      </c>
    </row>
    <row r="1491" spans="3:23" hidden="1">
      <c r="C1491" s="84" t="e">
        <f>'ORÇAMENTO '!#REF!</f>
        <v>#REF!</v>
      </c>
      <c r="D1491" s="88" t="e">
        <f>'ORÇAMENTO '!#REF!</f>
        <v>#REF!</v>
      </c>
      <c r="E1491" s="88" t="e">
        <f>'ORÇAMENTO '!#REF!</f>
        <v>#REF!</v>
      </c>
      <c r="F1491" s="88" t="e">
        <f>'ORÇAMENTO '!#REF!</f>
        <v>#REF!</v>
      </c>
      <c r="G1491" s="90" t="e">
        <f>'ORÇAMENTO '!#REF!</f>
        <v>#REF!</v>
      </c>
      <c r="H1491" s="92" t="e">
        <f>'ORÇAMENTO '!#REF!</f>
        <v>#REF!</v>
      </c>
      <c r="I1491" s="90" t="e">
        <f>'ORÇAMENTO '!#REF!</f>
        <v>#REF!</v>
      </c>
      <c r="J1491" s="90" t="e">
        <f>'ORÇAMENTO '!#REF!</f>
        <v>#REF!</v>
      </c>
      <c r="K1491" s="90" t="e">
        <f>'ORÇAMENTO '!#REF!</f>
        <v>#REF!</v>
      </c>
      <c r="L1491" s="92" t="e">
        <f>'ORÇAMENTO '!#REF!</f>
        <v>#REF!</v>
      </c>
      <c r="M1491" s="92" t="e">
        <f>'ORÇAMENTO '!#REF!</f>
        <v>#REF!</v>
      </c>
      <c r="N1491" s="95" t="e">
        <f>'ORÇAMENTO '!#REF!</f>
        <v>#REF!</v>
      </c>
      <c r="R1491" s="96" t="e">
        <f>IF(F1491=F1490,0,SUMIF(F$6:F$1627,F1491,H$6:H$1627))</f>
        <v>#REF!</v>
      </c>
      <c r="S1491" s="96" t="e">
        <f>IF(F1491=F1490,0,SUMIF(F$6:F$1627,F1491,I$6:I$1627))</f>
        <v>#REF!</v>
      </c>
      <c r="T1491" s="89" t="e">
        <f>IF(F1491=F1490,0,SUMIF(F$6:F$1627,F1491,L$6:L$1627))</f>
        <v>#REF!</v>
      </c>
      <c r="U1491" s="96" t="e">
        <f t="shared" si="459"/>
        <v>#REF!</v>
      </c>
      <c r="V1491" s="100" t="e">
        <f>IF(F1491=F1490,0,SUMIF(F$6:F$1627,F1491,N$6:N$1627))</f>
        <v>#REF!</v>
      </c>
    </row>
    <row r="1492" spans="3:23" hidden="1">
      <c r="C1492" s="84" t="e">
        <f>'ORÇAMENTO '!#REF!</f>
        <v>#REF!</v>
      </c>
      <c r="D1492" s="88" t="e">
        <f>'ORÇAMENTO '!#REF!</f>
        <v>#REF!</v>
      </c>
      <c r="E1492" s="88" t="e">
        <f>'ORÇAMENTO '!#REF!</f>
        <v>#REF!</v>
      </c>
      <c r="F1492" s="88" t="e">
        <f>'ORÇAMENTO '!#REF!</f>
        <v>#REF!</v>
      </c>
      <c r="G1492" s="90" t="e">
        <f>'ORÇAMENTO '!#REF!</f>
        <v>#REF!</v>
      </c>
      <c r="H1492" s="92" t="e">
        <f>'ORÇAMENTO '!#REF!</f>
        <v>#REF!</v>
      </c>
      <c r="I1492" s="90" t="e">
        <f>'ORÇAMENTO '!#REF!</f>
        <v>#REF!</v>
      </c>
      <c r="J1492" s="90" t="e">
        <f>'ORÇAMENTO '!#REF!</f>
        <v>#REF!</v>
      </c>
      <c r="K1492" s="90" t="e">
        <f>'ORÇAMENTO '!#REF!</f>
        <v>#REF!</v>
      </c>
      <c r="L1492" s="92" t="e">
        <f>'ORÇAMENTO '!#REF!</f>
        <v>#REF!</v>
      </c>
      <c r="M1492" s="92" t="e">
        <f>'ORÇAMENTO '!#REF!</f>
        <v>#REF!</v>
      </c>
      <c r="N1492" s="95" t="e">
        <f>'ORÇAMENTO '!#REF!</f>
        <v>#REF!</v>
      </c>
      <c r="R1492" s="96" t="e">
        <f>IF(F1492=F1491,0,SUMIF(F$6:F$1627,F1492,H$6:H$1627))</f>
        <v>#REF!</v>
      </c>
      <c r="S1492" s="96" t="e">
        <f>IF(F1492=F1491,0,SUMIF(F$6:F$1627,F1492,I$6:I$1627))</f>
        <v>#REF!</v>
      </c>
      <c r="T1492" s="89" t="e">
        <f>IF(F1492=F1491,0,SUMIF(F$6:F$1627,F1492,L$6:L$1627))</f>
        <v>#REF!</v>
      </c>
      <c r="U1492" s="96" t="e">
        <f t="shared" si="459"/>
        <v>#REF!</v>
      </c>
      <c r="V1492" s="100" t="e">
        <f>IF(F1492=F1491,0,SUMIF(F$6:F$1627,F1492,N$6:N$1627))</f>
        <v>#REF!</v>
      </c>
    </row>
    <row r="1493" spans="3:23">
      <c r="C1493" s="84" t="e">
        <f>'ORÇAMENTO '!#REF!</f>
        <v>#REF!</v>
      </c>
      <c r="D1493" s="88" t="e">
        <f>'ORÇAMENTO '!#REF!</f>
        <v>#REF!</v>
      </c>
      <c r="E1493" s="88" t="e">
        <f>'ORÇAMENTO '!#REF!</f>
        <v>#REF!</v>
      </c>
      <c r="F1493" s="88" t="e">
        <f>'ORÇAMENTO '!#REF!</f>
        <v>#REF!</v>
      </c>
      <c r="G1493" s="90" t="e">
        <f>'ORÇAMENTO '!#REF!</f>
        <v>#REF!</v>
      </c>
      <c r="H1493" s="92" t="e">
        <f>'ORÇAMENTO '!#REF!</f>
        <v>#REF!</v>
      </c>
      <c r="I1493" s="90" t="e">
        <f>'ORÇAMENTO '!#REF!</f>
        <v>#REF!</v>
      </c>
      <c r="J1493" s="90" t="e">
        <f>'ORÇAMENTO '!#REF!</f>
        <v>#REF!</v>
      </c>
      <c r="K1493" s="90" t="e">
        <f>'ORÇAMENTO '!#REF!</f>
        <v>#REF!</v>
      </c>
      <c r="L1493" s="92" t="e">
        <f>'ORÇAMENTO '!#REF!</f>
        <v>#REF!</v>
      </c>
      <c r="M1493" s="92" t="e">
        <f>'ORÇAMENTO '!#REF!</f>
        <v>#REF!</v>
      </c>
      <c r="N1493" s="95" t="e">
        <f>'ORÇAMENTO '!#REF!</f>
        <v>#REF!</v>
      </c>
      <c r="R1493" s="96" t="e">
        <f t="shared" ref="R1493:R1504" si="460">IF(F1493=F1492,0,SUMIF($F$6:$F$1627,F1493,$H$6:$H$1627))</f>
        <v>#REF!</v>
      </c>
      <c r="S1493" s="96" t="e">
        <f t="shared" ref="S1493:S1504" si="461">IF(F1493=F1492,0,SUMIF($F$6:$F$1627,F1493,$I$6:$I$1627))</f>
        <v>#REF!</v>
      </c>
      <c r="T1493" s="89" t="e">
        <f t="shared" ref="T1493:T1504" si="462">IF(F1493=F1492,0,SUMIF($F$6:$F$1627,F1493,$L$6:$L$1627))</f>
        <v>#REF!</v>
      </c>
      <c r="U1493" s="96" t="e">
        <f t="shared" si="459"/>
        <v>#REF!</v>
      </c>
      <c r="V1493" s="100" t="e">
        <f t="shared" ref="V1493:V1504" si="463">IF(F1493=F1492,0,SUMIF($F$6:$F$1627,F1493,$N$6:$N$1627))</f>
        <v>#REF!</v>
      </c>
      <c r="W1493" s="103" t="e">
        <f t="shared" ref="W1493:W1504" si="464">V1493+W1492</f>
        <v>#REF!</v>
      </c>
    </row>
    <row r="1494" spans="3:23">
      <c r="C1494" s="84" t="e">
        <f>'ORÇAMENTO '!#REF!</f>
        <v>#REF!</v>
      </c>
      <c r="D1494" s="88" t="e">
        <f>'ORÇAMENTO '!#REF!</f>
        <v>#REF!</v>
      </c>
      <c r="E1494" s="88" t="e">
        <f>'ORÇAMENTO '!#REF!</f>
        <v>#REF!</v>
      </c>
      <c r="F1494" s="88" t="e">
        <f>'ORÇAMENTO '!#REF!</f>
        <v>#REF!</v>
      </c>
      <c r="G1494" s="90" t="e">
        <f>'ORÇAMENTO '!#REF!</f>
        <v>#REF!</v>
      </c>
      <c r="H1494" s="92" t="e">
        <f>'ORÇAMENTO '!#REF!</f>
        <v>#REF!</v>
      </c>
      <c r="I1494" s="90" t="e">
        <f>'ORÇAMENTO '!#REF!</f>
        <v>#REF!</v>
      </c>
      <c r="J1494" s="90" t="e">
        <f>'ORÇAMENTO '!#REF!</f>
        <v>#REF!</v>
      </c>
      <c r="K1494" s="90" t="e">
        <f>'ORÇAMENTO '!#REF!</f>
        <v>#REF!</v>
      </c>
      <c r="L1494" s="92" t="e">
        <f>'ORÇAMENTO '!#REF!</f>
        <v>#REF!</v>
      </c>
      <c r="M1494" s="92" t="e">
        <f>'ORÇAMENTO '!#REF!</f>
        <v>#REF!</v>
      </c>
      <c r="N1494" s="95" t="e">
        <f>'ORÇAMENTO '!#REF!</f>
        <v>#REF!</v>
      </c>
      <c r="R1494" s="96" t="e">
        <f t="shared" si="460"/>
        <v>#REF!</v>
      </c>
      <c r="S1494" s="96" t="e">
        <f t="shared" si="461"/>
        <v>#REF!</v>
      </c>
      <c r="T1494" s="89" t="e">
        <f t="shared" si="462"/>
        <v>#REF!</v>
      </c>
      <c r="U1494" s="96" t="e">
        <f t="shared" si="459"/>
        <v>#REF!</v>
      </c>
      <c r="V1494" s="100" t="e">
        <f t="shared" si="463"/>
        <v>#REF!</v>
      </c>
      <c r="W1494" s="103" t="e">
        <f t="shared" si="464"/>
        <v>#REF!</v>
      </c>
    </row>
    <row r="1495" spans="3:23">
      <c r="C1495" s="84" t="e">
        <f>'ORÇAMENTO '!#REF!</f>
        <v>#REF!</v>
      </c>
      <c r="D1495" s="88" t="e">
        <f>'ORÇAMENTO '!#REF!</f>
        <v>#REF!</v>
      </c>
      <c r="E1495" s="88" t="e">
        <f>'ORÇAMENTO '!#REF!</f>
        <v>#REF!</v>
      </c>
      <c r="F1495" s="88" t="e">
        <f>'ORÇAMENTO '!#REF!</f>
        <v>#REF!</v>
      </c>
      <c r="G1495" s="90" t="e">
        <f>'ORÇAMENTO '!#REF!</f>
        <v>#REF!</v>
      </c>
      <c r="H1495" s="92" t="e">
        <f>'ORÇAMENTO '!#REF!</f>
        <v>#REF!</v>
      </c>
      <c r="I1495" s="90" t="e">
        <f>'ORÇAMENTO '!#REF!</f>
        <v>#REF!</v>
      </c>
      <c r="J1495" s="90" t="e">
        <f>'ORÇAMENTO '!#REF!</f>
        <v>#REF!</v>
      </c>
      <c r="K1495" s="90" t="e">
        <f>'ORÇAMENTO '!#REF!</f>
        <v>#REF!</v>
      </c>
      <c r="L1495" s="92" t="e">
        <f>'ORÇAMENTO '!#REF!</f>
        <v>#REF!</v>
      </c>
      <c r="M1495" s="92" t="e">
        <f>'ORÇAMENTO '!#REF!</f>
        <v>#REF!</v>
      </c>
      <c r="N1495" s="95" t="e">
        <f>'ORÇAMENTO '!#REF!</f>
        <v>#REF!</v>
      </c>
      <c r="R1495" s="96" t="e">
        <f t="shared" si="460"/>
        <v>#REF!</v>
      </c>
      <c r="S1495" s="96" t="e">
        <f t="shared" si="461"/>
        <v>#REF!</v>
      </c>
      <c r="T1495" s="89" t="e">
        <f t="shared" si="462"/>
        <v>#REF!</v>
      </c>
      <c r="U1495" s="96" t="e">
        <f t="shared" si="459"/>
        <v>#REF!</v>
      </c>
      <c r="V1495" s="100" t="e">
        <f t="shared" si="463"/>
        <v>#REF!</v>
      </c>
      <c r="W1495" s="103" t="e">
        <f t="shared" si="464"/>
        <v>#REF!</v>
      </c>
    </row>
    <row r="1496" spans="3:23">
      <c r="C1496" s="84" t="e">
        <f>'ORÇAMENTO '!#REF!</f>
        <v>#REF!</v>
      </c>
      <c r="D1496" s="88" t="e">
        <f>'ORÇAMENTO '!#REF!</f>
        <v>#REF!</v>
      </c>
      <c r="E1496" s="88" t="e">
        <f>'ORÇAMENTO '!#REF!</f>
        <v>#REF!</v>
      </c>
      <c r="F1496" s="88" t="e">
        <f>'ORÇAMENTO '!#REF!</f>
        <v>#REF!</v>
      </c>
      <c r="G1496" s="90" t="e">
        <f>'ORÇAMENTO '!#REF!</f>
        <v>#REF!</v>
      </c>
      <c r="H1496" s="92" t="e">
        <f>'ORÇAMENTO '!#REF!</f>
        <v>#REF!</v>
      </c>
      <c r="I1496" s="90" t="e">
        <f>'ORÇAMENTO '!#REF!</f>
        <v>#REF!</v>
      </c>
      <c r="J1496" s="90" t="e">
        <f>'ORÇAMENTO '!#REF!</f>
        <v>#REF!</v>
      </c>
      <c r="K1496" s="90" t="e">
        <f>'ORÇAMENTO '!#REF!</f>
        <v>#REF!</v>
      </c>
      <c r="L1496" s="92" t="e">
        <f>'ORÇAMENTO '!#REF!</f>
        <v>#REF!</v>
      </c>
      <c r="M1496" s="92" t="e">
        <f>'ORÇAMENTO '!#REF!</f>
        <v>#REF!</v>
      </c>
      <c r="N1496" s="95" t="e">
        <f>'ORÇAMENTO '!#REF!</f>
        <v>#REF!</v>
      </c>
      <c r="R1496" s="96" t="e">
        <f t="shared" si="460"/>
        <v>#REF!</v>
      </c>
      <c r="S1496" s="96" t="e">
        <f t="shared" si="461"/>
        <v>#REF!</v>
      </c>
      <c r="T1496" s="89" t="e">
        <f t="shared" si="462"/>
        <v>#REF!</v>
      </c>
      <c r="U1496" s="96" t="e">
        <f t="shared" si="459"/>
        <v>#REF!</v>
      </c>
      <c r="V1496" s="100" t="e">
        <f t="shared" si="463"/>
        <v>#REF!</v>
      </c>
      <c r="W1496" s="103" t="e">
        <f t="shared" si="464"/>
        <v>#REF!</v>
      </c>
    </row>
    <row r="1497" spans="3:23">
      <c r="C1497" s="84" t="e">
        <f>'ORÇAMENTO '!#REF!</f>
        <v>#REF!</v>
      </c>
      <c r="D1497" s="88" t="e">
        <f>'ORÇAMENTO '!#REF!</f>
        <v>#REF!</v>
      </c>
      <c r="E1497" s="88" t="e">
        <f>'ORÇAMENTO '!#REF!</f>
        <v>#REF!</v>
      </c>
      <c r="F1497" s="88" t="e">
        <f>'ORÇAMENTO '!#REF!</f>
        <v>#REF!</v>
      </c>
      <c r="G1497" s="90" t="e">
        <f>'ORÇAMENTO '!#REF!</f>
        <v>#REF!</v>
      </c>
      <c r="H1497" s="92" t="e">
        <f>'ORÇAMENTO '!#REF!</f>
        <v>#REF!</v>
      </c>
      <c r="I1497" s="90" t="e">
        <f>'ORÇAMENTO '!#REF!</f>
        <v>#REF!</v>
      </c>
      <c r="J1497" s="90" t="e">
        <f>'ORÇAMENTO '!#REF!</f>
        <v>#REF!</v>
      </c>
      <c r="K1497" s="90" t="e">
        <f>'ORÇAMENTO '!#REF!</f>
        <v>#REF!</v>
      </c>
      <c r="L1497" s="92" t="e">
        <f>'ORÇAMENTO '!#REF!</f>
        <v>#REF!</v>
      </c>
      <c r="M1497" s="92" t="e">
        <f>'ORÇAMENTO '!#REF!</f>
        <v>#REF!</v>
      </c>
      <c r="N1497" s="95" t="e">
        <f>'ORÇAMENTO '!#REF!</f>
        <v>#REF!</v>
      </c>
      <c r="R1497" s="96" t="e">
        <f t="shared" si="460"/>
        <v>#REF!</v>
      </c>
      <c r="S1497" s="96" t="e">
        <f t="shared" si="461"/>
        <v>#REF!</v>
      </c>
      <c r="T1497" s="89" t="e">
        <f t="shared" si="462"/>
        <v>#REF!</v>
      </c>
      <c r="U1497" s="96" t="e">
        <f t="shared" si="459"/>
        <v>#REF!</v>
      </c>
      <c r="V1497" s="100" t="e">
        <f t="shared" si="463"/>
        <v>#REF!</v>
      </c>
      <c r="W1497" s="103" t="e">
        <f t="shared" si="464"/>
        <v>#REF!</v>
      </c>
    </row>
    <row r="1498" spans="3:23">
      <c r="C1498" s="84" t="e">
        <f>'ORÇAMENTO '!#REF!</f>
        <v>#REF!</v>
      </c>
      <c r="D1498" s="88" t="e">
        <f>'ORÇAMENTO '!#REF!</f>
        <v>#REF!</v>
      </c>
      <c r="E1498" s="88" t="e">
        <f>'ORÇAMENTO '!#REF!</f>
        <v>#REF!</v>
      </c>
      <c r="F1498" s="88" t="e">
        <f>'ORÇAMENTO '!#REF!</f>
        <v>#REF!</v>
      </c>
      <c r="G1498" s="90" t="e">
        <f>'ORÇAMENTO '!#REF!</f>
        <v>#REF!</v>
      </c>
      <c r="H1498" s="92" t="e">
        <f>'ORÇAMENTO '!#REF!</f>
        <v>#REF!</v>
      </c>
      <c r="I1498" s="90" t="e">
        <f>'ORÇAMENTO '!#REF!</f>
        <v>#REF!</v>
      </c>
      <c r="J1498" s="90" t="e">
        <f>'ORÇAMENTO '!#REF!</f>
        <v>#REF!</v>
      </c>
      <c r="K1498" s="90" t="e">
        <f>'ORÇAMENTO '!#REF!</f>
        <v>#REF!</v>
      </c>
      <c r="L1498" s="92" t="e">
        <f>'ORÇAMENTO '!#REF!</f>
        <v>#REF!</v>
      </c>
      <c r="M1498" s="92" t="e">
        <f>'ORÇAMENTO '!#REF!</f>
        <v>#REF!</v>
      </c>
      <c r="N1498" s="95" t="e">
        <f>'ORÇAMENTO '!#REF!</f>
        <v>#REF!</v>
      </c>
      <c r="R1498" s="96" t="e">
        <f t="shared" si="460"/>
        <v>#REF!</v>
      </c>
      <c r="S1498" s="96" t="e">
        <f t="shared" si="461"/>
        <v>#REF!</v>
      </c>
      <c r="T1498" s="89" t="e">
        <f t="shared" si="462"/>
        <v>#REF!</v>
      </c>
      <c r="U1498" s="96" t="e">
        <f t="shared" si="459"/>
        <v>#REF!</v>
      </c>
      <c r="V1498" s="100" t="e">
        <f t="shared" si="463"/>
        <v>#REF!</v>
      </c>
      <c r="W1498" s="103" t="e">
        <f t="shared" si="464"/>
        <v>#REF!</v>
      </c>
    </row>
    <row r="1499" spans="3:23">
      <c r="C1499" s="84" t="e">
        <f>'ORÇAMENTO '!#REF!</f>
        <v>#REF!</v>
      </c>
      <c r="D1499" s="88" t="e">
        <f>'ORÇAMENTO '!#REF!</f>
        <v>#REF!</v>
      </c>
      <c r="E1499" s="88" t="e">
        <f>'ORÇAMENTO '!#REF!</f>
        <v>#REF!</v>
      </c>
      <c r="F1499" s="88" t="e">
        <f>'ORÇAMENTO '!#REF!</f>
        <v>#REF!</v>
      </c>
      <c r="G1499" s="90" t="e">
        <f>'ORÇAMENTO '!#REF!</f>
        <v>#REF!</v>
      </c>
      <c r="H1499" s="92" t="e">
        <f>'ORÇAMENTO '!#REF!</f>
        <v>#REF!</v>
      </c>
      <c r="I1499" s="90" t="e">
        <f>'ORÇAMENTO '!#REF!</f>
        <v>#REF!</v>
      </c>
      <c r="J1499" s="90" t="e">
        <f>'ORÇAMENTO '!#REF!</f>
        <v>#REF!</v>
      </c>
      <c r="K1499" s="90" t="e">
        <f>'ORÇAMENTO '!#REF!</f>
        <v>#REF!</v>
      </c>
      <c r="L1499" s="92" t="e">
        <f>'ORÇAMENTO '!#REF!</f>
        <v>#REF!</v>
      </c>
      <c r="M1499" s="92" t="e">
        <f>'ORÇAMENTO '!#REF!</f>
        <v>#REF!</v>
      </c>
      <c r="N1499" s="95" t="e">
        <f>'ORÇAMENTO '!#REF!</f>
        <v>#REF!</v>
      </c>
      <c r="R1499" s="96" t="e">
        <f t="shared" si="460"/>
        <v>#REF!</v>
      </c>
      <c r="S1499" s="96" t="e">
        <f t="shared" si="461"/>
        <v>#REF!</v>
      </c>
      <c r="T1499" s="89" t="e">
        <f t="shared" si="462"/>
        <v>#REF!</v>
      </c>
      <c r="U1499" s="96" t="e">
        <f t="shared" si="459"/>
        <v>#REF!</v>
      </c>
      <c r="V1499" s="100" t="e">
        <f t="shared" si="463"/>
        <v>#REF!</v>
      </c>
      <c r="W1499" s="103" t="e">
        <f t="shared" si="464"/>
        <v>#REF!</v>
      </c>
    </row>
    <row r="1500" spans="3:23" ht="45">
      <c r="C1500" s="84" t="str">
        <f>'ORÇAMENTO '!A26</f>
        <v>01.02.01</v>
      </c>
      <c r="D1500" s="88" t="str">
        <f>'ORÇAMENTO '!B26</f>
        <v>SINAPI</v>
      </c>
      <c r="E1500" s="88" t="str">
        <f>'ORÇAMENTO '!C26</f>
        <v>74220/001</v>
      </c>
      <c r="F1500" s="88" t="str">
        <f>'ORÇAMENTO '!D26</f>
        <v xml:space="preserve">TAPUME DE CHAPA DE MADEIRA COMPENSADA, E= 6MM, COM PINTURA A CAL E REAPROVEITAMENTO 2X </v>
      </c>
      <c r="G1500" s="90" t="str">
        <f>'ORÇAMENTO '!E26</f>
        <v>m²</v>
      </c>
      <c r="H1500" s="92">
        <f>'ORÇAMENTO '!F26</f>
        <v>72</v>
      </c>
      <c r="I1500" s="90">
        <f>'ORÇAMENTO '!G26</f>
        <v>22.84</v>
      </c>
      <c r="J1500" s="90">
        <f>'ORÇAMENTO '!H26</f>
        <v>24.7</v>
      </c>
      <c r="K1500" s="90">
        <f>'ORÇAMENTO '!K26</f>
        <v>3422.88</v>
      </c>
      <c r="L1500" s="92">
        <f>'ORÇAMENTO '!O26</f>
        <v>2280.62</v>
      </c>
      <c r="M1500" s="92">
        <f>'ORÇAMENTO '!P26</f>
        <v>4189.3599999999997</v>
      </c>
      <c r="N1500" s="95">
        <f>'ORÇAMENTO '!Q26</f>
        <v>5.3062238696630825E-3</v>
      </c>
      <c r="R1500" s="96" t="e">
        <f t="shared" si="460"/>
        <v>#REF!</v>
      </c>
      <c r="S1500" s="96" t="e">
        <f t="shared" si="461"/>
        <v>#REF!</v>
      </c>
      <c r="T1500" s="89" t="e">
        <f t="shared" si="462"/>
        <v>#REF!</v>
      </c>
      <c r="U1500" s="96" t="e">
        <f t="shared" si="459"/>
        <v>#REF!</v>
      </c>
      <c r="V1500" s="100" t="e">
        <f t="shared" si="463"/>
        <v>#REF!</v>
      </c>
      <c r="W1500" s="103" t="e">
        <f t="shared" si="464"/>
        <v>#REF!</v>
      </c>
    </row>
    <row r="1501" spans="3:23">
      <c r="C1501" s="84" t="e">
        <f>'ORÇAMENTO '!#REF!</f>
        <v>#REF!</v>
      </c>
      <c r="D1501" s="88" t="e">
        <f>'ORÇAMENTO '!#REF!</f>
        <v>#REF!</v>
      </c>
      <c r="E1501" s="88" t="e">
        <f>'ORÇAMENTO '!#REF!</f>
        <v>#REF!</v>
      </c>
      <c r="F1501" s="88" t="e">
        <f>'ORÇAMENTO '!#REF!</f>
        <v>#REF!</v>
      </c>
      <c r="G1501" s="90" t="e">
        <f>'ORÇAMENTO '!#REF!</f>
        <v>#REF!</v>
      </c>
      <c r="H1501" s="92" t="e">
        <f>'ORÇAMENTO '!#REF!</f>
        <v>#REF!</v>
      </c>
      <c r="I1501" s="90" t="e">
        <f>'ORÇAMENTO '!#REF!</f>
        <v>#REF!</v>
      </c>
      <c r="J1501" s="90" t="e">
        <f>'ORÇAMENTO '!#REF!</f>
        <v>#REF!</v>
      </c>
      <c r="K1501" s="90" t="e">
        <f>'ORÇAMENTO '!#REF!</f>
        <v>#REF!</v>
      </c>
      <c r="L1501" s="92" t="e">
        <f>'ORÇAMENTO '!#REF!</f>
        <v>#REF!</v>
      </c>
      <c r="M1501" s="92" t="e">
        <f>'ORÇAMENTO '!#REF!</f>
        <v>#REF!</v>
      </c>
      <c r="N1501" s="95" t="e">
        <f>'ORÇAMENTO '!#REF!</f>
        <v>#REF!</v>
      </c>
      <c r="R1501" s="96" t="e">
        <f t="shared" si="460"/>
        <v>#REF!</v>
      </c>
      <c r="S1501" s="96" t="e">
        <f t="shared" si="461"/>
        <v>#REF!</v>
      </c>
      <c r="T1501" s="89" t="e">
        <f t="shared" si="462"/>
        <v>#REF!</v>
      </c>
      <c r="U1501" s="96" t="e">
        <f t="shared" si="459"/>
        <v>#REF!</v>
      </c>
      <c r="V1501" s="100" t="e">
        <f t="shared" si="463"/>
        <v>#REF!</v>
      </c>
      <c r="W1501" s="103" t="e">
        <f t="shared" si="464"/>
        <v>#REF!</v>
      </c>
    </row>
    <row r="1502" spans="3:23">
      <c r="C1502" s="84" t="e">
        <f>'ORÇAMENTO '!#REF!</f>
        <v>#REF!</v>
      </c>
      <c r="D1502" s="88" t="e">
        <f>'ORÇAMENTO '!#REF!</f>
        <v>#REF!</v>
      </c>
      <c r="E1502" s="88" t="e">
        <f>'ORÇAMENTO '!#REF!</f>
        <v>#REF!</v>
      </c>
      <c r="F1502" s="88" t="e">
        <f>'ORÇAMENTO '!#REF!</f>
        <v>#REF!</v>
      </c>
      <c r="G1502" s="90" t="e">
        <f>'ORÇAMENTO '!#REF!</f>
        <v>#REF!</v>
      </c>
      <c r="H1502" s="92" t="e">
        <f>'ORÇAMENTO '!#REF!</f>
        <v>#REF!</v>
      </c>
      <c r="I1502" s="90" t="e">
        <f>'ORÇAMENTO '!#REF!</f>
        <v>#REF!</v>
      </c>
      <c r="J1502" s="90" t="e">
        <f>'ORÇAMENTO '!#REF!</f>
        <v>#REF!</v>
      </c>
      <c r="K1502" s="90" t="e">
        <f>'ORÇAMENTO '!#REF!</f>
        <v>#REF!</v>
      </c>
      <c r="L1502" s="92" t="e">
        <f>'ORÇAMENTO '!#REF!</f>
        <v>#REF!</v>
      </c>
      <c r="M1502" s="92" t="e">
        <f>'ORÇAMENTO '!#REF!</f>
        <v>#REF!</v>
      </c>
      <c r="N1502" s="95" t="e">
        <f>'ORÇAMENTO '!#REF!</f>
        <v>#REF!</v>
      </c>
      <c r="R1502" s="96" t="e">
        <f t="shared" si="460"/>
        <v>#REF!</v>
      </c>
      <c r="S1502" s="96" t="e">
        <f t="shared" si="461"/>
        <v>#REF!</v>
      </c>
      <c r="T1502" s="89" t="e">
        <f t="shared" si="462"/>
        <v>#REF!</v>
      </c>
      <c r="U1502" s="96" t="e">
        <f t="shared" si="459"/>
        <v>#REF!</v>
      </c>
      <c r="V1502" s="100" t="e">
        <f t="shared" si="463"/>
        <v>#REF!</v>
      </c>
      <c r="W1502" s="103" t="e">
        <f t="shared" si="464"/>
        <v>#REF!</v>
      </c>
    </row>
    <row r="1503" spans="3:23">
      <c r="C1503" s="84" t="e">
        <f>'ORÇAMENTO '!#REF!</f>
        <v>#REF!</v>
      </c>
      <c r="D1503" s="88" t="e">
        <f>'ORÇAMENTO '!#REF!</f>
        <v>#REF!</v>
      </c>
      <c r="E1503" s="88" t="e">
        <f>'ORÇAMENTO '!#REF!</f>
        <v>#REF!</v>
      </c>
      <c r="F1503" s="88" t="e">
        <f>'ORÇAMENTO '!#REF!</f>
        <v>#REF!</v>
      </c>
      <c r="G1503" s="90" t="e">
        <f>'ORÇAMENTO '!#REF!</f>
        <v>#REF!</v>
      </c>
      <c r="H1503" s="92" t="e">
        <f>'ORÇAMENTO '!#REF!</f>
        <v>#REF!</v>
      </c>
      <c r="I1503" s="90" t="e">
        <f>'ORÇAMENTO '!#REF!</f>
        <v>#REF!</v>
      </c>
      <c r="J1503" s="90" t="e">
        <f>'ORÇAMENTO '!#REF!</f>
        <v>#REF!</v>
      </c>
      <c r="K1503" s="90" t="e">
        <f>'ORÇAMENTO '!#REF!</f>
        <v>#REF!</v>
      </c>
      <c r="L1503" s="92" t="e">
        <f>'ORÇAMENTO '!#REF!</f>
        <v>#REF!</v>
      </c>
      <c r="M1503" s="92" t="e">
        <f>'ORÇAMENTO '!#REF!</f>
        <v>#REF!</v>
      </c>
      <c r="N1503" s="95" t="e">
        <f>'ORÇAMENTO '!#REF!</f>
        <v>#REF!</v>
      </c>
      <c r="R1503" s="96" t="e">
        <f t="shared" si="460"/>
        <v>#REF!</v>
      </c>
      <c r="S1503" s="96" t="e">
        <f t="shared" si="461"/>
        <v>#REF!</v>
      </c>
      <c r="T1503" s="89" t="e">
        <f t="shared" si="462"/>
        <v>#REF!</v>
      </c>
      <c r="U1503" s="96" t="e">
        <f t="shared" si="459"/>
        <v>#REF!</v>
      </c>
      <c r="V1503" s="100" t="e">
        <f t="shared" si="463"/>
        <v>#REF!</v>
      </c>
      <c r="W1503" s="103" t="e">
        <f t="shared" si="464"/>
        <v>#REF!</v>
      </c>
    </row>
    <row r="1504" spans="3:23">
      <c r="C1504" s="84" t="e">
        <f>'ORÇAMENTO '!#REF!</f>
        <v>#REF!</v>
      </c>
      <c r="D1504" s="88" t="e">
        <f>'ORÇAMENTO '!#REF!</f>
        <v>#REF!</v>
      </c>
      <c r="E1504" s="88" t="e">
        <f>'ORÇAMENTO '!#REF!</f>
        <v>#REF!</v>
      </c>
      <c r="F1504" s="88" t="e">
        <f>'ORÇAMENTO '!#REF!</f>
        <v>#REF!</v>
      </c>
      <c r="G1504" s="90" t="e">
        <f>'ORÇAMENTO '!#REF!</f>
        <v>#REF!</v>
      </c>
      <c r="H1504" s="92" t="e">
        <f>'ORÇAMENTO '!#REF!</f>
        <v>#REF!</v>
      </c>
      <c r="I1504" s="90" t="e">
        <f>'ORÇAMENTO '!#REF!</f>
        <v>#REF!</v>
      </c>
      <c r="J1504" s="90" t="e">
        <f>'ORÇAMENTO '!#REF!</f>
        <v>#REF!</v>
      </c>
      <c r="K1504" s="90" t="e">
        <f>'ORÇAMENTO '!#REF!</f>
        <v>#REF!</v>
      </c>
      <c r="L1504" s="92" t="e">
        <f>'ORÇAMENTO '!#REF!</f>
        <v>#REF!</v>
      </c>
      <c r="M1504" s="92" t="e">
        <f>'ORÇAMENTO '!#REF!</f>
        <v>#REF!</v>
      </c>
      <c r="N1504" s="95" t="e">
        <f>'ORÇAMENTO '!#REF!</f>
        <v>#REF!</v>
      </c>
      <c r="R1504" s="96" t="e">
        <f t="shared" si="460"/>
        <v>#REF!</v>
      </c>
      <c r="S1504" s="96" t="e">
        <f t="shared" si="461"/>
        <v>#REF!</v>
      </c>
      <c r="T1504" s="89" t="e">
        <f t="shared" si="462"/>
        <v>#REF!</v>
      </c>
      <c r="U1504" s="96" t="e">
        <f t="shared" si="459"/>
        <v>#REF!</v>
      </c>
      <c r="V1504" s="100" t="e">
        <f t="shared" si="463"/>
        <v>#REF!</v>
      </c>
      <c r="W1504" s="103" t="e">
        <f t="shared" si="464"/>
        <v>#REF!</v>
      </c>
    </row>
    <row r="1505" spans="3:23" hidden="1">
      <c r="C1505" s="84" t="e">
        <f>'ORÇAMENTO '!#REF!</f>
        <v>#REF!</v>
      </c>
      <c r="D1505" s="88" t="e">
        <f>'ORÇAMENTO '!#REF!</f>
        <v>#REF!</v>
      </c>
      <c r="E1505" s="88" t="e">
        <f>'ORÇAMENTO '!#REF!</f>
        <v>#REF!</v>
      </c>
      <c r="F1505" s="88" t="e">
        <f>'ORÇAMENTO '!#REF!</f>
        <v>#REF!</v>
      </c>
      <c r="G1505" s="90" t="e">
        <f>'ORÇAMENTO '!#REF!</f>
        <v>#REF!</v>
      </c>
      <c r="H1505" s="92" t="e">
        <f>'ORÇAMENTO '!#REF!</f>
        <v>#REF!</v>
      </c>
      <c r="I1505" s="90" t="e">
        <f>'ORÇAMENTO '!#REF!</f>
        <v>#REF!</v>
      </c>
      <c r="J1505" s="90" t="e">
        <f>'ORÇAMENTO '!#REF!</f>
        <v>#REF!</v>
      </c>
      <c r="K1505" s="90" t="e">
        <f>'ORÇAMENTO '!#REF!</f>
        <v>#REF!</v>
      </c>
      <c r="L1505" s="92" t="e">
        <f>'ORÇAMENTO '!#REF!</f>
        <v>#REF!</v>
      </c>
      <c r="M1505" s="92" t="e">
        <f>'ORÇAMENTO '!#REF!</f>
        <v>#REF!</v>
      </c>
      <c r="N1505" s="95" t="e">
        <f>'ORÇAMENTO '!#REF!</f>
        <v>#REF!</v>
      </c>
      <c r="R1505" s="96" t="e">
        <f>IF(F1505=F1504,0,SUMIF(F$6:F$1627,F1505,H$6:H$1627))</f>
        <v>#REF!</v>
      </c>
      <c r="S1505" s="96" t="e">
        <f>IF(F1505=F1504,0,SUMIF(F$6:F$1627,F1505,I$6:I$1627))</f>
        <v>#REF!</v>
      </c>
      <c r="T1505" s="89" t="e">
        <f>IF(F1505=F1504,0,SUMIF(F$6:F$1627,F1505,L$6:L$1627))</f>
        <v>#REF!</v>
      </c>
      <c r="U1505" s="96" t="e">
        <f t="shared" si="459"/>
        <v>#REF!</v>
      </c>
      <c r="V1505" s="100" t="e">
        <f>IF(F1505=F1504,0,SUMIF(F$6:F$1627,F1505,N$6:N$1627))</f>
        <v>#REF!</v>
      </c>
    </row>
    <row r="1506" spans="3:23" hidden="1">
      <c r="C1506" s="84" t="e">
        <f>'ORÇAMENTO '!#REF!</f>
        <v>#REF!</v>
      </c>
      <c r="D1506" s="88" t="e">
        <f>'ORÇAMENTO '!#REF!</f>
        <v>#REF!</v>
      </c>
      <c r="E1506" s="88" t="e">
        <f>'ORÇAMENTO '!#REF!</f>
        <v>#REF!</v>
      </c>
      <c r="F1506" s="88" t="e">
        <f>'ORÇAMENTO '!#REF!</f>
        <v>#REF!</v>
      </c>
      <c r="G1506" s="90" t="e">
        <f>'ORÇAMENTO '!#REF!</f>
        <v>#REF!</v>
      </c>
      <c r="H1506" s="92" t="e">
        <f>'ORÇAMENTO '!#REF!</f>
        <v>#REF!</v>
      </c>
      <c r="I1506" s="90" t="e">
        <f>'ORÇAMENTO '!#REF!</f>
        <v>#REF!</v>
      </c>
      <c r="J1506" s="90" t="e">
        <f>'ORÇAMENTO '!#REF!</f>
        <v>#REF!</v>
      </c>
      <c r="K1506" s="90" t="e">
        <f>'ORÇAMENTO '!#REF!</f>
        <v>#REF!</v>
      </c>
      <c r="L1506" s="92" t="e">
        <f>'ORÇAMENTO '!#REF!</f>
        <v>#REF!</v>
      </c>
      <c r="M1506" s="92" t="e">
        <f>'ORÇAMENTO '!#REF!</f>
        <v>#REF!</v>
      </c>
      <c r="N1506" s="95" t="e">
        <f>'ORÇAMENTO '!#REF!</f>
        <v>#REF!</v>
      </c>
      <c r="R1506" s="96" t="e">
        <f>IF(F1506=F1505,0,SUMIF(F$6:F$1627,F1506,H$6:H$1627))</f>
        <v>#REF!</v>
      </c>
      <c r="S1506" s="96" t="e">
        <f>IF(F1506=F1505,0,SUMIF(F$6:F$1627,F1506,I$6:I$1627))</f>
        <v>#REF!</v>
      </c>
      <c r="T1506" s="89" t="e">
        <f>IF(F1506=F1505,0,SUMIF(F$6:F$1627,F1506,L$6:L$1627))</f>
        <v>#REF!</v>
      </c>
      <c r="U1506" s="96" t="e">
        <f t="shared" si="459"/>
        <v>#REF!</v>
      </c>
      <c r="V1506" s="100" t="e">
        <f>IF(F1506=F1505,0,SUMIF(F$6:F$1627,F1506,N$6:N$1627))</f>
        <v>#REF!</v>
      </c>
    </row>
    <row r="1507" spans="3:23">
      <c r="C1507" s="84" t="e">
        <f>'ORÇAMENTO '!#REF!</f>
        <v>#REF!</v>
      </c>
      <c r="D1507" s="88" t="e">
        <f>'ORÇAMENTO '!#REF!</f>
        <v>#REF!</v>
      </c>
      <c r="E1507" s="88" t="e">
        <f>'ORÇAMENTO '!#REF!</f>
        <v>#REF!</v>
      </c>
      <c r="F1507" s="88" t="e">
        <f>'ORÇAMENTO '!#REF!</f>
        <v>#REF!</v>
      </c>
      <c r="G1507" s="90" t="e">
        <f>'ORÇAMENTO '!#REF!</f>
        <v>#REF!</v>
      </c>
      <c r="H1507" s="92" t="e">
        <f>'ORÇAMENTO '!#REF!</f>
        <v>#REF!</v>
      </c>
      <c r="I1507" s="90" t="e">
        <f>'ORÇAMENTO '!#REF!</f>
        <v>#REF!</v>
      </c>
      <c r="J1507" s="90" t="e">
        <f>'ORÇAMENTO '!#REF!</f>
        <v>#REF!</v>
      </c>
      <c r="K1507" s="90" t="e">
        <f>'ORÇAMENTO '!#REF!</f>
        <v>#REF!</v>
      </c>
      <c r="L1507" s="92" t="e">
        <f>'ORÇAMENTO '!#REF!</f>
        <v>#REF!</v>
      </c>
      <c r="M1507" s="92" t="e">
        <f>'ORÇAMENTO '!#REF!</f>
        <v>#REF!</v>
      </c>
      <c r="N1507" s="95" t="e">
        <f>'ORÇAMENTO '!#REF!</f>
        <v>#REF!</v>
      </c>
      <c r="R1507" s="96" t="e">
        <f>IF(F1507=F1506,0,SUMIF($F$6:$F$1627,F1507,$H$6:$H$1627))</f>
        <v>#REF!</v>
      </c>
      <c r="S1507" s="96" t="e">
        <f>IF(F1507=F1506,0,SUMIF($F$6:$F$1627,F1507,$I$6:$I$1627))</f>
        <v>#REF!</v>
      </c>
      <c r="T1507" s="89" t="e">
        <f>IF(F1507=F1506,0,SUMIF($F$6:$F$1627,F1507,$L$6:$L$1627))</f>
        <v>#REF!</v>
      </c>
      <c r="U1507" s="96" t="e">
        <f t="shared" si="459"/>
        <v>#REF!</v>
      </c>
      <c r="V1507" s="100" t="e">
        <f>IF(F1507=F1506,0,SUMIF($F$6:$F$1627,F1507,$N$6:$N$1627))</f>
        <v>#REF!</v>
      </c>
      <c r="W1507" s="103" t="e">
        <f>V1507+W1506</f>
        <v>#REF!</v>
      </c>
    </row>
    <row r="1508" spans="3:23">
      <c r="C1508" s="84" t="e">
        <f>'ORÇAMENTO '!#REF!</f>
        <v>#REF!</v>
      </c>
      <c r="D1508" s="88" t="e">
        <f>'ORÇAMENTO '!#REF!</f>
        <v>#REF!</v>
      </c>
      <c r="E1508" s="88" t="e">
        <f>'ORÇAMENTO '!#REF!</f>
        <v>#REF!</v>
      </c>
      <c r="F1508" s="88" t="e">
        <f>'ORÇAMENTO '!#REF!</f>
        <v>#REF!</v>
      </c>
      <c r="G1508" s="90" t="e">
        <f>'ORÇAMENTO '!#REF!</f>
        <v>#REF!</v>
      </c>
      <c r="H1508" s="92" t="e">
        <f>'ORÇAMENTO '!#REF!</f>
        <v>#REF!</v>
      </c>
      <c r="I1508" s="90" t="e">
        <f>'ORÇAMENTO '!#REF!</f>
        <v>#REF!</v>
      </c>
      <c r="J1508" s="90" t="e">
        <f>'ORÇAMENTO '!#REF!</f>
        <v>#REF!</v>
      </c>
      <c r="K1508" s="90" t="e">
        <f>'ORÇAMENTO '!#REF!</f>
        <v>#REF!</v>
      </c>
      <c r="L1508" s="92" t="e">
        <f>'ORÇAMENTO '!#REF!</f>
        <v>#REF!</v>
      </c>
      <c r="M1508" s="92" t="e">
        <f>'ORÇAMENTO '!#REF!</f>
        <v>#REF!</v>
      </c>
      <c r="N1508" s="95" t="e">
        <f>'ORÇAMENTO '!#REF!</f>
        <v>#REF!</v>
      </c>
      <c r="R1508" s="96" t="e">
        <f>IF(F1508=F1507,0,SUMIF($F$6:$F$1627,F1508,$H$6:$H$1627))</f>
        <v>#REF!</v>
      </c>
      <c r="S1508" s="96" t="e">
        <f>IF(F1508=F1507,0,SUMIF($F$6:$F$1627,F1508,$I$6:$I$1627))</f>
        <v>#REF!</v>
      </c>
      <c r="T1508" s="89" t="e">
        <f>IF(F1508=F1507,0,SUMIF($F$6:$F$1627,F1508,$L$6:$L$1627))</f>
        <v>#REF!</v>
      </c>
      <c r="U1508" s="96" t="e">
        <f t="shared" si="459"/>
        <v>#REF!</v>
      </c>
      <c r="V1508" s="100" t="e">
        <f>IF(F1508=F1507,0,SUMIF($F$6:$F$1627,F1508,$N$6:$N$1627))</f>
        <v>#REF!</v>
      </c>
      <c r="W1508" s="103" t="e">
        <f>V1508+W1507</f>
        <v>#REF!</v>
      </c>
    </row>
    <row r="1509" spans="3:23">
      <c r="C1509" s="84" t="e">
        <f>'ORÇAMENTO '!#REF!</f>
        <v>#REF!</v>
      </c>
      <c r="D1509" s="88" t="e">
        <f>'ORÇAMENTO '!#REF!</f>
        <v>#REF!</v>
      </c>
      <c r="E1509" s="88" t="e">
        <f>'ORÇAMENTO '!#REF!</f>
        <v>#REF!</v>
      </c>
      <c r="F1509" s="88" t="e">
        <f>'ORÇAMENTO '!#REF!</f>
        <v>#REF!</v>
      </c>
      <c r="G1509" s="90" t="e">
        <f>'ORÇAMENTO '!#REF!</f>
        <v>#REF!</v>
      </c>
      <c r="H1509" s="92" t="e">
        <f>'ORÇAMENTO '!#REF!</f>
        <v>#REF!</v>
      </c>
      <c r="I1509" s="90" t="e">
        <f>'ORÇAMENTO '!#REF!</f>
        <v>#REF!</v>
      </c>
      <c r="J1509" s="90" t="e">
        <f>'ORÇAMENTO '!#REF!</f>
        <v>#REF!</v>
      </c>
      <c r="K1509" s="90" t="e">
        <f>'ORÇAMENTO '!#REF!</f>
        <v>#REF!</v>
      </c>
      <c r="L1509" s="92" t="e">
        <f>'ORÇAMENTO '!#REF!</f>
        <v>#REF!</v>
      </c>
      <c r="M1509" s="92" t="e">
        <f>'ORÇAMENTO '!#REF!</f>
        <v>#REF!</v>
      </c>
      <c r="N1509" s="95" t="e">
        <f>'ORÇAMENTO '!#REF!</f>
        <v>#REF!</v>
      </c>
      <c r="R1509" s="96" t="e">
        <f>IF(F1509=F1508,0,SUMIF($F$6:$F$1627,F1509,$H$6:$H$1627))</f>
        <v>#REF!</v>
      </c>
      <c r="S1509" s="96" t="e">
        <f>IF(F1509=F1508,0,SUMIF($F$6:$F$1627,F1509,$I$6:$I$1627))</f>
        <v>#REF!</v>
      </c>
      <c r="T1509" s="89" t="e">
        <f>IF(F1509=F1508,0,SUMIF($F$6:$F$1627,F1509,$L$6:$L$1627))</f>
        <v>#REF!</v>
      </c>
      <c r="U1509" s="96" t="e">
        <f t="shared" si="459"/>
        <v>#REF!</v>
      </c>
      <c r="V1509" s="100" t="e">
        <f>IF(F1509=F1508,0,SUMIF($F$6:$F$1627,F1509,$N$6:$N$1627))</f>
        <v>#REF!</v>
      </c>
      <c r="W1509" s="103" t="e">
        <f>V1509+W1508</f>
        <v>#REF!</v>
      </c>
    </row>
    <row r="1510" spans="3:23" hidden="1">
      <c r="C1510" s="84" t="e">
        <f>'ORÇAMENTO '!#REF!</f>
        <v>#REF!</v>
      </c>
      <c r="D1510" s="88" t="e">
        <f>'ORÇAMENTO '!#REF!</f>
        <v>#REF!</v>
      </c>
      <c r="E1510" s="88" t="e">
        <f>'ORÇAMENTO '!#REF!</f>
        <v>#REF!</v>
      </c>
      <c r="F1510" s="88" t="e">
        <f>'ORÇAMENTO '!#REF!</f>
        <v>#REF!</v>
      </c>
      <c r="G1510" s="90" t="e">
        <f>'ORÇAMENTO '!#REF!</f>
        <v>#REF!</v>
      </c>
      <c r="H1510" s="92" t="e">
        <f>'ORÇAMENTO '!#REF!</f>
        <v>#REF!</v>
      </c>
      <c r="I1510" s="90" t="e">
        <f>'ORÇAMENTO '!#REF!</f>
        <v>#REF!</v>
      </c>
      <c r="J1510" s="90" t="e">
        <f>'ORÇAMENTO '!#REF!</f>
        <v>#REF!</v>
      </c>
      <c r="K1510" s="90" t="e">
        <f>'ORÇAMENTO '!#REF!</f>
        <v>#REF!</v>
      </c>
      <c r="L1510" s="92" t="e">
        <f>'ORÇAMENTO '!#REF!</f>
        <v>#REF!</v>
      </c>
      <c r="M1510" s="92" t="e">
        <f>'ORÇAMENTO '!#REF!</f>
        <v>#REF!</v>
      </c>
      <c r="N1510" s="95" t="e">
        <f>'ORÇAMENTO '!#REF!</f>
        <v>#REF!</v>
      </c>
      <c r="R1510" s="96" t="e">
        <f>IF(F1510=F1509,0,SUMIF(F$6:F$1627,F1510,H$6:H$1627))</f>
        <v>#REF!</v>
      </c>
      <c r="S1510" s="96" t="e">
        <f>IF(F1510=F1509,0,SUMIF(F$6:F$1627,F1510,I$6:I$1627))</f>
        <v>#REF!</v>
      </c>
      <c r="T1510" s="89" t="e">
        <f>IF(F1510=F1509,0,SUMIF(F$6:F$1627,F1510,L$6:L$1627))</f>
        <v>#REF!</v>
      </c>
      <c r="U1510" s="96" t="e">
        <f t="shared" si="459"/>
        <v>#REF!</v>
      </c>
      <c r="V1510" s="100" t="e">
        <f>IF(F1510=F1509,0,SUMIF(F$6:F$1627,F1510,N$6:N$1627))</f>
        <v>#REF!</v>
      </c>
    </row>
    <row r="1511" spans="3:23" hidden="1">
      <c r="C1511" s="84" t="e">
        <f>'ORÇAMENTO '!#REF!</f>
        <v>#REF!</v>
      </c>
      <c r="D1511" s="88" t="e">
        <f>'ORÇAMENTO '!#REF!</f>
        <v>#REF!</v>
      </c>
      <c r="E1511" s="88" t="e">
        <f>'ORÇAMENTO '!#REF!</f>
        <v>#REF!</v>
      </c>
      <c r="F1511" s="88" t="e">
        <f>'ORÇAMENTO '!#REF!</f>
        <v>#REF!</v>
      </c>
      <c r="G1511" s="90" t="e">
        <f>'ORÇAMENTO '!#REF!</f>
        <v>#REF!</v>
      </c>
      <c r="H1511" s="92" t="e">
        <f>'ORÇAMENTO '!#REF!</f>
        <v>#REF!</v>
      </c>
      <c r="I1511" s="90" t="e">
        <f>'ORÇAMENTO '!#REF!</f>
        <v>#REF!</v>
      </c>
      <c r="J1511" s="90" t="e">
        <f>'ORÇAMENTO '!#REF!</f>
        <v>#REF!</v>
      </c>
      <c r="K1511" s="90" t="e">
        <f>'ORÇAMENTO '!#REF!</f>
        <v>#REF!</v>
      </c>
      <c r="L1511" s="92" t="e">
        <f>'ORÇAMENTO '!#REF!</f>
        <v>#REF!</v>
      </c>
      <c r="M1511" s="92" t="e">
        <f>'ORÇAMENTO '!#REF!</f>
        <v>#REF!</v>
      </c>
      <c r="N1511" s="95" t="e">
        <f>'ORÇAMENTO '!#REF!</f>
        <v>#REF!</v>
      </c>
      <c r="R1511" s="96" t="e">
        <f>IF(F1511=F1510,0,SUMIF(F$6:F$1627,F1511,H$6:H$1627))</f>
        <v>#REF!</v>
      </c>
      <c r="S1511" s="96" t="e">
        <f>IF(F1511=F1510,0,SUMIF(F$6:F$1627,F1511,I$6:I$1627))</f>
        <v>#REF!</v>
      </c>
      <c r="T1511" s="89" t="e">
        <f>IF(F1511=F1510,0,SUMIF(F$6:F$1627,F1511,L$6:L$1627))</f>
        <v>#REF!</v>
      </c>
      <c r="U1511" s="96" t="e">
        <f t="shared" si="459"/>
        <v>#REF!</v>
      </c>
      <c r="V1511" s="100" t="e">
        <f>IF(F1511=F1510,0,SUMIF(F$6:F$1627,F1511,N$6:N$1627))</f>
        <v>#REF!</v>
      </c>
    </row>
    <row r="1512" spans="3:23" hidden="1">
      <c r="C1512" s="84" t="e">
        <f>'ORÇAMENTO '!#REF!</f>
        <v>#REF!</v>
      </c>
      <c r="D1512" s="88" t="e">
        <f>'ORÇAMENTO '!#REF!</f>
        <v>#REF!</v>
      </c>
      <c r="E1512" s="88" t="e">
        <f>'ORÇAMENTO '!#REF!</f>
        <v>#REF!</v>
      </c>
      <c r="F1512" s="88" t="e">
        <f>'ORÇAMENTO '!#REF!</f>
        <v>#REF!</v>
      </c>
      <c r="G1512" s="90" t="e">
        <f>'ORÇAMENTO '!#REF!</f>
        <v>#REF!</v>
      </c>
      <c r="H1512" s="92" t="e">
        <f>'ORÇAMENTO '!#REF!</f>
        <v>#REF!</v>
      </c>
      <c r="I1512" s="90" t="e">
        <f>'ORÇAMENTO '!#REF!</f>
        <v>#REF!</v>
      </c>
      <c r="J1512" s="90" t="e">
        <f>'ORÇAMENTO '!#REF!</f>
        <v>#REF!</v>
      </c>
      <c r="K1512" s="90" t="e">
        <f>'ORÇAMENTO '!#REF!</f>
        <v>#REF!</v>
      </c>
      <c r="L1512" s="92" t="e">
        <f>'ORÇAMENTO '!#REF!</f>
        <v>#REF!</v>
      </c>
      <c r="M1512" s="92" t="e">
        <f>'ORÇAMENTO '!#REF!</f>
        <v>#REF!</v>
      </c>
      <c r="N1512" s="95" t="e">
        <f>'ORÇAMENTO '!#REF!</f>
        <v>#REF!</v>
      </c>
      <c r="R1512" s="96" t="e">
        <f>IF(F1512=F1511,0,SUMIF(F$6:F$1627,F1512,H$6:H$1627))</f>
        <v>#REF!</v>
      </c>
      <c r="S1512" s="96" t="e">
        <f>IF(F1512=F1511,0,SUMIF(F$6:F$1627,F1512,I$6:I$1627))</f>
        <v>#REF!</v>
      </c>
      <c r="T1512" s="89" t="e">
        <f>IF(F1512=F1511,0,SUMIF(F$6:F$1627,F1512,L$6:L$1627))</f>
        <v>#REF!</v>
      </c>
      <c r="U1512" s="96" t="e">
        <f t="shared" si="459"/>
        <v>#REF!</v>
      </c>
      <c r="V1512" s="100" t="e">
        <f>IF(F1512=F1511,0,SUMIF(F$6:F$1627,F1512,N$6:N$1627))</f>
        <v>#REF!</v>
      </c>
    </row>
    <row r="1513" spans="3:23" hidden="1">
      <c r="C1513" s="84" t="e">
        <f>'ORÇAMENTO '!#REF!</f>
        <v>#REF!</v>
      </c>
      <c r="D1513" s="88" t="e">
        <f>'ORÇAMENTO '!#REF!</f>
        <v>#REF!</v>
      </c>
      <c r="E1513" s="88" t="e">
        <f>'ORÇAMENTO '!#REF!</f>
        <v>#REF!</v>
      </c>
      <c r="F1513" s="88" t="e">
        <f>'ORÇAMENTO '!#REF!</f>
        <v>#REF!</v>
      </c>
      <c r="G1513" s="90" t="e">
        <f>'ORÇAMENTO '!#REF!</f>
        <v>#REF!</v>
      </c>
      <c r="H1513" s="92" t="e">
        <f>'ORÇAMENTO '!#REF!</f>
        <v>#REF!</v>
      </c>
      <c r="I1513" s="90" t="e">
        <f>'ORÇAMENTO '!#REF!</f>
        <v>#REF!</v>
      </c>
      <c r="J1513" s="90" t="e">
        <f>'ORÇAMENTO '!#REF!</f>
        <v>#REF!</v>
      </c>
      <c r="K1513" s="90" t="e">
        <f>'ORÇAMENTO '!#REF!</f>
        <v>#REF!</v>
      </c>
      <c r="L1513" s="92" t="e">
        <f>'ORÇAMENTO '!#REF!</f>
        <v>#REF!</v>
      </c>
      <c r="M1513" s="92" t="e">
        <f>'ORÇAMENTO '!#REF!</f>
        <v>#REF!</v>
      </c>
      <c r="N1513" s="95" t="e">
        <f>'ORÇAMENTO '!#REF!</f>
        <v>#REF!</v>
      </c>
      <c r="R1513" s="96" t="e">
        <f>IF(F1513=F1512,0,SUMIF(F$6:F$1627,F1513,H$6:H$1627))</f>
        <v>#REF!</v>
      </c>
      <c r="S1513" s="96" t="e">
        <f>IF(F1513=F1512,0,SUMIF(F$6:F$1627,F1513,I$6:I$1627))</f>
        <v>#REF!</v>
      </c>
      <c r="T1513" s="89" t="e">
        <f>IF(F1513=F1512,0,SUMIF(F$6:F$1627,F1513,L$6:L$1627))</f>
        <v>#REF!</v>
      </c>
      <c r="U1513" s="96" t="e">
        <f t="shared" si="459"/>
        <v>#REF!</v>
      </c>
      <c r="V1513" s="100" t="e">
        <f>IF(F1513=F1512,0,SUMIF(F$6:F$1627,F1513,N$6:N$1627))</f>
        <v>#REF!</v>
      </c>
    </row>
    <row r="1514" spans="3:23">
      <c r="C1514" s="84" t="e">
        <f>'ORÇAMENTO '!#REF!</f>
        <v>#REF!</v>
      </c>
      <c r="D1514" s="88" t="e">
        <f>'ORÇAMENTO '!#REF!</f>
        <v>#REF!</v>
      </c>
      <c r="E1514" s="88" t="e">
        <f>'ORÇAMENTO '!#REF!</f>
        <v>#REF!</v>
      </c>
      <c r="F1514" s="88" t="e">
        <f>'ORÇAMENTO '!#REF!</f>
        <v>#REF!</v>
      </c>
      <c r="G1514" s="90" t="e">
        <f>'ORÇAMENTO '!#REF!</f>
        <v>#REF!</v>
      </c>
      <c r="H1514" s="92" t="e">
        <f>'ORÇAMENTO '!#REF!</f>
        <v>#REF!</v>
      </c>
      <c r="I1514" s="90" t="e">
        <f>'ORÇAMENTO '!#REF!</f>
        <v>#REF!</v>
      </c>
      <c r="J1514" s="90" t="e">
        <f>'ORÇAMENTO '!#REF!</f>
        <v>#REF!</v>
      </c>
      <c r="K1514" s="90" t="e">
        <f>'ORÇAMENTO '!#REF!</f>
        <v>#REF!</v>
      </c>
      <c r="L1514" s="92" t="e">
        <f>'ORÇAMENTO '!#REF!</f>
        <v>#REF!</v>
      </c>
      <c r="M1514" s="92" t="e">
        <f>'ORÇAMENTO '!#REF!</f>
        <v>#REF!</v>
      </c>
      <c r="N1514" s="95" t="e">
        <f>'ORÇAMENTO '!#REF!</f>
        <v>#REF!</v>
      </c>
      <c r="R1514" s="96" t="e">
        <f>IF(F1514=F1513,0,SUMIF($F$6:$F$1627,F1514,$H$6:$H$1627))</f>
        <v>#REF!</v>
      </c>
      <c r="S1514" s="96" t="e">
        <f>IF(F1514=F1513,0,SUMIF($F$6:$F$1627,F1514,$I$6:$I$1627))</f>
        <v>#REF!</v>
      </c>
      <c r="T1514" s="89" t="e">
        <f>IF(F1514=F1513,0,SUMIF($F$6:$F$1627,F1514,$L$6:$L$1627))</f>
        <v>#REF!</v>
      </c>
      <c r="U1514" s="96" t="e">
        <f t="shared" si="459"/>
        <v>#REF!</v>
      </c>
      <c r="V1514" s="100" t="e">
        <f>IF(F1514=F1513,0,SUMIF($F$6:$F$1627,F1514,$N$6:$N$1627))</f>
        <v>#REF!</v>
      </c>
      <c r="W1514" s="103" t="e">
        <f>V1514+W1513</f>
        <v>#REF!</v>
      </c>
    </row>
    <row r="1515" spans="3:23">
      <c r="C1515" s="84" t="e">
        <f>'ORÇAMENTO '!#REF!</f>
        <v>#REF!</v>
      </c>
      <c r="D1515" s="88" t="e">
        <f>'ORÇAMENTO '!#REF!</f>
        <v>#REF!</v>
      </c>
      <c r="E1515" s="88" t="e">
        <f>'ORÇAMENTO '!#REF!</f>
        <v>#REF!</v>
      </c>
      <c r="F1515" s="88" t="e">
        <f>'ORÇAMENTO '!#REF!</f>
        <v>#REF!</v>
      </c>
      <c r="G1515" s="90" t="e">
        <f>'ORÇAMENTO '!#REF!</f>
        <v>#REF!</v>
      </c>
      <c r="H1515" s="92" t="e">
        <f>'ORÇAMENTO '!#REF!</f>
        <v>#REF!</v>
      </c>
      <c r="I1515" s="90" t="e">
        <f>'ORÇAMENTO '!#REF!</f>
        <v>#REF!</v>
      </c>
      <c r="J1515" s="90" t="e">
        <f>'ORÇAMENTO '!#REF!</f>
        <v>#REF!</v>
      </c>
      <c r="K1515" s="90" t="e">
        <f>'ORÇAMENTO '!#REF!</f>
        <v>#REF!</v>
      </c>
      <c r="L1515" s="92" t="e">
        <f>'ORÇAMENTO '!#REF!</f>
        <v>#REF!</v>
      </c>
      <c r="M1515" s="92" t="e">
        <f>'ORÇAMENTO '!#REF!</f>
        <v>#REF!</v>
      </c>
      <c r="N1515" s="95" t="e">
        <f>'ORÇAMENTO '!#REF!</f>
        <v>#REF!</v>
      </c>
      <c r="R1515" s="96" t="e">
        <f>IF(F1515=F1514,0,SUMIF($F$6:$F$1627,F1515,$H$6:$H$1627))</f>
        <v>#REF!</v>
      </c>
      <c r="S1515" s="96" t="e">
        <f>IF(F1515=F1514,0,SUMIF($F$6:$F$1627,F1515,$I$6:$I$1627))</f>
        <v>#REF!</v>
      </c>
      <c r="T1515" s="89" t="e">
        <f>IF(F1515=F1514,0,SUMIF($F$6:$F$1627,F1515,$L$6:$L$1627))</f>
        <v>#REF!</v>
      </c>
      <c r="U1515" s="96" t="e">
        <f t="shared" si="459"/>
        <v>#REF!</v>
      </c>
      <c r="V1515" s="100" t="e">
        <f>IF(F1515=F1514,0,SUMIF($F$6:$F$1627,F1515,$N$6:$N$1627))</f>
        <v>#REF!</v>
      </c>
      <c r="W1515" s="103" t="e">
        <f>V1515+W1514</f>
        <v>#REF!</v>
      </c>
    </row>
    <row r="1516" spans="3:23" hidden="1">
      <c r="C1516" s="84" t="e">
        <f>'ORÇAMENTO '!#REF!</f>
        <v>#REF!</v>
      </c>
      <c r="D1516" s="88" t="e">
        <f>'ORÇAMENTO '!#REF!</f>
        <v>#REF!</v>
      </c>
      <c r="E1516" s="88" t="e">
        <f>'ORÇAMENTO '!#REF!</f>
        <v>#REF!</v>
      </c>
      <c r="F1516" s="88" t="e">
        <f>'ORÇAMENTO '!#REF!</f>
        <v>#REF!</v>
      </c>
      <c r="G1516" s="90" t="e">
        <f>'ORÇAMENTO '!#REF!</f>
        <v>#REF!</v>
      </c>
      <c r="H1516" s="92" t="e">
        <f>'ORÇAMENTO '!#REF!</f>
        <v>#REF!</v>
      </c>
      <c r="I1516" s="90" t="e">
        <f>'ORÇAMENTO '!#REF!</f>
        <v>#REF!</v>
      </c>
      <c r="J1516" s="90" t="e">
        <f>'ORÇAMENTO '!#REF!</f>
        <v>#REF!</v>
      </c>
      <c r="K1516" s="90" t="e">
        <f>'ORÇAMENTO '!#REF!</f>
        <v>#REF!</v>
      </c>
      <c r="L1516" s="92" t="e">
        <f>'ORÇAMENTO '!#REF!</f>
        <v>#REF!</v>
      </c>
      <c r="M1516" s="92" t="e">
        <f>'ORÇAMENTO '!#REF!</f>
        <v>#REF!</v>
      </c>
      <c r="N1516" s="95" t="e">
        <f>'ORÇAMENTO '!#REF!</f>
        <v>#REF!</v>
      </c>
      <c r="R1516" s="96" t="e">
        <f t="shared" ref="R1516:R1523" si="465">IF(F1516=F1515,0,SUMIF(F$6:F$1627,F1516,H$6:H$1627))</f>
        <v>#REF!</v>
      </c>
      <c r="S1516" s="96" t="e">
        <f t="shared" ref="S1516:S1523" si="466">IF(F1516=F1515,0,SUMIF(F$6:F$1627,F1516,I$6:I$1627))</f>
        <v>#REF!</v>
      </c>
      <c r="T1516" s="89" t="e">
        <f t="shared" ref="T1516:T1523" si="467">IF(F1516=F1515,0,SUMIF(F$6:F$1627,F1516,L$6:L$1627))</f>
        <v>#REF!</v>
      </c>
      <c r="U1516" s="96" t="e">
        <f t="shared" si="459"/>
        <v>#REF!</v>
      </c>
      <c r="V1516" s="100" t="e">
        <f t="shared" ref="V1516:V1523" si="468">IF(F1516=F1515,0,SUMIF(F$6:F$1627,F1516,N$6:N$1627))</f>
        <v>#REF!</v>
      </c>
    </row>
    <row r="1517" spans="3:23" hidden="1">
      <c r="C1517" s="84" t="e">
        <f>'ORÇAMENTO '!#REF!</f>
        <v>#REF!</v>
      </c>
      <c r="D1517" s="88" t="e">
        <f>'ORÇAMENTO '!#REF!</f>
        <v>#REF!</v>
      </c>
      <c r="E1517" s="88" t="e">
        <f>'ORÇAMENTO '!#REF!</f>
        <v>#REF!</v>
      </c>
      <c r="F1517" s="88" t="e">
        <f>'ORÇAMENTO '!#REF!</f>
        <v>#REF!</v>
      </c>
      <c r="G1517" s="90" t="e">
        <f>'ORÇAMENTO '!#REF!</f>
        <v>#REF!</v>
      </c>
      <c r="H1517" s="92" t="e">
        <f>'ORÇAMENTO '!#REF!</f>
        <v>#REF!</v>
      </c>
      <c r="I1517" s="90" t="e">
        <f>'ORÇAMENTO '!#REF!</f>
        <v>#REF!</v>
      </c>
      <c r="J1517" s="90" t="e">
        <f>'ORÇAMENTO '!#REF!</f>
        <v>#REF!</v>
      </c>
      <c r="K1517" s="90" t="e">
        <f>'ORÇAMENTO '!#REF!</f>
        <v>#REF!</v>
      </c>
      <c r="L1517" s="92" t="e">
        <f>'ORÇAMENTO '!#REF!</f>
        <v>#REF!</v>
      </c>
      <c r="M1517" s="92" t="e">
        <f>'ORÇAMENTO '!#REF!</f>
        <v>#REF!</v>
      </c>
      <c r="N1517" s="95" t="e">
        <f>'ORÇAMENTO '!#REF!</f>
        <v>#REF!</v>
      </c>
      <c r="R1517" s="96" t="e">
        <f t="shared" si="465"/>
        <v>#REF!</v>
      </c>
      <c r="S1517" s="96" t="e">
        <f t="shared" si="466"/>
        <v>#REF!</v>
      </c>
      <c r="T1517" s="89" t="e">
        <f t="shared" si="467"/>
        <v>#REF!</v>
      </c>
      <c r="U1517" s="96" t="e">
        <f t="shared" si="459"/>
        <v>#REF!</v>
      </c>
      <c r="V1517" s="100" t="e">
        <f t="shared" si="468"/>
        <v>#REF!</v>
      </c>
    </row>
    <row r="1518" spans="3:23" hidden="1">
      <c r="C1518" s="84" t="e">
        <f>'ORÇAMENTO '!#REF!</f>
        <v>#REF!</v>
      </c>
      <c r="D1518" s="88" t="e">
        <f>'ORÇAMENTO '!#REF!</f>
        <v>#REF!</v>
      </c>
      <c r="E1518" s="88" t="e">
        <f>'ORÇAMENTO '!#REF!</f>
        <v>#REF!</v>
      </c>
      <c r="F1518" s="88" t="e">
        <f>'ORÇAMENTO '!#REF!</f>
        <v>#REF!</v>
      </c>
      <c r="G1518" s="90" t="e">
        <f>'ORÇAMENTO '!#REF!</f>
        <v>#REF!</v>
      </c>
      <c r="H1518" s="92" t="e">
        <f>'ORÇAMENTO '!#REF!</f>
        <v>#REF!</v>
      </c>
      <c r="I1518" s="90" t="e">
        <f>'ORÇAMENTO '!#REF!</f>
        <v>#REF!</v>
      </c>
      <c r="J1518" s="90" t="e">
        <f>'ORÇAMENTO '!#REF!</f>
        <v>#REF!</v>
      </c>
      <c r="K1518" s="90" t="e">
        <f>'ORÇAMENTO '!#REF!</f>
        <v>#REF!</v>
      </c>
      <c r="L1518" s="92" t="e">
        <f>'ORÇAMENTO '!#REF!</f>
        <v>#REF!</v>
      </c>
      <c r="M1518" s="92" t="e">
        <f>'ORÇAMENTO '!#REF!</f>
        <v>#REF!</v>
      </c>
      <c r="N1518" s="95" t="e">
        <f>'ORÇAMENTO '!#REF!</f>
        <v>#REF!</v>
      </c>
      <c r="R1518" s="96" t="e">
        <f t="shared" si="465"/>
        <v>#REF!</v>
      </c>
      <c r="S1518" s="96" t="e">
        <f t="shared" si="466"/>
        <v>#REF!</v>
      </c>
      <c r="T1518" s="89" t="e">
        <f t="shared" si="467"/>
        <v>#REF!</v>
      </c>
      <c r="U1518" s="96" t="e">
        <f t="shared" si="459"/>
        <v>#REF!</v>
      </c>
      <c r="V1518" s="100" t="e">
        <f t="shared" si="468"/>
        <v>#REF!</v>
      </c>
    </row>
    <row r="1519" spans="3:23" hidden="1">
      <c r="C1519" s="84" t="e">
        <f>'ORÇAMENTO '!#REF!</f>
        <v>#REF!</v>
      </c>
      <c r="D1519" s="88" t="e">
        <f>'ORÇAMENTO '!#REF!</f>
        <v>#REF!</v>
      </c>
      <c r="E1519" s="88" t="e">
        <f>'ORÇAMENTO '!#REF!</f>
        <v>#REF!</v>
      </c>
      <c r="F1519" s="88" t="e">
        <f>'ORÇAMENTO '!#REF!</f>
        <v>#REF!</v>
      </c>
      <c r="G1519" s="90" t="e">
        <f>'ORÇAMENTO '!#REF!</f>
        <v>#REF!</v>
      </c>
      <c r="H1519" s="92" t="e">
        <f>'ORÇAMENTO '!#REF!</f>
        <v>#REF!</v>
      </c>
      <c r="I1519" s="90" t="e">
        <f>'ORÇAMENTO '!#REF!</f>
        <v>#REF!</v>
      </c>
      <c r="J1519" s="90" t="e">
        <f>'ORÇAMENTO '!#REF!</f>
        <v>#REF!</v>
      </c>
      <c r="K1519" s="90" t="e">
        <f>'ORÇAMENTO '!#REF!</f>
        <v>#REF!</v>
      </c>
      <c r="L1519" s="92" t="e">
        <f>'ORÇAMENTO '!#REF!</f>
        <v>#REF!</v>
      </c>
      <c r="M1519" s="92" t="e">
        <f>'ORÇAMENTO '!#REF!</f>
        <v>#REF!</v>
      </c>
      <c r="N1519" s="95" t="e">
        <f>'ORÇAMENTO '!#REF!</f>
        <v>#REF!</v>
      </c>
      <c r="R1519" s="96" t="e">
        <f t="shared" si="465"/>
        <v>#REF!</v>
      </c>
      <c r="S1519" s="96" t="e">
        <f t="shared" si="466"/>
        <v>#REF!</v>
      </c>
      <c r="T1519" s="89" t="e">
        <f t="shared" si="467"/>
        <v>#REF!</v>
      </c>
      <c r="U1519" s="96" t="e">
        <f t="shared" si="459"/>
        <v>#REF!</v>
      </c>
      <c r="V1519" s="100" t="e">
        <f t="shared" si="468"/>
        <v>#REF!</v>
      </c>
    </row>
    <row r="1520" spans="3:23" hidden="1">
      <c r="C1520" s="84" t="e">
        <f>'ORÇAMENTO '!#REF!</f>
        <v>#REF!</v>
      </c>
      <c r="D1520" s="88" t="e">
        <f>'ORÇAMENTO '!#REF!</f>
        <v>#REF!</v>
      </c>
      <c r="E1520" s="88" t="e">
        <f>'ORÇAMENTO '!#REF!</f>
        <v>#REF!</v>
      </c>
      <c r="F1520" s="88" t="e">
        <f>'ORÇAMENTO '!#REF!</f>
        <v>#REF!</v>
      </c>
      <c r="G1520" s="90" t="e">
        <f>'ORÇAMENTO '!#REF!</f>
        <v>#REF!</v>
      </c>
      <c r="H1520" s="92" t="e">
        <f>'ORÇAMENTO '!#REF!</f>
        <v>#REF!</v>
      </c>
      <c r="I1520" s="90" t="e">
        <f>'ORÇAMENTO '!#REF!</f>
        <v>#REF!</v>
      </c>
      <c r="J1520" s="90" t="e">
        <f>'ORÇAMENTO '!#REF!</f>
        <v>#REF!</v>
      </c>
      <c r="K1520" s="90" t="e">
        <f>'ORÇAMENTO '!#REF!</f>
        <v>#REF!</v>
      </c>
      <c r="L1520" s="92" t="e">
        <f>'ORÇAMENTO '!#REF!</f>
        <v>#REF!</v>
      </c>
      <c r="M1520" s="92" t="e">
        <f>'ORÇAMENTO '!#REF!</f>
        <v>#REF!</v>
      </c>
      <c r="N1520" s="95" t="e">
        <f>'ORÇAMENTO '!#REF!</f>
        <v>#REF!</v>
      </c>
      <c r="R1520" s="96" t="e">
        <f t="shared" si="465"/>
        <v>#REF!</v>
      </c>
      <c r="S1520" s="96" t="e">
        <f t="shared" si="466"/>
        <v>#REF!</v>
      </c>
      <c r="T1520" s="89" t="e">
        <f t="shared" si="467"/>
        <v>#REF!</v>
      </c>
      <c r="U1520" s="96" t="e">
        <f t="shared" si="459"/>
        <v>#REF!</v>
      </c>
      <c r="V1520" s="100" t="e">
        <f t="shared" si="468"/>
        <v>#REF!</v>
      </c>
    </row>
    <row r="1521" spans="3:23" hidden="1">
      <c r="C1521" s="84" t="e">
        <f>'ORÇAMENTO '!#REF!</f>
        <v>#REF!</v>
      </c>
      <c r="D1521" s="88" t="e">
        <f>'ORÇAMENTO '!#REF!</f>
        <v>#REF!</v>
      </c>
      <c r="E1521" s="88" t="e">
        <f>'ORÇAMENTO '!#REF!</f>
        <v>#REF!</v>
      </c>
      <c r="F1521" s="88" t="e">
        <f>'ORÇAMENTO '!#REF!</f>
        <v>#REF!</v>
      </c>
      <c r="G1521" s="90" t="e">
        <f>'ORÇAMENTO '!#REF!</f>
        <v>#REF!</v>
      </c>
      <c r="H1521" s="92" t="e">
        <f>'ORÇAMENTO '!#REF!</f>
        <v>#REF!</v>
      </c>
      <c r="I1521" s="90" t="e">
        <f>'ORÇAMENTO '!#REF!</f>
        <v>#REF!</v>
      </c>
      <c r="J1521" s="90" t="e">
        <f>'ORÇAMENTO '!#REF!</f>
        <v>#REF!</v>
      </c>
      <c r="K1521" s="90" t="e">
        <f>'ORÇAMENTO '!#REF!</f>
        <v>#REF!</v>
      </c>
      <c r="L1521" s="92" t="e">
        <f>'ORÇAMENTO '!#REF!</f>
        <v>#REF!</v>
      </c>
      <c r="M1521" s="92" t="e">
        <f>'ORÇAMENTO '!#REF!</f>
        <v>#REF!</v>
      </c>
      <c r="N1521" s="95" t="e">
        <f>'ORÇAMENTO '!#REF!</f>
        <v>#REF!</v>
      </c>
      <c r="R1521" s="96" t="e">
        <f t="shared" si="465"/>
        <v>#REF!</v>
      </c>
      <c r="S1521" s="96" t="e">
        <f t="shared" si="466"/>
        <v>#REF!</v>
      </c>
      <c r="T1521" s="89" t="e">
        <f t="shared" si="467"/>
        <v>#REF!</v>
      </c>
      <c r="U1521" s="96" t="e">
        <f t="shared" si="459"/>
        <v>#REF!</v>
      </c>
      <c r="V1521" s="100" t="e">
        <f t="shared" si="468"/>
        <v>#REF!</v>
      </c>
    </row>
    <row r="1522" spans="3:23" hidden="1">
      <c r="C1522" s="84" t="e">
        <f>'ORÇAMENTO '!#REF!</f>
        <v>#REF!</v>
      </c>
      <c r="D1522" s="88" t="e">
        <f>'ORÇAMENTO '!#REF!</f>
        <v>#REF!</v>
      </c>
      <c r="E1522" s="88" t="e">
        <f>'ORÇAMENTO '!#REF!</f>
        <v>#REF!</v>
      </c>
      <c r="F1522" s="88" t="e">
        <f>'ORÇAMENTO '!#REF!</f>
        <v>#REF!</v>
      </c>
      <c r="G1522" s="90" t="e">
        <f>'ORÇAMENTO '!#REF!</f>
        <v>#REF!</v>
      </c>
      <c r="H1522" s="92" t="e">
        <f>'ORÇAMENTO '!#REF!</f>
        <v>#REF!</v>
      </c>
      <c r="I1522" s="90" t="e">
        <f>'ORÇAMENTO '!#REF!</f>
        <v>#REF!</v>
      </c>
      <c r="J1522" s="90" t="e">
        <f>'ORÇAMENTO '!#REF!</f>
        <v>#REF!</v>
      </c>
      <c r="K1522" s="90" t="e">
        <f>'ORÇAMENTO '!#REF!</f>
        <v>#REF!</v>
      </c>
      <c r="L1522" s="92" t="e">
        <f>'ORÇAMENTO '!#REF!</f>
        <v>#REF!</v>
      </c>
      <c r="M1522" s="92" t="e">
        <f>'ORÇAMENTO '!#REF!</f>
        <v>#REF!</v>
      </c>
      <c r="N1522" s="95" t="e">
        <f>'ORÇAMENTO '!#REF!</f>
        <v>#REF!</v>
      </c>
      <c r="R1522" s="96" t="e">
        <f t="shared" si="465"/>
        <v>#REF!</v>
      </c>
      <c r="S1522" s="96" t="e">
        <f t="shared" si="466"/>
        <v>#REF!</v>
      </c>
      <c r="T1522" s="89" t="e">
        <f t="shared" si="467"/>
        <v>#REF!</v>
      </c>
      <c r="U1522" s="96" t="e">
        <f t="shared" si="459"/>
        <v>#REF!</v>
      </c>
      <c r="V1522" s="100" t="e">
        <f t="shared" si="468"/>
        <v>#REF!</v>
      </c>
    </row>
    <row r="1523" spans="3:23" hidden="1">
      <c r="C1523" s="84" t="e">
        <f>'ORÇAMENTO '!#REF!</f>
        <v>#REF!</v>
      </c>
      <c r="D1523" s="88" t="e">
        <f>'ORÇAMENTO '!#REF!</f>
        <v>#REF!</v>
      </c>
      <c r="E1523" s="88" t="e">
        <f>'ORÇAMENTO '!#REF!</f>
        <v>#REF!</v>
      </c>
      <c r="F1523" s="88" t="e">
        <f>'ORÇAMENTO '!#REF!</f>
        <v>#REF!</v>
      </c>
      <c r="G1523" s="90" t="e">
        <f>'ORÇAMENTO '!#REF!</f>
        <v>#REF!</v>
      </c>
      <c r="H1523" s="92" t="e">
        <f>'ORÇAMENTO '!#REF!</f>
        <v>#REF!</v>
      </c>
      <c r="I1523" s="90" t="e">
        <f>'ORÇAMENTO '!#REF!</f>
        <v>#REF!</v>
      </c>
      <c r="J1523" s="90" t="e">
        <f>'ORÇAMENTO '!#REF!</f>
        <v>#REF!</v>
      </c>
      <c r="K1523" s="90" t="e">
        <f>'ORÇAMENTO '!#REF!</f>
        <v>#REF!</v>
      </c>
      <c r="L1523" s="92" t="e">
        <f>'ORÇAMENTO '!#REF!</f>
        <v>#REF!</v>
      </c>
      <c r="M1523" s="92" t="e">
        <f>'ORÇAMENTO '!#REF!</f>
        <v>#REF!</v>
      </c>
      <c r="N1523" s="95" t="e">
        <f>'ORÇAMENTO '!#REF!</f>
        <v>#REF!</v>
      </c>
      <c r="R1523" s="96" t="e">
        <f t="shared" si="465"/>
        <v>#REF!</v>
      </c>
      <c r="S1523" s="96" t="e">
        <f t="shared" si="466"/>
        <v>#REF!</v>
      </c>
      <c r="T1523" s="89" t="e">
        <f t="shared" si="467"/>
        <v>#REF!</v>
      </c>
      <c r="U1523" s="96" t="e">
        <f t="shared" si="459"/>
        <v>#REF!</v>
      </c>
      <c r="V1523" s="100" t="e">
        <f t="shared" si="468"/>
        <v>#REF!</v>
      </c>
    </row>
    <row r="1524" spans="3:23">
      <c r="C1524" s="84" t="e">
        <f>'ORÇAMENTO '!#REF!</f>
        <v>#REF!</v>
      </c>
      <c r="D1524" s="88" t="e">
        <f>'ORÇAMENTO '!#REF!</f>
        <v>#REF!</v>
      </c>
      <c r="E1524" s="88" t="e">
        <f>'ORÇAMENTO '!#REF!</f>
        <v>#REF!</v>
      </c>
      <c r="F1524" s="88" t="e">
        <f>'ORÇAMENTO '!#REF!</f>
        <v>#REF!</v>
      </c>
      <c r="G1524" s="90" t="e">
        <f>'ORÇAMENTO '!#REF!</f>
        <v>#REF!</v>
      </c>
      <c r="H1524" s="92" t="e">
        <f>'ORÇAMENTO '!#REF!</f>
        <v>#REF!</v>
      </c>
      <c r="I1524" s="90" t="e">
        <f>'ORÇAMENTO '!#REF!</f>
        <v>#REF!</v>
      </c>
      <c r="J1524" s="90" t="e">
        <f>'ORÇAMENTO '!#REF!</f>
        <v>#REF!</v>
      </c>
      <c r="K1524" s="90" t="e">
        <f>'ORÇAMENTO '!#REF!</f>
        <v>#REF!</v>
      </c>
      <c r="L1524" s="92" t="e">
        <f>'ORÇAMENTO '!#REF!</f>
        <v>#REF!</v>
      </c>
      <c r="M1524" s="92" t="e">
        <f>'ORÇAMENTO '!#REF!</f>
        <v>#REF!</v>
      </c>
      <c r="N1524" s="95" t="e">
        <f>'ORÇAMENTO '!#REF!</f>
        <v>#REF!</v>
      </c>
      <c r="R1524" s="96" t="e">
        <f>IF(F1524=F1523,0,SUMIF($F$6:$F$1627,F1524,$H$6:$H$1627))</f>
        <v>#REF!</v>
      </c>
      <c r="S1524" s="96" t="e">
        <f>IF(F1524=F1523,0,SUMIF($F$6:$F$1627,F1524,$I$6:$I$1627))</f>
        <v>#REF!</v>
      </c>
      <c r="T1524" s="89" t="e">
        <f>IF(F1524=F1523,0,SUMIF($F$6:$F$1627,F1524,$L$6:$L$1627))</f>
        <v>#REF!</v>
      </c>
      <c r="U1524" s="96" t="e">
        <f t="shared" si="459"/>
        <v>#REF!</v>
      </c>
      <c r="V1524" s="100" t="e">
        <f>IF(F1524=F1523,0,SUMIF($F$6:$F$1627,F1524,$N$6:$N$1627))</f>
        <v>#REF!</v>
      </c>
      <c r="W1524" s="103" t="e">
        <f>V1524+W1523</f>
        <v>#REF!</v>
      </c>
    </row>
    <row r="1525" spans="3:23">
      <c r="C1525" s="84" t="e">
        <f>'ORÇAMENTO '!#REF!</f>
        <v>#REF!</v>
      </c>
      <c r="D1525" s="88" t="e">
        <f>'ORÇAMENTO '!#REF!</f>
        <v>#REF!</v>
      </c>
      <c r="E1525" s="88" t="e">
        <f>'ORÇAMENTO '!#REF!</f>
        <v>#REF!</v>
      </c>
      <c r="F1525" s="88" t="e">
        <f>'ORÇAMENTO '!#REF!</f>
        <v>#REF!</v>
      </c>
      <c r="G1525" s="90" t="e">
        <f>'ORÇAMENTO '!#REF!</f>
        <v>#REF!</v>
      </c>
      <c r="H1525" s="92" t="e">
        <f>'ORÇAMENTO '!#REF!</f>
        <v>#REF!</v>
      </c>
      <c r="I1525" s="90" t="e">
        <f>'ORÇAMENTO '!#REF!</f>
        <v>#REF!</v>
      </c>
      <c r="J1525" s="90" t="e">
        <f>'ORÇAMENTO '!#REF!</f>
        <v>#REF!</v>
      </c>
      <c r="K1525" s="90" t="e">
        <f>'ORÇAMENTO '!#REF!</f>
        <v>#REF!</v>
      </c>
      <c r="L1525" s="92" t="e">
        <f>'ORÇAMENTO '!#REF!</f>
        <v>#REF!</v>
      </c>
      <c r="M1525" s="92" t="e">
        <f>'ORÇAMENTO '!#REF!</f>
        <v>#REF!</v>
      </c>
      <c r="N1525" s="95" t="e">
        <f>'ORÇAMENTO '!#REF!</f>
        <v>#REF!</v>
      </c>
      <c r="R1525" s="96" t="e">
        <f>IF(F1525=F1524,0,SUMIF($F$6:$F$1627,F1525,$H$6:$H$1627))</f>
        <v>#REF!</v>
      </c>
      <c r="S1525" s="96" t="e">
        <f>IF(F1525=F1524,0,SUMIF($F$6:$F$1627,F1525,$I$6:$I$1627))</f>
        <v>#REF!</v>
      </c>
      <c r="T1525" s="89" t="e">
        <f>IF(F1525=F1524,0,SUMIF($F$6:$F$1627,F1525,$L$6:$L$1627))</f>
        <v>#REF!</v>
      </c>
      <c r="U1525" s="96" t="e">
        <f t="shared" si="459"/>
        <v>#REF!</v>
      </c>
      <c r="V1525" s="100" t="e">
        <f>IF(F1525=F1524,0,SUMIF($F$6:$F$1627,F1525,$N$6:$N$1627))</f>
        <v>#REF!</v>
      </c>
      <c r="W1525" s="103" t="e">
        <f>V1525+W1524</f>
        <v>#REF!</v>
      </c>
    </row>
    <row r="1526" spans="3:23" hidden="1">
      <c r="C1526" s="84" t="e">
        <f>'ORÇAMENTO '!#REF!</f>
        <v>#REF!</v>
      </c>
      <c r="D1526" s="88" t="e">
        <f>'ORÇAMENTO '!#REF!</f>
        <v>#REF!</v>
      </c>
      <c r="E1526" s="88" t="e">
        <f>'ORÇAMENTO '!#REF!</f>
        <v>#REF!</v>
      </c>
      <c r="F1526" s="88" t="e">
        <f>'ORÇAMENTO '!#REF!</f>
        <v>#REF!</v>
      </c>
      <c r="G1526" s="90" t="e">
        <f>'ORÇAMENTO '!#REF!</f>
        <v>#REF!</v>
      </c>
      <c r="H1526" s="92" t="e">
        <f>'ORÇAMENTO '!#REF!</f>
        <v>#REF!</v>
      </c>
      <c r="I1526" s="90" t="e">
        <f>'ORÇAMENTO '!#REF!</f>
        <v>#REF!</v>
      </c>
      <c r="J1526" s="90" t="e">
        <f>'ORÇAMENTO '!#REF!</f>
        <v>#REF!</v>
      </c>
      <c r="K1526" s="90" t="e">
        <f>'ORÇAMENTO '!#REF!</f>
        <v>#REF!</v>
      </c>
      <c r="L1526" s="92" t="e">
        <f>'ORÇAMENTO '!#REF!</f>
        <v>#REF!</v>
      </c>
      <c r="M1526" s="92" t="e">
        <f>'ORÇAMENTO '!#REF!</f>
        <v>#REF!</v>
      </c>
      <c r="N1526" s="95" t="e">
        <f>'ORÇAMENTO '!#REF!</f>
        <v>#REF!</v>
      </c>
      <c r="R1526" s="96" t="e">
        <f t="shared" ref="R1526:R1534" si="469">IF(F1526=F1525,0,SUMIF(F$6:F$1627,F1526,H$6:H$1627))</f>
        <v>#REF!</v>
      </c>
      <c r="S1526" s="96" t="e">
        <f t="shared" ref="S1526:S1534" si="470">IF(F1526=F1525,0,SUMIF(F$6:F$1627,F1526,I$6:I$1627))</f>
        <v>#REF!</v>
      </c>
      <c r="T1526" s="89" t="e">
        <f t="shared" ref="T1526:T1534" si="471">IF(F1526=F1525,0,SUMIF(F$6:F$1627,F1526,L$6:L$1627))</f>
        <v>#REF!</v>
      </c>
      <c r="U1526" s="96" t="e">
        <f t="shared" si="459"/>
        <v>#REF!</v>
      </c>
      <c r="V1526" s="100" t="e">
        <f t="shared" ref="V1526:V1534" si="472">IF(F1526=F1525,0,SUMIF(F$6:F$1627,F1526,N$6:N$1627))</f>
        <v>#REF!</v>
      </c>
    </row>
    <row r="1527" spans="3:23" hidden="1">
      <c r="C1527" s="84" t="e">
        <f>'ORÇAMENTO '!#REF!</f>
        <v>#REF!</v>
      </c>
      <c r="D1527" s="88" t="e">
        <f>'ORÇAMENTO '!#REF!</f>
        <v>#REF!</v>
      </c>
      <c r="E1527" s="88" t="e">
        <f>'ORÇAMENTO '!#REF!</f>
        <v>#REF!</v>
      </c>
      <c r="F1527" s="88" t="e">
        <f>'ORÇAMENTO '!#REF!</f>
        <v>#REF!</v>
      </c>
      <c r="G1527" s="90" t="e">
        <f>'ORÇAMENTO '!#REF!</f>
        <v>#REF!</v>
      </c>
      <c r="H1527" s="92" t="e">
        <f>'ORÇAMENTO '!#REF!</f>
        <v>#REF!</v>
      </c>
      <c r="I1527" s="90" t="e">
        <f>'ORÇAMENTO '!#REF!</f>
        <v>#REF!</v>
      </c>
      <c r="J1527" s="90" t="e">
        <f>'ORÇAMENTO '!#REF!</f>
        <v>#REF!</v>
      </c>
      <c r="K1527" s="90" t="e">
        <f>'ORÇAMENTO '!#REF!</f>
        <v>#REF!</v>
      </c>
      <c r="L1527" s="92" t="e">
        <f>'ORÇAMENTO '!#REF!</f>
        <v>#REF!</v>
      </c>
      <c r="M1527" s="92" t="e">
        <f>'ORÇAMENTO '!#REF!</f>
        <v>#REF!</v>
      </c>
      <c r="N1527" s="95" t="e">
        <f>'ORÇAMENTO '!#REF!</f>
        <v>#REF!</v>
      </c>
      <c r="R1527" s="96" t="e">
        <f t="shared" si="469"/>
        <v>#REF!</v>
      </c>
      <c r="S1527" s="96" t="e">
        <f t="shared" si="470"/>
        <v>#REF!</v>
      </c>
      <c r="T1527" s="89" t="e">
        <f t="shared" si="471"/>
        <v>#REF!</v>
      </c>
      <c r="U1527" s="96" t="e">
        <f t="shared" si="459"/>
        <v>#REF!</v>
      </c>
      <c r="V1527" s="100" t="e">
        <f t="shared" si="472"/>
        <v>#REF!</v>
      </c>
    </row>
    <row r="1528" spans="3:23" hidden="1">
      <c r="C1528" s="84" t="e">
        <f>'ORÇAMENTO '!#REF!</f>
        <v>#REF!</v>
      </c>
      <c r="D1528" s="88" t="e">
        <f>'ORÇAMENTO '!#REF!</f>
        <v>#REF!</v>
      </c>
      <c r="E1528" s="88" t="e">
        <f>'ORÇAMENTO '!#REF!</f>
        <v>#REF!</v>
      </c>
      <c r="F1528" s="88" t="e">
        <f>'ORÇAMENTO '!#REF!</f>
        <v>#REF!</v>
      </c>
      <c r="G1528" s="90" t="e">
        <f>'ORÇAMENTO '!#REF!</f>
        <v>#REF!</v>
      </c>
      <c r="H1528" s="92" t="e">
        <f>'ORÇAMENTO '!#REF!</f>
        <v>#REF!</v>
      </c>
      <c r="I1528" s="90" t="e">
        <f>'ORÇAMENTO '!#REF!</f>
        <v>#REF!</v>
      </c>
      <c r="J1528" s="90" t="e">
        <f>'ORÇAMENTO '!#REF!</f>
        <v>#REF!</v>
      </c>
      <c r="K1528" s="90" t="e">
        <f>'ORÇAMENTO '!#REF!</f>
        <v>#REF!</v>
      </c>
      <c r="L1528" s="92" t="e">
        <f>'ORÇAMENTO '!#REF!</f>
        <v>#REF!</v>
      </c>
      <c r="M1528" s="92" t="e">
        <f>'ORÇAMENTO '!#REF!</f>
        <v>#REF!</v>
      </c>
      <c r="N1528" s="95" t="e">
        <f>'ORÇAMENTO '!#REF!</f>
        <v>#REF!</v>
      </c>
      <c r="R1528" s="96" t="e">
        <f t="shared" si="469"/>
        <v>#REF!</v>
      </c>
      <c r="S1528" s="96" t="e">
        <f t="shared" si="470"/>
        <v>#REF!</v>
      </c>
      <c r="T1528" s="89" t="e">
        <f t="shared" si="471"/>
        <v>#REF!</v>
      </c>
      <c r="U1528" s="96" t="e">
        <f t="shared" si="459"/>
        <v>#REF!</v>
      </c>
      <c r="V1528" s="100" t="e">
        <f t="shared" si="472"/>
        <v>#REF!</v>
      </c>
    </row>
    <row r="1529" spans="3:23" hidden="1">
      <c r="C1529" s="84" t="e">
        <f>'ORÇAMENTO '!#REF!</f>
        <v>#REF!</v>
      </c>
      <c r="D1529" s="88" t="e">
        <f>'ORÇAMENTO '!#REF!</f>
        <v>#REF!</v>
      </c>
      <c r="E1529" s="88" t="e">
        <f>'ORÇAMENTO '!#REF!</f>
        <v>#REF!</v>
      </c>
      <c r="F1529" s="88" t="e">
        <f>'ORÇAMENTO '!#REF!</f>
        <v>#REF!</v>
      </c>
      <c r="G1529" s="90" t="e">
        <f>'ORÇAMENTO '!#REF!</f>
        <v>#REF!</v>
      </c>
      <c r="H1529" s="92" t="e">
        <f>'ORÇAMENTO '!#REF!</f>
        <v>#REF!</v>
      </c>
      <c r="I1529" s="90" t="e">
        <f>'ORÇAMENTO '!#REF!</f>
        <v>#REF!</v>
      </c>
      <c r="J1529" s="90" t="e">
        <f>'ORÇAMENTO '!#REF!</f>
        <v>#REF!</v>
      </c>
      <c r="K1529" s="90" t="e">
        <f>'ORÇAMENTO '!#REF!</f>
        <v>#REF!</v>
      </c>
      <c r="L1529" s="92" t="e">
        <f>'ORÇAMENTO '!#REF!</f>
        <v>#REF!</v>
      </c>
      <c r="M1529" s="92" t="e">
        <f>'ORÇAMENTO '!#REF!</f>
        <v>#REF!</v>
      </c>
      <c r="N1529" s="95" t="e">
        <f>'ORÇAMENTO '!#REF!</f>
        <v>#REF!</v>
      </c>
      <c r="R1529" s="96" t="e">
        <f t="shared" si="469"/>
        <v>#REF!</v>
      </c>
      <c r="S1529" s="96" t="e">
        <f t="shared" si="470"/>
        <v>#REF!</v>
      </c>
      <c r="T1529" s="89" t="e">
        <f t="shared" si="471"/>
        <v>#REF!</v>
      </c>
      <c r="U1529" s="96" t="e">
        <f t="shared" si="459"/>
        <v>#REF!</v>
      </c>
      <c r="V1529" s="100" t="e">
        <f t="shared" si="472"/>
        <v>#REF!</v>
      </c>
    </row>
    <row r="1530" spans="3:23" hidden="1">
      <c r="C1530" s="84" t="e">
        <f>'ORÇAMENTO '!#REF!</f>
        <v>#REF!</v>
      </c>
      <c r="D1530" s="88" t="e">
        <f>'ORÇAMENTO '!#REF!</f>
        <v>#REF!</v>
      </c>
      <c r="E1530" s="88" t="e">
        <f>'ORÇAMENTO '!#REF!</f>
        <v>#REF!</v>
      </c>
      <c r="F1530" s="88" t="e">
        <f>'ORÇAMENTO '!#REF!</f>
        <v>#REF!</v>
      </c>
      <c r="G1530" s="90" t="e">
        <f>'ORÇAMENTO '!#REF!</f>
        <v>#REF!</v>
      </c>
      <c r="H1530" s="92" t="e">
        <f>'ORÇAMENTO '!#REF!</f>
        <v>#REF!</v>
      </c>
      <c r="I1530" s="90" t="e">
        <f>'ORÇAMENTO '!#REF!</f>
        <v>#REF!</v>
      </c>
      <c r="J1530" s="90" t="e">
        <f>'ORÇAMENTO '!#REF!</f>
        <v>#REF!</v>
      </c>
      <c r="K1530" s="90" t="e">
        <f>'ORÇAMENTO '!#REF!</f>
        <v>#REF!</v>
      </c>
      <c r="L1530" s="92" t="e">
        <f>'ORÇAMENTO '!#REF!</f>
        <v>#REF!</v>
      </c>
      <c r="M1530" s="92" t="e">
        <f>'ORÇAMENTO '!#REF!</f>
        <v>#REF!</v>
      </c>
      <c r="N1530" s="95" t="e">
        <f>'ORÇAMENTO '!#REF!</f>
        <v>#REF!</v>
      </c>
      <c r="R1530" s="96" t="e">
        <f t="shared" si="469"/>
        <v>#REF!</v>
      </c>
      <c r="S1530" s="96" t="e">
        <f t="shared" si="470"/>
        <v>#REF!</v>
      </c>
      <c r="T1530" s="89" t="e">
        <f t="shared" si="471"/>
        <v>#REF!</v>
      </c>
      <c r="U1530" s="96" t="e">
        <f t="shared" si="459"/>
        <v>#REF!</v>
      </c>
      <c r="V1530" s="100" t="e">
        <f t="shared" si="472"/>
        <v>#REF!</v>
      </c>
    </row>
    <row r="1531" spans="3:23" hidden="1">
      <c r="C1531" s="84" t="e">
        <f>'ORÇAMENTO '!#REF!</f>
        <v>#REF!</v>
      </c>
      <c r="D1531" s="88" t="e">
        <f>'ORÇAMENTO '!#REF!</f>
        <v>#REF!</v>
      </c>
      <c r="E1531" s="88" t="e">
        <f>'ORÇAMENTO '!#REF!</f>
        <v>#REF!</v>
      </c>
      <c r="F1531" s="88" t="e">
        <f>'ORÇAMENTO '!#REF!</f>
        <v>#REF!</v>
      </c>
      <c r="G1531" s="90" t="e">
        <f>'ORÇAMENTO '!#REF!</f>
        <v>#REF!</v>
      </c>
      <c r="H1531" s="92" t="e">
        <f>'ORÇAMENTO '!#REF!</f>
        <v>#REF!</v>
      </c>
      <c r="I1531" s="90" t="e">
        <f>'ORÇAMENTO '!#REF!</f>
        <v>#REF!</v>
      </c>
      <c r="J1531" s="90" t="e">
        <f>'ORÇAMENTO '!#REF!</f>
        <v>#REF!</v>
      </c>
      <c r="K1531" s="90" t="e">
        <f>'ORÇAMENTO '!#REF!</f>
        <v>#REF!</v>
      </c>
      <c r="L1531" s="92" t="e">
        <f>'ORÇAMENTO '!#REF!</f>
        <v>#REF!</v>
      </c>
      <c r="M1531" s="92" t="e">
        <f>'ORÇAMENTO '!#REF!</f>
        <v>#REF!</v>
      </c>
      <c r="N1531" s="95" t="e">
        <f>'ORÇAMENTO '!#REF!</f>
        <v>#REF!</v>
      </c>
      <c r="R1531" s="96" t="e">
        <f t="shared" si="469"/>
        <v>#REF!</v>
      </c>
      <c r="S1531" s="96" t="e">
        <f t="shared" si="470"/>
        <v>#REF!</v>
      </c>
      <c r="T1531" s="89" t="e">
        <f t="shared" si="471"/>
        <v>#REF!</v>
      </c>
      <c r="U1531" s="96" t="e">
        <f t="shared" si="459"/>
        <v>#REF!</v>
      </c>
      <c r="V1531" s="100" t="e">
        <f t="shared" si="472"/>
        <v>#REF!</v>
      </c>
    </row>
    <row r="1532" spans="3:23" hidden="1">
      <c r="C1532" s="84" t="e">
        <f>'ORÇAMENTO '!#REF!</f>
        <v>#REF!</v>
      </c>
      <c r="D1532" s="88" t="e">
        <f>'ORÇAMENTO '!#REF!</f>
        <v>#REF!</v>
      </c>
      <c r="E1532" s="88" t="e">
        <f>'ORÇAMENTO '!#REF!</f>
        <v>#REF!</v>
      </c>
      <c r="F1532" s="88" t="e">
        <f>'ORÇAMENTO '!#REF!</f>
        <v>#REF!</v>
      </c>
      <c r="G1532" s="90" t="e">
        <f>'ORÇAMENTO '!#REF!</f>
        <v>#REF!</v>
      </c>
      <c r="H1532" s="92" t="e">
        <f>'ORÇAMENTO '!#REF!</f>
        <v>#REF!</v>
      </c>
      <c r="I1532" s="90" t="e">
        <f>'ORÇAMENTO '!#REF!</f>
        <v>#REF!</v>
      </c>
      <c r="J1532" s="90" t="e">
        <f>'ORÇAMENTO '!#REF!</f>
        <v>#REF!</v>
      </c>
      <c r="K1532" s="90" t="e">
        <f>'ORÇAMENTO '!#REF!</f>
        <v>#REF!</v>
      </c>
      <c r="L1532" s="92" t="e">
        <f>'ORÇAMENTO '!#REF!</f>
        <v>#REF!</v>
      </c>
      <c r="M1532" s="92" t="e">
        <f>'ORÇAMENTO '!#REF!</f>
        <v>#REF!</v>
      </c>
      <c r="N1532" s="95" t="e">
        <f>'ORÇAMENTO '!#REF!</f>
        <v>#REF!</v>
      </c>
      <c r="R1532" s="96" t="e">
        <f t="shared" si="469"/>
        <v>#REF!</v>
      </c>
      <c r="S1532" s="96" t="e">
        <f t="shared" si="470"/>
        <v>#REF!</v>
      </c>
      <c r="T1532" s="89" t="e">
        <f t="shared" si="471"/>
        <v>#REF!</v>
      </c>
      <c r="U1532" s="96" t="e">
        <f t="shared" si="459"/>
        <v>#REF!</v>
      </c>
      <c r="V1532" s="100" t="e">
        <f t="shared" si="472"/>
        <v>#REF!</v>
      </c>
    </row>
    <row r="1533" spans="3:23" hidden="1">
      <c r="C1533" s="84" t="e">
        <f>'ORÇAMENTO '!#REF!</f>
        <v>#REF!</v>
      </c>
      <c r="D1533" s="88" t="e">
        <f>'ORÇAMENTO '!#REF!</f>
        <v>#REF!</v>
      </c>
      <c r="E1533" s="88" t="e">
        <f>'ORÇAMENTO '!#REF!</f>
        <v>#REF!</v>
      </c>
      <c r="F1533" s="88" t="e">
        <f>'ORÇAMENTO '!#REF!</f>
        <v>#REF!</v>
      </c>
      <c r="G1533" s="90" t="e">
        <f>'ORÇAMENTO '!#REF!</f>
        <v>#REF!</v>
      </c>
      <c r="H1533" s="92" t="e">
        <f>'ORÇAMENTO '!#REF!</f>
        <v>#REF!</v>
      </c>
      <c r="I1533" s="90" t="e">
        <f>'ORÇAMENTO '!#REF!</f>
        <v>#REF!</v>
      </c>
      <c r="J1533" s="90" t="e">
        <f>'ORÇAMENTO '!#REF!</f>
        <v>#REF!</v>
      </c>
      <c r="K1533" s="90" t="e">
        <f>'ORÇAMENTO '!#REF!</f>
        <v>#REF!</v>
      </c>
      <c r="L1533" s="92" t="e">
        <f>'ORÇAMENTO '!#REF!</f>
        <v>#REF!</v>
      </c>
      <c r="M1533" s="92" t="e">
        <f>'ORÇAMENTO '!#REF!</f>
        <v>#REF!</v>
      </c>
      <c r="N1533" s="95" t="e">
        <f>'ORÇAMENTO '!#REF!</f>
        <v>#REF!</v>
      </c>
      <c r="R1533" s="96" t="e">
        <f t="shared" si="469"/>
        <v>#REF!</v>
      </c>
      <c r="S1533" s="96" t="e">
        <f t="shared" si="470"/>
        <v>#REF!</v>
      </c>
      <c r="T1533" s="89" t="e">
        <f t="shared" si="471"/>
        <v>#REF!</v>
      </c>
      <c r="U1533" s="96" t="e">
        <f t="shared" si="459"/>
        <v>#REF!</v>
      </c>
      <c r="V1533" s="100" t="e">
        <f t="shared" si="472"/>
        <v>#REF!</v>
      </c>
    </row>
    <row r="1534" spans="3:23" hidden="1">
      <c r="C1534" s="84" t="e">
        <f>'ORÇAMENTO '!#REF!</f>
        <v>#REF!</v>
      </c>
      <c r="D1534" s="88" t="e">
        <f>'ORÇAMENTO '!#REF!</f>
        <v>#REF!</v>
      </c>
      <c r="E1534" s="88" t="e">
        <f>'ORÇAMENTO '!#REF!</f>
        <v>#REF!</v>
      </c>
      <c r="F1534" s="88" t="e">
        <f>'ORÇAMENTO '!#REF!</f>
        <v>#REF!</v>
      </c>
      <c r="G1534" s="90" t="e">
        <f>'ORÇAMENTO '!#REF!</f>
        <v>#REF!</v>
      </c>
      <c r="H1534" s="92" t="e">
        <f>'ORÇAMENTO '!#REF!</f>
        <v>#REF!</v>
      </c>
      <c r="I1534" s="90" t="e">
        <f>'ORÇAMENTO '!#REF!</f>
        <v>#REF!</v>
      </c>
      <c r="J1534" s="90" t="e">
        <f>'ORÇAMENTO '!#REF!</f>
        <v>#REF!</v>
      </c>
      <c r="K1534" s="90" t="e">
        <f>'ORÇAMENTO '!#REF!</f>
        <v>#REF!</v>
      </c>
      <c r="L1534" s="92" t="e">
        <f>'ORÇAMENTO '!#REF!</f>
        <v>#REF!</v>
      </c>
      <c r="M1534" s="92" t="e">
        <f>'ORÇAMENTO '!#REF!</f>
        <v>#REF!</v>
      </c>
      <c r="N1534" s="95" t="e">
        <f>'ORÇAMENTO '!#REF!</f>
        <v>#REF!</v>
      </c>
      <c r="R1534" s="96" t="e">
        <f t="shared" si="469"/>
        <v>#REF!</v>
      </c>
      <c r="S1534" s="96" t="e">
        <f t="shared" si="470"/>
        <v>#REF!</v>
      </c>
      <c r="T1534" s="89" t="e">
        <f t="shared" si="471"/>
        <v>#REF!</v>
      </c>
      <c r="U1534" s="96" t="e">
        <f t="shared" si="459"/>
        <v>#REF!</v>
      </c>
      <c r="V1534" s="100" t="e">
        <f t="shared" si="472"/>
        <v>#REF!</v>
      </c>
    </row>
    <row r="1535" spans="3:23">
      <c r="C1535" s="84" t="e">
        <f>'ORÇAMENTO '!#REF!</f>
        <v>#REF!</v>
      </c>
      <c r="D1535" s="88" t="e">
        <f>'ORÇAMENTO '!#REF!</f>
        <v>#REF!</v>
      </c>
      <c r="E1535" s="88" t="e">
        <f>'ORÇAMENTO '!#REF!</f>
        <v>#REF!</v>
      </c>
      <c r="F1535" s="88" t="e">
        <f>'ORÇAMENTO '!#REF!</f>
        <v>#REF!</v>
      </c>
      <c r="G1535" s="90" t="e">
        <f>'ORÇAMENTO '!#REF!</f>
        <v>#REF!</v>
      </c>
      <c r="H1535" s="92" t="e">
        <f>'ORÇAMENTO '!#REF!</f>
        <v>#REF!</v>
      </c>
      <c r="I1535" s="90" t="e">
        <f>'ORÇAMENTO '!#REF!</f>
        <v>#REF!</v>
      </c>
      <c r="J1535" s="90" t="e">
        <f>'ORÇAMENTO '!#REF!</f>
        <v>#REF!</v>
      </c>
      <c r="K1535" s="90" t="e">
        <f>'ORÇAMENTO '!#REF!</f>
        <v>#REF!</v>
      </c>
      <c r="L1535" s="92" t="e">
        <f>'ORÇAMENTO '!#REF!</f>
        <v>#REF!</v>
      </c>
      <c r="M1535" s="92" t="e">
        <f>'ORÇAMENTO '!#REF!</f>
        <v>#REF!</v>
      </c>
      <c r="N1535" s="95" t="e">
        <f>'ORÇAMENTO '!#REF!</f>
        <v>#REF!</v>
      </c>
      <c r="R1535" s="96" t="e">
        <f t="shared" ref="R1535:R1541" si="473">IF(F1535=F1534,0,SUMIF($F$6:$F$1627,F1535,$H$6:$H$1627))</f>
        <v>#REF!</v>
      </c>
      <c r="S1535" s="96" t="e">
        <f t="shared" ref="S1535:S1541" si="474">IF(F1535=F1534,0,SUMIF($F$6:$F$1627,F1535,$I$6:$I$1627))</f>
        <v>#REF!</v>
      </c>
      <c r="T1535" s="89" t="e">
        <f t="shared" ref="T1535:T1541" si="475">IF(F1535=F1534,0,SUMIF($F$6:$F$1627,F1535,$L$6:$L$1627))</f>
        <v>#REF!</v>
      </c>
      <c r="U1535" s="96" t="e">
        <f t="shared" si="459"/>
        <v>#REF!</v>
      </c>
      <c r="V1535" s="100" t="e">
        <f t="shared" ref="V1535:V1541" si="476">IF(F1535=F1534,0,SUMIF($F$6:$F$1627,F1535,$N$6:$N$1627))</f>
        <v>#REF!</v>
      </c>
      <c r="W1535" s="103" t="e">
        <f t="shared" ref="W1535:W1541" si="477">V1535+W1534</f>
        <v>#REF!</v>
      </c>
    </row>
    <row r="1536" spans="3:23">
      <c r="C1536" s="84" t="e">
        <f>'ORÇAMENTO '!#REF!</f>
        <v>#REF!</v>
      </c>
      <c r="D1536" s="88" t="e">
        <f>'ORÇAMENTO '!#REF!</f>
        <v>#REF!</v>
      </c>
      <c r="E1536" s="88" t="e">
        <f>'ORÇAMENTO '!#REF!</f>
        <v>#REF!</v>
      </c>
      <c r="F1536" s="88" t="e">
        <f>'ORÇAMENTO '!#REF!</f>
        <v>#REF!</v>
      </c>
      <c r="G1536" s="90" t="e">
        <f>'ORÇAMENTO '!#REF!</f>
        <v>#REF!</v>
      </c>
      <c r="H1536" s="92" t="e">
        <f>'ORÇAMENTO '!#REF!</f>
        <v>#REF!</v>
      </c>
      <c r="I1536" s="90" t="e">
        <f>'ORÇAMENTO '!#REF!</f>
        <v>#REF!</v>
      </c>
      <c r="J1536" s="90" t="e">
        <f>'ORÇAMENTO '!#REF!</f>
        <v>#REF!</v>
      </c>
      <c r="K1536" s="90" t="e">
        <f>'ORÇAMENTO '!#REF!</f>
        <v>#REF!</v>
      </c>
      <c r="L1536" s="92" t="e">
        <f>'ORÇAMENTO '!#REF!</f>
        <v>#REF!</v>
      </c>
      <c r="M1536" s="92" t="e">
        <f>'ORÇAMENTO '!#REF!</f>
        <v>#REF!</v>
      </c>
      <c r="N1536" s="95" t="e">
        <f>'ORÇAMENTO '!#REF!</f>
        <v>#REF!</v>
      </c>
      <c r="R1536" s="96" t="e">
        <f t="shared" si="473"/>
        <v>#REF!</v>
      </c>
      <c r="S1536" s="96" t="e">
        <f t="shared" si="474"/>
        <v>#REF!</v>
      </c>
      <c r="T1536" s="89" t="e">
        <f t="shared" si="475"/>
        <v>#REF!</v>
      </c>
      <c r="U1536" s="96" t="e">
        <f t="shared" si="459"/>
        <v>#REF!</v>
      </c>
      <c r="V1536" s="100" t="e">
        <f t="shared" si="476"/>
        <v>#REF!</v>
      </c>
      <c r="W1536" s="103" t="e">
        <f t="shared" si="477"/>
        <v>#REF!</v>
      </c>
    </row>
    <row r="1537" spans="3:23">
      <c r="C1537" s="84" t="e">
        <f>'ORÇAMENTO '!#REF!</f>
        <v>#REF!</v>
      </c>
      <c r="D1537" s="88" t="e">
        <f>'ORÇAMENTO '!#REF!</f>
        <v>#REF!</v>
      </c>
      <c r="E1537" s="88" t="e">
        <f>'ORÇAMENTO '!#REF!</f>
        <v>#REF!</v>
      </c>
      <c r="F1537" s="88" t="e">
        <f>'ORÇAMENTO '!#REF!</f>
        <v>#REF!</v>
      </c>
      <c r="G1537" s="90" t="e">
        <f>'ORÇAMENTO '!#REF!</f>
        <v>#REF!</v>
      </c>
      <c r="H1537" s="92" t="e">
        <f>'ORÇAMENTO '!#REF!</f>
        <v>#REF!</v>
      </c>
      <c r="I1537" s="90" t="e">
        <f>'ORÇAMENTO '!#REF!</f>
        <v>#REF!</v>
      </c>
      <c r="J1537" s="90" t="e">
        <f>'ORÇAMENTO '!#REF!</f>
        <v>#REF!</v>
      </c>
      <c r="K1537" s="90" t="e">
        <f>'ORÇAMENTO '!#REF!</f>
        <v>#REF!</v>
      </c>
      <c r="L1537" s="92" t="e">
        <f>'ORÇAMENTO '!#REF!</f>
        <v>#REF!</v>
      </c>
      <c r="M1537" s="92" t="e">
        <f>'ORÇAMENTO '!#REF!</f>
        <v>#REF!</v>
      </c>
      <c r="N1537" s="95" t="e">
        <f>'ORÇAMENTO '!#REF!</f>
        <v>#REF!</v>
      </c>
      <c r="R1537" s="96" t="e">
        <f t="shared" si="473"/>
        <v>#REF!</v>
      </c>
      <c r="S1537" s="96" t="e">
        <f t="shared" si="474"/>
        <v>#REF!</v>
      </c>
      <c r="T1537" s="89" t="e">
        <f t="shared" si="475"/>
        <v>#REF!</v>
      </c>
      <c r="U1537" s="96" t="e">
        <f t="shared" si="459"/>
        <v>#REF!</v>
      </c>
      <c r="V1537" s="100" t="e">
        <f t="shared" si="476"/>
        <v>#REF!</v>
      </c>
      <c r="W1537" s="103" t="e">
        <f t="shared" si="477"/>
        <v>#REF!</v>
      </c>
    </row>
    <row r="1538" spans="3:23">
      <c r="C1538" s="84" t="e">
        <f>'ORÇAMENTO '!#REF!</f>
        <v>#REF!</v>
      </c>
      <c r="D1538" s="88" t="e">
        <f>'ORÇAMENTO '!#REF!</f>
        <v>#REF!</v>
      </c>
      <c r="E1538" s="88" t="e">
        <f>'ORÇAMENTO '!#REF!</f>
        <v>#REF!</v>
      </c>
      <c r="F1538" s="88" t="e">
        <f>'ORÇAMENTO '!#REF!</f>
        <v>#REF!</v>
      </c>
      <c r="G1538" s="90" t="e">
        <f>'ORÇAMENTO '!#REF!</f>
        <v>#REF!</v>
      </c>
      <c r="H1538" s="92" t="e">
        <f>'ORÇAMENTO '!#REF!</f>
        <v>#REF!</v>
      </c>
      <c r="I1538" s="90" t="e">
        <f>'ORÇAMENTO '!#REF!</f>
        <v>#REF!</v>
      </c>
      <c r="J1538" s="90" t="e">
        <f>'ORÇAMENTO '!#REF!</f>
        <v>#REF!</v>
      </c>
      <c r="K1538" s="90" t="e">
        <f>'ORÇAMENTO '!#REF!</f>
        <v>#REF!</v>
      </c>
      <c r="L1538" s="92" t="e">
        <f>'ORÇAMENTO '!#REF!</f>
        <v>#REF!</v>
      </c>
      <c r="M1538" s="92" t="e">
        <f>'ORÇAMENTO '!#REF!</f>
        <v>#REF!</v>
      </c>
      <c r="N1538" s="95" t="e">
        <f>'ORÇAMENTO '!#REF!</f>
        <v>#REF!</v>
      </c>
      <c r="R1538" s="96" t="e">
        <f t="shared" si="473"/>
        <v>#REF!</v>
      </c>
      <c r="S1538" s="96" t="e">
        <f t="shared" si="474"/>
        <v>#REF!</v>
      </c>
      <c r="T1538" s="89" t="e">
        <f t="shared" si="475"/>
        <v>#REF!</v>
      </c>
      <c r="U1538" s="96" t="e">
        <f t="shared" si="459"/>
        <v>#REF!</v>
      </c>
      <c r="V1538" s="100" t="e">
        <f t="shared" si="476"/>
        <v>#REF!</v>
      </c>
      <c r="W1538" s="103" t="e">
        <f t="shared" si="477"/>
        <v>#REF!</v>
      </c>
    </row>
    <row r="1539" spans="3:23">
      <c r="C1539" s="84" t="e">
        <f>'ORÇAMENTO '!#REF!</f>
        <v>#REF!</v>
      </c>
      <c r="D1539" s="88" t="e">
        <f>'ORÇAMENTO '!#REF!</f>
        <v>#REF!</v>
      </c>
      <c r="E1539" s="88" t="e">
        <f>'ORÇAMENTO '!#REF!</f>
        <v>#REF!</v>
      </c>
      <c r="F1539" s="88" t="e">
        <f>'ORÇAMENTO '!#REF!</f>
        <v>#REF!</v>
      </c>
      <c r="G1539" s="90" t="e">
        <f>'ORÇAMENTO '!#REF!</f>
        <v>#REF!</v>
      </c>
      <c r="H1539" s="92" t="e">
        <f>'ORÇAMENTO '!#REF!</f>
        <v>#REF!</v>
      </c>
      <c r="I1539" s="90" t="e">
        <f>'ORÇAMENTO '!#REF!</f>
        <v>#REF!</v>
      </c>
      <c r="J1539" s="90" t="e">
        <f>'ORÇAMENTO '!#REF!</f>
        <v>#REF!</v>
      </c>
      <c r="K1539" s="90" t="e">
        <f>'ORÇAMENTO '!#REF!</f>
        <v>#REF!</v>
      </c>
      <c r="L1539" s="92" t="e">
        <f>'ORÇAMENTO '!#REF!</f>
        <v>#REF!</v>
      </c>
      <c r="M1539" s="92" t="e">
        <f>'ORÇAMENTO '!#REF!</f>
        <v>#REF!</v>
      </c>
      <c r="N1539" s="95" t="e">
        <f>'ORÇAMENTO '!#REF!</f>
        <v>#REF!</v>
      </c>
      <c r="R1539" s="96" t="e">
        <f t="shared" si="473"/>
        <v>#REF!</v>
      </c>
      <c r="S1539" s="96" t="e">
        <f t="shared" si="474"/>
        <v>#REF!</v>
      </c>
      <c r="T1539" s="89" t="e">
        <f t="shared" si="475"/>
        <v>#REF!</v>
      </c>
      <c r="U1539" s="96" t="e">
        <f t="shared" si="459"/>
        <v>#REF!</v>
      </c>
      <c r="V1539" s="100" t="e">
        <f t="shared" si="476"/>
        <v>#REF!</v>
      </c>
      <c r="W1539" s="103" t="e">
        <f t="shared" si="477"/>
        <v>#REF!</v>
      </c>
    </row>
    <row r="1540" spans="3:23">
      <c r="C1540" s="84" t="e">
        <f>'ORÇAMENTO '!#REF!</f>
        <v>#REF!</v>
      </c>
      <c r="D1540" s="88" t="e">
        <f>'ORÇAMENTO '!#REF!</f>
        <v>#REF!</v>
      </c>
      <c r="E1540" s="88" t="e">
        <f>'ORÇAMENTO '!#REF!</f>
        <v>#REF!</v>
      </c>
      <c r="F1540" s="88" t="e">
        <f>'ORÇAMENTO '!#REF!</f>
        <v>#REF!</v>
      </c>
      <c r="G1540" s="90" t="e">
        <f>'ORÇAMENTO '!#REF!</f>
        <v>#REF!</v>
      </c>
      <c r="H1540" s="92" t="e">
        <f>'ORÇAMENTO '!#REF!</f>
        <v>#REF!</v>
      </c>
      <c r="I1540" s="90" t="e">
        <f>'ORÇAMENTO '!#REF!</f>
        <v>#REF!</v>
      </c>
      <c r="J1540" s="90" t="e">
        <f>'ORÇAMENTO '!#REF!</f>
        <v>#REF!</v>
      </c>
      <c r="K1540" s="90" t="e">
        <f>'ORÇAMENTO '!#REF!</f>
        <v>#REF!</v>
      </c>
      <c r="L1540" s="92" t="e">
        <f>'ORÇAMENTO '!#REF!</f>
        <v>#REF!</v>
      </c>
      <c r="M1540" s="92" t="e">
        <f>'ORÇAMENTO '!#REF!</f>
        <v>#REF!</v>
      </c>
      <c r="N1540" s="95" t="e">
        <f>'ORÇAMENTO '!#REF!</f>
        <v>#REF!</v>
      </c>
      <c r="R1540" s="96" t="e">
        <f t="shared" si="473"/>
        <v>#REF!</v>
      </c>
      <c r="S1540" s="96" t="e">
        <f t="shared" si="474"/>
        <v>#REF!</v>
      </c>
      <c r="T1540" s="89" t="e">
        <f t="shared" si="475"/>
        <v>#REF!</v>
      </c>
      <c r="U1540" s="96" t="e">
        <f t="shared" si="459"/>
        <v>#REF!</v>
      </c>
      <c r="V1540" s="100" t="e">
        <f t="shared" si="476"/>
        <v>#REF!</v>
      </c>
      <c r="W1540" s="103" t="e">
        <f t="shared" si="477"/>
        <v>#REF!</v>
      </c>
    </row>
    <row r="1541" spans="3:23">
      <c r="C1541" s="84" t="e">
        <f>'ORÇAMENTO '!#REF!</f>
        <v>#REF!</v>
      </c>
      <c r="D1541" s="88" t="e">
        <f>'ORÇAMENTO '!#REF!</f>
        <v>#REF!</v>
      </c>
      <c r="E1541" s="88" t="e">
        <f>'ORÇAMENTO '!#REF!</f>
        <v>#REF!</v>
      </c>
      <c r="F1541" s="88" t="e">
        <f>'ORÇAMENTO '!#REF!</f>
        <v>#REF!</v>
      </c>
      <c r="G1541" s="90" t="e">
        <f>'ORÇAMENTO '!#REF!</f>
        <v>#REF!</v>
      </c>
      <c r="H1541" s="92" t="e">
        <f>'ORÇAMENTO '!#REF!</f>
        <v>#REF!</v>
      </c>
      <c r="I1541" s="90" t="e">
        <f>'ORÇAMENTO '!#REF!</f>
        <v>#REF!</v>
      </c>
      <c r="J1541" s="90" t="e">
        <f>'ORÇAMENTO '!#REF!</f>
        <v>#REF!</v>
      </c>
      <c r="K1541" s="90" t="e">
        <f>'ORÇAMENTO '!#REF!</f>
        <v>#REF!</v>
      </c>
      <c r="L1541" s="92" t="e">
        <f>'ORÇAMENTO '!#REF!</f>
        <v>#REF!</v>
      </c>
      <c r="M1541" s="92" t="e">
        <f>'ORÇAMENTO '!#REF!</f>
        <v>#REF!</v>
      </c>
      <c r="N1541" s="95" t="e">
        <f>'ORÇAMENTO '!#REF!</f>
        <v>#REF!</v>
      </c>
      <c r="R1541" s="96" t="e">
        <f t="shared" si="473"/>
        <v>#REF!</v>
      </c>
      <c r="S1541" s="96" t="e">
        <f t="shared" si="474"/>
        <v>#REF!</v>
      </c>
      <c r="T1541" s="89" t="e">
        <f t="shared" si="475"/>
        <v>#REF!</v>
      </c>
      <c r="U1541" s="96" t="e">
        <f t="shared" si="459"/>
        <v>#REF!</v>
      </c>
      <c r="V1541" s="100" t="e">
        <f t="shared" si="476"/>
        <v>#REF!</v>
      </c>
      <c r="W1541" s="103" t="e">
        <f t="shared" si="477"/>
        <v>#REF!</v>
      </c>
    </row>
    <row r="1542" spans="3:23" hidden="1">
      <c r="C1542" s="84" t="e">
        <f>'ORÇAMENTO '!#REF!</f>
        <v>#REF!</v>
      </c>
      <c r="D1542" s="88" t="e">
        <f>'ORÇAMENTO '!#REF!</f>
        <v>#REF!</v>
      </c>
      <c r="E1542" s="88" t="e">
        <f>'ORÇAMENTO '!#REF!</f>
        <v>#REF!</v>
      </c>
      <c r="F1542" s="88" t="e">
        <f>'ORÇAMENTO '!#REF!</f>
        <v>#REF!</v>
      </c>
      <c r="G1542" s="90" t="e">
        <f>'ORÇAMENTO '!#REF!</f>
        <v>#REF!</v>
      </c>
      <c r="H1542" s="92" t="e">
        <f>'ORÇAMENTO '!#REF!</f>
        <v>#REF!</v>
      </c>
      <c r="I1542" s="90" t="e">
        <f>'ORÇAMENTO '!#REF!</f>
        <v>#REF!</v>
      </c>
      <c r="J1542" s="90" t="e">
        <f>'ORÇAMENTO '!#REF!</f>
        <v>#REF!</v>
      </c>
      <c r="K1542" s="90" t="e">
        <f>'ORÇAMENTO '!#REF!</f>
        <v>#REF!</v>
      </c>
      <c r="L1542" s="92" t="e">
        <f>'ORÇAMENTO '!#REF!</f>
        <v>#REF!</v>
      </c>
      <c r="M1542" s="92" t="e">
        <f>'ORÇAMENTO '!#REF!</f>
        <v>#REF!</v>
      </c>
      <c r="N1542" s="95" t="e">
        <f>'ORÇAMENTO '!#REF!</f>
        <v>#REF!</v>
      </c>
      <c r="R1542" s="96" t="e">
        <f>IF(F1542=F1541,0,SUMIF(F$6:F$1627,F1542,H$6:H$1627))</f>
        <v>#REF!</v>
      </c>
      <c r="S1542" s="96" t="e">
        <f>IF(F1542=F1541,0,SUMIF(F$6:F$1627,F1542,I$6:I$1627))</f>
        <v>#REF!</v>
      </c>
      <c r="T1542" s="89" t="e">
        <f>IF(F1542=F1541,0,SUMIF(F$6:F$1627,F1542,L$6:L$1627))</f>
        <v>#REF!</v>
      </c>
      <c r="U1542" s="96" t="e">
        <f t="shared" ref="U1542:U1605" si="478">IF(F1542=F1541,0,SUMIF(F$6:F$1627,F1542,M$6:M$1627))</f>
        <v>#REF!</v>
      </c>
      <c r="V1542" s="100" t="e">
        <f>IF(F1542=F1541,0,SUMIF(F$6:F$1627,F1542,N$6:N$1627))</f>
        <v>#REF!</v>
      </c>
    </row>
    <row r="1543" spans="3:23" hidden="1">
      <c r="C1543" s="84" t="e">
        <f>'ORÇAMENTO '!#REF!</f>
        <v>#REF!</v>
      </c>
      <c r="D1543" s="88" t="e">
        <f>'ORÇAMENTO '!#REF!</f>
        <v>#REF!</v>
      </c>
      <c r="E1543" s="88" t="e">
        <f>'ORÇAMENTO '!#REF!</f>
        <v>#REF!</v>
      </c>
      <c r="F1543" s="88" t="e">
        <f>'ORÇAMENTO '!#REF!</f>
        <v>#REF!</v>
      </c>
      <c r="G1543" s="90" t="e">
        <f>'ORÇAMENTO '!#REF!</f>
        <v>#REF!</v>
      </c>
      <c r="H1543" s="92" t="e">
        <f>'ORÇAMENTO '!#REF!</f>
        <v>#REF!</v>
      </c>
      <c r="I1543" s="90" t="e">
        <f>'ORÇAMENTO '!#REF!</f>
        <v>#REF!</v>
      </c>
      <c r="J1543" s="90" t="e">
        <f>'ORÇAMENTO '!#REF!</f>
        <v>#REF!</v>
      </c>
      <c r="K1543" s="90" t="e">
        <f>'ORÇAMENTO '!#REF!</f>
        <v>#REF!</v>
      </c>
      <c r="L1543" s="92" t="e">
        <f>'ORÇAMENTO '!#REF!</f>
        <v>#REF!</v>
      </c>
      <c r="M1543" s="92" t="e">
        <f>'ORÇAMENTO '!#REF!</f>
        <v>#REF!</v>
      </c>
      <c r="N1543" s="95" t="e">
        <f>'ORÇAMENTO '!#REF!</f>
        <v>#REF!</v>
      </c>
      <c r="R1543" s="96" t="e">
        <f>IF(F1543=F1542,0,SUMIF(F$6:F$1627,F1543,H$6:H$1627))</f>
        <v>#REF!</v>
      </c>
      <c r="S1543" s="96" t="e">
        <f>IF(F1543=F1542,0,SUMIF(F$6:F$1627,F1543,I$6:I$1627))</f>
        <v>#REF!</v>
      </c>
      <c r="T1543" s="89" t="e">
        <f>IF(F1543=F1542,0,SUMIF(F$6:F$1627,F1543,L$6:L$1627))</f>
        <v>#REF!</v>
      </c>
      <c r="U1543" s="96" t="e">
        <f t="shared" si="478"/>
        <v>#REF!</v>
      </c>
      <c r="V1543" s="100" t="e">
        <f>IF(F1543=F1542,0,SUMIF(F$6:F$1627,F1543,N$6:N$1627))</f>
        <v>#REF!</v>
      </c>
    </row>
    <row r="1544" spans="3:23" hidden="1">
      <c r="C1544" s="84" t="e">
        <f>'ORÇAMENTO '!#REF!</f>
        <v>#REF!</v>
      </c>
      <c r="D1544" s="88" t="e">
        <f>'ORÇAMENTO '!#REF!</f>
        <v>#REF!</v>
      </c>
      <c r="E1544" s="88" t="e">
        <f>'ORÇAMENTO '!#REF!</f>
        <v>#REF!</v>
      </c>
      <c r="F1544" s="88" t="e">
        <f>'ORÇAMENTO '!#REF!</f>
        <v>#REF!</v>
      </c>
      <c r="G1544" s="90" t="e">
        <f>'ORÇAMENTO '!#REF!</f>
        <v>#REF!</v>
      </c>
      <c r="H1544" s="92" t="e">
        <f>'ORÇAMENTO '!#REF!</f>
        <v>#REF!</v>
      </c>
      <c r="I1544" s="90" t="e">
        <f>'ORÇAMENTO '!#REF!</f>
        <v>#REF!</v>
      </c>
      <c r="J1544" s="90" t="e">
        <f>'ORÇAMENTO '!#REF!</f>
        <v>#REF!</v>
      </c>
      <c r="K1544" s="90" t="e">
        <f>'ORÇAMENTO '!#REF!</f>
        <v>#REF!</v>
      </c>
      <c r="L1544" s="92" t="e">
        <f>'ORÇAMENTO '!#REF!</f>
        <v>#REF!</v>
      </c>
      <c r="M1544" s="92" t="e">
        <f>'ORÇAMENTO '!#REF!</f>
        <v>#REF!</v>
      </c>
      <c r="N1544" s="95" t="e">
        <f>'ORÇAMENTO '!#REF!</f>
        <v>#REF!</v>
      </c>
      <c r="R1544" s="96" t="e">
        <f>IF(F1544=F1543,0,SUMIF(F$6:F$1627,F1544,H$6:H$1627))</f>
        <v>#REF!</v>
      </c>
      <c r="S1544" s="96" t="e">
        <f>IF(F1544=F1543,0,SUMIF(F$6:F$1627,F1544,I$6:I$1627))</f>
        <v>#REF!</v>
      </c>
      <c r="T1544" s="89" t="e">
        <f>IF(F1544=F1543,0,SUMIF(F$6:F$1627,F1544,L$6:L$1627))</f>
        <v>#REF!</v>
      </c>
      <c r="U1544" s="96" t="e">
        <f t="shared" si="478"/>
        <v>#REF!</v>
      </c>
      <c r="V1544" s="100" t="e">
        <f>IF(F1544=F1543,0,SUMIF(F$6:F$1627,F1544,N$6:N$1627))</f>
        <v>#REF!</v>
      </c>
    </row>
    <row r="1545" spans="3:23">
      <c r="C1545" s="84" t="e">
        <f>'ORÇAMENTO '!#REF!</f>
        <v>#REF!</v>
      </c>
      <c r="D1545" s="88" t="e">
        <f>'ORÇAMENTO '!#REF!</f>
        <v>#REF!</v>
      </c>
      <c r="E1545" s="88" t="e">
        <f>'ORÇAMENTO '!#REF!</f>
        <v>#REF!</v>
      </c>
      <c r="F1545" s="88" t="e">
        <f>'ORÇAMENTO '!#REF!</f>
        <v>#REF!</v>
      </c>
      <c r="G1545" s="90" t="e">
        <f>'ORÇAMENTO '!#REF!</f>
        <v>#REF!</v>
      </c>
      <c r="H1545" s="92" t="e">
        <f>'ORÇAMENTO '!#REF!</f>
        <v>#REF!</v>
      </c>
      <c r="I1545" s="90" t="e">
        <f>'ORÇAMENTO '!#REF!</f>
        <v>#REF!</v>
      </c>
      <c r="J1545" s="90" t="e">
        <f>'ORÇAMENTO '!#REF!</f>
        <v>#REF!</v>
      </c>
      <c r="K1545" s="90" t="e">
        <f>'ORÇAMENTO '!#REF!</f>
        <v>#REF!</v>
      </c>
      <c r="L1545" s="92" t="e">
        <f>'ORÇAMENTO '!#REF!</f>
        <v>#REF!</v>
      </c>
      <c r="M1545" s="92" t="e">
        <f>'ORÇAMENTO '!#REF!</f>
        <v>#REF!</v>
      </c>
      <c r="N1545" s="95" t="e">
        <f>'ORÇAMENTO '!#REF!</f>
        <v>#REF!</v>
      </c>
      <c r="R1545" s="96" t="e">
        <f t="shared" ref="R1545:R1576" si="479">IF(F1545=F1544,0,SUMIF($F$6:$F$1627,F1545,$H$6:$H$1627))</f>
        <v>#REF!</v>
      </c>
      <c r="S1545" s="96" t="e">
        <f t="shared" ref="S1545:S1576" si="480">IF(F1545=F1544,0,SUMIF($F$6:$F$1627,F1545,$I$6:$I$1627))</f>
        <v>#REF!</v>
      </c>
      <c r="T1545" s="89" t="e">
        <f t="shared" ref="T1545:T1576" si="481">IF(F1545=F1544,0,SUMIF($F$6:$F$1627,F1545,$L$6:$L$1627))</f>
        <v>#REF!</v>
      </c>
      <c r="U1545" s="96" t="e">
        <f t="shared" si="478"/>
        <v>#REF!</v>
      </c>
      <c r="V1545" s="100" t="e">
        <f t="shared" ref="V1545:V1576" si="482">IF(F1545=F1544,0,SUMIF($F$6:$F$1627,F1545,$N$6:$N$1627))</f>
        <v>#REF!</v>
      </c>
      <c r="W1545" s="103" t="e">
        <f t="shared" ref="W1545:W1593" si="483">V1545+W1544</f>
        <v>#REF!</v>
      </c>
    </row>
    <row r="1546" spans="3:23">
      <c r="C1546" s="84" t="e">
        <f>'ORÇAMENTO '!#REF!</f>
        <v>#REF!</v>
      </c>
      <c r="D1546" s="88" t="e">
        <f>'ORÇAMENTO '!#REF!</f>
        <v>#REF!</v>
      </c>
      <c r="E1546" s="88" t="e">
        <f>'ORÇAMENTO '!#REF!</f>
        <v>#REF!</v>
      </c>
      <c r="F1546" s="88" t="e">
        <f>'ORÇAMENTO '!#REF!</f>
        <v>#REF!</v>
      </c>
      <c r="G1546" s="90" t="e">
        <f>'ORÇAMENTO '!#REF!</f>
        <v>#REF!</v>
      </c>
      <c r="H1546" s="92" t="e">
        <f>'ORÇAMENTO '!#REF!</f>
        <v>#REF!</v>
      </c>
      <c r="I1546" s="90" t="e">
        <f>'ORÇAMENTO '!#REF!</f>
        <v>#REF!</v>
      </c>
      <c r="J1546" s="90" t="e">
        <f>'ORÇAMENTO '!#REF!</f>
        <v>#REF!</v>
      </c>
      <c r="K1546" s="90" t="e">
        <f>'ORÇAMENTO '!#REF!</f>
        <v>#REF!</v>
      </c>
      <c r="L1546" s="92" t="e">
        <f>'ORÇAMENTO '!#REF!</f>
        <v>#REF!</v>
      </c>
      <c r="M1546" s="92" t="e">
        <f>'ORÇAMENTO '!#REF!</f>
        <v>#REF!</v>
      </c>
      <c r="N1546" s="95" t="e">
        <f>'ORÇAMENTO '!#REF!</f>
        <v>#REF!</v>
      </c>
      <c r="R1546" s="96" t="e">
        <f t="shared" si="479"/>
        <v>#REF!</v>
      </c>
      <c r="S1546" s="96" t="e">
        <f t="shared" si="480"/>
        <v>#REF!</v>
      </c>
      <c r="T1546" s="89" t="e">
        <f t="shared" si="481"/>
        <v>#REF!</v>
      </c>
      <c r="U1546" s="96" t="e">
        <f t="shared" si="478"/>
        <v>#REF!</v>
      </c>
      <c r="V1546" s="100" t="e">
        <f t="shared" si="482"/>
        <v>#REF!</v>
      </c>
      <c r="W1546" s="103" t="e">
        <f t="shared" si="483"/>
        <v>#REF!</v>
      </c>
    </row>
    <row r="1547" spans="3:23">
      <c r="C1547" s="84" t="e">
        <f>'ORÇAMENTO '!#REF!</f>
        <v>#REF!</v>
      </c>
      <c r="D1547" s="88" t="e">
        <f>'ORÇAMENTO '!#REF!</f>
        <v>#REF!</v>
      </c>
      <c r="E1547" s="88" t="e">
        <f>'ORÇAMENTO '!#REF!</f>
        <v>#REF!</v>
      </c>
      <c r="F1547" s="88" t="e">
        <f>'ORÇAMENTO '!#REF!</f>
        <v>#REF!</v>
      </c>
      <c r="G1547" s="90" t="e">
        <f>'ORÇAMENTO '!#REF!</f>
        <v>#REF!</v>
      </c>
      <c r="H1547" s="92" t="e">
        <f>'ORÇAMENTO '!#REF!</f>
        <v>#REF!</v>
      </c>
      <c r="I1547" s="90" t="e">
        <f>'ORÇAMENTO '!#REF!</f>
        <v>#REF!</v>
      </c>
      <c r="J1547" s="90" t="e">
        <f>'ORÇAMENTO '!#REF!</f>
        <v>#REF!</v>
      </c>
      <c r="K1547" s="90" t="e">
        <f>'ORÇAMENTO '!#REF!</f>
        <v>#REF!</v>
      </c>
      <c r="L1547" s="92" t="e">
        <f>'ORÇAMENTO '!#REF!</f>
        <v>#REF!</v>
      </c>
      <c r="M1547" s="92" t="e">
        <f>'ORÇAMENTO '!#REF!</f>
        <v>#REF!</v>
      </c>
      <c r="N1547" s="95" t="e">
        <f>'ORÇAMENTO '!#REF!</f>
        <v>#REF!</v>
      </c>
      <c r="R1547" s="96" t="e">
        <f t="shared" si="479"/>
        <v>#REF!</v>
      </c>
      <c r="S1547" s="96" t="e">
        <f t="shared" si="480"/>
        <v>#REF!</v>
      </c>
      <c r="T1547" s="89" t="e">
        <f t="shared" si="481"/>
        <v>#REF!</v>
      </c>
      <c r="U1547" s="96" t="e">
        <f t="shared" si="478"/>
        <v>#REF!</v>
      </c>
      <c r="V1547" s="100" t="e">
        <f t="shared" si="482"/>
        <v>#REF!</v>
      </c>
      <c r="W1547" s="103" t="e">
        <f t="shared" si="483"/>
        <v>#REF!</v>
      </c>
    </row>
    <row r="1548" spans="3:23">
      <c r="C1548" s="84" t="e">
        <f>'ORÇAMENTO '!#REF!</f>
        <v>#REF!</v>
      </c>
      <c r="D1548" s="88" t="e">
        <f>'ORÇAMENTO '!#REF!</f>
        <v>#REF!</v>
      </c>
      <c r="E1548" s="88" t="e">
        <f>'ORÇAMENTO '!#REF!</f>
        <v>#REF!</v>
      </c>
      <c r="F1548" s="88" t="e">
        <f>'ORÇAMENTO '!#REF!</f>
        <v>#REF!</v>
      </c>
      <c r="G1548" s="90" t="e">
        <f>'ORÇAMENTO '!#REF!</f>
        <v>#REF!</v>
      </c>
      <c r="H1548" s="92" t="e">
        <f>'ORÇAMENTO '!#REF!</f>
        <v>#REF!</v>
      </c>
      <c r="I1548" s="90" t="e">
        <f>'ORÇAMENTO '!#REF!</f>
        <v>#REF!</v>
      </c>
      <c r="J1548" s="90" t="e">
        <f>'ORÇAMENTO '!#REF!</f>
        <v>#REF!</v>
      </c>
      <c r="K1548" s="90" t="e">
        <f>'ORÇAMENTO '!#REF!</f>
        <v>#REF!</v>
      </c>
      <c r="L1548" s="92" t="e">
        <f>'ORÇAMENTO '!#REF!</f>
        <v>#REF!</v>
      </c>
      <c r="M1548" s="92" t="e">
        <f>'ORÇAMENTO '!#REF!</f>
        <v>#REF!</v>
      </c>
      <c r="N1548" s="95" t="e">
        <f>'ORÇAMENTO '!#REF!</f>
        <v>#REF!</v>
      </c>
      <c r="R1548" s="96" t="e">
        <f t="shared" si="479"/>
        <v>#REF!</v>
      </c>
      <c r="S1548" s="96" t="e">
        <f t="shared" si="480"/>
        <v>#REF!</v>
      </c>
      <c r="T1548" s="89" t="e">
        <f t="shared" si="481"/>
        <v>#REF!</v>
      </c>
      <c r="U1548" s="96" t="e">
        <f t="shared" si="478"/>
        <v>#REF!</v>
      </c>
      <c r="V1548" s="100" t="e">
        <f t="shared" si="482"/>
        <v>#REF!</v>
      </c>
      <c r="W1548" s="103" t="e">
        <f t="shared" si="483"/>
        <v>#REF!</v>
      </c>
    </row>
    <row r="1549" spans="3:23">
      <c r="C1549" s="84" t="e">
        <f>'ORÇAMENTO '!#REF!</f>
        <v>#REF!</v>
      </c>
      <c r="D1549" s="88" t="e">
        <f>'ORÇAMENTO '!#REF!</f>
        <v>#REF!</v>
      </c>
      <c r="E1549" s="88" t="e">
        <f>'ORÇAMENTO '!#REF!</f>
        <v>#REF!</v>
      </c>
      <c r="F1549" s="88" t="e">
        <f>'ORÇAMENTO '!#REF!</f>
        <v>#REF!</v>
      </c>
      <c r="G1549" s="90" t="e">
        <f>'ORÇAMENTO '!#REF!</f>
        <v>#REF!</v>
      </c>
      <c r="H1549" s="92" t="e">
        <f>'ORÇAMENTO '!#REF!</f>
        <v>#REF!</v>
      </c>
      <c r="I1549" s="90" t="e">
        <f>'ORÇAMENTO '!#REF!</f>
        <v>#REF!</v>
      </c>
      <c r="J1549" s="90" t="e">
        <f>'ORÇAMENTO '!#REF!</f>
        <v>#REF!</v>
      </c>
      <c r="K1549" s="90" t="e">
        <f>'ORÇAMENTO '!#REF!</f>
        <v>#REF!</v>
      </c>
      <c r="L1549" s="92" t="e">
        <f>'ORÇAMENTO '!#REF!</f>
        <v>#REF!</v>
      </c>
      <c r="M1549" s="92" t="e">
        <f>'ORÇAMENTO '!#REF!</f>
        <v>#REF!</v>
      </c>
      <c r="N1549" s="95" t="e">
        <f>'ORÇAMENTO '!#REF!</f>
        <v>#REF!</v>
      </c>
      <c r="R1549" s="96" t="e">
        <f t="shared" si="479"/>
        <v>#REF!</v>
      </c>
      <c r="S1549" s="96" t="e">
        <f t="shared" si="480"/>
        <v>#REF!</v>
      </c>
      <c r="T1549" s="89" t="e">
        <f t="shared" si="481"/>
        <v>#REF!</v>
      </c>
      <c r="U1549" s="96" t="e">
        <f t="shared" si="478"/>
        <v>#REF!</v>
      </c>
      <c r="V1549" s="100" t="e">
        <f t="shared" si="482"/>
        <v>#REF!</v>
      </c>
      <c r="W1549" s="103" t="e">
        <f t="shared" si="483"/>
        <v>#REF!</v>
      </c>
    </row>
    <row r="1550" spans="3:23">
      <c r="C1550" s="84" t="e">
        <f>'ORÇAMENTO '!#REF!</f>
        <v>#REF!</v>
      </c>
      <c r="D1550" s="88" t="e">
        <f>'ORÇAMENTO '!#REF!</f>
        <v>#REF!</v>
      </c>
      <c r="E1550" s="88" t="e">
        <f>'ORÇAMENTO '!#REF!</f>
        <v>#REF!</v>
      </c>
      <c r="F1550" s="88" t="e">
        <f>'ORÇAMENTO '!#REF!</f>
        <v>#REF!</v>
      </c>
      <c r="G1550" s="90" t="e">
        <f>'ORÇAMENTO '!#REF!</f>
        <v>#REF!</v>
      </c>
      <c r="H1550" s="92" t="e">
        <f>'ORÇAMENTO '!#REF!</f>
        <v>#REF!</v>
      </c>
      <c r="I1550" s="90" t="e">
        <f>'ORÇAMENTO '!#REF!</f>
        <v>#REF!</v>
      </c>
      <c r="J1550" s="90" t="e">
        <f>'ORÇAMENTO '!#REF!</f>
        <v>#REF!</v>
      </c>
      <c r="K1550" s="90" t="e">
        <f>'ORÇAMENTO '!#REF!</f>
        <v>#REF!</v>
      </c>
      <c r="L1550" s="92" t="e">
        <f>'ORÇAMENTO '!#REF!</f>
        <v>#REF!</v>
      </c>
      <c r="M1550" s="92" t="e">
        <f>'ORÇAMENTO '!#REF!</f>
        <v>#REF!</v>
      </c>
      <c r="N1550" s="95" t="e">
        <f>'ORÇAMENTO '!#REF!</f>
        <v>#REF!</v>
      </c>
      <c r="R1550" s="96" t="e">
        <f t="shared" si="479"/>
        <v>#REF!</v>
      </c>
      <c r="S1550" s="96" t="e">
        <f t="shared" si="480"/>
        <v>#REF!</v>
      </c>
      <c r="T1550" s="89" t="e">
        <f t="shared" si="481"/>
        <v>#REF!</v>
      </c>
      <c r="U1550" s="96" t="e">
        <f t="shared" si="478"/>
        <v>#REF!</v>
      </c>
      <c r="V1550" s="100" t="e">
        <f t="shared" si="482"/>
        <v>#REF!</v>
      </c>
      <c r="W1550" s="103" t="e">
        <f t="shared" si="483"/>
        <v>#REF!</v>
      </c>
    </row>
    <row r="1551" spans="3:23">
      <c r="C1551" s="84" t="e">
        <f>'ORÇAMENTO '!#REF!</f>
        <v>#REF!</v>
      </c>
      <c r="D1551" s="88" t="e">
        <f>'ORÇAMENTO '!#REF!</f>
        <v>#REF!</v>
      </c>
      <c r="E1551" s="88" t="e">
        <f>'ORÇAMENTO '!#REF!</f>
        <v>#REF!</v>
      </c>
      <c r="F1551" s="88" t="e">
        <f>'ORÇAMENTO '!#REF!</f>
        <v>#REF!</v>
      </c>
      <c r="G1551" s="90" t="e">
        <f>'ORÇAMENTO '!#REF!</f>
        <v>#REF!</v>
      </c>
      <c r="H1551" s="92" t="e">
        <f>'ORÇAMENTO '!#REF!</f>
        <v>#REF!</v>
      </c>
      <c r="I1551" s="90" t="e">
        <f>'ORÇAMENTO '!#REF!</f>
        <v>#REF!</v>
      </c>
      <c r="J1551" s="90" t="e">
        <f>'ORÇAMENTO '!#REF!</f>
        <v>#REF!</v>
      </c>
      <c r="K1551" s="90" t="e">
        <f>'ORÇAMENTO '!#REF!</f>
        <v>#REF!</v>
      </c>
      <c r="L1551" s="92" t="e">
        <f>'ORÇAMENTO '!#REF!</f>
        <v>#REF!</v>
      </c>
      <c r="M1551" s="92" t="e">
        <f>'ORÇAMENTO '!#REF!</f>
        <v>#REF!</v>
      </c>
      <c r="N1551" s="95" t="e">
        <f>'ORÇAMENTO '!#REF!</f>
        <v>#REF!</v>
      </c>
      <c r="R1551" s="96" t="e">
        <f t="shared" si="479"/>
        <v>#REF!</v>
      </c>
      <c r="S1551" s="96" t="e">
        <f t="shared" si="480"/>
        <v>#REF!</v>
      </c>
      <c r="T1551" s="89" t="e">
        <f t="shared" si="481"/>
        <v>#REF!</v>
      </c>
      <c r="U1551" s="96" t="e">
        <f t="shared" si="478"/>
        <v>#REF!</v>
      </c>
      <c r="V1551" s="100" t="e">
        <f t="shared" si="482"/>
        <v>#REF!</v>
      </c>
      <c r="W1551" s="103" t="e">
        <f t="shared" si="483"/>
        <v>#REF!</v>
      </c>
    </row>
    <row r="1552" spans="3:23">
      <c r="C1552" s="84" t="e">
        <f>'ORÇAMENTO '!#REF!</f>
        <v>#REF!</v>
      </c>
      <c r="D1552" s="88" t="e">
        <f>'ORÇAMENTO '!#REF!</f>
        <v>#REF!</v>
      </c>
      <c r="E1552" s="88" t="e">
        <f>'ORÇAMENTO '!#REF!</f>
        <v>#REF!</v>
      </c>
      <c r="F1552" s="88" t="e">
        <f>'ORÇAMENTO '!#REF!</f>
        <v>#REF!</v>
      </c>
      <c r="G1552" s="90" t="e">
        <f>'ORÇAMENTO '!#REF!</f>
        <v>#REF!</v>
      </c>
      <c r="H1552" s="92" t="e">
        <f>'ORÇAMENTO '!#REF!</f>
        <v>#REF!</v>
      </c>
      <c r="I1552" s="90" t="e">
        <f>'ORÇAMENTO '!#REF!</f>
        <v>#REF!</v>
      </c>
      <c r="J1552" s="90" t="e">
        <f>'ORÇAMENTO '!#REF!</f>
        <v>#REF!</v>
      </c>
      <c r="K1552" s="90" t="e">
        <f>'ORÇAMENTO '!#REF!</f>
        <v>#REF!</v>
      </c>
      <c r="L1552" s="92" t="e">
        <f>'ORÇAMENTO '!#REF!</f>
        <v>#REF!</v>
      </c>
      <c r="M1552" s="92" t="e">
        <f>'ORÇAMENTO '!#REF!</f>
        <v>#REF!</v>
      </c>
      <c r="N1552" s="95" t="e">
        <f>'ORÇAMENTO '!#REF!</f>
        <v>#REF!</v>
      </c>
      <c r="R1552" s="96" t="e">
        <f t="shared" si="479"/>
        <v>#REF!</v>
      </c>
      <c r="S1552" s="96" t="e">
        <f t="shared" si="480"/>
        <v>#REF!</v>
      </c>
      <c r="T1552" s="89" t="e">
        <f t="shared" si="481"/>
        <v>#REF!</v>
      </c>
      <c r="U1552" s="96" t="e">
        <f t="shared" si="478"/>
        <v>#REF!</v>
      </c>
      <c r="V1552" s="100" t="e">
        <f t="shared" si="482"/>
        <v>#REF!</v>
      </c>
      <c r="W1552" s="103" t="e">
        <f t="shared" si="483"/>
        <v>#REF!</v>
      </c>
    </row>
    <row r="1553" spans="3:23">
      <c r="C1553" s="84" t="e">
        <f>'ORÇAMENTO '!#REF!</f>
        <v>#REF!</v>
      </c>
      <c r="D1553" s="88" t="e">
        <f>'ORÇAMENTO '!#REF!</f>
        <v>#REF!</v>
      </c>
      <c r="E1553" s="88" t="e">
        <f>'ORÇAMENTO '!#REF!</f>
        <v>#REF!</v>
      </c>
      <c r="F1553" s="88" t="e">
        <f>'ORÇAMENTO '!#REF!</f>
        <v>#REF!</v>
      </c>
      <c r="G1553" s="90" t="e">
        <f>'ORÇAMENTO '!#REF!</f>
        <v>#REF!</v>
      </c>
      <c r="H1553" s="92" t="e">
        <f>'ORÇAMENTO '!#REF!</f>
        <v>#REF!</v>
      </c>
      <c r="I1553" s="90" t="e">
        <f>'ORÇAMENTO '!#REF!</f>
        <v>#REF!</v>
      </c>
      <c r="J1553" s="90" t="e">
        <f>'ORÇAMENTO '!#REF!</f>
        <v>#REF!</v>
      </c>
      <c r="K1553" s="90" t="e">
        <f>'ORÇAMENTO '!#REF!</f>
        <v>#REF!</v>
      </c>
      <c r="L1553" s="92" t="e">
        <f>'ORÇAMENTO '!#REF!</f>
        <v>#REF!</v>
      </c>
      <c r="M1553" s="92" t="e">
        <f>'ORÇAMENTO '!#REF!</f>
        <v>#REF!</v>
      </c>
      <c r="N1553" s="95" t="e">
        <f>'ORÇAMENTO '!#REF!</f>
        <v>#REF!</v>
      </c>
      <c r="R1553" s="96" t="e">
        <f t="shared" si="479"/>
        <v>#REF!</v>
      </c>
      <c r="S1553" s="96" t="e">
        <f t="shared" si="480"/>
        <v>#REF!</v>
      </c>
      <c r="T1553" s="89" t="e">
        <f t="shared" si="481"/>
        <v>#REF!</v>
      </c>
      <c r="U1553" s="96" t="e">
        <f t="shared" si="478"/>
        <v>#REF!</v>
      </c>
      <c r="V1553" s="100" t="e">
        <f t="shared" si="482"/>
        <v>#REF!</v>
      </c>
      <c r="W1553" s="103" t="e">
        <f t="shared" si="483"/>
        <v>#REF!</v>
      </c>
    </row>
    <row r="1554" spans="3:23">
      <c r="C1554" s="84" t="e">
        <f>'ORÇAMENTO '!#REF!</f>
        <v>#REF!</v>
      </c>
      <c r="D1554" s="88" t="e">
        <f>'ORÇAMENTO '!#REF!</f>
        <v>#REF!</v>
      </c>
      <c r="E1554" s="88" t="e">
        <f>'ORÇAMENTO '!#REF!</f>
        <v>#REF!</v>
      </c>
      <c r="F1554" s="88" t="e">
        <f>'ORÇAMENTO '!#REF!</f>
        <v>#REF!</v>
      </c>
      <c r="G1554" s="90" t="e">
        <f>'ORÇAMENTO '!#REF!</f>
        <v>#REF!</v>
      </c>
      <c r="H1554" s="92" t="e">
        <f>'ORÇAMENTO '!#REF!</f>
        <v>#REF!</v>
      </c>
      <c r="I1554" s="90" t="e">
        <f>'ORÇAMENTO '!#REF!</f>
        <v>#REF!</v>
      </c>
      <c r="J1554" s="90" t="e">
        <f>'ORÇAMENTO '!#REF!</f>
        <v>#REF!</v>
      </c>
      <c r="K1554" s="90" t="e">
        <f>'ORÇAMENTO '!#REF!</f>
        <v>#REF!</v>
      </c>
      <c r="L1554" s="92" t="e">
        <f>'ORÇAMENTO '!#REF!</f>
        <v>#REF!</v>
      </c>
      <c r="M1554" s="92" t="e">
        <f>'ORÇAMENTO '!#REF!</f>
        <v>#REF!</v>
      </c>
      <c r="N1554" s="95" t="e">
        <f>'ORÇAMENTO '!#REF!</f>
        <v>#REF!</v>
      </c>
      <c r="R1554" s="96" t="e">
        <f t="shared" si="479"/>
        <v>#REF!</v>
      </c>
      <c r="S1554" s="96" t="e">
        <f t="shared" si="480"/>
        <v>#REF!</v>
      </c>
      <c r="T1554" s="89" t="e">
        <f t="shared" si="481"/>
        <v>#REF!</v>
      </c>
      <c r="U1554" s="96" t="e">
        <f t="shared" si="478"/>
        <v>#REF!</v>
      </c>
      <c r="V1554" s="100" t="e">
        <f t="shared" si="482"/>
        <v>#REF!</v>
      </c>
      <c r="W1554" s="103" t="e">
        <f t="shared" si="483"/>
        <v>#REF!</v>
      </c>
    </row>
    <row r="1555" spans="3:23">
      <c r="C1555" s="84" t="e">
        <f>'ORÇAMENTO '!#REF!</f>
        <v>#REF!</v>
      </c>
      <c r="D1555" s="88" t="e">
        <f>'ORÇAMENTO '!#REF!</f>
        <v>#REF!</v>
      </c>
      <c r="E1555" s="88" t="e">
        <f>'ORÇAMENTO '!#REF!</f>
        <v>#REF!</v>
      </c>
      <c r="F1555" s="88" t="e">
        <f>'ORÇAMENTO '!#REF!</f>
        <v>#REF!</v>
      </c>
      <c r="G1555" s="90" t="e">
        <f>'ORÇAMENTO '!#REF!</f>
        <v>#REF!</v>
      </c>
      <c r="H1555" s="92" t="e">
        <f>'ORÇAMENTO '!#REF!</f>
        <v>#REF!</v>
      </c>
      <c r="I1555" s="90" t="e">
        <f>'ORÇAMENTO '!#REF!</f>
        <v>#REF!</v>
      </c>
      <c r="J1555" s="90" t="e">
        <f>'ORÇAMENTO '!#REF!</f>
        <v>#REF!</v>
      </c>
      <c r="K1555" s="90" t="e">
        <f>'ORÇAMENTO '!#REF!</f>
        <v>#REF!</v>
      </c>
      <c r="L1555" s="92" t="e">
        <f>'ORÇAMENTO '!#REF!</f>
        <v>#REF!</v>
      </c>
      <c r="M1555" s="92" t="e">
        <f>'ORÇAMENTO '!#REF!</f>
        <v>#REF!</v>
      </c>
      <c r="N1555" s="95" t="e">
        <f>'ORÇAMENTO '!#REF!</f>
        <v>#REF!</v>
      </c>
      <c r="R1555" s="96" t="e">
        <f t="shared" si="479"/>
        <v>#REF!</v>
      </c>
      <c r="S1555" s="96" t="e">
        <f t="shared" si="480"/>
        <v>#REF!</v>
      </c>
      <c r="T1555" s="89" t="e">
        <f t="shared" si="481"/>
        <v>#REF!</v>
      </c>
      <c r="U1555" s="96" t="e">
        <f t="shared" si="478"/>
        <v>#REF!</v>
      </c>
      <c r="V1555" s="100" t="e">
        <f t="shared" si="482"/>
        <v>#REF!</v>
      </c>
      <c r="W1555" s="103" t="e">
        <f t="shared" si="483"/>
        <v>#REF!</v>
      </c>
    </row>
    <row r="1556" spans="3:23">
      <c r="C1556" s="84" t="e">
        <f>'ORÇAMENTO '!#REF!</f>
        <v>#REF!</v>
      </c>
      <c r="D1556" s="88" t="e">
        <f>'ORÇAMENTO '!#REF!</f>
        <v>#REF!</v>
      </c>
      <c r="E1556" s="88" t="e">
        <f>'ORÇAMENTO '!#REF!</f>
        <v>#REF!</v>
      </c>
      <c r="F1556" s="88" t="e">
        <f>'ORÇAMENTO '!#REF!</f>
        <v>#REF!</v>
      </c>
      <c r="G1556" s="90" t="e">
        <f>'ORÇAMENTO '!#REF!</f>
        <v>#REF!</v>
      </c>
      <c r="H1556" s="92" t="e">
        <f>'ORÇAMENTO '!#REF!</f>
        <v>#REF!</v>
      </c>
      <c r="I1556" s="90" t="e">
        <f>'ORÇAMENTO '!#REF!</f>
        <v>#REF!</v>
      </c>
      <c r="J1556" s="90" t="e">
        <f>'ORÇAMENTO '!#REF!</f>
        <v>#REF!</v>
      </c>
      <c r="K1556" s="90" t="e">
        <f>'ORÇAMENTO '!#REF!</f>
        <v>#REF!</v>
      </c>
      <c r="L1556" s="92" t="e">
        <f>'ORÇAMENTO '!#REF!</f>
        <v>#REF!</v>
      </c>
      <c r="M1556" s="92" t="e">
        <f>'ORÇAMENTO '!#REF!</f>
        <v>#REF!</v>
      </c>
      <c r="N1556" s="95" t="e">
        <f>'ORÇAMENTO '!#REF!</f>
        <v>#REF!</v>
      </c>
      <c r="R1556" s="96" t="e">
        <f t="shared" si="479"/>
        <v>#REF!</v>
      </c>
      <c r="S1556" s="96" t="e">
        <f t="shared" si="480"/>
        <v>#REF!</v>
      </c>
      <c r="T1556" s="89" t="e">
        <f t="shared" si="481"/>
        <v>#REF!</v>
      </c>
      <c r="U1556" s="96" t="e">
        <f t="shared" si="478"/>
        <v>#REF!</v>
      </c>
      <c r="V1556" s="100" t="e">
        <f t="shared" si="482"/>
        <v>#REF!</v>
      </c>
      <c r="W1556" s="103" t="e">
        <f t="shared" si="483"/>
        <v>#REF!</v>
      </c>
    </row>
    <row r="1557" spans="3:23">
      <c r="C1557" s="84" t="e">
        <f>'ORÇAMENTO '!#REF!</f>
        <v>#REF!</v>
      </c>
      <c r="D1557" s="88" t="e">
        <f>'ORÇAMENTO '!#REF!</f>
        <v>#REF!</v>
      </c>
      <c r="E1557" s="88" t="e">
        <f>'ORÇAMENTO '!#REF!</f>
        <v>#REF!</v>
      </c>
      <c r="F1557" s="88" t="e">
        <f>'ORÇAMENTO '!#REF!</f>
        <v>#REF!</v>
      </c>
      <c r="G1557" s="90" t="e">
        <f>'ORÇAMENTO '!#REF!</f>
        <v>#REF!</v>
      </c>
      <c r="H1557" s="92" t="e">
        <f>'ORÇAMENTO '!#REF!</f>
        <v>#REF!</v>
      </c>
      <c r="I1557" s="90" t="e">
        <f>'ORÇAMENTO '!#REF!</f>
        <v>#REF!</v>
      </c>
      <c r="J1557" s="90" t="e">
        <f>'ORÇAMENTO '!#REF!</f>
        <v>#REF!</v>
      </c>
      <c r="K1557" s="90" t="e">
        <f>'ORÇAMENTO '!#REF!</f>
        <v>#REF!</v>
      </c>
      <c r="L1557" s="92" t="e">
        <f>'ORÇAMENTO '!#REF!</f>
        <v>#REF!</v>
      </c>
      <c r="M1557" s="92" t="e">
        <f>'ORÇAMENTO '!#REF!</f>
        <v>#REF!</v>
      </c>
      <c r="N1557" s="95" t="e">
        <f>'ORÇAMENTO '!#REF!</f>
        <v>#REF!</v>
      </c>
      <c r="R1557" s="96" t="e">
        <f t="shared" si="479"/>
        <v>#REF!</v>
      </c>
      <c r="S1557" s="96" t="e">
        <f t="shared" si="480"/>
        <v>#REF!</v>
      </c>
      <c r="T1557" s="89" t="e">
        <f t="shared" si="481"/>
        <v>#REF!</v>
      </c>
      <c r="U1557" s="96" t="e">
        <f t="shared" si="478"/>
        <v>#REF!</v>
      </c>
      <c r="V1557" s="100" t="e">
        <f t="shared" si="482"/>
        <v>#REF!</v>
      </c>
      <c r="W1557" s="103" t="e">
        <f t="shared" si="483"/>
        <v>#REF!</v>
      </c>
    </row>
    <row r="1558" spans="3:23">
      <c r="C1558" s="84" t="e">
        <f>'ORÇAMENTO '!#REF!</f>
        <v>#REF!</v>
      </c>
      <c r="D1558" s="88" t="e">
        <f>'ORÇAMENTO '!#REF!</f>
        <v>#REF!</v>
      </c>
      <c r="E1558" s="88" t="e">
        <f>'ORÇAMENTO '!#REF!</f>
        <v>#REF!</v>
      </c>
      <c r="F1558" s="88" t="e">
        <f>'ORÇAMENTO '!#REF!</f>
        <v>#REF!</v>
      </c>
      <c r="G1558" s="90" t="e">
        <f>'ORÇAMENTO '!#REF!</f>
        <v>#REF!</v>
      </c>
      <c r="H1558" s="92" t="e">
        <f>'ORÇAMENTO '!#REF!</f>
        <v>#REF!</v>
      </c>
      <c r="I1558" s="90" t="e">
        <f>'ORÇAMENTO '!#REF!</f>
        <v>#REF!</v>
      </c>
      <c r="J1558" s="90" t="e">
        <f>'ORÇAMENTO '!#REF!</f>
        <v>#REF!</v>
      </c>
      <c r="K1558" s="90" t="e">
        <f>'ORÇAMENTO '!#REF!</f>
        <v>#REF!</v>
      </c>
      <c r="L1558" s="92" t="e">
        <f>'ORÇAMENTO '!#REF!</f>
        <v>#REF!</v>
      </c>
      <c r="M1558" s="92" t="e">
        <f>'ORÇAMENTO '!#REF!</f>
        <v>#REF!</v>
      </c>
      <c r="N1558" s="95" t="e">
        <f>'ORÇAMENTO '!#REF!</f>
        <v>#REF!</v>
      </c>
      <c r="R1558" s="96" t="e">
        <f t="shared" si="479"/>
        <v>#REF!</v>
      </c>
      <c r="S1558" s="96" t="e">
        <f t="shared" si="480"/>
        <v>#REF!</v>
      </c>
      <c r="T1558" s="89" t="e">
        <f t="shared" si="481"/>
        <v>#REF!</v>
      </c>
      <c r="U1558" s="96" t="e">
        <f t="shared" si="478"/>
        <v>#REF!</v>
      </c>
      <c r="V1558" s="100" t="e">
        <f t="shared" si="482"/>
        <v>#REF!</v>
      </c>
      <c r="W1558" s="103" t="e">
        <f t="shared" si="483"/>
        <v>#REF!</v>
      </c>
    </row>
    <row r="1559" spans="3:23">
      <c r="C1559" s="84" t="e">
        <f>'ORÇAMENTO '!#REF!</f>
        <v>#REF!</v>
      </c>
      <c r="D1559" s="88" t="e">
        <f>'ORÇAMENTO '!#REF!</f>
        <v>#REF!</v>
      </c>
      <c r="E1559" s="88" t="e">
        <f>'ORÇAMENTO '!#REF!</f>
        <v>#REF!</v>
      </c>
      <c r="F1559" s="88" t="e">
        <f>'ORÇAMENTO '!#REF!</f>
        <v>#REF!</v>
      </c>
      <c r="G1559" s="90" t="e">
        <f>'ORÇAMENTO '!#REF!</f>
        <v>#REF!</v>
      </c>
      <c r="H1559" s="92" t="e">
        <f>'ORÇAMENTO '!#REF!</f>
        <v>#REF!</v>
      </c>
      <c r="I1559" s="90" t="e">
        <f>'ORÇAMENTO '!#REF!</f>
        <v>#REF!</v>
      </c>
      <c r="J1559" s="90" t="e">
        <f>'ORÇAMENTO '!#REF!</f>
        <v>#REF!</v>
      </c>
      <c r="K1559" s="90" t="e">
        <f>'ORÇAMENTO '!#REF!</f>
        <v>#REF!</v>
      </c>
      <c r="L1559" s="92" t="e">
        <f>'ORÇAMENTO '!#REF!</f>
        <v>#REF!</v>
      </c>
      <c r="M1559" s="92" t="e">
        <f>'ORÇAMENTO '!#REF!</f>
        <v>#REF!</v>
      </c>
      <c r="N1559" s="95" t="e">
        <f>'ORÇAMENTO '!#REF!</f>
        <v>#REF!</v>
      </c>
      <c r="R1559" s="96" t="e">
        <f t="shared" si="479"/>
        <v>#REF!</v>
      </c>
      <c r="S1559" s="96" t="e">
        <f t="shared" si="480"/>
        <v>#REF!</v>
      </c>
      <c r="T1559" s="89" t="e">
        <f t="shared" si="481"/>
        <v>#REF!</v>
      </c>
      <c r="U1559" s="96" t="e">
        <f t="shared" si="478"/>
        <v>#REF!</v>
      </c>
      <c r="V1559" s="100" t="e">
        <f t="shared" si="482"/>
        <v>#REF!</v>
      </c>
      <c r="W1559" s="103" t="e">
        <f t="shared" si="483"/>
        <v>#REF!</v>
      </c>
    </row>
    <row r="1560" spans="3:23">
      <c r="C1560" s="84" t="e">
        <f>'ORÇAMENTO '!#REF!</f>
        <v>#REF!</v>
      </c>
      <c r="D1560" s="88" t="e">
        <f>'ORÇAMENTO '!#REF!</f>
        <v>#REF!</v>
      </c>
      <c r="E1560" s="88" t="e">
        <f>'ORÇAMENTO '!#REF!</f>
        <v>#REF!</v>
      </c>
      <c r="F1560" s="88" t="e">
        <f>'ORÇAMENTO '!#REF!</f>
        <v>#REF!</v>
      </c>
      <c r="G1560" s="90" t="e">
        <f>'ORÇAMENTO '!#REF!</f>
        <v>#REF!</v>
      </c>
      <c r="H1560" s="92" t="e">
        <f>'ORÇAMENTO '!#REF!</f>
        <v>#REF!</v>
      </c>
      <c r="I1560" s="90" t="e">
        <f>'ORÇAMENTO '!#REF!</f>
        <v>#REF!</v>
      </c>
      <c r="J1560" s="90" t="e">
        <f>'ORÇAMENTO '!#REF!</f>
        <v>#REF!</v>
      </c>
      <c r="K1560" s="90" t="e">
        <f>'ORÇAMENTO '!#REF!</f>
        <v>#REF!</v>
      </c>
      <c r="L1560" s="92" t="e">
        <f>'ORÇAMENTO '!#REF!</f>
        <v>#REF!</v>
      </c>
      <c r="M1560" s="92" t="e">
        <f>'ORÇAMENTO '!#REF!</f>
        <v>#REF!</v>
      </c>
      <c r="N1560" s="95" t="e">
        <f>'ORÇAMENTO '!#REF!</f>
        <v>#REF!</v>
      </c>
      <c r="R1560" s="96" t="e">
        <f t="shared" si="479"/>
        <v>#REF!</v>
      </c>
      <c r="S1560" s="96" t="e">
        <f t="shared" si="480"/>
        <v>#REF!</v>
      </c>
      <c r="T1560" s="89" t="e">
        <f t="shared" si="481"/>
        <v>#REF!</v>
      </c>
      <c r="U1560" s="96" t="e">
        <f t="shared" si="478"/>
        <v>#REF!</v>
      </c>
      <c r="V1560" s="100" t="e">
        <f t="shared" si="482"/>
        <v>#REF!</v>
      </c>
      <c r="W1560" s="103" t="e">
        <f t="shared" si="483"/>
        <v>#REF!</v>
      </c>
    </row>
    <row r="1561" spans="3:23">
      <c r="C1561" s="84" t="e">
        <f>'ORÇAMENTO '!#REF!</f>
        <v>#REF!</v>
      </c>
      <c r="D1561" s="88" t="e">
        <f>'ORÇAMENTO '!#REF!</f>
        <v>#REF!</v>
      </c>
      <c r="E1561" s="88" t="e">
        <f>'ORÇAMENTO '!#REF!</f>
        <v>#REF!</v>
      </c>
      <c r="F1561" s="88" t="e">
        <f>'ORÇAMENTO '!#REF!</f>
        <v>#REF!</v>
      </c>
      <c r="G1561" s="90" t="e">
        <f>'ORÇAMENTO '!#REF!</f>
        <v>#REF!</v>
      </c>
      <c r="H1561" s="92" t="e">
        <f>'ORÇAMENTO '!#REF!</f>
        <v>#REF!</v>
      </c>
      <c r="I1561" s="90" t="e">
        <f>'ORÇAMENTO '!#REF!</f>
        <v>#REF!</v>
      </c>
      <c r="J1561" s="90" t="e">
        <f>'ORÇAMENTO '!#REF!</f>
        <v>#REF!</v>
      </c>
      <c r="K1561" s="90" t="e">
        <f>'ORÇAMENTO '!#REF!</f>
        <v>#REF!</v>
      </c>
      <c r="L1561" s="92" t="e">
        <f>'ORÇAMENTO '!#REF!</f>
        <v>#REF!</v>
      </c>
      <c r="M1561" s="92" t="e">
        <f>'ORÇAMENTO '!#REF!</f>
        <v>#REF!</v>
      </c>
      <c r="N1561" s="95" t="e">
        <f>'ORÇAMENTO '!#REF!</f>
        <v>#REF!</v>
      </c>
      <c r="R1561" s="96" t="e">
        <f t="shared" si="479"/>
        <v>#REF!</v>
      </c>
      <c r="S1561" s="96" t="e">
        <f t="shared" si="480"/>
        <v>#REF!</v>
      </c>
      <c r="T1561" s="89" t="e">
        <f t="shared" si="481"/>
        <v>#REF!</v>
      </c>
      <c r="U1561" s="96" t="e">
        <f t="shared" si="478"/>
        <v>#REF!</v>
      </c>
      <c r="V1561" s="100" t="e">
        <f t="shared" si="482"/>
        <v>#REF!</v>
      </c>
      <c r="W1561" s="103" t="e">
        <f t="shared" si="483"/>
        <v>#REF!</v>
      </c>
    </row>
    <row r="1562" spans="3:23">
      <c r="C1562" s="84" t="e">
        <f>'ORÇAMENTO '!#REF!</f>
        <v>#REF!</v>
      </c>
      <c r="D1562" s="88" t="e">
        <f>'ORÇAMENTO '!#REF!</f>
        <v>#REF!</v>
      </c>
      <c r="E1562" s="88" t="e">
        <f>'ORÇAMENTO '!#REF!</f>
        <v>#REF!</v>
      </c>
      <c r="F1562" s="88" t="e">
        <f>'ORÇAMENTO '!#REF!</f>
        <v>#REF!</v>
      </c>
      <c r="G1562" s="90" t="e">
        <f>'ORÇAMENTO '!#REF!</f>
        <v>#REF!</v>
      </c>
      <c r="H1562" s="92" t="e">
        <f>'ORÇAMENTO '!#REF!</f>
        <v>#REF!</v>
      </c>
      <c r="I1562" s="90" t="e">
        <f>'ORÇAMENTO '!#REF!</f>
        <v>#REF!</v>
      </c>
      <c r="J1562" s="90" t="e">
        <f>'ORÇAMENTO '!#REF!</f>
        <v>#REF!</v>
      </c>
      <c r="K1562" s="90" t="e">
        <f>'ORÇAMENTO '!#REF!</f>
        <v>#REF!</v>
      </c>
      <c r="L1562" s="92" t="e">
        <f>'ORÇAMENTO '!#REF!</f>
        <v>#REF!</v>
      </c>
      <c r="M1562" s="92" t="e">
        <f>'ORÇAMENTO '!#REF!</f>
        <v>#REF!</v>
      </c>
      <c r="N1562" s="95" t="e">
        <f>'ORÇAMENTO '!#REF!</f>
        <v>#REF!</v>
      </c>
      <c r="R1562" s="96" t="e">
        <f t="shared" si="479"/>
        <v>#REF!</v>
      </c>
      <c r="S1562" s="96" t="e">
        <f t="shared" si="480"/>
        <v>#REF!</v>
      </c>
      <c r="T1562" s="89" t="e">
        <f t="shared" si="481"/>
        <v>#REF!</v>
      </c>
      <c r="U1562" s="96" t="e">
        <f t="shared" si="478"/>
        <v>#REF!</v>
      </c>
      <c r="V1562" s="100" t="e">
        <f t="shared" si="482"/>
        <v>#REF!</v>
      </c>
      <c r="W1562" s="103" t="e">
        <f t="shared" si="483"/>
        <v>#REF!</v>
      </c>
    </row>
    <row r="1563" spans="3:23">
      <c r="C1563" s="84" t="e">
        <f>'ORÇAMENTO '!#REF!</f>
        <v>#REF!</v>
      </c>
      <c r="D1563" s="88" t="e">
        <f>'ORÇAMENTO '!#REF!</f>
        <v>#REF!</v>
      </c>
      <c r="E1563" s="88" t="e">
        <f>'ORÇAMENTO '!#REF!</f>
        <v>#REF!</v>
      </c>
      <c r="F1563" s="88" t="e">
        <f>'ORÇAMENTO '!#REF!</f>
        <v>#REF!</v>
      </c>
      <c r="G1563" s="90" t="e">
        <f>'ORÇAMENTO '!#REF!</f>
        <v>#REF!</v>
      </c>
      <c r="H1563" s="92" t="e">
        <f>'ORÇAMENTO '!#REF!</f>
        <v>#REF!</v>
      </c>
      <c r="I1563" s="90" t="e">
        <f>'ORÇAMENTO '!#REF!</f>
        <v>#REF!</v>
      </c>
      <c r="J1563" s="90" t="e">
        <f>'ORÇAMENTO '!#REF!</f>
        <v>#REF!</v>
      </c>
      <c r="K1563" s="90" t="e">
        <f>'ORÇAMENTO '!#REF!</f>
        <v>#REF!</v>
      </c>
      <c r="L1563" s="92" t="e">
        <f>'ORÇAMENTO '!#REF!</f>
        <v>#REF!</v>
      </c>
      <c r="M1563" s="92" t="e">
        <f>'ORÇAMENTO '!#REF!</f>
        <v>#REF!</v>
      </c>
      <c r="N1563" s="95" t="e">
        <f>'ORÇAMENTO '!#REF!</f>
        <v>#REF!</v>
      </c>
      <c r="R1563" s="96" t="e">
        <f t="shared" si="479"/>
        <v>#REF!</v>
      </c>
      <c r="S1563" s="96" t="e">
        <f t="shared" si="480"/>
        <v>#REF!</v>
      </c>
      <c r="T1563" s="89" t="e">
        <f t="shared" si="481"/>
        <v>#REF!</v>
      </c>
      <c r="U1563" s="96" t="e">
        <f t="shared" si="478"/>
        <v>#REF!</v>
      </c>
      <c r="V1563" s="100" t="e">
        <f t="shared" si="482"/>
        <v>#REF!</v>
      </c>
      <c r="W1563" s="103" t="e">
        <f t="shared" si="483"/>
        <v>#REF!</v>
      </c>
    </row>
    <row r="1564" spans="3:23">
      <c r="C1564" s="84" t="e">
        <f>'ORÇAMENTO '!#REF!</f>
        <v>#REF!</v>
      </c>
      <c r="D1564" s="88" t="e">
        <f>'ORÇAMENTO '!#REF!</f>
        <v>#REF!</v>
      </c>
      <c r="E1564" s="88" t="e">
        <f>'ORÇAMENTO '!#REF!</f>
        <v>#REF!</v>
      </c>
      <c r="F1564" s="88" t="e">
        <f>'ORÇAMENTO '!#REF!</f>
        <v>#REF!</v>
      </c>
      <c r="G1564" s="90" t="e">
        <f>'ORÇAMENTO '!#REF!</f>
        <v>#REF!</v>
      </c>
      <c r="H1564" s="92" t="e">
        <f>'ORÇAMENTO '!#REF!</f>
        <v>#REF!</v>
      </c>
      <c r="I1564" s="90" t="e">
        <f>'ORÇAMENTO '!#REF!</f>
        <v>#REF!</v>
      </c>
      <c r="J1564" s="90" t="e">
        <f>'ORÇAMENTO '!#REF!</f>
        <v>#REF!</v>
      </c>
      <c r="K1564" s="90" t="e">
        <f>'ORÇAMENTO '!#REF!</f>
        <v>#REF!</v>
      </c>
      <c r="L1564" s="92" t="e">
        <f>'ORÇAMENTO '!#REF!</f>
        <v>#REF!</v>
      </c>
      <c r="M1564" s="92" t="e">
        <f>'ORÇAMENTO '!#REF!</f>
        <v>#REF!</v>
      </c>
      <c r="N1564" s="95" t="e">
        <f>'ORÇAMENTO '!#REF!</f>
        <v>#REF!</v>
      </c>
      <c r="R1564" s="96" t="e">
        <f t="shared" si="479"/>
        <v>#REF!</v>
      </c>
      <c r="S1564" s="96" t="e">
        <f t="shared" si="480"/>
        <v>#REF!</v>
      </c>
      <c r="T1564" s="89" t="e">
        <f t="shared" si="481"/>
        <v>#REF!</v>
      </c>
      <c r="U1564" s="96" t="e">
        <f t="shared" si="478"/>
        <v>#REF!</v>
      </c>
      <c r="V1564" s="100" t="e">
        <f t="shared" si="482"/>
        <v>#REF!</v>
      </c>
      <c r="W1564" s="103" t="e">
        <f t="shared" si="483"/>
        <v>#REF!</v>
      </c>
    </row>
    <row r="1565" spans="3:23">
      <c r="C1565" s="84" t="e">
        <f>'ORÇAMENTO '!#REF!</f>
        <v>#REF!</v>
      </c>
      <c r="D1565" s="88" t="e">
        <f>'ORÇAMENTO '!#REF!</f>
        <v>#REF!</v>
      </c>
      <c r="E1565" s="88" t="e">
        <f>'ORÇAMENTO '!#REF!</f>
        <v>#REF!</v>
      </c>
      <c r="F1565" s="88" t="e">
        <f>'ORÇAMENTO '!#REF!</f>
        <v>#REF!</v>
      </c>
      <c r="G1565" s="90" t="e">
        <f>'ORÇAMENTO '!#REF!</f>
        <v>#REF!</v>
      </c>
      <c r="H1565" s="92" t="e">
        <f>'ORÇAMENTO '!#REF!</f>
        <v>#REF!</v>
      </c>
      <c r="I1565" s="90" t="e">
        <f>'ORÇAMENTO '!#REF!</f>
        <v>#REF!</v>
      </c>
      <c r="J1565" s="90" t="e">
        <f>'ORÇAMENTO '!#REF!</f>
        <v>#REF!</v>
      </c>
      <c r="K1565" s="90" t="e">
        <f>'ORÇAMENTO '!#REF!</f>
        <v>#REF!</v>
      </c>
      <c r="L1565" s="92" t="e">
        <f>'ORÇAMENTO '!#REF!</f>
        <v>#REF!</v>
      </c>
      <c r="M1565" s="92" t="e">
        <f>'ORÇAMENTO '!#REF!</f>
        <v>#REF!</v>
      </c>
      <c r="N1565" s="95" t="e">
        <f>'ORÇAMENTO '!#REF!</f>
        <v>#REF!</v>
      </c>
      <c r="R1565" s="96" t="e">
        <f t="shared" si="479"/>
        <v>#REF!</v>
      </c>
      <c r="S1565" s="96" t="e">
        <f t="shared" si="480"/>
        <v>#REF!</v>
      </c>
      <c r="T1565" s="89" t="e">
        <f t="shared" si="481"/>
        <v>#REF!</v>
      </c>
      <c r="U1565" s="96" t="e">
        <f t="shared" si="478"/>
        <v>#REF!</v>
      </c>
      <c r="V1565" s="100" t="e">
        <f t="shared" si="482"/>
        <v>#REF!</v>
      </c>
      <c r="W1565" s="103" t="e">
        <f t="shared" si="483"/>
        <v>#REF!</v>
      </c>
    </row>
    <row r="1566" spans="3:23">
      <c r="C1566" s="84" t="e">
        <f>'ORÇAMENTO '!#REF!</f>
        <v>#REF!</v>
      </c>
      <c r="D1566" s="88" t="e">
        <f>'ORÇAMENTO '!#REF!</f>
        <v>#REF!</v>
      </c>
      <c r="E1566" s="88" t="e">
        <f>'ORÇAMENTO '!#REF!</f>
        <v>#REF!</v>
      </c>
      <c r="F1566" s="88" t="e">
        <f>'ORÇAMENTO '!#REF!</f>
        <v>#REF!</v>
      </c>
      <c r="G1566" s="90" t="e">
        <f>'ORÇAMENTO '!#REF!</f>
        <v>#REF!</v>
      </c>
      <c r="H1566" s="92" t="e">
        <f>'ORÇAMENTO '!#REF!</f>
        <v>#REF!</v>
      </c>
      <c r="I1566" s="90" t="e">
        <f>'ORÇAMENTO '!#REF!</f>
        <v>#REF!</v>
      </c>
      <c r="J1566" s="90" t="e">
        <f>'ORÇAMENTO '!#REF!</f>
        <v>#REF!</v>
      </c>
      <c r="K1566" s="90" t="e">
        <f>'ORÇAMENTO '!#REF!</f>
        <v>#REF!</v>
      </c>
      <c r="L1566" s="92" t="e">
        <f>'ORÇAMENTO '!#REF!</f>
        <v>#REF!</v>
      </c>
      <c r="M1566" s="92" t="e">
        <f>'ORÇAMENTO '!#REF!</f>
        <v>#REF!</v>
      </c>
      <c r="N1566" s="95" t="e">
        <f>'ORÇAMENTO '!#REF!</f>
        <v>#REF!</v>
      </c>
      <c r="R1566" s="96" t="e">
        <f t="shared" si="479"/>
        <v>#REF!</v>
      </c>
      <c r="S1566" s="96" t="e">
        <f t="shared" si="480"/>
        <v>#REF!</v>
      </c>
      <c r="T1566" s="89" t="e">
        <f t="shared" si="481"/>
        <v>#REF!</v>
      </c>
      <c r="U1566" s="96" t="e">
        <f t="shared" si="478"/>
        <v>#REF!</v>
      </c>
      <c r="V1566" s="100" t="e">
        <f t="shared" si="482"/>
        <v>#REF!</v>
      </c>
      <c r="W1566" s="103" t="e">
        <f t="shared" si="483"/>
        <v>#REF!</v>
      </c>
    </row>
    <row r="1567" spans="3:23">
      <c r="C1567" s="84" t="e">
        <f>'ORÇAMENTO '!#REF!</f>
        <v>#REF!</v>
      </c>
      <c r="D1567" s="88" t="e">
        <f>'ORÇAMENTO '!#REF!</f>
        <v>#REF!</v>
      </c>
      <c r="E1567" s="88" t="e">
        <f>'ORÇAMENTO '!#REF!</f>
        <v>#REF!</v>
      </c>
      <c r="F1567" s="88" t="e">
        <f>'ORÇAMENTO '!#REF!</f>
        <v>#REF!</v>
      </c>
      <c r="G1567" s="90" t="e">
        <f>'ORÇAMENTO '!#REF!</f>
        <v>#REF!</v>
      </c>
      <c r="H1567" s="92" t="e">
        <f>'ORÇAMENTO '!#REF!</f>
        <v>#REF!</v>
      </c>
      <c r="I1567" s="90" t="e">
        <f>'ORÇAMENTO '!#REF!</f>
        <v>#REF!</v>
      </c>
      <c r="J1567" s="90" t="e">
        <f>'ORÇAMENTO '!#REF!</f>
        <v>#REF!</v>
      </c>
      <c r="K1567" s="90" t="e">
        <f>'ORÇAMENTO '!#REF!</f>
        <v>#REF!</v>
      </c>
      <c r="L1567" s="92" t="e">
        <f>'ORÇAMENTO '!#REF!</f>
        <v>#REF!</v>
      </c>
      <c r="M1567" s="92" t="e">
        <f>'ORÇAMENTO '!#REF!</f>
        <v>#REF!</v>
      </c>
      <c r="N1567" s="95" t="e">
        <f>'ORÇAMENTO '!#REF!</f>
        <v>#REF!</v>
      </c>
      <c r="R1567" s="96" t="e">
        <f t="shared" si="479"/>
        <v>#REF!</v>
      </c>
      <c r="S1567" s="96" t="e">
        <f t="shared" si="480"/>
        <v>#REF!</v>
      </c>
      <c r="T1567" s="89" t="e">
        <f t="shared" si="481"/>
        <v>#REF!</v>
      </c>
      <c r="U1567" s="96" t="e">
        <f t="shared" si="478"/>
        <v>#REF!</v>
      </c>
      <c r="V1567" s="100" t="e">
        <f t="shared" si="482"/>
        <v>#REF!</v>
      </c>
      <c r="W1567" s="103" t="e">
        <f t="shared" si="483"/>
        <v>#REF!</v>
      </c>
    </row>
    <row r="1568" spans="3:23">
      <c r="C1568" s="84" t="e">
        <f>'ORÇAMENTO '!#REF!</f>
        <v>#REF!</v>
      </c>
      <c r="D1568" s="88" t="e">
        <f>'ORÇAMENTO '!#REF!</f>
        <v>#REF!</v>
      </c>
      <c r="E1568" s="88" t="e">
        <f>'ORÇAMENTO '!#REF!</f>
        <v>#REF!</v>
      </c>
      <c r="F1568" s="88" t="e">
        <f>'ORÇAMENTO '!#REF!</f>
        <v>#REF!</v>
      </c>
      <c r="G1568" s="90" t="e">
        <f>'ORÇAMENTO '!#REF!</f>
        <v>#REF!</v>
      </c>
      <c r="H1568" s="92" t="e">
        <f>'ORÇAMENTO '!#REF!</f>
        <v>#REF!</v>
      </c>
      <c r="I1568" s="90" t="e">
        <f>'ORÇAMENTO '!#REF!</f>
        <v>#REF!</v>
      </c>
      <c r="J1568" s="90" t="e">
        <f>'ORÇAMENTO '!#REF!</f>
        <v>#REF!</v>
      </c>
      <c r="K1568" s="90" t="e">
        <f>'ORÇAMENTO '!#REF!</f>
        <v>#REF!</v>
      </c>
      <c r="L1568" s="92" t="e">
        <f>'ORÇAMENTO '!#REF!</f>
        <v>#REF!</v>
      </c>
      <c r="M1568" s="92" t="e">
        <f>'ORÇAMENTO '!#REF!</f>
        <v>#REF!</v>
      </c>
      <c r="N1568" s="95" t="e">
        <f>'ORÇAMENTO '!#REF!</f>
        <v>#REF!</v>
      </c>
      <c r="R1568" s="96" t="e">
        <f t="shared" si="479"/>
        <v>#REF!</v>
      </c>
      <c r="S1568" s="96" t="e">
        <f t="shared" si="480"/>
        <v>#REF!</v>
      </c>
      <c r="T1568" s="89" t="e">
        <f t="shared" si="481"/>
        <v>#REF!</v>
      </c>
      <c r="U1568" s="96" t="e">
        <f t="shared" si="478"/>
        <v>#REF!</v>
      </c>
      <c r="V1568" s="100" t="e">
        <f t="shared" si="482"/>
        <v>#REF!</v>
      </c>
      <c r="W1568" s="103" t="e">
        <f t="shared" si="483"/>
        <v>#REF!</v>
      </c>
    </row>
    <row r="1569" spans="3:23">
      <c r="C1569" s="84" t="e">
        <f>'ORÇAMENTO '!#REF!</f>
        <v>#REF!</v>
      </c>
      <c r="D1569" s="88" t="e">
        <f>'ORÇAMENTO '!#REF!</f>
        <v>#REF!</v>
      </c>
      <c r="E1569" s="88" t="e">
        <f>'ORÇAMENTO '!#REF!</f>
        <v>#REF!</v>
      </c>
      <c r="F1569" s="88" t="e">
        <f>'ORÇAMENTO '!#REF!</f>
        <v>#REF!</v>
      </c>
      <c r="G1569" s="90" t="e">
        <f>'ORÇAMENTO '!#REF!</f>
        <v>#REF!</v>
      </c>
      <c r="H1569" s="92" t="e">
        <f>'ORÇAMENTO '!#REF!</f>
        <v>#REF!</v>
      </c>
      <c r="I1569" s="90" t="e">
        <f>'ORÇAMENTO '!#REF!</f>
        <v>#REF!</v>
      </c>
      <c r="J1569" s="90" t="e">
        <f>'ORÇAMENTO '!#REF!</f>
        <v>#REF!</v>
      </c>
      <c r="K1569" s="90" t="e">
        <f>'ORÇAMENTO '!#REF!</f>
        <v>#REF!</v>
      </c>
      <c r="L1569" s="92" t="e">
        <f>'ORÇAMENTO '!#REF!</f>
        <v>#REF!</v>
      </c>
      <c r="M1569" s="92" t="e">
        <f>'ORÇAMENTO '!#REF!</f>
        <v>#REF!</v>
      </c>
      <c r="N1569" s="95" t="e">
        <f>'ORÇAMENTO '!#REF!</f>
        <v>#REF!</v>
      </c>
      <c r="R1569" s="96" t="e">
        <f t="shared" si="479"/>
        <v>#REF!</v>
      </c>
      <c r="S1569" s="96" t="e">
        <f t="shared" si="480"/>
        <v>#REF!</v>
      </c>
      <c r="T1569" s="89" t="e">
        <f t="shared" si="481"/>
        <v>#REF!</v>
      </c>
      <c r="U1569" s="96" t="e">
        <f t="shared" si="478"/>
        <v>#REF!</v>
      </c>
      <c r="V1569" s="100" t="e">
        <f t="shared" si="482"/>
        <v>#REF!</v>
      </c>
      <c r="W1569" s="103" t="e">
        <f t="shared" si="483"/>
        <v>#REF!</v>
      </c>
    </row>
    <row r="1570" spans="3:23">
      <c r="C1570" s="84" t="e">
        <f>'ORÇAMENTO '!#REF!</f>
        <v>#REF!</v>
      </c>
      <c r="D1570" s="88" t="e">
        <f>'ORÇAMENTO '!#REF!</f>
        <v>#REF!</v>
      </c>
      <c r="E1570" s="88" t="e">
        <f>'ORÇAMENTO '!#REF!</f>
        <v>#REF!</v>
      </c>
      <c r="F1570" s="88" t="e">
        <f>'ORÇAMENTO '!#REF!</f>
        <v>#REF!</v>
      </c>
      <c r="G1570" s="90" t="e">
        <f>'ORÇAMENTO '!#REF!</f>
        <v>#REF!</v>
      </c>
      <c r="H1570" s="92" t="e">
        <f>'ORÇAMENTO '!#REF!</f>
        <v>#REF!</v>
      </c>
      <c r="I1570" s="90" t="e">
        <f>'ORÇAMENTO '!#REF!</f>
        <v>#REF!</v>
      </c>
      <c r="J1570" s="90" t="e">
        <f>'ORÇAMENTO '!#REF!</f>
        <v>#REF!</v>
      </c>
      <c r="K1570" s="90" t="e">
        <f>'ORÇAMENTO '!#REF!</f>
        <v>#REF!</v>
      </c>
      <c r="L1570" s="92" t="e">
        <f>'ORÇAMENTO '!#REF!</f>
        <v>#REF!</v>
      </c>
      <c r="M1570" s="92" t="e">
        <f>'ORÇAMENTO '!#REF!</f>
        <v>#REF!</v>
      </c>
      <c r="N1570" s="95" t="e">
        <f>'ORÇAMENTO '!#REF!</f>
        <v>#REF!</v>
      </c>
      <c r="R1570" s="96" t="e">
        <f t="shared" si="479"/>
        <v>#REF!</v>
      </c>
      <c r="S1570" s="96" t="e">
        <f t="shared" si="480"/>
        <v>#REF!</v>
      </c>
      <c r="T1570" s="89" t="e">
        <f t="shared" si="481"/>
        <v>#REF!</v>
      </c>
      <c r="U1570" s="96" t="e">
        <f t="shared" si="478"/>
        <v>#REF!</v>
      </c>
      <c r="V1570" s="100" t="e">
        <f t="shared" si="482"/>
        <v>#REF!</v>
      </c>
      <c r="W1570" s="103" t="e">
        <f t="shared" si="483"/>
        <v>#REF!</v>
      </c>
    </row>
    <row r="1571" spans="3:23">
      <c r="C1571" s="84" t="e">
        <f>'ORÇAMENTO '!#REF!</f>
        <v>#REF!</v>
      </c>
      <c r="D1571" s="88" t="e">
        <f>'ORÇAMENTO '!#REF!</f>
        <v>#REF!</v>
      </c>
      <c r="E1571" s="88" t="e">
        <f>'ORÇAMENTO '!#REF!</f>
        <v>#REF!</v>
      </c>
      <c r="F1571" s="88" t="e">
        <f>'ORÇAMENTO '!#REF!</f>
        <v>#REF!</v>
      </c>
      <c r="G1571" s="90" t="e">
        <f>'ORÇAMENTO '!#REF!</f>
        <v>#REF!</v>
      </c>
      <c r="H1571" s="92" t="e">
        <f>'ORÇAMENTO '!#REF!</f>
        <v>#REF!</v>
      </c>
      <c r="I1571" s="90" t="e">
        <f>'ORÇAMENTO '!#REF!</f>
        <v>#REF!</v>
      </c>
      <c r="J1571" s="90" t="e">
        <f>'ORÇAMENTO '!#REF!</f>
        <v>#REF!</v>
      </c>
      <c r="K1571" s="90" t="e">
        <f>'ORÇAMENTO '!#REF!</f>
        <v>#REF!</v>
      </c>
      <c r="L1571" s="92" t="e">
        <f>'ORÇAMENTO '!#REF!</f>
        <v>#REF!</v>
      </c>
      <c r="M1571" s="92" t="e">
        <f>'ORÇAMENTO '!#REF!</f>
        <v>#REF!</v>
      </c>
      <c r="N1571" s="95" t="e">
        <f>'ORÇAMENTO '!#REF!</f>
        <v>#REF!</v>
      </c>
      <c r="R1571" s="96" t="e">
        <f t="shared" si="479"/>
        <v>#REF!</v>
      </c>
      <c r="S1571" s="96" t="e">
        <f t="shared" si="480"/>
        <v>#REF!</v>
      </c>
      <c r="T1571" s="89" t="e">
        <f t="shared" si="481"/>
        <v>#REF!</v>
      </c>
      <c r="U1571" s="96" t="e">
        <f t="shared" si="478"/>
        <v>#REF!</v>
      </c>
      <c r="V1571" s="100" t="e">
        <f t="shared" si="482"/>
        <v>#REF!</v>
      </c>
      <c r="W1571" s="103" t="e">
        <f t="shared" si="483"/>
        <v>#REF!</v>
      </c>
    </row>
    <row r="1572" spans="3:23">
      <c r="C1572" s="84" t="e">
        <f>'ORÇAMENTO '!#REF!</f>
        <v>#REF!</v>
      </c>
      <c r="D1572" s="88" t="e">
        <f>'ORÇAMENTO '!#REF!</f>
        <v>#REF!</v>
      </c>
      <c r="E1572" s="88" t="e">
        <f>'ORÇAMENTO '!#REF!</f>
        <v>#REF!</v>
      </c>
      <c r="F1572" s="88" t="e">
        <f>'ORÇAMENTO '!#REF!</f>
        <v>#REF!</v>
      </c>
      <c r="G1572" s="90" t="e">
        <f>'ORÇAMENTO '!#REF!</f>
        <v>#REF!</v>
      </c>
      <c r="H1572" s="92" t="e">
        <f>'ORÇAMENTO '!#REF!</f>
        <v>#REF!</v>
      </c>
      <c r="I1572" s="90" t="e">
        <f>'ORÇAMENTO '!#REF!</f>
        <v>#REF!</v>
      </c>
      <c r="J1572" s="90" t="e">
        <f>'ORÇAMENTO '!#REF!</f>
        <v>#REF!</v>
      </c>
      <c r="K1572" s="90" t="e">
        <f>'ORÇAMENTO '!#REF!</f>
        <v>#REF!</v>
      </c>
      <c r="L1572" s="92" t="e">
        <f>'ORÇAMENTO '!#REF!</f>
        <v>#REF!</v>
      </c>
      <c r="M1572" s="92" t="e">
        <f>'ORÇAMENTO '!#REF!</f>
        <v>#REF!</v>
      </c>
      <c r="N1572" s="95" t="e">
        <f>'ORÇAMENTO '!#REF!</f>
        <v>#REF!</v>
      </c>
      <c r="R1572" s="96" t="e">
        <f t="shared" si="479"/>
        <v>#REF!</v>
      </c>
      <c r="S1572" s="96" t="e">
        <f t="shared" si="480"/>
        <v>#REF!</v>
      </c>
      <c r="T1572" s="89" t="e">
        <f t="shared" si="481"/>
        <v>#REF!</v>
      </c>
      <c r="U1572" s="96" t="e">
        <f t="shared" si="478"/>
        <v>#REF!</v>
      </c>
      <c r="V1572" s="100" t="e">
        <f t="shared" si="482"/>
        <v>#REF!</v>
      </c>
      <c r="W1572" s="103" t="e">
        <f t="shared" si="483"/>
        <v>#REF!</v>
      </c>
    </row>
    <row r="1573" spans="3:23">
      <c r="C1573" s="84" t="e">
        <f>'ORÇAMENTO '!#REF!</f>
        <v>#REF!</v>
      </c>
      <c r="D1573" s="88" t="e">
        <f>'ORÇAMENTO '!#REF!</f>
        <v>#REF!</v>
      </c>
      <c r="E1573" s="88" t="e">
        <f>'ORÇAMENTO '!#REF!</f>
        <v>#REF!</v>
      </c>
      <c r="F1573" s="88" t="e">
        <f>'ORÇAMENTO '!#REF!</f>
        <v>#REF!</v>
      </c>
      <c r="G1573" s="90" t="e">
        <f>'ORÇAMENTO '!#REF!</f>
        <v>#REF!</v>
      </c>
      <c r="H1573" s="92" t="e">
        <f>'ORÇAMENTO '!#REF!</f>
        <v>#REF!</v>
      </c>
      <c r="I1573" s="90" t="e">
        <f>'ORÇAMENTO '!#REF!</f>
        <v>#REF!</v>
      </c>
      <c r="J1573" s="90" t="e">
        <f>'ORÇAMENTO '!#REF!</f>
        <v>#REF!</v>
      </c>
      <c r="K1573" s="90" t="e">
        <f>'ORÇAMENTO '!#REF!</f>
        <v>#REF!</v>
      </c>
      <c r="L1573" s="92" t="e">
        <f>'ORÇAMENTO '!#REF!</f>
        <v>#REF!</v>
      </c>
      <c r="M1573" s="92" t="e">
        <f>'ORÇAMENTO '!#REF!</f>
        <v>#REF!</v>
      </c>
      <c r="N1573" s="95" t="e">
        <f>'ORÇAMENTO '!#REF!</f>
        <v>#REF!</v>
      </c>
      <c r="R1573" s="96" t="e">
        <f t="shared" si="479"/>
        <v>#REF!</v>
      </c>
      <c r="S1573" s="96" t="e">
        <f t="shared" si="480"/>
        <v>#REF!</v>
      </c>
      <c r="T1573" s="89" t="e">
        <f t="shared" si="481"/>
        <v>#REF!</v>
      </c>
      <c r="U1573" s="96" t="e">
        <f t="shared" si="478"/>
        <v>#REF!</v>
      </c>
      <c r="V1573" s="100" t="e">
        <f t="shared" si="482"/>
        <v>#REF!</v>
      </c>
      <c r="W1573" s="103" t="e">
        <f t="shared" si="483"/>
        <v>#REF!</v>
      </c>
    </row>
    <row r="1574" spans="3:23">
      <c r="C1574" s="84" t="e">
        <f>'ORÇAMENTO '!#REF!</f>
        <v>#REF!</v>
      </c>
      <c r="D1574" s="88" t="e">
        <f>'ORÇAMENTO '!#REF!</f>
        <v>#REF!</v>
      </c>
      <c r="E1574" s="88" t="e">
        <f>'ORÇAMENTO '!#REF!</f>
        <v>#REF!</v>
      </c>
      <c r="F1574" s="88" t="e">
        <f>'ORÇAMENTO '!#REF!</f>
        <v>#REF!</v>
      </c>
      <c r="G1574" s="90" t="e">
        <f>'ORÇAMENTO '!#REF!</f>
        <v>#REF!</v>
      </c>
      <c r="H1574" s="92" t="e">
        <f>'ORÇAMENTO '!#REF!</f>
        <v>#REF!</v>
      </c>
      <c r="I1574" s="90" t="e">
        <f>'ORÇAMENTO '!#REF!</f>
        <v>#REF!</v>
      </c>
      <c r="J1574" s="90" t="e">
        <f>'ORÇAMENTO '!#REF!</f>
        <v>#REF!</v>
      </c>
      <c r="K1574" s="90" t="e">
        <f>'ORÇAMENTO '!#REF!</f>
        <v>#REF!</v>
      </c>
      <c r="L1574" s="92" t="e">
        <f>'ORÇAMENTO '!#REF!</f>
        <v>#REF!</v>
      </c>
      <c r="M1574" s="92" t="e">
        <f>'ORÇAMENTO '!#REF!</f>
        <v>#REF!</v>
      </c>
      <c r="N1574" s="95" t="e">
        <f>'ORÇAMENTO '!#REF!</f>
        <v>#REF!</v>
      </c>
      <c r="R1574" s="96" t="e">
        <f t="shared" si="479"/>
        <v>#REF!</v>
      </c>
      <c r="S1574" s="96" t="e">
        <f t="shared" si="480"/>
        <v>#REF!</v>
      </c>
      <c r="T1574" s="89" t="e">
        <f t="shared" si="481"/>
        <v>#REF!</v>
      </c>
      <c r="U1574" s="96" t="e">
        <f t="shared" si="478"/>
        <v>#REF!</v>
      </c>
      <c r="V1574" s="100" t="e">
        <f t="shared" si="482"/>
        <v>#REF!</v>
      </c>
      <c r="W1574" s="103" t="e">
        <f t="shared" si="483"/>
        <v>#REF!</v>
      </c>
    </row>
    <row r="1575" spans="3:23">
      <c r="C1575" s="84" t="e">
        <f>'ORÇAMENTO '!#REF!</f>
        <v>#REF!</v>
      </c>
      <c r="D1575" s="88" t="e">
        <f>'ORÇAMENTO '!#REF!</f>
        <v>#REF!</v>
      </c>
      <c r="E1575" s="88" t="e">
        <f>'ORÇAMENTO '!#REF!</f>
        <v>#REF!</v>
      </c>
      <c r="F1575" s="88" t="e">
        <f>'ORÇAMENTO '!#REF!</f>
        <v>#REF!</v>
      </c>
      <c r="G1575" s="90" t="e">
        <f>'ORÇAMENTO '!#REF!</f>
        <v>#REF!</v>
      </c>
      <c r="H1575" s="92" t="e">
        <f>'ORÇAMENTO '!#REF!</f>
        <v>#REF!</v>
      </c>
      <c r="I1575" s="90" t="e">
        <f>'ORÇAMENTO '!#REF!</f>
        <v>#REF!</v>
      </c>
      <c r="J1575" s="90" t="e">
        <f>'ORÇAMENTO '!#REF!</f>
        <v>#REF!</v>
      </c>
      <c r="K1575" s="90" t="e">
        <f>'ORÇAMENTO '!#REF!</f>
        <v>#REF!</v>
      </c>
      <c r="L1575" s="92" t="e">
        <f>'ORÇAMENTO '!#REF!</f>
        <v>#REF!</v>
      </c>
      <c r="M1575" s="92" t="e">
        <f>'ORÇAMENTO '!#REF!</f>
        <v>#REF!</v>
      </c>
      <c r="N1575" s="95" t="e">
        <f>'ORÇAMENTO '!#REF!</f>
        <v>#REF!</v>
      </c>
      <c r="R1575" s="96" t="e">
        <f t="shared" si="479"/>
        <v>#REF!</v>
      </c>
      <c r="S1575" s="96" t="e">
        <f t="shared" si="480"/>
        <v>#REF!</v>
      </c>
      <c r="T1575" s="89" t="e">
        <f t="shared" si="481"/>
        <v>#REF!</v>
      </c>
      <c r="U1575" s="96" t="e">
        <f t="shared" si="478"/>
        <v>#REF!</v>
      </c>
      <c r="V1575" s="100" t="e">
        <f t="shared" si="482"/>
        <v>#REF!</v>
      </c>
      <c r="W1575" s="103" t="e">
        <f t="shared" si="483"/>
        <v>#REF!</v>
      </c>
    </row>
    <row r="1576" spans="3:23">
      <c r="C1576" s="84" t="e">
        <f>'ORÇAMENTO '!#REF!</f>
        <v>#REF!</v>
      </c>
      <c r="D1576" s="88" t="e">
        <f>'ORÇAMENTO '!#REF!</f>
        <v>#REF!</v>
      </c>
      <c r="E1576" s="88" t="e">
        <f>'ORÇAMENTO '!#REF!</f>
        <v>#REF!</v>
      </c>
      <c r="F1576" s="88" t="e">
        <f>'ORÇAMENTO '!#REF!</f>
        <v>#REF!</v>
      </c>
      <c r="G1576" s="90" t="e">
        <f>'ORÇAMENTO '!#REF!</f>
        <v>#REF!</v>
      </c>
      <c r="H1576" s="92" t="e">
        <f>'ORÇAMENTO '!#REF!</f>
        <v>#REF!</v>
      </c>
      <c r="I1576" s="90" t="e">
        <f>'ORÇAMENTO '!#REF!</f>
        <v>#REF!</v>
      </c>
      <c r="J1576" s="90" t="e">
        <f>'ORÇAMENTO '!#REF!</f>
        <v>#REF!</v>
      </c>
      <c r="K1576" s="90" t="e">
        <f>'ORÇAMENTO '!#REF!</f>
        <v>#REF!</v>
      </c>
      <c r="L1576" s="92" t="e">
        <f>'ORÇAMENTO '!#REF!</f>
        <v>#REF!</v>
      </c>
      <c r="M1576" s="92" t="e">
        <f>'ORÇAMENTO '!#REF!</f>
        <v>#REF!</v>
      </c>
      <c r="N1576" s="95" t="e">
        <f>'ORÇAMENTO '!#REF!</f>
        <v>#REF!</v>
      </c>
      <c r="R1576" s="96" t="e">
        <f t="shared" si="479"/>
        <v>#REF!</v>
      </c>
      <c r="S1576" s="96" t="e">
        <f t="shared" si="480"/>
        <v>#REF!</v>
      </c>
      <c r="T1576" s="89" t="e">
        <f t="shared" si="481"/>
        <v>#REF!</v>
      </c>
      <c r="U1576" s="96" t="e">
        <f t="shared" si="478"/>
        <v>#REF!</v>
      </c>
      <c r="V1576" s="100" t="e">
        <f t="shared" si="482"/>
        <v>#REF!</v>
      </c>
      <c r="W1576" s="103" t="e">
        <f t="shared" si="483"/>
        <v>#REF!</v>
      </c>
    </row>
    <row r="1577" spans="3:23">
      <c r="C1577" s="84" t="e">
        <f>'ORÇAMENTO '!#REF!</f>
        <v>#REF!</v>
      </c>
      <c r="D1577" s="88" t="e">
        <f>'ORÇAMENTO '!#REF!</f>
        <v>#REF!</v>
      </c>
      <c r="E1577" s="88" t="e">
        <f>'ORÇAMENTO '!#REF!</f>
        <v>#REF!</v>
      </c>
      <c r="F1577" s="88" t="e">
        <f>'ORÇAMENTO '!#REF!</f>
        <v>#REF!</v>
      </c>
      <c r="G1577" s="90" t="e">
        <f>'ORÇAMENTO '!#REF!</f>
        <v>#REF!</v>
      </c>
      <c r="H1577" s="92" t="e">
        <f>'ORÇAMENTO '!#REF!</f>
        <v>#REF!</v>
      </c>
      <c r="I1577" s="90" t="e">
        <f>'ORÇAMENTO '!#REF!</f>
        <v>#REF!</v>
      </c>
      <c r="J1577" s="90" t="e">
        <f>'ORÇAMENTO '!#REF!</f>
        <v>#REF!</v>
      </c>
      <c r="K1577" s="90" t="e">
        <f>'ORÇAMENTO '!#REF!</f>
        <v>#REF!</v>
      </c>
      <c r="L1577" s="92" t="e">
        <f>'ORÇAMENTO '!#REF!</f>
        <v>#REF!</v>
      </c>
      <c r="M1577" s="92" t="e">
        <f>'ORÇAMENTO '!#REF!</f>
        <v>#REF!</v>
      </c>
      <c r="N1577" s="95" t="e">
        <f>'ORÇAMENTO '!#REF!</f>
        <v>#REF!</v>
      </c>
      <c r="R1577" s="96" t="e">
        <f t="shared" ref="R1577:R1593" si="484">IF(F1577=F1576,0,SUMIF($F$6:$F$1627,F1577,$H$6:$H$1627))</f>
        <v>#REF!</v>
      </c>
      <c r="S1577" s="96" t="e">
        <f t="shared" ref="S1577:S1593" si="485">IF(F1577=F1576,0,SUMIF($F$6:$F$1627,F1577,$I$6:$I$1627))</f>
        <v>#REF!</v>
      </c>
      <c r="T1577" s="89" t="e">
        <f t="shared" ref="T1577:T1593" si="486">IF(F1577=F1576,0,SUMIF($F$6:$F$1627,F1577,$L$6:$L$1627))</f>
        <v>#REF!</v>
      </c>
      <c r="U1577" s="96" t="e">
        <f t="shared" si="478"/>
        <v>#REF!</v>
      </c>
      <c r="V1577" s="100" t="e">
        <f t="shared" ref="V1577:V1593" si="487">IF(F1577=F1576,0,SUMIF($F$6:$F$1627,F1577,$N$6:$N$1627))</f>
        <v>#REF!</v>
      </c>
      <c r="W1577" s="103" t="e">
        <f t="shared" si="483"/>
        <v>#REF!</v>
      </c>
    </row>
    <row r="1578" spans="3:23">
      <c r="C1578" s="84" t="e">
        <f>'ORÇAMENTO '!#REF!</f>
        <v>#REF!</v>
      </c>
      <c r="D1578" s="88" t="e">
        <f>'ORÇAMENTO '!#REF!</f>
        <v>#REF!</v>
      </c>
      <c r="E1578" s="88" t="e">
        <f>'ORÇAMENTO '!#REF!</f>
        <v>#REF!</v>
      </c>
      <c r="F1578" s="88" t="e">
        <f>'ORÇAMENTO '!#REF!</f>
        <v>#REF!</v>
      </c>
      <c r="G1578" s="90" t="e">
        <f>'ORÇAMENTO '!#REF!</f>
        <v>#REF!</v>
      </c>
      <c r="H1578" s="92" t="e">
        <f>'ORÇAMENTO '!#REF!</f>
        <v>#REF!</v>
      </c>
      <c r="I1578" s="90" t="e">
        <f>'ORÇAMENTO '!#REF!</f>
        <v>#REF!</v>
      </c>
      <c r="J1578" s="90" t="e">
        <f>'ORÇAMENTO '!#REF!</f>
        <v>#REF!</v>
      </c>
      <c r="K1578" s="90" t="e">
        <f>'ORÇAMENTO '!#REF!</f>
        <v>#REF!</v>
      </c>
      <c r="L1578" s="92" t="e">
        <f>'ORÇAMENTO '!#REF!</f>
        <v>#REF!</v>
      </c>
      <c r="M1578" s="92" t="e">
        <f>'ORÇAMENTO '!#REF!</f>
        <v>#REF!</v>
      </c>
      <c r="N1578" s="95" t="e">
        <f>'ORÇAMENTO '!#REF!</f>
        <v>#REF!</v>
      </c>
      <c r="R1578" s="96" t="e">
        <f t="shared" si="484"/>
        <v>#REF!</v>
      </c>
      <c r="S1578" s="96" t="e">
        <f t="shared" si="485"/>
        <v>#REF!</v>
      </c>
      <c r="T1578" s="89" t="e">
        <f t="shared" si="486"/>
        <v>#REF!</v>
      </c>
      <c r="U1578" s="96" t="e">
        <f t="shared" si="478"/>
        <v>#REF!</v>
      </c>
      <c r="V1578" s="100" t="e">
        <f t="shared" si="487"/>
        <v>#REF!</v>
      </c>
      <c r="W1578" s="103" t="e">
        <f t="shared" si="483"/>
        <v>#REF!</v>
      </c>
    </row>
    <row r="1579" spans="3:23">
      <c r="C1579" s="84" t="e">
        <f>'ORÇAMENTO '!#REF!</f>
        <v>#REF!</v>
      </c>
      <c r="D1579" s="88" t="e">
        <f>'ORÇAMENTO '!#REF!</f>
        <v>#REF!</v>
      </c>
      <c r="E1579" s="88" t="e">
        <f>'ORÇAMENTO '!#REF!</f>
        <v>#REF!</v>
      </c>
      <c r="F1579" s="88" t="e">
        <f>'ORÇAMENTO '!#REF!</f>
        <v>#REF!</v>
      </c>
      <c r="G1579" s="90" t="e">
        <f>'ORÇAMENTO '!#REF!</f>
        <v>#REF!</v>
      </c>
      <c r="H1579" s="92" t="e">
        <f>'ORÇAMENTO '!#REF!</f>
        <v>#REF!</v>
      </c>
      <c r="I1579" s="90" t="e">
        <f>'ORÇAMENTO '!#REF!</f>
        <v>#REF!</v>
      </c>
      <c r="J1579" s="90" t="e">
        <f>'ORÇAMENTO '!#REF!</f>
        <v>#REF!</v>
      </c>
      <c r="K1579" s="90" t="e">
        <f>'ORÇAMENTO '!#REF!</f>
        <v>#REF!</v>
      </c>
      <c r="L1579" s="92" t="e">
        <f>'ORÇAMENTO '!#REF!</f>
        <v>#REF!</v>
      </c>
      <c r="M1579" s="92" t="e">
        <f>'ORÇAMENTO '!#REF!</f>
        <v>#REF!</v>
      </c>
      <c r="N1579" s="95" t="e">
        <f>'ORÇAMENTO '!#REF!</f>
        <v>#REF!</v>
      </c>
      <c r="R1579" s="96" t="e">
        <f t="shared" si="484"/>
        <v>#REF!</v>
      </c>
      <c r="S1579" s="96" t="e">
        <f t="shared" si="485"/>
        <v>#REF!</v>
      </c>
      <c r="T1579" s="89" t="e">
        <f t="shared" si="486"/>
        <v>#REF!</v>
      </c>
      <c r="U1579" s="96" t="e">
        <f t="shared" si="478"/>
        <v>#REF!</v>
      </c>
      <c r="V1579" s="100" t="e">
        <f t="shared" si="487"/>
        <v>#REF!</v>
      </c>
      <c r="W1579" s="103" t="e">
        <f t="shared" si="483"/>
        <v>#REF!</v>
      </c>
    </row>
    <row r="1580" spans="3:23">
      <c r="C1580" s="84" t="e">
        <f>'ORÇAMENTO '!#REF!</f>
        <v>#REF!</v>
      </c>
      <c r="D1580" s="88" t="e">
        <f>'ORÇAMENTO '!#REF!</f>
        <v>#REF!</v>
      </c>
      <c r="E1580" s="88" t="e">
        <f>'ORÇAMENTO '!#REF!</f>
        <v>#REF!</v>
      </c>
      <c r="F1580" s="88" t="e">
        <f>'ORÇAMENTO '!#REF!</f>
        <v>#REF!</v>
      </c>
      <c r="G1580" s="90" t="e">
        <f>'ORÇAMENTO '!#REF!</f>
        <v>#REF!</v>
      </c>
      <c r="H1580" s="92" t="e">
        <f>'ORÇAMENTO '!#REF!</f>
        <v>#REF!</v>
      </c>
      <c r="I1580" s="90" t="e">
        <f>'ORÇAMENTO '!#REF!</f>
        <v>#REF!</v>
      </c>
      <c r="J1580" s="90" t="e">
        <f>'ORÇAMENTO '!#REF!</f>
        <v>#REF!</v>
      </c>
      <c r="K1580" s="90" t="e">
        <f>'ORÇAMENTO '!#REF!</f>
        <v>#REF!</v>
      </c>
      <c r="L1580" s="92" t="e">
        <f>'ORÇAMENTO '!#REF!</f>
        <v>#REF!</v>
      </c>
      <c r="M1580" s="92" t="e">
        <f>'ORÇAMENTO '!#REF!</f>
        <v>#REF!</v>
      </c>
      <c r="N1580" s="95" t="e">
        <f>'ORÇAMENTO '!#REF!</f>
        <v>#REF!</v>
      </c>
      <c r="R1580" s="96" t="e">
        <f t="shared" si="484"/>
        <v>#REF!</v>
      </c>
      <c r="S1580" s="96" t="e">
        <f t="shared" si="485"/>
        <v>#REF!</v>
      </c>
      <c r="T1580" s="89" t="e">
        <f t="shared" si="486"/>
        <v>#REF!</v>
      </c>
      <c r="U1580" s="96" t="e">
        <f t="shared" si="478"/>
        <v>#REF!</v>
      </c>
      <c r="V1580" s="100" t="e">
        <f t="shared" si="487"/>
        <v>#REF!</v>
      </c>
      <c r="W1580" s="103" t="e">
        <f t="shared" si="483"/>
        <v>#REF!</v>
      </c>
    </row>
    <row r="1581" spans="3:23">
      <c r="C1581" s="84" t="e">
        <f>'ORÇAMENTO '!#REF!</f>
        <v>#REF!</v>
      </c>
      <c r="D1581" s="88" t="e">
        <f>'ORÇAMENTO '!#REF!</f>
        <v>#REF!</v>
      </c>
      <c r="E1581" s="88" t="e">
        <f>'ORÇAMENTO '!#REF!</f>
        <v>#REF!</v>
      </c>
      <c r="F1581" s="88" t="e">
        <f>'ORÇAMENTO '!#REF!</f>
        <v>#REF!</v>
      </c>
      <c r="G1581" s="90" t="e">
        <f>'ORÇAMENTO '!#REF!</f>
        <v>#REF!</v>
      </c>
      <c r="H1581" s="92" t="e">
        <f>'ORÇAMENTO '!#REF!</f>
        <v>#REF!</v>
      </c>
      <c r="I1581" s="90" t="e">
        <f>'ORÇAMENTO '!#REF!</f>
        <v>#REF!</v>
      </c>
      <c r="J1581" s="90" t="e">
        <f>'ORÇAMENTO '!#REF!</f>
        <v>#REF!</v>
      </c>
      <c r="K1581" s="90" t="e">
        <f>'ORÇAMENTO '!#REF!</f>
        <v>#REF!</v>
      </c>
      <c r="L1581" s="92" t="e">
        <f>'ORÇAMENTO '!#REF!</f>
        <v>#REF!</v>
      </c>
      <c r="M1581" s="92" t="e">
        <f>'ORÇAMENTO '!#REF!</f>
        <v>#REF!</v>
      </c>
      <c r="N1581" s="95" t="e">
        <f>'ORÇAMENTO '!#REF!</f>
        <v>#REF!</v>
      </c>
      <c r="R1581" s="96" t="e">
        <f t="shared" si="484"/>
        <v>#REF!</v>
      </c>
      <c r="S1581" s="96" t="e">
        <f t="shared" si="485"/>
        <v>#REF!</v>
      </c>
      <c r="T1581" s="89" t="e">
        <f t="shared" si="486"/>
        <v>#REF!</v>
      </c>
      <c r="U1581" s="96" t="e">
        <f t="shared" si="478"/>
        <v>#REF!</v>
      </c>
      <c r="V1581" s="100" t="e">
        <f t="shared" si="487"/>
        <v>#REF!</v>
      </c>
      <c r="W1581" s="103" t="e">
        <f t="shared" si="483"/>
        <v>#REF!</v>
      </c>
    </row>
    <row r="1582" spans="3:23">
      <c r="C1582" s="84" t="e">
        <f>'ORÇAMENTO '!#REF!</f>
        <v>#REF!</v>
      </c>
      <c r="D1582" s="88" t="e">
        <f>'ORÇAMENTO '!#REF!</f>
        <v>#REF!</v>
      </c>
      <c r="E1582" s="88" t="e">
        <f>'ORÇAMENTO '!#REF!</f>
        <v>#REF!</v>
      </c>
      <c r="F1582" s="88" t="e">
        <f>'ORÇAMENTO '!#REF!</f>
        <v>#REF!</v>
      </c>
      <c r="G1582" s="90" t="e">
        <f>'ORÇAMENTO '!#REF!</f>
        <v>#REF!</v>
      </c>
      <c r="H1582" s="92" t="e">
        <f>'ORÇAMENTO '!#REF!</f>
        <v>#REF!</v>
      </c>
      <c r="I1582" s="90" t="e">
        <f>'ORÇAMENTO '!#REF!</f>
        <v>#REF!</v>
      </c>
      <c r="J1582" s="90" t="e">
        <f>'ORÇAMENTO '!#REF!</f>
        <v>#REF!</v>
      </c>
      <c r="K1582" s="90" t="e">
        <f>'ORÇAMENTO '!#REF!</f>
        <v>#REF!</v>
      </c>
      <c r="L1582" s="92" t="e">
        <f>'ORÇAMENTO '!#REF!</f>
        <v>#REF!</v>
      </c>
      <c r="M1582" s="92" t="e">
        <f>'ORÇAMENTO '!#REF!</f>
        <v>#REF!</v>
      </c>
      <c r="N1582" s="95" t="e">
        <f>'ORÇAMENTO '!#REF!</f>
        <v>#REF!</v>
      </c>
      <c r="R1582" s="96" t="e">
        <f t="shared" si="484"/>
        <v>#REF!</v>
      </c>
      <c r="S1582" s="96" t="e">
        <f t="shared" si="485"/>
        <v>#REF!</v>
      </c>
      <c r="T1582" s="89" t="e">
        <f t="shared" si="486"/>
        <v>#REF!</v>
      </c>
      <c r="U1582" s="96" t="e">
        <f t="shared" si="478"/>
        <v>#REF!</v>
      </c>
      <c r="V1582" s="100" t="e">
        <f t="shared" si="487"/>
        <v>#REF!</v>
      </c>
      <c r="W1582" s="103" t="e">
        <f t="shared" si="483"/>
        <v>#REF!</v>
      </c>
    </row>
    <row r="1583" spans="3:23">
      <c r="C1583" s="84" t="e">
        <f>'ORÇAMENTO '!#REF!</f>
        <v>#REF!</v>
      </c>
      <c r="D1583" s="88" t="e">
        <f>'ORÇAMENTO '!#REF!</f>
        <v>#REF!</v>
      </c>
      <c r="E1583" s="88" t="e">
        <f>'ORÇAMENTO '!#REF!</f>
        <v>#REF!</v>
      </c>
      <c r="F1583" s="88" t="e">
        <f>'ORÇAMENTO '!#REF!</f>
        <v>#REF!</v>
      </c>
      <c r="G1583" s="90" t="e">
        <f>'ORÇAMENTO '!#REF!</f>
        <v>#REF!</v>
      </c>
      <c r="H1583" s="92" t="e">
        <f>'ORÇAMENTO '!#REF!</f>
        <v>#REF!</v>
      </c>
      <c r="I1583" s="90" t="e">
        <f>'ORÇAMENTO '!#REF!</f>
        <v>#REF!</v>
      </c>
      <c r="J1583" s="90" t="e">
        <f>'ORÇAMENTO '!#REF!</f>
        <v>#REF!</v>
      </c>
      <c r="K1583" s="90" t="e">
        <f>'ORÇAMENTO '!#REF!</f>
        <v>#REF!</v>
      </c>
      <c r="L1583" s="92" t="e">
        <f>'ORÇAMENTO '!#REF!</f>
        <v>#REF!</v>
      </c>
      <c r="M1583" s="92" t="e">
        <f>'ORÇAMENTO '!#REF!</f>
        <v>#REF!</v>
      </c>
      <c r="N1583" s="95" t="e">
        <f>'ORÇAMENTO '!#REF!</f>
        <v>#REF!</v>
      </c>
      <c r="R1583" s="96" t="e">
        <f t="shared" si="484"/>
        <v>#REF!</v>
      </c>
      <c r="S1583" s="96" t="e">
        <f t="shared" si="485"/>
        <v>#REF!</v>
      </c>
      <c r="T1583" s="89" t="e">
        <f t="shared" si="486"/>
        <v>#REF!</v>
      </c>
      <c r="U1583" s="96" t="e">
        <f t="shared" si="478"/>
        <v>#REF!</v>
      </c>
      <c r="V1583" s="100" t="e">
        <f t="shared" si="487"/>
        <v>#REF!</v>
      </c>
      <c r="W1583" s="103" t="e">
        <f t="shared" si="483"/>
        <v>#REF!</v>
      </c>
    </row>
    <row r="1584" spans="3:23">
      <c r="C1584" s="84" t="e">
        <f>'ORÇAMENTO '!#REF!</f>
        <v>#REF!</v>
      </c>
      <c r="D1584" s="88" t="e">
        <f>'ORÇAMENTO '!#REF!</f>
        <v>#REF!</v>
      </c>
      <c r="E1584" s="88" t="e">
        <f>'ORÇAMENTO '!#REF!</f>
        <v>#REF!</v>
      </c>
      <c r="F1584" s="88" t="e">
        <f>'ORÇAMENTO '!#REF!</f>
        <v>#REF!</v>
      </c>
      <c r="G1584" s="90" t="e">
        <f>'ORÇAMENTO '!#REF!</f>
        <v>#REF!</v>
      </c>
      <c r="H1584" s="92" t="e">
        <f>'ORÇAMENTO '!#REF!</f>
        <v>#REF!</v>
      </c>
      <c r="I1584" s="90" t="e">
        <f>'ORÇAMENTO '!#REF!</f>
        <v>#REF!</v>
      </c>
      <c r="J1584" s="90" t="e">
        <f>'ORÇAMENTO '!#REF!</f>
        <v>#REF!</v>
      </c>
      <c r="K1584" s="90" t="e">
        <f>'ORÇAMENTO '!#REF!</f>
        <v>#REF!</v>
      </c>
      <c r="L1584" s="92" t="e">
        <f>'ORÇAMENTO '!#REF!</f>
        <v>#REF!</v>
      </c>
      <c r="M1584" s="92" t="e">
        <f>'ORÇAMENTO '!#REF!</f>
        <v>#REF!</v>
      </c>
      <c r="N1584" s="95" t="e">
        <f>'ORÇAMENTO '!#REF!</f>
        <v>#REF!</v>
      </c>
      <c r="R1584" s="96" t="e">
        <f t="shared" si="484"/>
        <v>#REF!</v>
      </c>
      <c r="S1584" s="96" t="e">
        <f t="shared" si="485"/>
        <v>#REF!</v>
      </c>
      <c r="T1584" s="89" t="e">
        <f t="shared" si="486"/>
        <v>#REF!</v>
      </c>
      <c r="U1584" s="96" t="e">
        <f t="shared" si="478"/>
        <v>#REF!</v>
      </c>
      <c r="V1584" s="100" t="e">
        <f t="shared" si="487"/>
        <v>#REF!</v>
      </c>
      <c r="W1584" s="103" t="e">
        <f t="shared" si="483"/>
        <v>#REF!</v>
      </c>
    </row>
    <row r="1585" spans="3:23">
      <c r="C1585" s="84" t="e">
        <f>'ORÇAMENTO '!#REF!</f>
        <v>#REF!</v>
      </c>
      <c r="D1585" s="88" t="e">
        <f>'ORÇAMENTO '!#REF!</f>
        <v>#REF!</v>
      </c>
      <c r="E1585" s="88" t="e">
        <f>'ORÇAMENTO '!#REF!</f>
        <v>#REF!</v>
      </c>
      <c r="F1585" s="88" t="e">
        <f>'ORÇAMENTO '!#REF!</f>
        <v>#REF!</v>
      </c>
      <c r="G1585" s="90" t="e">
        <f>'ORÇAMENTO '!#REF!</f>
        <v>#REF!</v>
      </c>
      <c r="H1585" s="92" t="e">
        <f>'ORÇAMENTO '!#REF!</f>
        <v>#REF!</v>
      </c>
      <c r="I1585" s="90" t="e">
        <f>'ORÇAMENTO '!#REF!</f>
        <v>#REF!</v>
      </c>
      <c r="J1585" s="90" t="e">
        <f>'ORÇAMENTO '!#REF!</f>
        <v>#REF!</v>
      </c>
      <c r="K1585" s="90" t="e">
        <f>'ORÇAMENTO '!#REF!</f>
        <v>#REF!</v>
      </c>
      <c r="L1585" s="92" t="e">
        <f>'ORÇAMENTO '!#REF!</f>
        <v>#REF!</v>
      </c>
      <c r="M1585" s="92" t="e">
        <f>'ORÇAMENTO '!#REF!</f>
        <v>#REF!</v>
      </c>
      <c r="N1585" s="95" t="e">
        <f>'ORÇAMENTO '!#REF!</f>
        <v>#REF!</v>
      </c>
      <c r="R1585" s="96" t="e">
        <f t="shared" si="484"/>
        <v>#REF!</v>
      </c>
      <c r="S1585" s="96" t="e">
        <f t="shared" si="485"/>
        <v>#REF!</v>
      </c>
      <c r="T1585" s="89" t="e">
        <f t="shared" si="486"/>
        <v>#REF!</v>
      </c>
      <c r="U1585" s="96" t="e">
        <f t="shared" si="478"/>
        <v>#REF!</v>
      </c>
      <c r="V1585" s="100" t="e">
        <f t="shared" si="487"/>
        <v>#REF!</v>
      </c>
      <c r="W1585" s="103" t="e">
        <f t="shared" si="483"/>
        <v>#REF!</v>
      </c>
    </row>
    <row r="1586" spans="3:23">
      <c r="C1586" s="84" t="e">
        <f>'ORÇAMENTO '!#REF!</f>
        <v>#REF!</v>
      </c>
      <c r="D1586" s="88" t="e">
        <f>'ORÇAMENTO '!#REF!</f>
        <v>#REF!</v>
      </c>
      <c r="E1586" s="88" t="e">
        <f>'ORÇAMENTO '!#REF!</f>
        <v>#REF!</v>
      </c>
      <c r="F1586" s="88" t="e">
        <f>'ORÇAMENTO '!#REF!</f>
        <v>#REF!</v>
      </c>
      <c r="G1586" s="90" t="e">
        <f>'ORÇAMENTO '!#REF!</f>
        <v>#REF!</v>
      </c>
      <c r="H1586" s="92" t="e">
        <f>'ORÇAMENTO '!#REF!</f>
        <v>#REF!</v>
      </c>
      <c r="I1586" s="90" t="e">
        <f>'ORÇAMENTO '!#REF!</f>
        <v>#REF!</v>
      </c>
      <c r="J1586" s="90" t="e">
        <f>'ORÇAMENTO '!#REF!</f>
        <v>#REF!</v>
      </c>
      <c r="K1586" s="90" t="e">
        <f>'ORÇAMENTO '!#REF!</f>
        <v>#REF!</v>
      </c>
      <c r="L1586" s="92" t="e">
        <f>'ORÇAMENTO '!#REF!</f>
        <v>#REF!</v>
      </c>
      <c r="M1586" s="92" t="e">
        <f>'ORÇAMENTO '!#REF!</f>
        <v>#REF!</v>
      </c>
      <c r="N1586" s="95" t="e">
        <f>'ORÇAMENTO '!#REF!</f>
        <v>#REF!</v>
      </c>
      <c r="R1586" s="96" t="e">
        <f t="shared" si="484"/>
        <v>#REF!</v>
      </c>
      <c r="S1586" s="96" t="e">
        <f t="shared" si="485"/>
        <v>#REF!</v>
      </c>
      <c r="T1586" s="89" t="e">
        <f t="shared" si="486"/>
        <v>#REF!</v>
      </c>
      <c r="U1586" s="96" t="e">
        <f t="shared" si="478"/>
        <v>#REF!</v>
      </c>
      <c r="V1586" s="100" t="e">
        <f t="shared" si="487"/>
        <v>#REF!</v>
      </c>
      <c r="W1586" s="103" t="e">
        <f t="shared" si="483"/>
        <v>#REF!</v>
      </c>
    </row>
    <row r="1587" spans="3:23">
      <c r="C1587" s="84" t="e">
        <f>'ORÇAMENTO '!#REF!</f>
        <v>#REF!</v>
      </c>
      <c r="D1587" s="88" t="e">
        <f>'ORÇAMENTO '!#REF!</f>
        <v>#REF!</v>
      </c>
      <c r="E1587" s="88" t="e">
        <f>'ORÇAMENTO '!#REF!</f>
        <v>#REF!</v>
      </c>
      <c r="F1587" s="88" t="e">
        <f>'ORÇAMENTO '!#REF!</f>
        <v>#REF!</v>
      </c>
      <c r="G1587" s="90" t="e">
        <f>'ORÇAMENTO '!#REF!</f>
        <v>#REF!</v>
      </c>
      <c r="H1587" s="92" t="e">
        <f>'ORÇAMENTO '!#REF!</f>
        <v>#REF!</v>
      </c>
      <c r="I1587" s="90" t="e">
        <f>'ORÇAMENTO '!#REF!</f>
        <v>#REF!</v>
      </c>
      <c r="J1587" s="90" t="e">
        <f>'ORÇAMENTO '!#REF!</f>
        <v>#REF!</v>
      </c>
      <c r="K1587" s="90" t="e">
        <f>'ORÇAMENTO '!#REF!</f>
        <v>#REF!</v>
      </c>
      <c r="L1587" s="92" t="e">
        <f>'ORÇAMENTO '!#REF!</f>
        <v>#REF!</v>
      </c>
      <c r="M1587" s="92" t="e">
        <f>'ORÇAMENTO '!#REF!</f>
        <v>#REF!</v>
      </c>
      <c r="N1587" s="95" t="e">
        <f>'ORÇAMENTO '!#REF!</f>
        <v>#REF!</v>
      </c>
      <c r="R1587" s="96" t="e">
        <f t="shared" si="484"/>
        <v>#REF!</v>
      </c>
      <c r="S1587" s="96" t="e">
        <f t="shared" si="485"/>
        <v>#REF!</v>
      </c>
      <c r="T1587" s="89" t="e">
        <f t="shared" si="486"/>
        <v>#REF!</v>
      </c>
      <c r="U1587" s="96" t="e">
        <f t="shared" si="478"/>
        <v>#REF!</v>
      </c>
      <c r="V1587" s="100" t="e">
        <f t="shared" si="487"/>
        <v>#REF!</v>
      </c>
      <c r="W1587" s="103" t="e">
        <f t="shared" si="483"/>
        <v>#REF!</v>
      </c>
    </row>
    <row r="1588" spans="3:23">
      <c r="C1588" s="84" t="e">
        <f>'ORÇAMENTO '!#REF!</f>
        <v>#REF!</v>
      </c>
      <c r="D1588" s="88" t="e">
        <f>'ORÇAMENTO '!#REF!</f>
        <v>#REF!</v>
      </c>
      <c r="E1588" s="88" t="e">
        <f>'ORÇAMENTO '!#REF!</f>
        <v>#REF!</v>
      </c>
      <c r="F1588" s="88" t="e">
        <f>'ORÇAMENTO '!#REF!</f>
        <v>#REF!</v>
      </c>
      <c r="G1588" s="90" t="e">
        <f>'ORÇAMENTO '!#REF!</f>
        <v>#REF!</v>
      </c>
      <c r="H1588" s="92" t="e">
        <f>'ORÇAMENTO '!#REF!</f>
        <v>#REF!</v>
      </c>
      <c r="I1588" s="90" t="e">
        <f>'ORÇAMENTO '!#REF!</f>
        <v>#REF!</v>
      </c>
      <c r="J1588" s="90" t="e">
        <f>'ORÇAMENTO '!#REF!</f>
        <v>#REF!</v>
      </c>
      <c r="K1588" s="90" t="e">
        <f>'ORÇAMENTO '!#REF!</f>
        <v>#REF!</v>
      </c>
      <c r="L1588" s="92" t="e">
        <f>'ORÇAMENTO '!#REF!</f>
        <v>#REF!</v>
      </c>
      <c r="M1588" s="92" t="e">
        <f>'ORÇAMENTO '!#REF!</f>
        <v>#REF!</v>
      </c>
      <c r="N1588" s="95" t="e">
        <f>'ORÇAMENTO '!#REF!</f>
        <v>#REF!</v>
      </c>
      <c r="R1588" s="96" t="e">
        <f t="shared" si="484"/>
        <v>#REF!</v>
      </c>
      <c r="S1588" s="96" t="e">
        <f t="shared" si="485"/>
        <v>#REF!</v>
      </c>
      <c r="T1588" s="89" t="e">
        <f t="shared" si="486"/>
        <v>#REF!</v>
      </c>
      <c r="U1588" s="96" t="e">
        <f t="shared" si="478"/>
        <v>#REF!</v>
      </c>
      <c r="V1588" s="100" t="e">
        <f t="shared" si="487"/>
        <v>#REF!</v>
      </c>
      <c r="W1588" s="103" t="e">
        <f t="shared" si="483"/>
        <v>#REF!</v>
      </c>
    </row>
    <row r="1589" spans="3:23">
      <c r="C1589" s="84" t="e">
        <f>'ORÇAMENTO '!#REF!</f>
        <v>#REF!</v>
      </c>
      <c r="D1589" s="88" t="e">
        <f>'ORÇAMENTO '!#REF!</f>
        <v>#REF!</v>
      </c>
      <c r="E1589" s="88" t="e">
        <f>'ORÇAMENTO '!#REF!</f>
        <v>#REF!</v>
      </c>
      <c r="F1589" s="88" t="e">
        <f>'ORÇAMENTO '!#REF!</f>
        <v>#REF!</v>
      </c>
      <c r="G1589" s="90" t="e">
        <f>'ORÇAMENTO '!#REF!</f>
        <v>#REF!</v>
      </c>
      <c r="H1589" s="92" t="e">
        <f>'ORÇAMENTO '!#REF!</f>
        <v>#REF!</v>
      </c>
      <c r="I1589" s="90" t="e">
        <f>'ORÇAMENTO '!#REF!</f>
        <v>#REF!</v>
      </c>
      <c r="J1589" s="90" t="e">
        <f>'ORÇAMENTO '!#REF!</f>
        <v>#REF!</v>
      </c>
      <c r="K1589" s="90" t="e">
        <f>'ORÇAMENTO '!#REF!</f>
        <v>#REF!</v>
      </c>
      <c r="L1589" s="92" t="e">
        <f>'ORÇAMENTO '!#REF!</f>
        <v>#REF!</v>
      </c>
      <c r="M1589" s="92" t="e">
        <f>'ORÇAMENTO '!#REF!</f>
        <v>#REF!</v>
      </c>
      <c r="N1589" s="95" t="e">
        <f>'ORÇAMENTO '!#REF!</f>
        <v>#REF!</v>
      </c>
      <c r="R1589" s="96" t="e">
        <f t="shared" si="484"/>
        <v>#REF!</v>
      </c>
      <c r="S1589" s="96" t="e">
        <f t="shared" si="485"/>
        <v>#REF!</v>
      </c>
      <c r="T1589" s="89" t="e">
        <f t="shared" si="486"/>
        <v>#REF!</v>
      </c>
      <c r="U1589" s="96" t="e">
        <f t="shared" si="478"/>
        <v>#REF!</v>
      </c>
      <c r="V1589" s="100" t="e">
        <f t="shared" si="487"/>
        <v>#REF!</v>
      </c>
      <c r="W1589" s="103" t="e">
        <f t="shared" si="483"/>
        <v>#REF!</v>
      </c>
    </row>
    <row r="1590" spans="3:23">
      <c r="C1590" s="84" t="e">
        <f>'ORÇAMENTO '!#REF!</f>
        <v>#REF!</v>
      </c>
      <c r="D1590" s="88" t="e">
        <f>'ORÇAMENTO '!#REF!</f>
        <v>#REF!</v>
      </c>
      <c r="E1590" s="88" t="e">
        <f>'ORÇAMENTO '!#REF!</f>
        <v>#REF!</v>
      </c>
      <c r="F1590" s="88" t="e">
        <f>'ORÇAMENTO '!#REF!</f>
        <v>#REF!</v>
      </c>
      <c r="G1590" s="90" t="e">
        <f>'ORÇAMENTO '!#REF!</f>
        <v>#REF!</v>
      </c>
      <c r="H1590" s="92" t="e">
        <f>'ORÇAMENTO '!#REF!</f>
        <v>#REF!</v>
      </c>
      <c r="I1590" s="90" t="e">
        <f>'ORÇAMENTO '!#REF!</f>
        <v>#REF!</v>
      </c>
      <c r="J1590" s="90" t="e">
        <f>'ORÇAMENTO '!#REF!</f>
        <v>#REF!</v>
      </c>
      <c r="K1590" s="90" t="e">
        <f>'ORÇAMENTO '!#REF!</f>
        <v>#REF!</v>
      </c>
      <c r="L1590" s="92" t="e">
        <f>'ORÇAMENTO '!#REF!</f>
        <v>#REF!</v>
      </c>
      <c r="M1590" s="92" t="e">
        <f>'ORÇAMENTO '!#REF!</f>
        <v>#REF!</v>
      </c>
      <c r="N1590" s="95" t="e">
        <f>'ORÇAMENTO '!#REF!</f>
        <v>#REF!</v>
      </c>
      <c r="R1590" s="96" t="e">
        <f t="shared" si="484"/>
        <v>#REF!</v>
      </c>
      <c r="S1590" s="96" t="e">
        <f t="shared" si="485"/>
        <v>#REF!</v>
      </c>
      <c r="T1590" s="89" t="e">
        <f t="shared" si="486"/>
        <v>#REF!</v>
      </c>
      <c r="U1590" s="96" t="e">
        <f t="shared" si="478"/>
        <v>#REF!</v>
      </c>
      <c r="V1590" s="100" t="e">
        <f t="shared" si="487"/>
        <v>#REF!</v>
      </c>
      <c r="W1590" s="103" t="e">
        <f t="shared" si="483"/>
        <v>#REF!</v>
      </c>
    </row>
    <row r="1591" spans="3:23">
      <c r="C1591" s="84" t="e">
        <f>'ORÇAMENTO '!#REF!</f>
        <v>#REF!</v>
      </c>
      <c r="D1591" s="88" t="e">
        <f>'ORÇAMENTO '!#REF!</f>
        <v>#REF!</v>
      </c>
      <c r="E1591" s="88" t="e">
        <f>'ORÇAMENTO '!#REF!</f>
        <v>#REF!</v>
      </c>
      <c r="F1591" s="88" t="e">
        <f>'ORÇAMENTO '!#REF!</f>
        <v>#REF!</v>
      </c>
      <c r="G1591" s="90" t="e">
        <f>'ORÇAMENTO '!#REF!</f>
        <v>#REF!</v>
      </c>
      <c r="H1591" s="92" t="e">
        <f>'ORÇAMENTO '!#REF!</f>
        <v>#REF!</v>
      </c>
      <c r="I1591" s="90" t="e">
        <f>'ORÇAMENTO '!#REF!</f>
        <v>#REF!</v>
      </c>
      <c r="J1591" s="90" t="e">
        <f>'ORÇAMENTO '!#REF!</f>
        <v>#REF!</v>
      </c>
      <c r="K1591" s="90" t="e">
        <f>'ORÇAMENTO '!#REF!</f>
        <v>#REF!</v>
      </c>
      <c r="L1591" s="92" t="e">
        <f>'ORÇAMENTO '!#REF!</f>
        <v>#REF!</v>
      </c>
      <c r="M1591" s="92" t="e">
        <f>'ORÇAMENTO '!#REF!</f>
        <v>#REF!</v>
      </c>
      <c r="N1591" s="95" t="e">
        <f>'ORÇAMENTO '!#REF!</f>
        <v>#REF!</v>
      </c>
      <c r="R1591" s="96" t="e">
        <f t="shared" si="484"/>
        <v>#REF!</v>
      </c>
      <c r="S1591" s="96" t="e">
        <f t="shared" si="485"/>
        <v>#REF!</v>
      </c>
      <c r="T1591" s="89" t="e">
        <f t="shared" si="486"/>
        <v>#REF!</v>
      </c>
      <c r="U1591" s="96" t="e">
        <f t="shared" si="478"/>
        <v>#REF!</v>
      </c>
      <c r="V1591" s="100" t="e">
        <f t="shared" si="487"/>
        <v>#REF!</v>
      </c>
      <c r="W1591" s="103" t="e">
        <f t="shared" si="483"/>
        <v>#REF!</v>
      </c>
    </row>
    <row r="1592" spans="3:23">
      <c r="C1592" s="84" t="e">
        <f>'ORÇAMENTO '!#REF!</f>
        <v>#REF!</v>
      </c>
      <c r="D1592" s="88" t="e">
        <f>'ORÇAMENTO '!#REF!</f>
        <v>#REF!</v>
      </c>
      <c r="E1592" s="88" t="e">
        <f>'ORÇAMENTO '!#REF!</f>
        <v>#REF!</v>
      </c>
      <c r="F1592" s="88" t="e">
        <f>'ORÇAMENTO '!#REF!</f>
        <v>#REF!</v>
      </c>
      <c r="G1592" s="90" t="e">
        <f>'ORÇAMENTO '!#REF!</f>
        <v>#REF!</v>
      </c>
      <c r="H1592" s="92" t="e">
        <f>'ORÇAMENTO '!#REF!</f>
        <v>#REF!</v>
      </c>
      <c r="I1592" s="90" t="e">
        <f>'ORÇAMENTO '!#REF!</f>
        <v>#REF!</v>
      </c>
      <c r="J1592" s="90" t="e">
        <f>'ORÇAMENTO '!#REF!</f>
        <v>#REF!</v>
      </c>
      <c r="K1592" s="90" t="e">
        <f>'ORÇAMENTO '!#REF!</f>
        <v>#REF!</v>
      </c>
      <c r="L1592" s="92" t="e">
        <f>'ORÇAMENTO '!#REF!</f>
        <v>#REF!</v>
      </c>
      <c r="M1592" s="92" t="e">
        <f>'ORÇAMENTO '!#REF!</f>
        <v>#REF!</v>
      </c>
      <c r="N1592" s="95" t="e">
        <f>'ORÇAMENTO '!#REF!</f>
        <v>#REF!</v>
      </c>
      <c r="R1592" s="96" t="e">
        <f t="shared" si="484"/>
        <v>#REF!</v>
      </c>
      <c r="S1592" s="96" t="e">
        <f t="shared" si="485"/>
        <v>#REF!</v>
      </c>
      <c r="T1592" s="89" t="e">
        <f t="shared" si="486"/>
        <v>#REF!</v>
      </c>
      <c r="U1592" s="96" t="e">
        <f t="shared" si="478"/>
        <v>#REF!</v>
      </c>
      <c r="V1592" s="100" t="e">
        <f t="shared" si="487"/>
        <v>#REF!</v>
      </c>
      <c r="W1592" s="103" t="e">
        <f t="shared" si="483"/>
        <v>#REF!</v>
      </c>
    </row>
    <row r="1593" spans="3:23">
      <c r="C1593" s="84" t="e">
        <f>'ORÇAMENTO '!#REF!</f>
        <v>#REF!</v>
      </c>
      <c r="D1593" s="88" t="e">
        <f>'ORÇAMENTO '!#REF!</f>
        <v>#REF!</v>
      </c>
      <c r="E1593" s="88" t="e">
        <f>'ORÇAMENTO '!#REF!</f>
        <v>#REF!</v>
      </c>
      <c r="F1593" s="88" t="e">
        <f>'ORÇAMENTO '!#REF!</f>
        <v>#REF!</v>
      </c>
      <c r="G1593" s="90" t="e">
        <f>'ORÇAMENTO '!#REF!</f>
        <v>#REF!</v>
      </c>
      <c r="H1593" s="92" t="e">
        <f>'ORÇAMENTO '!#REF!</f>
        <v>#REF!</v>
      </c>
      <c r="I1593" s="90" t="e">
        <f>'ORÇAMENTO '!#REF!</f>
        <v>#REF!</v>
      </c>
      <c r="J1593" s="90" t="e">
        <f>'ORÇAMENTO '!#REF!</f>
        <v>#REF!</v>
      </c>
      <c r="K1593" s="90" t="e">
        <f>'ORÇAMENTO '!#REF!</f>
        <v>#REF!</v>
      </c>
      <c r="L1593" s="92" t="e">
        <f>'ORÇAMENTO '!#REF!</f>
        <v>#REF!</v>
      </c>
      <c r="M1593" s="92" t="e">
        <f>'ORÇAMENTO '!#REF!</f>
        <v>#REF!</v>
      </c>
      <c r="N1593" s="95" t="e">
        <f>'ORÇAMENTO '!#REF!</f>
        <v>#REF!</v>
      </c>
      <c r="R1593" s="96" t="e">
        <f t="shared" si="484"/>
        <v>#REF!</v>
      </c>
      <c r="S1593" s="96" t="e">
        <f t="shared" si="485"/>
        <v>#REF!</v>
      </c>
      <c r="T1593" s="89" t="e">
        <f t="shared" si="486"/>
        <v>#REF!</v>
      </c>
      <c r="U1593" s="96" t="e">
        <f t="shared" si="478"/>
        <v>#REF!</v>
      </c>
      <c r="V1593" s="100" t="e">
        <f t="shared" si="487"/>
        <v>#REF!</v>
      </c>
      <c r="W1593" s="103" t="e">
        <f t="shared" si="483"/>
        <v>#REF!</v>
      </c>
    </row>
    <row r="1594" spans="3:23" hidden="1">
      <c r="C1594" s="84" t="e">
        <f>'ORÇAMENTO '!#REF!</f>
        <v>#REF!</v>
      </c>
      <c r="D1594" s="88" t="e">
        <f>'ORÇAMENTO '!#REF!</f>
        <v>#REF!</v>
      </c>
      <c r="E1594" s="88" t="e">
        <f>'ORÇAMENTO '!#REF!</f>
        <v>#REF!</v>
      </c>
      <c r="F1594" s="88" t="e">
        <f>'ORÇAMENTO '!#REF!</f>
        <v>#REF!</v>
      </c>
      <c r="G1594" s="90" t="e">
        <f>'ORÇAMENTO '!#REF!</f>
        <v>#REF!</v>
      </c>
      <c r="H1594" s="92" t="e">
        <f>'ORÇAMENTO '!#REF!</f>
        <v>#REF!</v>
      </c>
      <c r="I1594" s="90" t="e">
        <f>'ORÇAMENTO '!#REF!</f>
        <v>#REF!</v>
      </c>
      <c r="J1594" s="90" t="e">
        <f>'ORÇAMENTO '!#REF!</f>
        <v>#REF!</v>
      </c>
      <c r="K1594" s="90" t="e">
        <f>'ORÇAMENTO '!#REF!</f>
        <v>#REF!</v>
      </c>
      <c r="L1594" s="92" t="e">
        <f>'ORÇAMENTO '!#REF!</f>
        <v>#REF!</v>
      </c>
      <c r="M1594" s="92" t="e">
        <f>'ORÇAMENTO '!#REF!</f>
        <v>#REF!</v>
      </c>
      <c r="N1594" s="95" t="e">
        <f>'ORÇAMENTO '!#REF!</f>
        <v>#REF!</v>
      </c>
      <c r="R1594" s="96" t="e">
        <f>IF(F1594=F1593,0,SUMIF(F$6:F$1627,F1594,H$6:H$1627))</f>
        <v>#REF!</v>
      </c>
      <c r="S1594" s="96" t="e">
        <f>IF(F1594=F1593,0,SUMIF(F$6:F$1627,F1594,I$6:I$1627))</f>
        <v>#REF!</v>
      </c>
      <c r="T1594" s="89" t="e">
        <f>IF(F1594=F1593,0,SUMIF(F$6:F$1627,F1594,L$6:L$1627))</f>
        <v>#REF!</v>
      </c>
      <c r="U1594" s="96" t="e">
        <f t="shared" si="478"/>
        <v>#REF!</v>
      </c>
      <c r="V1594" s="100" t="e">
        <f>IF(F1594=F1593,0,SUMIF(F$6:F$1627,F1594,N$6:N$1627))</f>
        <v>#REF!</v>
      </c>
    </row>
    <row r="1595" spans="3:23">
      <c r="C1595" s="84" t="e">
        <f>'ORÇAMENTO '!#REF!</f>
        <v>#REF!</v>
      </c>
      <c r="D1595" s="88" t="e">
        <f>'ORÇAMENTO '!#REF!</f>
        <v>#REF!</v>
      </c>
      <c r="E1595" s="88" t="e">
        <f>'ORÇAMENTO '!#REF!</f>
        <v>#REF!</v>
      </c>
      <c r="F1595" s="88" t="e">
        <f>'ORÇAMENTO '!#REF!</f>
        <v>#REF!</v>
      </c>
      <c r="G1595" s="90" t="e">
        <f>'ORÇAMENTO '!#REF!</f>
        <v>#REF!</v>
      </c>
      <c r="H1595" s="92" t="e">
        <f>'ORÇAMENTO '!#REF!</f>
        <v>#REF!</v>
      </c>
      <c r="I1595" s="90" t="e">
        <f>'ORÇAMENTO '!#REF!</f>
        <v>#REF!</v>
      </c>
      <c r="J1595" s="90" t="e">
        <f>'ORÇAMENTO '!#REF!</f>
        <v>#REF!</v>
      </c>
      <c r="K1595" s="90" t="e">
        <f>'ORÇAMENTO '!#REF!</f>
        <v>#REF!</v>
      </c>
      <c r="L1595" s="92" t="e">
        <f>'ORÇAMENTO '!#REF!</f>
        <v>#REF!</v>
      </c>
      <c r="M1595" s="92" t="e">
        <f>'ORÇAMENTO '!#REF!</f>
        <v>#REF!</v>
      </c>
      <c r="N1595" s="95" t="e">
        <f>'ORÇAMENTO '!#REF!</f>
        <v>#REF!</v>
      </c>
      <c r="R1595" s="96" t="e">
        <f>IF(F1595=F1594,0,SUMIF($F$6:$F$1627,F1595,$H$6:$H$1627))</f>
        <v>#REF!</v>
      </c>
      <c r="S1595" s="96" t="e">
        <f>IF(F1595=F1594,0,SUMIF($F$6:$F$1627,F1595,$I$6:$I$1627))</f>
        <v>#REF!</v>
      </c>
      <c r="T1595" s="89" t="e">
        <f>IF(F1595=F1594,0,SUMIF($F$6:$F$1627,F1595,$L$6:$L$1627))</f>
        <v>#REF!</v>
      </c>
      <c r="U1595" s="96" t="e">
        <f t="shared" si="478"/>
        <v>#REF!</v>
      </c>
      <c r="V1595" s="100" t="e">
        <f>IF(F1595=F1594,0,SUMIF($F$6:$F$1627,F1595,$N$6:$N$1627))</f>
        <v>#REF!</v>
      </c>
      <c r="W1595" s="103" t="e">
        <f>V1595+W1594</f>
        <v>#REF!</v>
      </c>
    </row>
    <row r="1596" spans="3:23" hidden="1">
      <c r="C1596" s="84" t="e">
        <f>'ORÇAMENTO '!#REF!</f>
        <v>#REF!</v>
      </c>
      <c r="D1596" s="88" t="e">
        <f>'ORÇAMENTO '!#REF!</f>
        <v>#REF!</v>
      </c>
      <c r="E1596" s="88" t="e">
        <f>'ORÇAMENTO '!#REF!</f>
        <v>#REF!</v>
      </c>
      <c r="F1596" s="88" t="e">
        <f>'ORÇAMENTO '!#REF!</f>
        <v>#REF!</v>
      </c>
      <c r="G1596" s="90" t="e">
        <f>'ORÇAMENTO '!#REF!</f>
        <v>#REF!</v>
      </c>
      <c r="H1596" s="92" t="e">
        <f>'ORÇAMENTO '!#REF!</f>
        <v>#REF!</v>
      </c>
      <c r="I1596" s="90" t="e">
        <f>'ORÇAMENTO '!#REF!</f>
        <v>#REF!</v>
      </c>
      <c r="J1596" s="90" t="e">
        <f>'ORÇAMENTO '!#REF!</f>
        <v>#REF!</v>
      </c>
      <c r="K1596" s="90" t="e">
        <f>'ORÇAMENTO '!#REF!</f>
        <v>#REF!</v>
      </c>
      <c r="L1596" s="92" t="e">
        <f>'ORÇAMENTO '!#REF!</f>
        <v>#REF!</v>
      </c>
      <c r="M1596" s="92" t="e">
        <f>'ORÇAMENTO '!#REF!</f>
        <v>#REF!</v>
      </c>
      <c r="N1596" s="95" t="e">
        <f>'ORÇAMENTO '!#REF!</f>
        <v>#REF!</v>
      </c>
      <c r="R1596" s="96" t="e">
        <f>IF(F1596=F1595,0,SUMIF(F$6:F$1627,F1596,H$6:H$1627))</f>
        <v>#REF!</v>
      </c>
      <c r="S1596" s="96" t="e">
        <f>IF(F1596=F1595,0,SUMIF(F$6:F$1627,F1596,I$6:I$1627))</f>
        <v>#REF!</v>
      </c>
      <c r="T1596" s="89" t="e">
        <f>IF(F1596=F1595,0,SUMIF(F$6:F$1627,F1596,L$6:L$1627))</f>
        <v>#REF!</v>
      </c>
      <c r="U1596" s="96" t="e">
        <f t="shared" si="478"/>
        <v>#REF!</v>
      </c>
      <c r="V1596" s="100" t="e">
        <f>IF(F1596=F1595,0,SUMIF(F$6:F$1627,F1596,N$6:N$1627))</f>
        <v>#REF!</v>
      </c>
    </row>
    <row r="1597" spans="3:23">
      <c r="C1597" s="84" t="e">
        <f>'ORÇAMENTO '!#REF!</f>
        <v>#REF!</v>
      </c>
      <c r="D1597" s="88" t="e">
        <f>'ORÇAMENTO '!#REF!</f>
        <v>#REF!</v>
      </c>
      <c r="E1597" s="88" t="e">
        <f>'ORÇAMENTO '!#REF!</f>
        <v>#REF!</v>
      </c>
      <c r="F1597" s="88" t="e">
        <f>'ORÇAMENTO '!#REF!</f>
        <v>#REF!</v>
      </c>
      <c r="G1597" s="90" t="e">
        <f>'ORÇAMENTO '!#REF!</f>
        <v>#REF!</v>
      </c>
      <c r="H1597" s="92" t="e">
        <f>'ORÇAMENTO '!#REF!</f>
        <v>#REF!</v>
      </c>
      <c r="I1597" s="90" t="e">
        <f>'ORÇAMENTO '!#REF!</f>
        <v>#REF!</v>
      </c>
      <c r="J1597" s="90" t="e">
        <f>'ORÇAMENTO '!#REF!</f>
        <v>#REF!</v>
      </c>
      <c r="K1597" s="90" t="e">
        <f>'ORÇAMENTO '!#REF!</f>
        <v>#REF!</v>
      </c>
      <c r="L1597" s="92" t="e">
        <f>'ORÇAMENTO '!#REF!</f>
        <v>#REF!</v>
      </c>
      <c r="M1597" s="92" t="e">
        <f>'ORÇAMENTO '!#REF!</f>
        <v>#REF!</v>
      </c>
      <c r="N1597" s="95" t="e">
        <f>'ORÇAMENTO '!#REF!</f>
        <v>#REF!</v>
      </c>
      <c r="R1597" s="96" t="e">
        <f>IF(F1597=F1596,0,SUMIF($F$6:$F$1627,F1597,$H$6:$H$1627))</f>
        <v>#REF!</v>
      </c>
      <c r="S1597" s="96" t="e">
        <f>IF(F1597=F1596,0,SUMIF($F$6:$F$1627,F1597,$I$6:$I$1627))</f>
        <v>#REF!</v>
      </c>
      <c r="T1597" s="89" t="e">
        <f>IF(F1597=F1596,0,SUMIF($F$6:$F$1627,F1597,$L$6:$L$1627))</f>
        <v>#REF!</v>
      </c>
      <c r="U1597" s="96" t="e">
        <f t="shared" si="478"/>
        <v>#REF!</v>
      </c>
      <c r="V1597" s="100" t="e">
        <f>IF(F1597=F1596,0,SUMIF($F$6:$F$1627,F1597,$N$6:$N$1627))</f>
        <v>#REF!</v>
      </c>
      <c r="W1597" s="103" t="e">
        <f>V1597+W1596</f>
        <v>#REF!</v>
      </c>
    </row>
    <row r="1598" spans="3:23">
      <c r="C1598" s="84" t="e">
        <f>'ORÇAMENTO '!#REF!</f>
        <v>#REF!</v>
      </c>
      <c r="D1598" s="88" t="e">
        <f>'ORÇAMENTO '!#REF!</f>
        <v>#REF!</v>
      </c>
      <c r="E1598" s="88" t="e">
        <f>'ORÇAMENTO '!#REF!</f>
        <v>#REF!</v>
      </c>
      <c r="F1598" s="88" t="e">
        <f>'ORÇAMENTO '!#REF!</f>
        <v>#REF!</v>
      </c>
      <c r="G1598" s="90" t="e">
        <f>'ORÇAMENTO '!#REF!</f>
        <v>#REF!</v>
      </c>
      <c r="H1598" s="92" t="e">
        <f>'ORÇAMENTO '!#REF!</f>
        <v>#REF!</v>
      </c>
      <c r="I1598" s="90" t="e">
        <f>'ORÇAMENTO '!#REF!</f>
        <v>#REF!</v>
      </c>
      <c r="J1598" s="90" t="e">
        <f>'ORÇAMENTO '!#REF!</f>
        <v>#REF!</v>
      </c>
      <c r="K1598" s="90" t="e">
        <f>'ORÇAMENTO '!#REF!</f>
        <v>#REF!</v>
      </c>
      <c r="L1598" s="92" t="e">
        <f>'ORÇAMENTO '!#REF!</f>
        <v>#REF!</v>
      </c>
      <c r="M1598" s="92" t="e">
        <f>'ORÇAMENTO '!#REF!</f>
        <v>#REF!</v>
      </c>
      <c r="N1598" s="95" t="e">
        <f>'ORÇAMENTO '!#REF!</f>
        <v>#REF!</v>
      </c>
      <c r="R1598" s="96" t="e">
        <f>IF(F1598=F1597,0,SUMIF($F$6:$F$1627,F1598,$H$6:$H$1627))</f>
        <v>#REF!</v>
      </c>
      <c r="S1598" s="96" t="e">
        <f>IF(F1598=F1597,0,SUMIF($F$6:$F$1627,F1598,$I$6:$I$1627))</f>
        <v>#REF!</v>
      </c>
      <c r="T1598" s="89" t="e">
        <f>IF(F1598=F1597,0,SUMIF($F$6:$F$1627,F1598,$L$6:$L$1627))</f>
        <v>#REF!</v>
      </c>
      <c r="U1598" s="96" t="e">
        <f t="shared" si="478"/>
        <v>#REF!</v>
      </c>
      <c r="V1598" s="100" t="e">
        <f>IF(F1598=F1597,0,SUMIF($F$6:$F$1627,F1598,$N$6:$N$1627))</f>
        <v>#REF!</v>
      </c>
      <c r="W1598" s="103" t="e">
        <f>V1598+W1597</f>
        <v>#REF!</v>
      </c>
    </row>
    <row r="1599" spans="3:23" hidden="1">
      <c r="C1599" s="84" t="e">
        <f>'ORÇAMENTO '!#REF!</f>
        <v>#REF!</v>
      </c>
      <c r="D1599" s="88" t="e">
        <f>'ORÇAMENTO '!#REF!</f>
        <v>#REF!</v>
      </c>
      <c r="E1599" s="88" t="e">
        <f>'ORÇAMENTO '!#REF!</f>
        <v>#REF!</v>
      </c>
      <c r="F1599" s="88" t="e">
        <f>'ORÇAMENTO '!#REF!</f>
        <v>#REF!</v>
      </c>
      <c r="G1599" s="90" t="e">
        <f>'ORÇAMENTO '!#REF!</f>
        <v>#REF!</v>
      </c>
      <c r="H1599" s="92" t="e">
        <f>'ORÇAMENTO '!#REF!</f>
        <v>#REF!</v>
      </c>
      <c r="I1599" s="90" t="e">
        <f>'ORÇAMENTO '!#REF!</f>
        <v>#REF!</v>
      </c>
      <c r="J1599" s="90" t="e">
        <f>'ORÇAMENTO '!#REF!</f>
        <v>#REF!</v>
      </c>
      <c r="K1599" s="90" t="e">
        <f>'ORÇAMENTO '!#REF!</f>
        <v>#REF!</v>
      </c>
      <c r="L1599" s="92" t="e">
        <f>'ORÇAMENTO '!#REF!</f>
        <v>#REF!</v>
      </c>
      <c r="M1599" s="92" t="e">
        <f>'ORÇAMENTO '!#REF!</f>
        <v>#REF!</v>
      </c>
      <c r="N1599" s="95" t="e">
        <f>'ORÇAMENTO '!#REF!</f>
        <v>#REF!</v>
      </c>
      <c r="R1599" s="96" t="e">
        <f>IF(F1599=F1598,0,SUMIF(F$6:F$1627,F1599,H$6:H$1627))</f>
        <v>#REF!</v>
      </c>
      <c r="S1599" s="96" t="e">
        <f>IF(F1599=F1598,0,SUMIF(F$6:F$1627,F1599,I$6:I$1627))</f>
        <v>#REF!</v>
      </c>
      <c r="T1599" s="89" t="e">
        <f>IF(F1599=F1598,0,SUMIF(F$6:F$1627,F1599,L$6:L$1627))</f>
        <v>#REF!</v>
      </c>
      <c r="U1599" s="96" t="e">
        <f t="shared" si="478"/>
        <v>#REF!</v>
      </c>
      <c r="V1599" s="100" t="e">
        <f>IF(F1599=F1598,0,SUMIF(F$6:F$1627,F1599,N$6:N$1627))</f>
        <v>#REF!</v>
      </c>
    </row>
    <row r="1600" spans="3:23">
      <c r="C1600" s="84" t="e">
        <f>'ORÇAMENTO '!#REF!</f>
        <v>#REF!</v>
      </c>
      <c r="D1600" s="88" t="e">
        <f>'ORÇAMENTO '!#REF!</f>
        <v>#REF!</v>
      </c>
      <c r="E1600" s="88" t="e">
        <f>'ORÇAMENTO '!#REF!</f>
        <v>#REF!</v>
      </c>
      <c r="F1600" s="88" t="e">
        <f>'ORÇAMENTO '!#REF!</f>
        <v>#REF!</v>
      </c>
      <c r="G1600" s="90" t="e">
        <f>'ORÇAMENTO '!#REF!</f>
        <v>#REF!</v>
      </c>
      <c r="H1600" s="92" t="e">
        <f>'ORÇAMENTO '!#REF!</f>
        <v>#REF!</v>
      </c>
      <c r="I1600" s="90" t="e">
        <f>'ORÇAMENTO '!#REF!</f>
        <v>#REF!</v>
      </c>
      <c r="J1600" s="90" t="e">
        <f>'ORÇAMENTO '!#REF!</f>
        <v>#REF!</v>
      </c>
      <c r="K1600" s="90" t="e">
        <f>'ORÇAMENTO '!#REF!</f>
        <v>#REF!</v>
      </c>
      <c r="L1600" s="92" t="e">
        <f>'ORÇAMENTO '!#REF!</f>
        <v>#REF!</v>
      </c>
      <c r="M1600" s="92" t="e">
        <f>'ORÇAMENTO '!#REF!</f>
        <v>#REF!</v>
      </c>
      <c r="N1600" s="95" t="e">
        <f>'ORÇAMENTO '!#REF!</f>
        <v>#REF!</v>
      </c>
      <c r="R1600" s="96" t="e">
        <f>IF(F1600=F1599,0,SUMIF($F$6:$F$1627,F1600,$H$6:$H$1627))</f>
        <v>#REF!</v>
      </c>
      <c r="S1600" s="96" t="e">
        <f>IF(F1600=F1599,0,SUMIF($F$6:$F$1627,F1600,$I$6:$I$1627))</f>
        <v>#REF!</v>
      </c>
      <c r="T1600" s="89" t="e">
        <f>IF(F1600=F1599,0,SUMIF($F$6:$F$1627,F1600,$L$6:$L$1627))</f>
        <v>#REF!</v>
      </c>
      <c r="U1600" s="96" t="e">
        <f t="shared" si="478"/>
        <v>#REF!</v>
      </c>
      <c r="V1600" s="100" t="e">
        <f>IF(F1600=F1599,0,SUMIF($F$6:$F$1627,F1600,$N$6:$N$1627))</f>
        <v>#REF!</v>
      </c>
      <c r="W1600" s="103" t="e">
        <f>V1600+W1599</f>
        <v>#REF!</v>
      </c>
    </row>
    <row r="1601" spans="3:23" hidden="1">
      <c r="C1601" s="84" t="e">
        <f>'ORÇAMENTO '!#REF!</f>
        <v>#REF!</v>
      </c>
      <c r="D1601" s="88" t="e">
        <f>'ORÇAMENTO '!#REF!</f>
        <v>#REF!</v>
      </c>
      <c r="E1601" s="88" t="e">
        <f>'ORÇAMENTO '!#REF!</f>
        <v>#REF!</v>
      </c>
      <c r="F1601" s="88" t="e">
        <f>'ORÇAMENTO '!#REF!</f>
        <v>#REF!</v>
      </c>
      <c r="G1601" s="90" t="e">
        <f>'ORÇAMENTO '!#REF!</f>
        <v>#REF!</v>
      </c>
      <c r="H1601" s="92" t="e">
        <f>'ORÇAMENTO '!#REF!</f>
        <v>#REF!</v>
      </c>
      <c r="I1601" s="90" t="e">
        <f>'ORÇAMENTO '!#REF!</f>
        <v>#REF!</v>
      </c>
      <c r="J1601" s="90" t="e">
        <f>'ORÇAMENTO '!#REF!</f>
        <v>#REF!</v>
      </c>
      <c r="K1601" s="90" t="e">
        <f>'ORÇAMENTO '!#REF!</f>
        <v>#REF!</v>
      </c>
      <c r="L1601" s="92" t="e">
        <f>'ORÇAMENTO '!#REF!</f>
        <v>#REF!</v>
      </c>
      <c r="M1601" s="92" t="e">
        <f>'ORÇAMENTO '!#REF!</f>
        <v>#REF!</v>
      </c>
      <c r="N1601" s="95" t="e">
        <f>'ORÇAMENTO '!#REF!</f>
        <v>#REF!</v>
      </c>
      <c r="R1601" s="96" t="e">
        <f>IF(F1601=F1600,0,SUMIF(F$6:F$1627,F1601,H$6:H$1627))</f>
        <v>#REF!</v>
      </c>
      <c r="S1601" s="96" t="e">
        <f>IF(F1601=F1600,0,SUMIF(F$6:F$1627,F1601,I$6:I$1627))</f>
        <v>#REF!</v>
      </c>
      <c r="T1601" s="89" t="e">
        <f>IF(F1601=F1600,0,SUMIF(F$6:F$1627,F1601,L$6:L$1627))</f>
        <v>#REF!</v>
      </c>
      <c r="U1601" s="96" t="e">
        <f t="shared" si="478"/>
        <v>#REF!</v>
      </c>
      <c r="V1601" s="100" t="e">
        <f>IF(F1601=F1600,0,SUMIF(F$6:F$1627,F1601,N$6:N$1627))</f>
        <v>#REF!</v>
      </c>
    </row>
    <row r="1602" spans="3:23">
      <c r="C1602" s="84" t="e">
        <f>'ORÇAMENTO '!#REF!</f>
        <v>#REF!</v>
      </c>
      <c r="D1602" s="88" t="e">
        <f>'ORÇAMENTO '!#REF!</f>
        <v>#REF!</v>
      </c>
      <c r="E1602" s="88" t="e">
        <f>'ORÇAMENTO '!#REF!</f>
        <v>#REF!</v>
      </c>
      <c r="F1602" s="88" t="e">
        <f>'ORÇAMENTO '!#REF!</f>
        <v>#REF!</v>
      </c>
      <c r="G1602" s="90" t="e">
        <f>'ORÇAMENTO '!#REF!</f>
        <v>#REF!</v>
      </c>
      <c r="H1602" s="92" t="e">
        <f>'ORÇAMENTO '!#REF!</f>
        <v>#REF!</v>
      </c>
      <c r="I1602" s="90" t="e">
        <f>'ORÇAMENTO '!#REF!</f>
        <v>#REF!</v>
      </c>
      <c r="J1602" s="90" t="e">
        <f>'ORÇAMENTO '!#REF!</f>
        <v>#REF!</v>
      </c>
      <c r="K1602" s="90" t="e">
        <f>'ORÇAMENTO '!#REF!</f>
        <v>#REF!</v>
      </c>
      <c r="L1602" s="92" t="e">
        <f>'ORÇAMENTO '!#REF!</f>
        <v>#REF!</v>
      </c>
      <c r="M1602" s="92" t="e">
        <f>'ORÇAMENTO '!#REF!</f>
        <v>#REF!</v>
      </c>
      <c r="N1602" s="95" t="e">
        <f>'ORÇAMENTO '!#REF!</f>
        <v>#REF!</v>
      </c>
      <c r="R1602" s="96" t="e">
        <f>IF(F1602=F1601,0,SUMIF($F$6:$F$1627,F1602,$H$6:$H$1627))</f>
        <v>#REF!</v>
      </c>
      <c r="S1602" s="96" t="e">
        <f>IF(F1602=F1601,0,SUMIF($F$6:$F$1627,F1602,$I$6:$I$1627))</f>
        <v>#REF!</v>
      </c>
      <c r="T1602" s="89" t="e">
        <f>IF(F1602=F1601,0,SUMIF($F$6:$F$1627,F1602,$L$6:$L$1627))</f>
        <v>#REF!</v>
      </c>
      <c r="U1602" s="96" t="e">
        <f t="shared" si="478"/>
        <v>#REF!</v>
      </c>
      <c r="V1602" s="100" t="e">
        <f>IF(F1602=F1601,0,SUMIF($F$6:$F$1627,F1602,$N$6:$N$1627))</f>
        <v>#REF!</v>
      </c>
      <c r="W1602" s="103" t="e">
        <f>V1602+W1601</f>
        <v>#REF!</v>
      </c>
    </row>
    <row r="1603" spans="3:23" hidden="1">
      <c r="C1603" s="84" t="e">
        <f>'ORÇAMENTO '!#REF!</f>
        <v>#REF!</v>
      </c>
      <c r="D1603" s="88" t="e">
        <f>'ORÇAMENTO '!#REF!</f>
        <v>#REF!</v>
      </c>
      <c r="E1603" s="88" t="e">
        <f>'ORÇAMENTO '!#REF!</f>
        <v>#REF!</v>
      </c>
      <c r="F1603" s="88" t="e">
        <f>'ORÇAMENTO '!#REF!</f>
        <v>#REF!</v>
      </c>
      <c r="G1603" s="90" t="e">
        <f>'ORÇAMENTO '!#REF!</f>
        <v>#REF!</v>
      </c>
      <c r="H1603" s="92" t="e">
        <f>'ORÇAMENTO '!#REF!</f>
        <v>#REF!</v>
      </c>
      <c r="I1603" s="90" t="e">
        <f>'ORÇAMENTO '!#REF!</f>
        <v>#REF!</v>
      </c>
      <c r="J1603" s="90" t="e">
        <f>'ORÇAMENTO '!#REF!</f>
        <v>#REF!</v>
      </c>
      <c r="K1603" s="90" t="e">
        <f>'ORÇAMENTO '!#REF!</f>
        <v>#REF!</v>
      </c>
      <c r="L1603" s="92" t="e">
        <f>'ORÇAMENTO '!#REF!</f>
        <v>#REF!</v>
      </c>
      <c r="M1603" s="92" t="e">
        <f>'ORÇAMENTO '!#REF!</f>
        <v>#REF!</v>
      </c>
      <c r="N1603" s="95" t="e">
        <f>'ORÇAMENTO '!#REF!</f>
        <v>#REF!</v>
      </c>
      <c r="R1603" s="96" t="e">
        <f>IF(F1603=F1602,0,SUMIF(F$6:F$1627,F1603,H$6:H$1627))</f>
        <v>#REF!</v>
      </c>
      <c r="S1603" s="96" t="e">
        <f>IF(F1603=F1602,0,SUMIF(F$6:F$1627,F1603,I$6:I$1627))</f>
        <v>#REF!</v>
      </c>
      <c r="T1603" s="89" t="e">
        <f>IF(F1603=F1602,0,SUMIF(F$6:F$1627,F1603,L$6:L$1627))</f>
        <v>#REF!</v>
      </c>
      <c r="U1603" s="96" t="e">
        <f t="shared" si="478"/>
        <v>#REF!</v>
      </c>
      <c r="V1603" s="100" t="e">
        <f>IF(F1603=F1602,0,SUMIF(F$6:F$1627,F1603,N$6:N$1627))</f>
        <v>#REF!</v>
      </c>
    </row>
    <row r="1604" spans="3:23">
      <c r="C1604" s="84" t="e">
        <f>'ORÇAMENTO '!#REF!</f>
        <v>#REF!</v>
      </c>
      <c r="D1604" s="88" t="e">
        <f>'ORÇAMENTO '!#REF!</f>
        <v>#REF!</v>
      </c>
      <c r="E1604" s="88" t="e">
        <f>'ORÇAMENTO '!#REF!</f>
        <v>#REF!</v>
      </c>
      <c r="F1604" s="88" t="e">
        <f>'ORÇAMENTO '!#REF!</f>
        <v>#REF!</v>
      </c>
      <c r="G1604" s="90" t="e">
        <f>'ORÇAMENTO '!#REF!</f>
        <v>#REF!</v>
      </c>
      <c r="H1604" s="92" t="e">
        <f>'ORÇAMENTO '!#REF!</f>
        <v>#REF!</v>
      </c>
      <c r="I1604" s="90" t="e">
        <f>'ORÇAMENTO '!#REF!</f>
        <v>#REF!</v>
      </c>
      <c r="J1604" s="90" t="e">
        <f>'ORÇAMENTO '!#REF!</f>
        <v>#REF!</v>
      </c>
      <c r="K1604" s="90" t="e">
        <f>'ORÇAMENTO '!#REF!</f>
        <v>#REF!</v>
      </c>
      <c r="L1604" s="92" t="e">
        <f>'ORÇAMENTO '!#REF!</f>
        <v>#REF!</v>
      </c>
      <c r="M1604" s="92" t="e">
        <f>'ORÇAMENTO '!#REF!</f>
        <v>#REF!</v>
      </c>
      <c r="N1604" s="95" t="e">
        <f>'ORÇAMENTO '!#REF!</f>
        <v>#REF!</v>
      </c>
      <c r="R1604" s="96" t="e">
        <f t="shared" ref="R1604:R1626" si="488">IF(F1604=F1603,0,SUMIF($F$6:$F$1627,F1604,$H$6:$H$1627))</f>
        <v>#REF!</v>
      </c>
      <c r="S1604" s="96" t="e">
        <f t="shared" ref="S1604:S1626" si="489">IF(F1604=F1603,0,SUMIF($F$6:$F$1627,F1604,$I$6:$I$1627))</f>
        <v>#REF!</v>
      </c>
      <c r="T1604" s="89" t="e">
        <f t="shared" ref="T1604:T1626" si="490">IF(F1604=F1603,0,SUMIF($F$6:$F$1627,F1604,$L$6:$L$1627))</f>
        <v>#REF!</v>
      </c>
      <c r="U1604" s="96" t="e">
        <f t="shared" si="478"/>
        <v>#REF!</v>
      </c>
      <c r="V1604" s="100" t="e">
        <f t="shared" ref="V1604:V1626" si="491">IF(F1604=F1603,0,SUMIF($F$6:$F$1627,F1604,$N$6:$N$1627))</f>
        <v>#REF!</v>
      </c>
      <c r="W1604" s="103" t="e">
        <f t="shared" ref="W1604:W1626" si="492">V1604+W1603</f>
        <v>#REF!</v>
      </c>
    </row>
    <row r="1605" spans="3:23">
      <c r="C1605" s="84" t="e">
        <f>'ORÇAMENTO '!#REF!</f>
        <v>#REF!</v>
      </c>
      <c r="D1605" s="88" t="e">
        <f>'ORÇAMENTO '!#REF!</f>
        <v>#REF!</v>
      </c>
      <c r="E1605" s="88" t="e">
        <f>'ORÇAMENTO '!#REF!</f>
        <v>#REF!</v>
      </c>
      <c r="F1605" s="88" t="e">
        <f>'ORÇAMENTO '!#REF!</f>
        <v>#REF!</v>
      </c>
      <c r="G1605" s="90" t="e">
        <f>'ORÇAMENTO '!#REF!</f>
        <v>#REF!</v>
      </c>
      <c r="H1605" s="92" t="e">
        <f>'ORÇAMENTO '!#REF!</f>
        <v>#REF!</v>
      </c>
      <c r="I1605" s="90" t="e">
        <f>'ORÇAMENTO '!#REF!</f>
        <v>#REF!</v>
      </c>
      <c r="J1605" s="90" t="e">
        <f>'ORÇAMENTO '!#REF!</f>
        <v>#REF!</v>
      </c>
      <c r="K1605" s="90" t="e">
        <f>'ORÇAMENTO '!#REF!</f>
        <v>#REF!</v>
      </c>
      <c r="L1605" s="92" t="e">
        <f>'ORÇAMENTO '!#REF!</f>
        <v>#REF!</v>
      </c>
      <c r="M1605" s="92" t="e">
        <f>'ORÇAMENTO '!#REF!</f>
        <v>#REF!</v>
      </c>
      <c r="N1605" s="95" t="e">
        <f>'ORÇAMENTO '!#REF!</f>
        <v>#REF!</v>
      </c>
      <c r="R1605" s="96" t="e">
        <f t="shared" si="488"/>
        <v>#REF!</v>
      </c>
      <c r="S1605" s="96" t="e">
        <f t="shared" si="489"/>
        <v>#REF!</v>
      </c>
      <c r="T1605" s="89" t="e">
        <f t="shared" si="490"/>
        <v>#REF!</v>
      </c>
      <c r="U1605" s="96" t="e">
        <f t="shared" si="478"/>
        <v>#REF!</v>
      </c>
      <c r="V1605" s="100" t="e">
        <f t="shared" si="491"/>
        <v>#REF!</v>
      </c>
      <c r="W1605" s="103" t="e">
        <f t="shared" si="492"/>
        <v>#REF!</v>
      </c>
    </row>
    <row r="1606" spans="3:23">
      <c r="C1606" s="84" t="e">
        <f>'ORÇAMENTO '!#REF!</f>
        <v>#REF!</v>
      </c>
      <c r="D1606" s="88" t="e">
        <f>'ORÇAMENTO '!#REF!</f>
        <v>#REF!</v>
      </c>
      <c r="E1606" s="88" t="e">
        <f>'ORÇAMENTO '!#REF!</f>
        <v>#REF!</v>
      </c>
      <c r="F1606" s="88" t="e">
        <f>'ORÇAMENTO '!#REF!</f>
        <v>#REF!</v>
      </c>
      <c r="G1606" s="90" t="e">
        <f>'ORÇAMENTO '!#REF!</f>
        <v>#REF!</v>
      </c>
      <c r="H1606" s="92" t="e">
        <f>'ORÇAMENTO '!#REF!</f>
        <v>#REF!</v>
      </c>
      <c r="I1606" s="90" t="e">
        <f>'ORÇAMENTO '!#REF!</f>
        <v>#REF!</v>
      </c>
      <c r="J1606" s="90" t="e">
        <f>'ORÇAMENTO '!#REF!</f>
        <v>#REF!</v>
      </c>
      <c r="K1606" s="90" t="e">
        <f>'ORÇAMENTO '!#REF!</f>
        <v>#REF!</v>
      </c>
      <c r="L1606" s="92" t="e">
        <f>'ORÇAMENTO '!#REF!</f>
        <v>#REF!</v>
      </c>
      <c r="M1606" s="92" t="e">
        <f>'ORÇAMENTO '!#REF!</f>
        <v>#REF!</v>
      </c>
      <c r="N1606" s="95" t="e">
        <f>'ORÇAMENTO '!#REF!</f>
        <v>#REF!</v>
      </c>
      <c r="R1606" s="96" t="e">
        <f t="shared" si="488"/>
        <v>#REF!</v>
      </c>
      <c r="S1606" s="96" t="e">
        <f t="shared" si="489"/>
        <v>#REF!</v>
      </c>
      <c r="T1606" s="89" t="e">
        <f t="shared" si="490"/>
        <v>#REF!</v>
      </c>
      <c r="U1606" s="96" t="e">
        <f t="shared" ref="U1606:U1627" si="493">IF(F1606=F1605,0,SUMIF(F$6:F$1627,F1606,M$6:M$1627))</f>
        <v>#REF!</v>
      </c>
      <c r="V1606" s="100" t="e">
        <f t="shared" si="491"/>
        <v>#REF!</v>
      </c>
      <c r="W1606" s="103" t="e">
        <f t="shared" si="492"/>
        <v>#REF!</v>
      </c>
    </row>
    <row r="1607" spans="3:23">
      <c r="C1607" s="84" t="e">
        <f>'ORÇAMENTO '!#REF!</f>
        <v>#REF!</v>
      </c>
      <c r="D1607" s="88" t="e">
        <f>'ORÇAMENTO '!#REF!</f>
        <v>#REF!</v>
      </c>
      <c r="E1607" s="88" t="e">
        <f>'ORÇAMENTO '!#REF!</f>
        <v>#REF!</v>
      </c>
      <c r="F1607" s="88" t="e">
        <f>'ORÇAMENTO '!#REF!</f>
        <v>#REF!</v>
      </c>
      <c r="G1607" s="90" t="e">
        <f>'ORÇAMENTO '!#REF!</f>
        <v>#REF!</v>
      </c>
      <c r="H1607" s="92" t="e">
        <f>'ORÇAMENTO '!#REF!</f>
        <v>#REF!</v>
      </c>
      <c r="I1607" s="90" t="e">
        <f>'ORÇAMENTO '!#REF!</f>
        <v>#REF!</v>
      </c>
      <c r="J1607" s="90" t="e">
        <f>'ORÇAMENTO '!#REF!</f>
        <v>#REF!</v>
      </c>
      <c r="K1607" s="90" t="e">
        <f>'ORÇAMENTO '!#REF!</f>
        <v>#REF!</v>
      </c>
      <c r="L1607" s="92" t="e">
        <f>'ORÇAMENTO '!#REF!</f>
        <v>#REF!</v>
      </c>
      <c r="M1607" s="92" t="e">
        <f>'ORÇAMENTO '!#REF!</f>
        <v>#REF!</v>
      </c>
      <c r="N1607" s="95" t="e">
        <f>'ORÇAMENTO '!#REF!</f>
        <v>#REF!</v>
      </c>
      <c r="R1607" s="96" t="e">
        <f t="shared" si="488"/>
        <v>#REF!</v>
      </c>
      <c r="S1607" s="96" t="e">
        <f t="shared" si="489"/>
        <v>#REF!</v>
      </c>
      <c r="T1607" s="89" t="e">
        <f t="shared" si="490"/>
        <v>#REF!</v>
      </c>
      <c r="U1607" s="96" t="e">
        <f t="shared" si="493"/>
        <v>#REF!</v>
      </c>
      <c r="V1607" s="100" t="e">
        <f t="shared" si="491"/>
        <v>#REF!</v>
      </c>
      <c r="W1607" s="103" t="e">
        <f t="shared" si="492"/>
        <v>#REF!</v>
      </c>
    </row>
    <row r="1608" spans="3:23">
      <c r="C1608" s="84" t="e">
        <f>'ORÇAMENTO '!#REF!</f>
        <v>#REF!</v>
      </c>
      <c r="D1608" s="88" t="e">
        <f>'ORÇAMENTO '!#REF!</f>
        <v>#REF!</v>
      </c>
      <c r="E1608" s="88" t="e">
        <f>'ORÇAMENTO '!#REF!</f>
        <v>#REF!</v>
      </c>
      <c r="F1608" s="88" t="e">
        <f>'ORÇAMENTO '!#REF!</f>
        <v>#REF!</v>
      </c>
      <c r="G1608" s="90" t="e">
        <f>'ORÇAMENTO '!#REF!</f>
        <v>#REF!</v>
      </c>
      <c r="H1608" s="92" t="e">
        <f>'ORÇAMENTO '!#REF!</f>
        <v>#REF!</v>
      </c>
      <c r="I1608" s="90" t="e">
        <f>'ORÇAMENTO '!#REF!</f>
        <v>#REF!</v>
      </c>
      <c r="J1608" s="90" t="e">
        <f>'ORÇAMENTO '!#REF!</f>
        <v>#REF!</v>
      </c>
      <c r="K1608" s="90" t="e">
        <f>'ORÇAMENTO '!#REF!</f>
        <v>#REF!</v>
      </c>
      <c r="L1608" s="92" t="e">
        <f>'ORÇAMENTO '!#REF!</f>
        <v>#REF!</v>
      </c>
      <c r="M1608" s="92" t="e">
        <f>'ORÇAMENTO '!#REF!</f>
        <v>#REF!</v>
      </c>
      <c r="N1608" s="95" t="e">
        <f>'ORÇAMENTO '!#REF!</f>
        <v>#REF!</v>
      </c>
      <c r="R1608" s="96" t="e">
        <f t="shared" si="488"/>
        <v>#REF!</v>
      </c>
      <c r="S1608" s="96" t="e">
        <f t="shared" si="489"/>
        <v>#REF!</v>
      </c>
      <c r="T1608" s="89" t="e">
        <f t="shared" si="490"/>
        <v>#REF!</v>
      </c>
      <c r="U1608" s="96" t="e">
        <f t="shared" si="493"/>
        <v>#REF!</v>
      </c>
      <c r="V1608" s="100" t="e">
        <f t="shared" si="491"/>
        <v>#REF!</v>
      </c>
      <c r="W1608" s="103" t="e">
        <f t="shared" si="492"/>
        <v>#REF!</v>
      </c>
    </row>
    <row r="1609" spans="3:23">
      <c r="C1609" s="84" t="e">
        <f>'ORÇAMENTO '!#REF!</f>
        <v>#REF!</v>
      </c>
      <c r="D1609" s="88" t="e">
        <f>'ORÇAMENTO '!#REF!</f>
        <v>#REF!</v>
      </c>
      <c r="E1609" s="88" t="e">
        <f>'ORÇAMENTO '!#REF!</f>
        <v>#REF!</v>
      </c>
      <c r="F1609" s="88" t="e">
        <f>'ORÇAMENTO '!#REF!</f>
        <v>#REF!</v>
      </c>
      <c r="G1609" s="90" t="e">
        <f>'ORÇAMENTO '!#REF!</f>
        <v>#REF!</v>
      </c>
      <c r="H1609" s="92" t="e">
        <f>'ORÇAMENTO '!#REF!</f>
        <v>#REF!</v>
      </c>
      <c r="I1609" s="90" t="e">
        <f>'ORÇAMENTO '!#REF!</f>
        <v>#REF!</v>
      </c>
      <c r="J1609" s="90" t="e">
        <f>'ORÇAMENTO '!#REF!</f>
        <v>#REF!</v>
      </c>
      <c r="K1609" s="90" t="e">
        <f>'ORÇAMENTO '!#REF!</f>
        <v>#REF!</v>
      </c>
      <c r="L1609" s="92" t="e">
        <f>'ORÇAMENTO '!#REF!</f>
        <v>#REF!</v>
      </c>
      <c r="M1609" s="92" t="e">
        <f>'ORÇAMENTO '!#REF!</f>
        <v>#REF!</v>
      </c>
      <c r="N1609" s="95" t="e">
        <f>'ORÇAMENTO '!#REF!</f>
        <v>#REF!</v>
      </c>
      <c r="R1609" s="96" t="e">
        <f t="shared" si="488"/>
        <v>#REF!</v>
      </c>
      <c r="S1609" s="96" t="e">
        <f t="shared" si="489"/>
        <v>#REF!</v>
      </c>
      <c r="T1609" s="89" t="e">
        <f t="shared" si="490"/>
        <v>#REF!</v>
      </c>
      <c r="U1609" s="96" t="e">
        <f t="shared" si="493"/>
        <v>#REF!</v>
      </c>
      <c r="V1609" s="100" t="e">
        <f t="shared" si="491"/>
        <v>#REF!</v>
      </c>
      <c r="W1609" s="103" t="e">
        <f t="shared" si="492"/>
        <v>#REF!</v>
      </c>
    </row>
    <row r="1610" spans="3:23">
      <c r="C1610" s="84" t="e">
        <f>'ORÇAMENTO '!#REF!</f>
        <v>#REF!</v>
      </c>
      <c r="D1610" s="88" t="e">
        <f>'ORÇAMENTO '!#REF!</f>
        <v>#REF!</v>
      </c>
      <c r="E1610" s="88" t="e">
        <f>'ORÇAMENTO '!#REF!</f>
        <v>#REF!</v>
      </c>
      <c r="F1610" s="88" t="e">
        <f>'ORÇAMENTO '!#REF!</f>
        <v>#REF!</v>
      </c>
      <c r="G1610" s="90" t="e">
        <f>'ORÇAMENTO '!#REF!</f>
        <v>#REF!</v>
      </c>
      <c r="H1610" s="92" t="e">
        <f>'ORÇAMENTO '!#REF!</f>
        <v>#REF!</v>
      </c>
      <c r="I1610" s="90" t="e">
        <f>'ORÇAMENTO '!#REF!</f>
        <v>#REF!</v>
      </c>
      <c r="J1610" s="90" t="e">
        <f>'ORÇAMENTO '!#REF!</f>
        <v>#REF!</v>
      </c>
      <c r="K1610" s="90" t="e">
        <f>'ORÇAMENTO '!#REF!</f>
        <v>#REF!</v>
      </c>
      <c r="L1610" s="92" t="e">
        <f>'ORÇAMENTO '!#REF!</f>
        <v>#REF!</v>
      </c>
      <c r="M1610" s="92" t="e">
        <f>'ORÇAMENTO '!#REF!</f>
        <v>#REF!</v>
      </c>
      <c r="N1610" s="95" t="e">
        <f>'ORÇAMENTO '!#REF!</f>
        <v>#REF!</v>
      </c>
      <c r="R1610" s="96" t="e">
        <f t="shared" si="488"/>
        <v>#REF!</v>
      </c>
      <c r="S1610" s="96" t="e">
        <f t="shared" si="489"/>
        <v>#REF!</v>
      </c>
      <c r="T1610" s="89" t="e">
        <f t="shared" si="490"/>
        <v>#REF!</v>
      </c>
      <c r="U1610" s="96" t="e">
        <f t="shared" si="493"/>
        <v>#REF!</v>
      </c>
      <c r="V1610" s="100" t="e">
        <f t="shared" si="491"/>
        <v>#REF!</v>
      </c>
      <c r="W1610" s="103" t="e">
        <f t="shared" si="492"/>
        <v>#REF!</v>
      </c>
    </row>
    <row r="1611" spans="3:23">
      <c r="C1611" s="84" t="e">
        <f>'ORÇAMENTO '!#REF!</f>
        <v>#REF!</v>
      </c>
      <c r="D1611" s="88" t="e">
        <f>'ORÇAMENTO '!#REF!</f>
        <v>#REF!</v>
      </c>
      <c r="E1611" s="88" t="e">
        <f>'ORÇAMENTO '!#REF!</f>
        <v>#REF!</v>
      </c>
      <c r="F1611" s="88" t="e">
        <f>'ORÇAMENTO '!#REF!</f>
        <v>#REF!</v>
      </c>
      <c r="G1611" s="90" t="e">
        <f>'ORÇAMENTO '!#REF!</f>
        <v>#REF!</v>
      </c>
      <c r="H1611" s="92" t="e">
        <f>'ORÇAMENTO '!#REF!</f>
        <v>#REF!</v>
      </c>
      <c r="I1611" s="90" t="e">
        <f>'ORÇAMENTO '!#REF!</f>
        <v>#REF!</v>
      </c>
      <c r="J1611" s="90" t="e">
        <f>'ORÇAMENTO '!#REF!</f>
        <v>#REF!</v>
      </c>
      <c r="K1611" s="90" t="e">
        <f>'ORÇAMENTO '!#REF!</f>
        <v>#REF!</v>
      </c>
      <c r="L1611" s="92" t="e">
        <f>'ORÇAMENTO '!#REF!</f>
        <v>#REF!</v>
      </c>
      <c r="M1611" s="92" t="e">
        <f>'ORÇAMENTO '!#REF!</f>
        <v>#REF!</v>
      </c>
      <c r="N1611" s="95" t="e">
        <f>'ORÇAMENTO '!#REF!</f>
        <v>#REF!</v>
      </c>
      <c r="R1611" s="96" t="e">
        <f t="shared" si="488"/>
        <v>#REF!</v>
      </c>
      <c r="S1611" s="96" t="e">
        <f t="shared" si="489"/>
        <v>#REF!</v>
      </c>
      <c r="T1611" s="89" t="e">
        <f t="shared" si="490"/>
        <v>#REF!</v>
      </c>
      <c r="U1611" s="96" t="e">
        <f t="shared" si="493"/>
        <v>#REF!</v>
      </c>
      <c r="V1611" s="100" t="e">
        <f t="shared" si="491"/>
        <v>#REF!</v>
      </c>
      <c r="W1611" s="103" t="e">
        <f t="shared" si="492"/>
        <v>#REF!</v>
      </c>
    </row>
    <row r="1612" spans="3:23">
      <c r="C1612" s="84" t="e">
        <f>'ORÇAMENTO '!#REF!</f>
        <v>#REF!</v>
      </c>
      <c r="D1612" s="88" t="e">
        <f>'ORÇAMENTO '!#REF!</f>
        <v>#REF!</v>
      </c>
      <c r="E1612" s="88" t="e">
        <f>'ORÇAMENTO '!#REF!</f>
        <v>#REF!</v>
      </c>
      <c r="F1612" s="88" t="e">
        <f>'ORÇAMENTO '!#REF!</f>
        <v>#REF!</v>
      </c>
      <c r="G1612" s="90" t="e">
        <f>'ORÇAMENTO '!#REF!</f>
        <v>#REF!</v>
      </c>
      <c r="H1612" s="92" t="e">
        <f>'ORÇAMENTO '!#REF!</f>
        <v>#REF!</v>
      </c>
      <c r="I1612" s="90" t="e">
        <f>'ORÇAMENTO '!#REF!</f>
        <v>#REF!</v>
      </c>
      <c r="J1612" s="90" t="e">
        <f>'ORÇAMENTO '!#REF!</f>
        <v>#REF!</v>
      </c>
      <c r="K1612" s="90" t="e">
        <f>'ORÇAMENTO '!#REF!</f>
        <v>#REF!</v>
      </c>
      <c r="L1612" s="92" t="e">
        <f>'ORÇAMENTO '!#REF!</f>
        <v>#REF!</v>
      </c>
      <c r="M1612" s="92" t="e">
        <f>'ORÇAMENTO '!#REF!</f>
        <v>#REF!</v>
      </c>
      <c r="N1612" s="95" t="e">
        <f>'ORÇAMENTO '!#REF!</f>
        <v>#REF!</v>
      </c>
      <c r="R1612" s="96" t="e">
        <f t="shared" si="488"/>
        <v>#REF!</v>
      </c>
      <c r="S1612" s="96" t="e">
        <f t="shared" si="489"/>
        <v>#REF!</v>
      </c>
      <c r="T1612" s="89" t="e">
        <f t="shared" si="490"/>
        <v>#REF!</v>
      </c>
      <c r="U1612" s="96" t="e">
        <f t="shared" si="493"/>
        <v>#REF!</v>
      </c>
      <c r="V1612" s="100" t="e">
        <f t="shared" si="491"/>
        <v>#REF!</v>
      </c>
      <c r="W1612" s="103" t="e">
        <f t="shared" si="492"/>
        <v>#REF!</v>
      </c>
    </row>
    <row r="1613" spans="3:23">
      <c r="C1613" s="84" t="e">
        <f>'ORÇAMENTO '!#REF!</f>
        <v>#REF!</v>
      </c>
      <c r="D1613" s="88" t="e">
        <f>'ORÇAMENTO '!#REF!</f>
        <v>#REF!</v>
      </c>
      <c r="E1613" s="88" t="e">
        <f>'ORÇAMENTO '!#REF!</f>
        <v>#REF!</v>
      </c>
      <c r="F1613" s="88" t="e">
        <f>'ORÇAMENTO '!#REF!</f>
        <v>#REF!</v>
      </c>
      <c r="G1613" s="90" t="e">
        <f>'ORÇAMENTO '!#REF!</f>
        <v>#REF!</v>
      </c>
      <c r="H1613" s="92" t="e">
        <f>'ORÇAMENTO '!#REF!</f>
        <v>#REF!</v>
      </c>
      <c r="I1613" s="90" t="e">
        <f>'ORÇAMENTO '!#REF!</f>
        <v>#REF!</v>
      </c>
      <c r="J1613" s="90" t="e">
        <f>'ORÇAMENTO '!#REF!</f>
        <v>#REF!</v>
      </c>
      <c r="K1613" s="90" t="e">
        <f>'ORÇAMENTO '!#REF!</f>
        <v>#REF!</v>
      </c>
      <c r="L1613" s="92" t="e">
        <f>'ORÇAMENTO '!#REF!</f>
        <v>#REF!</v>
      </c>
      <c r="M1613" s="92" t="e">
        <f>'ORÇAMENTO '!#REF!</f>
        <v>#REF!</v>
      </c>
      <c r="N1613" s="95" t="e">
        <f>'ORÇAMENTO '!#REF!</f>
        <v>#REF!</v>
      </c>
      <c r="R1613" s="96" t="e">
        <f t="shared" si="488"/>
        <v>#REF!</v>
      </c>
      <c r="S1613" s="96" t="e">
        <f t="shared" si="489"/>
        <v>#REF!</v>
      </c>
      <c r="T1613" s="89" t="e">
        <f t="shared" si="490"/>
        <v>#REF!</v>
      </c>
      <c r="U1613" s="96" t="e">
        <f t="shared" si="493"/>
        <v>#REF!</v>
      </c>
      <c r="V1613" s="100" t="e">
        <f t="shared" si="491"/>
        <v>#REF!</v>
      </c>
      <c r="W1613" s="103" t="e">
        <f t="shared" si="492"/>
        <v>#REF!</v>
      </c>
    </row>
    <row r="1614" spans="3:23">
      <c r="C1614" s="84" t="e">
        <f>'ORÇAMENTO '!#REF!</f>
        <v>#REF!</v>
      </c>
      <c r="D1614" s="88" t="e">
        <f>'ORÇAMENTO '!#REF!</f>
        <v>#REF!</v>
      </c>
      <c r="E1614" s="88" t="e">
        <f>'ORÇAMENTO '!#REF!</f>
        <v>#REF!</v>
      </c>
      <c r="F1614" s="88" t="e">
        <f>'ORÇAMENTO '!#REF!</f>
        <v>#REF!</v>
      </c>
      <c r="G1614" s="90" t="e">
        <f>'ORÇAMENTO '!#REF!</f>
        <v>#REF!</v>
      </c>
      <c r="H1614" s="92" t="e">
        <f>'ORÇAMENTO '!#REF!</f>
        <v>#REF!</v>
      </c>
      <c r="I1614" s="90" t="e">
        <f>'ORÇAMENTO '!#REF!</f>
        <v>#REF!</v>
      </c>
      <c r="J1614" s="90" t="e">
        <f>'ORÇAMENTO '!#REF!</f>
        <v>#REF!</v>
      </c>
      <c r="K1614" s="90" t="e">
        <f>'ORÇAMENTO '!#REF!</f>
        <v>#REF!</v>
      </c>
      <c r="L1614" s="92" t="e">
        <f>'ORÇAMENTO '!#REF!</f>
        <v>#REF!</v>
      </c>
      <c r="M1614" s="92" t="e">
        <f>'ORÇAMENTO '!#REF!</f>
        <v>#REF!</v>
      </c>
      <c r="N1614" s="95" t="e">
        <f>'ORÇAMENTO '!#REF!</f>
        <v>#REF!</v>
      </c>
      <c r="R1614" s="96" t="e">
        <f t="shared" si="488"/>
        <v>#REF!</v>
      </c>
      <c r="S1614" s="96" t="e">
        <f t="shared" si="489"/>
        <v>#REF!</v>
      </c>
      <c r="T1614" s="89" t="e">
        <f t="shared" si="490"/>
        <v>#REF!</v>
      </c>
      <c r="U1614" s="96" t="e">
        <f t="shared" si="493"/>
        <v>#REF!</v>
      </c>
      <c r="V1614" s="100" t="e">
        <f t="shared" si="491"/>
        <v>#REF!</v>
      </c>
      <c r="W1614" s="103" t="e">
        <f t="shared" si="492"/>
        <v>#REF!</v>
      </c>
    </row>
    <row r="1615" spans="3:23">
      <c r="C1615" s="84" t="e">
        <f>'ORÇAMENTO '!#REF!</f>
        <v>#REF!</v>
      </c>
      <c r="D1615" s="88" t="e">
        <f>'ORÇAMENTO '!#REF!</f>
        <v>#REF!</v>
      </c>
      <c r="E1615" s="88" t="e">
        <f>'ORÇAMENTO '!#REF!</f>
        <v>#REF!</v>
      </c>
      <c r="F1615" s="88" t="e">
        <f>'ORÇAMENTO '!#REF!</f>
        <v>#REF!</v>
      </c>
      <c r="G1615" s="90" t="e">
        <f>'ORÇAMENTO '!#REF!</f>
        <v>#REF!</v>
      </c>
      <c r="H1615" s="92" t="e">
        <f>'ORÇAMENTO '!#REF!</f>
        <v>#REF!</v>
      </c>
      <c r="I1615" s="90" t="e">
        <f>'ORÇAMENTO '!#REF!</f>
        <v>#REF!</v>
      </c>
      <c r="J1615" s="90" t="e">
        <f>'ORÇAMENTO '!#REF!</f>
        <v>#REF!</v>
      </c>
      <c r="K1615" s="90" t="e">
        <f>'ORÇAMENTO '!#REF!</f>
        <v>#REF!</v>
      </c>
      <c r="L1615" s="92" t="e">
        <f>'ORÇAMENTO '!#REF!</f>
        <v>#REF!</v>
      </c>
      <c r="M1615" s="92" t="e">
        <f>'ORÇAMENTO '!#REF!</f>
        <v>#REF!</v>
      </c>
      <c r="N1615" s="95" t="e">
        <f>'ORÇAMENTO '!#REF!</f>
        <v>#REF!</v>
      </c>
      <c r="R1615" s="96" t="e">
        <f t="shared" si="488"/>
        <v>#REF!</v>
      </c>
      <c r="S1615" s="96" t="e">
        <f t="shared" si="489"/>
        <v>#REF!</v>
      </c>
      <c r="T1615" s="89" t="e">
        <f t="shared" si="490"/>
        <v>#REF!</v>
      </c>
      <c r="U1615" s="96" t="e">
        <f t="shared" si="493"/>
        <v>#REF!</v>
      </c>
      <c r="V1615" s="100" t="e">
        <f t="shared" si="491"/>
        <v>#REF!</v>
      </c>
      <c r="W1615" s="103" t="e">
        <f t="shared" si="492"/>
        <v>#REF!</v>
      </c>
    </row>
    <row r="1616" spans="3:23">
      <c r="C1616" s="84" t="e">
        <f>'ORÇAMENTO '!#REF!</f>
        <v>#REF!</v>
      </c>
      <c r="D1616" s="88" t="e">
        <f>'ORÇAMENTO '!#REF!</f>
        <v>#REF!</v>
      </c>
      <c r="E1616" s="88" t="e">
        <f>'ORÇAMENTO '!#REF!</f>
        <v>#REF!</v>
      </c>
      <c r="F1616" s="88" t="e">
        <f>'ORÇAMENTO '!#REF!</f>
        <v>#REF!</v>
      </c>
      <c r="G1616" s="90" t="e">
        <f>'ORÇAMENTO '!#REF!</f>
        <v>#REF!</v>
      </c>
      <c r="H1616" s="92" t="e">
        <f>'ORÇAMENTO '!#REF!</f>
        <v>#REF!</v>
      </c>
      <c r="I1616" s="90" t="e">
        <f>'ORÇAMENTO '!#REF!</f>
        <v>#REF!</v>
      </c>
      <c r="J1616" s="90" t="e">
        <f>'ORÇAMENTO '!#REF!</f>
        <v>#REF!</v>
      </c>
      <c r="K1616" s="90" t="e">
        <f>'ORÇAMENTO '!#REF!</f>
        <v>#REF!</v>
      </c>
      <c r="L1616" s="92" t="e">
        <f>'ORÇAMENTO '!#REF!</f>
        <v>#REF!</v>
      </c>
      <c r="M1616" s="92" t="e">
        <f>'ORÇAMENTO '!#REF!</f>
        <v>#REF!</v>
      </c>
      <c r="N1616" s="95" t="e">
        <f>'ORÇAMENTO '!#REF!</f>
        <v>#REF!</v>
      </c>
      <c r="R1616" s="96" t="e">
        <f t="shared" si="488"/>
        <v>#REF!</v>
      </c>
      <c r="S1616" s="96" t="e">
        <f t="shared" si="489"/>
        <v>#REF!</v>
      </c>
      <c r="T1616" s="89" t="e">
        <f t="shared" si="490"/>
        <v>#REF!</v>
      </c>
      <c r="U1616" s="96" t="e">
        <f t="shared" si="493"/>
        <v>#REF!</v>
      </c>
      <c r="V1616" s="100" t="e">
        <f t="shared" si="491"/>
        <v>#REF!</v>
      </c>
      <c r="W1616" s="103" t="e">
        <f t="shared" si="492"/>
        <v>#REF!</v>
      </c>
    </row>
    <row r="1617" spans="3:23">
      <c r="C1617" s="84" t="e">
        <f>'ORÇAMENTO '!#REF!</f>
        <v>#REF!</v>
      </c>
      <c r="D1617" s="88" t="e">
        <f>'ORÇAMENTO '!#REF!</f>
        <v>#REF!</v>
      </c>
      <c r="E1617" s="88" t="e">
        <f>'ORÇAMENTO '!#REF!</f>
        <v>#REF!</v>
      </c>
      <c r="F1617" s="88" t="e">
        <f>'ORÇAMENTO '!#REF!</f>
        <v>#REF!</v>
      </c>
      <c r="G1617" s="90" t="e">
        <f>'ORÇAMENTO '!#REF!</f>
        <v>#REF!</v>
      </c>
      <c r="H1617" s="92" t="e">
        <f>'ORÇAMENTO '!#REF!</f>
        <v>#REF!</v>
      </c>
      <c r="I1617" s="90" t="e">
        <f>'ORÇAMENTO '!#REF!</f>
        <v>#REF!</v>
      </c>
      <c r="J1617" s="90" t="e">
        <f>'ORÇAMENTO '!#REF!</f>
        <v>#REF!</v>
      </c>
      <c r="K1617" s="90" t="e">
        <f>'ORÇAMENTO '!#REF!</f>
        <v>#REF!</v>
      </c>
      <c r="L1617" s="92" t="e">
        <f>'ORÇAMENTO '!#REF!</f>
        <v>#REF!</v>
      </c>
      <c r="M1617" s="92" t="e">
        <f>'ORÇAMENTO '!#REF!</f>
        <v>#REF!</v>
      </c>
      <c r="N1617" s="95" t="e">
        <f>'ORÇAMENTO '!#REF!</f>
        <v>#REF!</v>
      </c>
      <c r="R1617" s="96" t="e">
        <f t="shared" si="488"/>
        <v>#REF!</v>
      </c>
      <c r="S1617" s="96" t="e">
        <f t="shared" si="489"/>
        <v>#REF!</v>
      </c>
      <c r="T1617" s="89" t="e">
        <f t="shared" si="490"/>
        <v>#REF!</v>
      </c>
      <c r="U1617" s="96" t="e">
        <f t="shared" si="493"/>
        <v>#REF!</v>
      </c>
      <c r="V1617" s="100" t="e">
        <f t="shared" si="491"/>
        <v>#REF!</v>
      </c>
      <c r="W1617" s="103" t="e">
        <f t="shared" si="492"/>
        <v>#REF!</v>
      </c>
    </row>
    <row r="1618" spans="3:23">
      <c r="C1618" s="84" t="e">
        <f>'ORÇAMENTO '!#REF!</f>
        <v>#REF!</v>
      </c>
      <c r="D1618" s="88" t="e">
        <f>'ORÇAMENTO '!#REF!</f>
        <v>#REF!</v>
      </c>
      <c r="E1618" s="88" t="e">
        <f>'ORÇAMENTO '!#REF!</f>
        <v>#REF!</v>
      </c>
      <c r="F1618" s="88" t="e">
        <f>'ORÇAMENTO '!#REF!</f>
        <v>#REF!</v>
      </c>
      <c r="G1618" s="90" t="e">
        <f>'ORÇAMENTO '!#REF!</f>
        <v>#REF!</v>
      </c>
      <c r="H1618" s="92" t="e">
        <f>'ORÇAMENTO '!#REF!</f>
        <v>#REF!</v>
      </c>
      <c r="I1618" s="90" t="e">
        <f>'ORÇAMENTO '!#REF!</f>
        <v>#REF!</v>
      </c>
      <c r="J1618" s="90" t="e">
        <f>'ORÇAMENTO '!#REF!</f>
        <v>#REF!</v>
      </c>
      <c r="K1618" s="90" t="e">
        <f>'ORÇAMENTO '!#REF!</f>
        <v>#REF!</v>
      </c>
      <c r="L1618" s="92" t="e">
        <f>'ORÇAMENTO '!#REF!</f>
        <v>#REF!</v>
      </c>
      <c r="M1618" s="92" t="e">
        <f>'ORÇAMENTO '!#REF!</f>
        <v>#REF!</v>
      </c>
      <c r="N1618" s="95" t="e">
        <f>'ORÇAMENTO '!#REF!</f>
        <v>#REF!</v>
      </c>
      <c r="R1618" s="96" t="e">
        <f t="shared" si="488"/>
        <v>#REF!</v>
      </c>
      <c r="S1618" s="96" t="e">
        <f t="shared" si="489"/>
        <v>#REF!</v>
      </c>
      <c r="T1618" s="89" t="e">
        <f t="shared" si="490"/>
        <v>#REF!</v>
      </c>
      <c r="U1618" s="96" t="e">
        <f t="shared" si="493"/>
        <v>#REF!</v>
      </c>
      <c r="V1618" s="100" t="e">
        <f t="shared" si="491"/>
        <v>#REF!</v>
      </c>
      <c r="W1618" s="103" t="e">
        <f t="shared" si="492"/>
        <v>#REF!</v>
      </c>
    </row>
    <row r="1619" spans="3:23">
      <c r="C1619" s="84" t="e">
        <f>'ORÇAMENTO '!#REF!</f>
        <v>#REF!</v>
      </c>
      <c r="D1619" s="88" t="e">
        <f>'ORÇAMENTO '!#REF!</f>
        <v>#REF!</v>
      </c>
      <c r="E1619" s="88" t="e">
        <f>'ORÇAMENTO '!#REF!</f>
        <v>#REF!</v>
      </c>
      <c r="F1619" s="88" t="e">
        <f>'ORÇAMENTO '!#REF!</f>
        <v>#REF!</v>
      </c>
      <c r="G1619" s="90" t="e">
        <f>'ORÇAMENTO '!#REF!</f>
        <v>#REF!</v>
      </c>
      <c r="H1619" s="92" t="e">
        <f>'ORÇAMENTO '!#REF!</f>
        <v>#REF!</v>
      </c>
      <c r="I1619" s="90" t="e">
        <f>'ORÇAMENTO '!#REF!</f>
        <v>#REF!</v>
      </c>
      <c r="J1619" s="90" t="e">
        <f>'ORÇAMENTO '!#REF!</f>
        <v>#REF!</v>
      </c>
      <c r="K1619" s="90" t="e">
        <f>'ORÇAMENTO '!#REF!</f>
        <v>#REF!</v>
      </c>
      <c r="L1619" s="92" t="e">
        <f>'ORÇAMENTO '!#REF!</f>
        <v>#REF!</v>
      </c>
      <c r="M1619" s="92" t="e">
        <f>'ORÇAMENTO '!#REF!</f>
        <v>#REF!</v>
      </c>
      <c r="N1619" s="95" t="e">
        <f>'ORÇAMENTO '!#REF!</f>
        <v>#REF!</v>
      </c>
      <c r="R1619" s="96" t="e">
        <f t="shared" si="488"/>
        <v>#REF!</v>
      </c>
      <c r="S1619" s="96" t="e">
        <f t="shared" si="489"/>
        <v>#REF!</v>
      </c>
      <c r="T1619" s="89" t="e">
        <f t="shared" si="490"/>
        <v>#REF!</v>
      </c>
      <c r="U1619" s="96" t="e">
        <f t="shared" si="493"/>
        <v>#REF!</v>
      </c>
      <c r="V1619" s="100" t="e">
        <f t="shared" si="491"/>
        <v>#REF!</v>
      </c>
      <c r="W1619" s="103" t="e">
        <f t="shared" si="492"/>
        <v>#REF!</v>
      </c>
    </row>
    <row r="1620" spans="3:23">
      <c r="C1620" s="84" t="e">
        <f>'ORÇAMENTO '!#REF!</f>
        <v>#REF!</v>
      </c>
      <c r="D1620" s="88" t="e">
        <f>'ORÇAMENTO '!#REF!</f>
        <v>#REF!</v>
      </c>
      <c r="E1620" s="88" t="e">
        <f>'ORÇAMENTO '!#REF!</f>
        <v>#REF!</v>
      </c>
      <c r="F1620" s="88" t="e">
        <f>'ORÇAMENTO '!#REF!</f>
        <v>#REF!</v>
      </c>
      <c r="G1620" s="90" t="e">
        <f>'ORÇAMENTO '!#REF!</f>
        <v>#REF!</v>
      </c>
      <c r="H1620" s="92" t="e">
        <f>'ORÇAMENTO '!#REF!</f>
        <v>#REF!</v>
      </c>
      <c r="I1620" s="90" t="e">
        <f>'ORÇAMENTO '!#REF!</f>
        <v>#REF!</v>
      </c>
      <c r="J1620" s="90" t="e">
        <f>'ORÇAMENTO '!#REF!</f>
        <v>#REF!</v>
      </c>
      <c r="K1620" s="90" t="e">
        <f>'ORÇAMENTO '!#REF!</f>
        <v>#REF!</v>
      </c>
      <c r="L1620" s="92" t="e">
        <f>'ORÇAMENTO '!#REF!</f>
        <v>#REF!</v>
      </c>
      <c r="M1620" s="92" t="e">
        <f>'ORÇAMENTO '!#REF!</f>
        <v>#REF!</v>
      </c>
      <c r="N1620" s="95" t="e">
        <f>'ORÇAMENTO '!#REF!</f>
        <v>#REF!</v>
      </c>
      <c r="R1620" s="96" t="e">
        <f t="shared" si="488"/>
        <v>#REF!</v>
      </c>
      <c r="S1620" s="96" t="e">
        <f t="shared" si="489"/>
        <v>#REF!</v>
      </c>
      <c r="T1620" s="89" t="e">
        <f t="shared" si="490"/>
        <v>#REF!</v>
      </c>
      <c r="U1620" s="96" t="e">
        <f t="shared" si="493"/>
        <v>#REF!</v>
      </c>
      <c r="V1620" s="100" t="e">
        <f t="shared" si="491"/>
        <v>#REF!</v>
      </c>
      <c r="W1620" s="103" t="e">
        <f t="shared" si="492"/>
        <v>#REF!</v>
      </c>
    </row>
    <row r="1621" spans="3:23">
      <c r="C1621" s="84" t="e">
        <f>'ORÇAMENTO '!#REF!</f>
        <v>#REF!</v>
      </c>
      <c r="D1621" s="88" t="e">
        <f>'ORÇAMENTO '!#REF!</f>
        <v>#REF!</v>
      </c>
      <c r="E1621" s="88" t="e">
        <f>'ORÇAMENTO '!#REF!</f>
        <v>#REF!</v>
      </c>
      <c r="F1621" s="88" t="e">
        <f>'ORÇAMENTO '!#REF!</f>
        <v>#REF!</v>
      </c>
      <c r="G1621" s="90" t="e">
        <f>'ORÇAMENTO '!#REF!</f>
        <v>#REF!</v>
      </c>
      <c r="H1621" s="92" t="e">
        <f>'ORÇAMENTO '!#REF!</f>
        <v>#REF!</v>
      </c>
      <c r="I1621" s="90" t="e">
        <f>'ORÇAMENTO '!#REF!</f>
        <v>#REF!</v>
      </c>
      <c r="J1621" s="90" t="e">
        <f>'ORÇAMENTO '!#REF!</f>
        <v>#REF!</v>
      </c>
      <c r="K1621" s="90" t="e">
        <f>'ORÇAMENTO '!#REF!</f>
        <v>#REF!</v>
      </c>
      <c r="L1621" s="92" t="e">
        <f>'ORÇAMENTO '!#REF!</f>
        <v>#REF!</v>
      </c>
      <c r="M1621" s="92" t="e">
        <f>'ORÇAMENTO '!#REF!</f>
        <v>#REF!</v>
      </c>
      <c r="N1621" s="95" t="e">
        <f>'ORÇAMENTO '!#REF!</f>
        <v>#REF!</v>
      </c>
      <c r="R1621" s="96" t="e">
        <f t="shared" si="488"/>
        <v>#REF!</v>
      </c>
      <c r="S1621" s="96" t="e">
        <f t="shared" si="489"/>
        <v>#REF!</v>
      </c>
      <c r="T1621" s="89" t="e">
        <f t="shared" si="490"/>
        <v>#REF!</v>
      </c>
      <c r="U1621" s="96" t="e">
        <f t="shared" si="493"/>
        <v>#REF!</v>
      </c>
      <c r="V1621" s="100" t="e">
        <f t="shared" si="491"/>
        <v>#REF!</v>
      </c>
      <c r="W1621" s="103" t="e">
        <f t="shared" si="492"/>
        <v>#REF!</v>
      </c>
    </row>
    <row r="1622" spans="3:23">
      <c r="C1622" s="84" t="e">
        <f>'ORÇAMENTO '!#REF!</f>
        <v>#REF!</v>
      </c>
      <c r="D1622" s="88" t="e">
        <f>'ORÇAMENTO '!#REF!</f>
        <v>#REF!</v>
      </c>
      <c r="E1622" s="88" t="e">
        <f>'ORÇAMENTO '!#REF!</f>
        <v>#REF!</v>
      </c>
      <c r="F1622" s="88" t="e">
        <f>'ORÇAMENTO '!#REF!</f>
        <v>#REF!</v>
      </c>
      <c r="G1622" s="90" t="e">
        <f>'ORÇAMENTO '!#REF!</f>
        <v>#REF!</v>
      </c>
      <c r="H1622" s="92" t="e">
        <f>'ORÇAMENTO '!#REF!</f>
        <v>#REF!</v>
      </c>
      <c r="I1622" s="90" t="e">
        <f>'ORÇAMENTO '!#REF!</f>
        <v>#REF!</v>
      </c>
      <c r="J1622" s="90" t="e">
        <f>'ORÇAMENTO '!#REF!</f>
        <v>#REF!</v>
      </c>
      <c r="K1622" s="90" t="e">
        <f>'ORÇAMENTO '!#REF!</f>
        <v>#REF!</v>
      </c>
      <c r="L1622" s="92" t="e">
        <f>'ORÇAMENTO '!#REF!</f>
        <v>#REF!</v>
      </c>
      <c r="M1622" s="92" t="e">
        <f>'ORÇAMENTO '!#REF!</f>
        <v>#REF!</v>
      </c>
      <c r="N1622" s="95" t="e">
        <f>'ORÇAMENTO '!#REF!</f>
        <v>#REF!</v>
      </c>
      <c r="R1622" s="96" t="e">
        <f t="shared" si="488"/>
        <v>#REF!</v>
      </c>
      <c r="S1622" s="96" t="e">
        <f t="shared" si="489"/>
        <v>#REF!</v>
      </c>
      <c r="T1622" s="89" t="e">
        <f t="shared" si="490"/>
        <v>#REF!</v>
      </c>
      <c r="U1622" s="96" t="e">
        <f t="shared" si="493"/>
        <v>#REF!</v>
      </c>
      <c r="V1622" s="100" t="e">
        <f t="shared" si="491"/>
        <v>#REF!</v>
      </c>
      <c r="W1622" s="103" t="e">
        <f t="shared" si="492"/>
        <v>#REF!</v>
      </c>
    </row>
    <row r="1623" spans="3:23">
      <c r="C1623" s="84" t="e">
        <f>'ORÇAMENTO '!#REF!</f>
        <v>#REF!</v>
      </c>
      <c r="D1623" s="88" t="e">
        <f>'ORÇAMENTO '!#REF!</f>
        <v>#REF!</v>
      </c>
      <c r="E1623" s="88" t="e">
        <f>'ORÇAMENTO '!#REF!</f>
        <v>#REF!</v>
      </c>
      <c r="F1623" s="88" t="e">
        <f>'ORÇAMENTO '!#REF!</f>
        <v>#REF!</v>
      </c>
      <c r="G1623" s="90" t="e">
        <f>'ORÇAMENTO '!#REF!</f>
        <v>#REF!</v>
      </c>
      <c r="H1623" s="92" t="e">
        <f>'ORÇAMENTO '!#REF!</f>
        <v>#REF!</v>
      </c>
      <c r="I1623" s="90" t="e">
        <f>'ORÇAMENTO '!#REF!</f>
        <v>#REF!</v>
      </c>
      <c r="J1623" s="90" t="e">
        <f>'ORÇAMENTO '!#REF!</f>
        <v>#REF!</v>
      </c>
      <c r="K1623" s="90" t="e">
        <f>'ORÇAMENTO '!#REF!</f>
        <v>#REF!</v>
      </c>
      <c r="L1623" s="92" t="e">
        <f>'ORÇAMENTO '!#REF!</f>
        <v>#REF!</v>
      </c>
      <c r="M1623" s="92" t="e">
        <f>'ORÇAMENTO '!#REF!</f>
        <v>#REF!</v>
      </c>
      <c r="N1623" s="95" t="e">
        <f>'ORÇAMENTO '!#REF!</f>
        <v>#REF!</v>
      </c>
      <c r="R1623" s="96" t="e">
        <f t="shared" si="488"/>
        <v>#REF!</v>
      </c>
      <c r="S1623" s="96" t="e">
        <f t="shared" si="489"/>
        <v>#REF!</v>
      </c>
      <c r="T1623" s="89" t="e">
        <f t="shared" si="490"/>
        <v>#REF!</v>
      </c>
      <c r="U1623" s="96" t="e">
        <f t="shared" si="493"/>
        <v>#REF!</v>
      </c>
      <c r="V1623" s="100" t="e">
        <f t="shared" si="491"/>
        <v>#REF!</v>
      </c>
      <c r="W1623" s="103" t="e">
        <f t="shared" si="492"/>
        <v>#REF!</v>
      </c>
    </row>
    <row r="1624" spans="3:23">
      <c r="C1624" s="84" t="e">
        <f>'ORÇAMENTO '!#REF!</f>
        <v>#REF!</v>
      </c>
      <c r="D1624" s="88" t="e">
        <f>'ORÇAMENTO '!#REF!</f>
        <v>#REF!</v>
      </c>
      <c r="E1624" s="88" t="e">
        <f>'ORÇAMENTO '!#REF!</f>
        <v>#REF!</v>
      </c>
      <c r="F1624" s="88" t="e">
        <f>'ORÇAMENTO '!#REF!</f>
        <v>#REF!</v>
      </c>
      <c r="G1624" s="90" t="e">
        <f>'ORÇAMENTO '!#REF!</f>
        <v>#REF!</v>
      </c>
      <c r="H1624" s="92" t="e">
        <f>'ORÇAMENTO '!#REF!</f>
        <v>#REF!</v>
      </c>
      <c r="I1624" s="90" t="e">
        <f>'ORÇAMENTO '!#REF!</f>
        <v>#REF!</v>
      </c>
      <c r="J1624" s="90" t="e">
        <f>'ORÇAMENTO '!#REF!</f>
        <v>#REF!</v>
      </c>
      <c r="K1624" s="90" t="e">
        <f>'ORÇAMENTO '!#REF!</f>
        <v>#REF!</v>
      </c>
      <c r="L1624" s="92" t="e">
        <f>'ORÇAMENTO '!#REF!</f>
        <v>#REF!</v>
      </c>
      <c r="M1624" s="92" t="e">
        <f>'ORÇAMENTO '!#REF!</f>
        <v>#REF!</v>
      </c>
      <c r="N1624" s="95" t="e">
        <f>'ORÇAMENTO '!#REF!</f>
        <v>#REF!</v>
      </c>
      <c r="R1624" s="96" t="e">
        <f t="shared" si="488"/>
        <v>#REF!</v>
      </c>
      <c r="S1624" s="96" t="e">
        <f t="shared" si="489"/>
        <v>#REF!</v>
      </c>
      <c r="T1624" s="89" t="e">
        <f t="shared" si="490"/>
        <v>#REF!</v>
      </c>
      <c r="U1624" s="96" t="e">
        <f t="shared" si="493"/>
        <v>#REF!</v>
      </c>
      <c r="V1624" s="100" t="e">
        <f t="shared" si="491"/>
        <v>#REF!</v>
      </c>
      <c r="W1624" s="103" t="e">
        <f t="shared" si="492"/>
        <v>#REF!</v>
      </c>
    </row>
    <row r="1625" spans="3:23">
      <c r="C1625" s="84" t="e">
        <f>'ORÇAMENTO '!#REF!</f>
        <v>#REF!</v>
      </c>
      <c r="D1625" s="88" t="e">
        <f>'ORÇAMENTO '!#REF!</f>
        <v>#REF!</v>
      </c>
      <c r="E1625" s="88" t="e">
        <f>'ORÇAMENTO '!#REF!</f>
        <v>#REF!</v>
      </c>
      <c r="F1625" s="88" t="e">
        <f>'ORÇAMENTO '!#REF!</f>
        <v>#REF!</v>
      </c>
      <c r="G1625" s="90" t="e">
        <f>'ORÇAMENTO '!#REF!</f>
        <v>#REF!</v>
      </c>
      <c r="H1625" s="92" t="e">
        <f>'ORÇAMENTO '!#REF!</f>
        <v>#REF!</v>
      </c>
      <c r="I1625" s="90" t="e">
        <f>'ORÇAMENTO '!#REF!</f>
        <v>#REF!</v>
      </c>
      <c r="J1625" s="90" t="e">
        <f>'ORÇAMENTO '!#REF!</f>
        <v>#REF!</v>
      </c>
      <c r="K1625" s="90" t="e">
        <f>'ORÇAMENTO '!#REF!</f>
        <v>#REF!</v>
      </c>
      <c r="L1625" s="92" t="e">
        <f>'ORÇAMENTO '!#REF!</f>
        <v>#REF!</v>
      </c>
      <c r="M1625" s="92" t="e">
        <f>'ORÇAMENTO '!#REF!</f>
        <v>#REF!</v>
      </c>
      <c r="N1625" s="95" t="e">
        <f>'ORÇAMENTO '!#REF!</f>
        <v>#REF!</v>
      </c>
      <c r="R1625" s="96" t="e">
        <f t="shared" si="488"/>
        <v>#REF!</v>
      </c>
      <c r="S1625" s="96" t="e">
        <f t="shared" si="489"/>
        <v>#REF!</v>
      </c>
      <c r="T1625" s="89" t="e">
        <f t="shared" si="490"/>
        <v>#REF!</v>
      </c>
      <c r="U1625" s="96" t="e">
        <f t="shared" si="493"/>
        <v>#REF!</v>
      </c>
      <c r="V1625" s="100" t="e">
        <f t="shared" si="491"/>
        <v>#REF!</v>
      </c>
      <c r="W1625" s="103" t="e">
        <f t="shared" si="492"/>
        <v>#REF!</v>
      </c>
    </row>
    <row r="1626" spans="3:23">
      <c r="C1626" s="84" t="e">
        <f>'ORÇAMENTO '!#REF!</f>
        <v>#REF!</v>
      </c>
      <c r="D1626" s="88" t="e">
        <f>'ORÇAMENTO '!#REF!</f>
        <v>#REF!</v>
      </c>
      <c r="E1626" s="88" t="e">
        <f>'ORÇAMENTO '!#REF!</f>
        <v>#REF!</v>
      </c>
      <c r="F1626" s="88" t="e">
        <f>'ORÇAMENTO '!#REF!</f>
        <v>#REF!</v>
      </c>
      <c r="G1626" s="90" t="e">
        <f>'ORÇAMENTO '!#REF!</f>
        <v>#REF!</v>
      </c>
      <c r="H1626" s="92" t="e">
        <f>'ORÇAMENTO '!#REF!</f>
        <v>#REF!</v>
      </c>
      <c r="I1626" s="90" t="e">
        <f>'ORÇAMENTO '!#REF!</f>
        <v>#REF!</v>
      </c>
      <c r="J1626" s="90" t="e">
        <f>'ORÇAMENTO '!#REF!</f>
        <v>#REF!</v>
      </c>
      <c r="K1626" s="90" t="e">
        <f>'ORÇAMENTO '!#REF!</f>
        <v>#REF!</v>
      </c>
      <c r="L1626" s="92" t="e">
        <f>'ORÇAMENTO '!#REF!</f>
        <v>#REF!</v>
      </c>
      <c r="M1626" s="92" t="e">
        <f>'ORÇAMENTO '!#REF!</f>
        <v>#REF!</v>
      </c>
      <c r="N1626" s="95" t="e">
        <f>'ORÇAMENTO '!#REF!</f>
        <v>#REF!</v>
      </c>
      <c r="R1626" s="96" t="e">
        <f t="shared" si="488"/>
        <v>#REF!</v>
      </c>
      <c r="S1626" s="96" t="e">
        <f t="shared" si="489"/>
        <v>#REF!</v>
      </c>
      <c r="T1626" s="89" t="e">
        <f t="shared" si="490"/>
        <v>#REF!</v>
      </c>
      <c r="U1626" s="96" t="e">
        <f t="shared" si="493"/>
        <v>#REF!</v>
      </c>
      <c r="V1626" s="100" t="e">
        <f t="shared" si="491"/>
        <v>#REF!</v>
      </c>
      <c r="W1626" s="103" t="e">
        <f t="shared" si="492"/>
        <v>#REF!</v>
      </c>
    </row>
    <row r="1627" spans="3:23" hidden="1">
      <c r="C1627" s="84" t="e">
        <f>'ORÇAMENTO '!#REF!</f>
        <v>#REF!</v>
      </c>
      <c r="D1627" s="88" t="e">
        <f>'ORÇAMENTO '!#REF!</f>
        <v>#REF!</v>
      </c>
      <c r="E1627" s="88" t="e">
        <f>'ORÇAMENTO '!#REF!</f>
        <v>#REF!</v>
      </c>
      <c r="F1627" s="88" t="e">
        <f>'ORÇAMENTO '!#REF!</f>
        <v>#REF!</v>
      </c>
      <c r="G1627" s="90" t="e">
        <f>'ORÇAMENTO '!#REF!</f>
        <v>#REF!</v>
      </c>
      <c r="H1627" s="92" t="e">
        <f>'ORÇAMENTO '!#REF!</f>
        <v>#REF!</v>
      </c>
      <c r="I1627" s="90" t="e">
        <f>'ORÇAMENTO '!#REF!</f>
        <v>#REF!</v>
      </c>
      <c r="J1627" s="90" t="e">
        <f>'ORÇAMENTO '!#REF!</f>
        <v>#REF!</v>
      </c>
      <c r="K1627" s="90" t="e">
        <f>'ORÇAMENTO '!#REF!</f>
        <v>#REF!</v>
      </c>
      <c r="L1627" s="92" t="e">
        <f>'ORÇAMENTO '!#REF!</f>
        <v>#REF!</v>
      </c>
      <c r="M1627" s="92" t="e">
        <f>'ORÇAMENTO '!#REF!</f>
        <v>#REF!</v>
      </c>
      <c r="N1627" s="95" t="e">
        <f>'ORÇAMENTO '!#REF!</f>
        <v>#REF!</v>
      </c>
      <c r="R1627" s="96" t="e">
        <f>IF(F1627=F1626,0,SUMIF(F$6:F$1627,F1627,H$6:H$1627))</f>
        <v>#REF!</v>
      </c>
      <c r="S1627" s="96" t="e">
        <f>IF(F1627=F1626,0,SUMIF(F$6:F$1627,F1627,I$6:I$1627))</f>
        <v>#REF!</v>
      </c>
      <c r="T1627" s="89" t="e">
        <f>IF(F1627=F1626,0,SUMIF(F$6:F$1627,F1627,L$6:L$1627))</f>
        <v>#REF!</v>
      </c>
      <c r="U1627" s="96" t="e">
        <f t="shared" si="493"/>
        <v>#REF!</v>
      </c>
      <c r="V1627" s="100" t="e">
        <f>IF(F1627=F1626,0,SUMIF(F$6:F$1627,F1627,N$6:N$1627))</f>
        <v>#REF!</v>
      </c>
    </row>
    <row r="1628" spans="3:23">
      <c r="C1628" s="84"/>
      <c r="D1628" s="88"/>
      <c r="E1628" s="88"/>
      <c r="F1628" s="88"/>
      <c r="G1628" s="90"/>
      <c r="H1628" s="92"/>
      <c r="I1628" s="90"/>
      <c r="J1628" s="90"/>
      <c r="K1628" s="90"/>
      <c r="L1628" s="92"/>
      <c r="M1628" s="92"/>
    </row>
    <row r="1629" spans="3:23">
      <c r="C1629" s="84"/>
      <c r="D1629" s="88"/>
      <c r="E1629" s="88"/>
      <c r="F1629" s="88"/>
      <c r="G1629" s="90"/>
      <c r="H1629" s="92"/>
      <c r="I1629" s="90"/>
      <c r="J1629" s="90"/>
      <c r="K1629" s="90"/>
      <c r="L1629" s="92"/>
      <c r="M1629" s="92"/>
    </row>
    <row r="1630" spans="3:23">
      <c r="C1630" s="84"/>
      <c r="D1630" s="88"/>
      <c r="E1630" s="88"/>
      <c r="F1630" s="88"/>
      <c r="G1630" s="90"/>
      <c r="H1630" s="92"/>
      <c r="I1630" s="90"/>
      <c r="J1630" s="90"/>
      <c r="K1630" s="90"/>
      <c r="L1630" s="92"/>
      <c r="M1630" s="92"/>
    </row>
    <row r="1631" spans="3:23">
      <c r="C1631" s="84"/>
      <c r="D1631" s="88"/>
      <c r="E1631" s="88"/>
      <c r="F1631" s="88"/>
      <c r="G1631" s="90"/>
      <c r="H1631" s="92"/>
      <c r="I1631" s="90"/>
      <c r="J1631" s="90"/>
      <c r="K1631" s="90"/>
      <c r="L1631" s="92"/>
      <c r="M1631" s="92"/>
    </row>
    <row r="1632" spans="3:23">
      <c r="C1632" s="84"/>
      <c r="D1632" s="88"/>
      <c r="E1632" s="88"/>
      <c r="F1632" s="88"/>
      <c r="G1632" s="90"/>
      <c r="H1632" s="92"/>
      <c r="I1632" s="90"/>
      <c r="J1632" s="90"/>
      <c r="K1632" s="90"/>
      <c r="L1632" s="92"/>
      <c r="M1632" s="92"/>
    </row>
    <row r="1633" spans="3:13">
      <c r="C1633" s="84"/>
      <c r="D1633" s="88"/>
      <c r="E1633" s="88"/>
      <c r="F1633" s="88"/>
      <c r="G1633" s="90"/>
      <c r="H1633" s="92"/>
      <c r="I1633" s="90"/>
      <c r="J1633" s="90"/>
      <c r="K1633" s="90"/>
      <c r="L1633" s="92"/>
      <c r="M1633" s="92"/>
    </row>
    <row r="1634" spans="3:13">
      <c r="C1634" s="84"/>
      <c r="D1634" s="88"/>
      <c r="E1634" s="88"/>
      <c r="F1634" s="88"/>
      <c r="G1634" s="90"/>
      <c r="H1634" s="92"/>
      <c r="I1634" s="90"/>
      <c r="J1634" s="90"/>
      <c r="K1634" s="90"/>
      <c r="L1634" s="92"/>
      <c r="M1634" s="92"/>
    </row>
    <row r="1635" spans="3:13">
      <c r="C1635" s="84"/>
      <c r="D1635" s="88"/>
      <c r="E1635" s="88"/>
      <c r="F1635" s="88"/>
      <c r="G1635" s="90"/>
      <c r="H1635" s="92"/>
      <c r="I1635" s="90"/>
      <c r="J1635" s="90"/>
      <c r="K1635" s="90"/>
      <c r="L1635" s="92"/>
      <c r="M1635" s="92"/>
    </row>
    <row r="1636" spans="3:13">
      <c r="C1636" s="84"/>
      <c r="D1636" s="88"/>
      <c r="E1636" s="88"/>
      <c r="F1636" s="88"/>
      <c r="G1636" s="90"/>
      <c r="H1636" s="92"/>
      <c r="I1636" s="90"/>
      <c r="J1636" s="90"/>
      <c r="K1636" s="90"/>
      <c r="L1636" s="92"/>
      <c r="M1636" s="92"/>
    </row>
    <row r="1637" spans="3:13">
      <c r="C1637" s="84"/>
      <c r="D1637" s="88"/>
      <c r="E1637" s="88"/>
      <c r="F1637" s="88"/>
      <c r="G1637" s="90"/>
      <c r="H1637" s="92"/>
      <c r="I1637" s="90"/>
      <c r="J1637" s="90"/>
      <c r="K1637" s="90"/>
      <c r="L1637" s="92"/>
      <c r="M1637" s="92"/>
    </row>
    <row r="1638" spans="3:13">
      <c r="C1638" s="84"/>
      <c r="D1638" s="88"/>
      <c r="E1638" s="88"/>
      <c r="F1638" s="88"/>
      <c r="G1638" s="90"/>
      <c r="H1638" s="92"/>
      <c r="I1638" s="90"/>
      <c r="J1638" s="90"/>
      <c r="K1638" s="90"/>
      <c r="L1638" s="92"/>
      <c r="M1638" s="92"/>
    </row>
    <row r="1639" spans="3:13">
      <c r="C1639" s="84"/>
      <c r="D1639" s="88"/>
      <c r="E1639" s="88"/>
      <c r="F1639" s="88"/>
      <c r="G1639" s="90"/>
      <c r="H1639" s="92"/>
      <c r="I1639" s="90"/>
      <c r="J1639" s="90"/>
      <c r="K1639" s="90"/>
      <c r="L1639" s="92"/>
      <c r="M1639" s="92"/>
    </row>
    <row r="1640" spans="3:13">
      <c r="C1640" s="84"/>
      <c r="D1640" s="88"/>
      <c r="E1640" s="88"/>
      <c r="F1640" s="88"/>
      <c r="G1640" s="90"/>
      <c r="H1640" s="92"/>
      <c r="I1640" s="90"/>
      <c r="J1640" s="90"/>
      <c r="K1640" s="90"/>
      <c r="L1640" s="92"/>
      <c r="M1640" s="92"/>
    </row>
    <row r="1641" spans="3:13">
      <c r="C1641" s="84"/>
      <c r="D1641" s="88"/>
      <c r="E1641" s="88"/>
      <c r="F1641" s="88"/>
      <c r="G1641" s="90"/>
      <c r="H1641" s="92"/>
      <c r="I1641" s="90"/>
      <c r="J1641" s="90"/>
      <c r="K1641" s="90"/>
      <c r="L1641" s="92"/>
      <c r="M1641" s="92"/>
    </row>
    <row r="1642" spans="3:13">
      <c r="C1642" s="84"/>
      <c r="D1642" s="88"/>
      <c r="E1642" s="88"/>
      <c r="F1642" s="88"/>
      <c r="G1642" s="90"/>
      <c r="H1642" s="92"/>
      <c r="I1642" s="90"/>
      <c r="J1642" s="90"/>
      <c r="K1642" s="90"/>
      <c r="L1642" s="92"/>
      <c r="M1642" s="92"/>
    </row>
    <row r="1643" spans="3:13">
      <c r="C1643" s="84"/>
      <c r="D1643" s="88"/>
      <c r="E1643" s="88"/>
      <c r="F1643" s="88"/>
      <c r="G1643" s="90"/>
      <c r="H1643" s="92"/>
      <c r="I1643" s="90"/>
      <c r="J1643" s="90"/>
      <c r="K1643" s="90"/>
      <c r="L1643" s="92"/>
      <c r="M1643" s="92"/>
    </row>
    <row r="1644" spans="3:13">
      <c r="C1644" s="84"/>
      <c r="D1644" s="88"/>
      <c r="E1644" s="88"/>
      <c r="F1644" s="88"/>
      <c r="G1644" s="90"/>
      <c r="H1644" s="92"/>
      <c r="I1644" s="90"/>
      <c r="J1644" s="90"/>
      <c r="K1644" s="90"/>
      <c r="L1644" s="92"/>
      <c r="M1644" s="92"/>
    </row>
    <row r="1645" spans="3:13">
      <c r="C1645" s="84"/>
      <c r="D1645" s="88"/>
      <c r="E1645" s="88"/>
      <c r="F1645" s="88"/>
      <c r="G1645" s="90"/>
      <c r="H1645" s="92"/>
      <c r="I1645" s="90"/>
      <c r="J1645" s="90"/>
      <c r="K1645" s="90"/>
      <c r="L1645" s="92"/>
      <c r="M1645" s="92"/>
    </row>
    <row r="1646" spans="3:13">
      <c r="C1646" s="84"/>
      <c r="D1646" s="88"/>
      <c r="E1646" s="88"/>
      <c r="F1646" s="88"/>
      <c r="G1646" s="90"/>
      <c r="H1646" s="92"/>
      <c r="I1646" s="90"/>
      <c r="J1646" s="90"/>
      <c r="K1646" s="90"/>
      <c r="L1646" s="92"/>
      <c r="M1646" s="92"/>
    </row>
    <row r="1647" spans="3:13">
      <c r="C1647" s="84"/>
      <c r="D1647" s="88"/>
      <c r="E1647" s="88"/>
      <c r="F1647" s="88"/>
      <c r="G1647" s="90"/>
      <c r="H1647" s="92"/>
      <c r="I1647" s="90"/>
      <c r="J1647" s="90"/>
      <c r="K1647" s="90"/>
      <c r="L1647" s="92"/>
      <c r="M1647" s="92"/>
    </row>
    <row r="1648" spans="3:13">
      <c r="C1648" s="84"/>
      <c r="D1648" s="88"/>
      <c r="E1648" s="88"/>
      <c r="F1648" s="88"/>
      <c r="G1648" s="90"/>
      <c r="H1648" s="92"/>
      <c r="I1648" s="90"/>
      <c r="J1648" s="90"/>
      <c r="K1648" s="90"/>
      <c r="L1648" s="92"/>
      <c r="M1648" s="92"/>
    </row>
    <row r="1649" spans="3:13">
      <c r="C1649" s="84"/>
      <c r="D1649" s="88"/>
      <c r="E1649" s="88"/>
      <c r="F1649" s="88"/>
      <c r="G1649" s="90"/>
      <c r="H1649" s="92"/>
      <c r="I1649" s="90"/>
      <c r="J1649" s="90"/>
      <c r="K1649" s="90"/>
      <c r="L1649" s="92"/>
      <c r="M1649" s="92"/>
    </row>
    <row r="1650" spans="3:13">
      <c r="C1650" s="84"/>
      <c r="D1650" s="88"/>
      <c r="E1650" s="88"/>
      <c r="F1650" s="88"/>
      <c r="G1650" s="90"/>
      <c r="H1650" s="92"/>
      <c r="I1650" s="90"/>
      <c r="J1650" s="90"/>
      <c r="K1650" s="90"/>
      <c r="L1650" s="92"/>
      <c r="M1650" s="92"/>
    </row>
    <row r="1651" spans="3:13">
      <c r="C1651" s="84"/>
      <c r="D1651" s="88"/>
      <c r="E1651" s="88"/>
      <c r="F1651" s="88"/>
      <c r="G1651" s="90"/>
      <c r="H1651" s="92"/>
      <c r="I1651" s="90"/>
      <c r="J1651" s="90"/>
      <c r="K1651" s="90"/>
      <c r="L1651" s="92"/>
      <c r="M1651" s="92"/>
    </row>
    <row r="1652" spans="3:13">
      <c r="C1652" s="84"/>
      <c r="D1652" s="88"/>
      <c r="E1652" s="88"/>
      <c r="F1652" s="88"/>
      <c r="G1652" s="90"/>
      <c r="H1652" s="92"/>
      <c r="I1652" s="90"/>
      <c r="J1652" s="90"/>
      <c r="K1652" s="90"/>
      <c r="L1652" s="92"/>
      <c r="M1652" s="92"/>
    </row>
    <row r="1653" spans="3:13">
      <c r="C1653" s="84"/>
      <c r="D1653" s="88"/>
      <c r="E1653" s="88"/>
      <c r="F1653" s="88"/>
      <c r="G1653" s="90"/>
      <c r="H1653" s="92"/>
      <c r="I1653" s="90"/>
      <c r="J1653" s="90"/>
      <c r="K1653" s="90"/>
      <c r="L1653" s="92"/>
      <c r="M1653" s="92"/>
    </row>
    <row r="1654" spans="3:13">
      <c r="C1654" s="84"/>
      <c r="D1654" s="88"/>
      <c r="E1654" s="88"/>
      <c r="F1654" s="88"/>
      <c r="G1654" s="90"/>
      <c r="H1654" s="92"/>
      <c r="I1654" s="90"/>
      <c r="J1654" s="90"/>
      <c r="K1654" s="90"/>
      <c r="L1654" s="92"/>
      <c r="M1654" s="92"/>
    </row>
    <row r="1655" spans="3:13">
      <c r="C1655" s="84"/>
      <c r="D1655" s="88"/>
      <c r="E1655" s="88"/>
      <c r="F1655" s="88"/>
      <c r="G1655" s="90"/>
      <c r="H1655" s="92"/>
      <c r="I1655" s="90"/>
      <c r="J1655" s="90"/>
      <c r="K1655" s="90"/>
      <c r="L1655" s="92"/>
      <c r="M1655" s="92"/>
    </row>
    <row r="1656" spans="3:13">
      <c r="C1656" s="84"/>
      <c r="D1656" s="88"/>
      <c r="E1656" s="88"/>
      <c r="F1656" s="88"/>
      <c r="G1656" s="90"/>
      <c r="H1656" s="92"/>
      <c r="I1656" s="90"/>
      <c r="J1656" s="90"/>
      <c r="K1656" s="90"/>
      <c r="L1656" s="92"/>
      <c r="M1656" s="92"/>
    </row>
    <row r="1657" spans="3:13">
      <c r="C1657" s="84"/>
      <c r="D1657" s="88"/>
      <c r="E1657" s="88"/>
      <c r="F1657" s="88"/>
      <c r="G1657" s="90"/>
      <c r="H1657" s="92"/>
      <c r="I1657" s="90"/>
      <c r="J1657" s="90"/>
      <c r="K1657" s="90"/>
      <c r="L1657" s="92"/>
      <c r="M1657" s="92"/>
    </row>
    <row r="1658" spans="3:13">
      <c r="C1658" s="84"/>
      <c r="D1658" s="88"/>
      <c r="E1658" s="88"/>
      <c r="F1658" s="88"/>
      <c r="G1658" s="90"/>
      <c r="H1658" s="92"/>
      <c r="I1658" s="90"/>
      <c r="J1658" s="90"/>
      <c r="K1658" s="90"/>
      <c r="L1658" s="92"/>
      <c r="M1658" s="92"/>
    </row>
    <row r="1659" spans="3:13">
      <c r="C1659" s="84"/>
      <c r="D1659" s="88"/>
      <c r="E1659" s="88"/>
      <c r="F1659" s="88"/>
      <c r="G1659" s="90"/>
      <c r="H1659" s="92"/>
      <c r="I1659" s="90"/>
      <c r="J1659" s="90"/>
      <c r="K1659" s="90"/>
      <c r="L1659" s="92"/>
      <c r="M1659" s="92"/>
    </row>
    <row r="1660" spans="3:13">
      <c r="C1660" s="84"/>
      <c r="D1660" s="88"/>
      <c r="E1660" s="88"/>
      <c r="F1660" s="88"/>
      <c r="G1660" s="90"/>
      <c r="H1660" s="92"/>
      <c r="I1660" s="90"/>
      <c r="J1660" s="90"/>
      <c r="K1660" s="90"/>
      <c r="L1660" s="92"/>
      <c r="M1660" s="92"/>
    </row>
    <row r="1661" spans="3:13">
      <c r="C1661" s="84"/>
      <c r="D1661" s="88"/>
      <c r="E1661" s="88"/>
      <c r="F1661" s="88"/>
      <c r="G1661" s="90"/>
      <c r="H1661" s="92"/>
      <c r="I1661" s="90"/>
      <c r="J1661" s="90"/>
      <c r="K1661" s="90"/>
      <c r="L1661" s="92"/>
      <c r="M1661" s="92"/>
    </row>
    <row r="1662" spans="3:13">
      <c r="C1662" s="84"/>
      <c r="D1662" s="88"/>
      <c r="E1662" s="88"/>
      <c r="F1662" s="88"/>
      <c r="G1662" s="90"/>
      <c r="H1662" s="92"/>
      <c r="I1662" s="90"/>
      <c r="J1662" s="90"/>
      <c r="K1662" s="90"/>
      <c r="L1662" s="92"/>
      <c r="M1662" s="92"/>
    </row>
    <row r="1663" spans="3:13">
      <c r="C1663" s="84"/>
      <c r="D1663" s="88"/>
      <c r="E1663" s="88"/>
      <c r="F1663" s="88"/>
      <c r="G1663" s="90"/>
      <c r="H1663" s="92"/>
      <c r="I1663" s="90"/>
      <c r="J1663" s="90"/>
      <c r="K1663" s="90"/>
      <c r="L1663" s="92"/>
      <c r="M1663" s="92"/>
    </row>
    <row r="1664" spans="3:13">
      <c r="C1664" s="84"/>
      <c r="D1664" s="88"/>
      <c r="E1664" s="88"/>
      <c r="F1664" s="88"/>
      <c r="G1664" s="90"/>
      <c r="H1664" s="92"/>
      <c r="I1664" s="90"/>
      <c r="J1664" s="90"/>
      <c r="K1664" s="90"/>
      <c r="L1664" s="92"/>
      <c r="M1664" s="92"/>
    </row>
    <row r="1665" spans="3:13">
      <c r="C1665" s="84"/>
      <c r="D1665" s="88"/>
      <c r="E1665" s="88"/>
      <c r="F1665" s="88"/>
      <c r="G1665" s="90"/>
      <c r="H1665" s="92"/>
      <c r="I1665" s="90"/>
      <c r="J1665" s="90"/>
      <c r="K1665" s="90"/>
      <c r="L1665" s="92"/>
      <c r="M1665" s="92"/>
    </row>
    <row r="1666" spans="3:13">
      <c r="C1666" s="84"/>
      <c r="D1666" s="88"/>
      <c r="E1666" s="88"/>
      <c r="F1666" s="88"/>
      <c r="G1666" s="90"/>
      <c r="H1666" s="92"/>
      <c r="I1666" s="90"/>
      <c r="J1666" s="90"/>
      <c r="K1666" s="90"/>
      <c r="L1666" s="92"/>
      <c r="M1666" s="92"/>
    </row>
    <row r="1667" spans="3:13">
      <c r="C1667" s="84"/>
      <c r="D1667" s="88"/>
      <c r="E1667" s="88"/>
      <c r="F1667" s="88"/>
      <c r="G1667" s="90"/>
      <c r="H1667" s="92"/>
      <c r="I1667" s="90"/>
      <c r="J1667" s="90"/>
      <c r="K1667" s="90"/>
      <c r="L1667" s="92"/>
      <c r="M1667" s="92"/>
    </row>
    <row r="1668" spans="3:13">
      <c r="C1668" s="84"/>
      <c r="D1668" s="88"/>
      <c r="E1668" s="88"/>
      <c r="F1668" s="88"/>
      <c r="G1668" s="90"/>
      <c r="H1668" s="92"/>
      <c r="I1668" s="90"/>
      <c r="J1668" s="90"/>
      <c r="K1668" s="90"/>
      <c r="L1668" s="92"/>
      <c r="M1668" s="92"/>
    </row>
    <row r="1669" spans="3:13">
      <c r="C1669" s="84"/>
      <c r="D1669" s="88"/>
      <c r="E1669" s="88"/>
      <c r="F1669" s="88"/>
      <c r="G1669" s="90"/>
      <c r="H1669" s="92"/>
      <c r="I1669" s="90"/>
      <c r="J1669" s="90"/>
      <c r="K1669" s="90"/>
      <c r="L1669" s="92"/>
      <c r="M1669" s="92"/>
    </row>
    <row r="1670" spans="3:13">
      <c r="C1670" s="84"/>
      <c r="D1670" s="88"/>
      <c r="E1670" s="88"/>
      <c r="F1670" s="88"/>
      <c r="G1670" s="90"/>
      <c r="H1670" s="92"/>
      <c r="I1670" s="90"/>
      <c r="J1670" s="90"/>
      <c r="K1670" s="90"/>
      <c r="L1670" s="92"/>
      <c r="M1670" s="92"/>
    </row>
    <row r="1671" spans="3:13">
      <c r="C1671" s="84"/>
      <c r="D1671" s="88"/>
      <c r="E1671" s="88"/>
      <c r="F1671" s="88"/>
      <c r="G1671" s="90"/>
      <c r="H1671" s="92"/>
      <c r="I1671" s="90"/>
      <c r="J1671" s="90"/>
      <c r="K1671" s="90"/>
      <c r="L1671" s="92"/>
      <c r="M1671" s="92"/>
    </row>
    <row r="1672" spans="3:13">
      <c r="C1672" s="84"/>
      <c r="D1672" s="88"/>
      <c r="E1672" s="88"/>
      <c r="F1672" s="88"/>
      <c r="G1672" s="90"/>
      <c r="H1672" s="92"/>
      <c r="I1672" s="90"/>
      <c r="J1672" s="90"/>
      <c r="K1672" s="90"/>
      <c r="L1672" s="92"/>
      <c r="M1672" s="92"/>
    </row>
    <row r="1673" spans="3:13">
      <c r="C1673" s="84"/>
      <c r="D1673" s="88"/>
      <c r="E1673" s="88"/>
      <c r="F1673" s="88"/>
      <c r="G1673" s="90"/>
      <c r="H1673" s="92"/>
      <c r="I1673" s="90"/>
      <c r="J1673" s="90"/>
      <c r="K1673" s="90"/>
      <c r="L1673" s="92"/>
      <c r="M1673" s="92"/>
    </row>
    <row r="1674" spans="3:13">
      <c r="C1674" s="84"/>
      <c r="D1674" s="88"/>
      <c r="E1674" s="88"/>
      <c r="F1674" s="88"/>
      <c r="G1674" s="90"/>
      <c r="H1674" s="92"/>
      <c r="I1674" s="90"/>
      <c r="J1674" s="90"/>
      <c r="K1674" s="90"/>
      <c r="L1674" s="92"/>
      <c r="M1674" s="92"/>
    </row>
    <row r="1675" spans="3:13">
      <c r="C1675" s="84"/>
      <c r="D1675" s="88"/>
      <c r="E1675" s="88"/>
      <c r="F1675" s="88"/>
      <c r="G1675" s="90"/>
      <c r="H1675" s="92"/>
      <c r="I1675" s="90"/>
      <c r="J1675" s="90"/>
      <c r="K1675" s="90"/>
      <c r="L1675" s="92"/>
      <c r="M1675" s="92"/>
    </row>
    <row r="1676" spans="3:13">
      <c r="C1676" s="84"/>
      <c r="D1676" s="88"/>
      <c r="E1676" s="88"/>
      <c r="F1676" s="88"/>
      <c r="G1676" s="90"/>
      <c r="H1676" s="92"/>
      <c r="I1676" s="90"/>
      <c r="J1676" s="90"/>
      <c r="K1676" s="90"/>
      <c r="L1676" s="92"/>
      <c r="M1676" s="92"/>
    </row>
    <row r="1677" spans="3:13">
      <c r="C1677" s="84"/>
      <c r="D1677" s="88"/>
      <c r="E1677" s="88"/>
      <c r="F1677" s="88"/>
      <c r="G1677" s="90"/>
      <c r="H1677" s="92"/>
      <c r="I1677" s="90"/>
      <c r="J1677" s="90"/>
      <c r="K1677" s="90"/>
      <c r="L1677" s="92"/>
      <c r="M1677" s="92"/>
    </row>
    <row r="1678" spans="3:13">
      <c r="C1678" s="84"/>
      <c r="D1678" s="88"/>
      <c r="E1678" s="88"/>
      <c r="F1678" s="88"/>
      <c r="G1678" s="90"/>
      <c r="H1678" s="92"/>
      <c r="I1678" s="90"/>
      <c r="J1678" s="90"/>
      <c r="K1678" s="90"/>
      <c r="L1678" s="92"/>
      <c r="M1678" s="92"/>
    </row>
    <row r="1679" spans="3:13">
      <c r="C1679" s="84"/>
      <c r="D1679" s="88"/>
      <c r="E1679" s="88"/>
      <c r="F1679" s="88"/>
      <c r="G1679" s="90"/>
      <c r="H1679" s="92"/>
      <c r="I1679" s="90"/>
      <c r="J1679" s="90"/>
      <c r="K1679" s="90"/>
      <c r="L1679" s="92"/>
      <c r="M1679" s="92"/>
    </row>
    <row r="1680" spans="3:13">
      <c r="C1680" s="84"/>
      <c r="D1680" s="88"/>
      <c r="E1680" s="88"/>
      <c r="F1680" s="88"/>
      <c r="G1680" s="90"/>
      <c r="H1680" s="92"/>
      <c r="I1680" s="90"/>
      <c r="J1680" s="90"/>
      <c r="K1680" s="90"/>
      <c r="L1680" s="92"/>
      <c r="M1680" s="92"/>
    </row>
    <row r="1681" spans="3:13">
      <c r="C1681" s="84"/>
      <c r="D1681" s="88"/>
      <c r="E1681" s="88"/>
      <c r="F1681" s="88"/>
      <c r="G1681" s="90"/>
      <c r="H1681" s="92"/>
      <c r="I1681" s="90"/>
      <c r="J1681" s="90"/>
      <c r="K1681" s="90"/>
      <c r="L1681" s="92"/>
      <c r="M1681" s="92"/>
    </row>
    <row r="1682" spans="3:13">
      <c r="C1682" s="84"/>
      <c r="D1682" s="88"/>
      <c r="E1682" s="88"/>
      <c r="F1682" s="88"/>
      <c r="G1682" s="90"/>
      <c r="H1682" s="92"/>
      <c r="I1682" s="90"/>
      <c r="J1682" s="90"/>
      <c r="K1682" s="90"/>
      <c r="L1682" s="92"/>
      <c r="M1682" s="92"/>
    </row>
    <row r="1683" spans="3:13">
      <c r="C1683" s="84"/>
      <c r="D1683" s="88"/>
      <c r="E1683" s="88"/>
      <c r="F1683" s="88"/>
      <c r="G1683" s="90"/>
      <c r="H1683" s="92"/>
      <c r="I1683" s="90"/>
      <c r="J1683" s="90"/>
      <c r="K1683" s="90"/>
      <c r="L1683" s="92"/>
      <c r="M1683" s="92"/>
    </row>
    <row r="1684" spans="3:13">
      <c r="C1684" s="84"/>
      <c r="D1684" s="88"/>
      <c r="E1684" s="88"/>
      <c r="F1684" s="88"/>
      <c r="G1684" s="90"/>
      <c r="H1684" s="92"/>
      <c r="I1684" s="90"/>
      <c r="J1684" s="90"/>
      <c r="K1684" s="90"/>
      <c r="L1684" s="92"/>
      <c r="M1684" s="92"/>
    </row>
    <row r="1685" spans="3:13">
      <c r="C1685" s="84"/>
      <c r="D1685" s="88"/>
      <c r="E1685" s="88"/>
      <c r="F1685" s="88"/>
      <c r="G1685" s="90"/>
      <c r="H1685" s="92"/>
      <c r="I1685" s="90"/>
      <c r="J1685" s="90"/>
      <c r="K1685" s="90"/>
      <c r="L1685" s="92"/>
      <c r="M1685" s="92"/>
    </row>
    <row r="1686" spans="3:13">
      <c r="C1686" s="84"/>
      <c r="D1686" s="88"/>
      <c r="E1686" s="88"/>
      <c r="F1686" s="88"/>
      <c r="G1686" s="90"/>
      <c r="H1686" s="92"/>
      <c r="I1686" s="90"/>
      <c r="J1686" s="90"/>
      <c r="K1686" s="90"/>
      <c r="L1686" s="92"/>
      <c r="M1686" s="92"/>
    </row>
    <row r="1687" spans="3:13">
      <c r="C1687" s="84"/>
      <c r="D1687" s="88"/>
      <c r="E1687" s="88"/>
      <c r="F1687" s="88"/>
      <c r="G1687" s="90"/>
      <c r="H1687" s="92"/>
      <c r="I1687" s="90"/>
      <c r="J1687" s="90"/>
      <c r="K1687" s="90"/>
      <c r="L1687" s="92"/>
      <c r="M1687" s="92"/>
    </row>
    <row r="1688" spans="3:13">
      <c r="C1688" s="84"/>
      <c r="D1688" s="88"/>
      <c r="E1688" s="88"/>
      <c r="F1688" s="88"/>
      <c r="G1688" s="90"/>
      <c r="H1688" s="92"/>
      <c r="I1688" s="90"/>
      <c r="J1688" s="90"/>
      <c r="K1688" s="90"/>
      <c r="L1688" s="92"/>
      <c r="M1688" s="92"/>
    </row>
    <row r="1689" spans="3:13">
      <c r="C1689" s="84"/>
      <c r="D1689" s="88"/>
      <c r="E1689" s="88"/>
      <c r="F1689" s="88"/>
      <c r="G1689" s="90"/>
      <c r="H1689" s="92"/>
      <c r="I1689" s="90"/>
      <c r="J1689" s="90"/>
      <c r="K1689" s="90"/>
      <c r="L1689" s="92"/>
      <c r="M1689" s="92"/>
    </row>
    <row r="1690" spans="3:13">
      <c r="C1690" s="84"/>
      <c r="D1690" s="88"/>
      <c r="E1690" s="88"/>
      <c r="F1690" s="88"/>
      <c r="G1690" s="90"/>
      <c r="H1690" s="92"/>
      <c r="I1690" s="90"/>
      <c r="J1690" s="90"/>
      <c r="K1690" s="90"/>
      <c r="L1690" s="92"/>
      <c r="M1690" s="92"/>
    </row>
    <row r="1691" spans="3:13">
      <c r="C1691" s="84"/>
      <c r="D1691" s="88"/>
      <c r="E1691" s="88"/>
      <c r="F1691" s="88"/>
      <c r="G1691" s="90"/>
      <c r="H1691" s="92"/>
      <c r="I1691" s="90"/>
      <c r="J1691" s="90"/>
      <c r="K1691" s="90"/>
      <c r="L1691" s="92"/>
      <c r="M1691" s="92"/>
    </row>
    <row r="1692" spans="3:13">
      <c r="C1692" s="84"/>
      <c r="D1692" s="88"/>
      <c r="E1692" s="88"/>
      <c r="F1692" s="88"/>
      <c r="G1692" s="90"/>
      <c r="H1692" s="92"/>
      <c r="I1692" s="90"/>
      <c r="J1692" s="90"/>
      <c r="K1692" s="90"/>
      <c r="L1692" s="92"/>
      <c r="M1692" s="92"/>
    </row>
    <row r="1693" spans="3:13">
      <c r="C1693" s="84"/>
      <c r="D1693" s="88"/>
      <c r="E1693" s="88"/>
      <c r="F1693" s="88"/>
      <c r="G1693" s="90"/>
      <c r="H1693" s="92"/>
      <c r="I1693" s="90"/>
      <c r="J1693" s="90"/>
      <c r="K1693" s="90"/>
      <c r="L1693" s="92"/>
      <c r="M1693" s="92"/>
    </row>
    <row r="1694" spans="3:13">
      <c r="C1694" s="84"/>
      <c r="D1694" s="88"/>
      <c r="E1694" s="88"/>
      <c r="F1694" s="88"/>
      <c r="G1694" s="90"/>
      <c r="H1694" s="92"/>
      <c r="I1694" s="90"/>
      <c r="J1694" s="90"/>
      <c r="K1694" s="90"/>
      <c r="L1694" s="92"/>
      <c r="M1694" s="92"/>
    </row>
    <row r="1695" spans="3:13">
      <c r="C1695" s="84"/>
      <c r="D1695" s="88"/>
      <c r="E1695" s="88"/>
      <c r="F1695" s="88"/>
      <c r="G1695" s="90"/>
      <c r="H1695" s="92"/>
      <c r="I1695" s="90"/>
      <c r="J1695" s="90"/>
      <c r="K1695" s="90"/>
      <c r="L1695" s="92"/>
      <c r="M1695" s="92"/>
    </row>
    <row r="1696" spans="3:13">
      <c r="C1696" s="84"/>
      <c r="D1696" s="88"/>
      <c r="E1696" s="88"/>
      <c r="F1696" s="88"/>
      <c r="G1696" s="90"/>
      <c r="H1696" s="92"/>
      <c r="I1696" s="90"/>
      <c r="J1696" s="90"/>
      <c r="K1696" s="90"/>
      <c r="L1696" s="92"/>
      <c r="M1696" s="92"/>
    </row>
    <row r="1697" spans="3:13">
      <c r="C1697" s="84"/>
      <c r="D1697" s="88"/>
      <c r="E1697" s="88"/>
      <c r="F1697" s="88"/>
      <c r="G1697" s="90"/>
      <c r="H1697" s="92"/>
      <c r="I1697" s="90"/>
      <c r="J1697" s="90"/>
      <c r="K1697" s="90"/>
      <c r="L1697" s="92"/>
      <c r="M1697" s="92"/>
    </row>
    <row r="1698" spans="3:13">
      <c r="C1698" s="84"/>
      <c r="D1698" s="88"/>
      <c r="E1698" s="88"/>
      <c r="F1698" s="88"/>
      <c r="G1698" s="90"/>
      <c r="H1698" s="92"/>
      <c r="I1698" s="90"/>
      <c r="J1698" s="90"/>
      <c r="K1698" s="90"/>
      <c r="L1698" s="92"/>
      <c r="M1698" s="92"/>
    </row>
    <row r="1699" spans="3:13">
      <c r="C1699" s="84"/>
      <c r="D1699" s="88"/>
      <c r="E1699" s="88"/>
      <c r="F1699" s="88"/>
      <c r="G1699" s="90"/>
      <c r="H1699" s="92"/>
      <c r="I1699" s="90"/>
      <c r="J1699" s="90"/>
      <c r="K1699" s="90"/>
      <c r="L1699" s="92"/>
      <c r="M1699" s="92"/>
    </row>
    <row r="1700" spans="3:13">
      <c r="C1700" s="84"/>
      <c r="D1700" s="88"/>
      <c r="E1700" s="88"/>
      <c r="F1700" s="88"/>
      <c r="G1700" s="90"/>
      <c r="H1700" s="92"/>
      <c r="I1700" s="90"/>
      <c r="J1700" s="90"/>
      <c r="K1700" s="90"/>
      <c r="L1700" s="92"/>
      <c r="M1700" s="92"/>
    </row>
    <row r="1701" spans="3:13">
      <c r="C1701" s="84"/>
      <c r="D1701" s="88"/>
      <c r="E1701" s="88"/>
      <c r="F1701" s="88"/>
      <c r="G1701" s="90"/>
      <c r="H1701" s="92"/>
      <c r="I1701" s="90"/>
      <c r="J1701" s="90"/>
      <c r="K1701" s="90"/>
      <c r="L1701" s="92"/>
      <c r="M1701" s="92"/>
    </row>
    <row r="1702" spans="3:13">
      <c r="C1702" s="84"/>
      <c r="D1702" s="88"/>
      <c r="E1702" s="88"/>
      <c r="F1702" s="88"/>
      <c r="G1702" s="90"/>
      <c r="H1702" s="92"/>
      <c r="I1702" s="90"/>
      <c r="J1702" s="90"/>
      <c r="K1702" s="90"/>
      <c r="L1702" s="92"/>
      <c r="M1702" s="92"/>
    </row>
    <row r="1703" spans="3:13">
      <c r="C1703" s="84"/>
      <c r="D1703" s="88"/>
      <c r="E1703" s="88"/>
      <c r="F1703" s="88"/>
      <c r="G1703" s="90"/>
      <c r="H1703" s="92"/>
      <c r="I1703" s="90"/>
      <c r="J1703" s="90"/>
      <c r="K1703" s="90"/>
      <c r="L1703" s="92"/>
      <c r="M1703" s="92"/>
    </row>
    <row r="1704" spans="3:13">
      <c r="C1704" s="84"/>
      <c r="D1704" s="88"/>
      <c r="E1704" s="88"/>
      <c r="F1704" s="88"/>
      <c r="G1704" s="90"/>
      <c r="H1704" s="92"/>
      <c r="I1704" s="90"/>
      <c r="J1704" s="90"/>
      <c r="K1704" s="90"/>
      <c r="L1704" s="92"/>
      <c r="M1704" s="92"/>
    </row>
    <row r="1705" spans="3:13">
      <c r="C1705" s="84"/>
      <c r="D1705" s="88"/>
      <c r="E1705" s="88"/>
      <c r="F1705" s="88"/>
      <c r="G1705" s="90"/>
      <c r="H1705" s="92"/>
      <c r="I1705" s="90"/>
      <c r="J1705" s="90"/>
      <c r="K1705" s="90"/>
      <c r="L1705" s="92"/>
      <c r="M1705" s="92"/>
    </row>
    <row r="1706" spans="3:13">
      <c r="C1706" s="84"/>
      <c r="D1706" s="88"/>
      <c r="E1706" s="88"/>
      <c r="F1706" s="88"/>
      <c r="G1706" s="90"/>
      <c r="H1706" s="92"/>
      <c r="I1706" s="90"/>
      <c r="J1706" s="90"/>
      <c r="K1706" s="90"/>
      <c r="L1706" s="92"/>
      <c r="M1706" s="92"/>
    </row>
    <row r="1707" spans="3:13">
      <c r="C1707" s="84"/>
      <c r="D1707" s="88"/>
      <c r="E1707" s="88"/>
      <c r="F1707" s="88"/>
      <c r="G1707" s="90"/>
      <c r="H1707" s="92"/>
      <c r="I1707" s="90"/>
      <c r="J1707" s="90"/>
      <c r="K1707" s="90"/>
      <c r="L1707" s="92"/>
      <c r="M1707" s="92"/>
    </row>
    <row r="1708" spans="3:13">
      <c r="C1708" s="84"/>
      <c r="D1708" s="88"/>
      <c r="E1708" s="88"/>
      <c r="F1708" s="88"/>
      <c r="G1708" s="90"/>
      <c r="H1708" s="92"/>
      <c r="I1708" s="90"/>
      <c r="J1708" s="90"/>
      <c r="K1708" s="90"/>
      <c r="L1708" s="92"/>
      <c r="M1708" s="92"/>
    </row>
    <row r="1709" spans="3:13">
      <c r="C1709" s="84"/>
      <c r="D1709" s="88"/>
      <c r="E1709" s="88"/>
      <c r="F1709" s="88"/>
      <c r="G1709" s="90"/>
      <c r="H1709" s="92"/>
      <c r="I1709" s="90"/>
      <c r="J1709" s="90"/>
      <c r="K1709" s="90"/>
      <c r="L1709" s="92"/>
      <c r="M1709" s="92"/>
    </row>
    <row r="1710" spans="3:13">
      <c r="C1710" s="84"/>
      <c r="D1710" s="88"/>
      <c r="E1710" s="88"/>
      <c r="F1710" s="88"/>
      <c r="G1710" s="90"/>
      <c r="H1710" s="92"/>
      <c r="I1710" s="90"/>
      <c r="J1710" s="90"/>
      <c r="K1710" s="90"/>
      <c r="L1710" s="92"/>
      <c r="M1710" s="92"/>
    </row>
    <row r="1711" spans="3:13">
      <c r="C1711" s="84"/>
      <c r="D1711" s="88"/>
      <c r="E1711" s="88"/>
      <c r="F1711" s="88"/>
      <c r="G1711" s="90"/>
      <c r="H1711" s="92"/>
      <c r="I1711" s="90"/>
      <c r="J1711" s="90"/>
      <c r="K1711" s="90"/>
      <c r="L1711" s="92"/>
      <c r="M1711" s="92"/>
    </row>
    <row r="1712" spans="3:13">
      <c r="C1712" s="84"/>
      <c r="D1712" s="88"/>
      <c r="E1712" s="88"/>
      <c r="F1712" s="88"/>
      <c r="G1712" s="90"/>
      <c r="H1712" s="92"/>
      <c r="I1712" s="90"/>
      <c r="J1712" s="90"/>
      <c r="K1712" s="90"/>
      <c r="L1712" s="92"/>
      <c r="M1712" s="92"/>
    </row>
    <row r="1713" spans="3:13">
      <c r="C1713" s="84"/>
      <c r="D1713" s="88"/>
      <c r="E1713" s="88"/>
      <c r="F1713" s="88"/>
      <c r="G1713" s="90"/>
      <c r="H1713" s="92"/>
      <c r="I1713" s="90"/>
      <c r="J1713" s="90"/>
      <c r="K1713" s="90"/>
      <c r="L1713" s="92"/>
      <c r="M1713" s="92"/>
    </row>
    <row r="1714" spans="3:13">
      <c r="C1714" s="84"/>
      <c r="D1714" s="88"/>
      <c r="E1714" s="88"/>
      <c r="F1714" s="88"/>
      <c r="G1714" s="90"/>
      <c r="H1714" s="92"/>
      <c r="I1714" s="90"/>
      <c r="J1714" s="90"/>
      <c r="K1714" s="90"/>
      <c r="L1714" s="92"/>
      <c r="M1714" s="92"/>
    </row>
    <row r="1715" spans="3:13">
      <c r="C1715" s="84"/>
      <c r="D1715" s="88"/>
      <c r="E1715" s="88"/>
      <c r="F1715" s="88"/>
      <c r="G1715" s="90"/>
      <c r="H1715" s="92"/>
      <c r="I1715" s="90"/>
      <c r="J1715" s="90"/>
      <c r="K1715" s="90"/>
      <c r="L1715" s="92"/>
      <c r="M1715" s="92"/>
    </row>
    <row r="1716" spans="3:13">
      <c r="C1716" s="84"/>
      <c r="D1716" s="88"/>
      <c r="E1716" s="88"/>
      <c r="F1716" s="88"/>
      <c r="G1716" s="90"/>
      <c r="H1716" s="92"/>
      <c r="I1716" s="90"/>
      <c r="J1716" s="90"/>
      <c r="K1716" s="90"/>
      <c r="L1716" s="92"/>
      <c r="M1716" s="92"/>
    </row>
    <row r="1717" spans="3:13">
      <c r="C1717" s="84"/>
      <c r="D1717" s="88"/>
      <c r="E1717" s="88"/>
      <c r="F1717" s="88"/>
      <c r="G1717" s="90"/>
      <c r="H1717" s="92"/>
      <c r="I1717" s="90"/>
      <c r="J1717" s="90"/>
      <c r="K1717" s="90"/>
      <c r="L1717" s="92"/>
      <c r="M1717" s="92"/>
    </row>
    <row r="1718" spans="3:13">
      <c r="C1718" s="84"/>
      <c r="D1718" s="88"/>
      <c r="E1718" s="88"/>
      <c r="F1718" s="88"/>
      <c r="G1718" s="90"/>
      <c r="H1718" s="92"/>
      <c r="I1718" s="90"/>
      <c r="J1718" s="90"/>
      <c r="K1718" s="90"/>
      <c r="L1718" s="92"/>
      <c r="M1718" s="92"/>
    </row>
    <row r="1719" spans="3:13">
      <c r="C1719" s="84"/>
      <c r="D1719" s="88"/>
      <c r="E1719" s="88"/>
      <c r="F1719" s="88"/>
      <c r="G1719" s="90"/>
      <c r="H1719" s="92"/>
      <c r="I1719" s="90"/>
      <c r="J1719" s="90"/>
      <c r="K1719" s="90"/>
      <c r="L1719" s="92"/>
      <c r="M1719" s="92"/>
    </row>
    <row r="1720" spans="3:13">
      <c r="C1720" s="84"/>
      <c r="D1720" s="88"/>
      <c r="E1720" s="88"/>
      <c r="F1720" s="88"/>
      <c r="G1720" s="90"/>
      <c r="H1720" s="92"/>
      <c r="I1720" s="90"/>
      <c r="J1720" s="90"/>
      <c r="K1720" s="90"/>
      <c r="L1720" s="92"/>
      <c r="M1720" s="92"/>
    </row>
    <row r="1721" spans="3:13">
      <c r="C1721" s="84"/>
      <c r="D1721" s="88"/>
      <c r="E1721" s="88"/>
      <c r="F1721" s="88"/>
      <c r="G1721" s="90"/>
      <c r="H1721" s="92"/>
      <c r="I1721" s="90"/>
      <c r="J1721" s="90"/>
      <c r="K1721" s="90"/>
      <c r="L1721" s="92"/>
      <c r="M1721" s="92"/>
    </row>
    <row r="1722" spans="3:13">
      <c r="C1722" s="84"/>
      <c r="D1722" s="88"/>
      <c r="E1722" s="88"/>
      <c r="F1722" s="88"/>
      <c r="G1722" s="90"/>
      <c r="H1722" s="92"/>
      <c r="I1722" s="90"/>
      <c r="J1722" s="90"/>
      <c r="K1722" s="90"/>
      <c r="L1722" s="92"/>
      <c r="M1722" s="92"/>
    </row>
    <row r="1723" spans="3:13">
      <c r="C1723" s="84"/>
      <c r="D1723" s="88"/>
      <c r="E1723" s="88"/>
      <c r="F1723" s="88"/>
      <c r="G1723" s="90"/>
      <c r="H1723" s="92"/>
      <c r="I1723" s="90"/>
      <c r="J1723" s="90"/>
      <c r="K1723" s="90"/>
      <c r="L1723" s="92"/>
      <c r="M1723" s="92"/>
    </row>
    <row r="1724" spans="3:13">
      <c r="C1724" s="84"/>
      <c r="D1724" s="88"/>
      <c r="E1724" s="88"/>
      <c r="F1724" s="88"/>
      <c r="G1724" s="90"/>
      <c r="H1724" s="92"/>
      <c r="I1724" s="90"/>
      <c r="J1724" s="90"/>
      <c r="K1724" s="90"/>
      <c r="L1724" s="92"/>
      <c r="M1724" s="92"/>
    </row>
    <row r="1725" spans="3:13">
      <c r="C1725" s="84"/>
      <c r="D1725" s="88"/>
      <c r="E1725" s="88"/>
      <c r="F1725" s="88"/>
      <c r="G1725" s="90"/>
      <c r="H1725" s="92"/>
      <c r="I1725" s="90"/>
      <c r="J1725" s="90"/>
      <c r="K1725" s="90"/>
      <c r="L1725" s="92"/>
      <c r="M1725" s="92"/>
    </row>
    <row r="1726" spans="3:13">
      <c r="C1726" s="84"/>
      <c r="D1726" s="88"/>
      <c r="E1726" s="88"/>
      <c r="F1726" s="88"/>
      <c r="G1726" s="90"/>
      <c r="H1726" s="92"/>
      <c r="I1726" s="90"/>
      <c r="J1726" s="90"/>
      <c r="K1726" s="90"/>
      <c r="L1726" s="92"/>
      <c r="M1726" s="92"/>
    </row>
    <row r="1727" spans="3:13">
      <c r="C1727" s="84"/>
      <c r="D1727" s="88"/>
      <c r="E1727" s="88"/>
      <c r="F1727" s="88"/>
      <c r="G1727" s="90"/>
      <c r="H1727" s="92"/>
      <c r="I1727" s="90"/>
      <c r="J1727" s="90"/>
      <c r="K1727" s="90"/>
      <c r="L1727" s="92"/>
      <c r="M1727" s="92"/>
    </row>
    <row r="1728" spans="3:13">
      <c r="C1728" s="84"/>
      <c r="D1728" s="88"/>
      <c r="E1728" s="88"/>
      <c r="F1728" s="88"/>
      <c r="G1728" s="90"/>
      <c r="H1728" s="92"/>
      <c r="I1728" s="90"/>
      <c r="J1728" s="90"/>
      <c r="K1728" s="90"/>
      <c r="L1728" s="92"/>
      <c r="M1728" s="92"/>
    </row>
    <row r="1729" spans="3:13">
      <c r="C1729" s="84"/>
      <c r="D1729" s="88"/>
      <c r="E1729" s="88"/>
      <c r="F1729" s="88"/>
      <c r="G1729" s="90"/>
      <c r="H1729" s="92"/>
      <c r="I1729" s="90"/>
      <c r="J1729" s="90"/>
      <c r="K1729" s="90"/>
      <c r="L1729" s="92"/>
      <c r="M1729" s="92"/>
    </row>
    <row r="1730" spans="3:13">
      <c r="C1730" s="84"/>
      <c r="D1730" s="88"/>
      <c r="E1730" s="88"/>
      <c r="F1730" s="88"/>
      <c r="G1730" s="90"/>
      <c r="H1730" s="92"/>
      <c r="I1730" s="90"/>
      <c r="J1730" s="90"/>
      <c r="K1730" s="90"/>
      <c r="L1730" s="92"/>
      <c r="M1730" s="92"/>
    </row>
    <row r="1731" spans="3:13">
      <c r="C1731" s="84"/>
      <c r="D1731" s="88"/>
      <c r="E1731" s="88"/>
      <c r="F1731" s="88"/>
      <c r="G1731" s="90"/>
      <c r="H1731" s="92"/>
      <c r="I1731" s="90"/>
      <c r="J1731" s="90"/>
      <c r="K1731" s="90"/>
      <c r="L1731" s="92"/>
      <c r="M1731" s="92"/>
    </row>
    <row r="1732" spans="3:13">
      <c r="C1732" s="84"/>
      <c r="D1732" s="88"/>
      <c r="E1732" s="88"/>
      <c r="F1732" s="88"/>
      <c r="G1732" s="90"/>
      <c r="H1732" s="92"/>
      <c r="I1732" s="90"/>
      <c r="J1732" s="90"/>
      <c r="K1732" s="90"/>
      <c r="L1732" s="92"/>
      <c r="M1732" s="92"/>
    </row>
    <row r="1733" spans="3:13">
      <c r="C1733" s="84"/>
      <c r="D1733" s="88"/>
      <c r="E1733" s="88"/>
      <c r="F1733" s="88"/>
      <c r="G1733" s="90"/>
      <c r="H1733" s="92"/>
      <c r="I1733" s="90"/>
      <c r="J1733" s="90"/>
      <c r="K1733" s="90"/>
      <c r="L1733" s="92"/>
      <c r="M1733" s="92"/>
    </row>
    <row r="1734" spans="3:13">
      <c r="C1734" s="84"/>
      <c r="D1734" s="88"/>
      <c r="E1734" s="88"/>
      <c r="F1734" s="88"/>
      <c r="G1734" s="90"/>
      <c r="H1734" s="92"/>
      <c r="I1734" s="90"/>
      <c r="J1734" s="90"/>
      <c r="K1734" s="90"/>
      <c r="L1734" s="92"/>
      <c r="M1734" s="92"/>
    </row>
    <row r="1735" spans="3:13">
      <c r="C1735" s="84"/>
      <c r="D1735" s="88"/>
      <c r="E1735" s="88"/>
      <c r="F1735" s="88"/>
      <c r="G1735" s="90"/>
      <c r="H1735" s="92"/>
      <c r="I1735" s="90"/>
      <c r="J1735" s="90"/>
      <c r="K1735" s="90"/>
      <c r="L1735" s="92"/>
      <c r="M1735" s="92"/>
    </row>
    <row r="1736" spans="3:13">
      <c r="C1736" s="84"/>
      <c r="D1736" s="88"/>
      <c r="E1736" s="88"/>
      <c r="F1736" s="88"/>
      <c r="G1736" s="90"/>
      <c r="H1736" s="92"/>
      <c r="I1736" s="90"/>
      <c r="J1736" s="90"/>
      <c r="K1736" s="90"/>
      <c r="L1736" s="92"/>
      <c r="M1736" s="92"/>
    </row>
    <row r="1737" spans="3:13">
      <c r="C1737" s="84"/>
      <c r="D1737" s="88"/>
      <c r="E1737" s="88"/>
      <c r="F1737" s="88"/>
      <c r="G1737" s="90"/>
      <c r="H1737" s="92"/>
      <c r="I1737" s="90"/>
      <c r="J1737" s="90"/>
      <c r="K1737" s="90"/>
      <c r="L1737" s="92"/>
      <c r="M1737" s="92"/>
    </row>
    <row r="1738" spans="3:13">
      <c r="C1738" s="84"/>
      <c r="D1738" s="88"/>
      <c r="E1738" s="88"/>
      <c r="F1738" s="88"/>
      <c r="G1738" s="90"/>
      <c r="H1738" s="92"/>
      <c r="I1738" s="90"/>
      <c r="J1738" s="90"/>
      <c r="K1738" s="90"/>
      <c r="L1738" s="92"/>
      <c r="M1738" s="92"/>
    </row>
    <row r="1739" spans="3:13">
      <c r="C1739" s="84"/>
      <c r="D1739" s="88"/>
      <c r="E1739" s="88"/>
      <c r="F1739" s="88"/>
      <c r="G1739" s="90"/>
      <c r="H1739" s="92"/>
      <c r="I1739" s="90"/>
      <c r="J1739" s="90"/>
      <c r="K1739" s="90"/>
      <c r="L1739" s="92"/>
      <c r="M1739" s="92"/>
    </row>
    <row r="1740" spans="3:13">
      <c r="C1740" s="84"/>
      <c r="D1740" s="88"/>
      <c r="E1740" s="88"/>
      <c r="F1740" s="88"/>
      <c r="G1740" s="90"/>
      <c r="H1740" s="92"/>
      <c r="I1740" s="90"/>
      <c r="J1740" s="90"/>
      <c r="K1740" s="90"/>
      <c r="L1740" s="92"/>
      <c r="M1740" s="92"/>
    </row>
    <row r="1741" spans="3:13">
      <c r="C1741" s="84"/>
      <c r="D1741" s="88"/>
      <c r="E1741" s="88"/>
      <c r="F1741" s="88"/>
      <c r="G1741" s="90"/>
      <c r="H1741" s="92"/>
      <c r="I1741" s="90"/>
      <c r="J1741" s="90"/>
      <c r="K1741" s="90"/>
      <c r="L1741" s="92"/>
      <c r="M1741" s="92"/>
    </row>
    <row r="1742" spans="3:13">
      <c r="C1742" s="84"/>
      <c r="D1742" s="88"/>
      <c r="E1742" s="88"/>
      <c r="F1742" s="88"/>
      <c r="G1742" s="90"/>
      <c r="H1742" s="92"/>
      <c r="I1742" s="90"/>
      <c r="J1742" s="90"/>
      <c r="K1742" s="90"/>
      <c r="L1742" s="92"/>
      <c r="M1742" s="92"/>
    </row>
    <row r="1743" spans="3:13">
      <c r="C1743" s="84"/>
      <c r="D1743" s="88"/>
      <c r="E1743" s="88"/>
      <c r="F1743" s="88"/>
      <c r="G1743" s="90"/>
      <c r="H1743" s="92"/>
      <c r="I1743" s="90"/>
      <c r="J1743" s="90"/>
      <c r="K1743" s="90"/>
      <c r="L1743" s="92"/>
      <c r="M1743" s="92"/>
    </row>
    <row r="1744" spans="3:13">
      <c r="C1744" s="84"/>
      <c r="D1744" s="88"/>
      <c r="E1744" s="88"/>
      <c r="F1744" s="88"/>
      <c r="G1744" s="90"/>
      <c r="H1744" s="92"/>
      <c r="I1744" s="90"/>
      <c r="J1744" s="90"/>
      <c r="K1744" s="90"/>
      <c r="L1744" s="92"/>
      <c r="M1744" s="92"/>
    </row>
    <row r="1745" spans="3:13">
      <c r="C1745" s="84"/>
      <c r="D1745" s="88"/>
      <c r="E1745" s="88"/>
      <c r="F1745" s="88"/>
      <c r="G1745" s="90"/>
      <c r="H1745" s="92"/>
      <c r="I1745" s="90"/>
      <c r="J1745" s="90"/>
      <c r="K1745" s="90"/>
      <c r="L1745" s="92"/>
      <c r="M1745" s="92"/>
    </row>
    <row r="1746" spans="3:13">
      <c r="C1746" s="84"/>
      <c r="D1746" s="88"/>
      <c r="E1746" s="88"/>
      <c r="F1746" s="88"/>
      <c r="G1746" s="90"/>
      <c r="H1746" s="92"/>
      <c r="I1746" s="90"/>
      <c r="J1746" s="90"/>
      <c r="K1746" s="90"/>
      <c r="L1746" s="92"/>
      <c r="M1746" s="92"/>
    </row>
    <row r="1747" spans="3:13">
      <c r="C1747" s="84"/>
      <c r="D1747" s="88"/>
      <c r="E1747" s="88"/>
      <c r="F1747" s="88"/>
      <c r="G1747" s="90"/>
      <c r="H1747" s="92"/>
      <c r="I1747" s="90"/>
      <c r="J1747" s="90"/>
      <c r="K1747" s="90"/>
      <c r="L1747" s="92"/>
      <c r="M1747" s="92"/>
    </row>
    <row r="1748" spans="3:13">
      <c r="C1748" s="84"/>
      <c r="D1748" s="88"/>
      <c r="E1748" s="88"/>
      <c r="F1748" s="88"/>
      <c r="G1748" s="90"/>
      <c r="H1748" s="92"/>
      <c r="I1748" s="90"/>
      <c r="J1748" s="90"/>
      <c r="K1748" s="90"/>
      <c r="L1748" s="92"/>
      <c r="M1748" s="92"/>
    </row>
    <row r="1749" spans="3:13">
      <c r="C1749" s="84"/>
      <c r="D1749" s="88"/>
      <c r="E1749" s="88"/>
      <c r="F1749" s="88"/>
      <c r="G1749" s="90"/>
      <c r="H1749" s="92"/>
      <c r="I1749" s="90"/>
      <c r="J1749" s="90"/>
      <c r="K1749" s="90"/>
      <c r="L1749" s="92"/>
      <c r="M1749" s="92"/>
    </row>
    <row r="1750" spans="3:13">
      <c r="C1750" s="84"/>
      <c r="D1750" s="88"/>
      <c r="E1750" s="88"/>
      <c r="F1750" s="88"/>
      <c r="G1750" s="90"/>
      <c r="H1750" s="92"/>
      <c r="I1750" s="90"/>
      <c r="J1750" s="90"/>
      <c r="K1750" s="90"/>
      <c r="L1750" s="92"/>
      <c r="M1750" s="92"/>
    </row>
    <row r="1751" spans="3:13">
      <c r="C1751" s="84"/>
      <c r="D1751" s="88"/>
      <c r="E1751" s="88"/>
      <c r="F1751" s="88"/>
      <c r="G1751" s="90"/>
      <c r="H1751" s="92"/>
      <c r="I1751" s="90"/>
      <c r="J1751" s="90"/>
      <c r="K1751" s="90"/>
      <c r="L1751" s="92"/>
      <c r="M1751" s="92"/>
    </row>
    <row r="1752" spans="3:13">
      <c r="C1752" s="84"/>
      <c r="D1752" s="88"/>
      <c r="E1752" s="88"/>
      <c r="F1752" s="88"/>
      <c r="G1752" s="90"/>
      <c r="H1752" s="92"/>
      <c r="I1752" s="90"/>
      <c r="J1752" s="90"/>
      <c r="K1752" s="90"/>
      <c r="L1752" s="92"/>
      <c r="M1752" s="92"/>
    </row>
    <row r="1753" spans="3:13">
      <c r="C1753" s="84"/>
      <c r="D1753" s="88"/>
      <c r="E1753" s="88"/>
      <c r="F1753" s="88"/>
      <c r="G1753" s="90"/>
      <c r="H1753" s="92"/>
      <c r="I1753" s="90"/>
      <c r="J1753" s="90"/>
      <c r="K1753" s="90"/>
      <c r="L1753" s="92"/>
      <c r="M1753" s="92"/>
    </row>
    <row r="1754" spans="3:13">
      <c r="C1754" s="84"/>
      <c r="D1754" s="88"/>
      <c r="E1754" s="88"/>
      <c r="F1754" s="88"/>
      <c r="G1754" s="90"/>
      <c r="H1754" s="92"/>
      <c r="I1754" s="90"/>
      <c r="J1754" s="90"/>
      <c r="K1754" s="90"/>
      <c r="L1754" s="92"/>
      <c r="M1754" s="92"/>
    </row>
    <row r="1755" spans="3:13">
      <c r="C1755" s="84"/>
      <c r="D1755" s="88"/>
      <c r="E1755" s="88"/>
      <c r="F1755" s="88"/>
      <c r="G1755" s="90"/>
      <c r="H1755" s="92"/>
      <c r="I1755" s="90"/>
      <c r="J1755" s="90"/>
      <c r="K1755" s="90"/>
      <c r="L1755" s="92"/>
      <c r="M1755" s="92"/>
    </row>
    <row r="1756" spans="3:13">
      <c r="C1756" s="84"/>
      <c r="D1756" s="88"/>
      <c r="E1756" s="88"/>
      <c r="F1756" s="88"/>
      <c r="G1756" s="90"/>
      <c r="H1756" s="92"/>
      <c r="I1756" s="90"/>
      <c r="J1756" s="90"/>
      <c r="K1756" s="90"/>
      <c r="L1756" s="92"/>
      <c r="M1756" s="92"/>
    </row>
    <row r="1757" spans="3:13">
      <c r="C1757" s="84"/>
      <c r="D1757" s="88"/>
      <c r="E1757" s="88"/>
      <c r="F1757" s="88"/>
      <c r="G1757" s="90"/>
      <c r="H1757" s="92"/>
      <c r="I1757" s="90"/>
      <c r="J1757" s="90"/>
      <c r="K1757" s="90"/>
      <c r="L1757" s="92"/>
      <c r="M1757" s="92"/>
    </row>
    <row r="1758" spans="3:13">
      <c r="C1758" s="84"/>
      <c r="D1758" s="88"/>
      <c r="E1758" s="88"/>
      <c r="F1758" s="88"/>
      <c r="G1758" s="90"/>
      <c r="H1758" s="92"/>
      <c r="I1758" s="90"/>
      <c r="J1758" s="90"/>
      <c r="K1758" s="90"/>
      <c r="L1758" s="92"/>
      <c r="M1758" s="92"/>
    </row>
    <row r="1759" spans="3:13">
      <c r="C1759" s="84"/>
      <c r="D1759" s="88"/>
      <c r="E1759" s="88"/>
      <c r="F1759" s="88"/>
      <c r="G1759" s="90"/>
      <c r="H1759" s="92"/>
      <c r="I1759" s="90"/>
      <c r="J1759" s="90"/>
      <c r="K1759" s="90"/>
      <c r="L1759" s="92"/>
      <c r="M1759" s="92"/>
    </row>
    <row r="1760" spans="3:13">
      <c r="C1760" s="84"/>
      <c r="D1760" s="88"/>
      <c r="E1760" s="88"/>
      <c r="F1760" s="88"/>
      <c r="G1760" s="90"/>
      <c r="H1760" s="92"/>
      <c r="I1760" s="90"/>
      <c r="J1760" s="90"/>
      <c r="K1760" s="90"/>
      <c r="L1760" s="92"/>
      <c r="M1760" s="92"/>
    </row>
    <row r="1761" spans="3:13">
      <c r="C1761" s="84"/>
      <c r="D1761" s="88"/>
      <c r="E1761" s="88"/>
      <c r="F1761" s="88"/>
      <c r="G1761" s="90"/>
      <c r="H1761" s="92"/>
      <c r="I1761" s="90"/>
      <c r="J1761" s="90"/>
      <c r="K1761" s="90"/>
      <c r="L1761" s="92"/>
      <c r="M1761" s="92"/>
    </row>
    <row r="1762" spans="3:13">
      <c r="C1762" s="84"/>
      <c r="D1762" s="88"/>
      <c r="E1762" s="88"/>
      <c r="F1762" s="88"/>
      <c r="G1762" s="90"/>
      <c r="H1762" s="92"/>
      <c r="I1762" s="90"/>
      <c r="J1762" s="90"/>
      <c r="K1762" s="90"/>
      <c r="L1762" s="92"/>
      <c r="M1762" s="92"/>
    </row>
    <row r="1763" spans="3:13">
      <c r="C1763" s="84"/>
      <c r="D1763" s="88"/>
      <c r="E1763" s="88"/>
      <c r="F1763" s="88"/>
      <c r="G1763" s="90"/>
      <c r="H1763" s="92"/>
      <c r="I1763" s="90"/>
      <c r="J1763" s="90"/>
      <c r="K1763" s="90"/>
      <c r="L1763" s="92"/>
      <c r="M1763" s="92"/>
    </row>
    <row r="1764" spans="3:13">
      <c r="C1764" s="84"/>
      <c r="D1764" s="88"/>
      <c r="E1764" s="88"/>
      <c r="F1764" s="88"/>
      <c r="G1764" s="90"/>
      <c r="H1764" s="92"/>
      <c r="I1764" s="90"/>
      <c r="J1764" s="90"/>
      <c r="K1764" s="90"/>
      <c r="L1764" s="92"/>
      <c r="M1764" s="92"/>
    </row>
    <row r="1765" spans="3:13">
      <c r="C1765" s="84"/>
      <c r="D1765" s="88"/>
      <c r="E1765" s="88"/>
      <c r="F1765" s="88"/>
      <c r="G1765" s="90"/>
      <c r="H1765" s="92"/>
      <c r="I1765" s="90"/>
      <c r="J1765" s="90"/>
      <c r="K1765" s="90"/>
      <c r="L1765" s="92"/>
      <c r="M1765" s="92"/>
    </row>
    <row r="1766" spans="3:13">
      <c r="C1766" s="84"/>
      <c r="D1766" s="88"/>
      <c r="E1766" s="88"/>
      <c r="F1766" s="88"/>
      <c r="G1766" s="90"/>
      <c r="H1766" s="92"/>
      <c r="I1766" s="90"/>
      <c r="J1766" s="90"/>
      <c r="K1766" s="90"/>
      <c r="L1766" s="92"/>
      <c r="M1766" s="92"/>
    </row>
    <row r="1767" spans="3:13">
      <c r="C1767" s="84"/>
      <c r="D1767" s="88"/>
      <c r="E1767" s="88"/>
      <c r="F1767" s="88"/>
      <c r="G1767" s="90"/>
      <c r="H1767" s="92"/>
      <c r="I1767" s="90"/>
      <c r="J1767" s="90"/>
      <c r="K1767" s="90"/>
      <c r="L1767" s="92"/>
      <c r="M1767" s="92"/>
    </row>
    <row r="1768" spans="3:13">
      <c r="C1768" s="84"/>
      <c r="D1768" s="88"/>
      <c r="E1768" s="88"/>
      <c r="F1768" s="88"/>
      <c r="G1768" s="90"/>
      <c r="H1768" s="92"/>
      <c r="I1768" s="90"/>
      <c r="J1768" s="90"/>
      <c r="K1768" s="90"/>
      <c r="L1768" s="92"/>
      <c r="M1768" s="92"/>
    </row>
    <row r="1769" spans="3:13">
      <c r="C1769" s="84"/>
      <c r="D1769" s="88"/>
      <c r="E1769" s="88"/>
      <c r="F1769" s="88"/>
      <c r="G1769" s="90"/>
      <c r="H1769" s="92"/>
      <c r="I1769" s="90"/>
      <c r="J1769" s="90"/>
      <c r="K1769" s="90"/>
      <c r="L1769" s="92"/>
      <c r="M1769" s="92"/>
    </row>
    <row r="1770" spans="3:13">
      <c r="C1770" s="84"/>
      <c r="D1770" s="88"/>
      <c r="E1770" s="88"/>
      <c r="F1770" s="88"/>
      <c r="G1770" s="90"/>
      <c r="H1770" s="92"/>
      <c r="I1770" s="90"/>
      <c r="J1770" s="90"/>
      <c r="K1770" s="90"/>
      <c r="L1770" s="92"/>
      <c r="M1770" s="92"/>
    </row>
    <row r="1771" spans="3:13">
      <c r="C1771" s="84"/>
      <c r="D1771" s="88"/>
      <c r="E1771" s="88"/>
      <c r="F1771" s="88"/>
      <c r="G1771" s="90"/>
      <c r="H1771" s="92"/>
      <c r="I1771" s="90"/>
      <c r="J1771" s="90"/>
      <c r="K1771" s="90"/>
      <c r="L1771" s="92"/>
      <c r="M1771" s="92"/>
    </row>
    <row r="1772" spans="3:13">
      <c r="C1772" s="84"/>
      <c r="D1772" s="88"/>
      <c r="E1772" s="88"/>
      <c r="F1772" s="88"/>
      <c r="G1772" s="90"/>
      <c r="H1772" s="92"/>
      <c r="I1772" s="90"/>
      <c r="J1772" s="90"/>
      <c r="K1772" s="90"/>
      <c r="L1772" s="92"/>
      <c r="M1772" s="92"/>
    </row>
    <row r="1773" spans="3:13">
      <c r="C1773" s="84"/>
      <c r="D1773" s="88"/>
      <c r="E1773" s="88"/>
      <c r="F1773" s="88"/>
      <c r="G1773" s="90"/>
      <c r="H1773" s="92"/>
      <c r="I1773" s="90"/>
      <c r="J1773" s="90"/>
      <c r="K1773" s="90"/>
      <c r="L1773" s="92"/>
      <c r="M1773" s="92"/>
    </row>
    <row r="1774" spans="3:13">
      <c r="C1774" s="84"/>
      <c r="D1774" s="88"/>
      <c r="E1774" s="88"/>
      <c r="F1774" s="88"/>
      <c r="G1774" s="90"/>
      <c r="H1774" s="92"/>
      <c r="I1774" s="90"/>
      <c r="J1774" s="90"/>
      <c r="K1774" s="90"/>
      <c r="L1774" s="92"/>
      <c r="M1774" s="92"/>
    </row>
    <row r="1775" spans="3:13">
      <c r="C1775" s="84"/>
      <c r="D1775" s="88"/>
      <c r="E1775" s="88"/>
      <c r="F1775" s="88"/>
      <c r="G1775" s="90"/>
      <c r="H1775" s="92"/>
      <c r="I1775" s="90"/>
      <c r="J1775" s="90"/>
      <c r="K1775" s="90"/>
      <c r="L1775" s="92"/>
      <c r="M1775" s="92"/>
    </row>
    <row r="1776" spans="3:13">
      <c r="C1776" s="84"/>
      <c r="D1776" s="88"/>
      <c r="E1776" s="88"/>
      <c r="F1776" s="88"/>
      <c r="G1776" s="90"/>
      <c r="H1776" s="92"/>
      <c r="I1776" s="90"/>
      <c r="J1776" s="90"/>
      <c r="K1776" s="90"/>
      <c r="L1776" s="92"/>
      <c r="M1776" s="92"/>
    </row>
    <row r="1777" spans="3:13">
      <c r="C1777" s="84"/>
      <c r="D1777" s="88"/>
      <c r="E1777" s="88"/>
      <c r="F1777" s="88"/>
      <c r="G1777" s="90"/>
      <c r="H1777" s="92"/>
      <c r="I1777" s="90"/>
      <c r="J1777" s="90"/>
      <c r="K1777" s="90"/>
      <c r="L1777" s="92"/>
      <c r="M1777" s="92"/>
    </row>
    <row r="1778" spans="3:13">
      <c r="C1778" s="84"/>
      <c r="D1778" s="88"/>
      <c r="E1778" s="88"/>
      <c r="F1778" s="88"/>
      <c r="G1778" s="90"/>
      <c r="H1778" s="92"/>
      <c r="I1778" s="90"/>
      <c r="J1778" s="90"/>
      <c r="K1778" s="90"/>
      <c r="L1778" s="92"/>
      <c r="M1778" s="92"/>
    </row>
    <row r="1779" spans="3:13">
      <c r="C1779" s="84"/>
      <c r="D1779" s="88"/>
      <c r="E1779" s="88"/>
      <c r="F1779" s="88"/>
      <c r="G1779" s="90"/>
      <c r="H1779" s="92"/>
      <c r="I1779" s="90"/>
      <c r="J1779" s="90"/>
      <c r="K1779" s="90"/>
      <c r="L1779" s="92"/>
      <c r="M1779" s="92"/>
    </row>
    <row r="1780" spans="3:13">
      <c r="C1780" s="84"/>
      <c r="D1780" s="88"/>
      <c r="E1780" s="88"/>
      <c r="F1780" s="88"/>
      <c r="G1780" s="90"/>
      <c r="H1780" s="92"/>
      <c r="I1780" s="90"/>
      <c r="J1780" s="90"/>
      <c r="K1780" s="90"/>
      <c r="L1780" s="92"/>
      <c r="M1780" s="92"/>
    </row>
    <row r="1781" spans="3:13">
      <c r="C1781" s="84"/>
      <c r="D1781" s="88"/>
      <c r="E1781" s="88"/>
      <c r="F1781" s="88"/>
      <c r="G1781" s="90"/>
      <c r="H1781" s="92"/>
      <c r="I1781" s="90"/>
      <c r="J1781" s="90"/>
      <c r="K1781" s="90"/>
      <c r="L1781" s="92"/>
      <c r="M1781" s="92"/>
    </row>
    <row r="1782" spans="3:13">
      <c r="C1782" s="84"/>
      <c r="D1782" s="88"/>
      <c r="E1782" s="88"/>
      <c r="F1782" s="88"/>
      <c r="G1782" s="90"/>
      <c r="H1782" s="92"/>
      <c r="I1782" s="90"/>
      <c r="J1782" s="90"/>
      <c r="K1782" s="90"/>
      <c r="L1782" s="92"/>
      <c r="M1782" s="92"/>
    </row>
    <row r="1783" spans="3:13">
      <c r="C1783" s="84"/>
      <c r="D1783" s="88"/>
      <c r="E1783" s="88"/>
      <c r="F1783" s="88"/>
      <c r="G1783" s="90"/>
      <c r="H1783" s="92"/>
      <c r="I1783" s="90"/>
      <c r="J1783" s="90"/>
      <c r="K1783" s="90"/>
      <c r="L1783" s="92"/>
      <c r="M1783" s="92"/>
    </row>
    <row r="1784" spans="3:13">
      <c r="C1784" s="84"/>
      <c r="D1784" s="88"/>
      <c r="E1784" s="88"/>
      <c r="F1784" s="88"/>
      <c r="G1784" s="90"/>
      <c r="H1784" s="92"/>
      <c r="I1784" s="90"/>
      <c r="J1784" s="90"/>
      <c r="K1784" s="90"/>
      <c r="L1784" s="92"/>
      <c r="M1784" s="92"/>
    </row>
    <row r="1785" spans="3:13">
      <c r="C1785" s="84"/>
      <c r="D1785" s="88"/>
      <c r="E1785" s="88"/>
      <c r="F1785" s="88"/>
      <c r="G1785" s="90"/>
      <c r="H1785" s="92"/>
      <c r="I1785" s="90"/>
      <c r="J1785" s="90"/>
      <c r="K1785" s="90"/>
      <c r="L1785" s="92"/>
      <c r="M1785" s="92"/>
    </row>
    <row r="1786" spans="3:13">
      <c r="C1786" s="84"/>
      <c r="D1786" s="88"/>
      <c r="E1786" s="88"/>
      <c r="F1786" s="88"/>
      <c r="G1786" s="90"/>
      <c r="H1786" s="92"/>
      <c r="I1786" s="90"/>
      <c r="J1786" s="90"/>
      <c r="K1786" s="90"/>
      <c r="L1786" s="92"/>
      <c r="M1786" s="92"/>
    </row>
    <row r="1787" spans="3:13">
      <c r="C1787" s="84"/>
      <c r="D1787" s="88"/>
      <c r="E1787" s="88"/>
      <c r="F1787" s="88"/>
      <c r="G1787" s="90"/>
      <c r="H1787" s="92"/>
      <c r="I1787" s="90"/>
      <c r="J1787" s="90"/>
      <c r="K1787" s="90"/>
      <c r="L1787" s="92"/>
      <c r="M1787" s="92"/>
    </row>
    <row r="1788" spans="3:13">
      <c r="C1788" s="84"/>
      <c r="D1788" s="88"/>
      <c r="E1788" s="88"/>
      <c r="F1788" s="88"/>
      <c r="G1788" s="90"/>
      <c r="H1788" s="92"/>
      <c r="I1788" s="90"/>
      <c r="J1788" s="90"/>
      <c r="K1788" s="90"/>
      <c r="L1788" s="92"/>
      <c r="M1788" s="92"/>
    </row>
    <row r="1789" spans="3:13">
      <c r="C1789" s="84"/>
      <c r="D1789" s="88"/>
      <c r="E1789" s="88"/>
      <c r="F1789" s="88"/>
      <c r="G1789" s="90"/>
      <c r="H1789" s="92"/>
      <c r="I1789" s="90"/>
      <c r="J1789" s="90"/>
      <c r="K1789" s="90"/>
      <c r="L1789" s="92"/>
      <c r="M1789" s="92"/>
    </row>
    <row r="1790" spans="3:13">
      <c r="C1790" s="84"/>
      <c r="D1790" s="88"/>
      <c r="E1790" s="88"/>
      <c r="F1790" s="88"/>
      <c r="G1790" s="90"/>
      <c r="H1790" s="92"/>
      <c r="I1790" s="90"/>
      <c r="J1790" s="90"/>
      <c r="K1790" s="90"/>
      <c r="L1790" s="92"/>
      <c r="M1790" s="92"/>
    </row>
    <row r="1791" spans="3:13">
      <c r="C1791" s="84"/>
      <c r="D1791" s="88"/>
      <c r="E1791" s="88"/>
      <c r="F1791" s="88"/>
      <c r="G1791" s="90"/>
      <c r="H1791" s="92"/>
      <c r="I1791" s="90"/>
      <c r="J1791" s="90"/>
      <c r="K1791" s="90"/>
      <c r="L1791" s="92"/>
      <c r="M1791" s="92"/>
    </row>
    <row r="1792" spans="3:13">
      <c r="C1792" s="84"/>
      <c r="D1792" s="88"/>
      <c r="E1792" s="88"/>
      <c r="F1792" s="88"/>
      <c r="G1792" s="90"/>
      <c r="H1792" s="92"/>
      <c r="I1792" s="90"/>
      <c r="J1792" s="90"/>
      <c r="K1792" s="90"/>
      <c r="L1792" s="92"/>
      <c r="M1792" s="92"/>
    </row>
    <row r="1793" spans="3:13">
      <c r="C1793" s="84"/>
      <c r="D1793" s="88"/>
      <c r="E1793" s="88"/>
      <c r="F1793" s="88"/>
      <c r="G1793" s="90"/>
      <c r="H1793" s="92"/>
      <c r="I1793" s="90"/>
      <c r="J1793" s="90"/>
      <c r="K1793" s="90"/>
      <c r="L1793" s="92"/>
      <c r="M1793" s="92"/>
    </row>
    <row r="1794" spans="3:13">
      <c r="C1794" s="84"/>
      <c r="D1794" s="88"/>
      <c r="E1794" s="88"/>
      <c r="F1794" s="88"/>
      <c r="G1794" s="90"/>
      <c r="H1794" s="92"/>
      <c r="I1794" s="90"/>
      <c r="J1794" s="90"/>
      <c r="K1794" s="90"/>
      <c r="L1794" s="92"/>
      <c r="M1794" s="92"/>
    </row>
    <row r="1795" spans="3:13">
      <c r="C1795" s="84"/>
      <c r="D1795" s="88"/>
      <c r="E1795" s="88"/>
      <c r="F1795" s="88"/>
      <c r="G1795" s="90"/>
      <c r="H1795" s="92"/>
      <c r="I1795" s="90"/>
      <c r="J1795" s="90"/>
      <c r="K1795" s="90"/>
      <c r="L1795" s="92"/>
      <c r="M1795" s="92"/>
    </row>
    <row r="1796" spans="3:13">
      <c r="C1796" s="84"/>
      <c r="D1796" s="88"/>
      <c r="E1796" s="88"/>
      <c r="F1796" s="88"/>
      <c r="G1796" s="90"/>
      <c r="H1796" s="92"/>
      <c r="I1796" s="90"/>
      <c r="J1796" s="90"/>
      <c r="K1796" s="90"/>
      <c r="L1796" s="92"/>
      <c r="M1796" s="92"/>
    </row>
    <row r="1797" spans="3:13">
      <c r="C1797" s="84"/>
      <c r="D1797" s="88"/>
      <c r="E1797" s="88"/>
      <c r="F1797" s="88"/>
      <c r="G1797" s="90"/>
      <c r="H1797" s="92"/>
      <c r="I1797" s="90"/>
      <c r="J1797" s="90"/>
      <c r="K1797" s="90"/>
      <c r="L1797" s="92"/>
      <c r="M1797" s="92"/>
    </row>
    <row r="1798" spans="3:13">
      <c r="C1798" s="84"/>
      <c r="D1798" s="88"/>
      <c r="E1798" s="88"/>
      <c r="F1798" s="88"/>
      <c r="G1798" s="90"/>
      <c r="H1798" s="92"/>
      <c r="I1798" s="90"/>
      <c r="J1798" s="90"/>
      <c r="K1798" s="90"/>
      <c r="L1798" s="92"/>
      <c r="M1798" s="92"/>
    </row>
    <row r="1799" spans="3:13">
      <c r="C1799" s="84"/>
      <c r="D1799" s="88"/>
      <c r="E1799" s="88"/>
      <c r="F1799" s="88"/>
      <c r="G1799" s="90"/>
      <c r="H1799" s="92"/>
      <c r="I1799" s="90"/>
      <c r="J1799" s="90"/>
      <c r="K1799" s="90"/>
      <c r="L1799" s="92"/>
      <c r="M1799" s="92"/>
    </row>
    <row r="1800" spans="3:13">
      <c r="C1800" s="84"/>
      <c r="D1800" s="88"/>
      <c r="E1800" s="88"/>
      <c r="F1800" s="88"/>
      <c r="G1800" s="90"/>
      <c r="H1800" s="92"/>
      <c r="I1800" s="90"/>
      <c r="J1800" s="90"/>
      <c r="K1800" s="90"/>
      <c r="L1800" s="92"/>
      <c r="M1800" s="92"/>
    </row>
    <row r="1801" spans="3:13">
      <c r="C1801" s="84"/>
      <c r="D1801" s="88"/>
      <c r="E1801" s="88"/>
      <c r="F1801" s="88"/>
      <c r="G1801" s="90"/>
      <c r="H1801" s="92"/>
      <c r="I1801" s="90"/>
      <c r="J1801" s="90"/>
      <c r="K1801" s="90"/>
      <c r="L1801" s="92"/>
      <c r="M1801" s="92"/>
    </row>
    <row r="1802" spans="3:13">
      <c r="C1802" s="84"/>
      <c r="D1802" s="88"/>
      <c r="E1802" s="88"/>
      <c r="F1802" s="88"/>
      <c r="G1802" s="90"/>
      <c r="H1802" s="92"/>
      <c r="I1802" s="90"/>
      <c r="J1802" s="90"/>
      <c r="K1802" s="90"/>
      <c r="L1802" s="92"/>
      <c r="M1802" s="92"/>
    </row>
    <row r="1803" spans="3:13">
      <c r="C1803" s="84"/>
      <c r="D1803" s="88"/>
      <c r="E1803" s="88"/>
      <c r="F1803" s="88"/>
      <c r="G1803" s="90"/>
      <c r="H1803" s="92"/>
      <c r="I1803" s="90"/>
      <c r="J1803" s="90"/>
      <c r="K1803" s="90"/>
      <c r="L1803" s="92"/>
      <c r="M1803" s="92"/>
    </row>
    <row r="1804" spans="3:13">
      <c r="C1804" s="84"/>
      <c r="D1804" s="88"/>
      <c r="E1804" s="88"/>
      <c r="F1804" s="88"/>
      <c r="G1804" s="90"/>
      <c r="H1804" s="92"/>
      <c r="I1804" s="90"/>
      <c r="J1804" s="90"/>
      <c r="K1804" s="90"/>
      <c r="L1804" s="92"/>
      <c r="M1804" s="92"/>
    </row>
    <row r="1805" spans="3:13">
      <c r="C1805" s="84"/>
      <c r="D1805" s="88"/>
      <c r="E1805" s="88"/>
      <c r="F1805" s="88"/>
      <c r="G1805" s="90"/>
      <c r="H1805" s="92"/>
      <c r="I1805" s="90"/>
      <c r="J1805" s="90"/>
      <c r="K1805" s="90"/>
      <c r="L1805" s="92"/>
      <c r="M1805" s="92"/>
    </row>
    <row r="1806" spans="3:13">
      <c r="C1806" s="84"/>
      <c r="D1806" s="88"/>
      <c r="E1806" s="88"/>
      <c r="F1806" s="88"/>
      <c r="G1806" s="90"/>
      <c r="H1806" s="92"/>
      <c r="I1806" s="90"/>
      <c r="J1806" s="90"/>
      <c r="K1806" s="90"/>
      <c r="L1806" s="92"/>
      <c r="M1806" s="92"/>
    </row>
    <row r="1807" spans="3:13">
      <c r="C1807" s="84"/>
      <c r="D1807" s="88"/>
      <c r="E1807" s="88"/>
      <c r="F1807" s="88"/>
      <c r="G1807" s="90"/>
      <c r="H1807" s="92"/>
      <c r="I1807" s="90"/>
      <c r="J1807" s="90"/>
      <c r="K1807" s="90"/>
      <c r="L1807" s="92"/>
      <c r="M1807" s="92"/>
    </row>
    <row r="1808" spans="3:13">
      <c r="C1808" s="84"/>
      <c r="D1808" s="88"/>
      <c r="E1808" s="88"/>
      <c r="F1808" s="88"/>
      <c r="G1808" s="90"/>
      <c r="H1808" s="92"/>
      <c r="I1808" s="90"/>
      <c r="J1808" s="90"/>
      <c r="K1808" s="90"/>
      <c r="L1808" s="92"/>
      <c r="M1808" s="92"/>
    </row>
    <row r="1809" spans="3:13">
      <c r="C1809" s="84"/>
      <c r="D1809" s="88"/>
      <c r="E1809" s="88"/>
      <c r="F1809" s="88"/>
      <c r="G1809" s="90"/>
      <c r="H1809" s="92"/>
      <c r="I1809" s="90"/>
      <c r="J1809" s="90"/>
      <c r="K1809" s="90"/>
      <c r="L1809" s="92"/>
      <c r="M1809" s="92"/>
    </row>
    <row r="1810" spans="3:13">
      <c r="C1810" s="84"/>
      <c r="D1810" s="88"/>
      <c r="E1810" s="88"/>
      <c r="F1810" s="88"/>
      <c r="G1810" s="90"/>
      <c r="H1810" s="92"/>
      <c r="I1810" s="90"/>
      <c r="J1810" s="90"/>
      <c r="K1810" s="90"/>
      <c r="L1810" s="92"/>
      <c r="M1810" s="92"/>
    </row>
    <row r="1811" spans="3:13">
      <c r="C1811" s="84"/>
      <c r="D1811" s="88"/>
      <c r="E1811" s="88"/>
      <c r="F1811" s="88"/>
      <c r="G1811" s="90"/>
      <c r="H1811" s="92"/>
      <c r="I1811" s="90"/>
      <c r="J1811" s="90"/>
      <c r="K1811" s="90"/>
      <c r="L1811" s="92"/>
      <c r="M1811" s="92"/>
    </row>
    <row r="1812" spans="3:13">
      <c r="C1812" s="84"/>
      <c r="D1812" s="88"/>
      <c r="E1812" s="88"/>
      <c r="F1812" s="88"/>
      <c r="G1812" s="90"/>
      <c r="H1812" s="92"/>
      <c r="I1812" s="90"/>
      <c r="J1812" s="90"/>
      <c r="K1812" s="90"/>
      <c r="L1812" s="92"/>
      <c r="M1812" s="92"/>
    </row>
    <row r="1813" spans="3:13">
      <c r="C1813" s="84"/>
      <c r="D1813" s="88"/>
      <c r="E1813" s="88"/>
      <c r="F1813" s="88"/>
      <c r="G1813" s="90"/>
      <c r="H1813" s="92"/>
      <c r="I1813" s="90"/>
      <c r="J1813" s="90"/>
      <c r="K1813" s="90"/>
      <c r="L1813" s="92"/>
      <c r="M1813" s="92"/>
    </row>
    <row r="1814" spans="3:13">
      <c r="C1814" s="84"/>
      <c r="D1814" s="88"/>
      <c r="E1814" s="88"/>
      <c r="F1814" s="88"/>
      <c r="G1814" s="90"/>
      <c r="H1814" s="92"/>
      <c r="I1814" s="90"/>
      <c r="J1814" s="90"/>
      <c r="K1814" s="90"/>
      <c r="L1814" s="92"/>
      <c r="M1814" s="92"/>
    </row>
    <row r="1815" spans="3:13">
      <c r="C1815" s="84"/>
      <c r="D1815" s="88"/>
      <c r="E1815" s="88"/>
      <c r="F1815" s="88"/>
      <c r="G1815" s="90"/>
      <c r="H1815" s="92"/>
      <c r="I1815" s="90"/>
      <c r="J1815" s="90"/>
      <c r="K1815" s="90"/>
      <c r="L1815" s="92"/>
      <c r="M1815" s="92"/>
    </row>
    <row r="1816" spans="3:13">
      <c r="C1816" s="84"/>
      <c r="D1816" s="88"/>
      <c r="E1816" s="88"/>
      <c r="F1816" s="88"/>
      <c r="G1816" s="90"/>
      <c r="H1816" s="92"/>
      <c r="I1816" s="90"/>
      <c r="J1816" s="90"/>
      <c r="K1816" s="90"/>
      <c r="L1816" s="92"/>
      <c r="M1816" s="92"/>
    </row>
    <row r="1817" spans="3:13">
      <c r="C1817" s="84"/>
      <c r="D1817" s="88"/>
      <c r="E1817" s="88"/>
      <c r="F1817" s="88"/>
      <c r="G1817" s="90"/>
      <c r="H1817" s="92"/>
      <c r="I1817" s="90"/>
      <c r="J1817" s="90"/>
      <c r="K1817" s="90"/>
      <c r="L1817" s="92"/>
      <c r="M1817" s="92"/>
    </row>
    <row r="1818" spans="3:13">
      <c r="C1818" s="84"/>
      <c r="D1818" s="88"/>
      <c r="E1818" s="88"/>
      <c r="F1818" s="88"/>
      <c r="G1818" s="90"/>
      <c r="H1818" s="92"/>
      <c r="I1818" s="90"/>
      <c r="J1818" s="90"/>
      <c r="K1818" s="90"/>
      <c r="L1818" s="92"/>
      <c r="M1818" s="92"/>
    </row>
    <row r="1819" spans="3:13">
      <c r="C1819" s="84"/>
      <c r="D1819" s="88"/>
      <c r="E1819" s="88"/>
      <c r="F1819" s="88"/>
      <c r="G1819" s="90"/>
      <c r="H1819" s="92"/>
      <c r="I1819" s="90"/>
      <c r="J1819" s="90"/>
      <c r="K1819" s="90"/>
      <c r="L1819" s="92"/>
      <c r="M1819" s="92"/>
    </row>
  </sheetData>
  <autoFilter ref="C5:V5">
    <filterColumn colId="15">
      <customFilters>
        <customFilter operator="notEqual" val=" "/>
      </customFilters>
    </filterColumn>
    <sortState ref="C6:V1626">
      <sortCondition ref="F5:F1627"/>
    </sortState>
  </autoFilter>
  <pageMargins left="0.51181102362204722" right="0.51181102362204722" top="0.78740157480314965" bottom="0.78740157480314965" header="0.31496062992125984" footer="0.31496062992125984"/>
  <pageSetup paperSize="9" scale="70" fitToHeight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16</vt:i4>
      </vt:variant>
    </vt:vector>
  </HeadingPairs>
  <TitlesOfParts>
    <vt:vector size="25" baseType="lpstr">
      <vt:lpstr>ORÇAMENTO </vt:lpstr>
      <vt:lpstr>Cronograma</vt:lpstr>
      <vt:lpstr> BDI SERVIÇOS </vt:lpstr>
      <vt:lpstr> BDI MATERIAIS </vt:lpstr>
      <vt:lpstr>ORÇAMENTO - PROPOSTA</vt:lpstr>
      <vt:lpstr>Cronograma  PROPOSTA</vt:lpstr>
      <vt:lpstr>BDI  SERVIÇOS PROPOSTA</vt:lpstr>
      <vt:lpstr>BDI MATERIAIS PROPOSTA</vt:lpstr>
      <vt:lpstr>Plan1</vt:lpstr>
      <vt:lpstr>Cronograma!Area_de_impressao</vt:lpstr>
      <vt:lpstr>'Cronograma  PROPOSTA'!Area_de_impressao</vt:lpstr>
      <vt:lpstr>'ORÇAMENTO '!Area_de_impressao</vt:lpstr>
      <vt:lpstr>'ORÇAMENTO - PROPOSTA'!Area_de_impressao</vt:lpstr>
      <vt:lpstr>Cronograma!Print_Area</vt:lpstr>
      <vt:lpstr>'Cronograma  PROPOSTA'!Print_Area</vt:lpstr>
      <vt:lpstr>'ORÇAMENTO '!Print_Area</vt:lpstr>
      <vt:lpstr>'ORÇAMENTO - PROPOSTA'!Print_Area</vt:lpstr>
      <vt:lpstr>Plan1!Print_Area</vt:lpstr>
      <vt:lpstr>Cronograma!Print_Titles</vt:lpstr>
      <vt:lpstr>'Cronograma  PROPOSTA'!Print_Titles</vt:lpstr>
      <vt:lpstr>'ORÇAMENTO '!Print_Titles</vt:lpstr>
      <vt:lpstr>'ORÇAMENTO - PROPOSTA'!Print_Titles</vt:lpstr>
      <vt:lpstr>Plan1!Print_Titles</vt:lpstr>
      <vt:lpstr>'ORÇAMENTO '!Titulos_de_impressao</vt:lpstr>
      <vt:lpstr>'ORÇAMENTO - PROPOSTA'!Titulos_de_impressao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VRP</dc:creator>
  <cp:lastModifiedBy>Jaderson Alan Markus Borgelt</cp:lastModifiedBy>
  <cp:lastPrinted>2018-04-05T11:59:20Z</cp:lastPrinted>
  <dcterms:created xsi:type="dcterms:W3CDTF">2012-03-01T19:25:42Z</dcterms:created>
  <dcterms:modified xsi:type="dcterms:W3CDTF">2018-04-20T13:12:21Z</dcterms:modified>
</cp:coreProperties>
</file>